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Excel\"/>
    </mc:Choice>
  </mc:AlternateContent>
  <xr:revisionPtr revIDLastSave="0" documentId="13_ncr:1_{07798667-DFE1-4258-B044-2C3B887E276D}" xr6:coauthVersionLast="47" xr6:coauthVersionMax="47" xr10:uidLastSave="{00000000-0000-0000-0000-000000000000}"/>
  <bookViews>
    <workbookView xWindow="-108" yWindow="-108" windowWidth="23256" windowHeight="12456" firstSheet="10" activeTab="14" xr2:uid="{80CC9DE0-5A5E-4A50-8D01-99065AF8820A}"/>
  </bookViews>
  <sheets>
    <sheet name="Data_Quality" sheetId="2" r:id="rId1"/>
    <sheet name="Pivot_Resolution" sheetId="10" r:id="rId2"/>
    <sheet name="Pivot_SLA" sheetId="11" r:id="rId3"/>
    <sheet name="SLA_Chart_Data   " sheetId="12" r:id="rId4"/>
    <sheet name="Pivot_Monthly" sheetId="13" r:id="rId5"/>
    <sheet name="Pivot_Rework" sheetId="15" r:id="rId6"/>
    <sheet name="Pivot_Cost" sheetId="16" r:id="rId7"/>
    <sheet name="Raw_Data" sheetId="1" r:id="rId8"/>
    <sheet name="MIS_KPI" sheetId="3" r:id="rId9"/>
    <sheet name="Team_Analysis" sheetId="5" r:id="rId10"/>
    <sheet name="BU_Analysis" sheetId="4" r:id="rId11"/>
    <sheet name="Monthly_Analysis" sheetId="6" r:id="rId12"/>
    <sheet name="Target_Analysis" sheetId="7" r:id="rId13"/>
    <sheet name="Pivot_BU" sheetId="9" r:id="rId14"/>
    <sheet name="MIS_Dashboard" sheetId="8" r:id="rId15"/>
  </sheets>
  <definedNames>
    <definedName name="Slicer_Assigned_Team">#N/A</definedName>
    <definedName name="Slicer_Business_Unit">#N/A</definedName>
    <definedName name="Slicer_Channel">#N/A</definedName>
  </definedNames>
  <calcPr calcId="191029"/>
  <pivotCaches>
    <pivotCache cacheId="2"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9" i="8" l="1"/>
  <c r="K9" i="8"/>
  <c r="I9" i="8"/>
  <c r="G9" i="8"/>
  <c r="E9" i="8"/>
  <c r="C9" i="8"/>
  <c r="A9" i="8"/>
  <c r="F6" i="16"/>
  <c r="F7" i="16"/>
  <c r="F8" i="16"/>
  <c r="F9" i="16"/>
  <c r="F10" i="16"/>
  <c r="F11" i="16"/>
  <c r="F5" i="16"/>
  <c r="E6" i="16"/>
  <c r="G6" i="16" s="1"/>
  <c r="E7" i="16"/>
  <c r="E8" i="16"/>
  <c r="E9" i="16"/>
  <c r="E10" i="16"/>
  <c r="G10" i="16" s="1"/>
  <c r="E11" i="16"/>
  <c r="E5" i="16"/>
  <c r="B19" i="15"/>
  <c r="B20" i="15"/>
  <c r="B21" i="15"/>
  <c r="B22" i="15"/>
  <c r="B23" i="15"/>
  <c r="B24" i="15"/>
  <c r="B18" i="15"/>
  <c r="B13" i="3"/>
  <c r="B14" i="3" s="1"/>
  <c r="B15" i="3"/>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242" i="1"/>
  <c r="AB2243" i="1"/>
  <c r="AB2244" i="1"/>
  <c r="AB2245" i="1"/>
  <c r="AB2246" i="1"/>
  <c r="AB2247" i="1"/>
  <c r="AB2248" i="1"/>
  <c r="AB2249" i="1"/>
  <c r="AB2250" i="1"/>
  <c r="AB2251" i="1"/>
  <c r="AB2252" i="1"/>
  <c r="AB2253" i="1"/>
  <c r="AB2254" i="1"/>
  <c r="AB2255" i="1"/>
  <c r="AB2256" i="1"/>
  <c r="AB2257" i="1"/>
  <c r="AB2258" i="1"/>
  <c r="AB2259" i="1"/>
  <c r="AB2260" i="1"/>
  <c r="AB2261" i="1"/>
  <c r="AB2262" i="1"/>
  <c r="AB2263" i="1"/>
  <c r="AB2264" i="1"/>
  <c r="AB2265" i="1"/>
  <c r="AB2266" i="1"/>
  <c r="AB2267" i="1"/>
  <c r="AB2268" i="1"/>
  <c r="AB2269" i="1"/>
  <c r="AB2270" i="1"/>
  <c r="AB2271" i="1"/>
  <c r="AB2272" i="1"/>
  <c r="AB2273" i="1"/>
  <c r="AB2274" i="1"/>
  <c r="AB2275" i="1"/>
  <c r="AB2276" i="1"/>
  <c r="AB2277" i="1"/>
  <c r="AB2278" i="1"/>
  <c r="AB2279" i="1"/>
  <c r="AB2280" i="1"/>
  <c r="AB2281" i="1"/>
  <c r="AB2282" i="1"/>
  <c r="AB2283" i="1"/>
  <c r="AB2284" i="1"/>
  <c r="AB2285" i="1"/>
  <c r="AB2286" i="1"/>
  <c r="AB2287" i="1"/>
  <c r="AB2288" i="1"/>
  <c r="AB2289" i="1"/>
  <c r="AB2290" i="1"/>
  <c r="AB2291" i="1"/>
  <c r="AB2292" i="1"/>
  <c r="AB2293" i="1"/>
  <c r="AB2294" i="1"/>
  <c r="AB2295" i="1"/>
  <c r="AB2296" i="1"/>
  <c r="AB2297" i="1"/>
  <c r="AB2298" i="1"/>
  <c r="AB2299" i="1"/>
  <c r="AB2300" i="1"/>
  <c r="AB2301" i="1"/>
  <c r="AB2302" i="1"/>
  <c r="AB2303" i="1"/>
  <c r="AB2304" i="1"/>
  <c r="AB2305" i="1"/>
  <c r="AB2306" i="1"/>
  <c r="AB2307" i="1"/>
  <c r="AB2308" i="1"/>
  <c r="AB2309" i="1"/>
  <c r="AB2310" i="1"/>
  <c r="AB2311" i="1"/>
  <c r="AB2312" i="1"/>
  <c r="AB2313" i="1"/>
  <c r="AB2314" i="1"/>
  <c r="AB2315" i="1"/>
  <c r="AB2316" i="1"/>
  <c r="AB2317" i="1"/>
  <c r="AB2318" i="1"/>
  <c r="AB2319" i="1"/>
  <c r="AB2320" i="1"/>
  <c r="AB2321" i="1"/>
  <c r="AB2322" i="1"/>
  <c r="AB2323" i="1"/>
  <c r="AB2324" i="1"/>
  <c r="AB2325" i="1"/>
  <c r="AB2326" i="1"/>
  <c r="AB2327" i="1"/>
  <c r="AB2328" i="1"/>
  <c r="AB2329" i="1"/>
  <c r="AB2330" i="1"/>
  <c r="AB2331" i="1"/>
  <c r="AB2332" i="1"/>
  <c r="AB2333" i="1"/>
  <c r="AB2334" i="1"/>
  <c r="AB2335" i="1"/>
  <c r="AB2336" i="1"/>
  <c r="AB2337" i="1"/>
  <c r="AB2338" i="1"/>
  <c r="AB2339" i="1"/>
  <c r="AB2340" i="1"/>
  <c r="AB2341" i="1"/>
  <c r="AB2342" i="1"/>
  <c r="AB2343" i="1"/>
  <c r="AB2344" i="1"/>
  <c r="AB2345" i="1"/>
  <c r="AB2346" i="1"/>
  <c r="AB2347" i="1"/>
  <c r="AB2348" i="1"/>
  <c r="AB2349" i="1"/>
  <c r="AB2350" i="1"/>
  <c r="AB2351" i="1"/>
  <c r="AB2352" i="1"/>
  <c r="AB2353" i="1"/>
  <c r="AB2354" i="1"/>
  <c r="AB2355" i="1"/>
  <c r="AB2356" i="1"/>
  <c r="AB2357" i="1"/>
  <c r="AB2358" i="1"/>
  <c r="AB2359" i="1"/>
  <c r="AB2360" i="1"/>
  <c r="AB2361" i="1"/>
  <c r="AB2362" i="1"/>
  <c r="AB2363" i="1"/>
  <c r="AB2364" i="1"/>
  <c r="AB2365" i="1"/>
  <c r="AB2366" i="1"/>
  <c r="AB2367" i="1"/>
  <c r="AB2368" i="1"/>
  <c r="AB2369" i="1"/>
  <c r="AB2370" i="1"/>
  <c r="AB2371" i="1"/>
  <c r="AB2372" i="1"/>
  <c r="AB2373" i="1"/>
  <c r="AB2374" i="1"/>
  <c r="AB2375" i="1"/>
  <c r="AB2376" i="1"/>
  <c r="AB2377" i="1"/>
  <c r="AB2378" i="1"/>
  <c r="AB2379" i="1"/>
  <c r="AB2380" i="1"/>
  <c r="AB2381" i="1"/>
  <c r="AB2382" i="1"/>
  <c r="AB2383" i="1"/>
  <c r="AB2384" i="1"/>
  <c r="AB2385" i="1"/>
  <c r="AB2386" i="1"/>
  <c r="AB2387" i="1"/>
  <c r="AB2388" i="1"/>
  <c r="AB2389" i="1"/>
  <c r="AB2390" i="1"/>
  <c r="AB2391" i="1"/>
  <c r="AB2392" i="1"/>
  <c r="AB2393" i="1"/>
  <c r="AB2394" i="1"/>
  <c r="AB2395" i="1"/>
  <c r="AB2396" i="1"/>
  <c r="AB2397" i="1"/>
  <c r="AB2398" i="1"/>
  <c r="AB2399" i="1"/>
  <c r="AB2400" i="1"/>
  <c r="AB2401" i="1"/>
  <c r="AB2402" i="1"/>
  <c r="AB2403" i="1"/>
  <c r="AB2404" i="1"/>
  <c r="AB2405" i="1"/>
  <c r="AB2406" i="1"/>
  <c r="AB2407" i="1"/>
  <c r="AB2408" i="1"/>
  <c r="AB2409" i="1"/>
  <c r="AB2410" i="1"/>
  <c r="AB2411" i="1"/>
  <c r="AB2412" i="1"/>
  <c r="AB2413" i="1"/>
  <c r="AB2414" i="1"/>
  <c r="AB2415" i="1"/>
  <c r="AB2416" i="1"/>
  <c r="AB2417" i="1"/>
  <c r="AB2418" i="1"/>
  <c r="AB2419" i="1"/>
  <c r="AB2420" i="1"/>
  <c r="AB2421" i="1"/>
  <c r="AB2422" i="1"/>
  <c r="AB2423" i="1"/>
  <c r="AB2424" i="1"/>
  <c r="AB2425" i="1"/>
  <c r="AB2426" i="1"/>
  <c r="AB2427" i="1"/>
  <c r="AB2428" i="1"/>
  <c r="AB2429" i="1"/>
  <c r="AB2430" i="1"/>
  <c r="AB2431" i="1"/>
  <c r="AB2432" i="1"/>
  <c r="AB2433" i="1"/>
  <c r="AB2434" i="1"/>
  <c r="AB2435" i="1"/>
  <c r="AB2436" i="1"/>
  <c r="AB2437" i="1"/>
  <c r="AB2438" i="1"/>
  <c r="AB2439" i="1"/>
  <c r="AB2440" i="1"/>
  <c r="AB2441" i="1"/>
  <c r="AB2442" i="1"/>
  <c r="AB2443" i="1"/>
  <c r="AB2444" i="1"/>
  <c r="AB2445" i="1"/>
  <c r="AB2446" i="1"/>
  <c r="AB2447" i="1"/>
  <c r="AB2448" i="1"/>
  <c r="AB2449" i="1"/>
  <c r="AB2450" i="1"/>
  <c r="AB2451" i="1"/>
  <c r="AB2452" i="1"/>
  <c r="AB2453" i="1"/>
  <c r="AB2454" i="1"/>
  <c r="AB2455" i="1"/>
  <c r="AB2456" i="1"/>
  <c r="AB2457" i="1"/>
  <c r="AB2458" i="1"/>
  <c r="AB2459" i="1"/>
  <c r="AB2460" i="1"/>
  <c r="AB2461" i="1"/>
  <c r="AB2462" i="1"/>
  <c r="AB2463" i="1"/>
  <c r="AB2464" i="1"/>
  <c r="AB2465" i="1"/>
  <c r="AB2466" i="1"/>
  <c r="AB2467" i="1"/>
  <c r="AB2468" i="1"/>
  <c r="AB2469" i="1"/>
  <c r="AB2470" i="1"/>
  <c r="AB2471" i="1"/>
  <c r="AB2472" i="1"/>
  <c r="AB2473" i="1"/>
  <c r="AB2474" i="1"/>
  <c r="AB2475" i="1"/>
  <c r="AB2476" i="1"/>
  <c r="AB2477" i="1"/>
  <c r="AB2478" i="1"/>
  <c r="AB2479" i="1"/>
  <c r="AB2480" i="1"/>
  <c r="AB2481" i="1"/>
  <c r="AB2482" i="1"/>
  <c r="AB2483" i="1"/>
  <c r="AB2484" i="1"/>
  <c r="AB2485" i="1"/>
  <c r="AB2486" i="1"/>
  <c r="AB2487" i="1"/>
  <c r="AB2488" i="1"/>
  <c r="AB2489" i="1"/>
  <c r="AB2490" i="1"/>
  <c r="AB2491" i="1"/>
  <c r="AB2492" i="1"/>
  <c r="AB2493" i="1"/>
  <c r="AB2494" i="1"/>
  <c r="AB2495" i="1"/>
  <c r="AB2496" i="1"/>
  <c r="AB2497" i="1"/>
  <c r="AB2498" i="1"/>
  <c r="AB2499" i="1"/>
  <c r="AB2500" i="1"/>
  <c r="AB2501" i="1"/>
  <c r="AB2502" i="1"/>
  <c r="AB2503" i="1"/>
  <c r="AB2504" i="1"/>
  <c r="AB2505" i="1"/>
  <c r="AB2506" i="1"/>
  <c r="AB2507" i="1"/>
  <c r="AB2508" i="1"/>
  <c r="AB2509" i="1"/>
  <c r="AB2510" i="1"/>
  <c r="AB2511" i="1"/>
  <c r="AB2512" i="1"/>
  <c r="AB2513" i="1"/>
  <c r="AB2514" i="1"/>
  <c r="AB2515" i="1"/>
  <c r="AB2516" i="1"/>
  <c r="AB2517" i="1"/>
  <c r="AB2518" i="1"/>
  <c r="AB2519" i="1"/>
  <c r="AB2520" i="1"/>
  <c r="AB2521" i="1"/>
  <c r="AB2522" i="1"/>
  <c r="AB2523" i="1"/>
  <c r="AB2524" i="1"/>
  <c r="AB2525" i="1"/>
  <c r="AB2526" i="1"/>
  <c r="AB2527" i="1"/>
  <c r="AB2528" i="1"/>
  <c r="AB2529" i="1"/>
  <c r="AB2530" i="1"/>
  <c r="AB2531" i="1"/>
  <c r="AB2532" i="1"/>
  <c r="AB2533" i="1"/>
  <c r="AB2534" i="1"/>
  <c r="AB2535" i="1"/>
  <c r="AB2536" i="1"/>
  <c r="AB2537" i="1"/>
  <c r="AB2538" i="1"/>
  <c r="AB2539" i="1"/>
  <c r="AB2540" i="1"/>
  <c r="AB2541" i="1"/>
  <c r="AB2542" i="1"/>
  <c r="AB2543" i="1"/>
  <c r="AB2544" i="1"/>
  <c r="AB2545" i="1"/>
  <c r="AB2546" i="1"/>
  <c r="AB2547" i="1"/>
  <c r="AB2548" i="1"/>
  <c r="AB2549" i="1"/>
  <c r="AB2550" i="1"/>
  <c r="AB2551" i="1"/>
  <c r="AB2552" i="1"/>
  <c r="AB2553" i="1"/>
  <c r="AB2554" i="1"/>
  <c r="AB2555" i="1"/>
  <c r="AB2556"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AB2637" i="1"/>
  <c r="AB2638" i="1"/>
  <c r="AB2639" i="1"/>
  <c r="AB2640" i="1"/>
  <c r="AB2641" i="1"/>
  <c r="AB2642" i="1"/>
  <c r="AB2643" i="1"/>
  <c r="AB2644" i="1"/>
  <c r="AB2645" i="1"/>
  <c r="AB2646" i="1"/>
  <c r="AB2647" i="1"/>
  <c r="AB2648" i="1"/>
  <c r="AB2649" i="1"/>
  <c r="AB2650" i="1"/>
  <c r="AB2651" i="1"/>
  <c r="AB2652" i="1"/>
  <c r="AB2653" i="1"/>
  <c r="AB2654" i="1"/>
  <c r="AB2655" i="1"/>
  <c r="AB2656" i="1"/>
  <c r="AB2657" i="1"/>
  <c r="AB2658" i="1"/>
  <c r="AB2659" i="1"/>
  <c r="AB2660" i="1"/>
  <c r="AB2661" i="1"/>
  <c r="AB2662" i="1"/>
  <c r="AB2663" i="1"/>
  <c r="AB2664" i="1"/>
  <c r="AB2665" i="1"/>
  <c r="AB2666" i="1"/>
  <c r="AB2667" i="1"/>
  <c r="AB2668" i="1"/>
  <c r="AB2669" i="1"/>
  <c r="AB2670" i="1"/>
  <c r="AB2671" i="1"/>
  <c r="AB2672" i="1"/>
  <c r="AB2673" i="1"/>
  <c r="AB2674" i="1"/>
  <c r="AB2675" i="1"/>
  <c r="AB2676" i="1"/>
  <c r="AB2677" i="1"/>
  <c r="AB2678" i="1"/>
  <c r="AB2679" i="1"/>
  <c r="AB2680" i="1"/>
  <c r="AB2681" i="1"/>
  <c r="AB2682" i="1"/>
  <c r="AB2683" i="1"/>
  <c r="AB2684" i="1"/>
  <c r="AB2685" i="1"/>
  <c r="AB2686" i="1"/>
  <c r="AB2687" i="1"/>
  <c r="AB2688" i="1"/>
  <c r="AB2689" i="1"/>
  <c r="AB2690" i="1"/>
  <c r="AB2691" i="1"/>
  <c r="AB2692" i="1"/>
  <c r="AB2693" i="1"/>
  <c r="AB2694" i="1"/>
  <c r="AB2695" i="1"/>
  <c r="AB2696" i="1"/>
  <c r="AB2697" i="1"/>
  <c r="AB2698" i="1"/>
  <c r="AB2699" i="1"/>
  <c r="AB2700" i="1"/>
  <c r="AB2701" i="1"/>
  <c r="AB2702" i="1"/>
  <c r="AB2703" i="1"/>
  <c r="AB2704" i="1"/>
  <c r="AB2705" i="1"/>
  <c r="AB2706" i="1"/>
  <c r="AB2707" i="1"/>
  <c r="AB2708" i="1"/>
  <c r="AB2709" i="1"/>
  <c r="AB2710" i="1"/>
  <c r="AB2711" i="1"/>
  <c r="AB2712" i="1"/>
  <c r="AB2713" i="1"/>
  <c r="AB2714" i="1"/>
  <c r="AB2715" i="1"/>
  <c r="AB2716" i="1"/>
  <c r="AB2717" i="1"/>
  <c r="AB2718" i="1"/>
  <c r="AB2719" i="1"/>
  <c r="AB2720" i="1"/>
  <c r="AB2721" i="1"/>
  <c r="AB2722" i="1"/>
  <c r="AB2723" i="1"/>
  <c r="AB2724" i="1"/>
  <c r="AB2725" i="1"/>
  <c r="AB2726" i="1"/>
  <c r="AB2727" i="1"/>
  <c r="AB2728" i="1"/>
  <c r="AB2729" i="1"/>
  <c r="AB2730" i="1"/>
  <c r="AB2731" i="1"/>
  <c r="AB2732" i="1"/>
  <c r="AB2733" i="1"/>
  <c r="AB2734" i="1"/>
  <c r="AB2735" i="1"/>
  <c r="AB2736" i="1"/>
  <c r="AB2737" i="1"/>
  <c r="AB2738" i="1"/>
  <c r="AB2739" i="1"/>
  <c r="AB2740" i="1"/>
  <c r="AB2741" i="1"/>
  <c r="AB2742" i="1"/>
  <c r="AB2743" i="1"/>
  <c r="AB2744" i="1"/>
  <c r="AB2745" i="1"/>
  <c r="AB2746" i="1"/>
  <c r="AB2747" i="1"/>
  <c r="AB2748" i="1"/>
  <c r="AB2749" i="1"/>
  <c r="AB2750" i="1"/>
  <c r="AB2751" i="1"/>
  <c r="AB2752" i="1"/>
  <c r="AB2753" i="1"/>
  <c r="AB2754" i="1"/>
  <c r="AB2755" i="1"/>
  <c r="AB2756" i="1"/>
  <c r="AB2757" i="1"/>
  <c r="AB2758" i="1"/>
  <c r="AB2759" i="1"/>
  <c r="AB2760" i="1"/>
  <c r="AB2761" i="1"/>
  <c r="AB2762" i="1"/>
  <c r="AB2763" i="1"/>
  <c r="AB2764" i="1"/>
  <c r="AB2765" i="1"/>
  <c r="AB2766" i="1"/>
  <c r="AB2767" i="1"/>
  <c r="AB2768" i="1"/>
  <c r="AB2769" i="1"/>
  <c r="AB2770" i="1"/>
  <c r="AB2771" i="1"/>
  <c r="AB2772" i="1"/>
  <c r="AB2773" i="1"/>
  <c r="AB2774" i="1"/>
  <c r="AB2775" i="1"/>
  <c r="AB2776" i="1"/>
  <c r="AB2777" i="1"/>
  <c r="AB2778" i="1"/>
  <c r="AB2779" i="1"/>
  <c r="AB2780" i="1"/>
  <c r="AB2781" i="1"/>
  <c r="AB2782" i="1"/>
  <c r="AB2783" i="1"/>
  <c r="AB2784" i="1"/>
  <c r="AB2785" i="1"/>
  <c r="AB2786" i="1"/>
  <c r="AB2787" i="1"/>
  <c r="AB2788" i="1"/>
  <c r="AB2789" i="1"/>
  <c r="AB2790" i="1"/>
  <c r="AB2791" i="1"/>
  <c r="AB2792" i="1"/>
  <c r="AB2793" i="1"/>
  <c r="AB2794" i="1"/>
  <c r="AB2795" i="1"/>
  <c r="AB2796" i="1"/>
  <c r="AB2797" i="1"/>
  <c r="AB2798" i="1"/>
  <c r="AB2799" i="1"/>
  <c r="AB2800" i="1"/>
  <c r="AB2801" i="1"/>
  <c r="AB2802" i="1"/>
  <c r="AB2803" i="1"/>
  <c r="AB2804" i="1"/>
  <c r="AB2805" i="1"/>
  <c r="AB2806" i="1"/>
  <c r="AB2807" i="1"/>
  <c r="AB2808" i="1"/>
  <c r="AB2809" i="1"/>
  <c r="AB2810" i="1"/>
  <c r="AB2811" i="1"/>
  <c r="AB2812" i="1"/>
  <c r="AB2813" i="1"/>
  <c r="AB2814" i="1"/>
  <c r="AB2815" i="1"/>
  <c r="AB2816" i="1"/>
  <c r="AB2817" i="1"/>
  <c r="AB2818" i="1"/>
  <c r="AB2819" i="1"/>
  <c r="AB2820" i="1"/>
  <c r="AB2821" i="1"/>
  <c r="AB2822" i="1"/>
  <c r="AB2823" i="1"/>
  <c r="AB2824" i="1"/>
  <c r="AB2825" i="1"/>
  <c r="AB2826" i="1"/>
  <c r="AB2827" i="1"/>
  <c r="AB2828" i="1"/>
  <c r="AB2829" i="1"/>
  <c r="AB2830" i="1"/>
  <c r="AB2831" i="1"/>
  <c r="AB2832" i="1"/>
  <c r="AB2833" i="1"/>
  <c r="AB2834" i="1"/>
  <c r="AB2835" i="1"/>
  <c r="AB2836" i="1"/>
  <c r="AB2837" i="1"/>
  <c r="AB2838" i="1"/>
  <c r="AB2839" i="1"/>
  <c r="AB2840" i="1"/>
  <c r="AB2841" i="1"/>
  <c r="AB2842" i="1"/>
  <c r="AB2843" i="1"/>
  <c r="AB2844" i="1"/>
  <c r="AB2845" i="1"/>
  <c r="AB2846" i="1"/>
  <c r="AB2847" i="1"/>
  <c r="AB2848" i="1"/>
  <c r="AB2849" i="1"/>
  <c r="AB2850" i="1"/>
  <c r="AB2851" i="1"/>
  <c r="AB2852" i="1"/>
  <c r="AB2853" i="1"/>
  <c r="AB2854" i="1"/>
  <c r="AB2855" i="1"/>
  <c r="AB2856" i="1"/>
  <c r="AB2857" i="1"/>
  <c r="AB2858" i="1"/>
  <c r="AB2859" i="1"/>
  <c r="AB2860" i="1"/>
  <c r="AB2861" i="1"/>
  <c r="AB2862" i="1"/>
  <c r="AB2863" i="1"/>
  <c r="AB2864" i="1"/>
  <c r="AB2865" i="1"/>
  <c r="AB2866" i="1"/>
  <c r="AB2867" i="1"/>
  <c r="AB2868" i="1"/>
  <c r="AB2869" i="1"/>
  <c r="AB2870" i="1"/>
  <c r="AB2871" i="1"/>
  <c r="AB2872" i="1"/>
  <c r="AB2873" i="1"/>
  <c r="AB2874" i="1"/>
  <c r="AB2875" i="1"/>
  <c r="AB2876" i="1"/>
  <c r="AB2877" i="1"/>
  <c r="AB2878" i="1"/>
  <c r="AB2879" i="1"/>
  <c r="AB2880" i="1"/>
  <c r="AB2881" i="1"/>
  <c r="AB2882" i="1"/>
  <c r="AB2883" i="1"/>
  <c r="AB2884" i="1"/>
  <c r="AB2885" i="1"/>
  <c r="AB2886" i="1"/>
  <c r="AB2887" i="1"/>
  <c r="AB2888" i="1"/>
  <c r="AB2889" i="1"/>
  <c r="AB2890" i="1"/>
  <c r="AB2891" i="1"/>
  <c r="AB2892" i="1"/>
  <c r="AB2893" i="1"/>
  <c r="AB2894" i="1"/>
  <c r="AB2895" i="1"/>
  <c r="AB2896" i="1"/>
  <c r="AB2897" i="1"/>
  <c r="AB2898" i="1"/>
  <c r="AB2899" i="1"/>
  <c r="AB2900" i="1"/>
  <c r="AB2901" i="1"/>
  <c r="AB2902" i="1"/>
  <c r="AB2903" i="1"/>
  <c r="AB2904" i="1"/>
  <c r="AB2905" i="1"/>
  <c r="AB2906" i="1"/>
  <c r="AB2907" i="1"/>
  <c r="AB2908" i="1"/>
  <c r="AB2909" i="1"/>
  <c r="AB2910" i="1"/>
  <c r="AB2911" i="1"/>
  <c r="AB2912" i="1"/>
  <c r="AB2913" i="1"/>
  <c r="AB2914" i="1"/>
  <c r="AB2915" i="1"/>
  <c r="AB2916" i="1"/>
  <c r="AB2917" i="1"/>
  <c r="AB2918" i="1"/>
  <c r="AB2919" i="1"/>
  <c r="AB2920" i="1"/>
  <c r="AB2921" i="1"/>
  <c r="AB2922" i="1"/>
  <c r="AB2923" i="1"/>
  <c r="AB2924" i="1"/>
  <c r="AB2925" i="1"/>
  <c r="AB2926" i="1"/>
  <c r="AB2927" i="1"/>
  <c r="AB2928" i="1"/>
  <c r="AB2929" i="1"/>
  <c r="AB2930" i="1"/>
  <c r="AB2931" i="1"/>
  <c r="AB2932" i="1"/>
  <c r="AB2933" i="1"/>
  <c r="AB2934" i="1"/>
  <c r="AB2935" i="1"/>
  <c r="AB2936" i="1"/>
  <c r="AB2937" i="1"/>
  <c r="AB2938" i="1"/>
  <c r="AB2939" i="1"/>
  <c r="AB2940" i="1"/>
  <c r="AB2941" i="1"/>
  <c r="AB2942" i="1"/>
  <c r="AB2943" i="1"/>
  <c r="AB2944" i="1"/>
  <c r="AB2945" i="1"/>
  <c r="AB2946" i="1"/>
  <c r="AB2947" i="1"/>
  <c r="AB2948" i="1"/>
  <c r="AB2949" i="1"/>
  <c r="AB2950" i="1"/>
  <c r="AB2951" i="1"/>
  <c r="AB2952" i="1"/>
  <c r="AB2953" i="1"/>
  <c r="AB2954" i="1"/>
  <c r="AB2955" i="1"/>
  <c r="AB2956" i="1"/>
  <c r="AB2957" i="1"/>
  <c r="AB2958" i="1"/>
  <c r="AB2959" i="1"/>
  <c r="AB2960" i="1"/>
  <c r="AB2961" i="1"/>
  <c r="AB2962" i="1"/>
  <c r="AB2963" i="1"/>
  <c r="AB2964" i="1"/>
  <c r="AB2965" i="1"/>
  <c r="AB2966" i="1"/>
  <c r="AB2967" i="1"/>
  <c r="AB2968" i="1"/>
  <c r="AB2969" i="1"/>
  <c r="AB2970" i="1"/>
  <c r="AB2971" i="1"/>
  <c r="AB2972" i="1"/>
  <c r="AB2973" i="1"/>
  <c r="AB2974" i="1"/>
  <c r="AB2975" i="1"/>
  <c r="AB2976" i="1"/>
  <c r="AB2977" i="1"/>
  <c r="AB2978" i="1"/>
  <c r="AB2979" i="1"/>
  <c r="AB2980" i="1"/>
  <c r="AB2981" i="1"/>
  <c r="AB2982" i="1"/>
  <c r="AB2983" i="1"/>
  <c r="AB2984" i="1"/>
  <c r="AB2985" i="1"/>
  <c r="AB2986" i="1"/>
  <c r="AB2987" i="1"/>
  <c r="AB2988" i="1"/>
  <c r="AB2989" i="1"/>
  <c r="AB2990" i="1"/>
  <c r="AB2991" i="1"/>
  <c r="AB2992" i="1"/>
  <c r="AB2993" i="1"/>
  <c r="AB2994" i="1"/>
  <c r="AB2995" i="1"/>
  <c r="AB2996" i="1"/>
  <c r="AB2997" i="1"/>
  <c r="AB2998" i="1"/>
  <c r="AB2999" i="1"/>
  <c r="AB3000" i="1"/>
  <c r="AB3001" i="1"/>
  <c r="AB3002" i="1"/>
  <c r="AB3003" i="1"/>
  <c r="AB3004" i="1"/>
  <c r="AB3005" i="1"/>
  <c r="AB3006" i="1"/>
  <c r="AB3007" i="1"/>
  <c r="AB3008" i="1"/>
  <c r="AB3009" i="1"/>
  <c r="AB3010" i="1"/>
  <c r="AB3011" i="1"/>
  <c r="AB3012" i="1"/>
  <c r="AB3013" i="1"/>
  <c r="AB3014" i="1"/>
  <c r="AB3015" i="1"/>
  <c r="AB3016" i="1"/>
  <c r="AB3017" i="1"/>
  <c r="AB3018" i="1"/>
  <c r="AB3019" i="1"/>
  <c r="AB3020" i="1"/>
  <c r="AB3021" i="1"/>
  <c r="AB3022" i="1"/>
  <c r="AB3023" i="1"/>
  <c r="AB3024" i="1"/>
  <c r="AB3025" i="1"/>
  <c r="AB3026" i="1"/>
  <c r="AB3027" i="1"/>
  <c r="AB3028" i="1"/>
  <c r="AB3029" i="1"/>
  <c r="AB3030" i="1"/>
  <c r="AB3031" i="1"/>
  <c r="AB3032" i="1"/>
  <c r="AB3033" i="1"/>
  <c r="AB3034" i="1"/>
  <c r="AB3035" i="1"/>
  <c r="AB3036" i="1"/>
  <c r="AB3037" i="1"/>
  <c r="AB3038" i="1"/>
  <c r="AB3039" i="1"/>
  <c r="AB3040" i="1"/>
  <c r="AB3041" i="1"/>
  <c r="AB3042" i="1"/>
  <c r="AB3043" i="1"/>
  <c r="AB3044" i="1"/>
  <c r="AB3045" i="1"/>
  <c r="AB3046" i="1"/>
  <c r="AB3047" i="1"/>
  <c r="AB3048" i="1"/>
  <c r="AB3049" i="1"/>
  <c r="AB3050" i="1"/>
  <c r="AB3051" i="1"/>
  <c r="AB3052" i="1"/>
  <c r="AB3053" i="1"/>
  <c r="AB3054" i="1"/>
  <c r="AB3055" i="1"/>
  <c r="AB3056" i="1"/>
  <c r="AB3057" i="1"/>
  <c r="AB3058" i="1"/>
  <c r="AB3059" i="1"/>
  <c r="AB3060" i="1"/>
  <c r="AB3061" i="1"/>
  <c r="AB3062" i="1"/>
  <c r="AB3063" i="1"/>
  <c r="AB3064" i="1"/>
  <c r="AB3065" i="1"/>
  <c r="AB3066" i="1"/>
  <c r="AB3067" i="1"/>
  <c r="AB3068" i="1"/>
  <c r="AB3069" i="1"/>
  <c r="AB3070" i="1"/>
  <c r="AB3071" i="1"/>
  <c r="AB3072" i="1"/>
  <c r="AB3073" i="1"/>
  <c r="AB3074" i="1"/>
  <c r="AB3075" i="1"/>
  <c r="AB3076" i="1"/>
  <c r="AB3077" i="1"/>
  <c r="AB3078" i="1"/>
  <c r="AB3079" i="1"/>
  <c r="AB3080" i="1"/>
  <c r="AB3081" i="1"/>
  <c r="AB3082" i="1"/>
  <c r="AB3083" i="1"/>
  <c r="AB3084" i="1"/>
  <c r="AB3085" i="1"/>
  <c r="AB3086" i="1"/>
  <c r="AB3087" i="1"/>
  <c r="AB3088" i="1"/>
  <c r="AB3089" i="1"/>
  <c r="AB3090" i="1"/>
  <c r="AB3091" i="1"/>
  <c r="AB3092" i="1"/>
  <c r="AB3093" i="1"/>
  <c r="AB3094" i="1"/>
  <c r="AB3095" i="1"/>
  <c r="AB3096" i="1"/>
  <c r="AB3097" i="1"/>
  <c r="AB3098" i="1"/>
  <c r="AB3099" i="1"/>
  <c r="AB3100" i="1"/>
  <c r="AB3101" i="1"/>
  <c r="AB3102" i="1"/>
  <c r="AB3103" i="1"/>
  <c r="AB3104" i="1"/>
  <c r="AB3105" i="1"/>
  <c r="AB3106" i="1"/>
  <c r="AB3107" i="1"/>
  <c r="AB3108" i="1"/>
  <c r="AB3109" i="1"/>
  <c r="AB3110" i="1"/>
  <c r="AB3111" i="1"/>
  <c r="AB3112" i="1"/>
  <c r="AB3113" i="1"/>
  <c r="AB3114" i="1"/>
  <c r="AB3115" i="1"/>
  <c r="AB3116" i="1"/>
  <c r="AB3117" i="1"/>
  <c r="AB3118" i="1"/>
  <c r="AB3119" i="1"/>
  <c r="AB3120" i="1"/>
  <c r="AB3121" i="1"/>
  <c r="AB3122" i="1"/>
  <c r="AB3123" i="1"/>
  <c r="AB3124" i="1"/>
  <c r="AB3125" i="1"/>
  <c r="AB3126" i="1"/>
  <c r="AB3127" i="1"/>
  <c r="AB3128" i="1"/>
  <c r="AB3129" i="1"/>
  <c r="AB3130" i="1"/>
  <c r="AB3131" i="1"/>
  <c r="AB3132" i="1"/>
  <c r="AB3133" i="1"/>
  <c r="AB3134" i="1"/>
  <c r="AB3135" i="1"/>
  <c r="AB3136" i="1"/>
  <c r="AB3137" i="1"/>
  <c r="AB3138" i="1"/>
  <c r="AB3139" i="1"/>
  <c r="AB3140" i="1"/>
  <c r="AB3141" i="1"/>
  <c r="AB3142" i="1"/>
  <c r="AB3143" i="1"/>
  <c r="AB3144" i="1"/>
  <c r="AB3145" i="1"/>
  <c r="AB3146" i="1"/>
  <c r="AB3147" i="1"/>
  <c r="AB3148" i="1"/>
  <c r="AB3149" i="1"/>
  <c r="AB3150" i="1"/>
  <c r="AB3151" i="1"/>
  <c r="AB3152" i="1"/>
  <c r="AB3153" i="1"/>
  <c r="AB3154" i="1"/>
  <c r="AB3155" i="1"/>
  <c r="AB3156" i="1"/>
  <c r="AB3157" i="1"/>
  <c r="AB3158" i="1"/>
  <c r="AB3159" i="1"/>
  <c r="AB3160" i="1"/>
  <c r="AB3161" i="1"/>
  <c r="AB3162" i="1"/>
  <c r="AB3163" i="1"/>
  <c r="AB3164" i="1"/>
  <c r="AB3165" i="1"/>
  <c r="AB3166" i="1"/>
  <c r="AB3167" i="1"/>
  <c r="AB3168" i="1"/>
  <c r="AB3169" i="1"/>
  <c r="AB3170" i="1"/>
  <c r="AB3171" i="1"/>
  <c r="AB3172" i="1"/>
  <c r="AB3173" i="1"/>
  <c r="AB3174" i="1"/>
  <c r="AB3175" i="1"/>
  <c r="AB3176" i="1"/>
  <c r="AB3177" i="1"/>
  <c r="AB3178" i="1"/>
  <c r="AB3179" i="1"/>
  <c r="AB3180" i="1"/>
  <c r="AB3181" i="1"/>
  <c r="AB3182" i="1"/>
  <c r="AB3183" i="1"/>
  <c r="AB3184" i="1"/>
  <c r="AB3185" i="1"/>
  <c r="AB3186" i="1"/>
  <c r="AB3187" i="1"/>
  <c r="AB3188" i="1"/>
  <c r="AB3189" i="1"/>
  <c r="AB3190" i="1"/>
  <c r="AB3191" i="1"/>
  <c r="AB3192" i="1"/>
  <c r="AB3193" i="1"/>
  <c r="AB3194" i="1"/>
  <c r="AB3195" i="1"/>
  <c r="AB3196" i="1"/>
  <c r="AB3197" i="1"/>
  <c r="AB3198" i="1"/>
  <c r="AB3199" i="1"/>
  <c r="AB3200" i="1"/>
  <c r="AB3201" i="1"/>
  <c r="AB3202" i="1"/>
  <c r="AB3203" i="1"/>
  <c r="AB3204" i="1"/>
  <c r="AB3205" i="1"/>
  <c r="AB3206" i="1"/>
  <c r="AB3207" i="1"/>
  <c r="AB3208" i="1"/>
  <c r="AB3209" i="1"/>
  <c r="AB3210" i="1"/>
  <c r="AB3211" i="1"/>
  <c r="AB3212" i="1"/>
  <c r="AB3213" i="1"/>
  <c r="AB3214" i="1"/>
  <c r="AB3215" i="1"/>
  <c r="AB3216" i="1"/>
  <c r="AB3217" i="1"/>
  <c r="AB3218" i="1"/>
  <c r="AB3219" i="1"/>
  <c r="AB3220" i="1"/>
  <c r="AB3221" i="1"/>
  <c r="AB3222" i="1"/>
  <c r="AB3223" i="1"/>
  <c r="AB3224" i="1"/>
  <c r="AB3225" i="1"/>
  <c r="AB3226" i="1"/>
  <c r="AB3227" i="1"/>
  <c r="AB3228" i="1"/>
  <c r="AB3229" i="1"/>
  <c r="AB3230" i="1"/>
  <c r="AB3231" i="1"/>
  <c r="AB3232" i="1"/>
  <c r="AB3233" i="1"/>
  <c r="AB3234" i="1"/>
  <c r="AB3235" i="1"/>
  <c r="AB3236" i="1"/>
  <c r="AB3237" i="1"/>
  <c r="AB3238" i="1"/>
  <c r="AB3239" i="1"/>
  <c r="AB3240" i="1"/>
  <c r="AB3241" i="1"/>
  <c r="AB3242" i="1"/>
  <c r="AB3243" i="1"/>
  <c r="AB3244" i="1"/>
  <c r="AB3245" i="1"/>
  <c r="AB3246" i="1"/>
  <c r="AB3247" i="1"/>
  <c r="AB3248" i="1"/>
  <c r="AB3249" i="1"/>
  <c r="AB3250" i="1"/>
  <c r="AB3251" i="1"/>
  <c r="AB3252" i="1"/>
  <c r="AB3253" i="1"/>
  <c r="AB3254" i="1"/>
  <c r="AB3255" i="1"/>
  <c r="AB3256" i="1"/>
  <c r="AB3257" i="1"/>
  <c r="AB3258" i="1"/>
  <c r="AB3259" i="1"/>
  <c r="AB3260" i="1"/>
  <c r="AB3261" i="1"/>
  <c r="AB3262" i="1"/>
  <c r="AB3263" i="1"/>
  <c r="AB3264" i="1"/>
  <c r="AB3265" i="1"/>
  <c r="AB3266" i="1"/>
  <c r="AB3267" i="1"/>
  <c r="AB3268" i="1"/>
  <c r="AB3269" i="1"/>
  <c r="AB3270" i="1"/>
  <c r="AB3271" i="1"/>
  <c r="AB3272" i="1"/>
  <c r="AB3273" i="1"/>
  <c r="AB3274" i="1"/>
  <c r="AB3275" i="1"/>
  <c r="AB3276" i="1"/>
  <c r="AB3277" i="1"/>
  <c r="AB3278" i="1"/>
  <c r="AB3279" i="1"/>
  <c r="AB3280" i="1"/>
  <c r="AB3281" i="1"/>
  <c r="AB3282" i="1"/>
  <c r="AB3283" i="1"/>
  <c r="AB3284" i="1"/>
  <c r="AB3285" i="1"/>
  <c r="AB3286" i="1"/>
  <c r="AB3287" i="1"/>
  <c r="AB3288" i="1"/>
  <c r="AB3289" i="1"/>
  <c r="AB3290" i="1"/>
  <c r="AB3291" i="1"/>
  <c r="AB3292" i="1"/>
  <c r="AB3293" i="1"/>
  <c r="AB3294" i="1"/>
  <c r="AB3295" i="1"/>
  <c r="AB3296" i="1"/>
  <c r="AB3297" i="1"/>
  <c r="AB3298" i="1"/>
  <c r="AB3299" i="1"/>
  <c r="AB3300" i="1"/>
  <c r="AB3301" i="1"/>
  <c r="AB3302" i="1"/>
  <c r="AB3303" i="1"/>
  <c r="AB3304" i="1"/>
  <c r="AB3305" i="1"/>
  <c r="AB3306" i="1"/>
  <c r="AB3307" i="1"/>
  <c r="AB3308" i="1"/>
  <c r="AB3309" i="1"/>
  <c r="AB3310" i="1"/>
  <c r="AB3311" i="1"/>
  <c r="AB3312" i="1"/>
  <c r="AB3313" i="1"/>
  <c r="AB3314" i="1"/>
  <c r="AB3315" i="1"/>
  <c r="AB3316" i="1"/>
  <c r="AB3317" i="1"/>
  <c r="AB3318" i="1"/>
  <c r="AB3319" i="1"/>
  <c r="AB3320" i="1"/>
  <c r="AB3321" i="1"/>
  <c r="AB3322" i="1"/>
  <c r="AB3323" i="1"/>
  <c r="AB3324" i="1"/>
  <c r="AB3325" i="1"/>
  <c r="AB3326" i="1"/>
  <c r="AB3327" i="1"/>
  <c r="AB3328" i="1"/>
  <c r="AB3329" i="1"/>
  <c r="AB3330" i="1"/>
  <c r="AB3331" i="1"/>
  <c r="AB3332" i="1"/>
  <c r="AB3333" i="1"/>
  <c r="AB3334" i="1"/>
  <c r="AB3335" i="1"/>
  <c r="AB3336" i="1"/>
  <c r="AB3337" i="1"/>
  <c r="AB3338" i="1"/>
  <c r="AB3339" i="1"/>
  <c r="AB3340" i="1"/>
  <c r="AB3341" i="1"/>
  <c r="AB3342" i="1"/>
  <c r="AB3343" i="1"/>
  <c r="AB3344" i="1"/>
  <c r="AB3345" i="1"/>
  <c r="AB3346" i="1"/>
  <c r="AB3347" i="1"/>
  <c r="AB3348" i="1"/>
  <c r="AB3349" i="1"/>
  <c r="AB3350" i="1"/>
  <c r="AB3351" i="1"/>
  <c r="AB3352" i="1"/>
  <c r="AB3353" i="1"/>
  <c r="AB3354" i="1"/>
  <c r="AB3355" i="1"/>
  <c r="AB3356" i="1"/>
  <c r="AB3357" i="1"/>
  <c r="AB3358" i="1"/>
  <c r="AB3359" i="1"/>
  <c r="AB3360" i="1"/>
  <c r="AB3361" i="1"/>
  <c r="AB3362" i="1"/>
  <c r="AB3363" i="1"/>
  <c r="AB3364" i="1"/>
  <c r="AB3365" i="1"/>
  <c r="AB3366" i="1"/>
  <c r="AB3367" i="1"/>
  <c r="AB3368" i="1"/>
  <c r="AB3369" i="1"/>
  <c r="AB3370" i="1"/>
  <c r="AB3371" i="1"/>
  <c r="AB3372" i="1"/>
  <c r="AB3373" i="1"/>
  <c r="AB3374" i="1"/>
  <c r="AB3375" i="1"/>
  <c r="AB3376" i="1"/>
  <c r="AB3377" i="1"/>
  <c r="AB3378" i="1"/>
  <c r="AB3379" i="1"/>
  <c r="AB3380" i="1"/>
  <c r="AB3381" i="1"/>
  <c r="AB3382" i="1"/>
  <c r="AB3383" i="1"/>
  <c r="AB3384" i="1"/>
  <c r="AB3385" i="1"/>
  <c r="AB3386" i="1"/>
  <c r="AB3387" i="1"/>
  <c r="AB3388" i="1"/>
  <c r="AB3389" i="1"/>
  <c r="AB3390" i="1"/>
  <c r="AB3391" i="1"/>
  <c r="AB3392" i="1"/>
  <c r="AB3393" i="1"/>
  <c r="AB3394" i="1"/>
  <c r="AB3395" i="1"/>
  <c r="AB3396" i="1"/>
  <c r="AB3397" i="1"/>
  <c r="AB3398" i="1"/>
  <c r="AB3399" i="1"/>
  <c r="AB3400" i="1"/>
  <c r="AB3401" i="1"/>
  <c r="AB3402" i="1"/>
  <c r="AB3403" i="1"/>
  <c r="AB3404" i="1"/>
  <c r="AB3405" i="1"/>
  <c r="AB3406" i="1"/>
  <c r="AB3407" i="1"/>
  <c r="AB3408" i="1"/>
  <c r="AB3409" i="1"/>
  <c r="AB3410" i="1"/>
  <c r="AB3411" i="1"/>
  <c r="AB3412" i="1"/>
  <c r="AB3413" i="1"/>
  <c r="AB3414" i="1"/>
  <c r="AB3415" i="1"/>
  <c r="AB3416" i="1"/>
  <c r="AB3417" i="1"/>
  <c r="AB3418" i="1"/>
  <c r="AB3419" i="1"/>
  <c r="AB3420" i="1"/>
  <c r="AB3421" i="1"/>
  <c r="AB3422" i="1"/>
  <c r="AB3423" i="1"/>
  <c r="AB3424" i="1"/>
  <c r="AB3425" i="1"/>
  <c r="AB3426" i="1"/>
  <c r="AB3427" i="1"/>
  <c r="AB3428" i="1"/>
  <c r="AB3429" i="1"/>
  <c r="AB3430" i="1"/>
  <c r="AB3431" i="1"/>
  <c r="AB3432" i="1"/>
  <c r="AB3433" i="1"/>
  <c r="AB3434" i="1"/>
  <c r="AB3435" i="1"/>
  <c r="AB3436" i="1"/>
  <c r="AB3437" i="1"/>
  <c r="AB3438" i="1"/>
  <c r="AB3439" i="1"/>
  <c r="AB3440" i="1"/>
  <c r="AB3441" i="1"/>
  <c r="AB3442" i="1"/>
  <c r="AB3443" i="1"/>
  <c r="AB3444" i="1"/>
  <c r="AB3445" i="1"/>
  <c r="AB3446" i="1"/>
  <c r="AB3447" i="1"/>
  <c r="AB3448" i="1"/>
  <c r="AB3449" i="1"/>
  <c r="AB3450" i="1"/>
  <c r="AB3451" i="1"/>
  <c r="AB3452" i="1"/>
  <c r="AB3453" i="1"/>
  <c r="AB3454" i="1"/>
  <c r="AB3455" i="1"/>
  <c r="AB3456" i="1"/>
  <c r="AB3457" i="1"/>
  <c r="AB3458" i="1"/>
  <c r="AB3459" i="1"/>
  <c r="AB3460" i="1"/>
  <c r="AB3461" i="1"/>
  <c r="AB3462" i="1"/>
  <c r="AB3463" i="1"/>
  <c r="AB3464" i="1"/>
  <c r="AB3465" i="1"/>
  <c r="AB3466" i="1"/>
  <c r="AB3467" i="1"/>
  <c r="AB3468" i="1"/>
  <c r="AB3469" i="1"/>
  <c r="AB3470" i="1"/>
  <c r="AB3471" i="1"/>
  <c r="AB3472" i="1"/>
  <c r="AB3473" i="1"/>
  <c r="AB3474" i="1"/>
  <c r="AB3475" i="1"/>
  <c r="AB3476" i="1"/>
  <c r="AB3477" i="1"/>
  <c r="AB3478" i="1"/>
  <c r="AB3479" i="1"/>
  <c r="AB3480" i="1"/>
  <c r="AB3481" i="1"/>
  <c r="AB3482" i="1"/>
  <c r="AB3483" i="1"/>
  <c r="AB3484" i="1"/>
  <c r="AB3485" i="1"/>
  <c r="AB3486" i="1"/>
  <c r="AB3487" i="1"/>
  <c r="AB3488" i="1"/>
  <c r="AB3489" i="1"/>
  <c r="AB3490" i="1"/>
  <c r="AB3491" i="1"/>
  <c r="AB3492" i="1"/>
  <c r="AB3493" i="1"/>
  <c r="AB3494" i="1"/>
  <c r="AB3495" i="1"/>
  <c r="AB3496" i="1"/>
  <c r="AB3497" i="1"/>
  <c r="AB3498" i="1"/>
  <c r="AB3499" i="1"/>
  <c r="AB3500" i="1"/>
  <c r="AB3501" i="1"/>
  <c r="AB3502" i="1"/>
  <c r="AB3503" i="1"/>
  <c r="AB3504" i="1"/>
  <c r="AB3505" i="1"/>
  <c r="AB3506" i="1"/>
  <c r="AB3507" i="1"/>
  <c r="AB3508" i="1"/>
  <c r="AB3509" i="1"/>
  <c r="AB3510" i="1"/>
  <c r="AB3511" i="1"/>
  <c r="AB3512" i="1"/>
  <c r="AB3513" i="1"/>
  <c r="AB3514" i="1"/>
  <c r="AB3515" i="1"/>
  <c r="AB3516" i="1"/>
  <c r="AB3517" i="1"/>
  <c r="AB3518" i="1"/>
  <c r="AB3519" i="1"/>
  <c r="AB3520" i="1"/>
  <c r="AB3521" i="1"/>
  <c r="AB3522" i="1"/>
  <c r="AB3523" i="1"/>
  <c r="AB3524" i="1"/>
  <c r="AB3525" i="1"/>
  <c r="AB3526" i="1"/>
  <c r="AB3527" i="1"/>
  <c r="AB3528" i="1"/>
  <c r="AB3529" i="1"/>
  <c r="AB3530" i="1"/>
  <c r="AB3531" i="1"/>
  <c r="AB3532" i="1"/>
  <c r="AB3533" i="1"/>
  <c r="AB3534" i="1"/>
  <c r="AB3535" i="1"/>
  <c r="AB3536" i="1"/>
  <c r="AB3537" i="1"/>
  <c r="AB3538" i="1"/>
  <c r="AB3539" i="1"/>
  <c r="AB3540" i="1"/>
  <c r="AB3541" i="1"/>
  <c r="AB3542" i="1"/>
  <c r="AB3543" i="1"/>
  <c r="AB3544" i="1"/>
  <c r="AB3545" i="1"/>
  <c r="AB3546" i="1"/>
  <c r="AB3547" i="1"/>
  <c r="AB3548" i="1"/>
  <c r="AB3549" i="1"/>
  <c r="AB3550" i="1"/>
  <c r="AB3551" i="1"/>
  <c r="AB3552" i="1"/>
  <c r="AB3553" i="1"/>
  <c r="AB3554" i="1"/>
  <c r="AB3555" i="1"/>
  <c r="AB3556" i="1"/>
  <c r="AB3557" i="1"/>
  <c r="AB3558" i="1"/>
  <c r="AB3559" i="1"/>
  <c r="AB3560" i="1"/>
  <c r="AB3561" i="1"/>
  <c r="AB3562" i="1"/>
  <c r="AB3563" i="1"/>
  <c r="AB3564" i="1"/>
  <c r="AB3565" i="1"/>
  <c r="AB3566" i="1"/>
  <c r="AB3567" i="1"/>
  <c r="AB3568" i="1"/>
  <c r="AB3569" i="1"/>
  <c r="AB3570" i="1"/>
  <c r="AB3571" i="1"/>
  <c r="AB3572" i="1"/>
  <c r="AB3573" i="1"/>
  <c r="AB3574" i="1"/>
  <c r="AB3575" i="1"/>
  <c r="AB3576" i="1"/>
  <c r="AB3577" i="1"/>
  <c r="AB3578" i="1"/>
  <c r="AB3579" i="1"/>
  <c r="AB3580" i="1"/>
  <c r="AB3581" i="1"/>
  <c r="AB3582" i="1"/>
  <c r="AB3583" i="1"/>
  <c r="AB3584" i="1"/>
  <c r="AB3585" i="1"/>
  <c r="AB3586" i="1"/>
  <c r="AB3587" i="1"/>
  <c r="AB3588" i="1"/>
  <c r="AB3589" i="1"/>
  <c r="AB3590" i="1"/>
  <c r="AB3591" i="1"/>
  <c r="AB3592" i="1"/>
  <c r="AB3593" i="1"/>
  <c r="AB3594" i="1"/>
  <c r="AB3595" i="1"/>
  <c r="AB3596" i="1"/>
  <c r="AB3597" i="1"/>
  <c r="AB3598" i="1"/>
  <c r="AB3599" i="1"/>
  <c r="AB3600" i="1"/>
  <c r="AB3601" i="1"/>
  <c r="AB3602" i="1"/>
  <c r="AB3603" i="1"/>
  <c r="AB3604" i="1"/>
  <c r="AB3605" i="1"/>
  <c r="AB3606" i="1"/>
  <c r="AB3607" i="1"/>
  <c r="AB3608" i="1"/>
  <c r="AB3609" i="1"/>
  <c r="AB3610" i="1"/>
  <c r="AB3611" i="1"/>
  <c r="AB3612" i="1"/>
  <c r="AB3613" i="1"/>
  <c r="AB3614" i="1"/>
  <c r="AB3615" i="1"/>
  <c r="AB3616" i="1"/>
  <c r="AB3617" i="1"/>
  <c r="AB3618" i="1"/>
  <c r="AB3619" i="1"/>
  <c r="AB3620" i="1"/>
  <c r="AB3621" i="1"/>
  <c r="AB3622" i="1"/>
  <c r="AB3623" i="1"/>
  <c r="AB3624" i="1"/>
  <c r="AB3625" i="1"/>
  <c r="AB3626" i="1"/>
  <c r="AB3627" i="1"/>
  <c r="AB3628" i="1"/>
  <c r="AB3629" i="1"/>
  <c r="AB3630" i="1"/>
  <c r="AB3631" i="1"/>
  <c r="AB3632" i="1"/>
  <c r="AB3633" i="1"/>
  <c r="AB3634" i="1"/>
  <c r="AB3635" i="1"/>
  <c r="AB3636" i="1"/>
  <c r="AB3637" i="1"/>
  <c r="AB3638" i="1"/>
  <c r="AB3639" i="1"/>
  <c r="AB3640" i="1"/>
  <c r="AB3641" i="1"/>
  <c r="AB3642" i="1"/>
  <c r="AB3643" i="1"/>
  <c r="AB3644" i="1"/>
  <c r="AB3645" i="1"/>
  <c r="AB3646" i="1"/>
  <c r="AB3647" i="1"/>
  <c r="AB3648" i="1"/>
  <c r="AB3649" i="1"/>
  <c r="AB3650" i="1"/>
  <c r="AB3651" i="1"/>
  <c r="AB3652" i="1"/>
  <c r="AB3653" i="1"/>
  <c r="AB3654" i="1"/>
  <c r="AB3655" i="1"/>
  <c r="AB3656" i="1"/>
  <c r="AB3657" i="1"/>
  <c r="AB3658" i="1"/>
  <c r="AB3659" i="1"/>
  <c r="AB3660" i="1"/>
  <c r="AB3661" i="1"/>
  <c r="AB3662" i="1"/>
  <c r="AB3663" i="1"/>
  <c r="AB3664" i="1"/>
  <c r="AB3665" i="1"/>
  <c r="AB3666" i="1"/>
  <c r="AB3667" i="1"/>
  <c r="AB3668" i="1"/>
  <c r="AB3669" i="1"/>
  <c r="AB3670" i="1"/>
  <c r="AB3671" i="1"/>
  <c r="AB3672" i="1"/>
  <c r="AB3673" i="1"/>
  <c r="AB3674" i="1"/>
  <c r="AB3675" i="1"/>
  <c r="AB3676" i="1"/>
  <c r="AB3677" i="1"/>
  <c r="AB3678" i="1"/>
  <c r="AB3679" i="1"/>
  <c r="AB3680" i="1"/>
  <c r="AB3681" i="1"/>
  <c r="AB3682" i="1"/>
  <c r="AB3683" i="1"/>
  <c r="AB3684" i="1"/>
  <c r="AB3685" i="1"/>
  <c r="AB3686" i="1"/>
  <c r="AB3687" i="1"/>
  <c r="AB3688" i="1"/>
  <c r="AB3689" i="1"/>
  <c r="AB3690" i="1"/>
  <c r="AB3691" i="1"/>
  <c r="AB3692" i="1"/>
  <c r="AB3693" i="1"/>
  <c r="AB3694" i="1"/>
  <c r="AB3695" i="1"/>
  <c r="AB3696" i="1"/>
  <c r="AB3697" i="1"/>
  <c r="AB3698" i="1"/>
  <c r="AB3699" i="1"/>
  <c r="AB3700" i="1"/>
  <c r="AB3701" i="1"/>
  <c r="AB3702" i="1"/>
  <c r="AB3703" i="1"/>
  <c r="AB3704" i="1"/>
  <c r="AB3705" i="1"/>
  <c r="AB3706" i="1"/>
  <c r="AB3707" i="1"/>
  <c r="AB3708" i="1"/>
  <c r="AB3709" i="1"/>
  <c r="AB3710" i="1"/>
  <c r="AB3711" i="1"/>
  <c r="AB3712" i="1"/>
  <c r="AB3713" i="1"/>
  <c r="AB3714" i="1"/>
  <c r="AB3715" i="1"/>
  <c r="AB3716" i="1"/>
  <c r="AB3717" i="1"/>
  <c r="AB3718" i="1"/>
  <c r="AB3719" i="1"/>
  <c r="AB3720" i="1"/>
  <c r="AB3721" i="1"/>
  <c r="AB3722" i="1"/>
  <c r="AB3723" i="1"/>
  <c r="AB3724" i="1"/>
  <c r="AB3725" i="1"/>
  <c r="AB3726" i="1"/>
  <c r="AB3727" i="1"/>
  <c r="AB3728" i="1"/>
  <c r="AB3729" i="1"/>
  <c r="AB3730" i="1"/>
  <c r="AB3731" i="1"/>
  <c r="AB3732" i="1"/>
  <c r="AB3733" i="1"/>
  <c r="AB3734" i="1"/>
  <c r="AB3735" i="1"/>
  <c r="AB3736" i="1"/>
  <c r="AB3737" i="1"/>
  <c r="AB3738" i="1"/>
  <c r="AB3739" i="1"/>
  <c r="AB3740" i="1"/>
  <c r="AB3741" i="1"/>
  <c r="AB3742" i="1"/>
  <c r="AB3743" i="1"/>
  <c r="AB3744" i="1"/>
  <c r="AB3745" i="1"/>
  <c r="AB3746" i="1"/>
  <c r="AB3747" i="1"/>
  <c r="AB3748" i="1"/>
  <c r="AB3749" i="1"/>
  <c r="AB3750" i="1"/>
  <c r="AB3751" i="1"/>
  <c r="AB3752" i="1"/>
  <c r="AB3753" i="1"/>
  <c r="AB3754" i="1"/>
  <c r="AB3755" i="1"/>
  <c r="AB3756" i="1"/>
  <c r="AB3757" i="1"/>
  <c r="AB3758" i="1"/>
  <c r="AB3759" i="1"/>
  <c r="AB3760" i="1"/>
  <c r="AB3761" i="1"/>
  <c r="AB3762" i="1"/>
  <c r="AB3763" i="1"/>
  <c r="AB3764" i="1"/>
  <c r="AB3765" i="1"/>
  <c r="AB3766" i="1"/>
  <c r="AB3767" i="1"/>
  <c r="AB3768" i="1"/>
  <c r="AB3769" i="1"/>
  <c r="AB3770" i="1"/>
  <c r="AB3771" i="1"/>
  <c r="AB3772" i="1"/>
  <c r="AB3773" i="1"/>
  <c r="AB3774" i="1"/>
  <c r="AB3775" i="1"/>
  <c r="AB3776" i="1"/>
  <c r="AB3777" i="1"/>
  <c r="AB3778" i="1"/>
  <c r="AB3779" i="1"/>
  <c r="AB3780" i="1"/>
  <c r="AB3781" i="1"/>
  <c r="AB3782" i="1"/>
  <c r="AB3783" i="1"/>
  <c r="AB3784" i="1"/>
  <c r="AB3785" i="1"/>
  <c r="AB3786" i="1"/>
  <c r="AB3787" i="1"/>
  <c r="AB3788" i="1"/>
  <c r="AB3789" i="1"/>
  <c r="AB3790" i="1"/>
  <c r="AB3791" i="1"/>
  <c r="AB3792" i="1"/>
  <c r="AB3793" i="1"/>
  <c r="AB3794" i="1"/>
  <c r="AB3795" i="1"/>
  <c r="AB3796" i="1"/>
  <c r="AB3797" i="1"/>
  <c r="AB3798" i="1"/>
  <c r="AB3799" i="1"/>
  <c r="AB3800" i="1"/>
  <c r="AB3801" i="1"/>
  <c r="AB3802" i="1"/>
  <c r="AB3803" i="1"/>
  <c r="AB3804" i="1"/>
  <c r="AB3805" i="1"/>
  <c r="AB3806" i="1"/>
  <c r="AB3807" i="1"/>
  <c r="AB3808" i="1"/>
  <c r="AB3809" i="1"/>
  <c r="AB3810" i="1"/>
  <c r="AB3811" i="1"/>
  <c r="AB3812" i="1"/>
  <c r="AB3813" i="1"/>
  <c r="AB3814" i="1"/>
  <c r="AB3815" i="1"/>
  <c r="AB3816" i="1"/>
  <c r="AB3817" i="1"/>
  <c r="AB3818" i="1"/>
  <c r="AB3819" i="1"/>
  <c r="AB3820" i="1"/>
  <c r="AB3821" i="1"/>
  <c r="AB3822" i="1"/>
  <c r="AB3823" i="1"/>
  <c r="AB3824" i="1"/>
  <c r="AB3825" i="1"/>
  <c r="AB3826" i="1"/>
  <c r="AB3827" i="1"/>
  <c r="AB3828" i="1"/>
  <c r="AB3829" i="1"/>
  <c r="AB3830" i="1"/>
  <c r="AB3831" i="1"/>
  <c r="AB3832" i="1"/>
  <c r="AB3833" i="1"/>
  <c r="AB3834" i="1"/>
  <c r="AB3835" i="1"/>
  <c r="AB3836" i="1"/>
  <c r="AB3837" i="1"/>
  <c r="AB3838" i="1"/>
  <c r="AB3839" i="1"/>
  <c r="AB3840" i="1"/>
  <c r="AB3841" i="1"/>
  <c r="AB3842" i="1"/>
  <c r="AB3843" i="1"/>
  <c r="AB3844" i="1"/>
  <c r="AB3845" i="1"/>
  <c r="AB3846" i="1"/>
  <c r="AB3847" i="1"/>
  <c r="AB3848" i="1"/>
  <c r="AB3849" i="1"/>
  <c r="AB3850" i="1"/>
  <c r="AB3851" i="1"/>
  <c r="AB3852" i="1"/>
  <c r="AB3853" i="1"/>
  <c r="AB3854" i="1"/>
  <c r="AB3855" i="1"/>
  <c r="AB3856" i="1"/>
  <c r="AB3857" i="1"/>
  <c r="AB3858" i="1"/>
  <c r="AB3859" i="1"/>
  <c r="AB3860" i="1"/>
  <c r="AB3861" i="1"/>
  <c r="AB3862" i="1"/>
  <c r="AB3863" i="1"/>
  <c r="AB3864" i="1"/>
  <c r="AB3865" i="1"/>
  <c r="AB3866" i="1"/>
  <c r="AB3867" i="1"/>
  <c r="AB3868" i="1"/>
  <c r="AB3869" i="1"/>
  <c r="AB3870" i="1"/>
  <c r="AB3871" i="1"/>
  <c r="AB3872" i="1"/>
  <c r="AB3873" i="1"/>
  <c r="AB3874" i="1"/>
  <c r="AB3875" i="1"/>
  <c r="AB3876" i="1"/>
  <c r="AB3877" i="1"/>
  <c r="AB3878" i="1"/>
  <c r="AB3879" i="1"/>
  <c r="AB3880" i="1"/>
  <c r="AB3881" i="1"/>
  <c r="AB3882" i="1"/>
  <c r="AB3883" i="1"/>
  <c r="AB3884" i="1"/>
  <c r="AB3885" i="1"/>
  <c r="AB3886" i="1"/>
  <c r="AB3887" i="1"/>
  <c r="AB3888" i="1"/>
  <c r="AB3889" i="1"/>
  <c r="AB3890" i="1"/>
  <c r="AB3891" i="1"/>
  <c r="AB3892" i="1"/>
  <c r="AB3893" i="1"/>
  <c r="AB3894" i="1"/>
  <c r="AB3895" i="1"/>
  <c r="AB3896" i="1"/>
  <c r="AB3897" i="1"/>
  <c r="AB3898" i="1"/>
  <c r="AB3899" i="1"/>
  <c r="AB3900" i="1"/>
  <c r="AB3901" i="1"/>
  <c r="AB3902" i="1"/>
  <c r="AB3903" i="1"/>
  <c r="AB3904" i="1"/>
  <c r="AB3905" i="1"/>
  <c r="AB3906" i="1"/>
  <c r="AB3907" i="1"/>
  <c r="AB3908" i="1"/>
  <c r="AB3909" i="1"/>
  <c r="AB3910" i="1"/>
  <c r="AB3911" i="1"/>
  <c r="AB3912" i="1"/>
  <c r="AB3913" i="1"/>
  <c r="AB3914" i="1"/>
  <c r="AB3915" i="1"/>
  <c r="AB3916" i="1"/>
  <c r="AB3917" i="1"/>
  <c r="AB3918" i="1"/>
  <c r="AB3919" i="1"/>
  <c r="AB3920" i="1"/>
  <c r="AB3921" i="1"/>
  <c r="AB3922" i="1"/>
  <c r="AB3923" i="1"/>
  <c r="AB3924" i="1"/>
  <c r="AB3925" i="1"/>
  <c r="AB3926" i="1"/>
  <c r="AB3927" i="1"/>
  <c r="AB3928" i="1"/>
  <c r="AB3929" i="1"/>
  <c r="AB3930" i="1"/>
  <c r="AB3931" i="1"/>
  <c r="AB3932" i="1"/>
  <c r="AB3933" i="1"/>
  <c r="AB3934" i="1"/>
  <c r="AB3935" i="1"/>
  <c r="AB3936" i="1"/>
  <c r="AB3937" i="1"/>
  <c r="AB3938" i="1"/>
  <c r="AB3939" i="1"/>
  <c r="AB3940" i="1"/>
  <c r="AB3941" i="1"/>
  <c r="AB3942" i="1"/>
  <c r="AB3943" i="1"/>
  <c r="AB3944" i="1"/>
  <c r="AB3945" i="1"/>
  <c r="AB3946" i="1"/>
  <c r="AB3947" i="1"/>
  <c r="AB3948" i="1"/>
  <c r="AB3949" i="1"/>
  <c r="AB3950" i="1"/>
  <c r="AB3951" i="1"/>
  <c r="AB3952" i="1"/>
  <c r="AB3953" i="1"/>
  <c r="AB3954" i="1"/>
  <c r="AB3955" i="1"/>
  <c r="AB3956" i="1"/>
  <c r="AB3957" i="1"/>
  <c r="AB3958" i="1"/>
  <c r="AB3959" i="1"/>
  <c r="AB3960" i="1"/>
  <c r="AB3961" i="1"/>
  <c r="AB3962" i="1"/>
  <c r="AB3963" i="1"/>
  <c r="AB3964" i="1"/>
  <c r="AB3965" i="1"/>
  <c r="AB3966" i="1"/>
  <c r="AB3967" i="1"/>
  <c r="AB3968" i="1"/>
  <c r="AB3969" i="1"/>
  <c r="AB3970" i="1"/>
  <c r="AB3971" i="1"/>
  <c r="AB3972" i="1"/>
  <c r="AB3973" i="1"/>
  <c r="AB3974" i="1"/>
  <c r="AB3975" i="1"/>
  <c r="AB3976" i="1"/>
  <c r="AB3977" i="1"/>
  <c r="AB3978" i="1"/>
  <c r="AB3979" i="1"/>
  <c r="AB3980" i="1"/>
  <c r="AB3981" i="1"/>
  <c r="AB3982" i="1"/>
  <c r="AB3983" i="1"/>
  <c r="AB3984" i="1"/>
  <c r="AB3985" i="1"/>
  <c r="AB3986" i="1"/>
  <c r="AB3987" i="1"/>
  <c r="AB3988" i="1"/>
  <c r="AB3989" i="1"/>
  <c r="AB3990" i="1"/>
  <c r="AB3991" i="1"/>
  <c r="AB3992" i="1"/>
  <c r="AB3993" i="1"/>
  <c r="AB3994" i="1"/>
  <c r="AB3995" i="1"/>
  <c r="AB3996" i="1"/>
  <c r="AB3997" i="1"/>
  <c r="AB3998" i="1"/>
  <c r="AB3999" i="1"/>
  <c r="AB4000" i="1"/>
  <c r="AB4001" i="1"/>
  <c r="AB4002" i="1"/>
  <c r="AB4003" i="1"/>
  <c r="AB4004" i="1"/>
  <c r="AB4005" i="1"/>
  <c r="AB4006" i="1"/>
  <c r="AB4007" i="1"/>
  <c r="AB4008" i="1"/>
  <c r="AB4009" i="1"/>
  <c r="AB4010" i="1"/>
  <c r="AB4011" i="1"/>
  <c r="AB4012" i="1"/>
  <c r="AB4013" i="1"/>
  <c r="AB4014" i="1"/>
  <c r="AB4015" i="1"/>
  <c r="AB4016" i="1"/>
  <c r="AB4017" i="1"/>
  <c r="AB4018" i="1"/>
  <c r="AB4019" i="1"/>
  <c r="AB4020" i="1"/>
  <c r="AB4021" i="1"/>
  <c r="AB4022" i="1"/>
  <c r="AB4023" i="1"/>
  <c r="AB4024" i="1"/>
  <c r="AB4025" i="1"/>
  <c r="AB4026" i="1"/>
  <c r="AB4027" i="1"/>
  <c r="AB4028" i="1"/>
  <c r="AB4029" i="1"/>
  <c r="AB4030" i="1"/>
  <c r="AB4031" i="1"/>
  <c r="AB4032" i="1"/>
  <c r="AB4033" i="1"/>
  <c r="AB4034" i="1"/>
  <c r="AB4035" i="1"/>
  <c r="AB4036" i="1"/>
  <c r="AB4037" i="1"/>
  <c r="AB4038" i="1"/>
  <c r="AB4039" i="1"/>
  <c r="AB4040" i="1"/>
  <c r="AB4041" i="1"/>
  <c r="AB4042" i="1"/>
  <c r="AB4043" i="1"/>
  <c r="AB4044" i="1"/>
  <c r="AB4045" i="1"/>
  <c r="AB4046" i="1"/>
  <c r="AB4047" i="1"/>
  <c r="AB4048" i="1"/>
  <c r="AB4049" i="1"/>
  <c r="AB4050" i="1"/>
  <c r="AB4051" i="1"/>
  <c r="AB4052" i="1"/>
  <c r="AB4053" i="1"/>
  <c r="AB4054" i="1"/>
  <c r="AB4055" i="1"/>
  <c r="AB4056" i="1"/>
  <c r="AB4057" i="1"/>
  <c r="AB4058" i="1"/>
  <c r="AB4059" i="1"/>
  <c r="AB4060" i="1"/>
  <c r="AB4061" i="1"/>
  <c r="AB4062" i="1"/>
  <c r="AB4063" i="1"/>
  <c r="AB4064" i="1"/>
  <c r="AB4065" i="1"/>
  <c r="AB4066" i="1"/>
  <c r="AB4067" i="1"/>
  <c r="AB4068" i="1"/>
  <c r="AB4069" i="1"/>
  <c r="AB4070" i="1"/>
  <c r="AB4071" i="1"/>
  <c r="AB4072" i="1"/>
  <c r="AB4073" i="1"/>
  <c r="AB4074" i="1"/>
  <c r="AB4075" i="1"/>
  <c r="AB4076" i="1"/>
  <c r="AB4077" i="1"/>
  <c r="AB4078" i="1"/>
  <c r="AB4079" i="1"/>
  <c r="AB4080" i="1"/>
  <c r="AB4081" i="1"/>
  <c r="AB4082" i="1"/>
  <c r="AB4083" i="1"/>
  <c r="AB4084" i="1"/>
  <c r="AB4085" i="1"/>
  <c r="AB4086" i="1"/>
  <c r="AB4087" i="1"/>
  <c r="AB4088" i="1"/>
  <c r="AB4089" i="1"/>
  <c r="AB4090" i="1"/>
  <c r="AB4091" i="1"/>
  <c r="AB4092" i="1"/>
  <c r="AB4093" i="1"/>
  <c r="AB4094" i="1"/>
  <c r="AB4095" i="1"/>
  <c r="AB4096" i="1"/>
  <c r="AB4097" i="1"/>
  <c r="AB4098" i="1"/>
  <c r="AB4099" i="1"/>
  <c r="AB4100" i="1"/>
  <c r="AB4101" i="1"/>
  <c r="AB4102" i="1"/>
  <c r="AB4103" i="1"/>
  <c r="AB4104" i="1"/>
  <c r="AB4105" i="1"/>
  <c r="AB4106" i="1"/>
  <c r="AB4107" i="1"/>
  <c r="AB4108" i="1"/>
  <c r="AB4109" i="1"/>
  <c r="AB4110" i="1"/>
  <c r="AB4111" i="1"/>
  <c r="AB4112" i="1"/>
  <c r="AB4113" i="1"/>
  <c r="AB4114" i="1"/>
  <c r="AB4115" i="1"/>
  <c r="AB4116" i="1"/>
  <c r="AB4117" i="1"/>
  <c r="AB4118" i="1"/>
  <c r="AB4119" i="1"/>
  <c r="AB4120" i="1"/>
  <c r="AB4121" i="1"/>
  <c r="AB4122" i="1"/>
  <c r="AB4123" i="1"/>
  <c r="AB4124" i="1"/>
  <c r="AB4125" i="1"/>
  <c r="AB4126" i="1"/>
  <c r="AB4127" i="1"/>
  <c r="AB4128" i="1"/>
  <c r="AB4129" i="1"/>
  <c r="AB4130" i="1"/>
  <c r="AB4131" i="1"/>
  <c r="AB4132" i="1"/>
  <c r="AB4133" i="1"/>
  <c r="AB4134" i="1"/>
  <c r="AB4135" i="1"/>
  <c r="AB4136" i="1"/>
  <c r="AB4137" i="1"/>
  <c r="AB4138" i="1"/>
  <c r="AB4139" i="1"/>
  <c r="AB4140" i="1"/>
  <c r="AB4141" i="1"/>
  <c r="AB4142" i="1"/>
  <c r="AB4143" i="1"/>
  <c r="AB4144" i="1"/>
  <c r="AB4145" i="1"/>
  <c r="AB4146" i="1"/>
  <c r="AB4147" i="1"/>
  <c r="AB4148" i="1"/>
  <c r="AB4149" i="1"/>
  <c r="AB4150" i="1"/>
  <c r="AB4151" i="1"/>
  <c r="AB4152" i="1"/>
  <c r="AB4153" i="1"/>
  <c r="AB4154" i="1"/>
  <c r="AB4155" i="1"/>
  <c r="AB4156" i="1"/>
  <c r="AB4157" i="1"/>
  <c r="AB4158" i="1"/>
  <c r="AB4159" i="1"/>
  <c r="AB4160" i="1"/>
  <c r="AB4161" i="1"/>
  <c r="AB4162" i="1"/>
  <c r="AB4163" i="1"/>
  <c r="AB4164" i="1"/>
  <c r="AB4165" i="1"/>
  <c r="AB4166" i="1"/>
  <c r="AB4167" i="1"/>
  <c r="AB4168" i="1"/>
  <c r="AB4169" i="1"/>
  <c r="AB4170" i="1"/>
  <c r="AB4171" i="1"/>
  <c r="AB4172" i="1"/>
  <c r="AB4173" i="1"/>
  <c r="AB4174" i="1"/>
  <c r="AB4175" i="1"/>
  <c r="AB4176" i="1"/>
  <c r="AB4177" i="1"/>
  <c r="AB4178" i="1"/>
  <c r="AB4179" i="1"/>
  <c r="AB4180" i="1"/>
  <c r="AB4181" i="1"/>
  <c r="AB4182" i="1"/>
  <c r="AB4183" i="1"/>
  <c r="AB4184" i="1"/>
  <c r="AB4185" i="1"/>
  <c r="AB4186" i="1"/>
  <c r="AB4187" i="1"/>
  <c r="AB4188" i="1"/>
  <c r="AB4189" i="1"/>
  <c r="AB4190" i="1"/>
  <c r="AB4191" i="1"/>
  <c r="AB4192" i="1"/>
  <c r="AB4193" i="1"/>
  <c r="AB4194" i="1"/>
  <c r="AB4195" i="1"/>
  <c r="AB4196" i="1"/>
  <c r="AB4197" i="1"/>
  <c r="AB4198" i="1"/>
  <c r="AB4199" i="1"/>
  <c r="AB4200" i="1"/>
  <c r="AB4201" i="1"/>
  <c r="AB4202" i="1"/>
  <c r="AB4203" i="1"/>
  <c r="AB4204" i="1"/>
  <c r="AB4205" i="1"/>
  <c r="AB4206" i="1"/>
  <c r="AB4207" i="1"/>
  <c r="AB4208" i="1"/>
  <c r="AB4209" i="1"/>
  <c r="AB4210" i="1"/>
  <c r="AB4211" i="1"/>
  <c r="AB4212" i="1"/>
  <c r="AB4213" i="1"/>
  <c r="AB4214" i="1"/>
  <c r="AB4215" i="1"/>
  <c r="AB4216" i="1"/>
  <c r="AB4217" i="1"/>
  <c r="AB4218" i="1"/>
  <c r="AB4219" i="1"/>
  <c r="AB4220" i="1"/>
  <c r="AB4221" i="1"/>
  <c r="AB4222" i="1"/>
  <c r="AB4223" i="1"/>
  <c r="AB4224" i="1"/>
  <c r="AB4225" i="1"/>
  <c r="AB4226" i="1"/>
  <c r="AB4227" i="1"/>
  <c r="AB4228" i="1"/>
  <c r="AB4229" i="1"/>
  <c r="AB4230" i="1"/>
  <c r="AB4231" i="1"/>
  <c r="AB4232" i="1"/>
  <c r="AB4233" i="1"/>
  <c r="AB4234" i="1"/>
  <c r="AB4235" i="1"/>
  <c r="AB4236" i="1"/>
  <c r="AB4237" i="1"/>
  <c r="AB4238" i="1"/>
  <c r="AB4239" i="1"/>
  <c r="AB4240" i="1"/>
  <c r="AB4241" i="1"/>
  <c r="AB4242" i="1"/>
  <c r="AB4243" i="1"/>
  <c r="AB4244" i="1"/>
  <c r="AB4245" i="1"/>
  <c r="AB4246" i="1"/>
  <c r="AB4247" i="1"/>
  <c r="AB4248" i="1"/>
  <c r="AB4249" i="1"/>
  <c r="AB4250" i="1"/>
  <c r="AB4251" i="1"/>
  <c r="AB4252" i="1"/>
  <c r="AB4253" i="1"/>
  <c r="AB4254" i="1"/>
  <c r="AB4255" i="1"/>
  <c r="AB4256" i="1"/>
  <c r="AB4257" i="1"/>
  <c r="AB4258" i="1"/>
  <c r="AB4259" i="1"/>
  <c r="AB4260" i="1"/>
  <c r="AB4261" i="1"/>
  <c r="AB4262" i="1"/>
  <c r="AB4263" i="1"/>
  <c r="AB4264" i="1"/>
  <c r="AB4265" i="1"/>
  <c r="AB4266" i="1"/>
  <c r="AB4267" i="1"/>
  <c r="AB4268" i="1"/>
  <c r="AB4269" i="1"/>
  <c r="AB4270" i="1"/>
  <c r="AB4271" i="1"/>
  <c r="AB4272" i="1"/>
  <c r="AB4273" i="1"/>
  <c r="AB4274" i="1"/>
  <c r="AB4275" i="1"/>
  <c r="AB4276" i="1"/>
  <c r="AB4277" i="1"/>
  <c r="AB4278" i="1"/>
  <c r="AB4279" i="1"/>
  <c r="AB4280" i="1"/>
  <c r="AB4281" i="1"/>
  <c r="AB4282" i="1"/>
  <c r="AB4283" i="1"/>
  <c r="AB4284" i="1"/>
  <c r="AB4285" i="1"/>
  <c r="AB4286" i="1"/>
  <c r="AB4287" i="1"/>
  <c r="AB4288" i="1"/>
  <c r="AB4289" i="1"/>
  <c r="AB4290" i="1"/>
  <c r="AB4291" i="1"/>
  <c r="AB4292" i="1"/>
  <c r="AB4293" i="1"/>
  <c r="AB4294" i="1"/>
  <c r="AB4295" i="1"/>
  <c r="AB4296" i="1"/>
  <c r="AB4297" i="1"/>
  <c r="AB4298" i="1"/>
  <c r="AB4299" i="1"/>
  <c r="AB4300" i="1"/>
  <c r="AB4301" i="1"/>
  <c r="AB4302" i="1"/>
  <c r="AB4303" i="1"/>
  <c r="AB4304" i="1"/>
  <c r="AB4305" i="1"/>
  <c r="AB4306" i="1"/>
  <c r="AB4307" i="1"/>
  <c r="AB4308" i="1"/>
  <c r="AB4309" i="1"/>
  <c r="AB4310" i="1"/>
  <c r="AB4311" i="1"/>
  <c r="AB4312" i="1"/>
  <c r="AB4313" i="1"/>
  <c r="AB4314" i="1"/>
  <c r="AB4315" i="1"/>
  <c r="AB4316" i="1"/>
  <c r="AB4317" i="1"/>
  <c r="AB4318" i="1"/>
  <c r="AB4319" i="1"/>
  <c r="AB4320" i="1"/>
  <c r="AB4321" i="1"/>
  <c r="AB4322" i="1"/>
  <c r="AB4323" i="1"/>
  <c r="AB4324" i="1"/>
  <c r="AB4325" i="1"/>
  <c r="AB4326" i="1"/>
  <c r="AB4327" i="1"/>
  <c r="AB4328" i="1"/>
  <c r="AB4329" i="1"/>
  <c r="AB4330" i="1"/>
  <c r="AB4331" i="1"/>
  <c r="AB4332" i="1"/>
  <c r="AB4333" i="1"/>
  <c r="AB4334" i="1"/>
  <c r="AB4335" i="1"/>
  <c r="AB4336" i="1"/>
  <c r="AB4337" i="1"/>
  <c r="AB4338" i="1"/>
  <c r="AB4339" i="1"/>
  <c r="AB4340" i="1"/>
  <c r="AB4341" i="1"/>
  <c r="AB4342" i="1"/>
  <c r="AB4343" i="1"/>
  <c r="AB4344" i="1"/>
  <c r="AB4345" i="1"/>
  <c r="AB4346" i="1"/>
  <c r="AB4347" i="1"/>
  <c r="AB4348" i="1"/>
  <c r="AB4349" i="1"/>
  <c r="AB4350" i="1"/>
  <c r="AB4351" i="1"/>
  <c r="AB4352" i="1"/>
  <c r="AB4353" i="1"/>
  <c r="AB4354" i="1"/>
  <c r="AB4355" i="1"/>
  <c r="AB4356" i="1"/>
  <c r="AB4357" i="1"/>
  <c r="AB4358" i="1"/>
  <c r="AB4359" i="1"/>
  <c r="AB4360" i="1"/>
  <c r="AB4361" i="1"/>
  <c r="AB4362" i="1"/>
  <c r="AB4363" i="1"/>
  <c r="AB4364" i="1"/>
  <c r="AB4365" i="1"/>
  <c r="AB4366" i="1"/>
  <c r="AB4367" i="1"/>
  <c r="AB4368" i="1"/>
  <c r="AB4369" i="1"/>
  <c r="AB4370" i="1"/>
  <c r="AB4371" i="1"/>
  <c r="AB4372" i="1"/>
  <c r="AB4373" i="1"/>
  <c r="AB4374" i="1"/>
  <c r="AB4375" i="1"/>
  <c r="AB4376" i="1"/>
  <c r="AB4377" i="1"/>
  <c r="AB4378" i="1"/>
  <c r="AB4379" i="1"/>
  <c r="AB4380" i="1"/>
  <c r="AB4381" i="1"/>
  <c r="AB4382" i="1"/>
  <c r="AB4383" i="1"/>
  <c r="AB4384" i="1"/>
  <c r="AB4385" i="1"/>
  <c r="AB4386" i="1"/>
  <c r="AB4387" i="1"/>
  <c r="AB4388" i="1"/>
  <c r="AB4389" i="1"/>
  <c r="AB4390" i="1"/>
  <c r="AB4391" i="1"/>
  <c r="AB4392" i="1"/>
  <c r="AB4393" i="1"/>
  <c r="AB4394" i="1"/>
  <c r="AB4395" i="1"/>
  <c r="AB4396" i="1"/>
  <c r="AB4397" i="1"/>
  <c r="AB4398" i="1"/>
  <c r="AB4399" i="1"/>
  <c r="AB4400" i="1"/>
  <c r="AB4401" i="1"/>
  <c r="AB4402" i="1"/>
  <c r="AB4403" i="1"/>
  <c r="AB4404" i="1"/>
  <c r="AB4405" i="1"/>
  <c r="AB4406" i="1"/>
  <c r="AB4407" i="1"/>
  <c r="AB4408" i="1"/>
  <c r="AB4409" i="1"/>
  <c r="AB4410" i="1"/>
  <c r="AB4411" i="1"/>
  <c r="AB4412" i="1"/>
  <c r="AB4413" i="1"/>
  <c r="AB4414" i="1"/>
  <c r="AB4415" i="1"/>
  <c r="AB4416" i="1"/>
  <c r="AB4417" i="1"/>
  <c r="AB4418" i="1"/>
  <c r="AB4419" i="1"/>
  <c r="AB4420" i="1"/>
  <c r="AB4421" i="1"/>
  <c r="AB4422" i="1"/>
  <c r="AB4423" i="1"/>
  <c r="AB4424" i="1"/>
  <c r="AB4425" i="1"/>
  <c r="AB4426" i="1"/>
  <c r="AB4427" i="1"/>
  <c r="AB4428" i="1"/>
  <c r="AB4429" i="1"/>
  <c r="AB4430" i="1"/>
  <c r="AB4431" i="1"/>
  <c r="AB4432" i="1"/>
  <c r="AB4433" i="1"/>
  <c r="AB4434" i="1"/>
  <c r="AB4435" i="1"/>
  <c r="AB4436" i="1"/>
  <c r="AB4437" i="1"/>
  <c r="AB4438" i="1"/>
  <c r="AB4439" i="1"/>
  <c r="AB4440" i="1"/>
  <c r="AB4441" i="1"/>
  <c r="AB4442" i="1"/>
  <c r="AB4443" i="1"/>
  <c r="AB4444" i="1"/>
  <c r="AB4445" i="1"/>
  <c r="AB4446" i="1"/>
  <c r="AB4447" i="1"/>
  <c r="AB4448" i="1"/>
  <c r="AB4449" i="1"/>
  <c r="AB4450" i="1"/>
  <c r="AB4451" i="1"/>
  <c r="AB4452" i="1"/>
  <c r="AB4453" i="1"/>
  <c r="AB4454" i="1"/>
  <c r="AB4455" i="1"/>
  <c r="AB4456" i="1"/>
  <c r="AB4457" i="1"/>
  <c r="AB4458" i="1"/>
  <c r="AB4459" i="1"/>
  <c r="AB4460" i="1"/>
  <c r="AB4461" i="1"/>
  <c r="AB4462" i="1"/>
  <c r="AB4463" i="1"/>
  <c r="AB4464" i="1"/>
  <c r="AB4465" i="1"/>
  <c r="AB4466" i="1"/>
  <c r="AB4467" i="1"/>
  <c r="AB4468" i="1"/>
  <c r="AB4469" i="1"/>
  <c r="AB4470" i="1"/>
  <c r="AB4471" i="1"/>
  <c r="AB4472" i="1"/>
  <c r="AB4473" i="1"/>
  <c r="AB4474" i="1"/>
  <c r="AB4475" i="1"/>
  <c r="AB4476" i="1"/>
  <c r="AB4477" i="1"/>
  <c r="AB4478" i="1"/>
  <c r="AB4479" i="1"/>
  <c r="AB4480" i="1"/>
  <c r="AB4481" i="1"/>
  <c r="AB4482" i="1"/>
  <c r="AB4483" i="1"/>
  <c r="AB4484" i="1"/>
  <c r="AB4485" i="1"/>
  <c r="AB4486" i="1"/>
  <c r="AB4487" i="1"/>
  <c r="AB4488" i="1"/>
  <c r="AB4489" i="1"/>
  <c r="AB4490" i="1"/>
  <c r="AB4491" i="1"/>
  <c r="AB4492" i="1"/>
  <c r="AB4493" i="1"/>
  <c r="AB4494" i="1"/>
  <c r="AB4495" i="1"/>
  <c r="AB4496" i="1"/>
  <c r="AB4497" i="1"/>
  <c r="AB4498" i="1"/>
  <c r="AB4499" i="1"/>
  <c r="AB4500" i="1"/>
  <c r="AB4501" i="1"/>
  <c r="AB4502" i="1"/>
  <c r="AB4503" i="1"/>
  <c r="AB4504" i="1"/>
  <c r="AB4505" i="1"/>
  <c r="AB4506" i="1"/>
  <c r="AB4507" i="1"/>
  <c r="AB4508" i="1"/>
  <c r="AB4509" i="1"/>
  <c r="AB4510" i="1"/>
  <c r="AB4511" i="1"/>
  <c r="AB4512" i="1"/>
  <c r="AB4513" i="1"/>
  <c r="AB4514" i="1"/>
  <c r="AB4515" i="1"/>
  <c r="AB4516" i="1"/>
  <c r="AB4517" i="1"/>
  <c r="AB4518" i="1"/>
  <c r="AB4519" i="1"/>
  <c r="AB4520" i="1"/>
  <c r="AB4521" i="1"/>
  <c r="AB4522" i="1"/>
  <c r="AB4523" i="1"/>
  <c r="AB4524" i="1"/>
  <c r="AB4525" i="1"/>
  <c r="AB4526" i="1"/>
  <c r="AB4527" i="1"/>
  <c r="AB4528" i="1"/>
  <c r="AB4529" i="1"/>
  <c r="AB4530" i="1"/>
  <c r="AB4531" i="1"/>
  <c r="AB4532" i="1"/>
  <c r="AB4533" i="1"/>
  <c r="AB4534" i="1"/>
  <c r="AB4535" i="1"/>
  <c r="AB4536" i="1"/>
  <c r="AB4537" i="1"/>
  <c r="AB4538" i="1"/>
  <c r="AB4539" i="1"/>
  <c r="AB4540" i="1"/>
  <c r="AB4541" i="1"/>
  <c r="AB4542" i="1"/>
  <c r="AB4543" i="1"/>
  <c r="AB4544" i="1"/>
  <c r="AB4545" i="1"/>
  <c r="AB4546" i="1"/>
  <c r="AB4547" i="1"/>
  <c r="AB4548" i="1"/>
  <c r="AB4549" i="1"/>
  <c r="AB4550" i="1"/>
  <c r="AB4551" i="1"/>
  <c r="AB4552" i="1"/>
  <c r="AB4553" i="1"/>
  <c r="AB4554" i="1"/>
  <c r="AB4555" i="1"/>
  <c r="AB4556" i="1"/>
  <c r="AB4557" i="1"/>
  <c r="AB4558" i="1"/>
  <c r="AB4559" i="1"/>
  <c r="AB4560" i="1"/>
  <c r="AB4561" i="1"/>
  <c r="AB4562" i="1"/>
  <c r="AB4563" i="1"/>
  <c r="AB4564" i="1"/>
  <c r="AB4565" i="1"/>
  <c r="AB4566" i="1"/>
  <c r="AB4567" i="1"/>
  <c r="AB4568" i="1"/>
  <c r="AB4569" i="1"/>
  <c r="AB4570" i="1"/>
  <c r="AB4571" i="1"/>
  <c r="AB4572" i="1"/>
  <c r="AB4573" i="1"/>
  <c r="AB4574" i="1"/>
  <c r="AB4575" i="1"/>
  <c r="AB4576" i="1"/>
  <c r="AB4577" i="1"/>
  <c r="AB4578" i="1"/>
  <c r="AB4579" i="1"/>
  <c r="AB4580" i="1"/>
  <c r="AB4581" i="1"/>
  <c r="AB4582" i="1"/>
  <c r="AB4583" i="1"/>
  <c r="AB4584" i="1"/>
  <c r="AB4585" i="1"/>
  <c r="AB4586" i="1"/>
  <c r="AB4587" i="1"/>
  <c r="AB4588" i="1"/>
  <c r="AB4589" i="1"/>
  <c r="AB4590" i="1"/>
  <c r="AB4591" i="1"/>
  <c r="AB4592" i="1"/>
  <c r="AB4593" i="1"/>
  <c r="AB4594" i="1"/>
  <c r="AB4595" i="1"/>
  <c r="AB4596" i="1"/>
  <c r="AB4597" i="1"/>
  <c r="AB4598" i="1"/>
  <c r="AB4599" i="1"/>
  <c r="AB4600" i="1"/>
  <c r="AB4601" i="1"/>
  <c r="AB4602" i="1"/>
  <c r="AB4603" i="1"/>
  <c r="AB4604" i="1"/>
  <c r="AB4605" i="1"/>
  <c r="AB4606" i="1"/>
  <c r="AB4607" i="1"/>
  <c r="AB4608" i="1"/>
  <c r="AB4609" i="1"/>
  <c r="AB4610" i="1"/>
  <c r="AB4611" i="1"/>
  <c r="AB4612" i="1"/>
  <c r="AB4613" i="1"/>
  <c r="AB4614" i="1"/>
  <c r="AB4615" i="1"/>
  <c r="AB4616" i="1"/>
  <c r="AB4617" i="1"/>
  <c r="AB4618" i="1"/>
  <c r="AB4619" i="1"/>
  <c r="AB4620" i="1"/>
  <c r="AB4621" i="1"/>
  <c r="AB4622" i="1"/>
  <c r="AB4623" i="1"/>
  <c r="AB4624" i="1"/>
  <c r="AB4625" i="1"/>
  <c r="AB4626" i="1"/>
  <c r="AB4627" i="1"/>
  <c r="AB4628" i="1"/>
  <c r="AB4629" i="1"/>
  <c r="AB4630" i="1"/>
  <c r="AB4631" i="1"/>
  <c r="AB4632" i="1"/>
  <c r="AB4633" i="1"/>
  <c r="AB4634" i="1"/>
  <c r="AB4635" i="1"/>
  <c r="AB4636" i="1"/>
  <c r="AB4637" i="1"/>
  <c r="AB4638" i="1"/>
  <c r="AB4639" i="1"/>
  <c r="AB4640" i="1"/>
  <c r="AB4641" i="1"/>
  <c r="AB4642" i="1"/>
  <c r="AB4643" i="1"/>
  <c r="AB4644" i="1"/>
  <c r="AB4645" i="1"/>
  <c r="AB4646" i="1"/>
  <c r="AB4647" i="1"/>
  <c r="AB4648" i="1"/>
  <c r="AB4649" i="1"/>
  <c r="AB4650" i="1"/>
  <c r="AB4651" i="1"/>
  <c r="AB4652" i="1"/>
  <c r="AB4653" i="1"/>
  <c r="AB4654" i="1"/>
  <c r="AB4655" i="1"/>
  <c r="AB4656" i="1"/>
  <c r="AB4657" i="1"/>
  <c r="AB4658" i="1"/>
  <c r="AB4659" i="1"/>
  <c r="AB4660" i="1"/>
  <c r="AB4661" i="1"/>
  <c r="AB4662" i="1"/>
  <c r="AB4663" i="1"/>
  <c r="AB4664" i="1"/>
  <c r="AB4665" i="1"/>
  <c r="AB4666" i="1"/>
  <c r="AB4667" i="1"/>
  <c r="AB4668" i="1"/>
  <c r="AB4669" i="1"/>
  <c r="AB4670" i="1"/>
  <c r="AB4671" i="1"/>
  <c r="AB4672" i="1"/>
  <c r="AB4673" i="1"/>
  <c r="AB4674" i="1"/>
  <c r="AB4675" i="1"/>
  <c r="AB4676" i="1"/>
  <c r="AB4677" i="1"/>
  <c r="AB4678" i="1"/>
  <c r="AB4679" i="1"/>
  <c r="AB4680" i="1"/>
  <c r="AB4681" i="1"/>
  <c r="AB4682" i="1"/>
  <c r="AB4683" i="1"/>
  <c r="AB4684" i="1"/>
  <c r="AB4685" i="1"/>
  <c r="AB4686" i="1"/>
  <c r="AB4687" i="1"/>
  <c r="AB4688" i="1"/>
  <c r="AB4689" i="1"/>
  <c r="AB4690" i="1"/>
  <c r="AB4691" i="1"/>
  <c r="AB4692" i="1"/>
  <c r="AB4693" i="1"/>
  <c r="AB4694" i="1"/>
  <c r="AB4695" i="1"/>
  <c r="AB4696" i="1"/>
  <c r="AB4697" i="1"/>
  <c r="AB4698" i="1"/>
  <c r="AB4699" i="1"/>
  <c r="AB4700" i="1"/>
  <c r="AB4701" i="1"/>
  <c r="AB4702" i="1"/>
  <c r="AB4703" i="1"/>
  <c r="AB4704" i="1"/>
  <c r="AB4705" i="1"/>
  <c r="AB4706" i="1"/>
  <c r="AB4707" i="1"/>
  <c r="AB4708" i="1"/>
  <c r="AB4709" i="1"/>
  <c r="AB4710" i="1"/>
  <c r="AB4711" i="1"/>
  <c r="AB4712" i="1"/>
  <c r="AB4713" i="1"/>
  <c r="AB4714" i="1"/>
  <c r="AB4715" i="1"/>
  <c r="AB4716" i="1"/>
  <c r="AB4717" i="1"/>
  <c r="AB4718" i="1"/>
  <c r="AB4719" i="1"/>
  <c r="AB4720" i="1"/>
  <c r="AB4721" i="1"/>
  <c r="AB4722" i="1"/>
  <c r="AB4723" i="1"/>
  <c r="AB4724" i="1"/>
  <c r="AB4725" i="1"/>
  <c r="AB4726" i="1"/>
  <c r="AB4727" i="1"/>
  <c r="AB4728" i="1"/>
  <c r="AB4729" i="1"/>
  <c r="AB4730" i="1"/>
  <c r="AB4731" i="1"/>
  <c r="AB4732" i="1"/>
  <c r="AB4733" i="1"/>
  <c r="AB4734" i="1"/>
  <c r="AB4735" i="1"/>
  <c r="AB4736" i="1"/>
  <c r="AB4737" i="1"/>
  <c r="AB4738" i="1"/>
  <c r="AB4739" i="1"/>
  <c r="AB4740" i="1"/>
  <c r="AB4741" i="1"/>
  <c r="AB4742" i="1"/>
  <c r="AB4743" i="1"/>
  <c r="AB4744" i="1"/>
  <c r="AB4745" i="1"/>
  <c r="AB4746" i="1"/>
  <c r="AB4747" i="1"/>
  <c r="AB4748" i="1"/>
  <c r="AB4749" i="1"/>
  <c r="AB4750" i="1"/>
  <c r="AB4751" i="1"/>
  <c r="AB4752" i="1"/>
  <c r="AB4753" i="1"/>
  <c r="AB4754" i="1"/>
  <c r="AB4755" i="1"/>
  <c r="AB4756" i="1"/>
  <c r="AB4757" i="1"/>
  <c r="AB4758" i="1"/>
  <c r="AB4759" i="1"/>
  <c r="AB4760" i="1"/>
  <c r="AB4761" i="1"/>
  <c r="AB4762" i="1"/>
  <c r="AB4763" i="1"/>
  <c r="AB4764" i="1"/>
  <c r="AB4765" i="1"/>
  <c r="AB4766" i="1"/>
  <c r="AB4767" i="1"/>
  <c r="AB4768" i="1"/>
  <c r="AB4769" i="1"/>
  <c r="AB4770" i="1"/>
  <c r="AB4771" i="1"/>
  <c r="AB4772" i="1"/>
  <c r="AB4773" i="1"/>
  <c r="AB4774" i="1"/>
  <c r="AB4775" i="1"/>
  <c r="AB4776" i="1"/>
  <c r="AB4777" i="1"/>
  <c r="AB4778" i="1"/>
  <c r="AB4779" i="1"/>
  <c r="AB4780" i="1"/>
  <c r="AB4781" i="1"/>
  <c r="AB4782" i="1"/>
  <c r="AB4783" i="1"/>
  <c r="AB4784" i="1"/>
  <c r="AB4785" i="1"/>
  <c r="AB4786" i="1"/>
  <c r="AB4787" i="1"/>
  <c r="AB4788" i="1"/>
  <c r="AB4789" i="1"/>
  <c r="AB4790" i="1"/>
  <c r="AB4791" i="1"/>
  <c r="AB4792" i="1"/>
  <c r="AB4793" i="1"/>
  <c r="AB4794" i="1"/>
  <c r="AB4795" i="1"/>
  <c r="AB4796" i="1"/>
  <c r="AB4797" i="1"/>
  <c r="AB4798" i="1"/>
  <c r="AB4799" i="1"/>
  <c r="AB4800" i="1"/>
  <c r="AB4801" i="1"/>
  <c r="AB4802" i="1"/>
  <c r="AB4803" i="1"/>
  <c r="AB4804" i="1"/>
  <c r="AB4805" i="1"/>
  <c r="AB4806" i="1"/>
  <c r="AB4807" i="1"/>
  <c r="AB4808" i="1"/>
  <c r="AB4809" i="1"/>
  <c r="AB4810" i="1"/>
  <c r="AB4811" i="1"/>
  <c r="AB4812" i="1"/>
  <c r="AB4813" i="1"/>
  <c r="AB4814" i="1"/>
  <c r="AB4815" i="1"/>
  <c r="AB4816" i="1"/>
  <c r="AB4817" i="1"/>
  <c r="AB4818" i="1"/>
  <c r="AB4819" i="1"/>
  <c r="AB4820" i="1"/>
  <c r="AB4821" i="1"/>
  <c r="AB4822" i="1"/>
  <c r="AB4823" i="1"/>
  <c r="AB4824" i="1"/>
  <c r="AB4825" i="1"/>
  <c r="AB4826" i="1"/>
  <c r="AB4827" i="1"/>
  <c r="AB4828" i="1"/>
  <c r="AB4829" i="1"/>
  <c r="AB4830" i="1"/>
  <c r="AB4831" i="1"/>
  <c r="AB4832" i="1"/>
  <c r="AB4833" i="1"/>
  <c r="AB4834" i="1"/>
  <c r="AB4835" i="1"/>
  <c r="AB4836" i="1"/>
  <c r="AB4837" i="1"/>
  <c r="AB4838" i="1"/>
  <c r="AB4839" i="1"/>
  <c r="AB4840" i="1"/>
  <c r="AB4841" i="1"/>
  <c r="AB4842" i="1"/>
  <c r="AB4843" i="1"/>
  <c r="AB4844" i="1"/>
  <c r="AB4845" i="1"/>
  <c r="AB4846" i="1"/>
  <c r="AB4847" i="1"/>
  <c r="AB4848" i="1"/>
  <c r="AB4849" i="1"/>
  <c r="AB4850" i="1"/>
  <c r="AB4851" i="1"/>
  <c r="AB4852" i="1"/>
  <c r="AB4853" i="1"/>
  <c r="AB4854" i="1"/>
  <c r="AB4855" i="1"/>
  <c r="AB4856" i="1"/>
  <c r="AB4857" i="1"/>
  <c r="AB4858" i="1"/>
  <c r="AB4859" i="1"/>
  <c r="AB4860" i="1"/>
  <c r="AB4861" i="1"/>
  <c r="AB4862" i="1"/>
  <c r="AB4863" i="1"/>
  <c r="AB4864" i="1"/>
  <c r="AB4865" i="1"/>
  <c r="AB4866" i="1"/>
  <c r="AB4867" i="1"/>
  <c r="AB4868" i="1"/>
  <c r="AB4869" i="1"/>
  <c r="AB4870" i="1"/>
  <c r="AB4871" i="1"/>
  <c r="AB4872" i="1"/>
  <c r="AB4873" i="1"/>
  <c r="AB4874" i="1"/>
  <c r="AB4875" i="1"/>
  <c r="AB4876" i="1"/>
  <c r="AB4877" i="1"/>
  <c r="AB4878" i="1"/>
  <c r="AB4879" i="1"/>
  <c r="AB4880" i="1"/>
  <c r="AB4881" i="1"/>
  <c r="AB4882" i="1"/>
  <c r="AB4883" i="1"/>
  <c r="AB4884" i="1"/>
  <c r="AB4885" i="1"/>
  <c r="AB4886" i="1"/>
  <c r="AB4887" i="1"/>
  <c r="AB4888" i="1"/>
  <c r="AB4889" i="1"/>
  <c r="AB4890" i="1"/>
  <c r="AB4891" i="1"/>
  <c r="AB4892" i="1"/>
  <c r="AB4893" i="1"/>
  <c r="AB4894" i="1"/>
  <c r="AB4895" i="1"/>
  <c r="AB4896" i="1"/>
  <c r="AB4897" i="1"/>
  <c r="AB4898" i="1"/>
  <c r="AB4899" i="1"/>
  <c r="AB4900" i="1"/>
  <c r="AB4901" i="1"/>
  <c r="AB4902" i="1"/>
  <c r="AB4903" i="1"/>
  <c r="AB4904" i="1"/>
  <c r="AB4905" i="1"/>
  <c r="AB4906" i="1"/>
  <c r="AB4907" i="1"/>
  <c r="AB4908" i="1"/>
  <c r="AB4909" i="1"/>
  <c r="AB4910" i="1"/>
  <c r="AB4911" i="1"/>
  <c r="AB4912" i="1"/>
  <c r="AB4913" i="1"/>
  <c r="AB4914" i="1"/>
  <c r="AB4915" i="1"/>
  <c r="AB4916" i="1"/>
  <c r="AB4917" i="1"/>
  <c r="AB4918" i="1"/>
  <c r="AB4919" i="1"/>
  <c r="AB4920" i="1"/>
  <c r="AB4921" i="1"/>
  <c r="AB4922" i="1"/>
  <c r="AB4923" i="1"/>
  <c r="AB4924" i="1"/>
  <c r="AB4925" i="1"/>
  <c r="AB4926" i="1"/>
  <c r="AB4927" i="1"/>
  <c r="AB4928" i="1"/>
  <c r="AB4929" i="1"/>
  <c r="AB4930" i="1"/>
  <c r="AB4931" i="1"/>
  <c r="AB4932" i="1"/>
  <c r="AB4933" i="1"/>
  <c r="AB4934" i="1"/>
  <c r="AB4935" i="1"/>
  <c r="AB4936" i="1"/>
  <c r="AB4937" i="1"/>
  <c r="AB4938" i="1"/>
  <c r="AB4939" i="1"/>
  <c r="AB4940" i="1"/>
  <c r="AB4941" i="1"/>
  <c r="AB4942" i="1"/>
  <c r="AB4943" i="1"/>
  <c r="AB4944" i="1"/>
  <c r="AB4945" i="1"/>
  <c r="AB4946" i="1"/>
  <c r="AB4947" i="1"/>
  <c r="AB4948" i="1"/>
  <c r="AB4949" i="1"/>
  <c r="AB4950" i="1"/>
  <c r="AB4951" i="1"/>
  <c r="AB4952" i="1"/>
  <c r="AB4953" i="1"/>
  <c r="AB4954" i="1"/>
  <c r="AB4955" i="1"/>
  <c r="AB4956" i="1"/>
  <c r="AB4957" i="1"/>
  <c r="AB4958" i="1"/>
  <c r="AB4959" i="1"/>
  <c r="AB4960" i="1"/>
  <c r="AB4961" i="1"/>
  <c r="AB4962" i="1"/>
  <c r="AB4963" i="1"/>
  <c r="AB4964" i="1"/>
  <c r="AB4965" i="1"/>
  <c r="AB4966" i="1"/>
  <c r="AB4967" i="1"/>
  <c r="AB4968" i="1"/>
  <c r="AB4969" i="1"/>
  <c r="AB4970" i="1"/>
  <c r="AB4971" i="1"/>
  <c r="AB4972" i="1"/>
  <c r="AB4973" i="1"/>
  <c r="AB4974" i="1"/>
  <c r="AB4975" i="1"/>
  <c r="AB4976" i="1"/>
  <c r="AB4977" i="1"/>
  <c r="AB4978" i="1"/>
  <c r="AB4979" i="1"/>
  <c r="AB4980" i="1"/>
  <c r="AB4981" i="1"/>
  <c r="AB4982" i="1"/>
  <c r="AB4983" i="1"/>
  <c r="AB4984" i="1"/>
  <c r="AB4985" i="1"/>
  <c r="AB4986" i="1"/>
  <c r="AB4987" i="1"/>
  <c r="AB4988" i="1"/>
  <c r="AB4989" i="1"/>
  <c r="AB4990" i="1"/>
  <c r="AB4991" i="1"/>
  <c r="AB4992" i="1"/>
  <c r="AB4993" i="1"/>
  <c r="AB4994" i="1"/>
  <c r="AB4995" i="1"/>
  <c r="AB4996" i="1"/>
  <c r="AB4997" i="1"/>
  <c r="AB4998" i="1"/>
  <c r="AB4999" i="1"/>
  <c r="AB5000" i="1"/>
  <c r="AB5001" i="1"/>
  <c r="B3" i="12"/>
  <c r="B4" i="12"/>
  <c r="B5" i="12"/>
  <c r="B6" i="12"/>
  <c r="B7" i="12"/>
  <c r="B8" i="12"/>
  <c r="B2" i="12"/>
  <c r="F3" i="6"/>
  <c r="F4" i="6"/>
  <c r="F5" i="6"/>
  <c r="F6" i="6"/>
  <c r="F7" i="6"/>
  <c r="F8" i="6"/>
  <c r="F9" i="6"/>
  <c r="F10" i="6"/>
  <c r="F11" i="6"/>
  <c r="F12" i="6"/>
  <c r="F13" i="6"/>
  <c r="F2" i="6"/>
  <c r="C3" i="6"/>
  <c r="C4" i="6"/>
  <c r="C5" i="6"/>
  <c r="C6" i="6"/>
  <c r="C7" i="6"/>
  <c r="C8" i="6"/>
  <c r="C9" i="6"/>
  <c r="C10" i="6"/>
  <c r="C11" i="6"/>
  <c r="C12" i="6"/>
  <c r="C13" i="6"/>
  <c r="C2" i="6"/>
  <c r="B3" i="6"/>
  <c r="B4" i="6"/>
  <c r="B5" i="6"/>
  <c r="B6" i="6"/>
  <c r="B7" i="6"/>
  <c r="B8" i="6"/>
  <c r="G8" i="6" s="1"/>
  <c r="B9" i="6"/>
  <c r="B10" i="6"/>
  <c r="B11" i="6"/>
  <c r="G11" i="6" s="1"/>
  <c r="B12" i="6"/>
  <c r="G12" i="6" s="1"/>
  <c r="B13" i="6"/>
  <c r="G13" i="6" s="1"/>
  <c r="B2" i="6"/>
  <c r="F3" i="5"/>
  <c r="F4" i="5"/>
  <c r="F5" i="5"/>
  <c r="F6" i="5"/>
  <c r="F2" i="5"/>
  <c r="C3" i="5"/>
  <c r="C4" i="5"/>
  <c r="C5" i="5"/>
  <c r="C6" i="5"/>
  <c r="C2" i="5"/>
  <c r="B3" i="5"/>
  <c r="B4" i="5"/>
  <c r="B5" i="5"/>
  <c r="B6" i="5"/>
  <c r="B2" i="5"/>
  <c r="B3" i="4"/>
  <c r="C3" i="4"/>
  <c r="E3" i="4"/>
  <c r="F3" i="4"/>
  <c r="B4" i="4"/>
  <c r="C4" i="4"/>
  <c r="E4" i="4"/>
  <c r="F4" i="4"/>
  <c r="B5" i="4"/>
  <c r="C5" i="4"/>
  <c r="E5" i="4"/>
  <c r="F5" i="4"/>
  <c r="B6" i="4"/>
  <c r="C6" i="4"/>
  <c r="E6" i="4"/>
  <c r="F6" i="4"/>
  <c r="B7" i="4"/>
  <c r="C7" i="4"/>
  <c r="E7" i="4"/>
  <c r="F7" i="4"/>
  <c r="B8" i="4"/>
  <c r="C8" i="4"/>
  <c r="E8" i="4"/>
  <c r="F8" i="4"/>
  <c r="F2" i="4"/>
  <c r="E2" i="4"/>
  <c r="C2" i="4"/>
  <c r="B2" i="4"/>
  <c r="B11" i="3"/>
  <c r="B10" i="3"/>
  <c r="B9" i="3"/>
  <c r="B8" i="3"/>
  <c r="C7" i="7" s="1"/>
  <c r="E7" i="7" s="1"/>
  <c r="F7" i="7" s="1"/>
  <c r="B5" i="3"/>
  <c r="B4" i="3"/>
  <c r="B3" i="3"/>
  <c r="B2" i="3"/>
  <c r="AA2" i="1" a="1"/>
  <c r="AA2" i="1" s="1"/>
  <c r="AA3" i="1" a="1"/>
  <c r="AA3" i="1" s="1"/>
  <c r="AA4" i="1" a="1"/>
  <c r="AA4" i="1"/>
  <c r="AA5" i="1" a="1"/>
  <c r="AA5" i="1" s="1"/>
  <c r="AA6" i="1" a="1"/>
  <c r="AA6" i="1" s="1"/>
  <c r="AA7" i="1" a="1"/>
  <c r="AA7" i="1"/>
  <c r="AA8" i="1" a="1"/>
  <c r="AA8" i="1" s="1"/>
  <c r="AA9" i="1" a="1"/>
  <c r="AA9" i="1" s="1"/>
  <c r="AA10" i="1" a="1"/>
  <c r="AA10" i="1" s="1"/>
  <c r="AA11" i="1" a="1"/>
  <c r="AA11" i="1" s="1"/>
  <c r="AA12" i="1" a="1"/>
  <c r="AA12" i="1" s="1"/>
  <c r="AA13" i="1" a="1"/>
  <c r="AA13" i="1" s="1"/>
  <c r="AA14" i="1" a="1"/>
  <c r="AA14" i="1" s="1"/>
  <c r="AA15" i="1" a="1"/>
  <c r="AA15" i="1" s="1"/>
  <c r="AA16" i="1" a="1"/>
  <c r="AA16" i="1" s="1"/>
  <c r="AA17" i="1" a="1"/>
  <c r="AA17" i="1" s="1"/>
  <c r="AA18" i="1" a="1"/>
  <c r="AA18" i="1" s="1"/>
  <c r="AA19" i="1" a="1"/>
  <c r="AA19" i="1" s="1"/>
  <c r="AA20" i="1" a="1"/>
  <c r="AA20" i="1" s="1"/>
  <c r="AA21" i="1" a="1"/>
  <c r="AA21" i="1" s="1"/>
  <c r="AA22" i="1" a="1"/>
  <c r="AA22" i="1" s="1"/>
  <c r="AA23" i="1" a="1"/>
  <c r="AA23" i="1" s="1"/>
  <c r="AA24" i="1" a="1"/>
  <c r="AA24" i="1"/>
  <c r="AA25" i="1" a="1"/>
  <c r="AA25" i="1"/>
  <c r="AA26" i="1" a="1"/>
  <c r="AA26" i="1" s="1"/>
  <c r="AA27" i="1" a="1"/>
  <c r="AA27" i="1" s="1"/>
  <c r="AA28" i="1" a="1"/>
  <c r="AA28" i="1"/>
  <c r="AA29" i="1" a="1"/>
  <c r="AA29" i="1" s="1"/>
  <c r="AA30" i="1" a="1"/>
  <c r="AA30" i="1" s="1"/>
  <c r="AA31" i="1" a="1"/>
  <c r="AA31" i="1" s="1"/>
  <c r="AA32" i="1" a="1"/>
  <c r="AA32" i="1" s="1"/>
  <c r="AA33" i="1" a="1"/>
  <c r="AA33" i="1" s="1"/>
  <c r="AA34" i="1" a="1"/>
  <c r="AA34" i="1" s="1"/>
  <c r="AA35" i="1" a="1"/>
  <c r="AA35" i="1" s="1"/>
  <c r="AA36" i="1" a="1"/>
  <c r="AA36" i="1" s="1"/>
  <c r="AA37" i="1" a="1"/>
  <c r="AA37" i="1" s="1"/>
  <c r="AA38" i="1" a="1"/>
  <c r="AA38" i="1" s="1"/>
  <c r="AA39" i="1" a="1"/>
  <c r="AA39" i="1" s="1"/>
  <c r="AA40" i="1" a="1"/>
  <c r="AA40" i="1"/>
  <c r="AA41" i="1" a="1"/>
  <c r="AA41" i="1" s="1"/>
  <c r="AA42" i="1" a="1"/>
  <c r="AA42" i="1" s="1"/>
  <c r="AA43" i="1" a="1"/>
  <c r="AA43" i="1"/>
  <c r="AA44" i="1" a="1"/>
  <c r="AA44" i="1" s="1"/>
  <c r="AA45" i="1" a="1"/>
  <c r="AA45" i="1" s="1"/>
  <c r="AA46" i="1" a="1"/>
  <c r="AA46" i="1" s="1"/>
  <c r="AA47" i="1" a="1"/>
  <c r="AA47" i="1" s="1"/>
  <c r="AA48" i="1" a="1"/>
  <c r="AA48" i="1" s="1"/>
  <c r="AA49" i="1" a="1"/>
  <c r="AA49" i="1" s="1"/>
  <c r="AA50" i="1" a="1"/>
  <c r="AA50" i="1"/>
  <c r="AA51" i="1" a="1"/>
  <c r="AA51" i="1" s="1"/>
  <c r="AA52" i="1" a="1"/>
  <c r="AA52" i="1" s="1"/>
  <c r="AA53" i="1" a="1"/>
  <c r="AA53" i="1" s="1"/>
  <c r="AA54" i="1" a="1"/>
  <c r="AA54" i="1"/>
  <c r="AA55" i="1" a="1"/>
  <c r="AA55" i="1"/>
  <c r="AA56" i="1" a="1"/>
  <c r="AA56" i="1" s="1"/>
  <c r="AA57" i="1" a="1"/>
  <c r="AA57" i="1" s="1"/>
  <c r="AA58" i="1" a="1"/>
  <c r="AA58" i="1"/>
  <c r="AA59" i="1" a="1"/>
  <c r="AA59" i="1" s="1"/>
  <c r="AA60" i="1" a="1"/>
  <c r="AA60" i="1" s="1"/>
  <c r="AA61" i="1" a="1"/>
  <c r="AA61" i="1"/>
  <c r="AA62" i="1" a="1"/>
  <c r="AA62" i="1"/>
  <c r="AA63" i="1" a="1"/>
  <c r="AA63" i="1" s="1"/>
  <c r="AA64" i="1" a="1"/>
  <c r="AA64" i="1" s="1"/>
  <c r="AA65" i="1" a="1"/>
  <c r="AA65" i="1" s="1"/>
  <c r="AA66" i="1" a="1"/>
  <c r="AA66" i="1"/>
  <c r="AA67" i="1" a="1"/>
  <c r="AA67" i="1" s="1"/>
  <c r="AA68" i="1" a="1"/>
  <c r="AA68" i="1" s="1"/>
  <c r="AA69" i="1" a="1"/>
  <c r="AA69" i="1" s="1"/>
  <c r="AA70" i="1" a="1"/>
  <c r="AA70" i="1"/>
  <c r="AA71" i="1" a="1"/>
  <c r="AA71" i="1" s="1"/>
  <c r="AA72" i="1" a="1"/>
  <c r="AA72" i="1" s="1"/>
  <c r="AA73" i="1" a="1"/>
  <c r="AA73" i="1" s="1"/>
  <c r="AA74" i="1" a="1"/>
  <c r="AA74" i="1" s="1"/>
  <c r="AA75" i="1" a="1"/>
  <c r="AA75" i="1" s="1"/>
  <c r="AA76" i="1" a="1"/>
  <c r="AA76" i="1"/>
  <c r="AA77" i="1" a="1"/>
  <c r="AA77" i="1" s="1"/>
  <c r="AA78" i="1" a="1"/>
  <c r="AA78" i="1" s="1"/>
  <c r="AA79" i="1" a="1"/>
  <c r="AA79" i="1" s="1"/>
  <c r="AA80" i="1" a="1"/>
  <c r="AA80" i="1" s="1"/>
  <c r="AA81" i="1" a="1"/>
  <c r="AA81" i="1" s="1"/>
  <c r="AA82" i="1" a="1"/>
  <c r="AA82" i="1" s="1"/>
  <c r="AA83" i="1" a="1"/>
  <c r="AA83" i="1" s="1"/>
  <c r="AA84" i="1" a="1"/>
  <c r="AA84" i="1" s="1"/>
  <c r="AA85" i="1" a="1"/>
  <c r="AA85" i="1"/>
  <c r="AA86" i="1" a="1"/>
  <c r="AA86" i="1" s="1"/>
  <c r="AA87" i="1" a="1"/>
  <c r="AA87" i="1" s="1"/>
  <c r="AA88" i="1" a="1"/>
  <c r="AA88" i="1" s="1"/>
  <c r="AA89" i="1" a="1"/>
  <c r="AA89" i="1" s="1"/>
  <c r="AA90" i="1" a="1"/>
  <c r="AA90" i="1" s="1"/>
  <c r="AA91" i="1" a="1"/>
  <c r="AA91" i="1" s="1"/>
  <c r="AA92" i="1" a="1"/>
  <c r="AA92" i="1" s="1"/>
  <c r="AA93" i="1" a="1"/>
  <c r="AA93" i="1" s="1"/>
  <c r="AA94" i="1" a="1"/>
  <c r="AA94" i="1" s="1"/>
  <c r="AA95" i="1" a="1"/>
  <c r="AA95" i="1" s="1"/>
  <c r="AA96" i="1" a="1"/>
  <c r="AA96" i="1" s="1"/>
  <c r="AA97" i="1" a="1"/>
  <c r="AA97" i="1"/>
  <c r="AA98" i="1" a="1"/>
  <c r="AA98" i="1"/>
  <c r="AA99" i="1" a="1"/>
  <c r="AA99" i="1" s="1"/>
  <c r="AA100" i="1" a="1"/>
  <c r="AA100" i="1" s="1"/>
  <c r="AA101" i="1" a="1"/>
  <c r="AA101" i="1" s="1"/>
  <c r="AA102" i="1" a="1"/>
  <c r="AA102" i="1" s="1"/>
  <c r="AA103" i="1" a="1"/>
  <c r="AA103" i="1" s="1"/>
  <c r="AA104" i="1" a="1"/>
  <c r="AA104" i="1" s="1"/>
  <c r="AA105" i="1" a="1"/>
  <c r="AA105" i="1" s="1"/>
  <c r="AA106" i="1" a="1"/>
  <c r="AA106" i="1" s="1"/>
  <c r="AA107" i="1" a="1"/>
  <c r="AA107" i="1" s="1"/>
  <c r="AA108" i="1" a="1"/>
  <c r="AA108" i="1" s="1"/>
  <c r="AA109" i="1" a="1"/>
  <c r="AA109" i="1"/>
  <c r="AA110" i="1" a="1"/>
  <c r="AA110" i="1" s="1"/>
  <c r="AA111" i="1" a="1"/>
  <c r="AA111" i="1" s="1"/>
  <c r="AA112" i="1" a="1"/>
  <c r="AA112" i="1"/>
  <c r="AA113" i="1" a="1"/>
  <c r="AA113" i="1" s="1"/>
  <c r="AA114" i="1" a="1"/>
  <c r="AA114" i="1" s="1"/>
  <c r="AA115" i="1" a="1"/>
  <c r="AA115" i="1"/>
  <c r="AA116" i="1" a="1"/>
  <c r="AA116" i="1"/>
  <c r="AA117" i="1" a="1"/>
  <c r="AA117" i="1" s="1"/>
  <c r="AA118" i="1" a="1"/>
  <c r="AA118" i="1" s="1"/>
  <c r="AA119" i="1" a="1"/>
  <c r="AA119" i="1" s="1"/>
  <c r="AA120" i="1" a="1"/>
  <c r="AA120" i="1" s="1"/>
  <c r="AA121" i="1" a="1"/>
  <c r="AA121" i="1" s="1"/>
  <c r="AA122" i="1" a="1"/>
  <c r="AA122" i="1"/>
  <c r="AA123" i="1" a="1"/>
  <c r="AA123" i="1" s="1"/>
  <c r="AA124" i="1" a="1"/>
  <c r="AA124" i="1" s="1"/>
  <c r="AA125" i="1" a="1"/>
  <c r="AA125" i="1" s="1"/>
  <c r="AA126" i="1" a="1"/>
  <c r="AA126" i="1"/>
  <c r="AA127" i="1" a="1"/>
  <c r="AA127" i="1" s="1"/>
  <c r="AA128" i="1" a="1"/>
  <c r="AA128" i="1" s="1"/>
  <c r="AA129" i="1" a="1"/>
  <c r="AA129" i="1" s="1"/>
  <c r="AA130" i="1" a="1"/>
  <c r="AA130" i="1" s="1"/>
  <c r="AA131" i="1" a="1"/>
  <c r="AA131" i="1" s="1"/>
  <c r="AA132" i="1" a="1"/>
  <c r="AA132" i="1" s="1"/>
  <c r="AA133" i="1" a="1"/>
  <c r="AA133" i="1" s="1"/>
  <c r="AA134" i="1" a="1"/>
  <c r="AA134" i="1" s="1"/>
  <c r="AA135" i="1" a="1"/>
  <c r="AA135" i="1" s="1"/>
  <c r="AA136" i="1" a="1"/>
  <c r="AA136" i="1" s="1"/>
  <c r="AA137" i="1" a="1"/>
  <c r="AA137" i="1" s="1"/>
  <c r="AA138" i="1" a="1"/>
  <c r="AA138" i="1" s="1"/>
  <c r="AA139" i="1" a="1"/>
  <c r="AA139" i="1" s="1"/>
  <c r="AA140" i="1" a="1"/>
  <c r="AA140" i="1" s="1"/>
  <c r="AA141" i="1" a="1"/>
  <c r="AA141" i="1" s="1"/>
  <c r="AA142" i="1" a="1"/>
  <c r="AA142" i="1" s="1"/>
  <c r="AA143" i="1" a="1"/>
  <c r="AA143" i="1" s="1"/>
  <c r="AA144" i="1" a="1"/>
  <c r="AA144" i="1" s="1"/>
  <c r="AA145" i="1" a="1"/>
  <c r="AA145" i="1" s="1"/>
  <c r="AA146" i="1" a="1"/>
  <c r="AA146" i="1" s="1"/>
  <c r="AA147" i="1" a="1"/>
  <c r="AA147" i="1" s="1"/>
  <c r="AA148" i="1" a="1"/>
  <c r="AA148" i="1"/>
  <c r="AA149" i="1" a="1"/>
  <c r="AA149" i="1" s="1"/>
  <c r="AA150" i="1" a="1"/>
  <c r="AA150" i="1" s="1"/>
  <c r="AA151" i="1" a="1"/>
  <c r="AA151" i="1" s="1"/>
  <c r="AA152" i="1" a="1"/>
  <c r="AA152" i="1" s="1"/>
  <c r="AA153" i="1" a="1"/>
  <c r="AA153" i="1" s="1"/>
  <c r="AA154" i="1" a="1"/>
  <c r="AA154" i="1" s="1"/>
  <c r="AA155" i="1" a="1"/>
  <c r="AA155" i="1" s="1"/>
  <c r="AA156" i="1" a="1"/>
  <c r="AA156" i="1"/>
  <c r="AA157" i="1" a="1"/>
  <c r="AA157" i="1" s="1"/>
  <c r="AA158" i="1" a="1"/>
  <c r="AA158" i="1" s="1"/>
  <c r="AA159" i="1" a="1"/>
  <c r="AA159" i="1" s="1"/>
  <c r="AA160" i="1" a="1"/>
  <c r="AA160" i="1" s="1"/>
  <c r="AA161" i="1" a="1"/>
  <c r="AA161" i="1" s="1"/>
  <c r="AA162" i="1" a="1"/>
  <c r="AA162" i="1" s="1"/>
  <c r="AA163" i="1" a="1"/>
  <c r="AA163" i="1"/>
  <c r="AA164" i="1" a="1"/>
  <c r="AA164" i="1" s="1"/>
  <c r="AA165" i="1" a="1"/>
  <c r="AA165" i="1" s="1"/>
  <c r="AA166" i="1" a="1"/>
  <c r="AA166" i="1" s="1"/>
  <c r="AA167" i="1" a="1"/>
  <c r="AA167" i="1" s="1"/>
  <c r="AA168" i="1" a="1"/>
  <c r="AA168" i="1" s="1"/>
  <c r="AA169" i="1" a="1"/>
  <c r="AA169" i="1" s="1"/>
  <c r="AA170" i="1" a="1"/>
  <c r="AA170" i="1"/>
  <c r="AA171" i="1" a="1"/>
  <c r="AA171" i="1" s="1"/>
  <c r="AA172" i="1" a="1"/>
  <c r="AA172" i="1"/>
  <c r="AA173" i="1" a="1"/>
  <c r="AA173" i="1" s="1"/>
  <c r="AA174" i="1" a="1"/>
  <c r="AA174" i="1"/>
  <c r="AA175" i="1" a="1"/>
  <c r="AA175" i="1" s="1"/>
  <c r="AA176" i="1" a="1"/>
  <c r="AA176" i="1" s="1"/>
  <c r="AA177" i="1" a="1"/>
  <c r="AA177" i="1" s="1"/>
  <c r="AA178" i="1" a="1"/>
  <c r="AA178" i="1" s="1"/>
  <c r="AA179" i="1" a="1"/>
  <c r="AA179" i="1" s="1"/>
  <c r="AA180" i="1" a="1"/>
  <c r="AA180" i="1"/>
  <c r="AA181" i="1" a="1"/>
  <c r="AA181" i="1" s="1"/>
  <c r="AA182" i="1" a="1"/>
  <c r="AA182" i="1" s="1"/>
  <c r="AA183" i="1" a="1"/>
  <c r="AA183" i="1" s="1"/>
  <c r="AA184" i="1" a="1"/>
  <c r="AA184" i="1"/>
  <c r="AA185" i="1" a="1"/>
  <c r="AA185" i="1" s="1"/>
  <c r="AA186" i="1" a="1"/>
  <c r="AA186" i="1"/>
  <c r="AA187" i="1" a="1"/>
  <c r="AA187" i="1" s="1"/>
  <c r="AA188" i="1" a="1"/>
  <c r="AA188" i="1" s="1"/>
  <c r="AA189" i="1" a="1"/>
  <c r="AA189" i="1" s="1"/>
  <c r="AA190" i="1" a="1"/>
  <c r="AA190" i="1"/>
  <c r="AA191" i="1" a="1"/>
  <c r="AA191" i="1" s="1"/>
  <c r="AA192" i="1" a="1"/>
  <c r="AA192" i="1" s="1"/>
  <c r="AA193" i="1" a="1"/>
  <c r="AA193" i="1" s="1"/>
  <c r="AA194" i="1" a="1"/>
  <c r="AA194" i="1" s="1"/>
  <c r="AA195" i="1" a="1"/>
  <c r="AA195" i="1" s="1"/>
  <c r="AA196" i="1" a="1"/>
  <c r="AA196" i="1" s="1"/>
  <c r="AA197" i="1" a="1"/>
  <c r="AA197" i="1" s="1"/>
  <c r="AA198" i="1" a="1"/>
  <c r="AA198" i="1" s="1"/>
  <c r="AA199" i="1" a="1"/>
  <c r="AA199" i="1" s="1"/>
  <c r="AA200" i="1" a="1"/>
  <c r="AA200" i="1"/>
  <c r="AA201" i="1" a="1"/>
  <c r="AA201" i="1" s="1"/>
  <c r="AA202" i="1" a="1"/>
  <c r="AA202" i="1" s="1"/>
  <c r="AA203" i="1" a="1"/>
  <c r="AA203" i="1" s="1"/>
  <c r="AA204" i="1" a="1"/>
  <c r="AA204" i="1" s="1"/>
  <c r="AA205" i="1" a="1"/>
  <c r="AA205" i="1" s="1"/>
  <c r="AA206" i="1" a="1"/>
  <c r="AA206" i="1" s="1"/>
  <c r="AA207" i="1" a="1"/>
  <c r="AA207" i="1" s="1"/>
  <c r="AA208" i="1" a="1"/>
  <c r="AA208" i="1"/>
  <c r="AA209" i="1" a="1"/>
  <c r="AA209" i="1" s="1"/>
  <c r="AA210" i="1" a="1"/>
  <c r="AA210" i="1"/>
  <c r="AA211" i="1" a="1"/>
  <c r="AA211" i="1" s="1"/>
  <c r="AA212" i="1" a="1"/>
  <c r="AA212" i="1" s="1"/>
  <c r="AA213" i="1" a="1"/>
  <c r="AA213" i="1" s="1"/>
  <c r="AA214" i="1" a="1"/>
  <c r="AA214" i="1"/>
  <c r="AA215" i="1" a="1"/>
  <c r="AA215" i="1" s="1"/>
  <c r="AA216" i="1" a="1"/>
  <c r="AA216" i="1" s="1"/>
  <c r="AA217" i="1" a="1"/>
  <c r="AA217" i="1"/>
  <c r="AA218" i="1" a="1"/>
  <c r="AA218" i="1" s="1"/>
  <c r="AA219" i="1" a="1"/>
  <c r="AA219" i="1" s="1"/>
  <c r="AA220" i="1" a="1"/>
  <c r="AA220" i="1"/>
  <c r="AA221" i="1" a="1"/>
  <c r="AA221" i="1" s="1"/>
  <c r="AA222" i="1" a="1"/>
  <c r="AA222" i="1" s="1"/>
  <c r="AA223" i="1" a="1"/>
  <c r="AA223" i="1" s="1"/>
  <c r="AA224" i="1" a="1"/>
  <c r="AA224" i="1"/>
  <c r="AA225" i="1" a="1"/>
  <c r="AA225" i="1" s="1"/>
  <c r="AA226" i="1" a="1"/>
  <c r="AA226" i="1" s="1"/>
  <c r="AA227" i="1" a="1"/>
  <c r="AA227" i="1" s="1"/>
  <c r="AA228" i="1" a="1"/>
  <c r="AA228" i="1" s="1"/>
  <c r="AA229" i="1" a="1"/>
  <c r="AA229" i="1" s="1"/>
  <c r="AA230" i="1" a="1"/>
  <c r="AA230" i="1" s="1"/>
  <c r="AA231" i="1" a="1"/>
  <c r="AA231" i="1" s="1"/>
  <c r="AA232" i="1" a="1"/>
  <c r="AA232" i="1" s="1"/>
  <c r="AA233" i="1" a="1"/>
  <c r="AA233" i="1" s="1"/>
  <c r="AA234" i="1" a="1"/>
  <c r="AA234" i="1" s="1"/>
  <c r="AA235" i="1" a="1"/>
  <c r="AA235" i="1"/>
  <c r="AA236" i="1" a="1"/>
  <c r="AA236" i="1" s="1"/>
  <c r="AA237" i="1" a="1"/>
  <c r="AA237" i="1" s="1"/>
  <c r="AA238" i="1" a="1"/>
  <c r="AA238" i="1"/>
  <c r="AA239" i="1" a="1"/>
  <c r="AA239" i="1" s="1"/>
  <c r="AA240" i="1" a="1"/>
  <c r="AA240" i="1" s="1"/>
  <c r="AA241" i="1" a="1"/>
  <c r="AA241" i="1" s="1"/>
  <c r="AA242" i="1" a="1"/>
  <c r="AA242" i="1" s="1"/>
  <c r="AA243" i="1" a="1"/>
  <c r="AA243" i="1" s="1"/>
  <c r="AA244" i="1" a="1"/>
  <c r="AA244" i="1"/>
  <c r="AA245" i="1" a="1"/>
  <c r="AA245" i="1" s="1"/>
  <c r="AA246" i="1" a="1"/>
  <c r="AA246" i="1" s="1"/>
  <c r="AA247" i="1" a="1"/>
  <c r="AA247" i="1" s="1"/>
  <c r="AA248" i="1" a="1"/>
  <c r="AA248" i="1" s="1"/>
  <c r="AA249" i="1" a="1"/>
  <c r="AA249" i="1" s="1"/>
  <c r="AA250" i="1" a="1"/>
  <c r="AA250" i="1" s="1"/>
  <c r="AA251" i="1" a="1"/>
  <c r="AA251" i="1" s="1"/>
  <c r="AA252" i="1" a="1"/>
  <c r="AA252" i="1" s="1"/>
  <c r="AA253" i="1" a="1"/>
  <c r="AA253" i="1" s="1"/>
  <c r="AA254" i="1" a="1"/>
  <c r="AA254" i="1" s="1"/>
  <c r="AA255" i="1" a="1"/>
  <c r="AA255" i="1" s="1"/>
  <c r="AA256" i="1" a="1"/>
  <c r="AA256" i="1" s="1"/>
  <c r="AA257" i="1" a="1"/>
  <c r="AA257" i="1" s="1"/>
  <c r="AA258" i="1" a="1"/>
  <c r="AA258" i="1" s="1"/>
  <c r="AA259" i="1" a="1"/>
  <c r="AA259" i="1" s="1"/>
  <c r="AA260" i="1" a="1"/>
  <c r="AA260" i="1" s="1"/>
  <c r="AA261" i="1" a="1"/>
  <c r="AA261" i="1" s="1"/>
  <c r="AA262" i="1" a="1"/>
  <c r="AA262" i="1"/>
  <c r="AA263" i="1" a="1"/>
  <c r="AA263" i="1" s="1"/>
  <c r="AA264" i="1" a="1"/>
  <c r="AA264" i="1" s="1"/>
  <c r="AA265" i="1" a="1"/>
  <c r="AA265" i="1" s="1"/>
  <c r="AA266" i="1" a="1"/>
  <c r="AA266" i="1" s="1"/>
  <c r="AA267" i="1" a="1"/>
  <c r="AA267" i="1" s="1"/>
  <c r="AA268" i="1" a="1"/>
  <c r="AA268" i="1" s="1"/>
  <c r="AA269" i="1" a="1"/>
  <c r="AA269" i="1" s="1"/>
  <c r="AA270" i="1" a="1"/>
  <c r="AA270" i="1" s="1"/>
  <c r="AA271" i="1" a="1"/>
  <c r="AA271" i="1" s="1"/>
  <c r="AA272" i="1" a="1"/>
  <c r="AA272" i="1" s="1"/>
  <c r="AA273" i="1" a="1"/>
  <c r="AA273" i="1" s="1"/>
  <c r="AA274" i="1" a="1"/>
  <c r="AA274" i="1" s="1"/>
  <c r="AA275" i="1" a="1"/>
  <c r="AA275" i="1" s="1"/>
  <c r="AA276" i="1" a="1"/>
  <c r="AA276" i="1" s="1"/>
  <c r="AA277" i="1" a="1"/>
  <c r="AA277" i="1" s="1"/>
  <c r="AA278" i="1" a="1"/>
  <c r="AA278" i="1" s="1"/>
  <c r="AA279" i="1" a="1"/>
  <c r="AA279" i="1" s="1"/>
  <c r="AA280" i="1" a="1"/>
  <c r="AA280" i="1" s="1"/>
  <c r="AA281" i="1" a="1"/>
  <c r="AA281" i="1" s="1"/>
  <c r="AA282" i="1" a="1"/>
  <c r="AA282" i="1" s="1"/>
  <c r="AA283" i="1" a="1"/>
  <c r="AA283" i="1" s="1"/>
  <c r="AA284" i="1" a="1"/>
  <c r="AA284" i="1" s="1"/>
  <c r="AA285" i="1" a="1"/>
  <c r="AA285" i="1" s="1"/>
  <c r="AA286" i="1" a="1"/>
  <c r="AA286" i="1" s="1"/>
  <c r="AA287" i="1" a="1"/>
  <c r="AA287" i="1" s="1"/>
  <c r="AA288" i="1" a="1"/>
  <c r="AA288" i="1" s="1"/>
  <c r="AA289" i="1" a="1"/>
  <c r="AA289" i="1" s="1"/>
  <c r="AA290" i="1" a="1"/>
  <c r="AA290" i="1" s="1"/>
  <c r="AA291" i="1" a="1"/>
  <c r="AA291" i="1" s="1"/>
  <c r="AA292" i="1" a="1"/>
  <c r="AA292" i="1"/>
  <c r="AA293" i="1" a="1"/>
  <c r="AA293" i="1" s="1"/>
  <c r="AA294" i="1" a="1"/>
  <c r="AA294" i="1"/>
  <c r="AA295" i="1" a="1"/>
  <c r="AA295" i="1"/>
  <c r="AA296" i="1" a="1"/>
  <c r="AA296" i="1" s="1"/>
  <c r="AA297" i="1" a="1"/>
  <c r="AA297" i="1" s="1"/>
  <c r="AA298" i="1" a="1"/>
  <c r="AA298" i="1" s="1"/>
  <c r="AA299" i="1" a="1"/>
  <c r="AA299" i="1" s="1"/>
  <c r="AA300" i="1" a="1"/>
  <c r="AA300" i="1" s="1"/>
  <c r="AA301" i="1" a="1"/>
  <c r="AA301" i="1" s="1"/>
  <c r="AA302" i="1" a="1"/>
  <c r="AA302" i="1" s="1"/>
  <c r="AA303" i="1" a="1"/>
  <c r="AA303" i="1" s="1"/>
  <c r="AA304" i="1" a="1"/>
  <c r="AA304" i="1" s="1"/>
  <c r="AA305" i="1" a="1"/>
  <c r="AA305" i="1" s="1"/>
  <c r="AA306" i="1" a="1"/>
  <c r="AA306" i="1" s="1"/>
  <c r="AA307" i="1" a="1"/>
  <c r="AA307" i="1" s="1"/>
  <c r="AA308" i="1" a="1"/>
  <c r="AA308" i="1"/>
  <c r="AA309" i="1" a="1"/>
  <c r="AA309" i="1" s="1"/>
  <c r="AA310" i="1" a="1"/>
  <c r="AA310" i="1" s="1"/>
  <c r="AA311" i="1" a="1"/>
  <c r="AA311" i="1" s="1"/>
  <c r="AA312" i="1" a="1"/>
  <c r="AA312" i="1" s="1"/>
  <c r="AA313" i="1" a="1"/>
  <c r="AA313" i="1" s="1"/>
  <c r="AA314" i="1" a="1"/>
  <c r="AA314" i="1"/>
  <c r="AA315" i="1" a="1"/>
  <c r="AA315" i="1" s="1"/>
  <c r="AA316" i="1" a="1"/>
  <c r="AA316" i="1" s="1"/>
  <c r="AA317" i="1" a="1"/>
  <c r="AA317" i="1" s="1"/>
  <c r="AA318" i="1" a="1"/>
  <c r="AA318" i="1"/>
  <c r="AA319" i="1" a="1"/>
  <c r="AA319" i="1" s="1"/>
  <c r="AA320" i="1" a="1"/>
  <c r="AA320" i="1" s="1"/>
  <c r="AA321" i="1" a="1"/>
  <c r="AA321" i="1" s="1"/>
  <c r="AA322" i="1" a="1"/>
  <c r="AA322" i="1" s="1"/>
  <c r="AA323" i="1" a="1"/>
  <c r="AA323" i="1" s="1"/>
  <c r="AA324" i="1" a="1"/>
  <c r="AA324" i="1" s="1"/>
  <c r="AA325" i="1" a="1"/>
  <c r="AA325" i="1" s="1"/>
  <c r="AA326" i="1" a="1"/>
  <c r="AA326" i="1" s="1"/>
  <c r="AA327" i="1" a="1"/>
  <c r="AA327" i="1" s="1"/>
  <c r="AA328" i="1" a="1"/>
  <c r="AA328" i="1"/>
  <c r="AA329" i="1" a="1"/>
  <c r="AA329" i="1" s="1"/>
  <c r="AA330" i="1" a="1"/>
  <c r="AA330" i="1" s="1"/>
  <c r="AA331" i="1" a="1"/>
  <c r="AA331" i="1" s="1"/>
  <c r="AA332" i="1" a="1"/>
  <c r="AA332" i="1" s="1"/>
  <c r="AA333" i="1" a="1"/>
  <c r="AA333" i="1" s="1"/>
  <c r="AA334" i="1" a="1"/>
  <c r="AA334" i="1" s="1"/>
  <c r="AA335" i="1" a="1"/>
  <c r="AA335" i="1" s="1"/>
  <c r="AA336" i="1" a="1"/>
  <c r="AA336" i="1" s="1"/>
  <c r="AA337" i="1" a="1"/>
  <c r="AA337" i="1" s="1"/>
  <c r="AA338" i="1" a="1"/>
  <c r="AA338" i="1" s="1"/>
  <c r="AA339" i="1" a="1"/>
  <c r="AA339" i="1" s="1"/>
  <c r="AA340" i="1" a="1"/>
  <c r="AA340" i="1" s="1"/>
  <c r="AA341" i="1" a="1"/>
  <c r="AA341" i="1" s="1"/>
  <c r="AA342" i="1" a="1"/>
  <c r="AA342" i="1" s="1"/>
  <c r="AA343" i="1" a="1"/>
  <c r="AA343" i="1" s="1"/>
  <c r="AA344" i="1" a="1"/>
  <c r="AA344" i="1"/>
  <c r="AA345" i="1" a="1"/>
  <c r="AA345" i="1" s="1"/>
  <c r="AA346" i="1" a="1"/>
  <c r="AA346" i="1"/>
  <c r="AA347" i="1" a="1"/>
  <c r="AA347" i="1" s="1"/>
  <c r="AA348" i="1" a="1"/>
  <c r="AA348" i="1" s="1"/>
  <c r="AA349" i="1" a="1"/>
  <c r="AA349" i="1" s="1"/>
  <c r="AA350" i="1" a="1"/>
  <c r="AA350" i="1"/>
  <c r="AA351" i="1" a="1"/>
  <c r="AA351" i="1" s="1"/>
  <c r="AA352" i="1" a="1"/>
  <c r="AA352" i="1" s="1"/>
  <c r="AA353" i="1" a="1"/>
  <c r="AA353" i="1" s="1"/>
  <c r="AA354" i="1" a="1"/>
  <c r="AA354" i="1" s="1"/>
  <c r="AA355" i="1" a="1"/>
  <c r="AA355" i="1" s="1"/>
  <c r="AA356" i="1" a="1"/>
  <c r="AA356" i="1" s="1"/>
  <c r="AA357" i="1" a="1"/>
  <c r="AA357" i="1" s="1"/>
  <c r="AA358" i="1" a="1"/>
  <c r="AA358" i="1"/>
  <c r="AA359" i="1" a="1"/>
  <c r="AA359" i="1" s="1"/>
  <c r="AA360" i="1" a="1"/>
  <c r="AA360" i="1"/>
  <c r="AA361" i="1" a="1"/>
  <c r="AA361" i="1" s="1"/>
  <c r="AA362" i="1" a="1"/>
  <c r="AA362" i="1" s="1"/>
  <c r="AA363" i="1" a="1"/>
  <c r="AA363" i="1" s="1"/>
  <c r="AA364" i="1" a="1"/>
  <c r="AA364" i="1" s="1"/>
  <c r="AA365" i="1" a="1"/>
  <c r="AA365" i="1" s="1"/>
  <c r="AA366" i="1" a="1"/>
  <c r="AA366" i="1" s="1"/>
  <c r="AA367" i="1" a="1"/>
  <c r="AA367" i="1" s="1"/>
  <c r="AA368" i="1" a="1"/>
  <c r="AA368" i="1" s="1"/>
  <c r="AA369" i="1" a="1"/>
  <c r="AA369" i="1" s="1"/>
  <c r="AA370" i="1" a="1"/>
  <c r="AA370" i="1"/>
  <c r="AA371" i="1" a="1"/>
  <c r="AA371" i="1" s="1"/>
  <c r="AA372" i="1" a="1"/>
  <c r="AA372" i="1" s="1"/>
  <c r="AA373" i="1" a="1"/>
  <c r="AA373" i="1" s="1"/>
  <c r="AA374" i="1" a="1"/>
  <c r="AA374" i="1" s="1"/>
  <c r="AA375" i="1" a="1"/>
  <c r="AA375" i="1" s="1"/>
  <c r="AA376" i="1" a="1"/>
  <c r="AA376" i="1" s="1"/>
  <c r="AA377" i="1" a="1"/>
  <c r="AA377" i="1" s="1"/>
  <c r="AA378" i="1" a="1"/>
  <c r="AA378" i="1" s="1"/>
  <c r="AA379" i="1" a="1"/>
  <c r="AA379" i="1" s="1"/>
  <c r="AA380" i="1" a="1"/>
  <c r="AA380" i="1" s="1"/>
  <c r="AA381" i="1" a="1"/>
  <c r="AA381" i="1" s="1"/>
  <c r="AA382" i="1" a="1"/>
  <c r="AA382" i="1" s="1"/>
  <c r="AA383" i="1" a="1"/>
  <c r="AA383" i="1" s="1"/>
  <c r="AA384" i="1" a="1"/>
  <c r="AA384" i="1" s="1"/>
  <c r="AA385" i="1" a="1"/>
  <c r="AA385" i="1" s="1"/>
  <c r="AA386" i="1" a="1"/>
  <c r="AA386" i="1" s="1"/>
  <c r="AA387" i="1" a="1"/>
  <c r="AA387" i="1" s="1"/>
  <c r="AA388" i="1" a="1"/>
  <c r="AA388" i="1"/>
  <c r="AA389" i="1" a="1"/>
  <c r="AA389" i="1" s="1"/>
  <c r="AA390" i="1" a="1"/>
  <c r="AA390" i="1" s="1"/>
  <c r="AA391" i="1" a="1"/>
  <c r="AA391" i="1" s="1"/>
  <c r="AA392" i="1" a="1"/>
  <c r="AA392" i="1" s="1"/>
  <c r="AA393" i="1" a="1"/>
  <c r="AA393" i="1" s="1"/>
  <c r="AA394" i="1" a="1"/>
  <c r="AA394" i="1" s="1"/>
  <c r="AA395" i="1" a="1"/>
  <c r="AA395" i="1" s="1"/>
  <c r="AA396" i="1" a="1"/>
  <c r="AA396" i="1"/>
  <c r="AA397" i="1" a="1"/>
  <c r="AA397" i="1" s="1"/>
  <c r="AA398" i="1" a="1"/>
  <c r="AA398" i="1" s="1"/>
  <c r="AA399" i="1" a="1"/>
  <c r="AA399" i="1" s="1"/>
  <c r="AA400" i="1" a="1"/>
  <c r="AA400" i="1" s="1"/>
  <c r="AA401" i="1" a="1"/>
  <c r="AA401" i="1" s="1"/>
  <c r="AA402" i="1" a="1"/>
  <c r="AA402" i="1" s="1"/>
  <c r="AA403" i="1" a="1"/>
  <c r="AA403" i="1" s="1"/>
  <c r="AA404" i="1" a="1"/>
  <c r="AA404" i="1"/>
  <c r="AA405" i="1" a="1"/>
  <c r="AA405" i="1" s="1"/>
  <c r="AA406" i="1" a="1"/>
  <c r="AA406" i="1" s="1"/>
  <c r="AA407" i="1" a="1"/>
  <c r="AA407" i="1" s="1"/>
  <c r="AA408" i="1" a="1"/>
  <c r="AA408" i="1" s="1"/>
  <c r="AA409" i="1" a="1"/>
  <c r="AA409" i="1" s="1"/>
  <c r="AA410" i="1" a="1"/>
  <c r="AA410" i="1" s="1"/>
  <c r="AA411" i="1" a="1"/>
  <c r="AA411" i="1" s="1"/>
  <c r="AA412" i="1" a="1"/>
  <c r="AA412" i="1" s="1"/>
  <c r="AA413" i="1" a="1"/>
  <c r="AA413" i="1" s="1"/>
  <c r="AA414" i="1" a="1"/>
  <c r="AA414" i="1" s="1"/>
  <c r="AA415" i="1" a="1"/>
  <c r="AA415" i="1" s="1"/>
  <c r="AA416" i="1" a="1"/>
  <c r="AA416" i="1" s="1"/>
  <c r="AA417" i="1" a="1"/>
  <c r="AA417" i="1" s="1"/>
  <c r="AA418" i="1" a="1"/>
  <c r="AA418" i="1"/>
  <c r="AA419" i="1" a="1"/>
  <c r="AA419" i="1" s="1"/>
  <c r="AA420" i="1" a="1"/>
  <c r="AA420" i="1" s="1"/>
  <c r="AA421" i="1" a="1"/>
  <c r="AA421" i="1" s="1"/>
  <c r="AA422" i="1" a="1"/>
  <c r="AA422" i="1" s="1"/>
  <c r="AA423" i="1" a="1"/>
  <c r="AA423" i="1" s="1"/>
  <c r="AA424" i="1" a="1"/>
  <c r="AA424" i="1"/>
  <c r="AA425" i="1" a="1"/>
  <c r="AA425" i="1" s="1"/>
  <c r="AA426" i="1" a="1"/>
  <c r="AA426" i="1"/>
  <c r="AA427" i="1" a="1"/>
  <c r="AA427" i="1" s="1"/>
  <c r="AA428" i="1" a="1"/>
  <c r="AA428" i="1" s="1"/>
  <c r="AA429" i="1" a="1"/>
  <c r="AA429" i="1" s="1"/>
  <c r="AA430" i="1" a="1"/>
  <c r="AA430" i="1" s="1"/>
  <c r="AA431" i="1" a="1"/>
  <c r="AA431" i="1" s="1"/>
  <c r="AA432" i="1" a="1"/>
  <c r="AA432" i="1"/>
  <c r="AA433" i="1" a="1"/>
  <c r="AA433" i="1"/>
  <c r="AA434" i="1" a="1"/>
  <c r="AA434" i="1" s="1"/>
  <c r="AA435" i="1" a="1"/>
  <c r="AA435" i="1" s="1"/>
  <c r="AA436" i="1" a="1"/>
  <c r="AA436" i="1" s="1"/>
  <c r="AA437" i="1" a="1"/>
  <c r="AA437" i="1" s="1"/>
  <c r="AA438" i="1" a="1"/>
  <c r="AA438" i="1" s="1"/>
  <c r="AA439" i="1" a="1"/>
  <c r="AA439" i="1" s="1"/>
  <c r="AA440" i="1" a="1"/>
  <c r="AA440" i="1"/>
  <c r="AA441" i="1" a="1"/>
  <c r="AA441" i="1" s="1"/>
  <c r="AA442" i="1" a="1"/>
  <c r="AA442" i="1" s="1"/>
  <c r="AA443" i="1" a="1"/>
  <c r="AA443" i="1" s="1"/>
  <c r="AA444" i="1" a="1"/>
  <c r="AA444" i="1" s="1"/>
  <c r="AA445" i="1" a="1"/>
  <c r="AA445" i="1" s="1"/>
  <c r="AA446" i="1" a="1"/>
  <c r="AA446" i="1" s="1"/>
  <c r="AA447" i="1" a="1"/>
  <c r="AA447" i="1" s="1"/>
  <c r="AA448" i="1" a="1"/>
  <c r="AA448" i="1" s="1"/>
  <c r="AA449" i="1" a="1"/>
  <c r="AA449" i="1" s="1"/>
  <c r="AA450" i="1" a="1"/>
  <c r="AA450" i="1" s="1"/>
  <c r="AA451" i="1" a="1"/>
  <c r="AA451" i="1"/>
  <c r="AA452" i="1" a="1"/>
  <c r="AA452" i="1"/>
  <c r="AA453" i="1" a="1"/>
  <c r="AA453" i="1" s="1"/>
  <c r="AA454" i="1" a="1"/>
  <c r="AA454" i="1"/>
  <c r="AA455" i="1" a="1"/>
  <c r="AA455" i="1" s="1"/>
  <c r="AA456" i="1" a="1"/>
  <c r="AA456" i="1" s="1"/>
  <c r="AA457" i="1" a="1"/>
  <c r="AA457" i="1" s="1"/>
  <c r="AA458" i="1" a="1"/>
  <c r="AA458" i="1" s="1"/>
  <c r="AA459" i="1" a="1"/>
  <c r="AA459" i="1" s="1"/>
  <c r="AA460" i="1" a="1"/>
  <c r="AA460" i="1" s="1"/>
  <c r="AA461" i="1" a="1"/>
  <c r="AA461" i="1" s="1"/>
  <c r="AA462" i="1" a="1"/>
  <c r="AA462" i="1" s="1"/>
  <c r="AA463" i="1" a="1"/>
  <c r="AA463" i="1" s="1"/>
  <c r="AA464" i="1" a="1"/>
  <c r="AA464" i="1" s="1"/>
  <c r="AA465" i="1" a="1"/>
  <c r="AA465" i="1" s="1"/>
  <c r="AA466" i="1" a="1"/>
  <c r="AA466" i="1" s="1"/>
  <c r="AA467" i="1" a="1"/>
  <c r="AA467" i="1" s="1"/>
  <c r="AA468" i="1" a="1"/>
  <c r="AA468" i="1" s="1"/>
  <c r="AA469" i="1" a="1"/>
  <c r="AA469" i="1" s="1"/>
  <c r="AA470" i="1" a="1"/>
  <c r="AA470" i="1" s="1"/>
  <c r="AA471" i="1" a="1"/>
  <c r="AA471" i="1" s="1"/>
  <c r="AA472" i="1" a="1"/>
  <c r="AA472" i="1" s="1"/>
  <c r="AA473" i="1" a="1"/>
  <c r="AA473" i="1" s="1"/>
  <c r="AA474" i="1" a="1"/>
  <c r="AA474" i="1" s="1"/>
  <c r="AA475" i="1" a="1"/>
  <c r="AA475" i="1" s="1"/>
  <c r="AA476" i="1" a="1"/>
  <c r="AA476" i="1" s="1"/>
  <c r="AA477" i="1" a="1"/>
  <c r="AA477" i="1" s="1"/>
  <c r="AA478" i="1" a="1"/>
  <c r="AA478" i="1"/>
  <c r="AA479" i="1" a="1"/>
  <c r="AA479" i="1" s="1"/>
  <c r="AA480" i="1" a="1"/>
  <c r="AA480" i="1" s="1"/>
  <c r="AA481" i="1" a="1"/>
  <c r="AA481" i="1" s="1"/>
  <c r="AA482" i="1" a="1"/>
  <c r="AA482" i="1" s="1"/>
  <c r="AA483" i="1" a="1"/>
  <c r="AA483" i="1" s="1"/>
  <c r="AA484" i="1" a="1"/>
  <c r="AA484" i="1" s="1"/>
  <c r="AA485" i="1" a="1"/>
  <c r="AA485" i="1" s="1"/>
  <c r="AA486" i="1" a="1"/>
  <c r="AA486" i="1" s="1"/>
  <c r="AA487" i="1" a="1"/>
  <c r="AA487" i="1" s="1"/>
  <c r="AA488" i="1" a="1"/>
  <c r="AA488" i="1"/>
  <c r="AA489" i="1" a="1"/>
  <c r="AA489" i="1" s="1"/>
  <c r="AA490" i="1" a="1"/>
  <c r="AA490" i="1" s="1"/>
  <c r="AA491" i="1" a="1"/>
  <c r="AA491" i="1" s="1"/>
  <c r="AA492" i="1" a="1"/>
  <c r="AA492" i="1" s="1"/>
  <c r="AA493" i="1" a="1"/>
  <c r="AA493" i="1" s="1"/>
  <c r="AA494" i="1" a="1"/>
  <c r="AA494" i="1"/>
  <c r="AA495" i="1" a="1"/>
  <c r="AA495" i="1" s="1"/>
  <c r="AA496" i="1" a="1"/>
  <c r="AA496" i="1" s="1"/>
  <c r="AA497" i="1" a="1"/>
  <c r="AA497" i="1" s="1"/>
  <c r="AA498" i="1" a="1"/>
  <c r="AA498" i="1"/>
  <c r="AA499" i="1" a="1"/>
  <c r="AA499" i="1" s="1"/>
  <c r="AA500" i="1" a="1"/>
  <c r="AA500" i="1" s="1"/>
  <c r="AA501" i="1" a="1"/>
  <c r="AA501" i="1" s="1"/>
  <c r="AA502" i="1" a="1"/>
  <c r="AA502" i="1"/>
  <c r="AA503" i="1" a="1"/>
  <c r="AA503" i="1" s="1"/>
  <c r="AA504" i="1" a="1"/>
  <c r="AA504" i="1" s="1"/>
  <c r="AA505" i="1" a="1"/>
  <c r="AA505" i="1" s="1"/>
  <c r="AA506" i="1" a="1"/>
  <c r="AA506" i="1" s="1"/>
  <c r="AA507" i="1" a="1"/>
  <c r="AA507" i="1" s="1"/>
  <c r="AA508" i="1" a="1"/>
  <c r="AA508" i="1"/>
  <c r="AA509" i="1" a="1"/>
  <c r="AA509" i="1" s="1"/>
  <c r="AA510" i="1" a="1"/>
  <c r="AA510" i="1"/>
  <c r="AA511" i="1" a="1"/>
  <c r="AA511" i="1" s="1"/>
  <c r="AA512" i="1" a="1"/>
  <c r="AA512" i="1"/>
  <c r="AA513" i="1" a="1"/>
  <c r="AA513" i="1" s="1"/>
  <c r="AA514" i="1" a="1"/>
  <c r="AA514" i="1" s="1"/>
  <c r="AA515" i="1" a="1"/>
  <c r="AA515" i="1"/>
  <c r="AA516" i="1" a="1"/>
  <c r="AA516" i="1" s="1"/>
  <c r="AA517" i="1" a="1"/>
  <c r="AA517" i="1" s="1"/>
  <c r="AA518" i="1" a="1"/>
  <c r="AA518" i="1" s="1"/>
  <c r="AA519" i="1" a="1"/>
  <c r="AA519" i="1" s="1"/>
  <c r="AA520" i="1" a="1"/>
  <c r="AA520" i="1" s="1"/>
  <c r="AA521" i="1" a="1"/>
  <c r="AA521" i="1"/>
  <c r="AA522" i="1" a="1"/>
  <c r="AA522" i="1" s="1"/>
  <c r="AA523" i="1" a="1"/>
  <c r="AA523" i="1"/>
  <c r="AA524" i="1" a="1"/>
  <c r="AA524" i="1"/>
  <c r="AA525" i="1" a="1"/>
  <c r="AA525" i="1" s="1"/>
  <c r="AA526" i="1" a="1"/>
  <c r="AA526" i="1" s="1"/>
  <c r="AA527" i="1" a="1"/>
  <c r="AA527" i="1" s="1"/>
  <c r="AA528" i="1" a="1"/>
  <c r="AA528" i="1"/>
  <c r="AA529" i="1" a="1"/>
  <c r="AA529" i="1" s="1"/>
  <c r="AA530" i="1" a="1"/>
  <c r="AA530" i="1" s="1"/>
  <c r="AA531" i="1" a="1"/>
  <c r="AA531" i="1" s="1"/>
  <c r="AA532" i="1" a="1"/>
  <c r="AA532" i="1" s="1"/>
  <c r="AA533" i="1" a="1"/>
  <c r="AA533" i="1" s="1"/>
  <c r="AA534" i="1" a="1"/>
  <c r="AA534" i="1" s="1"/>
  <c r="AA535" i="1" a="1"/>
  <c r="AA535" i="1"/>
  <c r="AA536" i="1" a="1"/>
  <c r="AA536" i="1" s="1"/>
  <c r="AA537" i="1" a="1"/>
  <c r="AA537" i="1" s="1"/>
  <c r="AA538" i="1" a="1"/>
  <c r="AA538" i="1" s="1"/>
  <c r="AA539" i="1" a="1"/>
  <c r="AA539" i="1" s="1"/>
  <c r="AA540" i="1" a="1"/>
  <c r="AA540" i="1" s="1"/>
  <c r="AA541" i="1" a="1"/>
  <c r="AA541" i="1" s="1"/>
  <c r="AA542" i="1" a="1"/>
  <c r="AA542" i="1" s="1"/>
  <c r="AA543" i="1" a="1"/>
  <c r="AA543" i="1" s="1"/>
  <c r="AA544" i="1" a="1"/>
  <c r="AA544" i="1" s="1"/>
  <c r="AA545" i="1" a="1"/>
  <c r="AA545" i="1" s="1"/>
  <c r="AA546" i="1" a="1"/>
  <c r="AA546" i="1"/>
  <c r="AA547" i="1" a="1"/>
  <c r="AA547" i="1" s="1"/>
  <c r="AA548" i="1" a="1"/>
  <c r="AA548" i="1" s="1"/>
  <c r="AA549" i="1" a="1"/>
  <c r="AA549" i="1" s="1"/>
  <c r="AA550" i="1" a="1"/>
  <c r="AA550" i="1" s="1"/>
  <c r="AA551" i="1" a="1"/>
  <c r="AA551" i="1"/>
  <c r="AA552" i="1" a="1"/>
  <c r="AA552" i="1"/>
  <c r="AA553" i="1" a="1"/>
  <c r="AA553" i="1" s="1"/>
  <c r="AA554" i="1" a="1"/>
  <c r="AA554" i="1" s="1"/>
  <c r="AA555" i="1" a="1"/>
  <c r="AA555" i="1" s="1"/>
  <c r="AA556" i="1" a="1"/>
  <c r="AA556" i="1" s="1"/>
  <c r="AA557" i="1" a="1"/>
  <c r="AA557" i="1" s="1"/>
  <c r="AA558" i="1" a="1"/>
  <c r="AA558" i="1" s="1"/>
  <c r="AA559" i="1" a="1"/>
  <c r="AA559" i="1"/>
  <c r="AA560" i="1" a="1"/>
  <c r="AA560" i="1"/>
  <c r="AA561" i="1" a="1"/>
  <c r="AA561" i="1" s="1"/>
  <c r="AA562" i="1" a="1"/>
  <c r="AA562" i="1" s="1"/>
  <c r="AA563" i="1" a="1"/>
  <c r="AA563" i="1" s="1"/>
  <c r="AA564" i="1" a="1"/>
  <c r="AA564" i="1"/>
  <c r="AA565" i="1" a="1"/>
  <c r="AA565" i="1" s="1"/>
  <c r="AA566" i="1" a="1"/>
  <c r="AA566" i="1"/>
  <c r="AA567" i="1" a="1"/>
  <c r="AA567" i="1" s="1"/>
  <c r="AA568" i="1" a="1"/>
  <c r="AA568" i="1" s="1"/>
  <c r="AA569" i="1" a="1"/>
  <c r="AA569" i="1" s="1"/>
  <c r="AA570" i="1" a="1"/>
  <c r="AA570" i="1"/>
  <c r="AA571" i="1" a="1"/>
  <c r="AA571" i="1" s="1"/>
  <c r="AA572" i="1" a="1"/>
  <c r="AA572" i="1" s="1"/>
  <c r="AA573" i="1" a="1"/>
  <c r="AA573" i="1" s="1"/>
  <c r="AA574" i="1" a="1"/>
  <c r="AA574" i="1" s="1"/>
  <c r="AA575" i="1" a="1"/>
  <c r="AA575" i="1" s="1"/>
  <c r="AA576" i="1" a="1"/>
  <c r="AA576" i="1" s="1"/>
  <c r="AA577" i="1" a="1"/>
  <c r="AA577" i="1"/>
  <c r="AA578" i="1" a="1"/>
  <c r="AA578" i="1" s="1"/>
  <c r="AA579" i="1" a="1"/>
  <c r="AA579" i="1" s="1"/>
  <c r="AA580" i="1" a="1"/>
  <c r="AA580" i="1" s="1"/>
  <c r="AA581" i="1" a="1"/>
  <c r="AA581" i="1" s="1"/>
  <c r="AA582" i="1" a="1"/>
  <c r="AA582" i="1" s="1"/>
  <c r="AA583" i="1" a="1"/>
  <c r="AA583" i="1" s="1"/>
  <c r="AA584" i="1" a="1"/>
  <c r="AA584" i="1" s="1"/>
  <c r="AA585" i="1" a="1"/>
  <c r="AA585" i="1" s="1"/>
  <c r="AA586" i="1" a="1"/>
  <c r="AA586" i="1" s="1"/>
  <c r="AA587" i="1" a="1"/>
  <c r="AA587" i="1" s="1"/>
  <c r="AA588" i="1" a="1"/>
  <c r="AA588" i="1" s="1"/>
  <c r="AA589" i="1" a="1"/>
  <c r="AA589" i="1" s="1"/>
  <c r="AA590" i="1" a="1"/>
  <c r="AA590" i="1" s="1"/>
  <c r="AA591" i="1" a="1"/>
  <c r="AA591" i="1" s="1"/>
  <c r="AA592" i="1" a="1"/>
  <c r="AA592" i="1" s="1"/>
  <c r="AA593" i="1" a="1"/>
  <c r="AA593" i="1" s="1"/>
  <c r="AA594" i="1" a="1"/>
  <c r="AA594" i="1" s="1"/>
  <c r="AA595" i="1" a="1"/>
  <c r="AA595" i="1" s="1"/>
  <c r="AA596" i="1" a="1"/>
  <c r="AA596" i="1" s="1"/>
  <c r="AA597" i="1" a="1"/>
  <c r="AA597" i="1" s="1"/>
  <c r="AA598" i="1" a="1"/>
  <c r="AA598" i="1" s="1"/>
  <c r="AA599" i="1" a="1"/>
  <c r="AA599" i="1" s="1"/>
  <c r="AA600" i="1" a="1"/>
  <c r="AA600" i="1" s="1"/>
  <c r="AA601" i="1" a="1"/>
  <c r="AA601" i="1"/>
  <c r="AA602" i="1" a="1"/>
  <c r="AA602" i="1"/>
  <c r="AA603" i="1" a="1"/>
  <c r="AA603" i="1" s="1"/>
  <c r="AA604" i="1" a="1"/>
  <c r="AA604" i="1" s="1"/>
  <c r="AA605" i="1" a="1"/>
  <c r="AA605" i="1" s="1"/>
  <c r="AA606" i="1" a="1"/>
  <c r="AA606" i="1"/>
  <c r="AA607" i="1" a="1"/>
  <c r="AA607" i="1" s="1"/>
  <c r="AA608" i="1" a="1"/>
  <c r="AA608" i="1" s="1"/>
  <c r="AA609" i="1" a="1"/>
  <c r="AA609" i="1" s="1"/>
  <c r="AA610" i="1" a="1"/>
  <c r="AA610" i="1" s="1"/>
  <c r="AA611" i="1" a="1"/>
  <c r="AA611" i="1" s="1"/>
  <c r="AA612" i="1" a="1"/>
  <c r="AA612" i="1" s="1"/>
  <c r="AA613" i="1" a="1"/>
  <c r="AA613" i="1" s="1"/>
  <c r="AA614" i="1" a="1"/>
  <c r="AA614" i="1" s="1"/>
  <c r="AA615" i="1" a="1"/>
  <c r="AA615" i="1" s="1"/>
  <c r="AA616" i="1" a="1"/>
  <c r="AA616" i="1" s="1"/>
  <c r="AA617" i="1" a="1"/>
  <c r="AA617" i="1" s="1"/>
  <c r="AA618" i="1" a="1"/>
  <c r="AA618" i="1" s="1"/>
  <c r="AA619" i="1" a="1"/>
  <c r="AA619" i="1" s="1"/>
  <c r="AA620" i="1" a="1"/>
  <c r="AA620" i="1" s="1"/>
  <c r="AA621" i="1" a="1"/>
  <c r="AA621" i="1" s="1"/>
  <c r="AA622" i="1" a="1"/>
  <c r="AA622" i="1" s="1"/>
  <c r="AA623" i="1" a="1"/>
  <c r="AA623" i="1"/>
  <c r="AA624" i="1" a="1"/>
  <c r="AA624" i="1" s="1"/>
  <c r="AA625" i="1" a="1"/>
  <c r="AA625" i="1" s="1"/>
  <c r="AA626" i="1" a="1"/>
  <c r="AA626" i="1" s="1"/>
  <c r="AA627" i="1" a="1"/>
  <c r="AA627" i="1" s="1"/>
  <c r="AA628" i="1" a="1"/>
  <c r="AA628" i="1" s="1"/>
  <c r="AA629" i="1" a="1"/>
  <c r="AA629" i="1" s="1"/>
  <c r="AA630" i="1" a="1"/>
  <c r="AA630" i="1"/>
  <c r="AA631" i="1" a="1"/>
  <c r="AA631" i="1" s="1"/>
  <c r="AA632" i="1" a="1"/>
  <c r="AA632" i="1" s="1"/>
  <c r="AA633" i="1" a="1"/>
  <c r="AA633" i="1" s="1"/>
  <c r="AA634" i="1" a="1"/>
  <c r="AA634" i="1" s="1"/>
  <c r="AA635" i="1" a="1"/>
  <c r="AA635" i="1" s="1"/>
  <c r="AA636" i="1" a="1"/>
  <c r="AA636" i="1" s="1"/>
  <c r="AA637" i="1" a="1"/>
  <c r="AA637" i="1" s="1"/>
  <c r="AA638" i="1" a="1"/>
  <c r="AA638" i="1" s="1"/>
  <c r="AA639" i="1" a="1"/>
  <c r="AA639" i="1" s="1"/>
  <c r="AA640" i="1" a="1"/>
  <c r="AA640" i="1" s="1"/>
  <c r="AA641" i="1" a="1"/>
  <c r="AA641" i="1" s="1"/>
  <c r="AA642" i="1" a="1"/>
  <c r="AA642" i="1" s="1"/>
  <c r="AA643" i="1" a="1"/>
  <c r="AA643" i="1" s="1"/>
  <c r="AA644" i="1" a="1"/>
  <c r="AA644" i="1" s="1"/>
  <c r="AA645" i="1" a="1"/>
  <c r="AA645" i="1" s="1"/>
  <c r="AA646" i="1" a="1"/>
  <c r="AA646" i="1" s="1"/>
  <c r="AA647" i="1" a="1"/>
  <c r="AA647" i="1" s="1"/>
  <c r="AA648" i="1" a="1"/>
  <c r="AA648" i="1" s="1"/>
  <c r="AA649" i="1" a="1"/>
  <c r="AA649" i="1" s="1"/>
  <c r="AA650" i="1" a="1"/>
  <c r="AA650" i="1" s="1"/>
  <c r="AA651" i="1" a="1"/>
  <c r="AA651" i="1" s="1"/>
  <c r="AA652" i="1" a="1"/>
  <c r="AA652" i="1" s="1"/>
  <c r="AA653" i="1" a="1"/>
  <c r="AA653" i="1" s="1"/>
  <c r="AA654" i="1" a="1"/>
  <c r="AA654" i="1" s="1"/>
  <c r="AA655" i="1" a="1"/>
  <c r="AA655" i="1" s="1"/>
  <c r="AA656" i="1" a="1"/>
  <c r="AA656" i="1" s="1"/>
  <c r="AA657" i="1" a="1"/>
  <c r="AA657" i="1" s="1"/>
  <c r="AA658" i="1" a="1"/>
  <c r="AA658" i="1" s="1"/>
  <c r="AA659" i="1" a="1"/>
  <c r="AA659" i="1" s="1"/>
  <c r="AA660" i="1" a="1"/>
  <c r="AA660" i="1" s="1"/>
  <c r="AA661" i="1" a="1"/>
  <c r="AA661" i="1" s="1"/>
  <c r="AA662" i="1" a="1"/>
  <c r="AA662" i="1" s="1"/>
  <c r="AA663" i="1" a="1"/>
  <c r="AA663" i="1" s="1"/>
  <c r="AA664" i="1" a="1"/>
  <c r="AA664" i="1" s="1"/>
  <c r="AA665" i="1" a="1"/>
  <c r="AA665" i="1"/>
  <c r="AA666" i="1" a="1"/>
  <c r="AA666" i="1" s="1"/>
  <c r="AA667" i="1" a="1"/>
  <c r="AA667" i="1" s="1"/>
  <c r="AA668" i="1" a="1"/>
  <c r="AA668" i="1" s="1"/>
  <c r="AA669" i="1" a="1"/>
  <c r="AA669" i="1" s="1"/>
  <c r="AA670" i="1" a="1"/>
  <c r="AA670" i="1" s="1"/>
  <c r="AA671" i="1" a="1"/>
  <c r="AA671" i="1" s="1"/>
  <c r="AA672" i="1" a="1"/>
  <c r="AA672" i="1" s="1"/>
  <c r="AA673" i="1" a="1"/>
  <c r="AA673" i="1"/>
  <c r="AA674" i="1" a="1"/>
  <c r="AA674" i="1" s="1"/>
  <c r="AA675" i="1" a="1"/>
  <c r="AA675" i="1" s="1"/>
  <c r="AA676" i="1" a="1"/>
  <c r="AA676" i="1" s="1"/>
  <c r="AA677" i="1" a="1"/>
  <c r="AA677" i="1" s="1"/>
  <c r="AA678" i="1" a="1"/>
  <c r="AA678" i="1" s="1"/>
  <c r="AA679" i="1" a="1"/>
  <c r="AA679" i="1"/>
  <c r="AA680" i="1" a="1"/>
  <c r="AA680" i="1" s="1"/>
  <c r="AA681" i="1" a="1"/>
  <c r="AA681" i="1" s="1"/>
  <c r="AA682" i="1" a="1"/>
  <c r="AA682" i="1" s="1"/>
  <c r="AA683" i="1" a="1"/>
  <c r="AA683" i="1" s="1"/>
  <c r="AA684" i="1" a="1"/>
  <c r="AA684" i="1" s="1"/>
  <c r="AA685" i="1" a="1"/>
  <c r="AA685" i="1" s="1"/>
  <c r="AA686" i="1" a="1"/>
  <c r="AA686" i="1" s="1"/>
  <c r="AA687" i="1" a="1"/>
  <c r="AA687" i="1" s="1"/>
  <c r="AA688" i="1" a="1"/>
  <c r="AA688" i="1" s="1"/>
  <c r="AA689" i="1" a="1"/>
  <c r="AA689" i="1" s="1"/>
  <c r="AA690" i="1" a="1"/>
  <c r="AA690" i="1" s="1"/>
  <c r="AA691" i="1" a="1"/>
  <c r="AA691" i="1" s="1"/>
  <c r="AA692" i="1" a="1"/>
  <c r="AA692" i="1" s="1"/>
  <c r="AA693" i="1" a="1"/>
  <c r="AA693" i="1" s="1"/>
  <c r="AA694" i="1" a="1"/>
  <c r="AA694" i="1" s="1"/>
  <c r="AA695" i="1" a="1"/>
  <c r="AA695" i="1" s="1"/>
  <c r="AA696" i="1" a="1"/>
  <c r="AA696" i="1"/>
  <c r="AA697" i="1" a="1"/>
  <c r="AA697" i="1" s="1"/>
  <c r="AA698" i="1" a="1"/>
  <c r="AA698" i="1" s="1"/>
  <c r="AA699" i="1" a="1"/>
  <c r="AA699" i="1" s="1"/>
  <c r="AA700" i="1" a="1"/>
  <c r="AA700" i="1" s="1"/>
  <c r="AA701" i="1" a="1"/>
  <c r="AA701" i="1"/>
  <c r="AA702" i="1" a="1"/>
  <c r="AA702" i="1" s="1"/>
  <c r="AA703" i="1" a="1"/>
  <c r="AA703" i="1" s="1"/>
  <c r="AA704" i="1" a="1"/>
  <c r="AA704" i="1" s="1"/>
  <c r="AA705" i="1" a="1"/>
  <c r="AA705" i="1" s="1"/>
  <c r="AA706" i="1" a="1"/>
  <c r="AA706" i="1" s="1"/>
  <c r="AA707" i="1" a="1"/>
  <c r="AA707" i="1"/>
  <c r="AA708" i="1" a="1"/>
  <c r="AA708" i="1" s="1"/>
  <c r="AA709" i="1" a="1"/>
  <c r="AA709" i="1" s="1"/>
  <c r="AA710" i="1" a="1"/>
  <c r="AA710" i="1"/>
  <c r="AA711" i="1" a="1"/>
  <c r="AA711" i="1" s="1"/>
  <c r="AA712" i="1" a="1"/>
  <c r="AA712" i="1" s="1"/>
  <c r="AA713" i="1" a="1"/>
  <c r="AA713" i="1" s="1"/>
  <c r="AA714" i="1" a="1"/>
  <c r="AA714" i="1" s="1"/>
  <c r="AA715" i="1" a="1"/>
  <c r="AA715" i="1"/>
  <c r="AA716" i="1" a="1"/>
  <c r="AA716" i="1"/>
  <c r="AA717" i="1" a="1"/>
  <c r="AA717" i="1" s="1"/>
  <c r="AA718" i="1" a="1"/>
  <c r="AA718" i="1" s="1"/>
  <c r="AA719" i="1" a="1"/>
  <c r="AA719" i="1" s="1"/>
  <c r="AA720" i="1" a="1"/>
  <c r="AA720" i="1" s="1"/>
  <c r="AA721" i="1" a="1"/>
  <c r="AA721" i="1"/>
  <c r="AA722" i="1" a="1"/>
  <c r="AA722" i="1" s="1"/>
  <c r="AA723" i="1" a="1"/>
  <c r="AA723" i="1" s="1"/>
  <c r="AA724" i="1" a="1"/>
  <c r="AA724" i="1" s="1"/>
  <c r="AA725" i="1" a="1"/>
  <c r="AA725" i="1"/>
  <c r="AA726" i="1" a="1"/>
  <c r="AA726" i="1" s="1"/>
  <c r="AA727" i="1" a="1"/>
  <c r="AA727" i="1" s="1"/>
  <c r="AA728" i="1" a="1"/>
  <c r="AA728" i="1" s="1"/>
  <c r="AA729" i="1" a="1"/>
  <c r="AA729" i="1" s="1"/>
  <c r="AA730" i="1" a="1"/>
  <c r="AA730" i="1" s="1"/>
  <c r="AA731" i="1" a="1"/>
  <c r="AA731" i="1"/>
  <c r="AA732" i="1" a="1"/>
  <c r="AA732" i="1" s="1"/>
  <c r="AA733" i="1" a="1"/>
  <c r="AA733" i="1" s="1"/>
  <c r="AA734" i="1" a="1"/>
  <c r="AA734" i="1" s="1"/>
  <c r="AA735" i="1" a="1"/>
  <c r="AA735" i="1" s="1"/>
  <c r="AA736" i="1" a="1"/>
  <c r="AA736" i="1" s="1"/>
  <c r="AA737" i="1" a="1"/>
  <c r="AA737" i="1" s="1"/>
  <c r="AA738" i="1" a="1"/>
  <c r="AA738" i="1" s="1"/>
  <c r="AA739" i="1" a="1"/>
  <c r="AA739" i="1" s="1"/>
  <c r="AA740" i="1" a="1"/>
  <c r="AA740" i="1" s="1"/>
  <c r="AA741" i="1" a="1"/>
  <c r="AA741" i="1" s="1"/>
  <c r="AA742" i="1" a="1"/>
  <c r="AA742" i="1" s="1"/>
  <c r="AA743" i="1" a="1"/>
  <c r="AA743" i="1"/>
  <c r="AA744" i="1" a="1"/>
  <c r="AA744" i="1"/>
  <c r="AA745" i="1" a="1"/>
  <c r="AA745" i="1" s="1"/>
  <c r="AA746" i="1" a="1"/>
  <c r="AA746" i="1"/>
  <c r="AA747" i="1" a="1"/>
  <c r="AA747" i="1" s="1"/>
  <c r="AA748" i="1" a="1"/>
  <c r="AA748" i="1" s="1"/>
  <c r="AA749" i="1" a="1"/>
  <c r="AA749" i="1" s="1"/>
  <c r="AA750" i="1" a="1"/>
  <c r="AA750" i="1" s="1"/>
  <c r="AA751" i="1" a="1"/>
  <c r="AA751" i="1" s="1"/>
  <c r="AA752" i="1" a="1"/>
  <c r="AA752" i="1" s="1"/>
  <c r="AA753" i="1" a="1"/>
  <c r="AA753" i="1" s="1"/>
  <c r="AA754" i="1" a="1"/>
  <c r="AA754" i="1" s="1"/>
  <c r="AA755" i="1" a="1"/>
  <c r="AA755" i="1" s="1"/>
  <c r="AA756" i="1" a="1"/>
  <c r="AA756" i="1" s="1"/>
  <c r="AA757" i="1" a="1"/>
  <c r="AA757" i="1"/>
  <c r="AA758" i="1" a="1"/>
  <c r="AA758" i="1" s="1"/>
  <c r="AA759" i="1" a="1"/>
  <c r="AA759" i="1" s="1"/>
  <c r="AA760" i="1" a="1"/>
  <c r="AA760" i="1" s="1"/>
  <c r="AA761" i="1" a="1"/>
  <c r="AA761" i="1" s="1"/>
  <c r="AA762" i="1" a="1"/>
  <c r="AA762" i="1" s="1"/>
  <c r="AA763" i="1" a="1"/>
  <c r="AA763" i="1" s="1"/>
  <c r="AA764" i="1" a="1"/>
  <c r="AA764" i="1"/>
  <c r="AA765" i="1" a="1"/>
  <c r="AA765" i="1" s="1"/>
  <c r="AA766" i="1" a="1"/>
  <c r="AA766" i="1" s="1"/>
  <c r="AA767" i="1" a="1"/>
  <c r="AA767" i="1" s="1"/>
  <c r="AA768" i="1" a="1"/>
  <c r="AA768" i="1" s="1"/>
  <c r="AA769" i="1" a="1"/>
  <c r="AA769" i="1" s="1"/>
  <c r="AA770" i="1" a="1"/>
  <c r="AA770" i="1" s="1"/>
  <c r="AA771" i="1" a="1"/>
  <c r="AA771" i="1" s="1"/>
  <c r="AA772" i="1" a="1"/>
  <c r="AA772" i="1" s="1"/>
  <c r="AA773" i="1" a="1"/>
  <c r="AA773" i="1" s="1"/>
  <c r="AA774" i="1" a="1"/>
  <c r="AA774" i="1"/>
  <c r="AA775" i="1" a="1"/>
  <c r="AA775" i="1" s="1"/>
  <c r="AA776" i="1" a="1"/>
  <c r="AA776" i="1" s="1"/>
  <c r="AA777" i="1" a="1"/>
  <c r="AA777" i="1" s="1"/>
  <c r="AA778" i="1" a="1"/>
  <c r="AA778" i="1" s="1"/>
  <c r="AA779" i="1" a="1"/>
  <c r="AA779" i="1" s="1"/>
  <c r="AA780" i="1" a="1"/>
  <c r="AA780" i="1"/>
  <c r="AA781" i="1" a="1"/>
  <c r="AA781" i="1"/>
  <c r="AA782" i="1" a="1"/>
  <c r="AA782" i="1" s="1"/>
  <c r="AA783" i="1" a="1"/>
  <c r="AA783" i="1" s="1"/>
  <c r="AA784" i="1" a="1"/>
  <c r="AA784" i="1" s="1"/>
  <c r="AA785" i="1" a="1"/>
  <c r="AA785" i="1" s="1"/>
  <c r="AA786" i="1" a="1"/>
  <c r="AA786" i="1"/>
  <c r="AA787" i="1" a="1"/>
  <c r="AA787" i="1" s="1"/>
  <c r="AA788" i="1" a="1"/>
  <c r="AA788" i="1" s="1"/>
  <c r="AA789" i="1" a="1"/>
  <c r="AA789" i="1" s="1"/>
  <c r="AA790" i="1" a="1"/>
  <c r="AA790" i="1"/>
  <c r="AA791" i="1" a="1"/>
  <c r="AA791" i="1" s="1"/>
  <c r="AA792" i="1" a="1"/>
  <c r="AA792" i="1" s="1"/>
  <c r="AA793" i="1" a="1"/>
  <c r="AA793" i="1"/>
  <c r="AA794" i="1" a="1"/>
  <c r="AA794" i="1" s="1"/>
  <c r="AA795" i="1" a="1"/>
  <c r="AA795" i="1" s="1"/>
  <c r="AA796" i="1" a="1"/>
  <c r="AA796" i="1" s="1"/>
  <c r="AA797" i="1" a="1"/>
  <c r="AA797" i="1"/>
  <c r="AA798" i="1" a="1"/>
  <c r="AA798" i="1" s="1"/>
  <c r="AA799" i="1" a="1"/>
  <c r="AA799" i="1" s="1"/>
  <c r="AA800" i="1" a="1"/>
  <c r="AA800" i="1" s="1"/>
  <c r="AA801" i="1" a="1"/>
  <c r="AA801" i="1" s="1"/>
  <c r="AA802" i="1" a="1"/>
  <c r="AA802" i="1"/>
  <c r="AA803" i="1" a="1"/>
  <c r="AA803" i="1" s="1"/>
  <c r="AA804" i="1" a="1"/>
  <c r="AA804" i="1"/>
  <c r="AA805" i="1" a="1"/>
  <c r="AA805" i="1" s="1"/>
  <c r="AA806" i="1" a="1"/>
  <c r="AA806" i="1" s="1"/>
  <c r="AA807" i="1" a="1"/>
  <c r="AA807" i="1" s="1"/>
  <c r="AA808" i="1" a="1"/>
  <c r="AA808" i="1"/>
  <c r="AA809" i="1" a="1"/>
  <c r="AA809" i="1" s="1"/>
  <c r="AA810" i="1" a="1"/>
  <c r="AA810" i="1"/>
  <c r="AA811" i="1" a="1"/>
  <c r="AA811" i="1" s="1"/>
  <c r="AA812" i="1" a="1"/>
  <c r="AA812" i="1" s="1"/>
  <c r="AA813" i="1" a="1"/>
  <c r="AA813" i="1" s="1"/>
  <c r="AA814" i="1" a="1"/>
  <c r="AA814" i="1" s="1"/>
  <c r="AA815" i="1" a="1"/>
  <c r="AA815" i="1" s="1"/>
  <c r="AA816" i="1" a="1"/>
  <c r="AA816" i="1" s="1"/>
  <c r="AA817" i="1" a="1"/>
  <c r="AA817" i="1" s="1"/>
  <c r="AA818" i="1" a="1"/>
  <c r="AA818" i="1" s="1"/>
  <c r="AA819" i="1" a="1"/>
  <c r="AA819" i="1" s="1"/>
  <c r="AA820" i="1" a="1"/>
  <c r="AA820" i="1" s="1"/>
  <c r="AA821" i="1" a="1"/>
  <c r="AA821" i="1" s="1"/>
  <c r="AA822" i="1" a="1"/>
  <c r="AA822" i="1"/>
  <c r="AA823" i="1" a="1"/>
  <c r="AA823" i="1" s="1"/>
  <c r="AA824" i="1" a="1"/>
  <c r="AA824" i="1" s="1"/>
  <c r="AA825" i="1" a="1"/>
  <c r="AA825" i="1" s="1"/>
  <c r="AA826" i="1" a="1"/>
  <c r="AA826" i="1" s="1"/>
  <c r="AA827" i="1" a="1"/>
  <c r="AA827" i="1" s="1"/>
  <c r="AA828" i="1" a="1"/>
  <c r="AA828" i="1" s="1"/>
  <c r="AA829" i="1" a="1"/>
  <c r="AA829" i="1"/>
  <c r="AA830" i="1" a="1"/>
  <c r="AA830" i="1" s="1"/>
  <c r="AA831" i="1" a="1"/>
  <c r="AA831" i="1" s="1"/>
  <c r="AA832" i="1" a="1"/>
  <c r="AA832" i="1" s="1"/>
  <c r="AA833" i="1" a="1"/>
  <c r="AA833" i="1" s="1"/>
  <c r="AA834" i="1" a="1"/>
  <c r="AA834" i="1" s="1"/>
  <c r="AA835" i="1" a="1"/>
  <c r="AA835" i="1" s="1"/>
  <c r="AA836" i="1" a="1"/>
  <c r="AA836" i="1" s="1"/>
  <c r="AA837" i="1" a="1"/>
  <c r="AA837" i="1" s="1"/>
  <c r="AA838" i="1" a="1"/>
  <c r="AA838" i="1" s="1"/>
  <c r="AA839" i="1" a="1"/>
  <c r="AA839" i="1" s="1"/>
  <c r="AA840" i="1" a="1"/>
  <c r="AA840" i="1" s="1"/>
  <c r="AA841" i="1" a="1"/>
  <c r="AA841" i="1" s="1"/>
  <c r="AA842" i="1" a="1"/>
  <c r="AA842" i="1" s="1"/>
  <c r="AA843" i="1" a="1"/>
  <c r="AA843" i="1" s="1"/>
  <c r="AA844" i="1" a="1"/>
  <c r="AA844" i="1" s="1"/>
  <c r="AA845" i="1" a="1"/>
  <c r="AA845" i="1" s="1"/>
  <c r="AA846" i="1" a="1"/>
  <c r="AA846" i="1" s="1"/>
  <c r="AA847" i="1" a="1"/>
  <c r="AA847" i="1" s="1"/>
  <c r="AA848" i="1" a="1"/>
  <c r="AA848" i="1" s="1"/>
  <c r="AA849" i="1" a="1"/>
  <c r="AA849" i="1" s="1"/>
  <c r="AA850" i="1" a="1"/>
  <c r="AA850" i="1" s="1"/>
  <c r="AA851" i="1" a="1"/>
  <c r="AA851" i="1" s="1"/>
  <c r="AA852" i="1" a="1"/>
  <c r="AA852" i="1"/>
  <c r="AA853" i="1" a="1"/>
  <c r="AA853" i="1"/>
  <c r="AA854" i="1" a="1"/>
  <c r="AA854" i="1" s="1"/>
  <c r="AA855" i="1" a="1"/>
  <c r="AA855" i="1" s="1"/>
  <c r="AA856" i="1" a="1"/>
  <c r="AA856" i="1" s="1"/>
  <c r="AA857" i="1" a="1"/>
  <c r="AA857" i="1" s="1"/>
  <c r="AA858" i="1" a="1"/>
  <c r="AA858" i="1" s="1"/>
  <c r="AA859" i="1" a="1"/>
  <c r="AA859" i="1" s="1"/>
  <c r="AA860" i="1" a="1"/>
  <c r="AA860" i="1" s="1"/>
  <c r="AA861" i="1" a="1"/>
  <c r="AA861" i="1" s="1"/>
  <c r="AA862" i="1" a="1"/>
  <c r="AA862" i="1"/>
  <c r="AA863" i="1" a="1"/>
  <c r="AA863" i="1" s="1"/>
  <c r="AA864" i="1" a="1"/>
  <c r="AA864" i="1" s="1"/>
  <c r="AA865" i="1" a="1"/>
  <c r="AA865" i="1"/>
  <c r="AA866" i="1" a="1"/>
  <c r="AA866" i="1" s="1"/>
  <c r="AA867" i="1" a="1"/>
  <c r="AA867" i="1" s="1"/>
  <c r="AA868" i="1" a="1"/>
  <c r="AA868" i="1" s="1"/>
  <c r="AA869" i="1" a="1"/>
  <c r="AA869" i="1"/>
  <c r="AA870" i="1" a="1"/>
  <c r="AA870" i="1" s="1"/>
  <c r="AA871" i="1" a="1"/>
  <c r="AA871" i="1" s="1"/>
  <c r="AA872" i="1" a="1"/>
  <c r="AA872" i="1" s="1"/>
  <c r="AA873" i="1" a="1"/>
  <c r="AA873" i="1" s="1"/>
  <c r="AA874" i="1" a="1"/>
  <c r="AA874" i="1" s="1"/>
  <c r="AA875" i="1" a="1"/>
  <c r="AA875" i="1"/>
  <c r="AA876" i="1" a="1"/>
  <c r="AA876" i="1" s="1"/>
  <c r="AA877" i="1" a="1"/>
  <c r="AA877" i="1" s="1"/>
  <c r="AA878" i="1" a="1"/>
  <c r="AA878" i="1" s="1"/>
  <c r="AA879" i="1" a="1"/>
  <c r="AA879" i="1" s="1"/>
  <c r="AA880" i="1" a="1"/>
  <c r="AA880" i="1"/>
  <c r="AA881" i="1" a="1"/>
  <c r="AA881" i="1" s="1"/>
  <c r="AA882" i="1" a="1"/>
  <c r="AA882" i="1" s="1"/>
  <c r="AA883" i="1" a="1"/>
  <c r="AA883" i="1"/>
  <c r="AA884" i="1" a="1"/>
  <c r="AA884" i="1" s="1"/>
  <c r="AA885" i="1" a="1"/>
  <c r="AA885" i="1" s="1"/>
  <c r="AA886" i="1" a="1"/>
  <c r="AA886" i="1" s="1"/>
  <c r="AA887" i="1" a="1"/>
  <c r="AA887" i="1"/>
  <c r="AA888" i="1" a="1"/>
  <c r="AA888" i="1"/>
  <c r="AA889" i="1" a="1"/>
  <c r="AA889" i="1" s="1"/>
  <c r="AA890" i="1" a="1"/>
  <c r="AA890" i="1" s="1"/>
  <c r="AA891" i="1" a="1"/>
  <c r="AA891" i="1" s="1"/>
  <c r="AA892" i="1" a="1"/>
  <c r="AA892" i="1" s="1"/>
  <c r="AA893" i="1" a="1"/>
  <c r="AA893" i="1" s="1"/>
  <c r="AA894" i="1" a="1"/>
  <c r="AA894" i="1" s="1"/>
  <c r="AA895" i="1" a="1"/>
  <c r="AA895" i="1" s="1"/>
  <c r="AA896" i="1" a="1"/>
  <c r="AA896" i="1" s="1"/>
  <c r="AA897" i="1" a="1"/>
  <c r="AA897" i="1" s="1"/>
  <c r="AA898" i="1" a="1"/>
  <c r="AA898" i="1" s="1"/>
  <c r="AA899" i="1" a="1"/>
  <c r="AA899" i="1" s="1"/>
  <c r="AA900" i="1" a="1"/>
  <c r="AA900" i="1" s="1"/>
  <c r="AA901" i="1" a="1"/>
  <c r="AA901" i="1"/>
  <c r="AA902" i="1" a="1"/>
  <c r="AA902" i="1" s="1"/>
  <c r="AA903" i="1" a="1"/>
  <c r="AA903" i="1" s="1"/>
  <c r="AA904" i="1" a="1"/>
  <c r="AA904" i="1" s="1"/>
  <c r="AA905" i="1" a="1"/>
  <c r="AA905" i="1" s="1"/>
  <c r="AA906" i="1" a="1"/>
  <c r="AA906" i="1" s="1"/>
  <c r="AA907" i="1" a="1"/>
  <c r="AA907" i="1" s="1"/>
  <c r="AA908" i="1" a="1"/>
  <c r="AA908" i="1" s="1"/>
  <c r="AA909" i="1" a="1"/>
  <c r="AA909" i="1" s="1"/>
  <c r="AA910" i="1" a="1"/>
  <c r="AA910" i="1" s="1"/>
  <c r="AA911" i="1" a="1"/>
  <c r="AA911" i="1" s="1"/>
  <c r="AA912" i="1" a="1"/>
  <c r="AA912" i="1"/>
  <c r="AA913" i="1" a="1"/>
  <c r="AA913" i="1" s="1"/>
  <c r="AA914" i="1" a="1"/>
  <c r="AA914" i="1" s="1"/>
  <c r="AA915" i="1" a="1"/>
  <c r="AA915" i="1" s="1"/>
  <c r="AA916" i="1" a="1"/>
  <c r="AA916" i="1"/>
  <c r="AA917" i="1" a="1"/>
  <c r="AA917" i="1"/>
  <c r="AA918" i="1" a="1"/>
  <c r="AA918" i="1" s="1"/>
  <c r="AA919" i="1" a="1"/>
  <c r="AA919" i="1"/>
  <c r="AA920" i="1" a="1"/>
  <c r="AA920" i="1" s="1"/>
  <c r="AA921" i="1" a="1"/>
  <c r="AA921" i="1" s="1"/>
  <c r="AA922" i="1" a="1"/>
  <c r="AA922" i="1" s="1"/>
  <c r="AA923" i="1" a="1"/>
  <c r="AA923" i="1" s="1"/>
  <c r="AA924" i="1" a="1"/>
  <c r="AA924" i="1"/>
  <c r="AA925" i="1" a="1"/>
  <c r="AA925" i="1"/>
  <c r="AA926" i="1" a="1"/>
  <c r="AA926" i="1" s="1"/>
  <c r="AA927" i="1" a="1"/>
  <c r="AA927" i="1" s="1"/>
  <c r="AA928" i="1" a="1"/>
  <c r="AA928" i="1" s="1"/>
  <c r="AA929" i="1" a="1"/>
  <c r="AA929" i="1" s="1"/>
  <c r="AA930" i="1" a="1"/>
  <c r="AA930" i="1"/>
  <c r="AA931" i="1" a="1"/>
  <c r="AA931" i="1" s="1"/>
  <c r="AA932" i="1" a="1"/>
  <c r="AA932" i="1" s="1"/>
  <c r="AA933" i="1" a="1"/>
  <c r="AA933" i="1" s="1"/>
  <c r="AA934" i="1" a="1"/>
  <c r="AA934" i="1" s="1"/>
  <c r="AA935" i="1" a="1"/>
  <c r="AA935" i="1" s="1"/>
  <c r="AA936" i="1" a="1"/>
  <c r="AA936" i="1" s="1"/>
  <c r="AA937" i="1" a="1"/>
  <c r="AA937" i="1"/>
  <c r="AA938" i="1" a="1"/>
  <c r="AA938" i="1" s="1"/>
  <c r="AA939" i="1" a="1"/>
  <c r="AA939" i="1" s="1"/>
  <c r="AA940" i="1" a="1"/>
  <c r="AA940" i="1" s="1"/>
  <c r="AA941" i="1" a="1"/>
  <c r="AA941" i="1" s="1"/>
  <c r="AA942" i="1" a="1"/>
  <c r="AA942" i="1" s="1"/>
  <c r="AA943" i="1" a="1"/>
  <c r="AA943" i="1" s="1"/>
  <c r="AA944" i="1" a="1"/>
  <c r="AA944" i="1" s="1"/>
  <c r="AA945" i="1" a="1"/>
  <c r="AA945" i="1" s="1"/>
  <c r="AA946" i="1" a="1"/>
  <c r="AA946" i="1" s="1"/>
  <c r="AA947" i="1" a="1"/>
  <c r="AA947" i="1"/>
  <c r="AA948" i="1" a="1"/>
  <c r="AA948" i="1" s="1"/>
  <c r="AA949" i="1" a="1"/>
  <c r="AA949" i="1" s="1"/>
  <c r="AA950" i="1" a="1"/>
  <c r="AA950" i="1" s="1"/>
  <c r="AA951" i="1" a="1"/>
  <c r="AA951" i="1" s="1"/>
  <c r="AA952" i="1" a="1"/>
  <c r="AA952" i="1" s="1"/>
  <c r="AA953" i="1" a="1"/>
  <c r="AA953" i="1" s="1"/>
  <c r="AA954" i="1" a="1"/>
  <c r="AA954" i="1" s="1"/>
  <c r="AA955" i="1" a="1"/>
  <c r="AA955" i="1" s="1"/>
  <c r="AA956" i="1" a="1"/>
  <c r="AA956" i="1" s="1"/>
  <c r="AA957" i="1" a="1"/>
  <c r="AA957" i="1" s="1"/>
  <c r="AA958" i="1" a="1"/>
  <c r="AA958" i="1" s="1"/>
  <c r="AA959" i="1" a="1"/>
  <c r="AA959" i="1" s="1"/>
  <c r="AA960" i="1" a="1"/>
  <c r="AA960" i="1" s="1"/>
  <c r="AA961" i="1" a="1"/>
  <c r="AA961" i="1" s="1"/>
  <c r="AA962" i="1" a="1"/>
  <c r="AA962" i="1" s="1"/>
  <c r="AA963" i="1" a="1"/>
  <c r="AA963" i="1" s="1"/>
  <c r="AA964" i="1" a="1"/>
  <c r="AA964" i="1" s="1"/>
  <c r="AA965" i="1" a="1"/>
  <c r="AA965" i="1" s="1"/>
  <c r="AA966" i="1" a="1"/>
  <c r="AA966" i="1"/>
  <c r="AA967" i="1" a="1"/>
  <c r="AA967" i="1"/>
  <c r="AA968" i="1" a="1"/>
  <c r="AA968" i="1" s="1"/>
  <c r="AA969" i="1" a="1"/>
  <c r="AA969" i="1" s="1"/>
  <c r="AA970" i="1" a="1"/>
  <c r="AA970" i="1" s="1"/>
  <c r="AA971" i="1" a="1"/>
  <c r="AA971" i="1" s="1"/>
  <c r="AA972" i="1" a="1"/>
  <c r="AA972" i="1" s="1"/>
  <c r="AA973" i="1" a="1"/>
  <c r="AA973" i="1" s="1"/>
  <c r="AA974" i="1" a="1"/>
  <c r="AA974" i="1" s="1"/>
  <c r="AA975" i="1" a="1"/>
  <c r="AA975" i="1" s="1"/>
  <c r="AA976" i="1" a="1"/>
  <c r="AA976" i="1" s="1"/>
  <c r="AA977" i="1" a="1"/>
  <c r="AA977" i="1" s="1"/>
  <c r="AA978" i="1" a="1"/>
  <c r="AA978" i="1" s="1"/>
  <c r="AA979" i="1" a="1"/>
  <c r="AA979" i="1" s="1"/>
  <c r="AA980" i="1" a="1"/>
  <c r="AA980" i="1" s="1"/>
  <c r="AA981" i="1" a="1"/>
  <c r="AA981" i="1" s="1"/>
  <c r="AA982" i="1" a="1"/>
  <c r="AA982" i="1" s="1"/>
  <c r="AA983" i="1" a="1"/>
  <c r="AA983" i="1" s="1"/>
  <c r="AA984" i="1" a="1"/>
  <c r="AA984" i="1" s="1"/>
  <c r="AA985" i="1" a="1"/>
  <c r="AA985" i="1" s="1"/>
  <c r="AA986" i="1" a="1"/>
  <c r="AA986" i="1" s="1"/>
  <c r="AA987" i="1" a="1"/>
  <c r="AA987" i="1" s="1"/>
  <c r="AA988" i="1" a="1"/>
  <c r="AA988" i="1"/>
  <c r="AA989" i="1" a="1"/>
  <c r="AA989" i="1" s="1"/>
  <c r="AA990" i="1" a="1"/>
  <c r="AA990" i="1"/>
  <c r="AA991" i="1" a="1"/>
  <c r="AA991" i="1" s="1"/>
  <c r="AA992" i="1" a="1"/>
  <c r="AA992" i="1" s="1"/>
  <c r="AA993" i="1" a="1"/>
  <c r="AA993" i="1" s="1"/>
  <c r="AA994" i="1" a="1"/>
  <c r="AA994" i="1" s="1"/>
  <c r="AA995" i="1" a="1"/>
  <c r="AA995" i="1" s="1"/>
  <c r="AA996" i="1" a="1"/>
  <c r="AA996" i="1"/>
  <c r="AA997" i="1" a="1"/>
  <c r="AA997" i="1" s="1"/>
  <c r="AA998" i="1" a="1"/>
  <c r="AA998" i="1" s="1"/>
  <c r="AA999" i="1" a="1"/>
  <c r="AA999" i="1" s="1"/>
  <c r="AA1000" i="1" a="1"/>
  <c r="AA1000" i="1" s="1"/>
  <c r="AA1001" i="1" a="1"/>
  <c r="AA1001" i="1" s="1"/>
  <c r="AA1002" i="1" a="1"/>
  <c r="AA1002" i="1"/>
  <c r="AA1003" i="1" a="1"/>
  <c r="AA1003" i="1"/>
  <c r="AA1004" i="1" a="1"/>
  <c r="AA1004" i="1" s="1"/>
  <c r="AA1005" i="1" a="1"/>
  <c r="AA1005" i="1" s="1"/>
  <c r="AA1006" i="1" a="1"/>
  <c r="AA1006" i="1" s="1"/>
  <c r="AA1007" i="1" a="1"/>
  <c r="AA1007" i="1" s="1"/>
  <c r="AA1008" i="1" a="1"/>
  <c r="AA1008" i="1" s="1"/>
  <c r="AA1009" i="1" a="1"/>
  <c r="AA1009" i="1" s="1"/>
  <c r="AA1010" i="1" a="1"/>
  <c r="AA1010" i="1" s="1"/>
  <c r="AA1011" i="1" a="1"/>
  <c r="AA1011" i="1" s="1"/>
  <c r="AA1012" i="1" a="1"/>
  <c r="AA1012" i="1" s="1"/>
  <c r="AA1013" i="1" a="1"/>
  <c r="AA1013" i="1" s="1"/>
  <c r="AA1014" i="1" a="1"/>
  <c r="AA1014" i="1" s="1"/>
  <c r="AA1015" i="1" a="1"/>
  <c r="AA1015" i="1" s="1"/>
  <c r="AA1016" i="1" a="1"/>
  <c r="AA1016" i="1" s="1"/>
  <c r="AA1017" i="1" a="1"/>
  <c r="AA1017" i="1" s="1"/>
  <c r="AA1018" i="1" a="1"/>
  <c r="AA1018" i="1"/>
  <c r="AA1019" i="1" a="1"/>
  <c r="AA1019" i="1" s="1"/>
  <c r="AA1020" i="1" a="1"/>
  <c r="AA1020" i="1" s="1"/>
  <c r="AA1021" i="1" a="1"/>
  <c r="AA1021" i="1" s="1"/>
  <c r="AA1022" i="1" a="1"/>
  <c r="AA1022" i="1" s="1"/>
  <c r="AA1023" i="1" a="1"/>
  <c r="AA1023" i="1" s="1"/>
  <c r="AA1024" i="1" a="1"/>
  <c r="AA1024" i="1"/>
  <c r="AA1025" i="1" a="1"/>
  <c r="AA1025" i="1" s="1"/>
  <c r="AA1026" i="1" a="1"/>
  <c r="AA1026" i="1" s="1"/>
  <c r="AA1027" i="1" a="1"/>
  <c r="AA1027" i="1" s="1"/>
  <c r="AA1028" i="1" a="1"/>
  <c r="AA1028" i="1" s="1"/>
  <c r="AA1029" i="1" a="1"/>
  <c r="AA1029" i="1" s="1"/>
  <c r="AA1030" i="1" a="1"/>
  <c r="AA1030" i="1" s="1"/>
  <c r="AA1031" i="1" a="1"/>
  <c r="AA1031" i="1"/>
  <c r="AA1032" i="1" a="1"/>
  <c r="AA1032" i="1" s="1"/>
  <c r="AA1033" i="1" a="1"/>
  <c r="AA1033" i="1" s="1"/>
  <c r="AA1034" i="1" a="1"/>
  <c r="AA1034" i="1" s="1"/>
  <c r="AA1035" i="1" a="1"/>
  <c r="AA1035" i="1" s="1"/>
  <c r="AA1036" i="1" a="1"/>
  <c r="AA1036" i="1" s="1"/>
  <c r="AA1037" i="1" a="1"/>
  <c r="AA1037" i="1"/>
  <c r="AA1038" i="1" a="1"/>
  <c r="AA1038" i="1" s="1"/>
  <c r="AA1039" i="1" a="1"/>
  <c r="AA1039" i="1" s="1"/>
  <c r="AA1040" i="1" a="1"/>
  <c r="AA1040" i="1" s="1"/>
  <c r="AA1041" i="1" a="1"/>
  <c r="AA1041" i="1" s="1"/>
  <c r="AA1042" i="1" a="1"/>
  <c r="AA1042" i="1" s="1"/>
  <c r="AA1043" i="1" a="1"/>
  <c r="AA1043" i="1" s="1"/>
  <c r="AA1044" i="1" a="1"/>
  <c r="AA1044" i="1" s="1"/>
  <c r="AA1045" i="1" a="1"/>
  <c r="AA1045" i="1" s="1"/>
  <c r="AA1046" i="1" a="1"/>
  <c r="AA1046" i="1" s="1"/>
  <c r="AA1047" i="1" a="1"/>
  <c r="AA1047" i="1" s="1"/>
  <c r="AA1048" i="1" a="1"/>
  <c r="AA1048" i="1" s="1"/>
  <c r="AA1049" i="1" a="1"/>
  <c r="AA1049" i="1" s="1"/>
  <c r="AA1050" i="1" a="1"/>
  <c r="AA1050" i="1" s="1"/>
  <c r="AA1051" i="1" a="1"/>
  <c r="AA1051" i="1" s="1"/>
  <c r="AA1052" i="1" a="1"/>
  <c r="AA1052" i="1" s="1"/>
  <c r="AA1053" i="1" a="1"/>
  <c r="AA1053" i="1" s="1"/>
  <c r="AA1054" i="1" a="1"/>
  <c r="AA1054" i="1" s="1"/>
  <c r="AA1055" i="1" a="1"/>
  <c r="AA1055" i="1" s="1"/>
  <c r="AA1056" i="1" a="1"/>
  <c r="AA1056" i="1" s="1"/>
  <c r="AA1057" i="1" a="1"/>
  <c r="AA1057" i="1" s="1"/>
  <c r="AA1058" i="1" a="1"/>
  <c r="AA1058" i="1" s="1"/>
  <c r="AA1059" i="1" a="1"/>
  <c r="AA1059" i="1" s="1"/>
  <c r="AA1060" i="1" a="1"/>
  <c r="AA1060" i="1" s="1"/>
  <c r="AA1061" i="1" a="1"/>
  <c r="AA1061" i="1" s="1"/>
  <c r="AA1062" i="1" a="1"/>
  <c r="AA1062" i="1"/>
  <c r="AA1063" i="1" a="1"/>
  <c r="AA1063" i="1" s="1"/>
  <c r="AA1064" i="1" a="1"/>
  <c r="AA1064" i="1" s="1"/>
  <c r="AA1065" i="1" a="1"/>
  <c r="AA1065" i="1" s="1"/>
  <c r="AA1066" i="1" a="1"/>
  <c r="AA1066" i="1" s="1"/>
  <c r="AA1067" i="1" a="1"/>
  <c r="AA1067" i="1"/>
  <c r="AA1068" i="1" a="1"/>
  <c r="AA1068" i="1" s="1"/>
  <c r="AA1069" i="1" a="1"/>
  <c r="AA1069" i="1" s="1"/>
  <c r="AA1070" i="1" a="1"/>
  <c r="AA1070" i="1" s="1"/>
  <c r="AA1071" i="1" a="1"/>
  <c r="AA1071" i="1" s="1"/>
  <c r="AA1072" i="1" a="1"/>
  <c r="AA1072" i="1" s="1"/>
  <c r="AA1073" i="1" a="1"/>
  <c r="AA1073" i="1"/>
  <c r="AA1074" i="1" a="1"/>
  <c r="AA1074" i="1" s="1"/>
  <c r="AA1075" i="1" a="1"/>
  <c r="AA1075" i="1" s="1"/>
  <c r="AA1076" i="1" a="1"/>
  <c r="AA1076" i="1" s="1"/>
  <c r="AA1077" i="1" a="1"/>
  <c r="AA1077" i="1" s="1"/>
  <c r="AA1078" i="1" a="1"/>
  <c r="AA1078" i="1" s="1"/>
  <c r="AA1079" i="1" a="1"/>
  <c r="AA1079" i="1" s="1"/>
  <c r="AA1080" i="1" a="1"/>
  <c r="AA1080" i="1" s="1"/>
  <c r="AA1081" i="1" a="1"/>
  <c r="AA1081" i="1"/>
  <c r="AA1082" i="1" a="1"/>
  <c r="AA1082" i="1" s="1"/>
  <c r="AA1083" i="1" a="1"/>
  <c r="AA1083" i="1" s="1"/>
  <c r="AA1084" i="1" a="1"/>
  <c r="AA1084" i="1" s="1"/>
  <c r="AA1085" i="1" a="1"/>
  <c r="AA1085" i="1"/>
  <c r="AA1086" i="1" a="1"/>
  <c r="AA1086" i="1" s="1"/>
  <c r="AA1087" i="1" a="1"/>
  <c r="AA1087" i="1" s="1"/>
  <c r="AA1088" i="1" a="1"/>
  <c r="AA1088" i="1" s="1"/>
  <c r="AA1089" i="1" a="1"/>
  <c r="AA1089" i="1" s="1"/>
  <c r="AA1090" i="1" a="1"/>
  <c r="AA1090" i="1" s="1"/>
  <c r="AA1091" i="1" a="1"/>
  <c r="AA1091" i="1"/>
  <c r="AA1092" i="1" a="1"/>
  <c r="AA1092" i="1" s="1"/>
  <c r="AA1093" i="1" a="1"/>
  <c r="AA1093" i="1" s="1"/>
  <c r="AA1094" i="1" a="1"/>
  <c r="AA1094" i="1" s="1"/>
  <c r="AA1095" i="1" a="1"/>
  <c r="AA1095" i="1" s="1"/>
  <c r="AA1096" i="1" a="1"/>
  <c r="AA1096" i="1" s="1"/>
  <c r="AA1097" i="1" a="1"/>
  <c r="AA1097" i="1" s="1"/>
  <c r="AA1098" i="1" a="1"/>
  <c r="AA1098" i="1"/>
  <c r="AA1099" i="1" a="1"/>
  <c r="AA1099" i="1" s="1"/>
  <c r="AA1100" i="1" a="1"/>
  <c r="AA1100" i="1" s="1"/>
  <c r="AA1101" i="1" a="1"/>
  <c r="AA1101" i="1" s="1"/>
  <c r="AA1102" i="1" a="1"/>
  <c r="AA1102" i="1" s="1"/>
  <c r="AA1103" i="1" a="1"/>
  <c r="AA1103" i="1" s="1"/>
  <c r="AA1104" i="1" a="1"/>
  <c r="AA1104" i="1" s="1"/>
  <c r="AA1105" i="1" a="1"/>
  <c r="AA1105" i="1" s="1"/>
  <c r="AA1106" i="1" a="1"/>
  <c r="AA1106" i="1" s="1"/>
  <c r="AA1107" i="1" a="1"/>
  <c r="AA1107" i="1" s="1"/>
  <c r="AA1108" i="1" a="1"/>
  <c r="AA1108" i="1" s="1"/>
  <c r="AA1109" i="1" a="1"/>
  <c r="AA1109" i="1"/>
  <c r="AA1110" i="1" a="1"/>
  <c r="AA1110" i="1" s="1"/>
  <c r="AA1111" i="1" a="1"/>
  <c r="AA1111" i="1" s="1"/>
  <c r="AA1112" i="1" a="1"/>
  <c r="AA1112" i="1" s="1"/>
  <c r="AA1113" i="1" a="1"/>
  <c r="AA1113" i="1" s="1"/>
  <c r="AA1114" i="1" a="1"/>
  <c r="AA1114" i="1" s="1"/>
  <c r="AA1115" i="1" a="1"/>
  <c r="AA1115" i="1" s="1"/>
  <c r="AA1116" i="1" a="1"/>
  <c r="AA1116" i="1"/>
  <c r="AA1117" i="1" a="1"/>
  <c r="AA1117" i="1" s="1"/>
  <c r="AA1118" i="1" a="1"/>
  <c r="AA1118" i="1" s="1"/>
  <c r="AA1119" i="1" a="1"/>
  <c r="AA1119" i="1" s="1"/>
  <c r="AA1120" i="1" a="1"/>
  <c r="AA1120" i="1"/>
  <c r="AA1121" i="1" a="1"/>
  <c r="AA1121" i="1" s="1"/>
  <c r="AA1122" i="1" a="1"/>
  <c r="AA1122" i="1" s="1"/>
  <c r="AA1123" i="1" a="1"/>
  <c r="AA1123" i="1" s="1"/>
  <c r="AA1124" i="1" a="1"/>
  <c r="AA1124" i="1" s="1"/>
  <c r="AA1125" i="1" a="1"/>
  <c r="AA1125" i="1" s="1"/>
  <c r="AA1126" i="1" a="1"/>
  <c r="AA1126" i="1" s="1"/>
  <c r="AA1127" i="1" a="1"/>
  <c r="AA1127" i="1" s="1"/>
  <c r="AA1128" i="1" a="1"/>
  <c r="AA1128" i="1" s="1"/>
  <c r="AA1129" i="1" a="1"/>
  <c r="AA1129" i="1" s="1"/>
  <c r="AA1130" i="1" a="1"/>
  <c r="AA1130" i="1" s="1"/>
  <c r="AA1131" i="1" a="1"/>
  <c r="AA1131" i="1" s="1"/>
  <c r="AA1132" i="1" a="1"/>
  <c r="AA1132" i="1"/>
  <c r="AA1133" i="1" a="1"/>
  <c r="AA1133" i="1" s="1"/>
  <c r="AA1134" i="1" a="1"/>
  <c r="AA1134" i="1" s="1"/>
  <c r="AA1135" i="1" a="1"/>
  <c r="AA1135" i="1" s="1"/>
  <c r="AA1136" i="1" a="1"/>
  <c r="AA1136" i="1" s="1"/>
  <c r="AA1137" i="1" a="1"/>
  <c r="AA1137" i="1" s="1"/>
  <c r="AA1138" i="1" a="1"/>
  <c r="AA1138" i="1" s="1"/>
  <c r="AA1139" i="1" a="1"/>
  <c r="AA1139" i="1"/>
  <c r="AA1140" i="1" a="1"/>
  <c r="AA1140" i="1"/>
  <c r="AA1141" i="1" a="1"/>
  <c r="AA1141" i="1"/>
  <c r="AA1142" i="1" a="1"/>
  <c r="AA1142" i="1" s="1"/>
  <c r="AA1143" i="1" a="1"/>
  <c r="AA1143" i="1" s="1"/>
  <c r="AA1144" i="1" a="1"/>
  <c r="AA1144" i="1" s="1"/>
  <c r="AA1145" i="1" a="1"/>
  <c r="AA1145" i="1" s="1"/>
  <c r="AA1146" i="1" a="1"/>
  <c r="AA1146" i="1" s="1"/>
  <c r="AA1147" i="1" a="1"/>
  <c r="AA1147" i="1"/>
  <c r="AA1148" i="1" a="1"/>
  <c r="AA1148" i="1" s="1"/>
  <c r="AA1149" i="1" a="1"/>
  <c r="AA1149" i="1" s="1"/>
  <c r="AA1150" i="1" a="1"/>
  <c r="AA1150" i="1" s="1"/>
  <c r="AA1151" i="1" a="1"/>
  <c r="AA1151" i="1" s="1"/>
  <c r="AA1152" i="1" a="1"/>
  <c r="AA1152" i="1" s="1"/>
  <c r="AA1153" i="1" a="1"/>
  <c r="AA1153" i="1" s="1"/>
  <c r="AA1154" i="1" a="1"/>
  <c r="AA1154" i="1" s="1"/>
  <c r="AA1155" i="1" a="1"/>
  <c r="AA1155" i="1" s="1"/>
  <c r="AA1156" i="1" a="1"/>
  <c r="AA1156" i="1" s="1"/>
  <c r="AA1157" i="1" a="1"/>
  <c r="AA1157" i="1" s="1"/>
  <c r="AA1158" i="1" a="1"/>
  <c r="AA1158" i="1" s="1"/>
  <c r="AA1159" i="1" a="1"/>
  <c r="AA1159" i="1"/>
  <c r="AA1160" i="1" a="1"/>
  <c r="AA1160" i="1" s="1"/>
  <c r="AA1161" i="1" a="1"/>
  <c r="AA1161" i="1" s="1"/>
  <c r="AA1162" i="1" a="1"/>
  <c r="AA1162" i="1" s="1"/>
  <c r="AA1163" i="1" a="1"/>
  <c r="AA1163" i="1" s="1"/>
  <c r="AA1164" i="1" a="1"/>
  <c r="AA1164" i="1" s="1"/>
  <c r="AA1165" i="1" a="1"/>
  <c r="AA1165" i="1" s="1"/>
  <c r="AA1166" i="1" a="1"/>
  <c r="AA1166" i="1" s="1"/>
  <c r="AA1167" i="1" a="1"/>
  <c r="AA1167" i="1" s="1"/>
  <c r="AA1168" i="1" a="1"/>
  <c r="AA1168" i="1"/>
  <c r="AA1169" i="1" a="1"/>
  <c r="AA1169" i="1" s="1"/>
  <c r="AA1170" i="1" a="1"/>
  <c r="AA1170" i="1"/>
  <c r="AA1171" i="1" a="1"/>
  <c r="AA1171" i="1"/>
  <c r="AA1172" i="1" a="1"/>
  <c r="AA1172" i="1" s="1"/>
  <c r="AA1173" i="1" a="1"/>
  <c r="AA1173" i="1" s="1"/>
  <c r="AA1174" i="1" a="1"/>
  <c r="AA1174" i="1"/>
  <c r="AA1175" i="1" a="1"/>
  <c r="AA1175" i="1" s="1"/>
  <c r="AA1176" i="1" a="1"/>
  <c r="AA1176" i="1" s="1"/>
  <c r="AA1177" i="1" a="1"/>
  <c r="AA1177" i="1" s="1"/>
  <c r="AA1178" i="1" a="1"/>
  <c r="AA1178" i="1" s="1"/>
  <c r="AA1179" i="1" a="1"/>
  <c r="AA1179" i="1" s="1"/>
  <c r="AA1180" i="1" a="1"/>
  <c r="AA1180" i="1" s="1"/>
  <c r="AA1181" i="1" a="1"/>
  <c r="AA1181" i="1" s="1"/>
  <c r="AA1182" i="1" a="1"/>
  <c r="AA1182" i="1" s="1"/>
  <c r="AA1183" i="1" a="1"/>
  <c r="AA1183" i="1"/>
  <c r="AA1184" i="1" a="1"/>
  <c r="AA1184" i="1" s="1"/>
  <c r="AA1185" i="1" a="1"/>
  <c r="AA1185" i="1" s="1"/>
  <c r="AA1186" i="1" a="1"/>
  <c r="AA1186" i="1" s="1"/>
  <c r="AA1187" i="1" a="1"/>
  <c r="AA1187" i="1" s="1"/>
  <c r="AA1188" i="1" a="1"/>
  <c r="AA1188" i="1"/>
  <c r="AA1189" i="1" a="1"/>
  <c r="AA1189" i="1"/>
  <c r="AA1190" i="1" a="1"/>
  <c r="AA1190" i="1" s="1"/>
  <c r="AA1191" i="1" a="1"/>
  <c r="AA1191" i="1" s="1"/>
  <c r="AA1192" i="1" a="1"/>
  <c r="AA1192" i="1" s="1"/>
  <c r="AA1193" i="1" a="1"/>
  <c r="AA1193" i="1" s="1"/>
  <c r="AA1194" i="1" a="1"/>
  <c r="AA1194" i="1" s="1"/>
  <c r="AA1195" i="1" a="1"/>
  <c r="AA1195" i="1" s="1"/>
  <c r="AA1196" i="1" a="1"/>
  <c r="AA1196" i="1" s="1"/>
  <c r="AA1197" i="1" a="1"/>
  <c r="AA1197" i="1" s="1"/>
  <c r="AA1198" i="1" a="1"/>
  <c r="AA1198" i="1" s="1"/>
  <c r="AA1199" i="1" a="1"/>
  <c r="AA1199" i="1" s="1"/>
  <c r="AA1200" i="1" a="1"/>
  <c r="AA1200" i="1" s="1"/>
  <c r="AA1201" i="1" a="1"/>
  <c r="AA1201" i="1" s="1"/>
  <c r="AA1202" i="1" a="1"/>
  <c r="AA1202" i="1" s="1"/>
  <c r="AA1203" i="1" a="1"/>
  <c r="AA1203" i="1" s="1"/>
  <c r="AA1204" i="1" a="1"/>
  <c r="AA1204" i="1" s="1"/>
  <c r="AA1205" i="1" a="1"/>
  <c r="AA1205" i="1" s="1"/>
  <c r="AA1206" i="1" a="1"/>
  <c r="AA1206" i="1" s="1"/>
  <c r="AA1207" i="1" a="1"/>
  <c r="AA1207" i="1" s="1"/>
  <c r="AA1208" i="1" a="1"/>
  <c r="AA1208" i="1" s="1"/>
  <c r="AA1209" i="1" a="1"/>
  <c r="AA1209" i="1" s="1"/>
  <c r="AA1210" i="1" a="1"/>
  <c r="AA1210" i="1"/>
  <c r="AA1211" i="1" a="1"/>
  <c r="AA1211" i="1"/>
  <c r="AA1212" i="1" a="1"/>
  <c r="AA1212" i="1" s="1"/>
  <c r="AA1213" i="1" a="1"/>
  <c r="AA1213" i="1" s="1"/>
  <c r="AA1214" i="1" a="1"/>
  <c r="AA1214" i="1" s="1"/>
  <c r="AA1215" i="1" a="1"/>
  <c r="AA1215" i="1" s="1"/>
  <c r="AA1216" i="1" a="1"/>
  <c r="AA1216" i="1" s="1"/>
  <c r="AA1217" i="1" a="1"/>
  <c r="AA1217" i="1"/>
  <c r="AA1218" i="1" a="1"/>
  <c r="AA1218" i="1"/>
  <c r="AA1219" i="1" a="1"/>
  <c r="AA1219" i="1"/>
  <c r="AA1220" i="1" a="1"/>
  <c r="AA1220" i="1" s="1"/>
  <c r="AA1221" i="1" a="1"/>
  <c r="AA1221" i="1" s="1"/>
  <c r="AA1222" i="1" a="1"/>
  <c r="AA1222" i="1"/>
  <c r="AA1223" i="1" a="1"/>
  <c r="AA1223" i="1" s="1"/>
  <c r="AA1224" i="1" a="1"/>
  <c r="AA1224" i="1" s="1"/>
  <c r="AA1225" i="1" a="1"/>
  <c r="AA1225" i="1"/>
  <c r="AA1226" i="1" a="1"/>
  <c r="AA1226" i="1" s="1"/>
  <c r="AA1227" i="1" a="1"/>
  <c r="AA1227" i="1" s="1"/>
  <c r="AA1228" i="1" a="1"/>
  <c r="AA1228" i="1"/>
  <c r="AA1229" i="1" a="1"/>
  <c r="AA1229" i="1" s="1"/>
  <c r="AA1230" i="1" a="1"/>
  <c r="AA1230" i="1" s="1"/>
  <c r="AA1231" i="1" a="1"/>
  <c r="AA1231" i="1" s="1"/>
  <c r="AA1232" i="1" a="1"/>
  <c r="AA1232" i="1" s="1"/>
  <c r="AA1233" i="1" a="1"/>
  <c r="AA1233" i="1" s="1"/>
  <c r="AA1234" i="1" a="1"/>
  <c r="AA1234" i="1"/>
  <c r="AA1235" i="1" a="1"/>
  <c r="AA1235" i="1"/>
  <c r="AA1236" i="1" a="1"/>
  <c r="AA1236" i="1"/>
  <c r="AA1237" i="1" a="1"/>
  <c r="AA1237" i="1" s="1"/>
  <c r="AA1238" i="1" a="1"/>
  <c r="AA1238" i="1" s="1"/>
  <c r="AA1239" i="1" a="1"/>
  <c r="AA1239" i="1" s="1"/>
  <c r="AA1240" i="1" a="1"/>
  <c r="AA1240" i="1" s="1"/>
  <c r="AA1241" i="1" a="1"/>
  <c r="AA1241" i="1" s="1"/>
  <c r="AA1242" i="1" a="1"/>
  <c r="AA1242" i="1" s="1"/>
  <c r="AA1243" i="1" a="1"/>
  <c r="AA1243" i="1"/>
  <c r="AA1244" i="1" a="1"/>
  <c r="AA1244" i="1" s="1"/>
  <c r="AA1245" i="1" a="1"/>
  <c r="AA1245" i="1" s="1"/>
  <c r="AA1246" i="1" a="1"/>
  <c r="AA1246" i="1" s="1"/>
  <c r="AA1247" i="1" a="1"/>
  <c r="AA1247" i="1" s="1"/>
  <c r="AA1248" i="1" a="1"/>
  <c r="AA1248" i="1" s="1"/>
  <c r="AA1249" i="1" a="1"/>
  <c r="AA1249" i="1" s="1"/>
  <c r="AA1250" i="1" a="1"/>
  <c r="AA1250" i="1" s="1"/>
  <c r="AA1251" i="1" a="1"/>
  <c r="AA1251" i="1" s="1"/>
  <c r="AA1252" i="1" a="1"/>
  <c r="AA1252" i="1" s="1"/>
  <c r="AA1253" i="1" a="1"/>
  <c r="AA1253" i="1"/>
  <c r="AA1254" i="1" a="1"/>
  <c r="AA1254" i="1" s="1"/>
  <c r="AA1255" i="1" a="1"/>
  <c r="AA1255" i="1" s="1"/>
  <c r="AA1256" i="1" a="1"/>
  <c r="AA1256" i="1" s="1"/>
  <c r="AA1257" i="1" a="1"/>
  <c r="AA1257" i="1" s="1"/>
  <c r="AA1258" i="1" a="1"/>
  <c r="AA1258" i="1" s="1"/>
  <c r="AA1259" i="1" a="1"/>
  <c r="AA1259" i="1" s="1"/>
  <c r="AA1260" i="1" a="1"/>
  <c r="AA1260" i="1" s="1"/>
  <c r="AA1261" i="1" a="1"/>
  <c r="AA1261" i="1" s="1"/>
  <c r="AA1262" i="1" a="1"/>
  <c r="AA1262" i="1" s="1"/>
  <c r="AA1263" i="1" a="1"/>
  <c r="AA1263" i="1" s="1"/>
  <c r="AA1264" i="1" a="1"/>
  <c r="AA1264" i="1" s="1"/>
  <c r="AA1265" i="1" a="1"/>
  <c r="AA1265" i="1" s="1"/>
  <c r="AA1266" i="1" a="1"/>
  <c r="AA1266" i="1" s="1"/>
  <c r="AA1267" i="1" a="1"/>
  <c r="AA1267" i="1"/>
  <c r="AA1268" i="1" a="1"/>
  <c r="AA1268" i="1" s="1"/>
  <c r="AA1269" i="1" a="1"/>
  <c r="AA1269" i="1" s="1"/>
  <c r="AA1270" i="1" a="1"/>
  <c r="AA1270" i="1" s="1"/>
  <c r="AA1271" i="1" a="1"/>
  <c r="AA1271" i="1" s="1"/>
  <c r="AA1272" i="1" a="1"/>
  <c r="AA1272" i="1"/>
  <c r="AA1273" i="1" a="1"/>
  <c r="AA1273" i="1" s="1"/>
  <c r="AA1274" i="1" a="1"/>
  <c r="AA1274" i="1" s="1"/>
  <c r="AA1275" i="1" a="1"/>
  <c r="AA1275" i="1" s="1"/>
  <c r="AA1276" i="1" a="1"/>
  <c r="AA1276" i="1"/>
  <c r="AA1277" i="1" a="1"/>
  <c r="AA1277" i="1" s="1"/>
  <c r="AA1278" i="1" a="1"/>
  <c r="AA1278" i="1" s="1"/>
  <c r="AA1279" i="1" a="1"/>
  <c r="AA1279" i="1"/>
  <c r="AA1280" i="1" a="1"/>
  <c r="AA1280" i="1" s="1"/>
  <c r="AA1281" i="1" a="1"/>
  <c r="AA1281" i="1" s="1"/>
  <c r="AA1282" i="1" a="1"/>
  <c r="AA1282" i="1" s="1"/>
  <c r="AA1283" i="1" a="1"/>
  <c r="AA1283" i="1"/>
  <c r="AA1284" i="1" a="1"/>
  <c r="AA1284" i="1" s="1"/>
  <c r="AA1285" i="1" a="1"/>
  <c r="AA1285" i="1" s="1"/>
  <c r="AA1286" i="1" a="1"/>
  <c r="AA1286" i="1" s="1"/>
  <c r="AA1287" i="1" a="1"/>
  <c r="AA1287" i="1" s="1"/>
  <c r="AA1288" i="1" a="1"/>
  <c r="AA1288" i="1" s="1"/>
  <c r="AA1289" i="1" a="1"/>
  <c r="AA1289" i="1"/>
  <c r="AA1290" i="1" a="1"/>
  <c r="AA1290" i="1"/>
  <c r="AA1291" i="1" a="1"/>
  <c r="AA1291" i="1" s="1"/>
  <c r="AA1292" i="1" a="1"/>
  <c r="AA1292" i="1" s="1"/>
  <c r="AA1293" i="1" a="1"/>
  <c r="AA1293" i="1" s="1"/>
  <c r="AA1294" i="1" a="1"/>
  <c r="AA1294" i="1"/>
  <c r="AA1295" i="1" a="1"/>
  <c r="AA1295" i="1" s="1"/>
  <c r="AA1296" i="1" a="1"/>
  <c r="AA1296" i="1" s="1"/>
  <c r="AA1297" i="1" a="1"/>
  <c r="AA1297" i="1"/>
  <c r="AA1298" i="1" a="1"/>
  <c r="AA1298" i="1" s="1"/>
  <c r="AA1299" i="1" a="1"/>
  <c r="AA1299" i="1" s="1"/>
  <c r="AA1300" i="1" a="1"/>
  <c r="AA1300" i="1" s="1"/>
  <c r="AA1301" i="1" a="1"/>
  <c r="AA1301" i="1" s="1"/>
  <c r="AA1302" i="1" a="1"/>
  <c r="AA1302" i="1" s="1"/>
  <c r="AA1303" i="1" a="1"/>
  <c r="AA1303" i="1"/>
  <c r="AA1304" i="1" a="1"/>
  <c r="AA1304" i="1" s="1"/>
  <c r="AA1305" i="1" a="1"/>
  <c r="AA1305" i="1" s="1"/>
  <c r="AA1306" i="1" a="1"/>
  <c r="AA1306" i="1" s="1"/>
  <c r="AA1307" i="1" a="1"/>
  <c r="AA1307" i="1" s="1"/>
  <c r="AA1308" i="1" a="1"/>
  <c r="AA1308" i="1"/>
  <c r="AA1309" i="1" a="1"/>
  <c r="AA1309" i="1" s="1"/>
  <c r="AA1310" i="1" a="1"/>
  <c r="AA1310" i="1" s="1"/>
  <c r="AA1311" i="1" a="1"/>
  <c r="AA1311" i="1" s="1"/>
  <c r="AA1312" i="1" a="1"/>
  <c r="AA1312" i="1" s="1"/>
  <c r="AA1313" i="1" a="1"/>
  <c r="AA1313" i="1" s="1"/>
  <c r="AA1314" i="1" a="1"/>
  <c r="AA1314" i="1"/>
  <c r="AA1315" i="1" a="1"/>
  <c r="AA1315" i="1" s="1"/>
  <c r="AA1316" i="1" a="1"/>
  <c r="AA1316" i="1" s="1"/>
  <c r="AA1317" i="1" a="1"/>
  <c r="AA1317" i="1" s="1"/>
  <c r="AA1318" i="1" a="1"/>
  <c r="AA1318" i="1" s="1"/>
  <c r="AA1319" i="1" a="1"/>
  <c r="AA1319" i="1"/>
  <c r="AA1320" i="1" a="1"/>
  <c r="AA1320" i="1" s="1"/>
  <c r="AA1321" i="1" a="1"/>
  <c r="AA1321" i="1" s="1"/>
  <c r="AA1322" i="1" a="1"/>
  <c r="AA1322" i="1" s="1"/>
  <c r="AA1323" i="1" a="1"/>
  <c r="AA1323" i="1" s="1"/>
  <c r="AA1324" i="1" a="1"/>
  <c r="AA1324" i="1" s="1"/>
  <c r="AA1325" i="1" a="1"/>
  <c r="AA1325" i="1"/>
  <c r="AA1326" i="1" a="1"/>
  <c r="AA1326" i="1"/>
  <c r="AA1327" i="1" a="1"/>
  <c r="AA1327" i="1" s="1"/>
  <c r="AA1328" i="1" a="1"/>
  <c r="AA1328" i="1" s="1"/>
  <c r="AA1329" i="1" a="1"/>
  <c r="AA1329" i="1" s="1"/>
  <c r="AA1330" i="1" a="1"/>
  <c r="AA1330" i="1" s="1"/>
  <c r="AA1331" i="1" a="1"/>
  <c r="AA1331" i="1" s="1"/>
  <c r="AA1332" i="1" a="1"/>
  <c r="AA1332" i="1" s="1"/>
  <c r="AA1333" i="1" a="1"/>
  <c r="AA1333" i="1"/>
  <c r="AA1334" i="1" a="1"/>
  <c r="AA1334" i="1" s="1"/>
  <c r="AA1335" i="1" a="1"/>
  <c r="AA1335" i="1" s="1"/>
  <c r="AA1336" i="1" a="1"/>
  <c r="AA1336" i="1" s="1"/>
  <c r="AA1337" i="1" a="1"/>
  <c r="AA1337" i="1" s="1"/>
  <c r="AA1338" i="1" a="1"/>
  <c r="AA1338" i="1" s="1"/>
  <c r="AA1339" i="1" a="1"/>
  <c r="AA1339" i="1" s="1"/>
  <c r="AA1340" i="1" a="1"/>
  <c r="AA1340" i="1" s="1"/>
  <c r="AA1341" i="1" a="1"/>
  <c r="AA1341" i="1" s="1"/>
  <c r="AA1342" i="1" a="1"/>
  <c r="AA1342" i="1" s="1"/>
  <c r="AA1343" i="1" a="1"/>
  <c r="AA1343" i="1" s="1"/>
  <c r="AA1344" i="1" a="1"/>
  <c r="AA1344" i="1"/>
  <c r="AA1345" i="1" a="1"/>
  <c r="AA1345" i="1" s="1"/>
  <c r="AA1346" i="1" a="1"/>
  <c r="AA1346" i="1" s="1"/>
  <c r="AA1347" i="1" a="1"/>
  <c r="AA1347" i="1" s="1"/>
  <c r="AA1348" i="1" a="1"/>
  <c r="AA1348" i="1" s="1"/>
  <c r="AA1349" i="1" a="1"/>
  <c r="AA1349" i="1" s="1"/>
  <c r="AA1350" i="1" a="1"/>
  <c r="AA1350" i="1" s="1"/>
  <c r="AA1351" i="1" a="1"/>
  <c r="AA1351" i="1"/>
  <c r="AA1352" i="1" a="1"/>
  <c r="AA1352" i="1" s="1"/>
  <c r="AA1353" i="1" a="1"/>
  <c r="AA1353" i="1" s="1"/>
  <c r="AA1354" i="1" a="1"/>
  <c r="AA1354" i="1" s="1"/>
  <c r="AA1355" i="1" a="1"/>
  <c r="AA1355" i="1" s="1"/>
  <c r="AA1356" i="1" a="1"/>
  <c r="AA1356" i="1" s="1"/>
  <c r="AA1357" i="1" a="1"/>
  <c r="AA1357" i="1" s="1"/>
  <c r="AA1358" i="1" a="1"/>
  <c r="AA1358" i="1" s="1"/>
  <c r="AA1359" i="1" a="1"/>
  <c r="AA1359" i="1" s="1"/>
  <c r="AA1360" i="1" a="1"/>
  <c r="AA1360" i="1" s="1"/>
  <c r="AA1361" i="1" a="1"/>
  <c r="AA1361" i="1"/>
  <c r="AA1362" i="1" a="1"/>
  <c r="AA1362" i="1"/>
  <c r="AA1363" i="1" a="1"/>
  <c r="AA1363" i="1"/>
  <c r="AA1364" i="1" a="1"/>
  <c r="AA1364" i="1" s="1"/>
  <c r="AA1365" i="1" a="1"/>
  <c r="AA1365" i="1" s="1"/>
  <c r="AA1366" i="1" a="1"/>
  <c r="AA1366" i="1" s="1"/>
  <c r="AA1367" i="1" a="1"/>
  <c r="AA1367" i="1" s="1"/>
  <c r="AA1368" i="1" a="1"/>
  <c r="AA1368" i="1" s="1"/>
  <c r="AA1369" i="1" a="1"/>
  <c r="AA1369" i="1" s="1"/>
  <c r="AA1370" i="1" a="1"/>
  <c r="AA1370" i="1" s="1"/>
  <c r="AA1371" i="1" a="1"/>
  <c r="AA1371" i="1" s="1"/>
  <c r="AA1372" i="1" a="1"/>
  <c r="AA1372" i="1" s="1"/>
  <c r="AA1373" i="1" a="1"/>
  <c r="AA1373" i="1" s="1"/>
  <c r="AA1374" i="1" a="1"/>
  <c r="AA1374" i="1"/>
  <c r="AA1375" i="1" a="1"/>
  <c r="AA1375" i="1"/>
  <c r="AA1376" i="1" a="1"/>
  <c r="AA1376" i="1" s="1"/>
  <c r="AA1377" i="1" a="1"/>
  <c r="AA1377" i="1" s="1"/>
  <c r="AA1378" i="1" a="1"/>
  <c r="AA1378" i="1" s="1"/>
  <c r="AA1379" i="1" a="1"/>
  <c r="AA1379" i="1" s="1"/>
  <c r="AA1380" i="1" a="1"/>
  <c r="AA1380" i="1" s="1"/>
  <c r="AA1381" i="1" a="1"/>
  <c r="AA1381" i="1"/>
  <c r="AA1382" i="1" a="1"/>
  <c r="AA1382" i="1" s="1"/>
  <c r="AA1383" i="1" a="1"/>
  <c r="AA1383" i="1" s="1"/>
  <c r="AA1384" i="1" a="1"/>
  <c r="AA1384" i="1" s="1"/>
  <c r="AA1385" i="1" a="1"/>
  <c r="AA1385" i="1" s="1"/>
  <c r="AA1386" i="1" a="1"/>
  <c r="AA1386" i="1" s="1"/>
  <c r="AA1387" i="1" a="1"/>
  <c r="AA1387" i="1" s="1"/>
  <c r="AA1388" i="1" a="1"/>
  <c r="AA1388" i="1" s="1"/>
  <c r="AA1389" i="1" a="1"/>
  <c r="AA1389" i="1" s="1"/>
  <c r="AA1390" i="1" a="1"/>
  <c r="AA1390" i="1" s="1"/>
  <c r="AA1391" i="1" a="1"/>
  <c r="AA1391" i="1" s="1"/>
  <c r="AA1392" i="1" a="1"/>
  <c r="AA1392" i="1" s="1"/>
  <c r="AA1393" i="1" a="1"/>
  <c r="AA1393" i="1" s="1"/>
  <c r="AA1394" i="1" a="1"/>
  <c r="AA1394" i="1" s="1"/>
  <c r="AA1395" i="1" a="1"/>
  <c r="AA1395" i="1" s="1"/>
  <c r="AA1396" i="1" a="1"/>
  <c r="AA1396" i="1"/>
  <c r="AA1397" i="1" a="1"/>
  <c r="AA1397" i="1"/>
  <c r="AA1398" i="1" a="1"/>
  <c r="AA1398" i="1" s="1"/>
  <c r="AA1399" i="1" a="1"/>
  <c r="AA1399" i="1" s="1"/>
  <c r="AA1400" i="1" a="1"/>
  <c r="AA1400" i="1" s="1"/>
  <c r="AA1401" i="1" a="1"/>
  <c r="AA1401" i="1" s="1"/>
  <c r="AA1402" i="1" a="1"/>
  <c r="AA1402" i="1" s="1"/>
  <c r="AA1403" i="1" a="1"/>
  <c r="AA1403" i="1" s="1"/>
  <c r="AA1404" i="1" a="1"/>
  <c r="AA1404" i="1" s="1"/>
  <c r="AA1405" i="1" a="1"/>
  <c r="AA1405" i="1" s="1"/>
  <c r="AA1406" i="1" a="1"/>
  <c r="AA1406" i="1" s="1"/>
  <c r="AA1407" i="1" a="1"/>
  <c r="AA1407" i="1" s="1"/>
  <c r="AA1408" i="1" a="1"/>
  <c r="AA1408" i="1" s="1"/>
  <c r="AA1409" i="1" a="1"/>
  <c r="AA1409" i="1" s="1"/>
  <c r="AA1410" i="1" a="1"/>
  <c r="AA1410" i="1" s="1"/>
  <c r="AA1411" i="1" a="1"/>
  <c r="AA1411" i="1" s="1"/>
  <c r="AA1412" i="1" a="1"/>
  <c r="AA1412" i="1" s="1"/>
  <c r="AA1413" i="1" a="1"/>
  <c r="AA1413" i="1" s="1"/>
  <c r="AA1414" i="1" a="1"/>
  <c r="AA1414" i="1" s="1"/>
  <c r="AA1415" i="1" a="1"/>
  <c r="AA1415" i="1" s="1"/>
  <c r="AA1416" i="1" a="1"/>
  <c r="AA1416" i="1" s="1"/>
  <c r="AA1417" i="1" a="1"/>
  <c r="AA1417" i="1"/>
  <c r="AA1418" i="1" a="1"/>
  <c r="AA1418" i="1" s="1"/>
  <c r="AA1419" i="1" a="1"/>
  <c r="AA1419" i="1" s="1"/>
  <c r="AA1420" i="1" a="1"/>
  <c r="AA1420" i="1" s="1"/>
  <c r="AA1421" i="1" a="1"/>
  <c r="AA1421" i="1" s="1"/>
  <c r="AA1422" i="1" a="1"/>
  <c r="AA1422" i="1"/>
  <c r="AA1423" i="1" a="1"/>
  <c r="AA1423" i="1"/>
  <c r="AA1424" i="1" a="1"/>
  <c r="AA1424" i="1" s="1"/>
  <c r="AA1425" i="1" a="1"/>
  <c r="AA1425" i="1" s="1"/>
  <c r="AA1426" i="1" a="1"/>
  <c r="AA1426" i="1"/>
  <c r="AA1427" i="1" a="1"/>
  <c r="AA1427" i="1" s="1"/>
  <c r="AA1428" i="1" a="1"/>
  <c r="AA1428" i="1" s="1"/>
  <c r="AA1429" i="1" a="1"/>
  <c r="AA1429" i="1" s="1"/>
  <c r="AA1430" i="1" a="1"/>
  <c r="AA1430" i="1" s="1"/>
  <c r="AA1431" i="1" a="1"/>
  <c r="AA1431" i="1" s="1"/>
  <c r="AA1432" i="1" a="1"/>
  <c r="AA1432" i="1" s="1"/>
  <c r="AA1433" i="1" a="1"/>
  <c r="AA1433" i="1" s="1"/>
  <c r="AA1434" i="1" a="1"/>
  <c r="AA1434" i="1" s="1"/>
  <c r="AA1435" i="1" a="1"/>
  <c r="AA1435" i="1" s="1"/>
  <c r="AA1436" i="1" a="1"/>
  <c r="AA1436" i="1" s="1"/>
  <c r="AA1437" i="1" a="1"/>
  <c r="AA1437" i="1" s="1"/>
  <c r="AA1438" i="1" a="1"/>
  <c r="AA1438" i="1" s="1"/>
  <c r="AA1439" i="1" a="1"/>
  <c r="AA1439" i="1"/>
  <c r="AA1440" i="1" a="1"/>
  <c r="AA1440" i="1" s="1"/>
  <c r="AA1441" i="1" a="1"/>
  <c r="AA1441" i="1" s="1"/>
  <c r="AA1442" i="1" a="1"/>
  <c r="AA1442" i="1" s="1"/>
  <c r="AA1443" i="1" a="1"/>
  <c r="AA1443" i="1" s="1"/>
  <c r="AA1444" i="1" a="1"/>
  <c r="AA1444" i="1"/>
  <c r="AA1445" i="1" a="1"/>
  <c r="AA1445" i="1" s="1"/>
  <c r="AA1446" i="1" a="1"/>
  <c r="AA1446" i="1" s="1"/>
  <c r="AA1447" i="1" a="1"/>
  <c r="AA1447" i="1" s="1"/>
  <c r="AA1448" i="1" a="1"/>
  <c r="AA1448" i="1" s="1"/>
  <c r="AA1449" i="1" a="1"/>
  <c r="AA1449" i="1" s="1"/>
  <c r="AA1450" i="1" a="1"/>
  <c r="AA1450" i="1" s="1"/>
  <c r="AA1451" i="1" a="1"/>
  <c r="AA1451" i="1"/>
  <c r="AA1452" i="1" a="1"/>
  <c r="AA1452" i="1"/>
  <c r="AA1453" i="1" a="1"/>
  <c r="AA1453" i="1"/>
  <c r="AA1454" i="1" a="1"/>
  <c r="AA1454" i="1" s="1"/>
  <c r="AA1455" i="1" a="1"/>
  <c r="AA1455" i="1" s="1"/>
  <c r="AA1456" i="1" a="1"/>
  <c r="AA1456" i="1" s="1"/>
  <c r="AA1457" i="1" a="1"/>
  <c r="AA1457" i="1" s="1"/>
  <c r="AA1458" i="1" a="1"/>
  <c r="AA1458" i="1" s="1"/>
  <c r="AA1459" i="1" a="1"/>
  <c r="AA1459" i="1" s="1"/>
  <c r="AA1460" i="1" a="1"/>
  <c r="AA1460" i="1" s="1"/>
  <c r="AA1461" i="1" a="1"/>
  <c r="AA1461" i="1" s="1"/>
  <c r="AA1462" i="1" a="1"/>
  <c r="AA1462" i="1" s="1"/>
  <c r="AA1463" i="1" a="1"/>
  <c r="AA1463" i="1" s="1"/>
  <c r="AA1464" i="1" a="1"/>
  <c r="AA1464" i="1" s="1"/>
  <c r="AA1465" i="1" a="1"/>
  <c r="AA1465" i="1" s="1"/>
  <c r="AA1466" i="1" a="1"/>
  <c r="AA1466" i="1" s="1"/>
  <c r="AA1467" i="1" a="1"/>
  <c r="AA1467" i="1" s="1"/>
  <c r="AA1468" i="1" a="1"/>
  <c r="AA1468" i="1" s="1"/>
  <c r="AA1469" i="1" a="1"/>
  <c r="AA1469" i="1"/>
  <c r="AA1470" i="1" a="1"/>
  <c r="AA1470" i="1" s="1"/>
  <c r="AA1471" i="1" a="1"/>
  <c r="AA1471" i="1" s="1"/>
  <c r="AA1472" i="1" a="1"/>
  <c r="AA1472" i="1" s="1"/>
  <c r="AA1473" i="1" a="1"/>
  <c r="AA1473" i="1" s="1"/>
  <c r="AA1474" i="1" a="1"/>
  <c r="AA1474" i="1"/>
  <c r="AA1475" i="1" a="1"/>
  <c r="AA1475" i="1" s="1"/>
  <c r="AA1476" i="1" a="1"/>
  <c r="AA1476" i="1" s="1"/>
  <c r="AA1477" i="1" a="1"/>
  <c r="AA1477" i="1" s="1"/>
  <c r="AA1478" i="1" a="1"/>
  <c r="AA1478" i="1" s="1"/>
  <c r="AA1479" i="1" a="1"/>
  <c r="AA1479" i="1" s="1"/>
  <c r="AA1480" i="1" a="1"/>
  <c r="AA1480" i="1" s="1"/>
  <c r="AA1481" i="1" a="1"/>
  <c r="AA1481" i="1" s="1"/>
  <c r="AA1482" i="1" a="1"/>
  <c r="AA1482" i="1"/>
  <c r="AA1483" i="1" a="1"/>
  <c r="AA1483" i="1"/>
  <c r="AA1484" i="1" a="1"/>
  <c r="AA1484" i="1" s="1"/>
  <c r="AA1485" i="1" a="1"/>
  <c r="AA1485" i="1" s="1"/>
  <c r="AA1486" i="1" a="1"/>
  <c r="AA1486" i="1" s="1"/>
  <c r="AA1487" i="1" a="1"/>
  <c r="AA1487" i="1" s="1"/>
  <c r="AA1488" i="1" a="1"/>
  <c r="AA1488" i="1" s="1"/>
  <c r="AA1489" i="1" a="1"/>
  <c r="AA1489" i="1" s="1"/>
  <c r="AA1490" i="1" a="1"/>
  <c r="AA1490" i="1" s="1"/>
  <c r="AA1491" i="1" a="1"/>
  <c r="AA1491" i="1" s="1"/>
  <c r="AA1492" i="1" a="1"/>
  <c r="AA1492" i="1" s="1"/>
  <c r="AA1493" i="1" a="1"/>
  <c r="AA1493" i="1" s="1"/>
  <c r="AA1494" i="1" a="1"/>
  <c r="AA1494" i="1"/>
  <c r="AA1495" i="1" a="1"/>
  <c r="AA1495" i="1" s="1"/>
  <c r="AA1496" i="1" a="1"/>
  <c r="AA1496" i="1" s="1"/>
  <c r="AA1497" i="1" a="1"/>
  <c r="AA1497" i="1" s="1"/>
  <c r="AA1498" i="1" a="1"/>
  <c r="AA1498" i="1" s="1"/>
  <c r="AA1499" i="1" a="1"/>
  <c r="AA1499" i="1" s="1"/>
  <c r="AA1500" i="1" a="1"/>
  <c r="AA1500" i="1" s="1"/>
  <c r="AA1501" i="1" a="1"/>
  <c r="AA1501" i="1" s="1"/>
  <c r="AA1502" i="1" a="1"/>
  <c r="AA1502" i="1" s="1"/>
  <c r="AA1503" i="1" a="1"/>
  <c r="AA1503" i="1"/>
  <c r="AA1504" i="1" a="1"/>
  <c r="AA1504" i="1"/>
  <c r="AA1505" i="1" a="1"/>
  <c r="AA1505" i="1" s="1"/>
  <c r="AA1506" i="1" a="1"/>
  <c r="AA1506" i="1" s="1"/>
  <c r="AA1507" i="1" a="1"/>
  <c r="AA1507" i="1"/>
  <c r="AA1508" i="1" a="1"/>
  <c r="AA1508" i="1"/>
  <c r="AA1509" i="1" a="1"/>
  <c r="AA1509" i="1" s="1"/>
  <c r="AA1510" i="1" a="1"/>
  <c r="AA1510" i="1" s="1"/>
  <c r="AA1511" i="1" a="1"/>
  <c r="AA1511" i="1" s="1"/>
  <c r="AA1512" i="1" a="1"/>
  <c r="AA1512" i="1"/>
  <c r="AA1513" i="1" a="1"/>
  <c r="AA1513" i="1"/>
  <c r="AA1514" i="1" a="1"/>
  <c r="AA1514" i="1" s="1"/>
  <c r="AA1515" i="1" a="1"/>
  <c r="AA1515" i="1" s="1"/>
  <c r="AA1516" i="1" a="1"/>
  <c r="AA1516" i="1" s="1"/>
  <c r="AA1517" i="1" a="1"/>
  <c r="AA1517" i="1" s="1"/>
  <c r="AA1518" i="1" a="1"/>
  <c r="AA1518" i="1"/>
  <c r="AA1519" i="1" a="1"/>
  <c r="AA1519" i="1"/>
  <c r="AA1520" i="1" a="1"/>
  <c r="AA1520" i="1" s="1"/>
  <c r="AA1521" i="1" a="1"/>
  <c r="AA1521" i="1"/>
  <c r="AA1522" i="1" a="1"/>
  <c r="AA1522" i="1" s="1"/>
  <c r="AA1523" i="1" a="1"/>
  <c r="AA1523" i="1" s="1"/>
  <c r="AA1524" i="1" a="1"/>
  <c r="AA1524" i="1" s="1"/>
  <c r="AA1525" i="1" a="1"/>
  <c r="AA1525" i="1"/>
  <c r="AA1526" i="1" a="1"/>
  <c r="AA1526" i="1" s="1"/>
  <c r="AA1527" i="1" a="1"/>
  <c r="AA1527" i="1" s="1"/>
  <c r="AA1528" i="1" a="1"/>
  <c r="AA1528" i="1" s="1"/>
  <c r="AA1529" i="1" a="1"/>
  <c r="AA1529" i="1" s="1"/>
  <c r="AA1530" i="1" a="1"/>
  <c r="AA1530" i="1"/>
  <c r="AA1531" i="1" a="1"/>
  <c r="AA1531" i="1" s="1"/>
  <c r="AA1532" i="1" a="1"/>
  <c r="AA1532" i="1" s="1"/>
  <c r="AA1533" i="1" a="1"/>
  <c r="AA1533" i="1" s="1"/>
  <c r="AA1534" i="1" a="1"/>
  <c r="AA1534" i="1" s="1"/>
  <c r="AA1535" i="1" a="1"/>
  <c r="AA1535" i="1" s="1"/>
  <c r="AA1536" i="1" a="1"/>
  <c r="AA1536" i="1" s="1"/>
  <c r="AA1537" i="1" a="1"/>
  <c r="AA1537" i="1"/>
  <c r="AA1538" i="1" a="1"/>
  <c r="AA1538" i="1" s="1"/>
  <c r="AA1539" i="1" a="1"/>
  <c r="AA1539" i="1" s="1"/>
  <c r="AA1540" i="1" a="1"/>
  <c r="AA1540" i="1" s="1"/>
  <c r="AA1541" i="1" a="1"/>
  <c r="AA1541" i="1" s="1"/>
  <c r="AA1542" i="1" a="1"/>
  <c r="AA1542" i="1"/>
  <c r="AA1543" i="1" a="1"/>
  <c r="AA1543" i="1"/>
  <c r="AA1544" i="1" a="1"/>
  <c r="AA1544" i="1"/>
  <c r="AA1545" i="1" a="1"/>
  <c r="AA1545" i="1"/>
  <c r="AA1546" i="1" a="1"/>
  <c r="AA1546" i="1"/>
  <c r="AA1547" i="1" a="1"/>
  <c r="AA1547" i="1" s="1"/>
  <c r="AA1548" i="1" a="1"/>
  <c r="AA1548" i="1" s="1"/>
  <c r="AA1549" i="1" a="1"/>
  <c r="AA1549" i="1" s="1"/>
  <c r="AA1550" i="1" a="1"/>
  <c r="AA1550" i="1" s="1"/>
  <c r="AA1551" i="1" a="1"/>
  <c r="AA1551" i="1" s="1"/>
  <c r="AA1552" i="1" a="1"/>
  <c r="AA1552" i="1"/>
  <c r="AA1553" i="1" a="1"/>
  <c r="AA1553" i="1" s="1"/>
  <c r="AA1554" i="1" a="1"/>
  <c r="AA1554" i="1"/>
  <c r="AA1555" i="1" a="1"/>
  <c r="AA1555" i="1" s="1"/>
  <c r="AA1556" i="1" a="1"/>
  <c r="AA1556" i="1" s="1"/>
  <c r="AA1557" i="1" a="1"/>
  <c r="AA1557" i="1" s="1"/>
  <c r="AA1558" i="1" a="1"/>
  <c r="AA1558" i="1" s="1"/>
  <c r="AA1559" i="1" a="1"/>
  <c r="AA1559" i="1" s="1"/>
  <c r="AA1560" i="1" a="1"/>
  <c r="AA1560" i="1"/>
  <c r="AA1561" i="1" a="1"/>
  <c r="AA1561" i="1"/>
  <c r="AA1562" i="1" a="1"/>
  <c r="AA1562" i="1"/>
  <c r="AA1563" i="1" a="1"/>
  <c r="AA1563" i="1"/>
  <c r="AA1564" i="1" a="1"/>
  <c r="AA1564" i="1" s="1"/>
  <c r="AA1565" i="1" a="1"/>
  <c r="AA1565" i="1" s="1"/>
  <c r="AA1566" i="1" a="1"/>
  <c r="AA1566" i="1"/>
  <c r="AA1567" i="1" a="1"/>
  <c r="AA1567" i="1"/>
  <c r="AA1568" i="1" a="1"/>
  <c r="AA1568" i="1"/>
  <c r="AA1569" i="1" a="1"/>
  <c r="AA1569" i="1"/>
  <c r="AA1570" i="1" a="1"/>
  <c r="AA1570" i="1"/>
  <c r="AA1571" i="1" a="1"/>
  <c r="AA1571" i="1" s="1"/>
  <c r="AA1572" i="1" a="1"/>
  <c r="AA1572" i="1" s="1"/>
  <c r="AA1573" i="1" a="1"/>
  <c r="AA1573" i="1"/>
  <c r="AA1574" i="1" a="1"/>
  <c r="AA1574" i="1" s="1"/>
  <c r="AA1575" i="1" a="1"/>
  <c r="AA1575" i="1" s="1"/>
  <c r="AA1576" i="1" a="1"/>
  <c r="AA1576" i="1"/>
  <c r="AA1577" i="1" a="1"/>
  <c r="AA1577" i="1" s="1"/>
  <c r="AA1578" i="1" a="1"/>
  <c r="AA1578" i="1" s="1"/>
  <c r="AA1579" i="1" a="1"/>
  <c r="AA1579" i="1" s="1"/>
  <c r="AA1580" i="1" a="1"/>
  <c r="AA1580" i="1" s="1"/>
  <c r="AA1581" i="1" a="1"/>
  <c r="AA1581" i="1"/>
  <c r="AA1582" i="1" a="1"/>
  <c r="AA1582" i="1" s="1"/>
  <c r="AA1583" i="1" a="1"/>
  <c r="AA1583" i="1" s="1"/>
  <c r="AA1584" i="1" a="1"/>
  <c r="AA1584" i="1" s="1"/>
  <c r="AA1585" i="1" a="1"/>
  <c r="AA1585" i="1" s="1"/>
  <c r="AA1586" i="1" a="1"/>
  <c r="AA1586" i="1" s="1"/>
  <c r="AA1587" i="1" a="1"/>
  <c r="AA1587" i="1" s="1"/>
  <c r="AA1588" i="1" a="1"/>
  <c r="AA1588" i="1" s="1"/>
  <c r="AA1589" i="1" a="1"/>
  <c r="AA1589" i="1" s="1"/>
  <c r="AA1590" i="1" a="1"/>
  <c r="AA1590" i="1" s="1"/>
  <c r="AA1591" i="1" a="1"/>
  <c r="AA1591" i="1" s="1"/>
  <c r="AA1592" i="1" a="1"/>
  <c r="AA1592" i="1" s="1"/>
  <c r="AA1593" i="1" a="1"/>
  <c r="AA1593" i="1"/>
  <c r="AA1594" i="1" a="1"/>
  <c r="AA1594" i="1"/>
  <c r="AA1595" i="1" a="1"/>
  <c r="AA1595" i="1" s="1"/>
  <c r="AA1596" i="1" a="1"/>
  <c r="AA1596" i="1" s="1"/>
  <c r="AA1597" i="1" a="1"/>
  <c r="AA1597" i="1" s="1"/>
  <c r="AA1598" i="1" a="1"/>
  <c r="AA1598" i="1" s="1"/>
  <c r="AA1599" i="1" a="1"/>
  <c r="AA1599" i="1" s="1"/>
  <c r="AA1600" i="1" a="1"/>
  <c r="AA1600" i="1"/>
  <c r="AA1601" i="1" a="1"/>
  <c r="AA1601" i="1" s="1"/>
  <c r="AA1602" i="1" a="1"/>
  <c r="AA1602" i="1" s="1"/>
  <c r="AA1603" i="1" a="1"/>
  <c r="AA1603" i="1"/>
  <c r="AA1604" i="1" a="1"/>
  <c r="AA1604" i="1"/>
  <c r="AA1605" i="1" a="1"/>
  <c r="AA1605" i="1" s="1"/>
  <c r="AA1606" i="1" a="1"/>
  <c r="AA1606" i="1" s="1"/>
  <c r="AA1607" i="1" a="1"/>
  <c r="AA1607" i="1" s="1"/>
  <c r="AA1608" i="1" a="1"/>
  <c r="AA1608" i="1" s="1"/>
  <c r="AA1609" i="1" a="1"/>
  <c r="AA1609" i="1"/>
  <c r="AA1610" i="1" a="1"/>
  <c r="AA1610" i="1" s="1"/>
  <c r="AA1611" i="1" a="1"/>
  <c r="AA1611" i="1" s="1"/>
  <c r="AA1612" i="1" a="1"/>
  <c r="AA1612" i="1" s="1"/>
  <c r="AA1613" i="1" a="1"/>
  <c r="AA1613" i="1" s="1"/>
  <c r="AA1614" i="1" a="1"/>
  <c r="AA1614" i="1" s="1"/>
  <c r="AA1615" i="1" a="1"/>
  <c r="AA1615" i="1"/>
  <c r="AA1616" i="1" a="1"/>
  <c r="AA1616" i="1"/>
  <c r="AA1617" i="1" a="1"/>
  <c r="AA1617" i="1"/>
  <c r="AA1618" i="1" a="1"/>
  <c r="AA1618" i="1" s="1"/>
  <c r="AA1619" i="1" a="1"/>
  <c r="AA1619" i="1" s="1"/>
  <c r="AA1620" i="1" a="1"/>
  <c r="AA1620" i="1" s="1"/>
  <c r="AA1621" i="1" a="1"/>
  <c r="AA1621" i="1" s="1"/>
  <c r="AA1622" i="1" a="1"/>
  <c r="AA1622" i="1" s="1"/>
  <c r="AA1623" i="1" a="1"/>
  <c r="AA1623" i="1" s="1"/>
  <c r="AA1624" i="1" a="1"/>
  <c r="AA1624" i="1" s="1"/>
  <c r="AA1625" i="1" a="1"/>
  <c r="AA1625" i="1" s="1"/>
  <c r="AA1626" i="1" a="1"/>
  <c r="AA1626" i="1" s="1"/>
  <c r="AA1627" i="1" a="1"/>
  <c r="AA1627" i="1"/>
  <c r="AA1628" i="1" a="1"/>
  <c r="AA1628" i="1" s="1"/>
  <c r="AA1629" i="1" a="1"/>
  <c r="AA1629" i="1" s="1"/>
  <c r="AA1630" i="1" a="1"/>
  <c r="AA1630" i="1" s="1"/>
  <c r="AA1631" i="1" a="1"/>
  <c r="AA1631" i="1" s="1"/>
  <c r="AA1632" i="1" a="1"/>
  <c r="AA1632" i="1" s="1"/>
  <c r="AA1633" i="1" a="1"/>
  <c r="AA1633" i="1" s="1"/>
  <c r="AA1634" i="1" a="1"/>
  <c r="AA1634" i="1" s="1"/>
  <c r="AA1635" i="1" a="1"/>
  <c r="AA1635" i="1" s="1"/>
  <c r="AA1636" i="1" a="1"/>
  <c r="AA1636" i="1" s="1"/>
  <c r="AA1637" i="1" a="1"/>
  <c r="AA1637" i="1"/>
  <c r="AA1638" i="1" a="1"/>
  <c r="AA1638" i="1" s="1"/>
  <c r="AA1639" i="1" a="1"/>
  <c r="AA1639" i="1" s="1"/>
  <c r="AA1640" i="1" a="1"/>
  <c r="AA1640" i="1" s="1"/>
  <c r="AA1641" i="1" a="1"/>
  <c r="AA1641" i="1" s="1"/>
  <c r="AA1642" i="1" a="1"/>
  <c r="AA1642" i="1" s="1"/>
  <c r="AA1643" i="1" a="1"/>
  <c r="AA1643" i="1"/>
  <c r="AA1644" i="1" a="1"/>
  <c r="AA1644" i="1" s="1"/>
  <c r="AA1645" i="1" a="1"/>
  <c r="AA1645" i="1" s="1"/>
  <c r="AA1646" i="1" a="1"/>
  <c r="AA1646" i="1"/>
  <c r="AA1647" i="1" a="1"/>
  <c r="AA1647" i="1" s="1"/>
  <c r="AA1648" i="1" a="1"/>
  <c r="AA1648" i="1" s="1"/>
  <c r="AA1649" i="1" a="1"/>
  <c r="AA1649" i="1" s="1"/>
  <c r="AA1650" i="1" a="1"/>
  <c r="AA1650" i="1" s="1"/>
  <c r="AA1651" i="1" a="1"/>
  <c r="AA1651" i="1" s="1"/>
  <c r="AA1652" i="1" a="1"/>
  <c r="AA1652" i="1" s="1"/>
  <c r="AA1653" i="1" a="1"/>
  <c r="AA1653" i="1" s="1"/>
  <c r="AA1654" i="1" a="1"/>
  <c r="AA1654" i="1" s="1"/>
  <c r="AA1655" i="1" a="1"/>
  <c r="AA1655" i="1" s="1"/>
  <c r="AA1656" i="1" a="1"/>
  <c r="AA1656" i="1" s="1"/>
  <c r="AA1657" i="1" a="1"/>
  <c r="AA1657" i="1" s="1"/>
  <c r="AA1658" i="1" a="1"/>
  <c r="AA1658" i="1" s="1"/>
  <c r="AA1659" i="1" a="1"/>
  <c r="AA1659" i="1" s="1"/>
  <c r="AA1660" i="1" a="1"/>
  <c r="AA1660" i="1"/>
  <c r="AA1661" i="1" a="1"/>
  <c r="AA1661" i="1"/>
  <c r="AA1662" i="1" a="1"/>
  <c r="AA1662" i="1" s="1"/>
  <c r="AA1663" i="1" a="1"/>
  <c r="AA1663" i="1"/>
  <c r="AA1664" i="1" a="1"/>
  <c r="AA1664" i="1"/>
  <c r="AA1665" i="1" a="1"/>
  <c r="AA1665" i="1"/>
  <c r="AA1666" i="1" a="1"/>
  <c r="AA1666" i="1" s="1"/>
  <c r="AA1667" i="1" a="1"/>
  <c r="AA1667" i="1" s="1"/>
  <c r="AA1668" i="1" a="1"/>
  <c r="AA1668" i="1" s="1"/>
  <c r="AA1669" i="1" a="1"/>
  <c r="AA1669" i="1"/>
  <c r="AA1670" i="1" a="1"/>
  <c r="AA1670" i="1" s="1"/>
  <c r="AA1671" i="1" a="1"/>
  <c r="AA1671" i="1"/>
  <c r="AA1672" i="1" a="1"/>
  <c r="AA1672" i="1"/>
  <c r="AA1673" i="1" a="1"/>
  <c r="AA1673" i="1"/>
  <c r="AA1674" i="1" a="1"/>
  <c r="AA1674" i="1" s="1"/>
  <c r="AA1675" i="1" a="1"/>
  <c r="AA1675" i="1"/>
  <c r="AA1676" i="1" a="1"/>
  <c r="AA1676" i="1"/>
  <c r="AA1677" i="1" a="1"/>
  <c r="AA1677" i="1" s="1"/>
  <c r="AA1678" i="1" a="1"/>
  <c r="AA1678" i="1"/>
  <c r="AA1679" i="1" a="1"/>
  <c r="AA1679" i="1"/>
  <c r="AA1680" i="1" a="1"/>
  <c r="AA1680" i="1" s="1"/>
  <c r="AA1681" i="1" a="1"/>
  <c r="AA1681" i="1" s="1"/>
  <c r="AA1682" i="1" a="1"/>
  <c r="AA1682" i="1" s="1"/>
  <c r="AA1683" i="1" a="1"/>
  <c r="AA1683" i="1" s="1"/>
  <c r="AA1684" i="1" a="1"/>
  <c r="AA1684" i="1" s="1"/>
  <c r="AA1685" i="1" a="1"/>
  <c r="AA1685" i="1"/>
  <c r="AA1686" i="1" a="1"/>
  <c r="AA1686" i="1" s="1"/>
  <c r="AA1687" i="1" a="1"/>
  <c r="AA1687" i="1" s="1"/>
  <c r="AA1688" i="1" a="1"/>
  <c r="AA1688" i="1" s="1"/>
  <c r="AA1689" i="1" a="1"/>
  <c r="AA1689" i="1" s="1"/>
  <c r="AA1690" i="1" a="1"/>
  <c r="AA1690" i="1" s="1"/>
  <c r="AA1691" i="1" a="1"/>
  <c r="AA1691" i="1" s="1"/>
  <c r="AA1692" i="1" a="1"/>
  <c r="AA1692" i="1" s="1"/>
  <c r="AA1693" i="1" a="1"/>
  <c r="AA1693" i="1"/>
  <c r="AA1694" i="1" a="1"/>
  <c r="AA1694" i="1" s="1"/>
  <c r="AA1695" i="1" a="1"/>
  <c r="AA1695" i="1" s="1"/>
  <c r="AA1696" i="1" a="1"/>
  <c r="AA1696" i="1" s="1"/>
  <c r="AA1697" i="1" a="1"/>
  <c r="AA1697" i="1" s="1"/>
  <c r="AA1698" i="1" a="1"/>
  <c r="AA1698" i="1" s="1"/>
  <c r="AA1699" i="1" a="1"/>
  <c r="AA1699" i="1" s="1"/>
  <c r="AA1700" i="1" a="1"/>
  <c r="AA1700" i="1" s="1"/>
  <c r="AA1701" i="1" a="1"/>
  <c r="AA1701" i="1" s="1"/>
  <c r="AA1702" i="1" a="1"/>
  <c r="AA1702" i="1"/>
  <c r="AA1703" i="1" a="1"/>
  <c r="AA1703" i="1" s="1"/>
  <c r="AA1704" i="1" a="1"/>
  <c r="AA1704" i="1" s="1"/>
  <c r="AA1705" i="1" a="1"/>
  <c r="AA1705" i="1"/>
  <c r="AA1706" i="1" a="1"/>
  <c r="AA1706" i="1"/>
  <c r="AA1707" i="1" a="1"/>
  <c r="AA1707" i="1" s="1"/>
  <c r="AA1708" i="1" a="1"/>
  <c r="AA1708" i="1" s="1"/>
  <c r="AA1709" i="1" a="1"/>
  <c r="AA1709" i="1" s="1"/>
  <c r="AA1710" i="1" a="1"/>
  <c r="AA1710" i="1" s="1"/>
  <c r="AA1711" i="1" a="1"/>
  <c r="AA1711" i="1" s="1"/>
  <c r="AA1712" i="1" a="1"/>
  <c r="AA1712" i="1" s="1"/>
  <c r="AA1713" i="1" a="1"/>
  <c r="AA1713" i="1" s="1"/>
  <c r="AA1714" i="1" a="1"/>
  <c r="AA1714" i="1" s="1"/>
  <c r="AA1715" i="1" a="1"/>
  <c r="AA1715" i="1" s="1"/>
  <c r="AA1716" i="1" a="1"/>
  <c r="AA1716" i="1" s="1"/>
  <c r="AA1717" i="1" a="1"/>
  <c r="AA1717" i="1" s="1"/>
  <c r="AA1718" i="1" a="1"/>
  <c r="AA1718" i="1" s="1"/>
  <c r="AA1719" i="1" a="1"/>
  <c r="AA1719" i="1" s="1"/>
  <c r="AA1720" i="1" a="1"/>
  <c r="AA1720" i="1"/>
  <c r="AA1721" i="1" a="1"/>
  <c r="AA1721" i="1" s="1"/>
  <c r="AA1722" i="1" a="1"/>
  <c r="AA1722" i="1" s="1"/>
  <c r="AA1723" i="1" a="1"/>
  <c r="AA1723" i="1"/>
  <c r="AA1724" i="1" a="1"/>
  <c r="AA1724" i="1" s="1"/>
  <c r="AA1725" i="1" a="1"/>
  <c r="AA1725" i="1" s="1"/>
  <c r="AA1726" i="1" a="1"/>
  <c r="AA1726" i="1" s="1"/>
  <c r="AA1727" i="1" a="1"/>
  <c r="AA1727" i="1"/>
  <c r="AA1728" i="1" a="1"/>
  <c r="AA1728" i="1" s="1"/>
  <c r="AA1729" i="1" a="1"/>
  <c r="AA1729" i="1"/>
  <c r="AA1730" i="1" a="1"/>
  <c r="AA1730" i="1" s="1"/>
  <c r="AA1731" i="1" a="1"/>
  <c r="AA1731" i="1" s="1"/>
  <c r="AA1732" i="1" a="1"/>
  <c r="AA1732" i="1" s="1"/>
  <c r="AA1733" i="1" a="1"/>
  <c r="AA1733" i="1" s="1"/>
  <c r="AA1734" i="1" a="1"/>
  <c r="AA1734" i="1" s="1"/>
  <c r="AA1735" i="1" a="1"/>
  <c r="AA1735" i="1" s="1"/>
  <c r="AA1736" i="1" a="1"/>
  <c r="AA1736" i="1" s="1"/>
  <c r="AA1737" i="1" a="1"/>
  <c r="AA1737" i="1"/>
  <c r="AA1738" i="1" a="1"/>
  <c r="AA1738" i="1" s="1"/>
  <c r="AA1739" i="1" a="1"/>
  <c r="AA1739" i="1" s="1"/>
  <c r="AA1740" i="1" a="1"/>
  <c r="AA1740" i="1" s="1"/>
  <c r="AA1741" i="1" a="1"/>
  <c r="AA1741" i="1"/>
  <c r="AA1742" i="1" a="1"/>
  <c r="AA1742" i="1" s="1"/>
  <c r="AA1743" i="1" a="1"/>
  <c r="AA1743" i="1" s="1"/>
  <c r="AA1744" i="1" a="1"/>
  <c r="AA1744" i="1" s="1"/>
  <c r="AA1745" i="1" a="1"/>
  <c r="AA1745" i="1" s="1"/>
  <c r="AA1746" i="1" a="1"/>
  <c r="AA1746" i="1" s="1"/>
  <c r="AA1747" i="1" a="1"/>
  <c r="AA1747" i="1" s="1"/>
  <c r="AA1748" i="1" a="1"/>
  <c r="AA1748" i="1"/>
  <c r="AA1749" i="1" a="1"/>
  <c r="AA1749" i="1"/>
  <c r="AA1750" i="1" a="1"/>
  <c r="AA1750" i="1" s="1"/>
  <c r="AA1751" i="1" a="1"/>
  <c r="AA1751" i="1" s="1"/>
  <c r="AA1752" i="1" a="1"/>
  <c r="AA1752" i="1" s="1"/>
  <c r="AA1753" i="1" a="1"/>
  <c r="AA1753" i="1" s="1"/>
  <c r="AA1754" i="1" a="1"/>
  <c r="AA1754" i="1" s="1"/>
  <c r="AA1755" i="1" a="1"/>
  <c r="AA1755" i="1"/>
  <c r="AA1756" i="1" a="1"/>
  <c r="AA1756" i="1"/>
  <c r="AA1757" i="1" a="1"/>
  <c r="AA1757" i="1" s="1"/>
  <c r="AA1758" i="1" a="1"/>
  <c r="AA1758" i="1" s="1"/>
  <c r="AA1759" i="1" a="1"/>
  <c r="AA1759" i="1"/>
  <c r="AA1760" i="1" a="1"/>
  <c r="AA1760" i="1"/>
  <c r="AA1761" i="1" a="1"/>
  <c r="AA1761" i="1"/>
  <c r="AA1762" i="1" a="1"/>
  <c r="AA1762" i="1"/>
  <c r="AA1763" i="1" a="1"/>
  <c r="AA1763" i="1" s="1"/>
  <c r="AA1764" i="1" a="1"/>
  <c r="AA1764" i="1" s="1"/>
  <c r="AA1765" i="1" a="1"/>
  <c r="AA1765" i="1"/>
  <c r="AA1766" i="1" a="1"/>
  <c r="AA1766" i="1"/>
  <c r="AA1767" i="1" a="1"/>
  <c r="AA1767" i="1" s="1"/>
  <c r="AA1768" i="1" a="1"/>
  <c r="AA1768" i="1" s="1"/>
  <c r="AA1769" i="1" a="1"/>
  <c r="AA1769" i="1" s="1"/>
  <c r="AA1770" i="1" a="1"/>
  <c r="AA1770" i="1" s="1"/>
  <c r="AA1771" i="1" a="1"/>
  <c r="AA1771" i="1"/>
  <c r="AA1772" i="1" a="1"/>
  <c r="AA1772" i="1" s="1"/>
  <c r="AA1773" i="1" a="1"/>
  <c r="AA1773" i="1"/>
  <c r="AA1774" i="1" a="1"/>
  <c r="AA1774" i="1" s="1"/>
  <c r="AA1775" i="1" a="1"/>
  <c r="AA1775" i="1" s="1"/>
  <c r="AA1776" i="1" a="1"/>
  <c r="AA1776" i="1" s="1"/>
  <c r="AA1777" i="1" a="1"/>
  <c r="AA1777" i="1"/>
  <c r="AA1778" i="1" a="1"/>
  <c r="AA1778" i="1" s="1"/>
  <c r="AA1779" i="1" a="1"/>
  <c r="AA1779" i="1"/>
  <c r="AA1780" i="1" a="1"/>
  <c r="AA1780" i="1" s="1"/>
  <c r="AA1781" i="1" a="1"/>
  <c r="AA1781" i="1" s="1"/>
  <c r="AA1782" i="1" a="1"/>
  <c r="AA1782" i="1" s="1"/>
  <c r="AA1783" i="1" a="1"/>
  <c r="AA1783" i="1"/>
  <c r="AA1784" i="1" a="1"/>
  <c r="AA1784" i="1"/>
  <c r="AA1785" i="1" a="1"/>
  <c r="AA1785" i="1" s="1"/>
  <c r="AA1786" i="1" a="1"/>
  <c r="AA1786" i="1" s="1"/>
  <c r="AA1787" i="1" a="1"/>
  <c r="AA1787" i="1"/>
  <c r="AA1788" i="1" a="1"/>
  <c r="AA1788" i="1" s="1"/>
  <c r="AA1789" i="1" a="1"/>
  <c r="AA1789" i="1" s="1"/>
  <c r="AA1790" i="1" a="1"/>
  <c r="AA1790" i="1"/>
  <c r="AA1791" i="1" a="1"/>
  <c r="AA1791" i="1"/>
  <c r="AA1792" i="1" a="1"/>
  <c r="AA1792" i="1"/>
  <c r="AA1793" i="1" a="1"/>
  <c r="AA1793" i="1" s="1"/>
  <c r="AA1794" i="1" a="1"/>
  <c r="AA1794" i="1" s="1"/>
  <c r="AA1795" i="1" a="1"/>
  <c r="AA1795" i="1"/>
  <c r="AA1796" i="1" a="1"/>
  <c r="AA1796" i="1" s="1"/>
  <c r="AA1797" i="1" a="1"/>
  <c r="AA1797" i="1" s="1"/>
  <c r="AA1798" i="1" a="1"/>
  <c r="AA1798" i="1" s="1"/>
  <c r="AA1799" i="1" a="1"/>
  <c r="AA1799" i="1"/>
  <c r="AA1800" i="1" a="1"/>
  <c r="AA1800" i="1" s="1"/>
  <c r="AA1801" i="1" a="1"/>
  <c r="AA1801" i="1"/>
  <c r="AA1802" i="1" a="1"/>
  <c r="AA1802" i="1" s="1"/>
  <c r="AA1803" i="1" a="1"/>
  <c r="AA1803" i="1" s="1"/>
  <c r="AA1804" i="1" a="1"/>
  <c r="AA1804" i="1"/>
  <c r="AA1805" i="1" a="1"/>
  <c r="AA1805" i="1"/>
  <c r="AA1806" i="1" a="1"/>
  <c r="AA1806" i="1" s="1"/>
  <c r="AA1807" i="1" a="1"/>
  <c r="AA1807" i="1" s="1"/>
  <c r="AA1808" i="1" a="1"/>
  <c r="AA1808" i="1"/>
  <c r="AA1809" i="1" a="1"/>
  <c r="AA1809" i="1" s="1"/>
  <c r="AA1810" i="1" a="1"/>
  <c r="AA1810" i="1"/>
  <c r="AA1811" i="1" a="1"/>
  <c r="AA1811" i="1" s="1"/>
  <c r="AA1812" i="1" a="1"/>
  <c r="AA1812" i="1" s="1"/>
  <c r="AA1813" i="1" a="1"/>
  <c r="AA1813" i="1" s="1"/>
  <c r="AA1814" i="1" a="1"/>
  <c r="AA1814" i="1"/>
  <c r="AA1815" i="1" a="1"/>
  <c r="AA1815" i="1" s="1"/>
  <c r="AA1816" i="1" a="1"/>
  <c r="AA1816" i="1" s="1"/>
  <c r="AA1817" i="1" a="1"/>
  <c r="AA1817" i="1" s="1"/>
  <c r="AA1818" i="1" a="1"/>
  <c r="AA1818" i="1" s="1"/>
  <c r="AA1819" i="1" a="1"/>
  <c r="AA1819" i="1" s="1"/>
  <c r="AA1820" i="1" a="1"/>
  <c r="AA1820" i="1"/>
  <c r="AA1821" i="1" a="1"/>
  <c r="AA1821" i="1" s="1"/>
  <c r="AA1822" i="1" a="1"/>
  <c r="AA1822" i="1" s="1"/>
  <c r="AA1823" i="1" a="1"/>
  <c r="AA1823" i="1"/>
  <c r="AA1824" i="1" a="1"/>
  <c r="AA1824" i="1" s="1"/>
  <c r="AA1825" i="1" a="1"/>
  <c r="AA1825" i="1"/>
  <c r="AA1826" i="1" a="1"/>
  <c r="AA1826" i="1" s="1"/>
  <c r="AA1827" i="1" a="1"/>
  <c r="AA1827" i="1" s="1"/>
  <c r="AA1828" i="1" a="1"/>
  <c r="AA1828" i="1"/>
  <c r="AA1829" i="1" a="1"/>
  <c r="AA1829" i="1" s="1"/>
  <c r="AA1830" i="1" a="1"/>
  <c r="AA1830" i="1" s="1"/>
  <c r="AA1831" i="1" a="1"/>
  <c r="AA1831" i="1" s="1"/>
  <c r="AA1832" i="1" a="1"/>
  <c r="AA1832" i="1" s="1"/>
  <c r="AA1833" i="1" a="1"/>
  <c r="AA1833" i="1" s="1"/>
  <c r="AA1834" i="1" a="1"/>
  <c r="AA1834" i="1"/>
  <c r="AA1835" i="1" a="1"/>
  <c r="AA1835" i="1" s="1"/>
  <c r="AA1836" i="1" a="1"/>
  <c r="AA1836" i="1" s="1"/>
  <c r="AA1837" i="1" a="1"/>
  <c r="AA1837" i="1" s="1"/>
  <c r="AA1838" i="1" a="1"/>
  <c r="AA1838" i="1" s="1"/>
  <c r="AA1839" i="1" a="1"/>
  <c r="AA1839" i="1" s="1"/>
  <c r="AA1840" i="1" a="1"/>
  <c r="AA1840" i="1"/>
  <c r="AA1841" i="1" a="1"/>
  <c r="AA1841" i="1" s="1"/>
  <c r="AA1842" i="1" a="1"/>
  <c r="AA1842" i="1" s="1"/>
  <c r="AA1843" i="1" a="1"/>
  <c r="AA1843" i="1" s="1"/>
  <c r="AA1844" i="1" a="1"/>
  <c r="AA1844" i="1" s="1"/>
  <c r="AA1845" i="1" a="1"/>
  <c r="AA1845" i="1" s="1"/>
  <c r="AA1846" i="1" a="1"/>
  <c r="AA1846" i="1" s="1"/>
  <c r="AA1847" i="1" a="1"/>
  <c r="AA1847" i="1" s="1"/>
  <c r="AA1848" i="1" a="1"/>
  <c r="AA1848" i="1" s="1"/>
  <c r="AA1849" i="1" a="1"/>
  <c r="AA1849" i="1" s="1"/>
  <c r="AA1850" i="1" a="1"/>
  <c r="AA1850" i="1" s="1"/>
  <c r="AA1851" i="1" a="1"/>
  <c r="AA1851" i="1"/>
  <c r="AA1852" i="1" a="1"/>
  <c r="AA1852" i="1" s="1"/>
  <c r="AA1853" i="1" a="1"/>
  <c r="AA1853" i="1" s="1"/>
  <c r="AA1854" i="1" a="1"/>
  <c r="AA1854" i="1" s="1"/>
  <c r="AA1855" i="1" a="1"/>
  <c r="AA1855" i="1"/>
  <c r="AA1856" i="1" a="1"/>
  <c r="AA1856" i="1"/>
  <c r="AA1857" i="1" a="1"/>
  <c r="AA1857" i="1" s="1"/>
  <c r="AA1858" i="1" a="1"/>
  <c r="AA1858" i="1"/>
  <c r="AA1859" i="1" a="1"/>
  <c r="AA1859" i="1"/>
  <c r="AA1860" i="1" a="1"/>
  <c r="AA1860" i="1" s="1"/>
  <c r="AA1861" i="1" a="1"/>
  <c r="AA1861" i="1"/>
  <c r="AA1862" i="1" a="1"/>
  <c r="AA1862" i="1"/>
  <c r="AA1863" i="1" a="1"/>
  <c r="AA1863" i="1"/>
  <c r="AA1864" i="1" a="1"/>
  <c r="AA1864" i="1" s="1"/>
  <c r="AA1865" i="1" a="1"/>
  <c r="AA1865" i="1" s="1"/>
  <c r="AA1866" i="1" a="1"/>
  <c r="AA1866" i="1" s="1"/>
  <c r="AA1867" i="1" a="1"/>
  <c r="AA1867" i="1" s="1"/>
  <c r="AA1868" i="1" a="1"/>
  <c r="AA1868" i="1" s="1"/>
  <c r="AA1869" i="1" a="1"/>
  <c r="AA1869" i="1" s="1"/>
  <c r="AA1870" i="1" a="1"/>
  <c r="AA1870" i="1" s="1"/>
  <c r="AA1871" i="1" a="1"/>
  <c r="AA1871" i="1"/>
  <c r="AA1872" i="1" a="1"/>
  <c r="AA1872" i="1" s="1"/>
  <c r="AA1873" i="1" a="1"/>
  <c r="AA1873" i="1" s="1"/>
  <c r="AA1874" i="1" a="1"/>
  <c r="AA1874" i="1" s="1"/>
  <c r="AA1875" i="1" a="1"/>
  <c r="AA1875" i="1"/>
  <c r="AA1876" i="1" a="1"/>
  <c r="AA1876" i="1" s="1"/>
  <c r="AA1877" i="1" a="1"/>
  <c r="AA1877" i="1" s="1"/>
  <c r="AA1878" i="1" a="1"/>
  <c r="AA1878" i="1" s="1"/>
  <c r="AA1879" i="1" a="1"/>
  <c r="AA1879" i="1"/>
  <c r="AA1880" i="1" a="1"/>
  <c r="AA1880" i="1" s="1"/>
  <c r="AA1881" i="1" a="1"/>
  <c r="AA1881" i="1" s="1"/>
  <c r="AA1882" i="1" a="1"/>
  <c r="AA1882" i="1"/>
  <c r="AA1883" i="1" a="1"/>
  <c r="AA1883" i="1" s="1"/>
  <c r="AA1884" i="1" a="1"/>
  <c r="AA1884" i="1" s="1"/>
  <c r="AA1885" i="1" a="1"/>
  <c r="AA1885" i="1" s="1"/>
  <c r="AA1886" i="1" a="1"/>
  <c r="AA1886" i="1" s="1"/>
  <c r="AA1887" i="1" a="1"/>
  <c r="AA1887" i="1" s="1"/>
  <c r="AA1888" i="1" a="1"/>
  <c r="AA1888" i="1" s="1"/>
  <c r="AA1889" i="1" a="1"/>
  <c r="AA1889" i="1" s="1"/>
  <c r="AA1890" i="1" a="1"/>
  <c r="AA1890" i="1" s="1"/>
  <c r="AA1891" i="1" a="1"/>
  <c r="AA1891" i="1"/>
  <c r="AA1892" i="1" a="1"/>
  <c r="AA1892" i="1" s="1"/>
  <c r="AA1893" i="1" a="1"/>
  <c r="AA1893" i="1" s="1"/>
  <c r="AA1894" i="1" a="1"/>
  <c r="AA1894" i="1"/>
  <c r="AA1895" i="1" a="1"/>
  <c r="AA1895" i="1"/>
  <c r="AA1896" i="1" a="1"/>
  <c r="AA1896" i="1" s="1"/>
  <c r="AA1897" i="1" a="1"/>
  <c r="AA1897" i="1" s="1"/>
  <c r="AA1898" i="1" a="1"/>
  <c r="AA1898" i="1" s="1"/>
  <c r="AA1899" i="1" a="1"/>
  <c r="AA1899" i="1" s="1"/>
  <c r="AA1900" i="1" a="1"/>
  <c r="AA1900" i="1" s="1"/>
  <c r="AA1901" i="1" a="1"/>
  <c r="AA1901" i="1" s="1"/>
  <c r="AA1902" i="1" a="1"/>
  <c r="AA1902" i="1" s="1"/>
  <c r="AA1903" i="1" a="1"/>
  <c r="AA1903" i="1" s="1"/>
  <c r="AA1904" i="1" a="1"/>
  <c r="AA1904" i="1"/>
  <c r="AA1905" i="1" a="1"/>
  <c r="AA1905" i="1" s="1"/>
  <c r="AA1906" i="1" a="1"/>
  <c r="AA1906" i="1" s="1"/>
  <c r="AA1907" i="1" a="1"/>
  <c r="AA1907" i="1" s="1"/>
  <c r="AA1908" i="1" a="1"/>
  <c r="AA1908" i="1" s="1"/>
  <c r="AA1909" i="1" a="1"/>
  <c r="AA1909" i="1" s="1"/>
  <c r="AA1910" i="1" a="1"/>
  <c r="AA1910" i="1" s="1"/>
  <c r="AA1911" i="1" a="1"/>
  <c r="AA1911" i="1" s="1"/>
  <c r="AA1912" i="1" a="1"/>
  <c r="AA1912" i="1" s="1"/>
  <c r="AA1913" i="1" a="1"/>
  <c r="AA1913" i="1"/>
  <c r="AA1914" i="1" a="1"/>
  <c r="AA1914" i="1" s="1"/>
  <c r="AA1915" i="1" a="1"/>
  <c r="AA1915" i="1" s="1"/>
  <c r="AA1916" i="1" a="1"/>
  <c r="AA1916" i="1" s="1"/>
  <c r="AA1917" i="1" a="1"/>
  <c r="AA1917" i="1" s="1"/>
  <c r="AA1918" i="1" a="1"/>
  <c r="AA1918" i="1"/>
  <c r="AA1919" i="1" a="1"/>
  <c r="AA1919" i="1" s="1"/>
  <c r="AA1920" i="1" a="1"/>
  <c r="AA1920" i="1" s="1"/>
  <c r="AA1921" i="1" a="1"/>
  <c r="AA1921" i="1" s="1"/>
  <c r="AA1922" i="1" a="1"/>
  <c r="AA1922" i="1" s="1"/>
  <c r="AA1923" i="1" a="1"/>
  <c r="AA1923" i="1" s="1"/>
  <c r="AA1924" i="1" a="1"/>
  <c r="AA1924" i="1" s="1"/>
  <c r="AA1925" i="1" a="1"/>
  <c r="AA1925" i="1" s="1"/>
  <c r="AA1926" i="1" a="1"/>
  <c r="AA1926" i="1" s="1"/>
  <c r="AA1927" i="1" a="1"/>
  <c r="AA1927" i="1" s="1"/>
  <c r="AA1928" i="1" a="1"/>
  <c r="AA1928" i="1" s="1"/>
  <c r="AA1929" i="1" a="1"/>
  <c r="AA1929" i="1" s="1"/>
  <c r="AA1930" i="1" a="1"/>
  <c r="AA1930" i="1"/>
  <c r="AA1931" i="1" a="1"/>
  <c r="AA1931" i="1" s="1"/>
  <c r="AA1932" i="1" a="1"/>
  <c r="AA1932" i="1" s="1"/>
  <c r="AA1933" i="1" a="1"/>
  <c r="AA1933" i="1"/>
  <c r="AA1934" i="1" a="1"/>
  <c r="AA1934" i="1" s="1"/>
  <c r="AA1935" i="1" a="1"/>
  <c r="AA1935" i="1" s="1"/>
  <c r="AA1936" i="1" a="1"/>
  <c r="AA1936" i="1" s="1"/>
  <c r="AA1937" i="1" a="1"/>
  <c r="AA1937" i="1" s="1"/>
  <c r="AA1938" i="1" a="1"/>
  <c r="AA1938" i="1" s="1"/>
  <c r="AA1939" i="1" a="1"/>
  <c r="AA1939" i="1"/>
  <c r="AA1940" i="1" a="1"/>
  <c r="AA1940" i="1" s="1"/>
  <c r="AA1941" i="1" a="1"/>
  <c r="AA1941" i="1" s="1"/>
  <c r="AA1942" i="1" a="1"/>
  <c r="AA1942" i="1" s="1"/>
  <c r="AA1943" i="1" a="1"/>
  <c r="AA1943" i="1" s="1"/>
  <c r="AA1944" i="1" a="1"/>
  <c r="AA1944" i="1" s="1"/>
  <c r="AA1945" i="1" a="1"/>
  <c r="AA1945" i="1" s="1"/>
  <c r="AA1946" i="1" a="1"/>
  <c r="AA1946" i="1" s="1"/>
  <c r="AA1947" i="1" a="1"/>
  <c r="AA1947" i="1" s="1"/>
  <c r="AA1948" i="1" a="1"/>
  <c r="AA1948" i="1" s="1"/>
  <c r="AA1949" i="1" a="1"/>
  <c r="AA1949" i="1"/>
  <c r="AA1950" i="1" a="1"/>
  <c r="AA1950" i="1" s="1"/>
  <c r="AA1951" i="1" a="1"/>
  <c r="AA1951" i="1" s="1"/>
  <c r="AA1952" i="1" a="1"/>
  <c r="AA1952" i="1" s="1"/>
  <c r="AA1953" i="1" a="1"/>
  <c r="AA1953" i="1" s="1"/>
  <c r="AA1954" i="1" a="1"/>
  <c r="AA1954" i="1" s="1"/>
  <c r="AA1955" i="1" a="1"/>
  <c r="AA1955" i="1" s="1"/>
  <c r="AA1956" i="1" a="1"/>
  <c r="AA1956" i="1" s="1"/>
  <c r="AA1957" i="1" a="1"/>
  <c r="AA1957" i="1" s="1"/>
  <c r="AA1958" i="1" a="1"/>
  <c r="AA1958" i="1" s="1"/>
  <c r="AA1959" i="1" a="1"/>
  <c r="AA1959" i="1" s="1"/>
  <c r="AA1960" i="1" a="1"/>
  <c r="AA1960" i="1" s="1"/>
  <c r="AA1961" i="1" a="1"/>
  <c r="AA1961" i="1" s="1"/>
  <c r="AA1962" i="1" a="1"/>
  <c r="AA1962" i="1" s="1"/>
  <c r="AA1963" i="1" a="1"/>
  <c r="AA1963" i="1" s="1"/>
  <c r="AA1964" i="1" a="1"/>
  <c r="AA1964" i="1" s="1"/>
  <c r="AA1965" i="1" a="1"/>
  <c r="AA1965" i="1"/>
  <c r="AA1966" i="1" a="1"/>
  <c r="AA1966" i="1" s="1"/>
  <c r="AA1967" i="1" a="1"/>
  <c r="AA1967" i="1" s="1"/>
  <c r="AA1968" i="1" a="1"/>
  <c r="AA1968" i="1" s="1"/>
  <c r="AA1969" i="1" a="1"/>
  <c r="AA1969" i="1"/>
  <c r="AA1970" i="1" a="1"/>
  <c r="AA1970" i="1" s="1"/>
  <c r="AA1971" i="1" a="1"/>
  <c r="AA1971" i="1"/>
  <c r="AA1972" i="1" a="1"/>
  <c r="AA1972" i="1" s="1"/>
  <c r="AA1973" i="1" a="1"/>
  <c r="AA1973" i="1" s="1"/>
  <c r="AA1974" i="1" a="1"/>
  <c r="AA1974" i="1" s="1"/>
  <c r="AA1975" i="1" a="1"/>
  <c r="AA1975" i="1" s="1"/>
  <c r="AA1976" i="1" a="1"/>
  <c r="AA1976" i="1" s="1"/>
  <c r="AA1977" i="1" a="1"/>
  <c r="AA1977" i="1" s="1"/>
  <c r="AA1978" i="1" a="1"/>
  <c r="AA1978" i="1" s="1"/>
  <c r="AA1979" i="1" a="1"/>
  <c r="AA1979" i="1" s="1"/>
  <c r="AA1980" i="1" a="1"/>
  <c r="AA1980" i="1" s="1"/>
  <c r="AA1981" i="1" a="1"/>
  <c r="AA1981" i="1"/>
  <c r="AA1982" i="1" a="1"/>
  <c r="AA1982" i="1"/>
  <c r="AA1983" i="1" a="1"/>
  <c r="AA1983" i="1" s="1"/>
  <c r="AA1984" i="1" a="1"/>
  <c r="AA1984" i="1" s="1"/>
  <c r="AA1985" i="1" a="1"/>
  <c r="AA1985" i="1"/>
  <c r="AA1986" i="1" a="1"/>
  <c r="AA1986" i="1" s="1"/>
  <c r="AA1987" i="1" a="1"/>
  <c r="AA1987" i="1" s="1"/>
  <c r="AA1988" i="1" a="1"/>
  <c r="AA1988" i="1" s="1"/>
  <c r="AA1989" i="1" a="1"/>
  <c r="AA1989" i="1" s="1"/>
  <c r="AA1990" i="1" a="1"/>
  <c r="AA1990" i="1" s="1"/>
  <c r="AA1991" i="1" a="1"/>
  <c r="AA1991" i="1" s="1"/>
  <c r="AA1992" i="1" a="1"/>
  <c r="AA1992" i="1" s="1"/>
  <c r="AA1993" i="1" a="1"/>
  <c r="AA1993" i="1" s="1"/>
  <c r="AA1994" i="1" a="1"/>
  <c r="AA1994" i="1" s="1"/>
  <c r="AA1995" i="1" a="1"/>
  <c r="AA1995" i="1"/>
  <c r="AA1996" i="1" a="1"/>
  <c r="AA1996" i="1" s="1"/>
  <c r="AA1997" i="1" a="1"/>
  <c r="AA1997" i="1" s="1"/>
  <c r="AA1998" i="1" a="1"/>
  <c r="AA1998" i="1" s="1"/>
  <c r="AA1999" i="1" a="1"/>
  <c r="AA1999" i="1"/>
  <c r="AA2000" i="1" a="1"/>
  <c r="AA2000" i="1" s="1"/>
  <c r="AA2001" i="1" a="1"/>
  <c r="AA2001" i="1" s="1"/>
  <c r="AA2002" i="1" a="1"/>
  <c r="AA2002" i="1" s="1"/>
  <c r="AA2003" i="1" a="1"/>
  <c r="AA2003" i="1"/>
  <c r="AA2004" i="1" a="1"/>
  <c r="AA2004" i="1" s="1"/>
  <c r="AA2005" i="1" a="1"/>
  <c r="AA2005" i="1" s="1"/>
  <c r="AA2006" i="1" a="1"/>
  <c r="AA2006" i="1" s="1"/>
  <c r="AA2007" i="1" a="1"/>
  <c r="AA2007" i="1" s="1"/>
  <c r="AA2008" i="1" a="1"/>
  <c r="AA2008" i="1"/>
  <c r="AA2009" i="1" a="1"/>
  <c r="AA2009" i="1" s="1"/>
  <c r="AA2010" i="1" a="1"/>
  <c r="AA2010" i="1" s="1"/>
  <c r="AA2011" i="1" a="1"/>
  <c r="AA2011" i="1" s="1"/>
  <c r="AA2012" i="1" a="1"/>
  <c r="AA2012" i="1"/>
  <c r="AA2013" i="1" a="1"/>
  <c r="AA2013" i="1"/>
  <c r="AA2014" i="1" a="1"/>
  <c r="AA2014" i="1" s="1"/>
  <c r="AA2015" i="1" a="1"/>
  <c r="AA2015" i="1" s="1"/>
  <c r="AA2016" i="1" a="1"/>
  <c r="AA2016" i="1" s="1"/>
  <c r="AA2017" i="1" a="1"/>
  <c r="AA2017" i="1"/>
  <c r="AA2018" i="1" a="1"/>
  <c r="AA2018" i="1" s="1"/>
  <c r="AA2019" i="1" a="1"/>
  <c r="AA2019" i="1"/>
  <c r="AA2020" i="1" a="1"/>
  <c r="AA2020" i="1"/>
  <c r="AA2021" i="1" a="1"/>
  <c r="AA2021" i="1"/>
  <c r="AA2022" i="1" a="1"/>
  <c r="AA2022" i="1" s="1"/>
  <c r="AA2023" i="1" a="1"/>
  <c r="AA2023" i="1" s="1"/>
  <c r="AA2024" i="1" a="1"/>
  <c r="AA2024" i="1"/>
  <c r="AA2025" i="1" a="1"/>
  <c r="AA2025" i="1" s="1"/>
  <c r="AA2026" i="1" a="1"/>
  <c r="AA2026" i="1" s="1"/>
  <c r="AA2027" i="1" a="1"/>
  <c r="AA2027" i="1" s="1"/>
  <c r="AA2028" i="1" a="1"/>
  <c r="AA2028" i="1" s="1"/>
  <c r="AA2029" i="1" a="1"/>
  <c r="AA2029" i="1" s="1"/>
  <c r="AA2030" i="1" a="1"/>
  <c r="AA2030" i="1" s="1"/>
  <c r="AA2031" i="1" a="1"/>
  <c r="AA2031" i="1" s="1"/>
  <c r="AA2032" i="1" a="1"/>
  <c r="AA2032" i="1" s="1"/>
  <c r="AA2033" i="1" a="1"/>
  <c r="AA2033" i="1" s="1"/>
  <c r="AA2034" i="1" a="1"/>
  <c r="AA2034" i="1" s="1"/>
  <c r="AA2035" i="1" a="1"/>
  <c r="AA2035" i="1" s="1"/>
  <c r="AA2036" i="1" a="1"/>
  <c r="AA2036" i="1" s="1"/>
  <c r="AA2037" i="1" a="1"/>
  <c r="AA2037" i="1"/>
  <c r="AA2038" i="1" a="1"/>
  <c r="AA2038" i="1"/>
  <c r="AA2039" i="1" a="1"/>
  <c r="AA2039" i="1" s="1"/>
  <c r="AA2040" i="1" a="1"/>
  <c r="AA2040" i="1" s="1"/>
  <c r="AA2041" i="1" a="1"/>
  <c r="AA2041" i="1" s="1"/>
  <c r="AA2042" i="1" a="1"/>
  <c r="AA2042" i="1" s="1"/>
  <c r="AA2043" i="1" a="1"/>
  <c r="AA2043" i="1" s="1"/>
  <c r="AA2044" i="1" a="1"/>
  <c r="AA2044" i="1"/>
  <c r="AA2045" i="1" a="1"/>
  <c r="AA2045" i="1"/>
  <c r="AA2046" i="1" a="1"/>
  <c r="AA2046" i="1" s="1"/>
  <c r="AA2047" i="1" a="1"/>
  <c r="AA2047" i="1" s="1"/>
  <c r="AA2048" i="1" a="1"/>
  <c r="AA2048" i="1"/>
  <c r="AA2049" i="1" a="1"/>
  <c r="AA2049" i="1" s="1"/>
  <c r="AA2050" i="1" a="1"/>
  <c r="AA2050" i="1" s="1"/>
  <c r="AA2051" i="1" a="1"/>
  <c r="AA2051" i="1"/>
  <c r="AA2052" i="1" a="1"/>
  <c r="AA2052" i="1" s="1"/>
  <c r="AA2053" i="1" a="1"/>
  <c r="AA2053" i="1"/>
  <c r="AA2054" i="1" a="1"/>
  <c r="AA2054" i="1"/>
  <c r="AA2055" i="1" a="1"/>
  <c r="AA2055" i="1" s="1"/>
  <c r="AA2056" i="1" a="1"/>
  <c r="AA2056" i="1" s="1"/>
  <c r="AA2057" i="1" a="1"/>
  <c r="AA2057" i="1" s="1"/>
  <c r="AA2058" i="1" a="1"/>
  <c r="AA2058" i="1" s="1"/>
  <c r="AA2059" i="1" a="1"/>
  <c r="AA2059" i="1"/>
  <c r="AA2060" i="1" a="1"/>
  <c r="AA2060" i="1" s="1"/>
  <c r="AA2061" i="1" a="1"/>
  <c r="AA2061" i="1" s="1"/>
  <c r="AA2062" i="1" a="1"/>
  <c r="AA2062" i="1" s="1"/>
  <c r="AA2063" i="1" a="1"/>
  <c r="AA2063" i="1" s="1"/>
  <c r="AA2064" i="1" a="1"/>
  <c r="AA2064" i="1" s="1"/>
  <c r="AA2065" i="1" a="1"/>
  <c r="AA2065" i="1" s="1"/>
  <c r="AA2066" i="1" a="1"/>
  <c r="AA2066" i="1"/>
  <c r="AA2067" i="1" a="1"/>
  <c r="AA2067" i="1" s="1"/>
  <c r="AA2068" i="1" a="1"/>
  <c r="AA2068" i="1" s="1"/>
  <c r="AA2069" i="1" a="1"/>
  <c r="AA2069" i="1" s="1"/>
  <c r="AA2070" i="1" a="1"/>
  <c r="AA2070" i="1" s="1"/>
  <c r="AA2071" i="1" a="1"/>
  <c r="AA2071" i="1" s="1"/>
  <c r="AA2072" i="1" a="1"/>
  <c r="AA2072" i="1" s="1"/>
  <c r="AA2073" i="1" a="1"/>
  <c r="AA2073" i="1" s="1"/>
  <c r="AA2074" i="1" a="1"/>
  <c r="AA2074" i="1" s="1"/>
  <c r="AA2075" i="1" a="1"/>
  <c r="AA2075" i="1"/>
  <c r="AA2076" i="1" a="1"/>
  <c r="AA2076" i="1" s="1"/>
  <c r="AA2077" i="1" a="1"/>
  <c r="AA2077" i="1" s="1"/>
  <c r="AA2078" i="1" a="1"/>
  <c r="AA2078" i="1" s="1"/>
  <c r="AA2079" i="1" a="1"/>
  <c r="AA2079" i="1" s="1"/>
  <c r="AA2080" i="1" a="1"/>
  <c r="AA2080" i="1"/>
  <c r="AA2081" i="1" a="1"/>
  <c r="AA2081" i="1" s="1"/>
  <c r="AA2082" i="1" a="1"/>
  <c r="AA2082" i="1" s="1"/>
  <c r="AA2083" i="1" a="1"/>
  <c r="AA2083" i="1" s="1"/>
  <c r="AA2084" i="1" a="1"/>
  <c r="AA2084" i="1"/>
  <c r="AA2085" i="1" a="1"/>
  <c r="AA2085" i="1" s="1"/>
  <c r="AA2086" i="1" a="1"/>
  <c r="AA2086" i="1" s="1"/>
  <c r="AA2087" i="1" a="1"/>
  <c r="AA2087" i="1" s="1"/>
  <c r="AA2088" i="1" a="1"/>
  <c r="AA2088" i="1" s="1"/>
  <c r="AA2089" i="1" a="1"/>
  <c r="AA2089" i="1"/>
  <c r="AA2090" i="1" a="1"/>
  <c r="AA2090" i="1"/>
  <c r="AA2091" i="1" a="1"/>
  <c r="AA2091" i="1" s="1"/>
  <c r="AA2092" i="1" a="1"/>
  <c r="AA2092" i="1"/>
  <c r="AA2093" i="1" a="1"/>
  <c r="AA2093" i="1" s="1"/>
  <c r="AA2094" i="1" a="1"/>
  <c r="AA2094" i="1" s="1"/>
  <c r="AA2095" i="1" a="1"/>
  <c r="AA2095" i="1"/>
  <c r="AA2096" i="1" a="1"/>
  <c r="AA2096" i="1"/>
  <c r="AA2097" i="1" a="1"/>
  <c r="AA2097" i="1" s="1"/>
  <c r="AA2098" i="1" a="1"/>
  <c r="AA2098" i="1" s="1"/>
  <c r="AA2099" i="1" a="1"/>
  <c r="AA2099" i="1" s="1"/>
  <c r="AA2100" i="1" a="1"/>
  <c r="AA2100" i="1" s="1"/>
  <c r="AA2101" i="1" a="1"/>
  <c r="AA2101" i="1" s="1"/>
  <c r="AA2102" i="1" a="1"/>
  <c r="AA2102" i="1"/>
  <c r="AA2103" i="1" a="1"/>
  <c r="AA2103" i="1"/>
  <c r="AA2104" i="1" a="1"/>
  <c r="AA2104" i="1" s="1"/>
  <c r="AA2105" i="1" a="1"/>
  <c r="AA2105" i="1"/>
  <c r="AA2106" i="1" a="1"/>
  <c r="AA2106" i="1" s="1"/>
  <c r="AA2107" i="1" a="1"/>
  <c r="AA2107" i="1"/>
  <c r="AA2108" i="1" a="1"/>
  <c r="AA2108" i="1" s="1"/>
  <c r="AA2109" i="1" a="1"/>
  <c r="AA2109" i="1"/>
  <c r="AA2110" i="1" a="1"/>
  <c r="AA2110" i="1"/>
  <c r="AA2111" i="1" a="1"/>
  <c r="AA2111" i="1"/>
  <c r="AA2112" i="1" a="1"/>
  <c r="AA2112" i="1" s="1"/>
  <c r="AA2113" i="1" a="1"/>
  <c r="AA2113" i="1"/>
  <c r="AA2114" i="1" a="1"/>
  <c r="AA2114" i="1" s="1"/>
  <c r="AA2115" i="1" a="1"/>
  <c r="AA2115" i="1" s="1"/>
  <c r="AA2116" i="1" a="1"/>
  <c r="AA2116" i="1"/>
  <c r="AA2117" i="1" a="1"/>
  <c r="AA2117" i="1"/>
  <c r="AA2118" i="1" a="1"/>
  <c r="AA2118" i="1" s="1"/>
  <c r="AA2119" i="1" a="1"/>
  <c r="AA2119" i="1" s="1"/>
  <c r="AA2120" i="1" a="1"/>
  <c r="AA2120" i="1" s="1"/>
  <c r="AA2121" i="1" a="1"/>
  <c r="AA2121" i="1"/>
  <c r="AA2122" i="1" a="1"/>
  <c r="AA2122" i="1" s="1"/>
  <c r="AA2123" i="1" a="1"/>
  <c r="AA2123" i="1" s="1"/>
  <c r="AA2124" i="1" a="1"/>
  <c r="AA2124" i="1" s="1"/>
  <c r="AA2125" i="1" a="1"/>
  <c r="AA2125" i="1" s="1"/>
  <c r="AA2126" i="1" a="1"/>
  <c r="AA2126" i="1" s="1"/>
  <c r="AA2127" i="1" a="1"/>
  <c r="AA2127" i="1" s="1"/>
  <c r="AA2128" i="1" a="1"/>
  <c r="AA2128" i="1" s="1"/>
  <c r="AA2129" i="1" a="1"/>
  <c r="AA2129" i="1"/>
  <c r="AA2130" i="1" a="1"/>
  <c r="AA2130" i="1" s="1"/>
  <c r="AA2131" i="1" a="1"/>
  <c r="AA2131" i="1"/>
  <c r="AA2132" i="1" a="1"/>
  <c r="AA2132" i="1" s="1"/>
  <c r="AA2133" i="1" a="1"/>
  <c r="AA2133" i="1" s="1"/>
  <c r="AA2134" i="1" a="1"/>
  <c r="AA2134" i="1"/>
  <c r="AA2135" i="1" a="1"/>
  <c r="AA2135" i="1"/>
  <c r="AA2136" i="1" a="1"/>
  <c r="AA2136" i="1" s="1"/>
  <c r="AA2137" i="1" a="1"/>
  <c r="AA2137" i="1"/>
  <c r="AA2138" i="1" a="1"/>
  <c r="AA2138" i="1"/>
  <c r="AA2139" i="1" a="1"/>
  <c r="AA2139" i="1" s="1"/>
  <c r="AA2140" i="1" a="1"/>
  <c r="AA2140" i="1" s="1"/>
  <c r="AA2141" i="1" a="1"/>
  <c r="AA2141" i="1" s="1"/>
  <c r="AA2142" i="1" a="1"/>
  <c r="AA2142" i="1" s="1"/>
  <c r="AA2143" i="1" a="1"/>
  <c r="AA2143" i="1" s="1"/>
  <c r="AA2144" i="1" a="1"/>
  <c r="AA2144" i="1"/>
  <c r="AA2145" i="1" a="1"/>
  <c r="AA2145" i="1" s="1"/>
  <c r="AA2146" i="1" a="1"/>
  <c r="AA2146" i="1" s="1"/>
  <c r="AA2147" i="1" a="1"/>
  <c r="AA2147" i="1" s="1"/>
  <c r="AA2148" i="1" a="1"/>
  <c r="AA2148" i="1" s="1"/>
  <c r="AA2149" i="1" a="1"/>
  <c r="AA2149" i="1" s="1"/>
  <c r="AA2150" i="1" a="1"/>
  <c r="AA2150" i="1" s="1"/>
  <c r="AA2151" i="1" a="1"/>
  <c r="AA2151" i="1"/>
  <c r="AA2152" i="1" a="1"/>
  <c r="AA2152" i="1"/>
  <c r="AA2153" i="1" a="1"/>
  <c r="AA2153" i="1" s="1"/>
  <c r="AA2154" i="1" a="1"/>
  <c r="AA2154" i="1" s="1"/>
  <c r="AA2155" i="1" a="1"/>
  <c r="AA2155" i="1"/>
  <c r="AA2156" i="1" a="1"/>
  <c r="AA2156" i="1" s="1"/>
  <c r="AA2157" i="1" a="1"/>
  <c r="AA2157" i="1" s="1"/>
  <c r="AA2158" i="1" a="1"/>
  <c r="AA2158" i="1" s="1"/>
  <c r="AA2159" i="1" a="1"/>
  <c r="AA2159" i="1" s="1"/>
  <c r="AA2160" i="1" a="1"/>
  <c r="AA2160" i="1" s="1"/>
  <c r="AA2161" i="1" a="1"/>
  <c r="AA2161" i="1"/>
  <c r="AA2162" i="1" a="1"/>
  <c r="AA2162" i="1"/>
  <c r="AA2163" i="1" a="1"/>
  <c r="AA2163" i="1" s="1"/>
  <c r="AA2164" i="1" a="1"/>
  <c r="AA2164" i="1" s="1"/>
  <c r="AA2165" i="1" a="1"/>
  <c r="AA2165" i="1" s="1"/>
  <c r="AA2166" i="1" a="1"/>
  <c r="AA2166" i="1" s="1"/>
  <c r="AA2167" i="1" a="1"/>
  <c r="AA2167" i="1"/>
  <c r="AA2168" i="1" a="1"/>
  <c r="AA2168" i="1"/>
  <c r="AA2169" i="1" a="1"/>
  <c r="AA2169" i="1"/>
  <c r="AA2170" i="1" a="1"/>
  <c r="AA2170" i="1"/>
  <c r="AA2171" i="1" a="1"/>
  <c r="AA2171" i="1" s="1"/>
  <c r="AA2172" i="1" a="1"/>
  <c r="AA2172" i="1" s="1"/>
  <c r="AA2173" i="1" a="1"/>
  <c r="AA2173" i="1" s="1"/>
  <c r="AA2174" i="1" a="1"/>
  <c r="AA2174" i="1" s="1"/>
  <c r="AA2175" i="1" a="1"/>
  <c r="AA2175" i="1" s="1"/>
  <c r="AA2176" i="1" a="1"/>
  <c r="AA2176" i="1" s="1"/>
  <c r="AA2177" i="1" a="1"/>
  <c r="AA2177" i="1" s="1"/>
  <c r="AA2178" i="1" a="1"/>
  <c r="AA2178" i="1" s="1"/>
  <c r="AA2179" i="1" a="1"/>
  <c r="AA2179" i="1"/>
  <c r="AA2180" i="1" a="1"/>
  <c r="AA2180" i="1"/>
  <c r="AA2181" i="1" a="1"/>
  <c r="AA2181" i="1" s="1"/>
  <c r="AA2182" i="1" a="1"/>
  <c r="AA2182" i="1" s="1"/>
  <c r="AA2183" i="1" a="1"/>
  <c r="AA2183" i="1" s="1"/>
  <c r="AA2184" i="1" a="1"/>
  <c r="AA2184" i="1" s="1"/>
  <c r="AA2185" i="1" a="1"/>
  <c r="AA2185" i="1"/>
  <c r="AA2186" i="1" a="1"/>
  <c r="AA2186" i="1" s="1"/>
  <c r="AA2187" i="1" a="1"/>
  <c r="AA2187" i="1"/>
  <c r="AA2188" i="1" a="1"/>
  <c r="AA2188" i="1" s="1"/>
  <c r="AA2189" i="1" a="1"/>
  <c r="AA2189" i="1" s="1"/>
  <c r="AA2190" i="1" a="1"/>
  <c r="AA2190" i="1" s="1"/>
  <c r="AA2191" i="1" a="1"/>
  <c r="AA2191" i="1" s="1"/>
  <c r="AA2192" i="1" a="1"/>
  <c r="AA2192" i="1" s="1"/>
  <c r="AA2193" i="1" a="1"/>
  <c r="AA2193" i="1"/>
  <c r="AA2194" i="1" a="1"/>
  <c r="AA2194" i="1"/>
  <c r="AA2195" i="1" a="1"/>
  <c r="AA2195" i="1" s="1"/>
  <c r="AA2196" i="1" a="1"/>
  <c r="AA2196" i="1" s="1"/>
  <c r="AA2197" i="1" a="1"/>
  <c r="AA2197" i="1" s="1"/>
  <c r="AA2198" i="1" a="1"/>
  <c r="AA2198" i="1"/>
  <c r="AA2199" i="1" a="1"/>
  <c r="AA2199" i="1"/>
  <c r="AA2200" i="1" a="1"/>
  <c r="AA2200" i="1"/>
  <c r="AA2201" i="1" a="1"/>
  <c r="AA2201" i="1"/>
  <c r="AA2202" i="1" a="1"/>
  <c r="AA2202" i="1" s="1"/>
  <c r="AA2203" i="1" a="1"/>
  <c r="AA2203" i="1" s="1"/>
  <c r="AA2204" i="1" a="1"/>
  <c r="AA2204" i="1" s="1"/>
  <c r="AA2205" i="1" a="1"/>
  <c r="AA2205" i="1"/>
  <c r="AA2206" i="1" a="1"/>
  <c r="AA2206" i="1"/>
  <c r="AA2207" i="1" a="1"/>
  <c r="AA2207" i="1"/>
  <c r="AA2208" i="1" a="1"/>
  <c r="AA2208" i="1" s="1"/>
  <c r="AA2209" i="1" a="1"/>
  <c r="AA2209" i="1" s="1"/>
  <c r="AA2210" i="1" a="1"/>
  <c r="AA2210" i="1"/>
  <c r="AA2211" i="1" a="1"/>
  <c r="AA2211" i="1"/>
  <c r="AA2212" i="1" a="1"/>
  <c r="AA2212" i="1" s="1"/>
  <c r="AA2213" i="1" a="1"/>
  <c r="AA2213" i="1" s="1"/>
  <c r="AA2214" i="1" a="1"/>
  <c r="AA2214" i="1" s="1"/>
  <c r="AA2215" i="1" a="1"/>
  <c r="AA2215" i="1" s="1"/>
  <c r="AA2216" i="1" a="1"/>
  <c r="AA2216" i="1" s="1"/>
  <c r="AA2217" i="1" a="1"/>
  <c r="AA2217" i="1" s="1"/>
  <c r="AA2218" i="1" a="1"/>
  <c r="AA2218" i="1" s="1"/>
  <c r="AA2219" i="1" a="1"/>
  <c r="AA2219" i="1" s="1"/>
  <c r="AA2220" i="1" a="1"/>
  <c r="AA2220" i="1" s="1"/>
  <c r="AA2221" i="1" a="1"/>
  <c r="AA2221" i="1" s="1"/>
  <c r="AA2222" i="1" a="1"/>
  <c r="AA2222" i="1"/>
  <c r="AA2223" i="1" a="1"/>
  <c r="AA2223" i="1" s="1"/>
  <c r="AA2224" i="1" a="1"/>
  <c r="AA2224" i="1" s="1"/>
  <c r="AA2225" i="1" a="1"/>
  <c r="AA2225" i="1" s="1"/>
  <c r="AA2226" i="1" a="1"/>
  <c r="AA2226" i="1" s="1"/>
  <c r="AA2227" i="1" a="1"/>
  <c r="AA2227" i="1" s="1"/>
  <c r="AA2228" i="1" a="1"/>
  <c r="AA2228" i="1"/>
  <c r="AA2229" i="1" a="1"/>
  <c r="AA2229" i="1" s="1"/>
  <c r="AA2230" i="1" a="1"/>
  <c r="AA2230" i="1" s="1"/>
  <c r="AA2231" i="1" a="1"/>
  <c r="AA2231" i="1" s="1"/>
  <c r="AA2232" i="1" a="1"/>
  <c r="AA2232" i="1" s="1"/>
  <c r="AA2233" i="1" a="1"/>
  <c r="AA2233" i="1" s="1"/>
  <c r="AA2234" i="1" a="1"/>
  <c r="AA2234" i="1" s="1"/>
  <c r="AA2235" i="1" a="1"/>
  <c r="AA2235" i="1" s="1"/>
  <c r="AA2236" i="1" a="1"/>
  <c r="AA2236" i="1" s="1"/>
  <c r="AA2237" i="1" a="1"/>
  <c r="AA2237" i="1"/>
  <c r="AA2238" i="1" a="1"/>
  <c r="AA2238" i="1" s="1"/>
  <c r="AA2239" i="1" a="1"/>
  <c r="AA2239" i="1" s="1"/>
  <c r="AA2240" i="1" a="1"/>
  <c r="AA2240" i="1" s="1"/>
  <c r="AA2241" i="1" a="1"/>
  <c r="AA2241" i="1" s="1"/>
  <c r="AA2242" i="1" a="1"/>
  <c r="AA2242" i="1" s="1"/>
  <c r="AA2243" i="1" a="1"/>
  <c r="AA2243" i="1" s="1"/>
  <c r="AA2244" i="1" a="1"/>
  <c r="AA2244" i="1" s="1"/>
  <c r="AA2245" i="1" a="1"/>
  <c r="AA2245" i="1" s="1"/>
  <c r="AA2246" i="1" a="1"/>
  <c r="AA2246" i="1" s="1"/>
  <c r="AA2247" i="1" a="1"/>
  <c r="AA2247" i="1" s="1"/>
  <c r="AA2248" i="1" a="1"/>
  <c r="AA2248" i="1" s="1"/>
  <c r="AA2249" i="1" a="1"/>
  <c r="AA2249" i="1" s="1"/>
  <c r="AA2250" i="1" a="1"/>
  <c r="AA2250" i="1" s="1"/>
  <c r="AA2251" i="1" a="1"/>
  <c r="AA2251" i="1"/>
  <c r="AA2252" i="1" a="1"/>
  <c r="AA2252" i="1"/>
  <c r="AA2253" i="1" a="1"/>
  <c r="AA2253" i="1" s="1"/>
  <c r="AA2254" i="1" a="1"/>
  <c r="AA2254" i="1" s="1"/>
  <c r="AA2255" i="1" a="1"/>
  <c r="AA2255" i="1"/>
  <c r="AA2256" i="1" a="1"/>
  <c r="AA2256" i="1" s="1"/>
  <c r="AA2257" i="1" a="1"/>
  <c r="AA2257" i="1" s="1"/>
  <c r="AA2258" i="1" a="1"/>
  <c r="AA2258" i="1" s="1"/>
  <c r="AA2259" i="1" a="1"/>
  <c r="AA2259" i="1"/>
  <c r="AA2260" i="1" a="1"/>
  <c r="AA2260" i="1"/>
  <c r="AA2261" i="1" a="1"/>
  <c r="AA2261" i="1" s="1"/>
  <c r="AA2262" i="1" a="1"/>
  <c r="AA2262" i="1" s="1"/>
  <c r="AA2263" i="1" a="1"/>
  <c r="AA2263" i="1" s="1"/>
  <c r="AA2264" i="1" a="1"/>
  <c r="AA2264" i="1" s="1"/>
  <c r="AA2265" i="1" a="1"/>
  <c r="AA2265" i="1"/>
  <c r="AA2266" i="1" a="1"/>
  <c r="AA2266" i="1" s="1"/>
  <c r="AA2267" i="1" a="1"/>
  <c r="AA2267" i="1"/>
  <c r="AA2268" i="1" a="1"/>
  <c r="AA2268" i="1" s="1"/>
  <c r="AA2269" i="1" a="1"/>
  <c r="AA2269" i="1" s="1"/>
  <c r="AA2270" i="1" a="1"/>
  <c r="AA2270" i="1" s="1"/>
  <c r="AA2271" i="1" a="1"/>
  <c r="AA2271" i="1" s="1"/>
  <c r="AA2272" i="1" a="1"/>
  <c r="AA2272" i="1" s="1"/>
  <c r="AA2273" i="1" a="1"/>
  <c r="AA2273" i="1" s="1"/>
  <c r="AA2274" i="1" a="1"/>
  <c r="AA2274" i="1" s="1"/>
  <c r="AA2275" i="1" a="1"/>
  <c r="AA2275" i="1" s="1"/>
  <c r="AA2276" i="1" a="1"/>
  <c r="AA2276" i="1" s="1"/>
  <c r="AA2277" i="1" a="1"/>
  <c r="AA2277" i="1" s="1"/>
  <c r="AA2278" i="1" a="1"/>
  <c r="AA2278" i="1" s="1"/>
  <c r="AA2279" i="1" a="1"/>
  <c r="AA2279" i="1" s="1"/>
  <c r="AA2280" i="1" a="1"/>
  <c r="AA2280" i="1" s="1"/>
  <c r="AA2281" i="1" a="1"/>
  <c r="AA2281" i="1"/>
  <c r="AA2282" i="1" a="1"/>
  <c r="AA2282" i="1" s="1"/>
  <c r="AA2283" i="1" a="1"/>
  <c r="AA2283" i="1" s="1"/>
  <c r="AA2284" i="1" a="1"/>
  <c r="AA2284" i="1"/>
  <c r="AA2285" i="1" a="1"/>
  <c r="AA2285" i="1"/>
  <c r="AA2286" i="1" a="1"/>
  <c r="AA2286" i="1" s="1"/>
  <c r="AA2287" i="1" a="1"/>
  <c r="AA2287" i="1" s="1"/>
  <c r="AA2288" i="1" a="1"/>
  <c r="AA2288" i="1"/>
  <c r="AA2289" i="1" a="1"/>
  <c r="AA2289" i="1" s="1"/>
  <c r="AA2290" i="1" a="1"/>
  <c r="AA2290" i="1"/>
  <c r="AA2291" i="1" a="1"/>
  <c r="AA2291" i="1" s="1"/>
  <c r="AA2292" i="1" a="1"/>
  <c r="AA2292" i="1" s="1"/>
  <c r="AA2293" i="1" a="1"/>
  <c r="AA2293" i="1"/>
  <c r="AA2294" i="1" a="1"/>
  <c r="AA2294" i="1" s="1"/>
  <c r="AA2295" i="1" a="1"/>
  <c r="AA2295" i="1" s="1"/>
  <c r="AA2296" i="1" a="1"/>
  <c r="AA2296" i="1" s="1"/>
  <c r="AA2297" i="1" a="1"/>
  <c r="AA2297" i="1"/>
  <c r="AA2298" i="1" a="1"/>
  <c r="AA2298" i="1" s="1"/>
  <c r="AA2299" i="1" a="1"/>
  <c r="AA2299" i="1" s="1"/>
  <c r="AA2300" i="1" a="1"/>
  <c r="AA2300" i="1"/>
  <c r="AA2301" i="1" a="1"/>
  <c r="AA2301" i="1"/>
  <c r="AA2302" i="1" a="1"/>
  <c r="AA2302" i="1" s="1"/>
  <c r="AA2303" i="1" a="1"/>
  <c r="AA2303" i="1"/>
  <c r="AA2304" i="1" a="1"/>
  <c r="AA2304" i="1" s="1"/>
  <c r="AA2305" i="1" a="1"/>
  <c r="AA2305" i="1" s="1"/>
  <c r="AA2306" i="1" a="1"/>
  <c r="AA2306" i="1" s="1"/>
  <c r="AA2307" i="1" a="1"/>
  <c r="AA2307" i="1" s="1"/>
  <c r="AA2308" i="1" a="1"/>
  <c r="AA2308" i="1" s="1"/>
  <c r="AA2309" i="1" a="1"/>
  <c r="AA2309" i="1" s="1"/>
  <c r="AA2310" i="1" a="1"/>
  <c r="AA2310" i="1" s="1"/>
  <c r="AA2311" i="1" a="1"/>
  <c r="AA2311" i="1" s="1"/>
  <c r="AA2312" i="1" a="1"/>
  <c r="AA2312" i="1"/>
  <c r="AA2313" i="1" a="1"/>
  <c r="AA2313" i="1" s="1"/>
  <c r="AA2314" i="1" a="1"/>
  <c r="AA2314" i="1" s="1"/>
  <c r="AA2315" i="1" a="1"/>
  <c r="AA2315" i="1" s="1"/>
  <c r="AA2316" i="1" a="1"/>
  <c r="AA2316" i="1" s="1"/>
  <c r="AA2317" i="1" a="1"/>
  <c r="AA2317" i="1"/>
  <c r="AA2318" i="1" a="1"/>
  <c r="AA2318" i="1" s="1"/>
  <c r="AA2319" i="1" a="1"/>
  <c r="AA2319" i="1" s="1"/>
  <c r="AA2320" i="1" a="1"/>
  <c r="AA2320" i="1" s="1"/>
  <c r="AA2321" i="1" a="1"/>
  <c r="AA2321" i="1" s="1"/>
  <c r="AA2322" i="1" a="1"/>
  <c r="AA2322" i="1" s="1"/>
  <c r="AA2323" i="1" a="1"/>
  <c r="AA2323" i="1" s="1"/>
  <c r="AA2324" i="1" a="1"/>
  <c r="AA2324" i="1" s="1"/>
  <c r="AA2325" i="1" a="1"/>
  <c r="AA2325" i="1" s="1"/>
  <c r="AA2326" i="1" a="1"/>
  <c r="AA2326" i="1"/>
  <c r="AA2327" i="1" a="1"/>
  <c r="AA2327" i="1"/>
  <c r="AA2328" i="1" a="1"/>
  <c r="AA2328" i="1" s="1"/>
  <c r="AA2329" i="1" a="1"/>
  <c r="AA2329" i="1" s="1"/>
  <c r="AA2330" i="1" a="1"/>
  <c r="AA2330" i="1"/>
  <c r="AA2331" i="1" a="1"/>
  <c r="AA2331" i="1" s="1"/>
  <c r="AA2332" i="1" a="1"/>
  <c r="AA2332" i="1" s="1"/>
  <c r="AA2333" i="1" a="1"/>
  <c r="AA2333" i="1" s="1"/>
  <c r="AA2334" i="1" a="1"/>
  <c r="AA2334" i="1" s="1"/>
  <c r="AA2335" i="1" a="1"/>
  <c r="AA2335" i="1" s="1"/>
  <c r="AA2336" i="1" a="1"/>
  <c r="AA2336" i="1" s="1"/>
  <c r="AA2337" i="1" a="1"/>
  <c r="AA2337" i="1" s="1"/>
  <c r="AA2338" i="1" a="1"/>
  <c r="AA2338" i="1" s="1"/>
  <c r="AA2339" i="1" a="1"/>
  <c r="AA2339" i="1" s="1"/>
  <c r="AA2340" i="1" a="1"/>
  <c r="AA2340" i="1" s="1"/>
  <c r="AA2341" i="1" a="1"/>
  <c r="AA2341" i="1"/>
  <c r="AA2342" i="1" a="1"/>
  <c r="AA2342" i="1" s="1"/>
  <c r="AA2343" i="1" a="1"/>
  <c r="AA2343" i="1"/>
  <c r="AA2344" i="1" a="1"/>
  <c r="AA2344" i="1" s="1"/>
  <c r="AA2345" i="1" a="1"/>
  <c r="AA2345" i="1" s="1"/>
  <c r="AA2346" i="1" a="1"/>
  <c r="AA2346" i="1" s="1"/>
  <c r="AA2347" i="1" a="1"/>
  <c r="AA2347" i="1" s="1"/>
  <c r="AA2348" i="1" a="1"/>
  <c r="AA2348" i="1" s="1"/>
  <c r="AA2349" i="1" a="1"/>
  <c r="AA2349" i="1"/>
  <c r="AA2350" i="1" a="1"/>
  <c r="AA2350" i="1" s="1"/>
  <c r="AA2351" i="1" a="1"/>
  <c r="AA2351" i="1" s="1"/>
  <c r="AA2352" i="1" a="1"/>
  <c r="AA2352" i="1" s="1"/>
  <c r="AA2353" i="1" a="1"/>
  <c r="AA2353" i="1"/>
  <c r="AA2354" i="1" a="1"/>
  <c r="AA2354" i="1"/>
  <c r="AA2355" i="1" a="1"/>
  <c r="AA2355" i="1"/>
  <c r="AA2356" i="1" a="1"/>
  <c r="AA2356" i="1"/>
  <c r="AA2357" i="1" a="1"/>
  <c r="AA2357" i="1" s="1"/>
  <c r="AA2358" i="1" a="1"/>
  <c r="AA2358" i="1" s="1"/>
  <c r="AA2359" i="1" a="1"/>
  <c r="AA2359" i="1" s="1"/>
  <c r="AA2360" i="1" a="1"/>
  <c r="AA2360" i="1" s="1"/>
  <c r="AA2361" i="1" a="1"/>
  <c r="AA2361" i="1" s="1"/>
  <c r="AA2362" i="1" a="1"/>
  <c r="AA2362" i="1" s="1"/>
  <c r="AA2363" i="1" a="1"/>
  <c r="AA2363" i="1" s="1"/>
  <c r="AA2364" i="1" a="1"/>
  <c r="AA2364" i="1" s="1"/>
  <c r="AA2365" i="1" a="1"/>
  <c r="AA2365" i="1" s="1"/>
  <c r="AA2366" i="1" a="1"/>
  <c r="AA2366" i="1" s="1"/>
  <c r="AA2367" i="1" a="1"/>
  <c r="AA2367" i="1" s="1"/>
  <c r="AA2368" i="1" a="1"/>
  <c r="AA2368" i="1" s="1"/>
  <c r="AA2369" i="1" a="1"/>
  <c r="AA2369" i="1"/>
  <c r="AA2370" i="1" a="1"/>
  <c r="AA2370" i="1" s="1"/>
  <c r="AA2371" i="1" a="1"/>
  <c r="AA2371" i="1"/>
  <c r="AA2372" i="1" a="1"/>
  <c r="AA2372" i="1" s="1"/>
  <c r="AA2373" i="1" a="1"/>
  <c r="AA2373" i="1" s="1"/>
  <c r="AA2374" i="1" a="1"/>
  <c r="AA2374" i="1" s="1"/>
  <c r="AA2375" i="1" a="1"/>
  <c r="AA2375" i="1" s="1"/>
  <c r="AA2376" i="1" a="1"/>
  <c r="AA2376" i="1" s="1"/>
  <c r="AA2377" i="1" a="1"/>
  <c r="AA2377" i="1" s="1"/>
  <c r="AA2378" i="1" a="1"/>
  <c r="AA2378" i="1"/>
  <c r="AA2379" i="1" a="1"/>
  <c r="AA2379" i="1"/>
  <c r="AA2380" i="1" a="1"/>
  <c r="AA2380" i="1" s="1"/>
  <c r="AA2381" i="1" a="1"/>
  <c r="AA2381" i="1"/>
  <c r="AA2382" i="1" a="1"/>
  <c r="AA2382" i="1" s="1"/>
  <c r="AA2383" i="1" a="1"/>
  <c r="AA2383" i="1" s="1"/>
  <c r="AA2384" i="1" a="1"/>
  <c r="AA2384" i="1"/>
  <c r="AA2385" i="1" a="1"/>
  <c r="AA2385" i="1"/>
  <c r="AA2386" i="1" a="1"/>
  <c r="AA2386" i="1" s="1"/>
  <c r="AA2387" i="1" a="1"/>
  <c r="AA2387" i="1" s="1"/>
  <c r="AA2388" i="1" a="1"/>
  <c r="AA2388" i="1" s="1"/>
  <c r="AA2389" i="1" a="1"/>
  <c r="AA2389" i="1" s="1"/>
  <c r="AA2390" i="1" a="1"/>
  <c r="AA2390" i="1" s="1"/>
  <c r="AA2391" i="1" a="1"/>
  <c r="AA2391" i="1"/>
  <c r="AA2392" i="1" a="1"/>
  <c r="AA2392" i="1"/>
  <c r="AA2393" i="1" a="1"/>
  <c r="AA2393" i="1" s="1"/>
  <c r="AA2394" i="1" a="1"/>
  <c r="AA2394" i="1" s="1"/>
  <c r="AA2395" i="1" a="1"/>
  <c r="AA2395" i="1" s="1"/>
  <c r="AA2396" i="1" a="1"/>
  <c r="AA2396" i="1" s="1"/>
  <c r="AA2397" i="1" a="1"/>
  <c r="AA2397" i="1" s="1"/>
  <c r="AA2398" i="1" a="1"/>
  <c r="AA2398" i="1" s="1"/>
  <c r="AA2399" i="1" a="1"/>
  <c r="AA2399" i="1"/>
  <c r="AA2400" i="1" a="1"/>
  <c r="AA2400" i="1" s="1"/>
  <c r="AA2401" i="1" a="1"/>
  <c r="AA2401" i="1"/>
  <c r="AA2402" i="1" a="1"/>
  <c r="AA2402" i="1" s="1"/>
  <c r="AA2403" i="1" a="1"/>
  <c r="AA2403" i="1" s="1"/>
  <c r="AA2404" i="1" a="1"/>
  <c r="AA2404" i="1" s="1"/>
  <c r="AA2405" i="1" a="1"/>
  <c r="AA2405" i="1" s="1"/>
  <c r="AA2406" i="1" a="1"/>
  <c r="AA2406" i="1" s="1"/>
  <c r="AA2407" i="1" a="1"/>
  <c r="AA2407" i="1" s="1"/>
  <c r="AA2408" i="1" a="1"/>
  <c r="AA2408" i="1" s="1"/>
  <c r="AA2409" i="1" a="1"/>
  <c r="AA2409" i="1" s="1"/>
  <c r="AA2410" i="1" a="1"/>
  <c r="AA2410" i="1"/>
  <c r="AA2411" i="1" a="1"/>
  <c r="AA2411" i="1" s="1"/>
  <c r="AA2412" i="1" a="1"/>
  <c r="AA2412" i="1" s="1"/>
  <c r="AA2413" i="1" a="1"/>
  <c r="AA2413" i="1" s="1"/>
  <c r="AA2414" i="1" a="1"/>
  <c r="AA2414" i="1"/>
  <c r="AA2415" i="1" a="1"/>
  <c r="AA2415" i="1"/>
  <c r="AA2416" i="1" a="1"/>
  <c r="AA2416" i="1" s="1"/>
  <c r="AA2417" i="1" a="1"/>
  <c r="AA2417" i="1"/>
  <c r="AA2418" i="1" a="1"/>
  <c r="AA2418" i="1" s="1"/>
  <c r="AA2419" i="1" a="1"/>
  <c r="AA2419" i="1" s="1"/>
  <c r="AA2420" i="1" a="1"/>
  <c r="AA2420" i="1" s="1"/>
  <c r="AA2421" i="1" a="1"/>
  <c r="AA2421" i="1" s="1"/>
  <c r="AA2422" i="1" a="1"/>
  <c r="AA2422" i="1" s="1"/>
  <c r="AA2423" i="1" a="1"/>
  <c r="AA2423" i="1" s="1"/>
  <c r="AA2424" i="1" a="1"/>
  <c r="AA2424" i="1" s="1"/>
  <c r="AA2425" i="1" a="1"/>
  <c r="AA2425" i="1" s="1"/>
  <c r="AA2426" i="1" a="1"/>
  <c r="AA2426" i="1"/>
  <c r="AA2427" i="1" a="1"/>
  <c r="AA2427" i="1"/>
  <c r="AA2428" i="1" a="1"/>
  <c r="AA2428" i="1" s="1"/>
  <c r="AA2429" i="1" a="1"/>
  <c r="AA2429" i="1" s="1"/>
  <c r="AA2430" i="1" a="1"/>
  <c r="AA2430" i="1" s="1"/>
  <c r="AA2431" i="1" a="1"/>
  <c r="AA2431" i="1" s="1"/>
  <c r="AA2432" i="1" a="1"/>
  <c r="AA2432" i="1"/>
  <c r="AA2433" i="1" a="1"/>
  <c r="AA2433" i="1" s="1"/>
  <c r="AA2434" i="1" a="1"/>
  <c r="AA2434" i="1" s="1"/>
  <c r="AA2435" i="1" a="1"/>
  <c r="AA2435" i="1"/>
  <c r="AA2436" i="1" a="1"/>
  <c r="AA2436" i="1" s="1"/>
  <c r="AA2437" i="1" a="1"/>
  <c r="AA2437" i="1" s="1"/>
  <c r="AA2438" i="1" a="1"/>
  <c r="AA2438" i="1" s="1"/>
  <c r="AA2439" i="1" a="1"/>
  <c r="AA2439" i="1"/>
  <c r="AA2440" i="1" a="1"/>
  <c r="AA2440" i="1"/>
  <c r="AA2441" i="1" a="1"/>
  <c r="AA2441" i="1"/>
  <c r="AA2442" i="1" a="1"/>
  <c r="AA2442" i="1" s="1"/>
  <c r="AA2443" i="1" a="1"/>
  <c r="AA2443" i="1"/>
  <c r="AA2444" i="1" a="1"/>
  <c r="AA2444" i="1"/>
  <c r="AA2445" i="1" a="1"/>
  <c r="AA2445" i="1" s="1"/>
  <c r="AA2446" i="1" a="1"/>
  <c r="AA2446" i="1" s="1"/>
  <c r="AA2447" i="1" a="1"/>
  <c r="AA2447" i="1" s="1"/>
  <c r="AA2448" i="1" a="1"/>
  <c r="AA2448" i="1" s="1"/>
  <c r="AA2449" i="1" a="1"/>
  <c r="AA2449" i="1" s="1"/>
  <c r="AA2450" i="1" a="1"/>
  <c r="AA2450" i="1" s="1"/>
  <c r="AA2451" i="1" a="1"/>
  <c r="AA2451" i="1" s="1"/>
  <c r="AA2452" i="1" a="1"/>
  <c r="AA2452" i="1"/>
  <c r="AA2453" i="1" a="1"/>
  <c r="AA2453" i="1" s="1"/>
  <c r="AA2454" i="1" a="1"/>
  <c r="AA2454" i="1" s="1"/>
  <c r="AA2455" i="1" a="1"/>
  <c r="AA2455" i="1"/>
  <c r="AA2456" i="1" a="1"/>
  <c r="AA2456" i="1"/>
  <c r="AA2457" i="1" a="1"/>
  <c r="AA2457" i="1" s="1"/>
  <c r="AA2458" i="1" a="1"/>
  <c r="AA2458" i="1" s="1"/>
  <c r="AA2459" i="1" a="1"/>
  <c r="AA2459" i="1" s="1"/>
  <c r="AA2460" i="1" a="1"/>
  <c r="AA2460" i="1"/>
  <c r="AA2461" i="1" a="1"/>
  <c r="AA2461" i="1" s="1"/>
  <c r="AA2462" i="1" a="1"/>
  <c r="AA2462" i="1" s="1"/>
  <c r="AA2463" i="1" a="1"/>
  <c r="AA2463" i="1" s="1"/>
  <c r="AA2464" i="1" a="1"/>
  <c r="AA2464" i="1"/>
  <c r="AA2465" i="1" a="1"/>
  <c r="AA2465" i="1" s="1"/>
  <c r="AA2466" i="1" a="1"/>
  <c r="AA2466" i="1"/>
  <c r="AA2467" i="1" a="1"/>
  <c r="AA2467" i="1" s="1"/>
  <c r="AA2468" i="1" a="1"/>
  <c r="AA2468" i="1"/>
  <c r="AA2469" i="1" a="1"/>
  <c r="AA2469" i="1" s="1"/>
  <c r="AA2470" i="1" a="1"/>
  <c r="AA2470" i="1" s="1"/>
  <c r="AA2471" i="1" a="1"/>
  <c r="AA2471" i="1" s="1"/>
  <c r="AA2472" i="1" a="1"/>
  <c r="AA2472" i="1"/>
  <c r="AA2473" i="1" a="1"/>
  <c r="AA2473" i="1" s="1"/>
  <c r="AA2474" i="1" a="1"/>
  <c r="AA2474" i="1" s="1"/>
  <c r="AA2475" i="1" a="1"/>
  <c r="AA2475" i="1"/>
  <c r="AA2476" i="1" a="1"/>
  <c r="AA2476" i="1"/>
  <c r="AA2477" i="1" a="1"/>
  <c r="AA2477" i="1" s="1"/>
  <c r="AA2478" i="1" a="1"/>
  <c r="AA2478" i="1" s="1"/>
  <c r="AA2479" i="1" a="1"/>
  <c r="AA2479" i="1" s="1"/>
  <c r="AA2480" i="1" a="1"/>
  <c r="AA2480" i="1" s="1"/>
  <c r="AA2481" i="1" a="1"/>
  <c r="AA2481" i="1" s="1"/>
  <c r="AA2482" i="1" a="1"/>
  <c r="AA2482" i="1"/>
  <c r="AA2483" i="1" a="1"/>
  <c r="AA2483" i="1" s="1"/>
  <c r="AA2484" i="1" a="1"/>
  <c r="AA2484" i="1" s="1"/>
  <c r="AA2485" i="1" a="1"/>
  <c r="AA2485" i="1"/>
  <c r="AA2486" i="1" a="1"/>
  <c r="AA2486" i="1" s="1"/>
  <c r="AA2487" i="1" a="1"/>
  <c r="AA2487" i="1" s="1"/>
  <c r="AA2488" i="1" a="1"/>
  <c r="AA2488" i="1"/>
  <c r="AA2489" i="1" a="1"/>
  <c r="AA2489" i="1" s="1"/>
  <c r="AA2490" i="1" a="1"/>
  <c r="AA2490" i="1" s="1"/>
  <c r="AA2491" i="1" a="1"/>
  <c r="AA2491" i="1"/>
  <c r="AA2492" i="1" a="1"/>
  <c r="AA2492" i="1"/>
  <c r="AA2493" i="1" a="1"/>
  <c r="AA2493" i="1" s="1"/>
  <c r="AA2494" i="1" a="1"/>
  <c r="AA2494" i="1" s="1"/>
  <c r="AA2495" i="1" a="1"/>
  <c r="AA2495" i="1" s="1"/>
  <c r="AA2496" i="1" a="1"/>
  <c r="AA2496" i="1" s="1"/>
  <c r="AA2497" i="1" a="1"/>
  <c r="AA2497" i="1"/>
  <c r="AA2498" i="1" a="1"/>
  <c r="AA2498" i="1" s="1"/>
  <c r="AA2499" i="1" a="1"/>
  <c r="AA2499" i="1" s="1"/>
  <c r="AA2500" i="1" a="1"/>
  <c r="AA2500" i="1" s="1"/>
  <c r="AA2501" i="1" a="1"/>
  <c r="AA2501" i="1" s="1"/>
  <c r="AA2502" i="1" a="1"/>
  <c r="AA2502" i="1"/>
  <c r="AA2503" i="1" a="1"/>
  <c r="AA2503" i="1" s="1"/>
  <c r="AA2504" i="1" a="1"/>
  <c r="AA2504" i="1" s="1"/>
  <c r="AA2505" i="1" a="1"/>
  <c r="AA2505" i="1"/>
  <c r="AA2506" i="1" a="1"/>
  <c r="AA2506" i="1"/>
  <c r="AA2507" i="1" a="1"/>
  <c r="AA2507" i="1" s="1"/>
  <c r="AA2508" i="1" a="1"/>
  <c r="AA2508" i="1" s="1"/>
  <c r="AA2509" i="1" a="1"/>
  <c r="AA2509" i="1" s="1"/>
  <c r="AA2510" i="1" a="1"/>
  <c r="AA2510" i="1"/>
  <c r="AA2511" i="1" a="1"/>
  <c r="AA2511" i="1"/>
  <c r="AA2512" i="1" a="1"/>
  <c r="AA2512" i="1" s="1"/>
  <c r="AA2513" i="1" a="1"/>
  <c r="AA2513" i="1" s="1"/>
  <c r="AA2514" i="1" a="1"/>
  <c r="AA2514" i="1" s="1"/>
  <c r="AA2515" i="1" a="1"/>
  <c r="AA2515" i="1" s="1"/>
  <c r="AA2516" i="1" a="1"/>
  <c r="AA2516" i="1" s="1"/>
  <c r="AA2517" i="1" a="1"/>
  <c r="AA2517" i="1" s="1"/>
  <c r="AA2518" i="1" a="1"/>
  <c r="AA2518" i="1"/>
  <c r="AA2519" i="1" a="1"/>
  <c r="AA2519" i="1" s="1"/>
  <c r="AA2520" i="1" a="1"/>
  <c r="AA2520" i="1" s="1"/>
  <c r="AA2521" i="1" a="1"/>
  <c r="AA2521" i="1"/>
  <c r="AA2522" i="1" a="1"/>
  <c r="AA2522" i="1" s="1"/>
  <c r="AA2523" i="1" a="1"/>
  <c r="AA2523" i="1"/>
  <c r="AA2524" i="1" a="1"/>
  <c r="AA2524" i="1"/>
  <c r="AA2525" i="1" a="1"/>
  <c r="AA2525" i="1" s="1"/>
  <c r="AA2526" i="1" a="1"/>
  <c r="AA2526" i="1" s="1"/>
  <c r="AA2527" i="1" a="1"/>
  <c r="AA2527" i="1" s="1"/>
  <c r="AA2528" i="1" a="1"/>
  <c r="AA2528" i="1" s="1"/>
  <c r="AA2529" i="1" a="1"/>
  <c r="AA2529" i="1" s="1"/>
  <c r="AA2530" i="1" a="1"/>
  <c r="AA2530" i="1" s="1"/>
  <c r="AA2531" i="1" a="1"/>
  <c r="AA2531" i="1" s="1"/>
  <c r="AA2532" i="1" a="1"/>
  <c r="AA2532" i="1" s="1"/>
  <c r="AA2533" i="1" a="1"/>
  <c r="AA2533" i="1"/>
  <c r="AA2534" i="1" a="1"/>
  <c r="AA2534" i="1"/>
  <c r="AA2535" i="1" a="1"/>
  <c r="AA2535" i="1" s="1"/>
  <c r="AA2536" i="1" a="1"/>
  <c r="AA2536" i="1"/>
  <c r="AA2537" i="1" a="1"/>
  <c r="AA2537" i="1" s="1"/>
  <c r="AA2538" i="1" a="1"/>
  <c r="AA2538" i="1"/>
  <c r="AA2539" i="1" a="1"/>
  <c r="AA2539" i="1" s="1"/>
  <c r="AA2540" i="1" a="1"/>
  <c r="AA2540" i="1" s="1"/>
  <c r="AA2541" i="1" a="1"/>
  <c r="AA2541" i="1" s="1"/>
  <c r="AA2542" i="1" a="1"/>
  <c r="AA2542" i="1" s="1"/>
  <c r="AA2543" i="1" a="1"/>
  <c r="AA2543" i="1" s="1"/>
  <c r="AA2544" i="1" a="1"/>
  <c r="AA2544" i="1"/>
  <c r="AA2545" i="1" a="1"/>
  <c r="AA2545" i="1" s="1"/>
  <c r="AA2546" i="1" a="1"/>
  <c r="AA2546" i="1" s="1"/>
  <c r="AA2547" i="1" a="1"/>
  <c r="AA2547" i="1" s="1"/>
  <c r="AA2548" i="1" a="1"/>
  <c r="AA2548" i="1"/>
  <c r="AA2549" i="1" a="1"/>
  <c r="AA2549" i="1" s="1"/>
  <c r="AA2550" i="1" a="1"/>
  <c r="AA2550" i="1" s="1"/>
  <c r="AA2551" i="1" a="1"/>
  <c r="AA2551" i="1" s="1"/>
  <c r="AA2552" i="1" a="1"/>
  <c r="AA2552" i="1" s="1"/>
  <c r="AA2553" i="1" a="1"/>
  <c r="AA2553" i="1" s="1"/>
  <c r="AA2554" i="1" a="1"/>
  <c r="AA2554" i="1"/>
  <c r="AA2555" i="1" a="1"/>
  <c r="AA2555" i="1" s="1"/>
  <c r="AA2556" i="1" a="1"/>
  <c r="AA2556" i="1"/>
  <c r="AA2557" i="1" a="1"/>
  <c r="AA2557" i="1"/>
  <c r="AA2558" i="1" a="1"/>
  <c r="AA2558" i="1"/>
  <c r="AA2559" i="1" a="1"/>
  <c r="AA2559" i="1" s="1"/>
  <c r="AA2560" i="1" a="1"/>
  <c r="AA2560" i="1" s="1"/>
  <c r="AA2561" i="1" a="1"/>
  <c r="AA2561" i="1" s="1"/>
  <c r="AA2562" i="1" a="1"/>
  <c r="AA2562" i="1" s="1"/>
  <c r="AA2563" i="1" a="1"/>
  <c r="AA2563" i="1" s="1"/>
  <c r="AA2564" i="1" a="1"/>
  <c r="AA2564" i="1"/>
  <c r="AA2565" i="1" a="1"/>
  <c r="AA2565" i="1"/>
  <c r="AA2566" i="1" a="1"/>
  <c r="AA2566" i="1" s="1"/>
  <c r="AA2567" i="1" a="1"/>
  <c r="AA2567" i="1" s="1"/>
  <c r="AA2568" i="1" a="1"/>
  <c r="AA2568" i="1" s="1"/>
  <c r="AA2569" i="1" a="1"/>
  <c r="AA2569" i="1" s="1"/>
  <c r="AA2570" i="1" a="1"/>
  <c r="AA2570" i="1"/>
  <c r="AA2571" i="1" a="1"/>
  <c r="AA2571" i="1" s="1"/>
  <c r="AA2572" i="1" a="1"/>
  <c r="AA2572" i="1" s="1"/>
  <c r="AA2573" i="1" a="1"/>
  <c r="AA2573" i="1" s="1"/>
  <c r="AA2574" i="1" a="1"/>
  <c r="AA2574" i="1" s="1"/>
  <c r="AA2575" i="1" a="1"/>
  <c r="AA2575" i="1" s="1"/>
  <c r="AA2576" i="1" a="1"/>
  <c r="AA2576" i="1" s="1"/>
  <c r="AA2577" i="1" a="1"/>
  <c r="AA2577" i="1"/>
  <c r="AA2578" i="1" a="1"/>
  <c r="AA2578" i="1" s="1"/>
  <c r="AA2579" i="1" a="1"/>
  <c r="AA2579" i="1" s="1"/>
  <c r="AA2580" i="1" a="1"/>
  <c r="AA2580" i="1"/>
  <c r="AA2581" i="1" a="1"/>
  <c r="AA2581" i="1" s="1"/>
  <c r="AA2582" i="1" a="1"/>
  <c r="AA2582" i="1" s="1"/>
  <c r="AA2583" i="1" a="1"/>
  <c r="AA2583" i="1" s="1"/>
  <c r="AA2584" i="1" a="1"/>
  <c r="AA2584" i="1" s="1"/>
  <c r="AA2585" i="1" a="1"/>
  <c r="AA2585" i="1" s="1"/>
  <c r="AA2586" i="1" a="1"/>
  <c r="AA2586" i="1"/>
  <c r="AA2587" i="1" a="1"/>
  <c r="AA2587" i="1" s="1"/>
  <c r="AA2588" i="1" a="1"/>
  <c r="AA2588" i="1" s="1"/>
  <c r="AA2589" i="1" a="1"/>
  <c r="AA2589" i="1" s="1"/>
  <c r="AA2590" i="1" a="1"/>
  <c r="AA2590" i="1" s="1"/>
  <c r="AA2591" i="1" a="1"/>
  <c r="AA2591" i="1" s="1"/>
  <c r="AA2592" i="1" a="1"/>
  <c r="AA2592" i="1" s="1"/>
  <c r="AA2593" i="1" a="1"/>
  <c r="AA2593" i="1" s="1"/>
  <c r="AA2594" i="1" a="1"/>
  <c r="AA2594" i="1" s="1"/>
  <c r="AA2595" i="1" a="1"/>
  <c r="AA2595" i="1" s="1"/>
  <c r="AA2596" i="1" a="1"/>
  <c r="AA2596" i="1" s="1"/>
  <c r="AA2597" i="1" a="1"/>
  <c r="AA2597" i="1" s="1"/>
  <c r="AA2598" i="1" a="1"/>
  <c r="AA2598" i="1" s="1"/>
  <c r="AA2599" i="1" a="1"/>
  <c r="AA2599" i="1" s="1"/>
  <c r="AA2600" i="1" a="1"/>
  <c r="AA2600" i="1" s="1"/>
  <c r="AA2601" i="1" a="1"/>
  <c r="AA2601" i="1" s="1"/>
  <c r="AA2602" i="1" a="1"/>
  <c r="AA2602" i="1" s="1"/>
  <c r="AA2603" i="1" a="1"/>
  <c r="AA2603" i="1" s="1"/>
  <c r="AA2604" i="1" a="1"/>
  <c r="AA2604" i="1"/>
  <c r="AA2605" i="1" a="1"/>
  <c r="AA2605" i="1" s="1"/>
  <c r="AA2606" i="1" a="1"/>
  <c r="AA2606" i="1" s="1"/>
  <c r="AA2607" i="1" a="1"/>
  <c r="AA2607" i="1" s="1"/>
  <c r="AA2608" i="1" a="1"/>
  <c r="AA2608" i="1" s="1"/>
  <c r="AA2609" i="1" a="1"/>
  <c r="AA2609" i="1" s="1"/>
  <c r="AA2610" i="1" a="1"/>
  <c r="AA2610" i="1" s="1"/>
  <c r="AA2611" i="1" a="1"/>
  <c r="AA2611" i="1"/>
  <c r="AA2612" i="1" a="1"/>
  <c r="AA2612" i="1" s="1"/>
  <c r="AA2613" i="1" a="1"/>
  <c r="AA2613" i="1"/>
  <c r="AA2614" i="1" a="1"/>
  <c r="AA2614" i="1" s="1"/>
  <c r="AA2615" i="1" a="1"/>
  <c r="AA2615" i="1" s="1"/>
  <c r="AA2616" i="1" a="1"/>
  <c r="AA2616" i="1" s="1"/>
  <c r="AA2617" i="1" a="1"/>
  <c r="AA2617" i="1" s="1"/>
  <c r="AA2618" i="1" a="1"/>
  <c r="AA2618" i="1" s="1"/>
  <c r="AA2619" i="1" a="1"/>
  <c r="AA2619" i="1" s="1"/>
  <c r="AA2620" i="1" a="1"/>
  <c r="AA2620" i="1" s="1"/>
  <c r="AA2621" i="1" a="1"/>
  <c r="AA2621" i="1" s="1"/>
  <c r="AA2622" i="1" a="1"/>
  <c r="AA2622" i="1"/>
  <c r="AA2623" i="1" a="1"/>
  <c r="AA2623" i="1" s="1"/>
  <c r="AA2624" i="1" a="1"/>
  <c r="AA2624" i="1" s="1"/>
  <c r="AA2625" i="1" a="1"/>
  <c r="AA2625" i="1"/>
  <c r="AA2626" i="1" a="1"/>
  <c r="AA2626" i="1" s="1"/>
  <c r="AA2627" i="1" a="1"/>
  <c r="AA2627" i="1" s="1"/>
  <c r="AA2628" i="1" a="1"/>
  <c r="AA2628" i="1" s="1"/>
  <c r="AA2629" i="1" a="1"/>
  <c r="AA2629" i="1"/>
  <c r="AA2630" i="1" a="1"/>
  <c r="AA2630" i="1" s="1"/>
  <c r="AA2631" i="1" a="1"/>
  <c r="AA2631" i="1" s="1"/>
  <c r="AA2632" i="1" a="1"/>
  <c r="AA2632" i="1" s="1"/>
  <c r="AA2633" i="1" a="1"/>
  <c r="AA2633" i="1" s="1"/>
  <c r="AA2634" i="1" a="1"/>
  <c r="AA2634" i="1" s="1"/>
  <c r="AA2635" i="1" a="1"/>
  <c r="AA2635" i="1" s="1"/>
  <c r="AA2636" i="1" a="1"/>
  <c r="AA2636" i="1"/>
  <c r="AA2637" i="1" a="1"/>
  <c r="AA2637" i="1" s="1"/>
  <c r="AA2638" i="1" a="1"/>
  <c r="AA2638" i="1"/>
  <c r="AA2639" i="1" a="1"/>
  <c r="AA2639" i="1" s="1"/>
  <c r="AA2640" i="1" a="1"/>
  <c r="AA2640" i="1" s="1"/>
  <c r="AA2641" i="1" a="1"/>
  <c r="AA2641" i="1"/>
  <c r="AA2642" i="1" a="1"/>
  <c r="AA2642" i="1"/>
  <c r="AA2643" i="1" a="1"/>
  <c r="AA2643" i="1" s="1"/>
  <c r="AA2644" i="1" a="1"/>
  <c r="AA2644" i="1" s="1"/>
  <c r="AA2645" i="1" a="1"/>
  <c r="AA2645" i="1" s="1"/>
  <c r="AA2646" i="1" a="1"/>
  <c r="AA2646" i="1"/>
  <c r="AA2647" i="1" a="1"/>
  <c r="AA2647" i="1" s="1"/>
  <c r="AA2648" i="1" a="1"/>
  <c r="AA2648" i="1" s="1"/>
  <c r="AA2649" i="1" a="1"/>
  <c r="AA2649" i="1"/>
  <c r="AA2650" i="1" a="1"/>
  <c r="AA2650" i="1" s="1"/>
  <c r="AA2651" i="1" a="1"/>
  <c r="AA2651" i="1" s="1"/>
  <c r="AA2652" i="1" a="1"/>
  <c r="AA2652" i="1" s="1"/>
  <c r="AA2653" i="1" a="1"/>
  <c r="AA2653" i="1"/>
  <c r="AA2654" i="1" a="1"/>
  <c r="AA2654" i="1" s="1"/>
  <c r="AA2655" i="1" a="1"/>
  <c r="AA2655" i="1"/>
  <c r="AA2656" i="1" a="1"/>
  <c r="AA2656" i="1" s="1"/>
  <c r="AA2657" i="1" a="1"/>
  <c r="AA2657" i="1" s="1"/>
  <c r="AA2658" i="1" a="1"/>
  <c r="AA2658" i="1" s="1"/>
  <c r="AA2659" i="1" a="1"/>
  <c r="AA2659" i="1" s="1"/>
  <c r="AA2660" i="1" a="1"/>
  <c r="AA2660" i="1" s="1"/>
  <c r="AA2661" i="1" a="1"/>
  <c r="AA2661" i="1" s="1"/>
  <c r="AA2662" i="1" a="1"/>
  <c r="AA2662" i="1"/>
  <c r="AA2663" i="1" a="1"/>
  <c r="AA2663" i="1" s="1"/>
  <c r="AA2664" i="1" a="1"/>
  <c r="AA2664" i="1" s="1"/>
  <c r="AA2665" i="1" a="1"/>
  <c r="AA2665" i="1" s="1"/>
  <c r="AA2666" i="1" a="1"/>
  <c r="AA2666" i="1" s="1"/>
  <c r="AA2667" i="1" a="1"/>
  <c r="AA2667" i="1" s="1"/>
  <c r="AA2668" i="1" a="1"/>
  <c r="AA2668" i="1" s="1"/>
  <c r="AA2669" i="1" a="1"/>
  <c r="AA2669" i="1" s="1"/>
  <c r="AA2670" i="1" a="1"/>
  <c r="AA2670" i="1" s="1"/>
  <c r="AA2671" i="1" a="1"/>
  <c r="AA2671" i="1"/>
  <c r="AA2672" i="1" a="1"/>
  <c r="AA2672" i="1" s="1"/>
  <c r="AA2673" i="1" a="1"/>
  <c r="AA2673" i="1" s="1"/>
  <c r="AA2674" i="1" a="1"/>
  <c r="AA2674" i="1" s="1"/>
  <c r="AA2675" i="1" a="1"/>
  <c r="AA2675" i="1" s="1"/>
  <c r="AA2676" i="1" a="1"/>
  <c r="AA2676" i="1" s="1"/>
  <c r="AA2677" i="1" a="1"/>
  <c r="AA2677" i="1" s="1"/>
  <c r="AA2678" i="1" a="1"/>
  <c r="AA2678" i="1" s="1"/>
  <c r="AA2679" i="1" a="1"/>
  <c r="AA2679" i="1" s="1"/>
  <c r="AA2680" i="1" a="1"/>
  <c r="AA2680" i="1" s="1"/>
  <c r="AA2681" i="1" a="1"/>
  <c r="AA2681" i="1" s="1"/>
  <c r="AA2682" i="1" a="1"/>
  <c r="AA2682" i="1"/>
  <c r="AA2683" i="1" a="1"/>
  <c r="AA2683" i="1" s="1"/>
  <c r="AA2684" i="1" a="1"/>
  <c r="AA2684" i="1" s="1"/>
  <c r="AA2685" i="1" a="1"/>
  <c r="AA2685" i="1" s="1"/>
  <c r="AA2686" i="1" a="1"/>
  <c r="AA2686" i="1" s="1"/>
  <c r="AA2687" i="1" a="1"/>
  <c r="AA2687" i="1" s="1"/>
  <c r="AA2688" i="1" a="1"/>
  <c r="AA2688" i="1" s="1"/>
  <c r="AA2689" i="1" a="1"/>
  <c r="AA2689" i="1" s="1"/>
  <c r="AA2690" i="1" a="1"/>
  <c r="AA2690" i="1" s="1"/>
  <c r="AA2691" i="1" a="1"/>
  <c r="AA2691" i="1" s="1"/>
  <c r="AA2692" i="1" a="1"/>
  <c r="AA2692" i="1" s="1"/>
  <c r="AA2693" i="1" a="1"/>
  <c r="AA2693" i="1" s="1"/>
  <c r="AA2694" i="1" a="1"/>
  <c r="AA2694" i="1" s="1"/>
  <c r="AA2695" i="1" a="1"/>
  <c r="AA2695" i="1"/>
  <c r="AA2696" i="1" a="1"/>
  <c r="AA2696" i="1"/>
  <c r="AA2697" i="1" a="1"/>
  <c r="AA2697" i="1" s="1"/>
  <c r="AA2698" i="1" a="1"/>
  <c r="AA2698" i="1" s="1"/>
  <c r="AA2699" i="1" a="1"/>
  <c r="AA2699" i="1" s="1"/>
  <c r="AA2700" i="1" a="1"/>
  <c r="AA2700" i="1"/>
  <c r="AA2701" i="1" a="1"/>
  <c r="AA2701" i="1" s="1"/>
  <c r="AA2702" i="1" a="1"/>
  <c r="AA2702" i="1" s="1"/>
  <c r="AA2703" i="1" a="1"/>
  <c r="AA2703" i="1"/>
  <c r="AA2704" i="1" a="1"/>
  <c r="AA2704" i="1"/>
  <c r="AA2705" i="1" a="1"/>
  <c r="AA2705" i="1" s="1"/>
  <c r="AA2706" i="1" a="1"/>
  <c r="AA2706" i="1" s="1"/>
  <c r="AA2707" i="1" a="1"/>
  <c r="AA2707" i="1" s="1"/>
  <c r="AA2708" i="1" a="1"/>
  <c r="AA2708" i="1"/>
  <c r="AA2709" i="1" a="1"/>
  <c r="AA2709" i="1" s="1"/>
  <c r="AA2710" i="1" a="1"/>
  <c r="AA2710" i="1" s="1"/>
  <c r="AA2711" i="1" a="1"/>
  <c r="AA2711" i="1" s="1"/>
  <c r="AA2712" i="1" a="1"/>
  <c r="AA2712" i="1" s="1"/>
  <c r="AA2713" i="1" a="1"/>
  <c r="AA2713" i="1"/>
  <c r="AA2714" i="1" a="1"/>
  <c r="AA2714" i="1" s="1"/>
  <c r="AA2715" i="1" a="1"/>
  <c r="AA2715" i="1" s="1"/>
  <c r="AA2716" i="1" a="1"/>
  <c r="AA2716" i="1" s="1"/>
  <c r="AA2717" i="1" a="1"/>
  <c r="AA2717" i="1" s="1"/>
  <c r="AA2718" i="1" a="1"/>
  <c r="AA2718" i="1" s="1"/>
  <c r="AA2719" i="1" a="1"/>
  <c r="AA2719" i="1" s="1"/>
  <c r="AA2720" i="1" a="1"/>
  <c r="AA2720" i="1" s="1"/>
  <c r="AA2721" i="1" a="1"/>
  <c r="AA2721" i="1" s="1"/>
  <c r="AA2722" i="1" a="1"/>
  <c r="AA2722" i="1" s="1"/>
  <c r="AA2723" i="1" a="1"/>
  <c r="AA2723" i="1" s="1"/>
  <c r="AA2724" i="1" a="1"/>
  <c r="AA2724" i="1"/>
  <c r="AA2725" i="1" a="1"/>
  <c r="AA2725" i="1" s="1"/>
  <c r="AA2726" i="1" a="1"/>
  <c r="AA2726" i="1"/>
  <c r="AA2727" i="1" a="1"/>
  <c r="AA2727" i="1" s="1"/>
  <c r="AA2728" i="1" a="1"/>
  <c r="AA2728" i="1" s="1"/>
  <c r="AA2729" i="1" a="1"/>
  <c r="AA2729" i="1" s="1"/>
  <c r="AA2730" i="1" a="1"/>
  <c r="AA2730" i="1"/>
  <c r="AA2731" i="1" a="1"/>
  <c r="AA2731" i="1" s="1"/>
  <c r="AA2732" i="1" a="1"/>
  <c r="AA2732" i="1" s="1"/>
  <c r="AA2733" i="1" a="1"/>
  <c r="AA2733" i="1" s="1"/>
  <c r="AA2734" i="1" a="1"/>
  <c r="AA2734" i="1"/>
  <c r="AA2735" i="1" a="1"/>
  <c r="AA2735" i="1" s="1"/>
  <c r="AA2736" i="1" a="1"/>
  <c r="AA2736" i="1" s="1"/>
  <c r="AA2737" i="1" a="1"/>
  <c r="AA2737" i="1" s="1"/>
  <c r="AA2738" i="1" a="1"/>
  <c r="AA2738" i="1" s="1"/>
  <c r="AA2739" i="1" a="1"/>
  <c r="AA2739" i="1" s="1"/>
  <c r="AA2740" i="1" a="1"/>
  <c r="AA2740" i="1"/>
  <c r="AA2741" i="1" a="1"/>
  <c r="AA2741" i="1" s="1"/>
  <c r="AA2742" i="1" a="1"/>
  <c r="AA2742" i="1" s="1"/>
  <c r="AA2743" i="1" a="1"/>
  <c r="AA2743" i="1" s="1"/>
  <c r="AA2744" i="1" a="1"/>
  <c r="AA2744" i="1" s="1"/>
  <c r="AA2745" i="1" a="1"/>
  <c r="AA2745" i="1" s="1"/>
  <c r="AA2746" i="1" a="1"/>
  <c r="AA2746" i="1" s="1"/>
  <c r="AA2747" i="1" a="1"/>
  <c r="AA2747" i="1" s="1"/>
  <c r="AA2748" i="1" a="1"/>
  <c r="AA2748" i="1" s="1"/>
  <c r="AA2749" i="1" a="1"/>
  <c r="AA2749" i="1"/>
  <c r="AA2750" i="1" a="1"/>
  <c r="AA2750" i="1" s="1"/>
  <c r="AA2751" i="1" a="1"/>
  <c r="AA2751" i="1" s="1"/>
  <c r="AA2752" i="1" a="1"/>
  <c r="AA2752" i="1" s="1"/>
  <c r="AA2753" i="1" a="1"/>
  <c r="AA2753" i="1" s="1"/>
  <c r="AA2754" i="1" a="1"/>
  <c r="AA2754" i="1" s="1"/>
  <c r="AA2755" i="1" a="1"/>
  <c r="AA2755" i="1" s="1"/>
  <c r="AA2756" i="1" a="1"/>
  <c r="AA2756" i="1" s="1"/>
  <c r="AA2757" i="1" a="1"/>
  <c r="AA2757" i="1" s="1"/>
  <c r="AA2758" i="1" a="1"/>
  <c r="AA2758" i="1" s="1"/>
  <c r="AA2759" i="1" a="1"/>
  <c r="AA2759" i="1" s="1"/>
  <c r="AA2760" i="1" a="1"/>
  <c r="AA2760" i="1"/>
  <c r="AA2761" i="1" a="1"/>
  <c r="AA2761" i="1" s="1"/>
  <c r="AA2762" i="1" a="1"/>
  <c r="AA2762" i="1" s="1"/>
  <c r="AA2763" i="1" a="1"/>
  <c r="AA2763" i="1" s="1"/>
  <c r="AA2764" i="1" a="1"/>
  <c r="AA2764" i="1" s="1"/>
  <c r="AA2765" i="1" a="1"/>
  <c r="AA2765" i="1" s="1"/>
  <c r="AA2766" i="1" a="1"/>
  <c r="AA2766" i="1" s="1"/>
  <c r="AA2767" i="1" a="1"/>
  <c r="AA2767" i="1"/>
  <c r="AA2768" i="1" a="1"/>
  <c r="AA2768" i="1" s="1"/>
  <c r="AA2769" i="1" a="1"/>
  <c r="AA2769" i="1" s="1"/>
  <c r="AA2770" i="1" a="1"/>
  <c r="AA2770" i="1"/>
  <c r="AA2771" i="1" a="1"/>
  <c r="AA2771" i="1" s="1"/>
  <c r="AA2772" i="1" a="1"/>
  <c r="AA2772" i="1" s="1"/>
  <c r="AA2773" i="1" a="1"/>
  <c r="AA2773" i="1"/>
  <c r="AA2774" i="1" a="1"/>
  <c r="AA2774" i="1" s="1"/>
  <c r="AA2775" i="1" a="1"/>
  <c r="AA2775" i="1"/>
  <c r="AA2776" i="1" a="1"/>
  <c r="AA2776" i="1"/>
  <c r="AA2777" i="1" a="1"/>
  <c r="AA2777" i="1" s="1"/>
  <c r="AA2778" i="1" a="1"/>
  <c r="AA2778" i="1" s="1"/>
  <c r="AA2779" i="1" a="1"/>
  <c r="AA2779" i="1" s="1"/>
  <c r="AA2780" i="1" a="1"/>
  <c r="AA2780" i="1" s="1"/>
  <c r="AA2781" i="1" a="1"/>
  <c r="AA2781" i="1" s="1"/>
  <c r="AA2782" i="1" a="1"/>
  <c r="AA2782" i="1" s="1"/>
  <c r="AA2783" i="1" a="1"/>
  <c r="AA2783" i="1" s="1"/>
  <c r="AA2784" i="1" a="1"/>
  <c r="AA2784" i="1"/>
  <c r="AA2785" i="1" a="1"/>
  <c r="AA2785" i="1" s="1"/>
  <c r="AA2786" i="1" a="1"/>
  <c r="AA2786" i="1" s="1"/>
  <c r="AA2787" i="1" a="1"/>
  <c r="AA2787" i="1" s="1"/>
  <c r="AA2788" i="1" a="1"/>
  <c r="AA2788" i="1" s="1"/>
  <c r="AA2789" i="1" a="1"/>
  <c r="AA2789" i="1" s="1"/>
  <c r="AA2790" i="1" a="1"/>
  <c r="AA2790" i="1" s="1"/>
  <c r="AA2791" i="1" a="1"/>
  <c r="AA2791" i="1" s="1"/>
  <c r="AA2792" i="1" a="1"/>
  <c r="AA2792" i="1"/>
  <c r="AA2793" i="1" a="1"/>
  <c r="AA2793" i="1" s="1"/>
  <c r="AA2794" i="1" a="1"/>
  <c r="AA2794" i="1"/>
  <c r="AA2795" i="1" a="1"/>
  <c r="AA2795" i="1" s="1"/>
  <c r="AA2796" i="1" a="1"/>
  <c r="AA2796" i="1" s="1"/>
  <c r="AA2797" i="1" a="1"/>
  <c r="AA2797" i="1" s="1"/>
  <c r="AA2798" i="1" a="1"/>
  <c r="AA2798" i="1"/>
  <c r="AA2799" i="1" a="1"/>
  <c r="AA2799" i="1" s="1"/>
  <c r="AA2800" i="1" a="1"/>
  <c r="AA2800" i="1"/>
  <c r="AA2801" i="1" a="1"/>
  <c r="AA2801" i="1" s="1"/>
  <c r="AA2802" i="1" a="1"/>
  <c r="AA2802" i="1" s="1"/>
  <c r="AA2803" i="1" a="1"/>
  <c r="AA2803" i="1"/>
  <c r="AA2804" i="1" a="1"/>
  <c r="AA2804" i="1" s="1"/>
  <c r="AA2805" i="1" a="1"/>
  <c r="AA2805" i="1" s="1"/>
  <c r="AA2806" i="1" a="1"/>
  <c r="AA2806" i="1" s="1"/>
  <c r="AA2807" i="1" a="1"/>
  <c r="AA2807" i="1" s="1"/>
  <c r="AA2808" i="1" a="1"/>
  <c r="AA2808" i="1"/>
  <c r="AA2809" i="1" a="1"/>
  <c r="AA2809" i="1"/>
  <c r="AA2810" i="1" a="1"/>
  <c r="AA2810" i="1" s="1"/>
  <c r="AA2811" i="1" a="1"/>
  <c r="AA2811" i="1"/>
  <c r="AA2812" i="1" a="1"/>
  <c r="AA2812" i="1" s="1"/>
  <c r="AA2813" i="1" a="1"/>
  <c r="AA2813" i="1" s="1"/>
  <c r="AA2814" i="1" a="1"/>
  <c r="AA2814" i="1" s="1"/>
  <c r="AA2815" i="1" a="1"/>
  <c r="AA2815" i="1" s="1"/>
  <c r="AA2816" i="1" a="1"/>
  <c r="AA2816" i="1"/>
  <c r="AA2817" i="1" a="1"/>
  <c r="AA2817" i="1" s="1"/>
  <c r="AA2818" i="1" a="1"/>
  <c r="AA2818" i="1" s="1"/>
  <c r="AA2819" i="1" a="1"/>
  <c r="AA2819" i="1" s="1"/>
  <c r="AA2820" i="1" a="1"/>
  <c r="AA2820" i="1" s="1"/>
  <c r="AA2821" i="1" a="1"/>
  <c r="AA2821" i="1" s="1"/>
  <c r="AA2822" i="1" a="1"/>
  <c r="AA2822" i="1" s="1"/>
  <c r="AA2823" i="1" a="1"/>
  <c r="AA2823" i="1" s="1"/>
  <c r="AA2824" i="1" a="1"/>
  <c r="AA2824" i="1" s="1"/>
  <c r="AA2825" i="1" a="1"/>
  <c r="AA2825" i="1" s="1"/>
  <c r="AA2826" i="1" a="1"/>
  <c r="AA2826" i="1"/>
  <c r="AA2827" i="1" a="1"/>
  <c r="AA2827" i="1" s="1"/>
  <c r="AA2828" i="1" a="1"/>
  <c r="AA2828" i="1" s="1"/>
  <c r="AA2829" i="1" a="1"/>
  <c r="AA2829" i="1"/>
  <c r="AA2830" i="1" a="1"/>
  <c r="AA2830" i="1" s="1"/>
  <c r="AA2831" i="1" a="1"/>
  <c r="AA2831" i="1" s="1"/>
  <c r="AA2832" i="1" a="1"/>
  <c r="AA2832" i="1" s="1"/>
  <c r="AA2833" i="1" a="1"/>
  <c r="AA2833" i="1" s="1"/>
  <c r="AA2834" i="1" a="1"/>
  <c r="AA2834" i="1"/>
  <c r="AA2835" i="1" a="1"/>
  <c r="AA2835" i="1" s="1"/>
  <c r="AA2836" i="1" a="1"/>
  <c r="AA2836" i="1" s="1"/>
  <c r="AA2837" i="1" a="1"/>
  <c r="AA2837" i="1" s="1"/>
  <c r="AA2838" i="1" a="1"/>
  <c r="AA2838" i="1" s="1"/>
  <c r="AA2839" i="1" a="1"/>
  <c r="AA2839" i="1" s="1"/>
  <c r="AA2840" i="1" a="1"/>
  <c r="AA2840" i="1" s="1"/>
  <c r="AA2841" i="1" a="1"/>
  <c r="AA2841" i="1" s="1"/>
  <c r="AA2842" i="1" a="1"/>
  <c r="AA2842" i="1" s="1"/>
  <c r="AA2843" i="1" a="1"/>
  <c r="AA2843" i="1" s="1"/>
  <c r="AA2844" i="1" a="1"/>
  <c r="AA2844" i="1" s="1"/>
  <c r="AA2845" i="1" a="1"/>
  <c r="AA2845" i="1"/>
  <c r="AA2846" i="1" a="1"/>
  <c r="AA2846" i="1" s="1"/>
  <c r="AA2847" i="1" a="1"/>
  <c r="AA2847" i="1" s="1"/>
  <c r="AA2848" i="1" a="1"/>
  <c r="AA2848" i="1" s="1"/>
  <c r="AA2849" i="1" a="1"/>
  <c r="AA2849" i="1" s="1"/>
  <c r="AA2850" i="1" a="1"/>
  <c r="AA2850" i="1" s="1"/>
  <c r="AA2851" i="1" a="1"/>
  <c r="AA2851" i="1" s="1"/>
  <c r="AA2852" i="1" a="1"/>
  <c r="AA2852" i="1" s="1"/>
  <c r="AA2853" i="1" a="1"/>
  <c r="AA2853" i="1" s="1"/>
  <c r="AA2854" i="1" a="1"/>
  <c r="AA2854" i="1"/>
  <c r="AA2855" i="1" a="1"/>
  <c r="AA2855" i="1" s="1"/>
  <c r="AA2856" i="1" a="1"/>
  <c r="AA2856" i="1" s="1"/>
  <c r="AA2857" i="1" a="1"/>
  <c r="AA2857" i="1" s="1"/>
  <c r="AA2858" i="1" a="1"/>
  <c r="AA2858" i="1"/>
  <c r="AA2859" i="1" a="1"/>
  <c r="AA2859" i="1" s="1"/>
  <c r="AA2860" i="1" a="1"/>
  <c r="AA2860" i="1" s="1"/>
  <c r="AA2861" i="1" a="1"/>
  <c r="AA2861" i="1" s="1"/>
  <c r="AA2862" i="1" a="1"/>
  <c r="AA2862" i="1" s="1"/>
  <c r="AA2863" i="1" a="1"/>
  <c r="AA2863" i="1" s="1"/>
  <c r="AA2864" i="1" a="1"/>
  <c r="AA2864" i="1" s="1"/>
  <c r="AA2865" i="1" a="1"/>
  <c r="AA2865" i="1"/>
  <c r="AA2866" i="1" a="1"/>
  <c r="AA2866" i="1"/>
  <c r="AA2867" i="1" a="1"/>
  <c r="AA2867" i="1" s="1"/>
  <c r="AA2868" i="1" a="1"/>
  <c r="AA2868" i="1" s="1"/>
  <c r="AA2869" i="1" a="1"/>
  <c r="AA2869" i="1" s="1"/>
  <c r="AA2870" i="1" a="1"/>
  <c r="AA2870" i="1" s="1"/>
  <c r="AA2871" i="1" a="1"/>
  <c r="AA2871" i="1" s="1"/>
  <c r="AA2872" i="1" a="1"/>
  <c r="AA2872" i="1" s="1"/>
  <c r="AA2873" i="1" a="1"/>
  <c r="AA2873" i="1" s="1"/>
  <c r="AA2874" i="1" a="1"/>
  <c r="AA2874" i="1" s="1"/>
  <c r="AA2875" i="1" a="1"/>
  <c r="AA2875" i="1" s="1"/>
  <c r="AA2876" i="1" a="1"/>
  <c r="AA2876" i="1" s="1"/>
  <c r="AA2877" i="1" a="1"/>
  <c r="AA2877" i="1" s="1"/>
  <c r="AA2878" i="1" a="1"/>
  <c r="AA2878" i="1" s="1"/>
  <c r="AA2879" i="1" a="1"/>
  <c r="AA2879" i="1" s="1"/>
  <c r="AA2880" i="1" a="1"/>
  <c r="AA2880" i="1" s="1"/>
  <c r="AA2881" i="1" a="1"/>
  <c r="AA2881" i="1"/>
  <c r="AA2882" i="1" a="1"/>
  <c r="AA2882" i="1" s="1"/>
  <c r="AA2883" i="1" a="1"/>
  <c r="AA2883" i="1" s="1"/>
  <c r="AA2884" i="1" a="1"/>
  <c r="AA2884" i="1"/>
  <c r="AA2885" i="1" a="1"/>
  <c r="AA2885" i="1" s="1"/>
  <c r="AA2886" i="1" a="1"/>
  <c r="AA2886" i="1" s="1"/>
  <c r="AA2887" i="1" a="1"/>
  <c r="AA2887" i="1"/>
  <c r="AA2888" i="1" a="1"/>
  <c r="AA2888" i="1" s="1"/>
  <c r="AA2889" i="1" a="1"/>
  <c r="AA2889" i="1" s="1"/>
  <c r="AA2890" i="1" a="1"/>
  <c r="AA2890" i="1" s="1"/>
  <c r="AA2891" i="1" a="1"/>
  <c r="AA2891" i="1" s="1"/>
  <c r="AA2892" i="1" a="1"/>
  <c r="AA2892" i="1" s="1"/>
  <c r="AA2893" i="1" a="1"/>
  <c r="AA2893" i="1" s="1"/>
  <c r="AA2894" i="1" a="1"/>
  <c r="AA2894" i="1"/>
  <c r="AA2895" i="1" a="1"/>
  <c r="AA2895" i="1" s="1"/>
  <c r="AA2896" i="1" a="1"/>
  <c r="AA2896" i="1" s="1"/>
  <c r="AA2897" i="1" a="1"/>
  <c r="AA2897" i="1" s="1"/>
  <c r="AA2898" i="1" a="1"/>
  <c r="AA2898" i="1" s="1"/>
  <c r="AA2899" i="1" a="1"/>
  <c r="AA2899" i="1" s="1"/>
  <c r="AA2900" i="1" a="1"/>
  <c r="AA2900" i="1" s="1"/>
  <c r="AA2901" i="1" a="1"/>
  <c r="AA2901" i="1" s="1"/>
  <c r="AA2902" i="1" a="1"/>
  <c r="AA2902" i="1" s="1"/>
  <c r="AA2903" i="1" a="1"/>
  <c r="AA2903" i="1" s="1"/>
  <c r="AA2904" i="1" a="1"/>
  <c r="AA2904" i="1" s="1"/>
  <c r="AA2905" i="1" a="1"/>
  <c r="AA2905" i="1" s="1"/>
  <c r="AA2906" i="1" a="1"/>
  <c r="AA2906" i="1" s="1"/>
  <c r="AA2907" i="1" a="1"/>
  <c r="AA2907" i="1" s="1"/>
  <c r="AA2908" i="1" a="1"/>
  <c r="AA2908" i="1" s="1"/>
  <c r="AA2909" i="1" a="1"/>
  <c r="AA2909" i="1" s="1"/>
  <c r="AA2910" i="1" a="1"/>
  <c r="AA2910" i="1" s="1"/>
  <c r="AA2911" i="1" a="1"/>
  <c r="AA2911" i="1" s="1"/>
  <c r="AA2912" i="1" a="1"/>
  <c r="AA2912" i="1" s="1"/>
  <c r="AA2913" i="1" a="1"/>
  <c r="AA2913" i="1" s="1"/>
  <c r="AA2914" i="1" a="1"/>
  <c r="AA2914" i="1" s="1"/>
  <c r="AA2915" i="1" a="1"/>
  <c r="AA2915" i="1" s="1"/>
  <c r="AA2916" i="1" a="1"/>
  <c r="AA2916" i="1" s="1"/>
  <c r="AA2917" i="1" a="1"/>
  <c r="AA2917" i="1" s="1"/>
  <c r="AA2918" i="1" a="1"/>
  <c r="AA2918" i="1" s="1"/>
  <c r="AA2919" i="1" a="1"/>
  <c r="AA2919" i="1" s="1"/>
  <c r="AA2920" i="1" a="1"/>
  <c r="AA2920" i="1" s="1"/>
  <c r="AA2921" i="1" a="1"/>
  <c r="AA2921" i="1" s="1"/>
  <c r="AA2922" i="1" a="1"/>
  <c r="AA2922" i="1" s="1"/>
  <c r="AA2923" i="1" a="1"/>
  <c r="AA2923" i="1"/>
  <c r="AA2924" i="1" a="1"/>
  <c r="AA2924" i="1"/>
  <c r="AA2925" i="1" a="1"/>
  <c r="AA2925" i="1" s="1"/>
  <c r="AA2926" i="1" a="1"/>
  <c r="AA2926" i="1" s="1"/>
  <c r="AA2927" i="1" a="1"/>
  <c r="AA2927" i="1" s="1"/>
  <c r="AA2928" i="1" a="1"/>
  <c r="AA2928" i="1"/>
  <c r="AA2929" i="1" a="1"/>
  <c r="AA2929" i="1" s="1"/>
  <c r="AA2930" i="1" a="1"/>
  <c r="AA2930" i="1"/>
  <c r="AA2931" i="1" a="1"/>
  <c r="AA2931" i="1"/>
  <c r="AA2932" i="1" a="1"/>
  <c r="AA2932" i="1" s="1"/>
  <c r="AA2933" i="1" a="1"/>
  <c r="AA2933" i="1" s="1"/>
  <c r="AA2934" i="1" a="1"/>
  <c r="AA2934" i="1" s="1"/>
  <c r="AA2935" i="1" a="1"/>
  <c r="AA2935" i="1" s="1"/>
  <c r="AA2936" i="1" a="1"/>
  <c r="AA2936" i="1" s="1"/>
  <c r="AA2937" i="1" a="1"/>
  <c r="AA2937" i="1" s="1"/>
  <c r="AA2938" i="1" a="1"/>
  <c r="AA2938" i="1" s="1"/>
  <c r="AA2939" i="1" a="1"/>
  <c r="AA2939" i="1"/>
  <c r="AA2940" i="1" a="1"/>
  <c r="AA2940" i="1" s="1"/>
  <c r="AA2941" i="1" a="1"/>
  <c r="AA2941" i="1" s="1"/>
  <c r="AA2942" i="1" a="1"/>
  <c r="AA2942" i="1" s="1"/>
  <c r="AA2943" i="1" a="1"/>
  <c r="AA2943" i="1" s="1"/>
  <c r="AA2944" i="1" a="1"/>
  <c r="AA2944" i="1"/>
  <c r="AA2945" i="1" a="1"/>
  <c r="AA2945" i="1"/>
  <c r="AA2946" i="1" a="1"/>
  <c r="AA2946" i="1" s="1"/>
  <c r="AA2947" i="1" a="1"/>
  <c r="AA2947" i="1" s="1"/>
  <c r="AA2948" i="1" a="1"/>
  <c r="AA2948" i="1"/>
  <c r="AA2949" i="1" a="1"/>
  <c r="AA2949" i="1" s="1"/>
  <c r="AA2950" i="1" a="1"/>
  <c r="AA2950" i="1" s="1"/>
  <c r="AA2951" i="1" a="1"/>
  <c r="AA2951" i="1" s="1"/>
  <c r="AA2952" i="1" a="1"/>
  <c r="AA2952" i="1" s="1"/>
  <c r="AA2953" i="1" a="1"/>
  <c r="AA2953" i="1" s="1"/>
  <c r="AA2954" i="1" a="1"/>
  <c r="AA2954" i="1" s="1"/>
  <c r="AA2955" i="1" a="1"/>
  <c r="AA2955" i="1" s="1"/>
  <c r="AA2956" i="1" a="1"/>
  <c r="AA2956" i="1" s="1"/>
  <c r="AA2957" i="1" a="1"/>
  <c r="AA2957" i="1" s="1"/>
  <c r="AA2958" i="1" a="1"/>
  <c r="AA2958" i="1" s="1"/>
  <c r="AA2959" i="1" a="1"/>
  <c r="AA2959" i="1" s="1"/>
  <c r="AA2960" i="1" a="1"/>
  <c r="AA2960" i="1" s="1"/>
  <c r="AA2961" i="1" a="1"/>
  <c r="AA2961" i="1"/>
  <c r="AA2962" i="1" a="1"/>
  <c r="AA2962" i="1" s="1"/>
  <c r="AA2963" i="1" a="1"/>
  <c r="AA2963" i="1" s="1"/>
  <c r="AA2964" i="1" a="1"/>
  <c r="AA2964" i="1" s="1"/>
  <c r="AA2965" i="1" a="1"/>
  <c r="AA2965" i="1" s="1"/>
  <c r="AA2966" i="1" a="1"/>
  <c r="AA2966" i="1" s="1"/>
  <c r="AA2967" i="1" a="1"/>
  <c r="AA2967" i="1" s="1"/>
  <c r="AA2968" i="1" a="1"/>
  <c r="AA2968" i="1"/>
  <c r="AA2969" i="1" a="1"/>
  <c r="AA2969" i="1"/>
  <c r="AA2970" i="1" a="1"/>
  <c r="AA2970" i="1"/>
  <c r="AA2971" i="1" a="1"/>
  <c r="AA2971" i="1" s="1"/>
  <c r="AA2972" i="1" a="1"/>
  <c r="AA2972" i="1" s="1"/>
  <c r="AA2973" i="1" a="1"/>
  <c r="AA2973" i="1" s="1"/>
  <c r="AA2974" i="1" a="1"/>
  <c r="AA2974" i="1"/>
  <c r="AA2975" i="1" a="1"/>
  <c r="AA2975" i="1"/>
  <c r="AA2976" i="1" a="1"/>
  <c r="AA2976" i="1" s="1"/>
  <c r="AA2977" i="1" a="1"/>
  <c r="AA2977" i="1" s="1"/>
  <c r="AA2978" i="1" a="1"/>
  <c r="AA2978" i="1" s="1"/>
  <c r="AA2979" i="1" a="1"/>
  <c r="AA2979" i="1" s="1"/>
  <c r="AA2980" i="1" a="1"/>
  <c r="AA2980" i="1" s="1"/>
  <c r="AA2981" i="1" a="1"/>
  <c r="AA2981" i="1" s="1"/>
  <c r="AA2982" i="1" a="1"/>
  <c r="AA2982" i="1" s="1"/>
  <c r="AA2983" i="1" a="1"/>
  <c r="AA2983" i="1" s="1"/>
  <c r="AA2984" i="1" a="1"/>
  <c r="AA2984" i="1" s="1"/>
  <c r="AA2985" i="1" a="1"/>
  <c r="AA2985" i="1" s="1"/>
  <c r="AA2986" i="1" a="1"/>
  <c r="AA2986" i="1"/>
  <c r="AA2987" i="1" a="1"/>
  <c r="AA2987" i="1"/>
  <c r="AA2988" i="1" a="1"/>
  <c r="AA2988" i="1" s="1"/>
  <c r="AA2989" i="1" a="1"/>
  <c r="AA2989" i="1" s="1"/>
  <c r="AA2990" i="1" a="1"/>
  <c r="AA2990" i="1"/>
  <c r="AA2991" i="1" a="1"/>
  <c r="AA2991" i="1" s="1"/>
  <c r="AA2992" i="1" a="1"/>
  <c r="AA2992" i="1" s="1"/>
  <c r="AA2993" i="1" a="1"/>
  <c r="AA2993" i="1" s="1"/>
  <c r="AA2994" i="1" a="1"/>
  <c r="AA2994" i="1" s="1"/>
  <c r="AA2995" i="1" a="1"/>
  <c r="AA2995" i="1" s="1"/>
  <c r="AA2996" i="1" a="1"/>
  <c r="AA2996" i="1" s="1"/>
  <c r="AA2997" i="1" a="1"/>
  <c r="AA2997" i="1" s="1"/>
  <c r="AA2998" i="1" a="1"/>
  <c r="AA2998" i="1"/>
  <c r="AA2999" i="1" a="1"/>
  <c r="AA2999" i="1"/>
  <c r="AA3000" i="1" a="1"/>
  <c r="AA3000" i="1"/>
  <c r="AA3001" i="1" a="1"/>
  <c r="AA3001" i="1" s="1"/>
  <c r="AA3002" i="1" a="1"/>
  <c r="AA3002" i="1" s="1"/>
  <c r="AA3003" i="1" a="1"/>
  <c r="AA3003" i="1"/>
  <c r="AA3004" i="1" a="1"/>
  <c r="AA3004" i="1" s="1"/>
  <c r="AA3005" i="1" a="1"/>
  <c r="AA3005" i="1" s="1"/>
  <c r="AA3006" i="1" a="1"/>
  <c r="AA3006" i="1" s="1"/>
  <c r="AA3007" i="1" a="1"/>
  <c r="AA3007" i="1" s="1"/>
  <c r="AA3008" i="1" a="1"/>
  <c r="AA3008" i="1" s="1"/>
  <c r="AA3009" i="1" a="1"/>
  <c r="AA3009" i="1" s="1"/>
  <c r="AA3010" i="1" a="1"/>
  <c r="AA3010" i="1" s="1"/>
  <c r="AA3011" i="1" a="1"/>
  <c r="AA3011" i="1" s="1"/>
  <c r="AA3012" i="1" a="1"/>
  <c r="AA3012" i="1" s="1"/>
  <c r="AA3013" i="1" a="1"/>
  <c r="AA3013" i="1" s="1"/>
  <c r="AA3014" i="1" a="1"/>
  <c r="AA3014" i="1"/>
  <c r="AA3015" i="1" a="1"/>
  <c r="AA3015" i="1" s="1"/>
  <c r="AA3016" i="1" a="1"/>
  <c r="AA3016" i="1" s="1"/>
  <c r="AA3017" i="1" a="1"/>
  <c r="AA3017" i="1"/>
  <c r="AA3018" i="1" a="1"/>
  <c r="AA3018" i="1" s="1"/>
  <c r="AA3019" i="1" a="1"/>
  <c r="AA3019" i="1" s="1"/>
  <c r="AA3020" i="1" a="1"/>
  <c r="AA3020" i="1" s="1"/>
  <c r="AA3021" i="1" a="1"/>
  <c r="AA3021" i="1"/>
  <c r="AA3022" i="1" a="1"/>
  <c r="AA3022" i="1" s="1"/>
  <c r="AA3023" i="1" a="1"/>
  <c r="AA3023" i="1" s="1"/>
  <c r="AA3024" i="1" a="1"/>
  <c r="AA3024" i="1" s="1"/>
  <c r="AA3025" i="1" a="1"/>
  <c r="AA3025" i="1" s="1"/>
  <c r="AA3026" i="1" a="1"/>
  <c r="AA3026" i="1" s="1"/>
  <c r="AA3027" i="1" a="1"/>
  <c r="AA3027" i="1" s="1"/>
  <c r="AA3028" i="1" a="1"/>
  <c r="AA3028" i="1"/>
  <c r="AA3029" i="1" a="1"/>
  <c r="AA3029" i="1" s="1"/>
  <c r="AA3030" i="1" a="1"/>
  <c r="AA3030" i="1" s="1"/>
  <c r="AA3031" i="1" a="1"/>
  <c r="AA3031" i="1" s="1"/>
  <c r="AA3032" i="1" a="1"/>
  <c r="AA3032" i="1"/>
  <c r="AA3033" i="1" a="1"/>
  <c r="AA3033" i="1" s="1"/>
  <c r="AA3034" i="1" a="1"/>
  <c r="AA3034" i="1" s="1"/>
  <c r="AA3035" i="1" a="1"/>
  <c r="AA3035" i="1" s="1"/>
  <c r="AA3036" i="1" a="1"/>
  <c r="AA3036" i="1" s="1"/>
  <c r="AA3037" i="1" a="1"/>
  <c r="AA3037" i="1" s="1"/>
  <c r="AA3038" i="1" a="1"/>
  <c r="AA3038" i="1" s="1"/>
  <c r="AA3039" i="1" a="1"/>
  <c r="AA3039" i="1" s="1"/>
  <c r="AA3040" i="1" a="1"/>
  <c r="AA3040" i="1"/>
  <c r="AA3041" i="1" a="1"/>
  <c r="AA3041" i="1" s="1"/>
  <c r="AA3042" i="1" a="1"/>
  <c r="AA3042" i="1"/>
  <c r="AA3043" i="1" a="1"/>
  <c r="AA3043" i="1" s="1"/>
  <c r="AA3044" i="1" a="1"/>
  <c r="AA3044" i="1" s="1"/>
  <c r="AA3045" i="1" a="1"/>
  <c r="AA3045" i="1" s="1"/>
  <c r="AA3046" i="1" a="1"/>
  <c r="AA3046" i="1"/>
  <c r="AA3047" i="1" a="1"/>
  <c r="AA3047" i="1"/>
  <c r="AA3048" i="1" a="1"/>
  <c r="AA3048" i="1" s="1"/>
  <c r="AA3049" i="1" a="1"/>
  <c r="AA3049" i="1" s="1"/>
  <c r="AA3050" i="1" a="1"/>
  <c r="AA3050" i="1" s="1"/>
  <c r="AA3051" i="1" a="1"/>
  <c r="AA3051" i="1" s="1"/>
  <c r="AA3052" i="1" a="1"/>
  <c r="AA3052" i="1" s="1"/>
  <c r="AA3053" i="1" a="1"/>
  <c r="AA3053" i="1" s="1"/>
  <c r="AA3054" i="1" a="1"/>
  <c r="AA3054" i="1" s="1"/>
  <c r="AA3055" i="1" a="1"/>
  <c r="AA3055" i="1" s="1"/>
  <c r="AA3056" i="1" a="1"/>
  <c r="AA3056" i="1" s="1"/>
  <c r="AA3057" i="1" a="1"/>
  <c r="AA3057" i="1"/>
  <c r="AA3058" i="1" a="1"/>
  <c r="AA3058" i="1" s="1"/>
  <c r="AA3059" i="1" a="1"/>
  <c r="AA3059" i="1"/>
  <c r="AA3060" i="1" a="1"/>
  <c r="AA3060" i="1" s="1"/>
  <c r="AA3061" i="1" a="1"/>
  <c r="AA3061" i="1" s="1"/>
  <c r="AA3062" i="1" a="1"/>
  <c r="AA3062" i="1" s="1"/>
  <c r="AA3063" i="1" a="1"/>
  <c r="AA3063" i="1" s="1"/>
  <c r="AA3064" i="1" a="1"/>
  <c r="AA3064" i="1" s="1"/>
  <c r="AA3065" i="1" a="1"/>
  <c r="AA3065" i="1" s="1"/>
  <c r="AA3066" i="1" a="1"/>
  <c r="AA3066" i="1" s="1"/>
  <c r="AA3067" i="1" a="1"/>
  <c r="AA3067" i="1" s="1"/>
  <c r="AA3068" i="1" a="1"/>
  <c r="AA3068" i="1" s="1"/>
  <c r="AA3069" i="1" a="1"/>
  <c r="AA3069" i="1" s="1"/>
  <c r="AA3070" i="1" a="1"/>
  <c r="AA3070" i="1"/>
  <c r="AA3071" i="1" a="1"/>
  <c r="AA3071" i="1" s="1"/>
  <c r="AA3072" i="1" a="1"/>
  <c r="AA3072" i="1"/>
  <c r="AA3073" i="1" a="1"/>
  <c r="AA3073" i="1" s="1"/>
  <c r="AA3074" i="1" a="1"/>
  <c r="AA3074" i="1"/>
  <c r="AA3075" i="1" a="1"/>
  <c r="AA3075" i="1"/>
  <c r="AA3076" i="1" a="1"/>
  <c r="AA3076" i="1" s="1"/>
  <c r="AA3077" i="1" a="1"/>
  <c r="AA3077" i="1" s="1"/>
  <c r="AA3078" i="1" a="1"/>
  <c r="AA3078" i="1" s="1"/>
  <c r="AA3079" i="1" a="1"/>
  <c r="AA3079" i="1" s="1"/>
  <c r="AA3080" i="1" a="1"/>
  <c r="AA3080" i="1"/>
  <c r="AA3081" i="1" a="1"/>
  <c r="AA3081" i="1" s="1"/>
  <c r="AA3082" i="1" a="1"/>
  <c r="AA3082" i="1" s="1"/>
  <c r="AA3083" i="1" a="1"/>
  <c r="AA3083" i="1"/>
  <c r="AA3084" i="1" a="1"/>
  <c r="AA3084" i="1"/>
  <c r="AA3085" i="1" a="1"/>
  <c r="AA3085" i="1" s="1"/>
  <c r="AA3086" i="1" a="1"/>
  <c r="AA3086" i="1"/>
  <c r="AA3087" i="1" a="1"/>
  <c r="AA3087" i="1" s="1"/>
  <c r="AA3088" i="1" a="1"/>
  <c r="AA3088" i="1"/>
  <c r="AA3089" i="1" a="1"/>
  <c r="AA3089" i="1" s="1"/>
  <c r="AA3090" i="1" a="1"/>
  <c r="AA3090" i="1" s="1"/>
  <c r="AA3091" i="1" a="1"/>
  <c r="AA3091" i="1" s="1"/>
  <c r="AA3092" i="1" a="1"/>
  <c r="AA3092" i="1"/>
  <c r="AA3093" i="1" a="1"/>
  <c r="AA3093" i="1" s="1"/>
  <c r="AA3094" i="1" a="1"/>
  <c r="AA3094" i="1" s="1"/>
  <c r="AA3095" i="1" a="1"/>
  <c r="AA3095" i="1" s="1"/>
  <c r="AA3096" i="1" a="1"/>
  <c r="AA3096" i="1" s="1"/>
  <c r="AA3097" i="1" a="1"/>
  <c r="AA3097" i="1" s="1"/>
  <c r="AA3098" i="1" a="1"/>
  <c r="AA3098" i="1"/>
  <c r="AA3099" i="1" a="1"/>
  <c r="AA3099" i="1" s="1"/>
  <c r="AA3100" i="1" a="1"/>
  <c r="AA3100" i="1"/>
  <c r="AA3101" i="1" a="1"/>
  <c r="AA3101" i="1" s="1"/>
  <c r="AA3102" i="1" a="1"/>
  <c r="AA3102" i="1" s="1"/>
  <c r="AA3103" i="1" a="1"/>
  <c r="AA3103" i="1" s="1"/>
  <c r="AA3104" i="1" a="1"/>
  <c r="AA3104" i="1"/>
  <c r="AA3105" i="1" a="1"/>
  <c r="AA3105" i="1"/>
  <c r="AA3106" i="1" a="1"/>
  <c r="AA3106" i="1" s="1"/>
  <c r="AA3107" i="1" a="1"/>
  <c r="AA3107" i="1" s="1"/>
  <c r="AA3108" i="1" a="1"/>
  <c r="AA3108" i="1" s="1"/>
  <c r="AA3109" i="1" a="1"/>
  <c r="AA3109" i="1" s="1"/>
  <c r="AA3110" i="1" a="1"/>
  <c r="AA3110" i="1"/>
  <c r="AA3111" i="1" a="1"/>
  <c r="AA3111" i="1" s="1"/>
  <c r="AA3112" i="1" a="1"/>
  <c r="AA3112" i="1" s="1"/>
  <c r="AA3113" i="1" a="1"/>
  <c r="AA3113" i="1" s="1"/>
  <c r="AA3114" i="1" a="1"/>
  <c r="AA3114" i="1" s="1"/>
  <c r="AA3115" i="1" a="1"/>
  <c r="AA3115" i="1" s="1"/>
  <c r="AA3116" i="1" a="1"/>
  <c r="AA3116" i="1" s="1"/>
  <c r="AA3117" i="1" a="1"/>
  <c r="AA3117" i="1" s="1"/>
  <c r="AA3118" i="1" a="1"/>
  <c r="AA3118" i="1"/>
  <c r="AA3119" i="1" a="1"/>
  <c r="AA3119" i="1" s="1"/>
  <c r="AA3120" i="1" a="1"/>
  <c r="AA3120" i="1" s="1"/>
  <c r="AA3121" i="1" a="1"/>
  <c r="AA3121" i="1" s="1"/>
  <c r="AA3122" i="1" a="1"/>
  <c r="AA3122" i="1" s="1"/>
  <c r="AA3123" i="1" a="1"/>
  <c r="AA3123" i="1" s="1"/>
  <c r="AA3124" i="1" a="1"/>
  <c r="AA3124" i="1" s="1"/>
  <c r="AA3125" i="1" a="1"/>
  <c r="AA3125" i="1" s="1"/>
  <c r="AA3126" i="1" a="1"/>
  <c r="AA3126" i="1" s="1"/>
  <c r="AA3127" i="1" a="1"/>
  <c r="AA3127" i="1" s="1"/>
  <c r="AA3128" i="1" a="1"/>
  <c r="AA3128" i="1"/>
  <c r="AA3129" i="1" a="1"/>
  <c r="AA3129" i="1"/>
  <c r="AA3130" i="1" a="1"/>
  <c r="AA3130" i="1"/>
  <c r="AA3131" i="1" a="1"/>
  <c r="AA3131" i="1" s="1"/>
  <c r="AA3132" i="1" a="1"/>
  <c r="AA3132" i="1" s="1"/>
  <c r="AA3133" i="1" a="1"/>
  <c r="AA3133" i="1" s="1"/>
  <c r="AA3134" i="1" a="1"/>
  <c r="AA3134" i="1"/>
  <c r="AA3135" i="1" a="1"/>
  <c r="AA3135" i="1" s="1"/>
  <c r="AA3136" i="1" a="1"/>
  <c r="AA3136" i="1" s="1"/>
  <c r="AA3137" i="1" a="1"/>
  <c r="AA3137" i="1" s="1"/>
  <c r="AA3138" i="1" a="1"/>
  <c r="AA3138" i="1" s="1"/>
  <c r="AA3139" i="1" a="1"/>
  <c r="AA3139" i="1" s="1"/>
  <c r="AA3140" i="1" a="1"/>
  <c r="AA3140" i="1" s="1"/>
  <c r="AA3141" i="1" a="1"/>
  <c r="AA3141" i="1" s="1"/>
  <c r="AA3142" i="1" a="1"/>
  <c r="AA3142" i="1" s="1"/>
  <c r="AA3143" i="1" a="1"/>
  <c r="AA3143" i="1"/>
  <c r="AA3144" i="1" a="1"/>
  <c r="AA3144" i="1"/>
  <c r="AA3145" i="1" a="1"/>
  <c r="AA3145" i="1" s="1"/>
  <c r="AA3146" i="1" a="1"/>
  <c r="AA3146" i="1" s="1"/>
  <c r="AA3147" i="1" a="1"/>
  <c r="AA3147" i="1" s="1"/>
  <c r="AA3148" i="1" a="1"/>
  <c r="AA3148" i="1" s="1"/>
  <c r="AA3149" i="1" a="1"/>
  <c r="AA3149" i="1" s="1"/>
  <c r="AA3150" i="1" a="1"/>
  <c r="AA3150" i="1" s="1"/>
  <c r="AA3151" i="1" a="1"/>
  <c r="AA3151" i="1" s="1"/>
  <c r="AA3152" i="1" a="1"/>
  <c r="AA3152" i="1"/>
  <c r="AA3153" i="1" a="1"/>
  <c r="AA3153" i="1" s="1"/>
  <c r="AA3154" i="1" a="1"/>
  <c r="AA3154" i="1" s="1"/>
  <c r="AA3155" i="1" a="1"/>
  <c r="AA3155" i="1" s="1"/>
  <c r="AA3156" i="1" a="1"/>
  <c r="AA3156" i="1"/>
  <c r="AA3157" i="1" a="1"/>
  <c r="AA3157" i="1" s="1"/>
  <c r="AA3158" i="1" a="1"/>
  <c r="AA3158" i="1"/>
  <c r="AA3159" i="1" a="1"/>
  <c r="AA3159" i="1" s="1"/>
  <c r="AA3160" i="1" a="1"/>
  <c r="AA3160" i="1" s="1"/>
  <c r="AA3161" i="1" a="1"/>
  <c r="AA3161" i="1" s="1"/>
  <c r="AA3162" i="1" a="1"/>
  <c r="AA3162" i="1" s="1"/>
  <c r="AA3163" i="1" a="1"/>
  <c r="AA3163" i="1" s="1"/>
  <c r="AA3164" i="1" a="1"/>
  <c r="AA3164" i="1" s="1"/>
  <c r="AA3165" i="1" a="1"/>
  <c r="AA3165" i="1" s="1"/>
  <c r="AA3166" i="1" a="1"/>
  <c r="AA3166" i="1" s="1"/>
  <c r="AA3167" i="1" a="1"/>
  <c r="AA3167" i="1" s="1"/>
  <c r="AA3168" i="1" a="1"/>
  <c r="AA3168" i="1" s="1"/>
  <c r="AA3169" i="1" a="1"/>
  <c r="AA3169" i="1" s="1"/>
  <c r="AA3170" i="1" a="1"/>
  <c r="AA3170" i="1"/>
  <c r="AA3171" i="1" a="1"/>
  <c r="AA3171" i="1"/>
  <c r="AA3172" i="1" a="1"/>
  <c r="AA3172" i="1" s="1"/>
  <c r="AA3173" i="1" a="1"/>
  <c r="AA3173" i="1" s="1"/>
  <c r="AA3174" i="1" a="1"/>
  <c r="AA3174" i="1" s="1"/>
  <c r="AA3175" i="1" a="1"/>
  <c r="AA3175" i="1" s="1"/>
  <c r="AA3176" i="1" a="1"/>
  <c r="AA3176" i="1"/>
  <c r="AA3177" i="1" a="1"/>
  <c r="AA3177" i="1"/>
  <c r="AA3178" i="1" a="1"/>
  <c r="AA3178" i="1" s="1"/>
  <c r="AA3179" i="1" a="1"/>
  <c r="AA3179" i="1" s="1"/>
  <c r="AA3180" i="1" a="1"/>
  <c r="AA3180" i="1" s="1"/>
  <c r="AA3181" i="1" a="1"/>
  <c r="AA3181" i="1" s="1"/>
  <c r="AA3182" i="1" a="1"/>
  <c r="AA3182" i="1" s="1"/>
  <c r="AA3183" i="1" a="1"/>
  <c r="AA3183" i="1" s="1"/>
  <c r="AA3184" i="1" a="1"/>
  <c r="AA3184" i="1" s="1"/>
  <c r="AA3185" i="1" a="1"/>
  <c r="AA3185" i="1" s="1"/>
  <c r="AA3186" i="1" a="1"/>
  <c r="AA3186" i="1" s="1"/>
  <c r="AA3187" i="1" a="1"/>
  <c r="AA3187" i="1" s="1"/>
  <c r="AA3188" i="1" a="1"/>
  <c r="AA3188" i="1" s="1"/>
  <c r="AA3189" i="1" a="1"/>
  <c r="AA3189" i="1" s="1"/>
  <c r="AA3190" i="1" a="1"/>
  <c r="AA3190" i="1"/>
  <c r="AA3191" i="1" a="1"/>
  <c r="AA3191" i="1"/>
  <c r="AA3192" i="1" a="1"/>
  <c r="AA3192" i="1" s="1"/>
  <c r="AA3193" i="1" a="1"/>
  <c r="AA3193" i="1" s="1"/>
  <c r="AA3194" i="1" a="1"/>
  <c r="AA3194" i="1"/>
  <c r="AA3195" i="1" a="1"/>
  <c r="AA3195" i="1" s="1"/>
  <c r="AA3196" i="1" a="1"/>
  <c r="AA3196" i="1" s="1"/>
  <c r="AA3197" i="1" a="1"/>
  <c r="AA3197" i="1" s="1"/>
  <c r="AA3198" i="1" a="1"/>
  <c r="AA3198" i="1" s="1"/>
  <c r="AA3199" i="1" a="1"/>
  <c r="AA3199" i="1" s="1"/>
  <c r="AA3200" i="1" a="1"/>
  <c r="AA3200" i="1" s="1"/>
  <c r="AA3201" i="1" a="1"/>
  <c r="AA3201" i="1" s="1"/>
  <c r="AA3202" i="1" a="1"/>
  <c r="AA3202" i="1" s="1"/>
  <c r="AA3203" i="1" a="1"/>
  <c r="AA3203" i="1"/>
  <c r="AA3204" i="1" a="1"/>
  <c r="AA3204" i="1"/>
  <c r="AA3205" i="1" a="1"/>
  <c r="AA3205" i="1" s="1"/>
  <c r="AA3206" i="1" a="1"/>
  <c r="AA3206" i="1"/>
  <c r="AA3207" i="1" a="1"/>
  <c r="AA3207" i="1"/>
  <c r="AA3208" i="1" a="1"/>
  <c r="AA3208" i="1" s="1"/>
  <c r="AA3209" i="1" a="1"/>
  <c r="AA3209" i="1" s="1"/>
  <c r="AA3210" i="1" a="1"/>
  <c r="AA3210" i="1" s="1"/>
  <c r="AA3211" i="1" a="1"/>
  <c r="AA3211" i="1" s="1"/>
  <c r="AA3212" i="1" a="1"/>
  <c r="AA3212" i="1" s="1"/>
  <c r="AA3213" i="1" a="1"/>
  <c r="AA3213" i="1" s="1"/>
  <c r="AA3214" i="1" a="1"/>
  <c r="AA3214" i="1"/>
  <c r="AA3215" i="1" a="1"/>
  <c r="AA3215" i="1"/>
  <c r="AA3216" i="1" a="1"/>
  <c r="AA3216" i="1"/>
  <c r="AA3217" i="1" a="1"/>
  <c r="AA3217" i="1" s="1"/>
  <c r="AA3218" i="1" a="1"/>
  <c r="AA3218" i="1" s="1"/>
  <c r="AA3219" i="1" a="1"/>
  <c r="AA3219" i="1" s="1"/>
  <c r="AA3220" i="1" a="1"/>
  <c r="AA3220" i="1" s="1"/>
  <c r="AA3221" i="1" a="1"/>
  <c r="AA3221" i="1" s="1"/>
  <c r="AA3222" i="1" a="1"/>
  <c r="AA3222" i="1" s="1"/>
  <c r="AA3223" i="1" a="1"/>
  <c r="AA3223" i="1" s="1"/>
  <c r="AA3224" i="1" a="1"/>
  <c r="AA3224" i="1"/>
  <c r="AA3225" i="1" a="1"/>
  <c r="AA3225" i="1" s="1"/>
  <c r="AA3226" i="1" a="1"/>
  <c r="AA3226" i="1" s="1"/>
  <c r="AA3227" i="1" a="1"/>
  <c r="AA3227" i="1" s="1"/>
  <c r="AA3228" i="1" a="1"/>
  <c r="AA3228" i="1" s="1"/>
  <c r="AA3229" i="1" a="1"/>
  <c r="AA3229" i="1" s="1"/>
  <c r="AA3230" i="1" a="1"/>
  <c r="AA3230" i="1"/>
  <c r="AA3231" i="1" a="1"/>
  <c r="AA3231" i="1" s="1"/>
  <c r="AA3232" i="1" a="1"/>
  <c r="AA3232" i="1" s="1"/>
  <c r="AA3233" i="1" a="1"/>
  <c r="AA3233" i="1"/>
  <c r="AA3234" i="1" a="1"/>
  <c r="AA3234" i="1" s="1"/>
  <c r="AA3235" i="1" a="1"/>
  <c r="AA3235" i="1" s="1"/>
  <c r="AA3236" i="1" a="1"/>
  <c r="AA3236" i="1" s="1"/>
  <c r="AA3237" i="1" a="1"/>
  <c r="AA3237" i="1" s="1"/>
  <c r="AA3238" i="1" a="1"/>
  <c r="AA3238" i="1" s="1"/>
  <c r="AA3239" i="1" a="1"/>
  <c r="AA3239" i="1" s="1"/>
  <c r="AA3240" i="1" a="1"/>
  <c r="AA3240" i="1" s="1"/>
  <c r="AA3241" i="1" a="1"/>
  <c r="AA3241" i="1" s="1"/>
  <c r="AA3242" i="1" a="1"/>
  <c r="AA3242" i="1" s="1"/>
  <c r="AA3243" i="1" a="1"/>
  <c r="AA3243" i="1" s="1"/>
  <c r="AA3244" i="1" a="1"/>
  <c r="AA3244" i="1"/>
  <c r="AA3245" i="1" a="1"/>
  <c r="AA3245" i="1" s="1"/>
  <c r="AA3246" i="1" a="1"/>
  <c r="AA3246" i="1" s="1"/>
  <c r="AA3247" i="1" a="1"/>
  <c r="AA3247" i="1" s="1"/>
  <c r="AA3248" i="1" a="1"/>
  <c r="AA3248" i="1" s="1"/>
  <c r="AA3249" i="1" a="1"/>
  <c r="AA3249" i="1"/>
  <c r="AA3250" i="1" a="1"/>
  <c r="AA3250" i="1" s="1"/>
  <c r="AA3251" i="1" a="1"/>
  <c r="AA3251" i="1" s="1"/>
  <c r="AA3252" i="1" a="1"/>
  <c r="AA3252" i="1" s="1"/>
  <c r="AA3253" i="1" a="1"/>
  <c r="AA3253" i="1" s="1"/>
  <c r="AA3254" i="1" a="1"/>
  <c r="AA3254" i="1" s="1"/>
  <c r="AA3255" i="1" a="1"/>
  <c r="AA3255" i="1" s="1"/>
  <c r="AA3256" i="1" a="1"/>
  <c r="AA3256" i="1" s="1"/>
  <c r="AA3257" i="1" a="1"/>
  <c r="AA3257" i="1" s="1"/>
  <c r="AA3258" i="1" a="1"/>
  <c r="AA3258" i="1"/>
  <c r="AA3259" i="1" a="1"/>
  <c r="AA3259" i="1" s="1"/>
  <c r="AA3260" i="1" a="1"/>
  <c r="AA3260" i="1"/>
  <c r="AA3261" i="1" a="1"/>
  <c r="AA3261" i="1" s="1"/>
  <c r="AA3262" i="1" a="1"/>
  <c r="AA3262" i="1" s="1"/>
  <c r="AA3263" i="1" a="1"/>
  <c r="AA3263" i="1" s="1"/>
  <c r="AA3264" i="1" a="1"/>
  <c r="AA3264" i="1" s="1"/>
  <c r="AA3265" i="1" a="1"/>
  <c r="AA3265" i="1" s="1"/>
  <c r="AA3266" i="1" a="1"/>
  <c r="AA3266" i="1"/>
  <c r="AA3267" i="1" a="1"/>
  <c r="AA3267" i="1" s="1"/>
  <c r="AA3268" i="1" a="1"/>
  <c r="AA3268" i="1" s="1"/>
  <c r="AA3269" i="1" a="1"/>
  <c r="AA3269" i="1" s="1"/>
  <c r="AA3270" i="1" a="1"/>
  <c r="AA3270" i="1" s="1"/>
  <c r="AA3271" i="1" a="1"/>
  <c r="AA3271" i="1" s="1"/>
  <c r="AA3272" i="1" a="1"/>
  <c r="AA3272" i="1"/>
  <c r="AA3273" i="1" a="1"/>
  <c r="AA3273" i="1" s="1"/>
  <c r="AA3274" i="1" a="1"/>
  <c r="AA3274" i="1" s="1"/>
  <c r="AA3275" i="1" a="1"/>
  <c r="AA3275" i="1" s="1"/>
  <c r="AA3276" i="1" a="1"/>
  <c r="AA3276" i="1" s="1"/>
  <c r="AA3277" i="1" a="1"/>
  <c r="AA3277" i="1" s="1"/>
  <c r="AA3278" i="1" a="1"/>
  <c r="AA3278" i="1"/>
  <c r="AA3279" i="1" a="1"/>
  <c r="AA3279" i="1" s="1"/>
  <c r="AA3280" i="1" a="1"/>
  <c r="AA3280" i="1" s="1"/>
  <c r="AA3281" i="1" a="1"/>
  <c r="AA3281" i="1" s="1"/>
  <c r="AA3282" i="1" a="1"/>
  <c r="AA3282" i="1" s="1"/>
  <c r="AA3283" i="1" a="1"/>
  <c r="AA3283" i="1" s="1"/>
  <c r="AA3284" i="1" a="1"/>
  <c r="AA3284" i="1" s="1"/>
  <c r="AA3285" i="1" a="1"/>
  <c r="AA3285" i="1"/>
  <c r="AA3286" i="1" a="1"/>
  <c r="AA3286" i="1" s="1"/>
  <c r="AA3287" i="1" a="1"/>
  <c r="AA3287" i="1"/>
  <c r="AA3288" i="1" a="1"/>
  <c r="AA3288" i="1"/>
  <c r="AA3289" i="1" a="1"/>
  <c r="AA3289" i="1" s="1"/>
  <c r="AA3290" i="1" a="1"/>
  <c r="AA3290" i="1" s="1"/>
  <c r="AA3291" i="1" a="1"/>
  <c r="AA3291" i="1" s="1"/>
  <c r="AA3292" i="1" a="1"/>
  <c r="AA3292" i="1" s="1"/>
  <c r="AA3293" i="1" a="1"/>
  <c r="AA3293" i="1" s="1"/>
  <c r="AA3294" i="1" a="1"/>
  <c r="AA3294" i="1" s="1"/>
  <c r="AA3295" i="1" a="1"/>
  <c r="AA3295" i="1" s="1"/>
  <c r="AA3296" i="1" a="1"/>
  <c r="AA3296" i="1" s="1"/>
  <c r="AA3297" i="1" a="1"/>
  <c r="AA3297" i="1" s="1"/>
  <c r="AA3298" i="1" a="1"/>
  <c r="AA3298" i="1" s="1"/>
  <c r="AA3299" i="1" a="1"/>
  <c r="AA3299" i="1" s="1"/>
  <c r="AA3300" i="1" a="1"/>
  <c r="AA3300" i="1" s="1"/>
  <c r="AA3301" i="1" a="1"/>
  <c r="AA3301" i="1" s="1"/>
  <c r="AA3302" i="1" a="1"/>
  <c r="AA3302" i="1" s="1"/>
  <c r="AA3303" i="1" a="1"/>
  <c r="AA3303" i="1" s="1"/>
  <c r="AA3304" i="1" a="1"/>
  <c r="AA3304" i="1"/>
  <c r="AA3305" i="1" a="1"/>
  <c r="AA3305" i="1"/>
  <c r="AA3306" i="1" a="1"/>
  <c r="AA3306" i="1" s="1"/>
  <c r="AA3307" i="1" a="1"/>
  <c r="AA3307" i="1" s="1"/>
  <c r="AA3308" i="1" a="1"/>
  <c r="AA3308" i="1"/>
  <c r="AA3309" i="1" a="1"/>
  <c r="AA3309" i="1" s="1"/>
  <c r="AA3310" i="1" a="1"/>
  <c r="AA3310" i="1" s="1"/>
  <c r="AA3311" i="1" a="1"/>
  <c r="AA3311" i="1" s="1"/>
  <c r="AA3312" i="1" a="1"/>
  <c r="AA3312" i="1" s="1"/>
  <c r="AA3313" i="1" a="1"/>
  <c r="AA3313" i="1" s="1"/>
  <c r="AA3314" i="1" a="1"/>
  <c r="AA3314" i="1" s="1"/>
  <c r="AA3315" i="1" a="1"/>
  <c r="AA3315" i="1" s="1"/>
  <c r="AA3316" i="1" a="1"/>
  <c r="AA3316" i="1" s="1"/>
  <c r="AA3317" i="1" a="1"/>
  <c r="AA3317" i="1" s="1"/>
  <c r="AA3318" i="1" a="1"/>
  <c r="AA3318" i="1" s="1"/>
  <c r="AA3319" i="1" a="1"/>
  <c r="AA3319" i="1" s="1"/>
  <c r="AA3320" i="1" a="1"/>
  <c r="AA3320" i="1" s="1"/>
  <c r="AA3321" i="1" a="1"/>
  <c r="AA3321" i="1"/>
  <c r="AA3322" i="1" a="1"/>
  <c r="AA3322" i="1" s="1"/>
  <c r="AA3323" i="1" a="1"/>
  <c r="AA3323" i="1" s="1"/>
  <c r="AA3324" i="1" a="1"/>
  <c r="AA3324" i="1" s="1"/>
  <c r="AA3325" i="1" a="1"/>
  <c r="AA3325" i="1" s="1"/>
  <c r="AA3326" i="1" a="1"/>
  <c r="AA3326" i="1" s="1"/>
  <c r="AA3327" i="1" a="1"/>
  <c r="AA3327" i="1" s="1"/>
  <c r="AA3328" i="1" a="1"/>
  <c r="AA3328" i="1" s="1"/>
  <c r="AA3329" i="1" a="1"/>
  <c r="AA3329" i="1" s="1"/>
  <c r="AA3330" i="1" a="1"/>
  <c r="AA3330" i="1"/>
  <c r="AA3331" i="1" a="1"/>
  <c r="AA3331" i="1" s="1"/>
  <c r="AA3332" i="1" a="1"/>
  <c r="AA3332" i="1" s="1"/>
  <c r="AA3333" i="1" a="1"/>
  <c r="AA3333" i="1" s="1"/>
  <c r="AA3334" i="1" a="1"/>
  <c r="AA3334" i="1"/>
  <c r="AA3335" i="1" a="1"/>
  <c r="AA3335" i="1" s="1"/>
  <c r="AA3336" i="1" a="1"/>
  <c r="AA3336" i="1" s="1"/>
  <c r="AA3337" i="1" a="1"/>
  <c r="AA3337" i="1" s="1"/>
  <c r="AA3338" i="1" a="1"/>
  <c r="AA3338" i="1" s="1"/>
  <c r="AA3339" i="1" a="1"/>
  <c r="AA3339" i="1" s="1"/>
  <c r="AA3340" i="1" a="1"/>
  <c r="AA3340" i="1" s="1"/>
  <c r="AA3341" i="1" a="1"/>
  <c r="AA3341" i="1" s="1"/>
  <c r="AA3342" i="1" a="1"/>
  <c r="AA3342" i="1" s="1"/>
  <c r="AA3343" i="1" a="1"/>
  <c r="AA3343" i="1" s="1"/>
  <c r="AA3344" i="1" a="1"/>
  <c r="AA3344" i="1"/>
  <c r="AA3345" i="1" a="1"/>
  <c r="AA3345" i="1" s="1"/>
  <c r="AA3346" i="1" a="1"/>
  <c r="AA3346" i="1" s="1"/>
  <c r="AA3347" i="1" a="1"/>
  <c r="AA3347" i="1"/>
  <c r="AA3348" i="1" a="1"/>
  <c r="AA3348" i="1" s="1"/>
  <c r="AA3349" i="1" a="1"/>
  <c r="AA3349" i="1" s="1"/>
  <c r="AA3350" i="1" a="1"/>
  <c r="AA3350" i="1"/>
  <c r="AA3351" i="1" a="1"/>
  <c r="AA3351" i="1" s="1"/>
  <c r="AA3352" i="1" a="1"/>
  <c r="AA3352" i="1" s="1"/>
  <c r="AA3353" i="1" a="1"/>
  <c r="AA3353" i="1" s="1"/>
  <c r="AA3354" i="1" a="1"/>
  <c r="AA3354" i="1" s="1"/>
  <c r="AA3355" i="1" a="1"/>
  <c r="AA3355" i="1" s="1"/>
  <c r="AA3356" i="1" a="1"/>
  <c r="AA3356" i="1"/>
  <c r="AA3357" i="1" a="1"/>
  <c r="AA3357" i="1" s="1"/>
  <c r="AA3358" i="1" a="1"/>
  <c r="AA3358" i="1" s="1"/>
  <c r="AA3359" i="1" a="1"/>
  <c r="AA3359" i="1"/>
  <c r="AA3360" i="1" a="1"/>
  <c r="AA3360" i="1" s="1"/>
  <c r="AA3361" i="1" a="1"/>
  <c r="AA3361" i="1" s="1"/>
  <c r="AA3362" i="1" a="1"/>
  <c r="AA3362" i="1" s="1"/>
  <c r="AA3363" i="1" a="1"/>
  <c r="AA3363" i="1" s="1"/>
  <c r="AA3364" i="1" a="1"/>
  <c r="AA3364" i="1" s="1"/>
  <c r="AA3365" i="1" a="1"/>
  <c r="AA3365" i="1" s="1"/>
  <c r="AA3366" i="1" a="1"/>
  <c r="AA3366" i="1" s="1"/>
  <c r="AA3367" i="1" a="1"/>
  <c r="AA3367" i="1" s="1"/>
  <c r="AA3368" i="1" a="1"/>
  <c r="AA3368" i="1"/>
  <c r="AA3369" i="1" a="1"/>
  <c r="AA3369" i="1" s="1"/>
  <c r="AA3370" i="1" a="1"/>
  <c r="AA3370" i="1" s="1"/>
  <c r="AA3371" i="1" a="1"/>
  <c r="AA3371" i="1" s="1"/>
  <c r="AA3372" i="1" a="1"/>
  <c r="AA3372" i="1" s="1"/>
  <c r="AA3373" i="1" a="1"/>
  <c r="AA3373" i="1" s="1"/>
  <c r="AA3374" i="1" a="1"/>
  <c r="AA3374" i="1" s="1"/>
  <c r="AA3375" i="1" a="1"/>
  <c r="AA3375" i="1" s="1"/>
  <c r="AA3376" i="1" a="1"/>
  <c r="AA3376" i="1"/>
  <c r="AA3377" i="1" a="1"/>
  <c r="AA3377" i="1" s="1"/>
  <c r="AA3378" i="1" a="1"/>
  <c r="AA3378" i="1" s="1"/>
  <c r="AA3379" i="1" a="1"/>
  <c r="AA3379" i="1" s="1"/>
  <c r="AA3380" i="1" a="1"/>
  <c r="AA3380" i="1" s="1"/>
  <c r="AA3381" i="1" a="1"/>
  <c r="AA3381" i="1" s="1"/>
  <c r="AA3382" i="1" a="1"/>
  <c r="AA3382" i="1" s="1"/>
  <c r="AA3383" i="1" a="1"/>
  <c r="AA3383" i="1" s="1"/>
  <c r="AA3384" i="1" a="1"/>
  <c r="AA3384" i="1" s="1"/>
  <c r="AA3385" i="1" a="1"/>
  <c r="AA3385" i="1" s="1"/>
  <c r="AA3386" i="1" a="1"/>
  <c r="AA3386" i="1"/>
  <c r="AA3387" i="1" a="1"/>
  <c r="AA3387" i="1" s="1"/>
  <c r="AA3388" i="1" a="1"/>
  <c r="AA3388" i="1" s="1"/>
  <c r="AA3389" i="1" a="1"/>
  <c r="AA3389" i="1" s="1"/>
  <c r="AA3390" i="1" a="1"/>
  <c r="AA3390" i="1" s="1"/>
  <c r="AA3391" i="1" a="1"/>
  <c r="AA3391" i="1" s="1"/>
  <c r="AA3392" i="1" a="1"/>
  <c r="AA3392" i="1"/>
  <c r="AA3393" i="1" a="1"/>
  <c r="AA3393" i="1"/>
  <c r="AA3394" i="1" a="1"/>
  <c r="AA3394" i="1"/>
  <c r="AA3395" i="1" a="1"/>
  <c r="AA3395" i="1" s="1"/>
  <c r="AA3396" i="1" a="1"/>
  <c r="AA3396" i="1" s="1"/>
  <c r="AA3397" i="1" a="1"/>
  <c r="AA3397" i="1" s="1"/>
  <c r="AA3398" i="1" a="1"/>
  <c r="AA3398" i="1" s="1"/>
  <c r="AA3399" i="1" a="1"/>
  <c r="AA3399" i="1" s="1"/>
  <c r="AA3400" i="1" a="1"/>
  <c r="AA3400" i="1"/>
  <c r="AA3401" i="1" a="1"/>
  <c r="AA3401" i="1"/>
  <c r="AA3402" i="1" a="1"/>
  <c r="AA3402" i="1"/>
  <c r="AA3403" i="1" a="1"/>
  <c r="AA3403" i="1" s="1"/>
  <c r="AA3404" i="1" a="1"/>
  <c r="AA3404" i="1" s="1"/>
  <c r="AA3405" i="1" a="1"/>
  <c r="AA3405" i="1" s="1"/>
  <c r="AA3406" i="1" a="1"/>
  <c r="AA3406" i="1" s="1"/>
  <c r="AA3407" i="1" a="1"/>
  <c r="AA3407" i="1"/>
  <c r="AA3408" i="1" a="1"/>
  <c r="AA3408" i="1" s="1"/>
  <c r="AA3409" i="1" a="1"/>
  <c r="AA3409" i="1" s="1"/>
  <c r="AA3410" i="1" a="1"/>
  <c r="AA3410" i="1" s="1"/>
  <c r="AA3411" i="1" a="1"/>
  <c r="AA3411" i="1" s="1"/>
  <c r="AA3412" i="1" a="1"/>
  <c r="AA3412" i="1" s="1"/>
  <c r="AA3413" i="1" a="1"/>
  <c r="AA3413" i="1" s="1"/>
  <c r="AA3414" i="1" a="1"/>
  <c r="AA3414" i="1" s="1"/>
  <c r="AA3415" i="1" a="1"/>
  <c r="AA3415" i="1" s="1"/>
  <c r="AA3416" i="1" a="1"/>
  <c r="AA3416" i="1"/>
  <c r="AA3417" i="1" a="1"/>
  <c r="AA3417" i="1" s="1"/>
  <c r="AA3418" i="1" a="1"/>
  <c r="AA3418" i="1"/>
  <c r="AA3419" i="1" a="1"/>
  <c r="AA3419" i="1" s="1"/>
  <c r="AA3420" i="1" a="1"/>
  <c r="AA3420" i="1" s="1"/>
  <c r="AA3421" i="1" a="1"/>
  <c r="AA3421" i="1" s="1"/>
  <c r="AA3422" i="1" a="1"/>
  <c r="AA3422" i="1"/>
  <c r="AA3423" i="1" a="1"/>
  <c r="AA3423" i="1"/>
  <c r="AA3424" i="1" a="1"/>
  <c r="AA3424" i="1" s="1"/>
  <c r="AA3425" i="1" a="1"/>
  <c r="AA3425" i="1" s="1"/>
  <c r="AA3426" i="1" a="1"/>
  <c r="AA3426" i="1" s="1"/>
  <c r="AA3427" i="1" a="1"/>
  <c r="AA3427" i="1" s="1"/>
  <c r="AA3428" i="1" a="1"/>
  <c r="AA3428" i="1" s="1"/>
  <c r="AA3429" i="1" a="1"/>
  <c r="AA3429" i="1" s="1"/>
  <c r="AA3430" i="1" a="1"/>
  <c r="AA3430" i="1"/>
  <c r="AA3431" i="1" a="1"/>
  <c r="AA3431" i="1"/>
  <c r="AA3432" i="1" a="1"/>
  <c r="AA3432" i="1"/>
  <c r="AA3433" i="1" a="1"/>
  <c r="AA3433" i="1" s="1"/>
  <c r="AA3434" i="1" a="1"/>
  <c r="AA3434" i="1" s="1"/>
  <c r="AA3435" i="1" a="1"/>
  <c r="AA3435" i="1" s="1"/>
  <c r="AA3436" i="1" a="1"/>
  <c r="AA3436" i="1" s="1"/>
  <c r="AA3437" i="1" a="1"/>
  <c r="AA3437" i="1" s="1"/>
  <c r="AA3438" i="1" a="1"/>
  <c r="AA3438" i="1" s="1"/>
  <c r="AA3439" i="1" a="1"/>
  <c r="AA3439" i="1" s="1"/>
  <c r="AA3440" i="1" a="1"/>
  <c r="AA3440" i="1"/>
  <c r="AA3441" i="1" a="1"/>
  <c r="AA3441" i="1" s="1"/>
  <c r="AA3442" i="1" a="1"/>
  <c r="AA3442" i="1" s="1"/>
  <c r="AA3443" i="1" a="1"/>
  <c r="AA3443" i="1" s="1"/>
  <c r="AA3444" i="1" a="1"/>
  <c r="AA3444" i="1" s="1"/>
  <c r="AA3445" i="1" a="1"/>
  <c r="AA3445" i="1" s="1"/>
  <c r="AA3446" i="1" a="1"/>
  <c r="AA3446" i="1"/>
  <c r="AA3447" i="1" a="1"/>
  <c r="AA3447" i="1" s="1"/>
  <c r="AA3448" i="1" a="1"/>
  <c r="AA3448" i="1" s="1"/>
  <c r="AA3449" i="1" a="1"/>
  <c r="AA3449" i="1"/>
  <c r="AA3450" i="1" a="1"/>
  <c r="AA3450" i="1" s="1"/>
  <c r="AA3451" i="1" a="1"/>
  <c r="AA3451" i="1" s="1"/>
  <c r="AA3452" i="1" a="1"/>
  <c r="AA3452" i="1"/>
  <c r="AA3453" i="1" a="1"/>
  <c r="AA3453" i="1" s="1"/>
  <c r="AA3454" i="1" a="1"/>
  <c r="AA3454" i="1" s="1"/>
  <c r="AA3455" i="1" a="1"/>
  <c r="AA3455" i="1" s="1"/>
  <c r="AA3456" i="1" a="1"/>
  <c r="AA3456" i="1"/>
  <c r="AA3457" i="1" a="1"/>
  <c r="AA3457" i="1" s="1"/>
  <c r="AA3458" i="1" a="1"/>
  <c r="AA3458" i="1" s="1"/>
  <c r="AA3459" i="1" a="1"/>
  <c r="AA3459" i="1"/>
  <c r="AA3460" i="1" a="1"/>
  <c r="AA3460" i="1" s="1"/>
  <c r="AA3461" i="1" a="1"/>
  <c r="AA3461" i="1" s="1"/>
  <c r="AA3462" i="1" a="1"/>
  <c r="AA3462" i="1" s="1"/>
  <c r="AA3463" i="1" a="1"/>
  <c r="AA3463" i="1" s="1"/>
  <c r="AA3464" i="1" a="1"/>
  <c r="AA3464" i="1"/>
  <c r="AA3465" i="1" a="1"/>
  <c r="AA3465" i="1" s="1"/>
  <c r="AA3466" i="1" a="1"/>
  <c r="AA3466" i="1" s="1"/>
  <c r="AA3467" i="1" a="1"/>
  <c r="AA3467" i="1" s="1"/>
  <c r="AA3468" i="1" a="1"/>
  <c r="AA3468" i="1" s="1"/>
  <c r="AA3469" i="1" a="1"/>
  <c r="AA3469" i="1" s="1"/>
  <c r="AA3470" i="1" a="1"/>
  <c r="AA3470" i="1" s="1"/>
  <c r="AA3471" i="1" a="1"/>
  <c r="AA3471" i="1" s="1"/>
  <c r="AA3472" i="1" a="1"/>
  <c r="AA3472" i="1"/>
  <c r="AA3473" i="1" a="1"/>
  <c r="AA3473" i="1" s="1"/>
  <c r="AA3474" i="1" a="1"/>
  <c r="AA3474" i="1" s="1"/>
  <c r="AA3475" i="1" a="1"/>
  <c r="AA3475" i="1" s="1"/>
  <c r="AA3476" i="1" a="1"/>
  <c r="AA3476" i="1"/>
  <c r="AA3477" i="1" a="1"/>
  <c r="AA3477" i="1" s="1"/>
  <c r="AA3478" i="1" a="1"/>
  <c r="AA3478" i="1" s="1"/>
  <c r="AA3479" i="1" a="1"/>
  <c r="AA3479" i="1" s="1"/>
  <c r="AA3480" i="1" a="1"/>
  <c r="AA3480" i="1" s="1"/>
  <c r="AA3481" i="1" a="1"/>
  <c r="AA3481" i="1" s="1"/>
  <c r="AA3482" i="1" a="1"/>
  <c r="AA3482" i="1" s="1"/>
  <c r="AA3483" i="1" a="1"/>
  <c r="AA3483" i="1"/>
  <c r="AA3484" i="1" a="1"/>
  <c r="AA3484" i="1"/>
  <c r="AA3485" i="1" a="1"/>
  <c r="AA3485" i="1"/>
  <c r="AA3486" i="1" a="1"/>
  <c r="AA3486" i="1" s="1"/>
  <c r="AA3487" i="1" a="1"/>
  <c r="AA3487" i="1" s="1"/>
  <c r="AA3488" i="1" a="1"/>
  <c r="AA3488" i="1" s="1"/>
  <c r="AA3489" i="1" a="1"/>
  <c r="AA3489" i="1" s="1"/>
  <c r="AA3490" i="1" a="1"/>
  <c r="AA3490" i="1"/>
  <c r="AA3491" i="1" a="1"/>
  <c r="AA3491" i="1" s="1"/>
  <c r="AA3492" i="1" a="1"/>
  <c r="AA3492" i="1"/>
  <c r="AA3493" i="1" a="1"/>
  <c r="AA3493" i="1" s="1"/>
  <c r="AA3494" i="1" a="1"/>
  <c r="AA3494" i="1" s="1"/>
  <c r="AA3495" i="1" a="1"/>
  <c r="AA3495" i="1" s="1"/>
  <c r="AA3496" i="1" a="1"/>
  <c r="AA3496" i="1" s="1"/>
  <c r="AA3497" i="1" a="1"/>
  <c r="AA3497" i="1" s="1"/>
  <c r="AA3498" i="1" a="1"/>
  <c r="AA3498" i="1" s="1"/>
  <c r="AA3499" i="1" a="1"/>
  <c r="AA3499" i="1" s="1"/>
  <c r="AA3500" i="1" a="1"/>
  <c r="AA3500" i="1" s="1"/>
  <c r="AA3501" i="1" a="1"/>
  <c r="AA3501" i="1" s="1"/>
  <c r="AA3502" i="1" a="1"/>
  <c r="AA3502" i="1" s="1"/>
  <c r="AA3503" i="1" a="1"/>
  <c r="AA3503" i="1"/>
  <c r="AA3504" i="1" a="1"/>
  <c r="AA3504" i="1"/>
  <c r="AA3505" i="1" a="1"/>
  <c r="AA3505" i="1" s="1"/>
  <c r="AA3506" i="1" a="1"/>
  <c r="AA3506" i="1"/>
  <c r="AA3507" i="1" a="1"/>
  <c r="AA3507" i="1" s="1"/>
  <c r="AA3508" i="1" a="1"/>
  <c r="AA3508" i="1" s="1"/>
  <c r="AA3509" i="1" a="1"/>
  <c r="AA3509" i="1" s="1"/>
  <c r="AA3510" i="1" a="1"/>
  <c r="AA3510" i="1" s="1"/>
  <c r="AA3511" i="1" a="1"/>
  <c r="AA3511" i="1" s="1"/>
  <c r="AA3512" i="1" a="1"/>
  <c r="AA3512" i="1"/>
  <c r="AA3513" i="1" a="1"/>
  <c r="AA3513" i="1" s="1"/>
  <c r="AA3514" i="1" a="1"/>
  <c r="AA3514" i="1" s="1"/>
  <c r="AA3515" i="1" a="1"/>
  <c r="AA3515" i="1" s="1"/>
  <c r="AA3516" i="1" a="1"/>
  <c r="AA3516" i="1" s="1"/>
  <c r="AA3517" i="1" a="1"/>
  <c r="AA3517" i="1" s="1"/>
  <c r="AA3518" i="1" a="1"/>
  <c r="AA3518" i="1"/>
  <c r="AA3519" i="1" a="1"/>
  <c r="AA3519" i="1" s="1"/>
  <c r="AA3520" i="1" a="1"/>
  <c r="AA3520" i="1" s="1"/>
  <c r="AA3521" i="1" a="1"/>
  <c r="AA3521" i="1"/>
  <c r="AA3522" i="1" a="1"/>
  <c r="AA3522" i="1" s="1"/>
  <c r="AA3523" i="1" a="1"/>
  <c r="AA3523" i="1" s="1"/>
  <c r="AA3524" i="1" a="1"/>
  <c r="AA3524" i="1" s="1"/>
  <c r="AA3525" i="1" a="1"/>
  <c r="AA3525" i="1" s="1"/>
  <c r="AA3526" i="1" a="1"/>
  <c r="AA3526" i="1" s="1"/>
  <c r="AA3527" i="1" a="1"/>
  <c r="AA3527" i="1" s="1"/>
  <c r="AA3528" i="1" a="1"/>
  <c r="AA3528" i="1" s="1"/>
  <c r="AA3529" i="1" a="1"/>
  <c r="AA3529" i="1" s="1"/>
  <c r="AA3530" i="1" a="1"/>
  <c r="AA3530" i="1"/>
  <c r="AA3531" i="1" a="1"/>
  <c r="AA3531" i="1"/>
  <c r="AA3532" i="1" a="1"/>
  <c r="AA3532" i="1" s="1"/>
  <c r="AA3533" i="1" a="1"/>
  <c r="AA3533" i="1" s="1"/>
  <c r="AA3534" i="1" a="1"/>
  <c r="AA3534" i="1"/>
  <c r="AA3535" i="1" a="1"/>
  <c r="AA3535" i="1" s="1"/>
  <c r="AA3536" i="1" a="1"/>
  <c r="AA3536" i="1" s="1"/>
  <c r="AA3537" i="1" a="1"/>
  <c r="AA3537" i="1" s="1"/>
  <c r="AA3538" i="1" a="1"/>
  <c r="AA3538" i="1" s="1"/>
  <c r="AA3539" i="1" a="1"/>
  <c r="AA3539" i="1" s="1"/>
  <c r="AA3540" i="1" a="1"/>
  <c r="AA3540" i="1" s="1"/>
  <c r="AA3541" i="1" a="1"/>
  <c r="AA3541" i="1" s="1"/>
  <c r="AA3542" i="1" a="1"/>
  <c r="AA3542" i="1" s="1"/>
  <c r="AA3543" i="1" a="1"/>
  <c r="AA3543" i="1" s="1"/>
  <c r="AA3544" i="1" a="1"/>
  <c r="AA3544" i="1"/>
  <c r="AA3545" i="1" a="1"/>
  <c r="AA3545" i="1" s="1"/>
  <c r="AA3546" i="1" a="1"/>
  <c r="AA3546" i="1" s="1"/>
  <c r="AA3547" i="1" a="1"/>
  <c r="AA3547" i="1" s="1"/>
  <c r="AA3548" i="1" a="1"/>
  <c r="AA3548" i="1" s="1"/>
  <c r="AA3549" i="1" a="1"/>
  <c r="AA3549" i="1" s="1"/>
  <c r="AA3550" i="1" a="1"/>
  <c r="AA3550" i="1"/>
  <c r="AA3551" i="1" a="1"/>
  <c r="AA3551" i="1"/>
  <c r="AA3552" i="1" a="1"/>
  <c r="AA3552" i="1" s="1"/>
  <c r="AA3553" i="1" a="1"/>
  <c r="AA3553" i="1" s="1"/>
  <c r="AA3554" i="1" a="1"/>
  <c r="AA3554" i="1"/>
  <c r="AA3555" i="1" a="1"/>
  <c r="AA3555" i="1" s="1"/>
  <c r="AA3556" i="1" a="1"/>
  <c r="AA3556" i="1" s="1"/>
  <c r="AA3557" i="1" a="1"/>
  <c r="AA3557" i="1"/>
  <c r="AA3558" i="1" a="1"/>
  <c r="AA3558" i="1" s="1"/>
  <c r="AA3559" i="1" a="1"/>
  <c r="AA3559" i="1" s="1"/>
  <c r="AA3560" i="1" a="1"/>
  <c r="AA3560" i="1"/>
  <c r="AA3561" i="1" a="1"/>
  <c r="AA3561" i="1"/>
  <c r="AA3562" i="1" a="1"/>
  <c r="AA3562" i="1" s="1"/>
  <c r="AA3563" i="1" a="1"/>
  <c r="AA3563" i="1" s="1"/>
  <c r="AA3564" i="1" a="1"/>
  <c r="AA3564" i="1" s="1"/>
  <c r="AA3565" i="1" a="1"/>
  <c r="AA3565" i="1" s="1"/>
  <c r="AA3566" i="1" a="1"/>
  <c r="AA3566" i="1" s="1"/>
  <c r="AA3567" i="1" a="1"/>
  <c r="AA3567" i="1"/>
  <c r="AA3568" i="1" a="1"/>
  <c r="AA3568" i="1" s="1"/>
  <c r="AA3569" i="1" a="1"/>
  <c r="AA3569" i="1" s="1"/>
  <c r="AA3570" i="1" a="1"/>
  <c r="AA3570" i="1" s="1"/>
  <c r="AA3571" i="1" a="1"/>
  <c r="AA3571" i="1" s="1"/>
  <c r="AA3572" i="1" a="1"/>
  <c r="AA3572" i="1" s="1"/>
  <c r="AA3573" i="1" a="1"/>
  <c r="AA3573" i="1" s="1"/>
  <c r="AA3574" i="1" a="1"/>
  <c r="AA3574" i="1" s="1"/>
  <c r="AA3575" i="1" a="1"/>
  <c r="AA3575" i="1" s="1"/>
  <c r="AA3576" i="1" a="1"/>
  <c r="AA3576" i="1" s="1"/>
  <c r="AA3577" i="1" a="1"/>
  <c r="AA3577" i="1" s="1"/>
  <c r="AA3578" i="1" a="1"/>
  <c r="AA3578" i="1"/>
  <c r="AA3579" i="1" a="1"/>
  <c r="AA3579" i="1" s="1"/>
  <c r="AA3580" i="1" a="1"/>
  <c r="AA3580" i="1" s="1"/>
  <c r="AA3581" i="1" a="1"/>
  <c r="AA3581" i="1" s="1"/>
  <c r="AA3582" i="1" a="1"/>
  <c r="AA3582" i="1"/>
  <c r="AA3583" i="1" a="1"/>
  <c r="AA3583" i="1" s="1"/>
  <c r="AA3584" i="1" a="1"/>
  <c r="AA3584" i="1" s="1"/>
  <c r="AA3585" i="1" a="1"/>
  <c r="AA3585" i="1" s="1"/>
  <c r="AA3586" i="1" a="1"/>
  <c r="AA3586" i="1" s="1"/>
  <c r="AA3587" i="1" a="1"/>
  <c r="AA3587" i="1"/>
  <c r="AA3588" i="1" a="1"/>
  <c r="AA3588" i="1" s="1"/>
  <c r="AA3589" i="1" a="1"/>
  <c r="AA3589" i="1" s="1"/>
  <c r="AA3590" i="1" a="1"/>
  <c r="AA3590" i="1" s="1"/>
  <c r="AA3591" i="1" a="1"/>
  <c r="AA3591" i="1" s="1"/>
  <c r="AA3592" i="1" a="1"/>
  <c r="AA3592" i="1" s="1"/>
  <c r="AA3593" i="1" a="1"/>
  <c r="AA3593" i="1"/>
  <c r="AA3594" i="1" a="1"/>
  <c r="AA3594" i="1"/>
  <c r="AA3595" i="1" a="1"/>
  <c r="AA3595" i="1" s="1"/>
  <c r="AA3596" i="1" a="1"/>
  <c r="AA3596" i="1" s="1"/>
  <c r="AA3597" i="1" a="1"/>
  <c r="AA3597" i="1" s="1"/>
  <c r="AA3598" i="1" a="1"/>
  <c r="AA3598" i="1" s="1"/>
  <c r="AA3599" i="1" a="1"/>
  <c r="AA3599" i="1" s="1"/>
  <c r="AA3600" i="1" a="1"/>
  <c r="AA3600" i="1" s="1"/>
  <c r="AA3601" i="1" a="1"/>
  <c r="AA3601" i="1" s="1"/>
  <c r="AA3602" i="1" a="1"/>
  <c r="AA3602" i="1" s="1"/>
  <c r="AA3603" i="1" a="1"/>
  <c r="AA3603" i="1" s="1"/>
  <c r="AA3604" i="1" a="1"/>
  <c r="AA3604" i="1" s="1"/>
  <c r="AA3605" i="1" a="1"/>
  <c r="AA3605" i="1" s="1"/>
  <c r="AA3606" i="1" a="1"/>
  <c r="AA3606" i="1" s="1"/>
  <c r="AA3607" i="1" a="1"/>
  <c r="AA3607" i="1" s="1"/>
  <c r="AA3608" i="1" a="1"/>
  <c r="AA3608" i="1"/>
  <c r="AA3609" i="1" a="1"/>
  <c r="AA3609" i="1"/>
  <c r="AA3610" i="1" a="1"/>
  <c r="AA3610" i="1"/>
  <c r="AA3611" i="1" a="1"/>
  <c r="AA3611" i="1" s="1"/>
  <c r="AA3612" i="1" a="1"/>
  <c r="AA3612" i="1" s="1"/>
  <c r="AA3613" i="1" a="1"/>
  <c r="AA3613" i="1" s="1"/>
  <c r="AA3614" i="1" a="1"/>
  <c r="AA3614" i="1" s="1"/>
  <c r="AA3615" i="1" a="1"/>
  <c r="AA3615" i="1" s="1"/>
  <c r="AA3616" i="1" a="1"/>
  <c r="AA3616" i="1"/>
  <c r="AA3617" i="1" a="1"/>
  <c r="AA3617" i="1" s="1"/>
  <c r="AA3618" i="1" a="1"/>
  <c r="AA3618" i="1" s="1"/>
  <c r="AA3619" i="1" a="1"/>
  <c r="AA3619" i="1" s="1"/>
  <c r="AA3620" i="1" a="1"/>
  <c r="AA3620" i="1"/>
  <c r="AA3621" i="1" a="1"/>
  <c r="AA3621" i="1" s="1"/>
  <c r="AA3622" i="1" a="1"/>
  <c r="AA3622" i="1" s="1"/>
  <c r="AA3623" i="1" a="1"/>
  <c r="AA3623" i="1" s="1"/>
  <c r="AA3624" i="1" a="1"/>
  <c r="AA3624" i="1" s="1"/>
  <c r="AA3625" i="1" a="1"/>
  <c r="AA3625" i="1" s="1"/>
  <c r="AA3626" i="1" a="1"/>
  <c r="AA3626" i="1" s="1"/>
  <c r="AA3627" i="1" a="1"/>
  <c r="AA3627" i="1" s="1"/>
  <c r="AA3628" i="1" a="1"/>
  <c r="AA3628" i="1" s="1"/>
  <c r="AA3629" i="1" a="1"/>
  <c r="AA3629" i="1" s="1"/>
  <c r="AA3630" i="1" a="1"/>
  <c r="AA3630" i="1" s="1"/>
  <c r="AA3631" i="1" a="1"/>
  <c r="AA3631" i="1" s="1"/>
  <c r="AA3632" i="1" a="1"/>
  <c r="AA3632" i="1" s="1"/>
  <c r="AA3633" i="1" a="1"/>
  <c r="AA3633" i="1" s="1"/>
  <c r="AA3634" i="1" a="1"/>
  <c r="AA3634" i="1"/>
  <c r="AA3635" i="1" a="1"/>
  <c r="AA3635" i="1"/>
  <c r="AA3636" i="1" a="1"/>
  <c r="AA3636" i="1" s="1"/>
  <c r="AA3637" i="1" a="1"/>
  <c r="AA3637" i="1" s="1"/>
  <c r="AA3638" i="1" a="1"/>
  <c r="AA3638" i="1"/>
  <c r="AA3639" i="1" a="1"/>
  <c r="AA3639" i="1" s="1"/>
  <c r="AA3640" i="1" a="1"/>
  <c r="AA3640" i="1" s="1"/>
  <c r="AA3641" i="1" a="1"/>
  <c r="AA3641" i="1" s="1"/>
  <c r="AA3642" i="1" a="1"/>
  <c r="AA3642" i="1" s="1"/>
  <c r="AA3643" i="1" a="1"/>
  <c r="AA3643" i="1" s="1"/>
  <c r="AA3644" i="1" a="1"/>
  <c r="AA3644" i="1"/>
  <c r="AA3645" i="1" a="1"/>
  <c r="AA3645" i="1" s="1"/>
  <c r="AA3646" i="1" a="1"/>
  <c r="AA3646" i="1"/>
  <c r="AA3647" i="1" a="1"/>
  <c r="AA3647" i="1" s="1"/>
  <c r="AA3648" i="1" a="1"/>
  <c r="AA3648" i="1"/>
  <c r="AA3649" i="1" a="1"/>
  <c r="AA3649" i="1" s="1"/>
  <c r="AA3650" i="1" a="1"/>
  <c r="AA3650" i="1"/>
  <c r="AA3651" i="1" a="1"/>
  <c r="AA3651" i="1" s="1"/>
  <c r="AA3652" i="1" a="1"/>
  <c r="AA3652" i="1" s="1"/>
  <c r="AA3653" i="1" a="1"/>
  <c r="AA3653" i="1"/>
  <c r="AA3654" i="1" a="1"/>
  <c r="AA3654" i="1" s="1"/>
  <c r="AA3655" i="1" a="1"/>
  <c r="AA3655" i="1" s="1"/>
  <c r="AA3656" i="1" a="1"/>
  <c r="AA3656" i="1" s="1"/>
  <c r="AA3657" i="1" a="1"/>
  <c r="AA3657" i="1" s="1"/>
  <c r="AA3658" i="1" a="1"/>
  <c r="AA3658" i="1" s="1"/>
  <c r="AA3659" i="1" a="1"/>
  <c r="AA3659" i="1" s="1"/>
  <c r="AA3660" i="1" a="1"/>
  <c r="AA3660" i="1" s="1"/>
  <c r="AA3661" i="1" a="1"/>
  <c r="AA3661" i="1" s="1"/>
  <c r="AA3662" i="1" a="1"/>
  <c r="AA3662" i="1" s="1"/>
  <c r="AA3663" i="1" a="1"/>
  <c r="AA3663" i="1" s="1"/>
  <c r="AA3664" i="1" a="1"/>
  <c r="AA3664" i="1" s="1"/>
  <c r="AA3665" i="1" a="1"/>
  <c r="AA3665" i="1"/>
  <c r="AA3666" i="1" a="1"/>
  <c r="AA3666" i="1" s="1"/>
  <c r="AA3667" i="1" a="1"/>
  <c r="AA3667" i="1" s="1"/>
  <c r="AA3668" i="1" a="1"/>
  <c r="AA3668" i="1" s="1"/>
  <c r="AA3669" i="1" a="1"/>
  <c r="AA3669" i="1" s="1"/>
  <c r="AA3670" i="1" a="1"/>
  <c r="AA3670" i="1" s="1"/>
  <c r="AA3671" i="1" a="1"/>
  <c r="AA3671" i="1" s="1"/>
  <c r="AA3672" i="1" a="1"/>
  <c r="AA3672" i="1" s="1"/>
  <c r="AA3673" i="1" a="1"/>
  <c r="AA3673" i="1" s="1"/>
  <c r="AA3674" i="1" a="1"/>
  <c r="AA3674" i="1"/>
  <c r="AA3675" i="1" a="1"/>
  <c r="AA3675" i="1" s="1"/>
  <c r="AA3676" i="1" a="1"/>
  <c r="AA3676" i="1" s="1"/>
  <c r="AA3677" i="1" a="1"/>
  <c r="AA3677" i="1" s="1"/>
  <c r="AA3678" i="1" a="1"/>
  <c r="AA3678" i="1" s="1"/>
  <c r="AA3679" i="1" a="1"/>
  <c r="AA3679" i="1" s="1"/>
  <c r="AA3680" i="1" a="1"/>
  <c r="AA3680" i="1"/>
  <c r="AA3681" i="1" a="1"/>
  <c r="AA3681" i="1" s="1"/>
  <c r="AA3682" i="1" a="1"/>
  <c r="AA3682" i="1" s="1"/>
  <c r="AA3683" i="1" a="1"/>
  <c r="AA3683" i="1" s="1"/>
  <c r="AA3684" i="1" a="1"/>
  <c r="AA3684" i="1" s="1"/>
  <c r="AA3685" i="1" a="1"/>
  <c r="AA3685" i="1" s="1"/>
  <c r="AA3686" i="1" a="1"/>
  <c r="AA3686" i="1" s="1"/>
  <c r="AA3687" i="1" a="1"/>
  <c r="AA3687" i="1" s="1"/>
  <c r="AA3688" i="1" a="1"/>
  <c r="AA3688" i="1" s="1"/>
  <c r="AA3689" i="1" a="1"/>
  <c r="AA3689" i="1" s="1"/>
  <c r="AA3690" i="1" a="1"/>
  <c r="AA3690" i="1" s="1"/>
  <c r="AA3691" i="1" a="1"/>
  <c r="AA3691" i="1" s="1"/>
  <c r="AA3692" i="1" a="1"/>
  <c r="AA3692" i="1"/>
  <c r="AA3693" i="1" a="1"/>
  <c r="AA3693" i="1" s="1"/>
  <c r="AA3694" i="1" a="1"/>
  <c r="AA3694" i="1" s="1"/>
  <c r="AA3695" i="1" a="1"/>
  <c r="AA3695" i="1" s="1"/>
  <c r="AA3696" i="1" a="1"/>
  <c r="AA3696" i="1" s="1"/>
  <c r="AA3697" i="1" a="1"/>
  <c r="AA3697" i="1" s="1"/>
  <c r="AA3698" i="1" a="1"/>
  <c r="AA3698" i="1"/>
  <c r="AA3699" i="1" a="1"/>
  <c r="AA3699" i="1" s="1"/>
  <c r="AA3700" i="1" a="1"/>
  <c r="AA3700" i="1" s="1"/>
  <c r="AA3701" i="1" a="1"/>
  <c r="AA3701" i="1" s="1"/>
  <c r="AA3702" i="1" a="1"/>
  <c r="AA3702" i="1" s="1"/>
  <c r="AA3703" i="1" a="1"/>
  <c r="AA3703" i="1" s="1"/>
  <c r="AA3704" i="1" a="1"/>
  <c r="AA3704" i="1" s="1"/>
  <c r="AA3705" i="1" a="1"/>
  <c r="AA3705" i="1"/>
  <c r="AA3706" i="1" a="1"/>
  <c r="AA3706" i="1"/>
  <c r="AA3707" i="1" a="1"/>
  <c r="AA3707" i="1" s="1"/>
  <c r="AA3708" i="1" a="1"/>
  <c r="AA3708" i="1"/>
  <c r="AA3709" i="1" a="1"/>
  <c r="AA3709" i="1" s="1"/>
  <c r="AA3710" i="1" a="1"/>
  <c r="AA3710" i="1" s="1"/>
  <c r="AA3711" i="1" a="1"/>
  <c r="AA3711" i="1" s="1"/>
  <c r="AA3712" i="1" a="1"/>
  <c r="AA3712" i="1" s="1"/>
  <c r="AA3713" i="1" a="1"/>
  <c r="AA3713" i="1" s="1"/>
  <c r="AA3714" i="1" a="1"/>
  <c r="AA3714" i="1"/>
  <c r="AA3715" i="1" a="1"/>
  <c r="AA3715" i="1" s="1"/>
  <c r="AA3716" i="1" a="1"/>
  <c r="AA3716" i="1" s="1"/>
  <c r="AA3717" i="1" a="1"/>
  <c r="AA3717" i="1" s="1"/>
  <c r="AA3718" i="1" a="1"/>
  <c r="AA3718" i="1" s="1"/>
  <c r="AA3719" i="1" a="1"/>
  <c r="AA3719" i="1"/>
  <c r="AA3720" i="1" a="1"/>
  <c r="AA3720" i="1" s="1"/>
  <c r="AA3721" i="1" a="1"/>
  <c r="AA3721" i="1" s="1"/>
  <c r="AA3722" i="1" a="1"/>
  <c r="AA3722" i="1" s="1"/>
  <c r="AA3723" i="1" a="1"/>
  <c r="AA3723" i="1" s="1"/>
  <c r="AA3724" i="1" a="1"/>
  <c r="AA3724" i="1" s="1"/>
  <c r="AA3725" i="1" a="1"/>
  <c r="AA3725" i="1" s="1"/>
  <c r="AA3726" i="1" a="1"/>
  <c r="AA3726" i="1" s="1"/>
  <c r="AA3727" i="1" a="1"/>
  <c r="AA3727" i="1" s="1"/>
  <c r="AA3728" i="1" a="1"/>
  <c r="AA3728" i="1" s="1"/>
  <c r="AA3729" i="1" a="1"/>
  <c r="AA3729" i="1" s="1"/>
  <c r="AA3730" i="1" a="1"/>
  <c r="AA3730" i="1" s="1"/>
  <c r="AA3731" i="1" a="1"/>
  <c r="AA3731" i="1" s="1"/>
  <c r="AA3732" i="1" a="1"/>
  <c r="AA3732" i="1" s="1"/>
  <c r="AA3733" i="1" a="1"/>
  <c r="AA3733" i="1" s="1"/>
  <c r="AA3734" i="1" a="1"/>
  <c r="AA3734" i="1" s="1"/>
  <c r="AA3735" i="1" a="1"/>
  <c r="AA3735" i="1"/>
  <c r="AA3736" i="1" a="1"/>
  <c r="AA3736" i="1" s="1"/>
  <c r="AA3737" i="1" a="1"/>
  <c r="AA3737" i="1"/>
  <c r="AA3738" i="1" a="1"/>
  <c r="AA3738" i="1" s="1"/>
  <c r="AA3739" i="1" a="1"/>
  <c r="AA3739" i="1" s="1"/>
  <c r="AA3740" i="1" a="1"/>
  <c r="AA3740" i="1" s="1"/>
  <c r="AA3741" i="1" a="1"/>
  <c r="AA3741" i="1" s="1"/>
  <c r="AA3742" i="1" a="1"/>
  <c r="AA3742" i="1"/>
  <c r="AA3743" i="1" a="1"/>
  <c r="AA3743" i="1" s="1"/>
  <c r="AA3744" i="1" a="1"/>
  <c r="AA3744" i="1" s="1"/>
  <c r="AA3745" i="1" a="1"/>
  <c r="AA3745" i="1" s="1"/>
  <c r="AA3746" i="1" a="1"/>
  <c r="AA3746" i="1" s="1"/>
  <c r="AA3747" i="1" a="1"/>
  <c r="AA3747" i="1" s="1"/>
  <c r="AA3748" i="1" a="1"/>
  <c r="AA3748" i="1"/>
  <c r="AA3749" i="1" a="1"/>
  <c r="AA3749" i="1" s="1"/>
  <c r="AA3750" i="1" a="1"/>
  <c r="AA3750" i="1" s="1"/>
  <c r="AA3751" i="1" a="1"/>
  <c r="AA3751" i="1" s="1"/>
  <c r="AA3752" i="1" a="1"/>
  <c r="AA3752" i="1" s="1"/>
  <c r="AA3753" i="1" a="1"/>
  <c r="AA3753" i="1" s="1"/>
  <c r="AA3754" i="1" a="1"/>
  <c r="AA3754" i="1" s="1"/>
  <c r="AA3755" i="1" a="1"/>
  <c r="AA3755" i="1" s="1"/>
  <c r="AA3756" i="1" a="1"/>
  <c r="AA3756" i="1" s="1"/>
  <c r="AA3757" i="1" a="1"/>
  <c r="AA3757" i="1" s="1"/>
  <c r="AA3758" i="1" a="1"/>
  <c r="AA3758" i="1" s="1"/>
  <c r="AA3759" i="1" a="1"/>
  <c r="AA3759" i="1"/>
  <c r="AA3760" i="1" a="1"/>
  <c r="AA3760" i="1" s="1"/>
  <c r="AA3761" i="1" a="1"/>
  <c r="AA3761" i="1" s="1"/>
  <c r="AA3762" i="1" a="1"/>
  <c r="AA3762" i="1" s="1"/>
  <c r="AA3763" i="1" a="1"/>
  <c r="AA3763" i="1" s="1"/>
  <c r="AA3764" i="1" a="1"/>
  <c r="AA3764" i="1" s="1"/>
  <c r="AA3765" i="1" a="1"/>
  <c r="AA3765" i="1" s="1"/>
  <c r="AA3766" i="1" a="1"/>
  <c r="AA3766" i="1" s="1"/>
  <c r="AA3767" i="1" a="1"/>
  <c r="AA3767" i="1" s="1"/>
  <c r="AA3768" i="1" a="1"/>
  <c r="AA3768" i="1" s="1"/>
  <c r="AA3769" i="1" a="1"/>
  <c r="AA3769" i="1" s="1"/>
  <c r="AA3770" i="1" a="1"/>
  <c r="AA3770" i="1" s="1"/>
  <c r="AA3771" i="1" a="1"/>
  <c r="AA3771" i="1" s="1"/>
  <c r="AA3772" i="1" a="1"/>
  <c r="AA3772" i="1"/>
  <c r="AA3773" i="1" a="1"/>
  <c r="AA3773" i="1" s="1"/>
  <c r="AA3774" i="1" a="1"/>
  <c r="AA3774" i="1" s="1"/>
  <c r="AA3775" i="1" a="1"/>
  <c r="AA3775" i="1" s="1"/>
  <c r="AA3776" i="1" a="1"/>
  <c r="AA3776" i="1" s="1"/>
  <c r="AA3777" i="1" a="1"/>
  <c r="AA3777" i="1" s="1"/>
  <c r="AA3778" i="1" a="1"/>
  <c r="AA3778" i="1" s="1"/>
  <c r="AA3779" i="1" a="1"/>
  <c r="AA3779" i="1" s="1"/>
  <c r="AA3780" i="1" a="1"/>
  <c r="AA3780" i="1"/>
  <c r="AA3781" i="1" a="1"/>
  <c r="AA3781" i="1" s="1"/>
  <c r="AA3782" i="1" a="1"/>
  <c r="AA3782" i="1" s="1"/>
  <c r="AA3783" i="1" a="1"/>
  <c r="AA3783" i="1" s="1"/>
  <c r="AA3784" i="1" a="1"/>
  <c r="AA3784" i="1" s="1"/>
  <c r="AA3785" i="1" a="1"/>
  <c r="AA3785" i="1" s="1"/>
  <c r="AA3786" i="1" a="1"/>
  <c r="AA3786" i="1" s="1"/>
  <c r="AA3787" i="1" a="1"/>
  <c r="AA3787" i="1" s="1"/>
  <c r="AA3788" i="1" a="1"/>
  <c r="AA3788" i="1" s="1"/>
  <c r="AA3789" i="1" a="1"/>
  <c r="AA3789" i="1" s="1"/>
  <c r="AA3790" i="1" a="1"/>
  <c r="AA3790" i="1" s="1"/>
  <c r="AA3791" i="1" a="1"/>
  <c r="AA3791" i="1" s="1"/>
  <c r="AA3792" i="1" a="1"/>
  <c r="AA3792" i="1"/>
  <c r="AA3793" i="1" a="1"/>
  <c r="AA3793" i="1" s="1"/>
  <c r="AA3794" i="1" a="1"/>
  <c r="AA3794" i="1" s="1"/>
  <c r="AA3795" i="1" a="1"/>
  <c r="AA3795" i="1" s="1"/>
  <c r="AA3796" i="1" a="1"/>
  <c r="AA3796" i="1" s="1"/>
  <c r="AA3797" i="1" a="1"/>
  <c r="AA3797" i="1" s="1"/>
  <c r="AA3798" i="1" a="1"/>
  <c r="AA3798" i="1" s="1"/>
  <c r="AA3799" i="1" a="1"/>
  <c r="AA3799" i="1" s="1"/>
  <c r="AA3800" i="1" a="1"/>
  <c r="AA3800" i="1" s="1"/>
  <c r="AA3801" i="1" a="1"/>
  <c r="AA3801" i="1"/>
  <c r="AA3802" i="1" a="1"/>
  <c r="AA3802" i="1" s="1"/>
  <c r="AA3803" i="1" a="1"/>
  <c r="AA3803" i="1" s="1"/>
  <c r="AA3804" i="1" a="1"/>
  <c r="AA3804" i="1" s="1"/>
  <c r="AA3805" i="1" a="1"/>
  <c r="AA3805" i="1" s="1"/>
  <c r="AA3806" i="1" a="1"/>
  <c r="AA3806" i="1" s="1"/>
  <c r="AA3807" i="1" a="1"/>
  <c r="AA3807" i="1" s="1"/>
  <c r="AA3808" i="1" a="1"/>
  <c r="AA3808" i="1" s="1"/>
  <c r="AA3809" i="1" a="1"/>
  <c r="AA3809" i="1" s="1"/>
  <c r="AA3810" i="1" a="1"/>
  <c r="AA3810" i="1" s="1"/>
  <c r="AA3811" i="1" a="1"/>
  <c r="AA3811" i="1" s="1"/>
  <c r="AA3812" i="1" a="1"/>
  <c r="AA3812" i="1" s="1"/>
  <c r="AA3813" i="1" a="1"/>
  <c r="AA3813" i="1" s="1"/>
  <c r="AA3814" i="1" a="1"/>
  <c r="AA3814" i="1"/>
  <c r="AA3815" i="1" a="1"/>
  <c r="AA3815" i="1" s="1"/>
  <c r="AA3816" i="1" a="1"/>
  <c r="AA3816" i="1"/>
  <c r="AA3817" i="1" a="1"/>
  <c r="AA3817" i="1" s="1"/>
  <c r="AA3818" i="1" a="1"/>
  <c r="AA3818" i="1" s="1"/>
  <c r="AA3819" i="1" a="1"/>
  <c r="AA3819" i="1" s="1"/>
  <c r="AA3820" i="1" a="1"/>
  <c r="AA3820" i="1"/>
  <c r="AA3821" i="1" a="1"/>
  <c r="AA3821" i="1" s="1"/>
  <c r="AA3822" i="1" a="1"/>
  <c r="AA3822" i="1"/>
  <c r="AA3823" i="1" a="1"/>
  <c r="AA3823" i="1" s="1"/>
  <c r="AA3824" i="1" a="1"/>
  <c r="AA3824" i="1" s="1"/>
  <c r="AA3825" i="1" a="1"/>
  <c r="AA3825" i="1" s="1"/>
  <c r="AA3826" i="1" a="1"/>
  <c r="AA3826" i="1" s="1"/>
  <c r="AA3827" i="1" a="1"/>
  <c r="AA3827" i="1"/>
  <c r="AA3828" i="1" a="1"/>
  <c r="AA3828" i="1"/>
  <c r="AA3829" i="1" a="1"/>
  <c r="AA3829" i="1" s="1"/>
  <c r="AA3830" i="1" a="1"/>
  <c r="AA3830" i="1" s="1"/>
  <c r="AA3831" i="1" a="1"/>
  <c r="AA3831" i="1"/>
  <c r="AA3832" i="1" a="1"/>
  <c r="AA3832" i="1" s="1"/>
  <c r="AA3833" i="1" a="1"/>
  <c r="AA3833" i="1" s="1"/>
  <c r="AA3834" i="1" a="1"/>
  <c r="AA3834" i="1"/>
  <c r="AA3835" i="1" a="1"/>
  <c r="AA3835" i="1" s="1"/>
  <c r="AA3836" i="1" a="1"/>
  <c r="AA3836" i="1" s="1"/>
  <c r="AA3837" i="1" a="1"/>
  <c r="AA3837" i="1"/>
  <c r="AA3838" i="1" a="1"/>
  <c r="AA3838" i="1" s="1"/>
  <c r="AA3839" i="1" a="1"/>
  <c r="AA3839" i="1" s="1"/>
  <c r="AA3840" i="1" a="1"/>
  <c r="AA3840" i="1" s="1"/>
  <c r="AA3841" i="1" a="1"/>
  <c r="AA3841" i="1" s="1"/>
  <c r="AA3842" i="1" a="1"/>
  <c r="AA3842" i="1" s="1"/>
  <c r="AA3843" i="1" a="1"/>
  <c r="AA3843" i="1"/>
  <c r="AA3844" i="1" a="1"/>
  <c r="AA3844" i="1" s="1"/>
  <c r="AA3845" i="1" a="1"/>
  <c r="AA3845" i="1" s="1"/>
  <c r="AA3846" i="1" a="1"/>
  <c r="AA3846" i="1" s="1"/>
  <c r="AA3847" i="1" a="1"/>
  <c r="AA3847" i="1" s="1"/>
  <c r="AA3848" i="1" a="1"/>
  <c r="AA3848" i="1" s="1"/>
  <c r="AA3849" i="1" a="1"/>
  <c r="AA3849" i="1"/>
  <c r="AA3850" i="1" a="1"/>
  <c r="AA3850" i="1" s="1"/>
  <c r="AA3851" i="1" a="1"/>
  <c r="AA3851" i="1" s="1"/>
  <c r="AA3852" i="1" a="1"/>
  <c r="AA3852" i="1" s="1"/>
  <c r="AA3853" i="1" a="1"/>
  <c r="AA3853" i="1" s="1"/>
  <c r="AA3854" i="1" a="1"/>
  <c r="AA3854" i="1" s="1"/>
  <c r="AA3855" i="1" a="1"/>
  <c r="AA3855" i="1" s="1"/>
  <c r="AA3856" i="1" a="1"/>
  <c r="AA3856" i="1"/>
  <c r="AA3857" i="1" a="1"/>
  <c r="AA3857" i="1" s="1"/>
  <c r="AA3858" i="1" a="1"/>
  <c r="AA3858" i="1"/>
  <c r="AA3859" i="1" a="1"/>
  <c r="AA3859" i="1" s="1"/>
  <c r="AA3860" i="1" a="1"/>
  <c r="AA3860" i="1" s="1"/>
  <c r="AA3861" i="1" a="1"/>
  <c r="AA3861" i="1" s="1"/>
  <c r="AA3862" i="1" a="1"/>
  <c r="AA3862" i="1" s="1"/>
  <c r="AA3863" i="1" a="1"/>
  <c r="AA3863" i="1" s="1"/>
  <c r="AA3864" i="1" a="1"/>
  <c r="AA3864" i="1"/>
  <c r="AA3865" i="1" a="1"/>
  <c r="AA3865" i="1" s="1"/>
  <c r="AA3866" i="1" a="1"/>
  <c r="AA3866" i="1" s="1"/>
  <c r="AA3867" i="1" a="1"/>
  <c r="AA3867" i="1" s="1"/>
  <c r="AA3868" i="1" a="1"/>
  <c r="AA3868" i="1" s="1"/>
  <c r="AA3869" i="1" a="1"/>
  <c r="AA3869" i="1" s="1"/>
  <c r="AA3870" i="1" a="1"/>
  <c r="AA3870" i="1" s="1"/>
  <c r="AA3871" i="1" a="1"/>
  <c r="AA3871" i="1" s="1"/>
  <c r="AA3872" i="1" a="1"/>
  <c r="AA3872" i="1" s="1"/>
  <c r="AA3873" i="1" a="1"/>
  <c r="AA3873" i="1" s="1"/>
  <c r="AA3874" i="1" a="1"/>
  <c r="AA3874" i="1" s="1"/>
  <c r="AA3875" i="1" a="1"/>
  <c r="AA3875" i="1" s="1"/>
  <c r="AA3876" i="1" a="1"/>
  <c r="AA3876" i="1" s="1"/>
  <c r="AA3877" i="1" a="1"/>
  <c r="AA3877" i="1" s="1"/>
  <c r="AA3878" i="1" a="1"/>
  <c r="AA3878" i="1" s="1"/>
  <c r="AA3879" i="1" a="1"/>
  <c r="AA3879" i="1"/>
  <c r="AA3880" i="1" a="1"/>
  <c r="AA3880" i="1"/>
  <c r="AA3881" i="1" a="1"/>
  <c r="AA3881" i="1"/>
  <c r="AA3882" i="1" a="1"/>
  <c r="AA3882" i="1" s="1"/>
  <c r="AA3883" i="1" a="1"/>
  <c r="AA3883" i="1" s="1"/>
  <c r="AA3884" i="1" a="1"/>
  <c r="AA3884" i="1" s="1"/>
  <c r="AA3885" i="1" a="1"/>
  <c r="AA3885" i="1" s="1"/>
  <c r="AA3886" i="1" a="1"/>
  <c r="AA3886" i="1" s="1"/>
  <c r="AA3887" i="1" a="1"/>
  <c r="AA3887" i="1" s="1"/>
  <c r="AA3888" i="1" a="1"/>
  <c r="AA3888" i="1" s="1"/>
  <c r="AA3889" i="1" a="1"/>
  <c r="AA3889" i="1" s="1"/>
  <c r="AA3890" i="1" a="1"/>
  <c r="AA3890" i="1" s="1"/>
  <c r="AA3891" i="1" a="1"/>
  <c r="AA3891" i="1" s="1"/>
  <c r="AA3892" i="1" a="1"/>
  <c r="AA3892" i="1" s="1"/>
  <c r="AA3893" i="1" a="1"/>
  <c r="AA3893" i="1" s="1"/>
  <c r="AA3894" i="1" a="1"/>
  <c r="AA3894" i="1"/>
  <c r="AA3895" i="1" a="1"/>
  <c r="AA3895" i="1" s="1"/>
  <c r="AA3896" i="1" a="1"/>
  <c r="AA3896" i="1" s="1"/>
  <c r="AA3897" i="1" a="1"/>
  <c r="AA3897" i="1" s="1"/>
  <c r="AA3898" i="1" a="1"/>
  <c r="AA3898" i="1" s="1"/>
  <c r="AA3899" i="1" a="1"/>
  <c r="AA3899" i="1" s="1"/>
  <c r="AA3900" i="1" a="1"/>
  <c r="AA3900" i="1"/>
  <c r="AA3901" i="1" a="1"/>
  <c r="AA3901" i="1" s="1"/>
  <c r="AA3902" i="1" a="1"/>
  <c r="AA3902" i="1" s="1"/>
  <c r="AA3903" i="1" a="1"/>
  <c r="AA3903" i="1" s="1"/>
  <c r="AA3904" i="1" a="1"/>
  <c r="AA3904" i="1" s="1"/>
  <c r="AA3905" i="1" a="1"/>
  <c r="AA3905" i="1" s="1"/>
  <c r="AA3906" i="1" a="1"/>
  <c r="AA3906" i="1"/>
  <c r="AA3907" i="1" a="1"/>
  <c r="AA3907" i="1" s="1"/>
  <c r="AA3908" i="1" a="1"/>
  <c r="AA3908" i="1" s="1"/>
  <c r="AA3909" i="1" a="1"/>
  <c r="AA3909" i="1" s="1"/>
  <c r="AA3910" i="1" a="1"/>
  <c r="AA3910" i="1" s="1"/>
  <c r="AA3911" i="1" a="1"/>
  <c r="AA3911" i="1" s="1"/>
  <c r="AA3912" i="1" a="1"/>
  <c r="AA3912" i="1" s="1"/>
  <c r="AA3913" i="1" a="1"/>
  <c r="AA3913" i="1" s="1"/>
  <c r="AA3914" i="1" a="1"/>
  <c r="AA3914" i="1" s="1"/>
  <c r="AA3915" i="1" a="1"/>
  <c r="AA3915" i="1" s="1"/>
  <c r="AA3916" i="1" a="1"/>
  <c r="AA3916" i="1" s="1"/>
  <c r="AA3917" i="1" a="1"/>
  <c r="AA3917" i="1" s="1"/>
  <c r="AA3918" i="1" a="1"/>
  <c r="AA3918" i="1" s="1"/>
  <c r="AA3919" i="1" a="1"/>
  <c r="AA3919" i="1" s="1"/>
  <c r="AA3920" i="1" a="1"/>
  <c r="AA3920" i="1" s="1"/>
  <c r="AA3921" i="1" a="1"/>
  <c r="AA3921" i="1" s="1"/>
  <c r="AA3922" i="1" a="1"/>
  <c r="AA3922" i="1"/>
  <c r="AA3923" i="1" a="1"/>
  <c r="AA3923" i="1" s="1"/>
  <c r="AA3924" i="1" a="1"/>
  <c r="AA3924" i="1"/>
  <c r="AA3925" i="1" a="1"/>
  <c r="AA3925" i="1" s="1"/>
  <c r="AA3926" i="1" a="1"/>
  <c r="AA3926" i="1" s="1"/>
  <c r="AA3927" i="1" a="1"/>
  <c r="AA3927" i="1" s="1"/>
  <c r="AA3928" i="1" a="1"/>
  <c r="AA3928" i="1"/>
  <c r="AA3929" i="1" a="1"/>
  <c r="AA3929" i="1" s="1"/>
  <c r="AA3930" i="1" a="1"/>
  <c r="AA3930" i="1" s="1"/>
  <c r="AA3931" i="1" a="1"/>
  <c r="AA3931" i="1" s="1"/>
  <c r="AA3932" i="1" a="1"/>
  <c r="AA3932" i="1" s="1"/>
  <c r="AA3933" i="1" a="1"/>
  <c r="AA3933" i="1" s="1"/>
  <c r="AA3934" i="1" a="1"/>
  <c r="AA3934" i="1" s="1"/>
  <c r="AA3935" i="1" a="1"/>
  <c r="AA3935" i="1" s="1"/>
  <c r="AA3936" i="1" a="1"/>
  <c r="AA3936" i="1"/>
  <c r="AA3937" i="1" a="1"/>
  <c r="AA3937" i="1" s="1"/>
  <c r="AA3938" i="1" a="1"/>
  <c r="AA3938" i="1" s="1"/>
  <c r="AA3939" i="1" a="1"/>
  <c r="AA3939" i="1" s="1"/>
  <c r="AA3940" i="1" a="1"/>
  <c r="AA3940" i="1" s="1"/>
  <c r="AA3941" i="1" a="1"/>
  <c r="AA3941" i="1" s="1"/>
  <c r="AA3942" i="1" a="1"/>
  <c r="AA3942" i="1"/>
  <c r="AA3943" i="1" a="1"/>
  <c r="AA3943" i="1" s="1"/>
  <c r="AA3944" i="1" a="1"/>
  <c r="AA3944" i="1" s="1"/>
  <c r="AA3945" i="1" a="1"/>
  <c r="AA3945" i="1"/>
  <c r="AA3946" i="1" a="1"/>
  <c r="AA3946" i="1"/>
  <c r="AA3947" i="1" a="1"/>
  <c r="AA3947" i="1" s="1"/>
  <c r="AA3948" i="1" a="1"/>
  <c r="AA3948" i="1" s="1"/>
  <c r="AA3949" i="1" a="1"/>
  <c r="AA3949" i="1" s="1"/>
  <c r="AA3950" i="1" a="1"/>
  <c r="AA3950" i="1" s="1"/>
  <c r="AA3951" i="1" a="1"/>
  <c r="AA3951" i="1"/>
  <c r="AA3952" i="1" a="1"/>
  <c r="AA3952" i="1" s="1"/>
  <c r="AA3953" i="1" a="1"/>
  <c r="AA3953" i="1" s="1"/>
  <c r="AA3954" i="1" a="1"/>
  <c r="AA3954" i="1" s="1"/>
  <c r="AA3955" i="1" a="1"/>
  <c r="AA3955" i="1" s="1"/>
  <c r="AA3956" i="1" a="1"/>
  <c r="AA3956" i="1" s="1"/>
  <c r="AA3957" i="1" a="1"/>
  <c r="AA3957" i="1"/>
  <c r="AA3958" i="1" a="1"/>
  <c r="AA3958" i="1" s="1"/>
  <c r="AA3959" i="1" a="1"/>
  <c r="AA3959" i="1" s="1"/>
  <c r="AA3960" i="1" a="1"/>
  <c r="AA3960" i="1" s="1"/>
  <c r="AA3961" i="1" a="1"/>
  <c r="AA3961" i="1" s="1"/>
  <c r="AA3962" i="1" a="1"/>
  <c r="AA3962" i="1" s="1"/>
  <c r="AA3963" i="1" a="1"/>
  <c r="AA3963" i="1" s="1"/>
  <c r="AA3964" i="1" a="1"/>
  <c r="AA3964" i="1" s="1"/>
  <c r="AA3965" i="1" a="1"/>
  <c r="AA3965" i="1" s="1"/>
  <c r="AA3966" i="1" a="1"/>
  <c r="AA3966" i="1"/>
  <c r="AA3967" i="1" a="1"/>
  <c r="AA3967" i="1" s="1"/>
  <c r="AA3968" i="1" a="1"/>
  <c r="AA3968" i="1" s="1"/>
  <c r="AA3969" i="1" a="1"/>
  <c r="AA3969" i="1" s="1"/>
  <c r="AA3970" i="1" a="1"/>
  <c r="AA3970" i="1" s="1"/>
  <c r="AA3971" i="1" a="1"/>
  <c r="AA3971" i="1" s="1"/>
  <c r="AA3972" i="1" a="1"/>
  <c r="AA3972" i="1" s="1"/>
  <c r="AA3973" i="1" a="1"/>
  <c r="AA3973" i="1" s="1"/>
  <c r="AA3974" i="1" a="1"/>
  <c r="AA3974" i="1" s="1"/>
  <c r="AA3975" i="1" a="1"/>
  <c r="AA3975" i="1"/>
  <c r="AA3976" i="1" a="1"/>
  <c r="AA3976" i="1" s="1"/>
  <c r="AA3977" i="1" a="1"/>
  <c r="AA3977" i="1" s="1"/>
  <c r="AA3978" i="1" a="1"/>
  <c r="AA3978" i="1" s="1"/>
  <c r="AA3979" i="1" a="1"/>
  <c r="AA3979" i="1" s="1"/>
  <c r="AA3980" i="1" a="1"/>
  <c r="AA3980" i="1" s="1"/>
  <c r="AA3981" i="1" a="1"/>
  <c r="AA3981" i="1" s="1"/>
  <c r="AA3982" i="1" a="1"/>
  <c r="AA3982" i="1" s="1"/>
  <c r="AA3983" i="1" a="1"/>
  <c r="AA3983" i="1" s="1"/>
  <c r="AA3984" i="1" a="1"/>
  <c r="AA3984" i="1" s="1"/>
  <c r="AA3985" i="1" a="1"/>
  <c r="AA3985" i="1" s="1"/>
  <c r="AA3986" i="1" a="1"/>
  <c r="AA3986" i="1" s="1"/>
  <c r="AA3987" i="1" a="1"/>
  <c r="AA3987" i="1" s="1"/>
  <c r="AA3988" i="1" a="1"/>
  <c r="AA3988" i="1" s="1"/>
  <c r="AA3989" i="1" a="1"/>
  <c r="AA3989" i="1"/>
  <c r="AA3990" i="1" a="1"/>
  <c r="AA3990" i="1" s="1"/>
  <c r="AA3991" i="1" a="1"/>
  <c r="AA3991" i="1" s="1"/>
  <c r="AA3992" i="1" a="1"/>
  <c r="AA3992" i="1" s="1"/>
  <c r="AA3993" i="1" a="1"/>
  <c r="AA3993" i="1" s="1"/>
  <c r="AA3994" i="1" a="1"/>
  <c r="AA3994" i="1" s="1"/>
  <c r="AA3995" i="1" a="1"/>
  <c r="AA3995" i="1" s="1"/>
  <c r="AA3996" i="1" a="1"/>
  <c r="AA3996" i="1" s="1"/>
  <c r="AA3997" i="1" a="1"/>
  <c r="AA3997" i="1" s="1"/>
  <c r="AA3998" i="1" a="1"/>
  <c r="AA3998" i="1" s="1"/>
  <c r="AA3999" i="1" a="1"/>
  <c r="AA3999" i="1" s="1"/>
  <c r="AA4000" i="1" a="1"/>
  <c r="AA4000" i="1" s="1"/>
  <c r="AA4001" i="1" a="1"/>
  <c r="AA4001" i="1" s="1"/>
  <c r="AA4002" i="1" a="1"/>
  <c r="AA4002" i="1" s="1"/>
  <c r="AA4003" i="1" a="1"/>
  <c r="AA4003" i="1" s="1"/>
  <c r="AA4004" i="1" a="1"/>
  <c r="AA4004" i="1" s="1"/>
  <c r="AA4005" i="1" a="1"/>
  <c r="AA4005" i="1" s="1"/>
  <c r="AA4006" i="1" a="1"/>
  <c r="AA4006" i="1" s="1"/>
  <c r="AA4007" i="1" a="1"/>
  <c r="AA4007" i="1" s="1"/>
  <c r="AA4008" i="1" a="1"/>
  <c r="AA4008" i="1"/>
  <c r="AA4009" i="1" a="1"/>
  <c r="AA4009" i="1" s="1"/>
  <c r="AA4010" i="1" a="1"/>
  <c r="AA4010" i="1" s="1"/>
  <c r="AA4011" i="1" a="1"/>
  <c r="AA4011" i="1"/>
  <c r="AA4012" i="1" a="1"/>
  <c r="AA4012" i="1" s="1"/>
  <c r="AA4013" i="1" a="1"/>
  <c r="AA4013" i="1" s="1"/>
  <c r="AA4014" i="1" a="1"/>
  <c r="AA4014" i="1" s="1"/>
  <c r="AA4015" i="1" a="1"/>
  <c r="AA4015" i="1" s="1"/>
  <c r="AA4016" i="1" a="1"/>
  <c r="AA4016" i="1" s="1"/>
  <c r="AA4017" i="1" a="1"/>
  <c r="AA4017" i="1"/>
  <c r="AA4018" i="1" a="1"/>
  <c r="AA4018" i="1" s="1"/>
  <c r="AA4019" i="1" a="1"/>
  <c r="AA4019" i="1" s="1"/>
  <c r="AA4020" i="1" a="1"/>
  <c r="AA4020" i="1" s="1"/>
  <c r="AA4021" i="1" a="1"/>
  <c r="AA4021" i="1" s="1"/>
  <c r="AA4022" i="1" a="1"/>
  <c r="AA4022" i="1" s="1"/>
  <c r="AA4023" i="1" a="1"/>
  <c r="AA4023" i="1" s="1"/>
  <c r="AA4024" i="1" a="1"/>
  <c r="AA4024" i="1" s="1"/>
  <c r="AA4025" i="1" a="1"/>
  <c r="AA4025" i="1" s="1"/>
  <c r="AA4026" i="1" a="1"/>
  <c r="AA4026" i="1" s="1"/>
  <c r="AA4027" i="1" a="1"/>
  <c r="AA4027" i="1" s="1"/>
  <c r="AA4028" i="1" a="1"/>
  <c r="AA4028" i="1" s="1"/>
  <c r="AA4029" i="1" a="1"/>
  <c r="AA4029" i="1" s="1"/>
  <c r="AA4030" i="1" a="1"/>
  <c r="AA4030" i="1"/>
  <c r="AA4031" i="1" a="1"/>
  <c r="AA4031" i="1" s="1"/>
  <c r="AA4032" i="1" a="1"/>
  <c r="AA4032" i="1"/>
  <c r="AA4033" i="1" a="1"/>
  <c r="AA4033" i="1" s="1"/>
  <c r="AA4034" i="1" a="1"/>
  <c r="AA4034" i="1" s="1"/>
  <c r="AA4035" i="1" a="1"/>
  <c r="AA4035" i="1" s="1"/>
  <c r="AA4036" i="1" a="1"/>
  <c r="AA4036" i="1"/>
  <c r="AA4037" i="1" a="1"/>
  <c r="AA4037" i="1" s="1"/>
  <c r="AA4038" i="1" a="1"/>
  <c r="AA4038" i="1" s="1"/>
  <c r="AA4039" i="1" a="1"/>
  <c r="AA4039" i="1" s="1"/>
  <c r="AA4040" i="1" a="1"/>
  <c r="AA4040" i="1" s="1"/>
  <c r="AA4041" i="1" a="1"/>
  <c r="AA4041" i="1" s="1"/>
  <c r="AA4042" i="1" a="1"/>
  <c r="AA4042" i="1" s="1"/>
  <c r="AA4043" i="1" a="1"/>
  <c r="AA4043" i="1"/>
  <c r="AA4044" i="1" a="1"/>
  <c r="AA4044" i="1" s="1"/>
  <c r="AA4045" i="1" a="1"/>
  <c r="AA4045" i="1" s="1"/>
  <c r="AA4046" i="1" a="1"/>
  <c r="AA4046" i="1" s="1"/>
  <c r="AA4047" i="1" a="1"/>
  <c r="AA4047" i="1" s="1"/>
  <c r="AA4048" i="1" a="1"/>
  <c r="AA4048" i="1" s="1"/>
  <c r="AA4049" i="1" a="1"/>
  <c r="AA4049" i="1" s="1"/>
  <c r="AA4050" i="1" a="1"/>
  <c r="AA4050" i="1" s="1"/>
  <c r="AA4051" i="1" a="1"/>
  <c r="AA4051" i="1" s="1"/>
  <c r="AA4052" i="1" a="1"/>
  <c r="AA4052" i="1" s="1"/>
  <c r="AA4053" i="1" a="1"/>
  <c r="AA4053" i="1" s="1"/>
  <c r="AA4054" i="1" a="1"/>
  <c r="AA4054" i="1"/>
  <c r="AA4055" i="1" a="1"/>
  <c r="AA4055" i="1" s="1"/>
  <c r="AA4056" i="1" a="1"/>
  <c r="AA4056" i="1" s="1"/>
  <c r="AA4057" i="1" a="1"/>
  <c r="AA4057" i="1" s="1"/>
  <c r="AA4058" i="1" a="1"/>
  <c r="AA4058" i="1" s="1"/>
  <c r="AA4059" i="1" a="1"/>
  <c r="AA4059" i="1" s="1"/>
  <c r="AA4060" i="1" a="1"/>
  <c r="AA4060" i="1" s="1"/>
  <c r="AA4061" i="1" a="1"/>
  <c r="AA4061" i="1"/>
  <c r="AA4062" i="1" a="1"/>
  <c r="AA4062" i="1" s="1"/>
  <c r="AA4063" i="1" a="1"/>
  <c r="AA4063" i="1" s="1"/>
  <c r="AA4064" i="1" a="1"/>
  <c r="AA4064" i="1" s="1"/>
  <c r="AA4065" i="1" a="1"/>
  <c r="AA4065" i="1" s="1"/>
  <c r="AA4066" i="1" a="1"/>
  <c r="AA4066" i="1" s="1"/>
  <c r="AA4067" i="1" a="1"/>
  <c r="AA4067" i="1" s="1"/>
  <c r="AA4068" i="1" a="1"/>
  <c r="AA4068" i="1"/>
  <c r="AA4069" i="1" a="1"/>
  <c r="AA4069" i="1" s="1"/>
  <c r="AA4070" i="1" a="1"/>
  <c r="AA4070" i="1" s="1"/>
  <c r="AA4071" i="1" a="1"/>
  <c r="AA4071" i="1" s="1"/>
  <c r="AA4072" i="1" a="1"/>
  <c r="AA4072" i="1" s="1"/>
  <c r="AA4073" i="1" a="1"/>
  <c r="AA4073" i="1" s="1"/>
  <c r="AA4074" i="1" a="1"/>
  <c r="AA4074" i="1" s="1"/>
  <c r="AA4075" i="1" a="1"/>
  <c r="AA4075" i="1" s="1"/>
  <c r="AA4076" i="1" a="1"/>
  <c r="AA4076" i="1" s="1"/>
  <c r="AA4077" i="1" a="1"/>
  <c r="AA4077" i="1" s="1"/>
  <c r="AA4078" i="1" a="1"/>
  <c r="AA4078" i="1" s="1"/>
  <c r="AA4079" i="1" a="1"/>
  <c r="AA4079" i="1"/>
  <c r="AA4080" i="1" a="1"/>
  <c r="AA4080" i="1" s="1"/>
  <c r="AA4081" i="1" a="1"/>
  <c r="AA4081" i="1" s="1"/>
  <c r="AA4082" i="1" a="1"/>
  <c r="AA4082" i="1" s="1"/>
  <c r="AA4083" i="1" a="1"/>
  <c r="AA4083" i="1" s="1"/>
  <c r="AA4084" i="1" a="1"/>
  <c r="AA4084" i="1" s="1"/>
  <c r="AA4085" i="1" a="1"/>
  <c r="AA4085" i="1" s="1"/>
  <c r="AA4086" i="1" a="1"/>
  <c r="AA4086" i="1" s="1"/>
  <c r="AA4087" i="1" a="1"/>
  <c r="AA4087" i="1" s="1"/>
  <c r="AA4088" i="1" a="1"/>
  <c r="AA4088" i="1" s="1"/>
  <c r="AA4089" i="1" a="1"/>
  <c r="AA4089" i="1"/>
  <c r="AA4090" i="1" a="1"/>
  <c r="AA4090" i="1" s="1"/>
  <c r="AA4091" i="1" a="1"/>
  <c r="AA4091" i="1" s="1"/>
  <c r="AA4092" i="1" a="1"/>
  <c r="AA4092" i="1" s="1"/>
  <c r="AA4093" i="1" a="1"/>
  <c r="AA4093" i="1" s="1"/>
  <c r="AA4094" i="1" a="1"/>
  <c r="AA4094" i="1" s="1"/>
  <c r="AA4095" i="1" a="1"/>
  <c r="AA4095" i="1" s="1"/>
  <c r="AA4096" i="1" a="1"/>
  <c r="AA4096" i="1"/>
  <c r="AA4097" i="1" a="1"/>
  <c r="AA4097" i="1" s="1"/>
  <c r="AA4098" i="1" a="1"/>
  <c r="AA4098" i="1" s="1"/>
  <c r="AA4099" i="1" a="1"/>
  <c r="AA4099" i="1" s="1"/>
  <c r="AA4100" i="1" a="1"/>
  <c r="AA4100" i="1" s="1"/>
  <c r="AA4101" i="1" a="1"/>
  <c r="AA4101" i="1" s="1"/>
  <c r="AA4102" i="1" a="1"/>
  <c r="AA4102" i="1"/>
  <c r="AA4103" i="1" a="1"/>
  <c r="AA4103" i="1" s="1"/>
  <c r="AA4104" i="1" a="1"/>
  <c r="AA4104" i="1"/>
  <c r="AA4105" i="1" a="1"/>
  <c r="AA4105" i="1" s="1"/>
  <c r="AA4106" i="1" a="1"/>
  <c r="AA4106" i="1" s="1"/>
  <c r="AA4107" i="1" a="1"/>
  <c r="AA4107" i="1" s="1"/>
  <c r="AA4108" i="1" a="1"/>
  <c r="AA4108" i="1" s="1"/>
  <c r="AA4109" i="1" a="1"/>
  <c r="AA4109" i="1" s="1"/>
  <c r="AA4110" i="1" a="1"/>
  <c r="AA4110" i="1"/>
  <c r="AA4111" i="1" a="1"/>
  <c r="AA4111" i="1" s="1"/>
  <c r="AA4112" i="1" a="1"/>
  <c r="AA4112" i="1" s="1"/>
  <c r="AA4113" i="1" a="1"/>
  <c r="AA4113" i="1" s="1"/>
  <c r="AA4114" i="1" a="1"/>
  <c r="AA4114" i="1" s="1"/>
  <c r="AA4115" i="1" a="1"/>
  <c r="AA4115" i="1" s="1"/>
  <c r="AA4116" i="1" a="1"/>
  <c r="AA4116" i="1" s="1"/>
  <c r="AA4117" i="1" a="1"/>
  <c r="AA4117" i="1" s="1"/>
  <c r="AA4118" i="1" a="1"/>
  <c r="AA4118" i="1" s="1"/>
  <c r="AA4119" i="1" a="1"/>
  <c r="AA4119" i="1"/>
  <c r="AA4120" i="1" a="1"/>
  <c r="AA4120" i="1" s="1"/>
  <c r="AA4121" i="1" a="1"/>
  <c r="AA4121" i="1" s="1"/>
  <c r="AA4122" i="1" a="1"/>
  <c r="AA4122" i="1" s="1"/>
  <c r="AA4123" i="1" a="1"/>
  <c r="AA4123" i="1" s="1"/>
  <c r="AA4124" i="1" a="1"/>
  <c r="AA4124" i="1" s="1"/>
  <c r="AA4125" i="1" a="1"/>
  <c r="AA4125" i="1"/>
  <c r="AA4126" i="1" a="1"/>
  <c r="AA4126" i="1" s="1"/>
  <c r="AA4127" i="1" a="1"/>
  <c r="AA4127" i="1" s="1"/>
  <c r="AA4128" i="1" a="1"/>
  <c r="AA4128" i="1" s="1"/>
  <c r="AA4129" i="1" a="1"/>
  <c r="AA4129" i="1" s="1"/>
  <c r="AA4130" i="1" a="1"/>
  <c r="AA4130" i="1" s="1"/>
  <c r="AA4131" i="1" a="1"/>
  <c r="AA4131" i="1" s="1"/>
  <c r="AA4132" i="1" a="1"/>
  <c r="AA4132" i="1" s="1"/>
  <c r="AA4133" i="1" a="1"/>
  <c r="AA4133" i="1" s="1"/>
  <c r="AA4134" i="1" a="1"/>
  <c r="AA4134" i="1" s="1"/>
  <c r="AA4135" i="1" a="1"/>
  <c r="AA4135" i="1" s="1"/>
  <c r="AA4136" i="1" a="1"/>
  <c r="AA4136" i="1" s="1"/>
  <c r="AA4137" i="1" a="1"/>
  <c r="AA4137" i="1" s="1"/>
  <c r="AA4138" i="1" a="1"/>
  <c r="AA4138" i="1" s="1"/>
  <c r="AA4139" i="1" a="1"/>
  <c r="AA4139" i="1"/>
  <c r="AA4140" i="1" a="1"/>
  <c r="AA4140" i="1" s="1"/>
  <c r="AA4141" i="1" a="1"/>
  <c r="AA4141" i="1" s="1"/>
  <c r="AA4142" i="1" a="1"/>
  <c r="AA4142" i="1" s="1"/>
  <c r="AA4143" i="1" a="1"/>
  <c r="AA4143" i="1" s="1"/>
  <c r="AA4144" i="1" a="1"/>
  <c r="AA4144" i="1" s="1"/>
  <c r="AA4145" i="1" a="1"/>
  <c r="AA4145" i="1"/>
  <c r="AA4146" i="1" a="1"/>
  <c r="AA4146" i="1" s="1"/>
  <c r="AA4147" i="1" a="1"/>
  <c r="AA4147" i="1" s="1"/>
  <c r="AA4148" i="1" a="1"/>
  <c r="AA4148" i="1" s="1"/>
  <c r="AA4149" i="1" a="1"/>
  <c r="AA4149" i="1" s="1"/>
  <c r="AA4150" i="1" a="1"/>
  <c r="AA4150" i="1" s="1"/>
  <c r="AA4151" i="1" a="1"/>
  <c r="AA4151" i="1"/>
  <c r="AA4152" i="1" a="1"/>
  <c r="AA4152" i="1" s="1"/>
  <c r="AA4153" i="1" a="1"/>
  <c r="AA4153" i="1" s="1"/>
  <c r="AA4154" i="1" a="1"/>
  <c r="AA4154" i="1" s="1"/>
  <c r="AA4155" i="1" a="1"/>
  <c r="AA4155" i="1" s="1"/>
  <c r="AA4156" i="1" a="1"/>
  <c r="AA4156" i="1" s="1"/>
  <c r="AA4157" i="1" a="1"/>
  <c r="AA4157" i="1" s="1"/>
  <c r="AA4158" i="1" a="1"/>
  <c r="AA4158" i="1" s="1"/>
  <c r="AA4159" i="1" a="1"/>
  <c r="AA4159" i="1" s="1"/>
  <c r="AA4160" i="1" a="1"/>
  <c r="AA4160" i="1" s="1"/>
  <c r="AA4161" i="1" a="1"/>
  <c r="AA4161" i="1" s="1"/>
  <c r="AA4162" i="1" a="1"/>
  <c r="AA4162" i="1"/>
  <c r="AA4163" i="1" a="1"/>
  <c r="AA4163" i="1" s="1"/>
  <c r="AA4164" i="1" a="1"/>
  <c r="AA4164" i="1" s="1"/>
  <c r="AA4165" i="1" a="1"/>
  <c r="AA4165" i="1" s="1"/>
  <c r="AA4166" i="1" a="1"/>
  <c r="AA4166" i="1" s="1"/>
  <c r="AA4167" i="1" a="1"/>
  <c r="AA4167" i="1"/>
  <c r="AA4168" i="1" a="1"/>
  <c r="AA4168" i="1" s="1"/>
  <c r="AA4169" i="1" a="1"/>
  <c r="AA4169" i="1" s="1"/>
  <c r="AA4170" i="1" a="1"/>
  <c r="AA4170" i="1" s="1"/>
  <c r="AA4171" i="1" a="1"/>
  <c r="AA4171" i="1" s="1"/>
  <c r="AA4172" i="1" a="1"/>
  <c r="AA4172" i="1" s="1"/>
  <c r="AA4173" i="1" a="1"/>
  <c r="AA4173" i="1"/>
  <c r="AA4174" i="1" a="1"/>
  <c r="AA4174" i="1" s="1"/>
  <c r="AA4175" i="1" a="1"/>
  <c r="AA4175" i="1" s="1"/>
  <c r="AA4176" i="1" a="1"/>
  <c r="AA4176" i="1"/>
  <c r="AA4177" i="1" a="1"/>
  <c r="AA4177" i="1" s="1"/>
  <c r="AA4178" i="1" a="1"/>
  <c r="AA4178" i="1" s="1"/>
  <c r="AA4179" i="1" a="1"/>
  <c r="AA4179" i="1" s="1"/>
  <c r="AA4180" i="1" a="1"/>
  <c r="AA4180" i="1"/>
  <c r="AA4181" i="1" a="1"/>
  <c r="AA4181" i="1" s="1"/>
  <c r="AA4182" i="1" a="1"/>
  <c r="AA4182" i="1"/>
  <c r="AA4183" i="1" a="1"/>
  <c r="AA4183" i="1" s="1"/>
  <c r="AA4184" i="1" a="1"/>
  <c r="AA4184" i="1" s="1"/>
  <c r="AA4185" i="1" a="1"/>
  <c r="AA4185" i="1" s="1"/>
  <c r="AA4186" i="1" a="1"/>
  <c r="AA4186" i="1" s="1"/>
  <c r="AA4187" i="1" a="1"/>
  <c r="AA4187" i="1" s="1"/>
  <c r="AA4188" i="1" a="1"/>
  <c r="AA4188" i="1" s="1"/>
  <c r="AA4189" i="1" a="1"/>
  <c r="AA4189" i="1" s="1"/>
  <c r="AA4190" i="1" a="1"/>
  <c r="AA4190" i="1" s="1"/>
  <c r="AA4191" i="1" a="1"/>
  <c r="AA4191" i="1"/>
  <c r="AA4192" i="1" a="1"/>
  <c r="AA4192" i="1" s="1"/>
  <c r="AA4193" i="1" a="1"/>
  <c r="AA4193" i="1" s="1"/>
  <c r="AA4194" i="1" a="1"/>
  <c r="AA4194" i="1" s="1"/>
  <c r="AA4195" i="1" a="1"/>
  <c r="AA4195" i="1" s="1"/>
  <c r="AA4196" i="1" a="1"/>
  <c r="AA4196" i="1" s="1"/>
  <c r="AA4197" i="1" a="1"/>
  <c r="AA4197" i="1" s="1"/>
  <c r="AA4198" i="1" a="1"/>
  <c r="AA4198" i="1" s="1"/>
  <c r="AA4199" i="1" a="1"/>
  <c r="AA4199" i="1" s="1"/>
  <c r="AA4200" i="1" a="1"/>
  <c r="AA4200" i="1" s="1"/>
  <c r="AA4201" i="1" a="1"/>
  <c r="AA4201" i="1" s="1"/>
  <c r="AA4202" i="1" a="1"/>
  <c r="AA4202" i="1" s="1"/>
  <c r="AA4203" i="1" a="1"/>
  <c r="AA4203" i="1"/>
  <c r="AA4204" i="1" a="1"/>
  <c r="AA4204" i="1" s="1"/>
  <c r="AA4205" i="1" a="1"/>
  <c r="AA4205" i="1" s="1"/>
  <c r="AA4206" i="1" a="1"/>
  <c r="AA4206" i="1" s="1"/>
  <c r="AA4207" i="1" a="1"/>
  <c r="AA4207" i="1" s="1"/>
  <c r="AA4208" i="1" a="1"/>
  <c r="AA4208" i="1" s="1"/>
  <c r="AA4209" i="1" a="1"/>
  <c r="AA4209" i="1" s="1"/>
  <c r="AA4210" i="1" a="1"/>
  <c r="AA4210" i="1" s="1"/>
  <c r="AA4211" i="1" a="1"/>
  <c r="AA4211" i="1" s="1"/>
  <c r="AA4212" i="1" a="1"/>
  <c r="AA4212" i="1" s="1"/>
  <c r="AA4213" i="1" a="1"/>
  <c r="AA4213" i="1" s="1"/>
  <c r="AA4214" i="1" a="1"/>
  <c r="AA4214" i="1" s="1"/>
  <c r="AA4215" i="1" a="1"/>
  <c r="AA4215" i="1" s="1"/>
  <c r="AA4216" i="1" a="1"/>
  <c r="AA4216" i="1" s="1"/>
  <c r="AA4217" i="1" a="1"/>
  <c r="AA4217" i="1" s="1"/>
  <c r="AA4218" i="1" a="1"/>
  <c r="AA4218" i="1" s="1"/>
  <c r="AA4219" i="1" a="1"/>
  <c r="AA4219" i="1" s="1"/>
  <c r="AA4220" i="1" a="1"/>
  <c r="AA4220" i="1" s="1"/>
  <c r="AA4221" i="1" a="1"/>
  <c r="AA4221" i="1" s="1"/>
  <c r="AA4222" i="1" a="1"/>
  <c r="AA4222" i="1" s="1"/>
  <c r="AA4223" i="1" a="1"/>
  <c r="AA4223" i="1" s="1"/>
  <c r="AA4224" i="1" a="1"/>
  <c r="AA4224" i="1"/>
  <c r="AA4225" i="1" a="1"/>
  <c r="AA4225" i="1" s="1"/>
  <c r="AA4226" i="1" a="1"/>
  <c r="AA4226" i="1" s="1"/>
  <c r="AA4227" i="1" a="1"/>
  <c r="AA4227" i="1"/>
  <c r="AA4228" i="1" a="1"/>
  <c r="AA4228" i="1" s="1"/>
  <c r="AA4229" i="1" a="1"/>
  <c r="AA4229" i="1" s="1"/>
  <c r="AA4230" i="1" a="1"/>
  <c r="AA4230" i="1" s="1"/>
  <c r="AA4231" i="1" a="1"/>
  <c r="AA4231" i="1" s="1"/>
  <c r="AA4232" i="1" a="1"/>
  <c r="AA4232" i="1" s="1"/>
  <c r="AA4233" i="1" a="1"/>
  <c r="AA4233" i="1"/>
  <c r="AA4234" i="1" a="1"/>
  <c r="AA4234" i="1" s="1"/>
  <c r="AA4235" i="1" a="1"/>
  <c r="AA4235" i="1" s="1"/>
  <c r="AA4236" i="1" a="1"/>
  <c r="AA4236" i="1" s="1"/>
  <c r="AA4237" i="1" a="1"/>
  <c r="AA4237" i="1" s="1"/>
  <c r="AA4238" i="1" a="1"/>
  <c r="AA4238" i="1" s="1"/>
  <c r="AA4239" i="1" a="1"/>
  <c r="AA4239" i="1"/>
  <c r="AA4240" i="1" a="1"/>
  <c r="AA4240" i="1" s="1"/>
  <c r="AA4241" i="1" a="1"/>
  <c r="AA4241" i="1" s="1"/>
  <c r="AA4242" i="1" a="1"/>
  <c r="AA4242" i="1" s="1"/>
  <c r="AA4243" i="1" a="1"/>
  <c r="AA4243" i="1" s="1"/>
  <c r="AA4244" i="1" a="1"/>
  <c r="AA4244" i="1" s="1"/>
  <c r="AA4245" i="1" a="1"/>
  <c r="AA4245" i="1" s="1"/>
  <c r="AA4246" i="1" a="1"/>
  <c r="AA4246" i="1"/>
  <c r="AA4247" i="1" a="1"/>
  <c r="AA4247" i="1"/>
  <c r="AA4248" i="1" a="1"/>
  <c r="AA4248" i="1" s="1"/>
  <c r="AA4249" i="1" a="1"/>
  <c r="AA4249" i="1" s="1"/>
  <c r="AA4250" i="1" a="1"/>
  <c r="AA4250" i="1" s="1"/>
  <c r="AA4251" i="1" a="1"/>
  <c r="AA4251" i="1" s="1"/>
  <c r="AA4252" i="1" a="1"/>
  <c r="AA4252" i="1"/>
  <c r="AA4253" i="1" a="1"/>
  <c r="AA4253" i="1" s="1"/>
  <c r="AA4254" i="1" a="1"/>
  <c r="AA4254" i="1"/>
  <c r="AA4255" i="1" a="1"/>
  <c r="AA4255" i="1" s="1"/>
  <c r="AA4256" i="1" a="1"/>
  <c r="AA4256" i="1" s="1"/>
  <c r="AA4257" i="1" a="1"/>
  <c r="AA4257" i="1" s="1"/>
  <c r="AA4258" i="1" a="1"/>
  <c r="AA4258" i="1" s="1"/>
  <c r="AA4259" i="1" a="1"/>
  <c r="AA4259" i="1" s="1"/>
  <c r="AA4260" i="1" a="1"/>
  <c r="AA4260" i="1"/>
  <c r="AA4261" i="1" a="1"/>
  <c r="AA4261" i="1" s="1"/>
  <c r="AA4262" i="1" a="1"/>
  <c r="AA4262" i="1" s="1"/>
  <c r="AA4263" i="1" a="1"/>
  <c r="AA4263" i="1"/>
  <c r="AA4264" i="1" a="1"/>
  <c r="AA4264" i="1" s="1"/>
  <c r="AA4265" i="1" a="1"/>
  <c r="AA4265" i="1" s="1"/>
  <c r="AA4266" i="1" a="1"/>
  <c r="AA4266" i="1" s="1"/>
  <c r="AA4267" i="1" a="1"/>
  <c r="AA4267" i="1" s="1"/>
  <c r="AA4268" i="1" a="1"/>
  <c r="AA4268" i="1" s="1"/>
  <c r="AA4269" i="1" a="1"/>
  <c r="AA4269" i="1" s="1"/>
  <c r="AA4270" i="1" a="1"/>
  <c r="AA4270" i="1"/>
  <c r="AA4271" i="1" a="1"/>
  <c r="AA4271" i="1" s="1"/>
  <c r="AA4272" i="1" a="1"/>
  <c r="AA4272" i="1" s="1"/>
  <c r="AA4273" i="1" a="1"/>
  <c r="AA4273" i="1" s="1"/>
  <c r="AA4274" i="1" a="1"/>
  <c r="AA4274" i="1" s="1"/>
  <c r="AA4275" i="1" a="1"/>
  <c r="AA4275" i="1" s="1"/>
  <c r="AA4276" i="1" a="1"/>
  <c r="AA4276" i="1" s="1"/>
  <c r="AA4277" i="1" a="1"/>
  <c r="AA4277" i="1"/>
  <c r="AA4278" i="1" a="1"/>
  <c r="AA4278" i="1" s="1"/>
  <c r="AA4279" i="1" a="1"/>
  <c r="AA4279" i="1" s="1"/>
  <c r="AA4280" i="1" a="1"/>
  <c r="AA4280" i="1" s="1"/>
  <c r="AA4281" i="1" a="1"/>
  <c r="AA4281" i="1" s="1"/>
  <c r="AA4282" i="1" a="1"/>
  <c r="AA4282" i="1" s="1"/>
  <c r="AA4283" i="1" a="1"/>
  <c r="AA4283" i="1" s="1"/>
  <c r="AA4284" i="1" a="1"/>
  <c r="AA4284" i="1"/>
  <c r="AA4285" i="1" a="1"/>
  <c r="AA4285" i="1" s="1"/>
  <c r="AA4286" i="1" a="1"/>
  <c r="AA4286" i="1" s="1"/>
  <c r="AA4287" i="1" a="1"/>
  <c r="AA4287" i="1" s="1"/>
  <c r="AA4288" i="1" a="1"/>
  <c r="AA4288" i="1" s="1"/>
  <c r="AA4289" i="1" a="1"/>
  <c r="AA4289" i="1" s="1"/>
  <c r="AA4290" i="1" a="1"/>
  <c r="AA4290" i="1" s="1"/>
  <c r="AA4291" i="1" a="1"/>
  <c r="AA4291" i="1" s="1"/>
  <c r="AA4292" i="1" a="1"/>
  <c r="AA4292" i="1" s="1"/>
  <c r="AA4293" i="1" a="1"/>
  <c r="AA4293" i="1" s="1"/>
  <c r="AA4294" i="1" a="1"/>
  <c r="AA4294" i="1" s="1"/>
  <c r="AA4295" i="1" a="1"/>
  <c r="AA4295" i="1" s="1"/>
  <c r="AA4296" i="1" a="1"/>
  <c r="AA4296" i="1" s="1"/>
  <c r="AA4297" i="1" a="1"/>
  <c r="AA4297" i="1" s="1"/>
  <c r="AA4298" i="1" a="1"/>
  <c r="AA4298" i="1" s="1"/>
  <c r="AA4299" i="1" a="1"/>
  <c r="AA4299" i="1" s="1"/>
  <c r="AA4300" i="1" a="1"/>
  <c r="AA4300" i="1" s="1"/>
  <c r="AA4301" i="1" a="1"/>
  <c r="AA4301" i="1" s="1"/>
  <c r="AA4302" i="1" a="1"/>
  <c r="AA4302" i="1"/>
  <c r="AA4303" i="1" a="1"/>
  <c r="AA4303" i="1" s="1"/>
  <c r="AA4304" i="1" a="1"/>
  <c r="AA4304" i="1" s="1"/>
  <c r="AA4305" i="1" a="1"/>
  <c r="AA4305" i="1" s="1"/>
  <c r="AA4306" i="1" a="1"/>
  <c r="AA4306" i="1" s="1"/>
  <c r="AA4307" i="1" a="1"/>
  <c r="AA4307" i="1" s="1"/>
  <c r="AA4308" i="1" a="1"/>
  <c r="AA4308" i="1" s="1"/>
  <c r="AA4309" i="1" a="1"/>
  <c r="AA4309" i="1" s="1"/>
  <c r="AA4310" i="1" a="1"/>
  <c r="AA4310" i="1" s="1"/>
  <c r="AA4311" i="1" a="1"/>
  <c r="AA4311" i="1" s="1"/>
  <c r="AA4312" i="1" a="1"/>
  <c r="AA4312" i="1" s="1"/>
  <c r="AA4313" i="1" a="1"/>
  <c r="AA4313" i="1" s="1"/>
  <c r="AA4314" i="1" a="1"/>
  <c r="AA4314" i="1" s="1"/>
  <c r="AA4315" i="1" a="1"/>
  <c r="AA4315" i="1" s="1"/>
  <c r="AA4316" i="1" a="1"/>
  <c r="AA4316" i="1" s="1"/>
  <c r="AA4317" i="1" a="1"/>
  <c r="AA4317" i="1"/>
  <c r="AA4318" i="1" a="1"/>
  <c r="AA4318" i="1" s="1"/>
  <c r="AA4319" i="1" a="1"/>
  <c r="AA4319" i="1"/>
  <c r="AA4320" i="1" a="1"/>
  <c r="AA4320" i="1" s="1"/>
  <c r="AA4321" i="1" a="1"/>
  <c r="AA4321" i="1" s="1"/>
  <c r="AA4322" i="1" a="1"/>
  <c r="AA4322" i="1" s="1"/>
  <c r="AA4323" i="1" a="1"/>
  <c r="AA4323" i="1" s="1"/>
  <c r="AA4324" i="1" a="1"/>
  <c r="AA4324" i="1"/>
  <c r="AA4325" i="1" a="1"/>
  <c r="AA4325" i="1" s="1"/>
  <c r="AA4326" i="1" a="1"/>
  <c r="AA4326" i="1" s="1"/>
  <c r="AA4327" i="1" a="1"/>
  <c r="AA4327" i="1" s="1"/>
  <c r="AA4328" i="1" a="1"/>
  <c r="AA4328" i="1" s="1"/>
  <c r="AA4329" i="1" a="1"/>
  <c r="AA4329" i="1" s="1"/>
  <c r="AA4330" i="1" a="1"/>
  <c r="AA4330" i="1" s="1"/>
  <c r="AA4331" i="1" a="1"/>
  <c r="AA4331" i="1" s="1"/>
  <c r="AA4332" i="1" a="1"/>
  <c r="AA4332" i="1"/>
  <c r="AA4333" i="1" a="1"/>
  <c r="AA4333" i="1" s="1"/>
  <c r="AA4334" i="1" a="1"/>
  <c r="AA4334" i="1" s="1"/>
  <c r="AA4335" i="1" a="1"/>
  <c r="AA4335" i="1" s="1"/>
  <c r="AA4336" i="1" a="1"/>
  <c r="AA4336" i="1" s="1"/>
  <c r="AA4337" i="1" a="1"/>
  <c r="AA4337" i="1" s="1"/>
  <c r="AA4338" i="1" a="1"/>
  <c r="AA4338" i="1"/>
  <c r="AA4339" i="1" a="1"/>
  <c r="AA4339" i="1" s="1"/>
  <c r="AA4340" i="1" a="1"/>
  <c r="AA4340" i="1" s="1"/>
  <c r="AA4341" i="1" a="1"/>
  <c r="AA4341" i="1" s="1"/>
  <c r="AA4342" i="1" a="1"/>
  <c r="AA4342" i="1" s="1"/>
  <c r="AA4343" i="1" a="1"/>
  <c r="AA4343" i="1" s="1"/>
  <c r="AA4344" i="1" a="1"/>
  <c r="AA4344" i="1" s="1"/>
  <c r="AA4345" i="1" a="1"/>
  <c r="AA4345" i="1" s="1"/>
  <c r="AA4346" i="1" a="1"/>
  <c r="AA4346" i="1" s="1"/>
  <c r="AA4347" i="1" a="1"/>
  <c r="AA4347" i="1" s="1"/>
  <c r="AA4348" i="1" a="1"/>
  <c r="AA4348" i="1" s="1"/>
  <c r="AA4349" i="1" a="1"/>
  <c r="AA4349" i="1"/>
  <c r="AA4350" i="1" a="1"/>
  <c r="AA4350" i="1" s="1"/>
  <c r="AA4351" i="1" a="1"/>
  <c r="AA4351" i="1" s="1"/>
  <c r="AA4352" i="1" a="1"/>
  <c r="AA4352" i="1" s="1"/>
  <c r="AA4353" i="1" a="1"/>
  <c r="AA4353" i="1" s="1"/>
  <c r="AA4354" i="1" a="1"/>
  <c r="AA4354" i="1" s="1"/>
  <c r="AA4355" i="1" a="1"/>
  <c r="AA4355" i="1"/>
  <c r="AA4356" i="1" a="1"/>
  <c r="AA4356" i="1" s="1"/>
  <c r="AA4357" i="1" a="1"/>
  <c r="AA4357" i="1" s="1"/>
  <c r="AA4358" i="1" a="1"/>
  <c r="AA4358" i="1" s="1"/>
  <c r="AA4359" i="1" a="1"/>
  <c r="AA4359" i="1" s="1"/>
  <c r="AA4360" i="1" a="1"/>
  <c r="AA4360" i="1" s="1"/>
  <c r="AA4361" i="1" a="1"/>
  <c r="AA4361" i="1" s="1"/>
  <c r="AA4362" i="1" a="1"/>
  <c r="AA4362" i="1"/>
  <c r="AA4363" i="1" a="1"/>
  <c r="AA4363" i="1" s="1"/>
  <c r="AA4364" i="1" a="1"/>
  <c r="AA4364" i="1" s="1"/>
  <c r="AA4365" i="1" a="1"/>
  <c r="AA4365" i="1" s="1"/>
  <c r="AA4366" i="1" a="1"/>
  <c r="AA4366" i="1" s="1"/>
  <c r="AA4367" i="1" a="1"/>
  <c r="AA4367" i="1"/>
  <c r="AA4368" i="1" a="1"/>
  <c r="AA4368" i="1"/>
  <c r="AA4369" i="1" a="1"/>
  <c r="AA4369" i="1" s="1"/>
  <c r="AA4370" i="1" a="1"/>
  <c r="AA4370" i="1" s="1"/>
  <c r="AA4371" i="1" a="1"/>
  <c r="AA4371" i="1"/>
  <c r="AA4372" i="1" a="1"/>
  <c r="AA4372" i="1" s="1"/>
  <c r="AA4373" i="1" a="1"/>
  <c r="AA4373" i="1" s="1"/>
  <c r="AA4374" i="1" a="1"/>
  <c r="AA4374" i="1" s="1"/>
  <c r="AA4375" i="1" a="1"/>
  <c r="AA4375" i="1" s="1"/>
  <c r="AA4376" i="1" a="1"/>
  <c r="AA4376" i="1" s="1"/>
  <c r="AA4377" i="1" a="1"/>
  <c r="AA4377" i="1" s="1"/>
  <c r="AA4378" i="1" a="1"/>
  <c r="AA4378" i="1" s="1"/>
  <c r="AA4379" i="1" a="1"/>
  <c r="AA4379" i="1" s="1"/>
  <c r="AA4380" i="1" a="1"/>
  <c r="AA4380" i="1" s="1"/>
  <c r="AA4381" i="1" a="1"/>
  <c r="AA4381" i="1" s="1"/>
  <c r="AA4382" i="1" a="1"/>
  <c r="AA4382" i="1" s="1"/>
  <c r="AA4383" i="1" a="1"/>
  <c r="AA4383" i="1" s="1"/>
  <c r="AA4384" i="1" a="1"/>
  <c r="AA4384" i="1" s="1"/>
  <c r="AA4385" i="1" a="1"/>
  <c r="AA4385" i="1"/>
  <c r="AA4386" i="1" a="1"/>
  <c r="AA4386" i="1" s="1"/>
  <c r="AA4387" i="1" a="1"/>
  <c r="AA4387" i="1" s="1"/>
  <c r="AA4388" i="1" a="1"/>
  <c r="AA4388" i="1" s="1"/>
  <c r="AA4389" i="1" a="1"/>
  <c r="AA4389" i="1"/>
  <c r="AA4390" i="1" a="1"/>
  <c r="AA4390" i="1"/>
  <c r="AA4391" i="1" a="1"/>
  <c r="AA4391" i="1" s="1"/>
  <c r="AA4392" i="1" a="1"/>
  <c r="AA4392" i="1" s="1"/>
  <c r="AA4393" i="1" a="1"/>
  <c r="AA4393" i="1" s="1"/>
  <c r="AA4394" i="1" a="1"/>
  <c r="AA4394" i="1" s="1"/>
  <c r="AA4395" i="1" a="1"/>
  <c r="AA4395" i="1" s="1"/>
  <c r="AA4396" i="1" a="1"/>
  <c r="AA4396" i="1" s="1"/>
  <c r="AA4397" i="1" a="1"/>
  <c r="AA4397" i="1" s="1"/>
  <c r="AA4398" i="1" a="1"/>
  <c r="AA4398" i="1" s="1"/>
  <c r="AA4399" i="1" a="1"/>
  <c r="AA4399" i="1" s="1"/>
  <c r="AA4400" i="1" a="1"/>
  <c r="AA4400" i="1" s="1"/>
  <c r="AA4401" i="1" a="1"/>
  <c r="AA4401" i="1" s="1"/>
  <c r="AA4402" i="1" a="1"/>
  <c r="AA4402" i="1" s="1"/>
  <c r="AA4403" i="1" a="1"/>
  <c r="AA4403" i="1"/>
  <c r="AA4404" i="1" a="1"/>
  <c r="AA4404" i="1" s="1"/>
  <c r="AA4405" i="1" a="1"/>
  <c r="AA4405" i="1" s="1"/>
  <c r="AA4406" i="1" a="1"/>
  <c r="AA4406" i="1" s="1"/>
  <c r="AA4407" i="1" a="1"/>
  <c r="AA4407" i="1"/>
  <c r="AA4408" i="1" a="1"/>
  <c r="AA4408" i="1" s="1"/>
  <c r="AA4409" i="1" a="1"/>
  <c r="AA4409" i="1" s="1"/>
  <c r="AA4410" i="1" a="1"/>
  <c r="AA4410" i="1"/>
  <c r="AA4411" i="1" a="1"/>
  <c r="AA4411" i="1" s="1"/>
  <c r="AA4412" i="1" a="1"/>
  <c r="AA4412" i="1" s="1"/>
  <c r="AA4413" i="1" a="1"/>
  <c r="AA4413" i="1" s="1"/>
  <c r="AA4414" i="1" a="1"/>
  <c r="AA4414" i="1" s="1"/>
  <c r="AA4415" i="1" a="1"/>
  <c r="AA4415" i="1" s="1"/>
  <c r="AA4416" i="1" a="1"/>
  <c r="AA4416" i="1" s="1"/>
  <c r="AA4417" i="1" a="1"/>
  <c r="AA4417" i="1" s="1"/>
  <c r="AA4418" i="1" a="1"/>
  <c r="AA4418" i="1" s="1"/>
  <c r="AA4419" i="1" a="1"/>
  <c r="AA4419" i="1"/>
  <c r="AA4420" i="1" a="1"/>
  <c r="AA4420" i="1"/>
  <c r="AA4421" i="1" a="1"/>
  <c r="AA4421" i="1" s="1"/>
  <c r="AA4422" i="1" a="1"/>
  <c r="AA4422" i="1" s="1"/>
  <c r="AA4423" i="1" a="1"/>
  <c r="AA4423" i="1" s="1"/>
  <c r="AA4424" i="1" a="1"/>
  <c r="AA4424" i="1" s="1"/>
  <c r="AA4425" i="1" a="1"/>
  <c r="AA4425" i="1"/>
  <c r="AA4426" i="1" a="1"/>
  <c r="AA4426" i="1" s="1"/>
  <c r="AA4427" i="1" a="1"/>
  <c r="AA4427" i="1"/>
  <c r="AA4428" i="1" a="1"/>
  <c r="AA4428" i="1" s="1"/>
  <c r="AA4429" i="1" a="1"/>
  <c r="AA4429" i="1" s="1"/>
  <c r="AA4430" i="1" a="1"/>
  <c r="AA4430" i="1" s="1"/>
  <c r="AA4431" i="1" a="1"/>
  <c r="AA4431" i="1" s="1"/>
  <c r="AA4432" i="1" a="1"/>
  <c r="AA4432" i="1"/>
  <c r="AA4433" i="1" a="1"/>
  <c r="AA4433" i="1" s="1"/>
  <c r="AA4434" i="1" a="1"/>
  <c r="AA4434" i="1" s="1"/>
  <c r="AA4435" i="1" a="1"/>
  <c r="AA4435" i="1" s="1"/>
  <c r="AA4436" i="1" a="1"/>
  <c r="AA4436" i="1" s="1"/>
  <c r="AA4437" i="1" a="1"/>
  <c r="AA4437" i="1" s="1"/>
  <c r="AA4438" i="1" a="1"/>
  <c r="AA4438" i="1" s="1"/>
  <c r="AA4439" i="1" a="1"/>
  <c r="AA4439" i="1" s="1"/>
  <c r="AA4440" i="1" a="1"/>
  <c r="AA4440" i="1" s="1"/>
  <c r="AA4441" i="1" a="1"/>
  <c r="AA4441" i="1" s="1"/>
  <c r="AA4442" i="1" a="1"/>
  <c r="AA4442" i="1" s="1"/>
  <c r="AA4443" i="1" a="1"/>
  <c r="AA4443" i="1"/>
  <c r="AA4444" i="1" a="1"/>
  <c r="AA4444" i="1" s="1"/>
  <c r="AA4445" i="1" a="1"/>
  <c r="AA4445" i="1" s="1"/>
  <c r="AA4446" i="1" a="1"/>
  <c r="AA4446" i="1"/>
  <c r="AA4447" i="1" a="1"/>
  <c r="AA4447" i="1" s="1"/>
  <c r="AA4448" i="1" a="1"/>
  <c r="AA4448" i="1" s="1"/>
  <c r="AA4449" i="1" a="1"/>
  <c r="AA4449" i="1" s="1"/>
  <c r="AA4450" i="1" a="1"/>
  <c r="AA4450" i="1" s="1"/>
  <c r="AA4451" i="1" a="1"/>
  <c r="AA4451" i="1" s="1"/>
  <c r="AA4452" i="1" a="1"/>
  <c r="AA4452" i="1" s="1"/>
  <c r="AA4453" i="1" a="1"/>
  <c r="AA4453" i="1" s="1"/>
  <c r="AA4454" i="1" a="1"/>
  <c r="AA4454" i="1" s="1"/>
  <c r="AA4455" i="1" a="1"/>
  <c r="AA4455" i="1" s="1"/>
  <c r="AA4456" i="1" a="1"/>
  <c r="AA4456" i="1" s="1"/>
  <c r="AA4457" i="1" a="1"/>
  <c r="AA4457" i="1" s="1"/>
  <c r="AA4458" i="1" a="1"/>
  <c r="AA4458" i="1" s="1"/>
  <c r="AA4459" i="1" a="1"/>
  <c r="AA4459" i="1" s="1"/>
  <c r="AA4460" i="1" a="1"/>
  <c r="AA4460" i="1" s="1"/>
  <c r="AA4461" i="1" a="1"/>
  <c r="AA4461" i="1" s="1"/>
  <c r="AA4462" i="1" a="1"/>
  <c r="AA4462" i="1" s="1"/>
  <c r="AA4463" i="1" a="1"/>
  <c r="AA4463" i="1"/>
  <c r="AA4464" i="1" a="1"/>
  <c r="AA4464" i="1"/>
  <c r="AA4465" i="1" a="1"/>
  <c r="AA4465" i="1" s="1"/>
  <c r="AA4466" i="1" a="1"/>
  <c r="AA4466" i="1" s="1"/>
  <c r="AA4467" i="1" a="1"/>
  <c r="AA4467" i="1" s="1"/>
  <c r="AA4468" i="1" a="1"/>
  <c r="AA4468" i="1"/>
  <c r="AA4469" i="1" a="1"/>
  <c r="AA4469" i="1" s="1"/>
  <c r="AA4470" i="1" a="1"/>
  <c r="AA4470" i="1"/>
  <c r="AA4471" i="1" a="1"/>
  <c r="AA4471" i="1" s="1"/>
  <c r="AA4472" i="1" a="1"/>
  <c r="AA4472" i="1" s="1"/>
  <c r="AA4473" i="1" a="1"/>
  <c r="AA4473" i="1" s="1"/>
  <c r="AA4474" i="1" a="1"/>
  <c r="AA4474" i="1" s="1"/>
  <c r="AA4475" i="1" a="1"/>
  <c r="AA4475" i="1" s="1"/>
  <c r="AA4476" i="1" a="1"/>
  <c r="AA4476" i="1" s="1"/>
  <c r="AA4477" i="1" a="1"/>
  <c r="AA4477" i="1" s="1"/>
  <c r="AA4478" i="1" a="1"/>
  <c r="AA4478" i="1" s="1"/>
  <c r="AA4479" i="1" a="1"/>
  <c r="AA4479" i="1" s="1"/>
  <c r="AA4480" i="1" a="1"/>
  <c r="AA4480" i="1" s="1"/>
  <c r="AA4481" i="1" a="1"/>
  <c r="AA4481" i="1" s="1"/>
  <c r="AA4482" i="1" a="1"/>
  <c r="AA4482" i="1" s="1"/>
  <c r="AA4483" i="1" a="1"/>
  <c r="AA4483" i="1" s="1"/>
  <c r="AA4484" i="1" a="1"/>
  <c r="AA4484" i="1" s="1"/>
  <c r="AA4485" i="1" a="1"/>
  <c r="AA4485" i="1" s="1"/>
  <c r="AA4486" i="1" a="1"/>
  <c r="AA4486" i="1"/>
  <c r="AA4487" i="1" a="1"/>
  <c r="AA4487" i="1" s="1"/>
  <c r="AA4488" i="1" a="1"/>
  <c r="AA4488" i="1" s="1"/>
  <c r="AA4489" i="1" a="1"/>
  <c r="AA4489" i="1" s="1"/>
  <c r="AA4490" i="1" a="1"/>
  <c r="AA4490" i="1" s="1"/>
  <c r="AA4491" i="1" a="1"/>
  <c r="AA4491" i="1" s="1"/>
  <c r="AA4492" i="1" a="1"/>
  <c r="AA4492" i="1" s="1"/>
  <c r="AA4493" i="1" a="1"/>
  <c r="AA4493" i="1"/>
  <c r="AA4494" i="1" a="1"/>
  <c r="AA4494" i="1" s="1"/>
  <c r="AA4495" i="1" a="1"/>
  <c r="AA4495" i="1" s="1"/>
  <c r="AA4496" i="1" a="1"/>
  <c r="AA4496" i="1" s="1"/>
  <c r="AA4497" i="1" a="1"/>
  <c r="AA4497" i="1" s="1"/>
  <c r="AA4498" i="1" a="1"/>
  <c r="AA4498" i="1" s="1"/>
  <c r="AA4499" i="1" a="1"/>
  <c r="AA4499" i="1" s="1"/>
  <c r="AA4500" i="1" a="1"/>
  <c r="AA4500" i="1" s="1"/>
  <c r="AA4501" i="1" a="1"/>
  <c r="AA4501" i="1" s="1"/>
  <c r="AA4502" i="1" a="1"/>
  <c r="AA4502" i="1" s="1"/>
  <c r="AA4503" i="1" a="1"/>
  <c r="AA4503" i="1" s="1"/>
  <c r="AA4504" i="1" a="1"/>
  <c r="AA4504" i="1" s="1"/>
  <c r="AA4505" i="1" a="1"/>
  <c r="AA4505" i="1" s="1"/>
  <c r="AA4506" i="1" a="1"/>
  <c r="AA4506" i="1"/>
  <c r="AA4507" i="1" a="1"/>
  <c r="AA4507" i="1" s="1"/>
  <c r="AA4508" i="1" a="1"/>
  <c r="AA4508" i="1" s="1"/>
  <c r="AA4509" i="1" a="1"/>
  <c r="AA4509" i="1" s="1"/>
  <c r="AA4510" i="1" a="1"/>
  <c r="AA4510" i="1" s="1"/>
  <c r="AA4511" i="1" a="1"/>
  <c r="AA4511" i="1"/>
  <c r="AA4512" i="1" a="1"/>
  <c r="AA4512" i="1"/>
  <c r="AA4513" i="1" a="1"/>
  <c r="AA4513" i="1" s="1"/>
  <c r="AA4514" i="1" a="1"/>
  <c r="AA4514" i="1" s="1"/>
  <c r="AA4515" i="1" a="1"/>
  <c r="AA4515" i="1"/>
  <c r="AA4516" i="1" a="1"/>
  <c r="AA4516" i="1" s="1"/>
  <c r="AA4517" i="1" a="1"/>
  <c r="AA4517" i="1" s="1"/>
  <c r="AA4518" i="1" a="1"/>
  <c r="AA4518" i="1" s="1"/>
  <c r="AA4519" i="1" a="1"/>
  <c r="AA4519" i="1" s="1"/>
  <c r="AA4520" i="1" a="1"/>
  <c r="AA4520" i="1" s="1"/>
  <c r="AA4521" i="1" a="1"/>
  <c r="AA4521" i="1"/>
  <c r="AA4522" i="1" a="1"/>
  <c r="AA4522" i="1" s="1"/>
  <c r="AA4523" i="1" a="1"/>
  <c r="AA4523" i="1" s="1"/>
  <c r="AA4524" i="1" a="1"/>
  <c r="AA4524" i="1" s="1"/>
  <c r="AA4525" i="1" a="1"/>
  <c r="AA4525" i="1" s="1"/>
  <c r="AA4526" i="1" a="1"/>
  <c r="AA4526" i="1" s="1"/>
  <c r="AA4527" i="1" a="1"/>
  <c r="AA4527" i="1" s="1"/>
  <c r="AA4528" i="1" a="1"/>
  <c r="AA4528" i="1" s="1"/>
  <c r="AA4529" i="1" a="1"/>
  <c r="AA4529" i="1" s="1"/>
  <c r="AA4530" i="1" a="1"/>
  <c r="AA4530" i="1" s="1"/>
  <c r="AA4531" i="1" a="1"/>
  <c r="AA4531" i="1" s="1"/>
  <c r="AA4532" i="1" a="1"/>
  <c r="AA4532" i="1" s="1"/>
  <c r="AA4533" i="1" a="1"/>
  <c r="AA4533" i="1" s="1"/>
  <c r="AA4534" i="1" a="1"/>
  <c r="AA4534" i="1"/>
  <c r="AA4535" i="1" a="1"/>
  <c r="AA4535" i="1" s="1"/>
  <c r="AA4536" i="1" a="1"/>
  <c r="AA4536" i="1"/>
  <c r="AA4537" i="1" a="1"/>
  <c r="AA4537" i="1" s="1"/>
  <c r="AA4538" i="1" a="1"/>
  <c r="AA4538" i="1" s="1"/>
  <c r="AA4539" i="1" a="1"/>
  <c r="AA4539" i="1" s="1"/>
  <c r="AA4540" i="1" a="1"/>
  <c r="AA4540" i="1"/>
  <c r="AA4541" i="1" a="1"/>
  <c r="AA4541" i="1" s="1"/>
  <c r="AA4542" i="1" a="1"/>
  <c r="AA4542" i="1" s="1"/>
  <c r="AA4543" i="1" a="1"/>
  <c r="AA4543" i="1" s="1"/>
  <c r="AA4544" i="1" a="1"/>
  <c r="AA4544" i="1" s="1"/>
  <c r="AA4545" i="1" a="1"/>
  <c r="AA4545" i="1" s="1"/>
  <c r="AA4546" i="1" a="1"/>
  <c r="AA4546" i="1" s="1"/>
  <c r="AA4547" i="1" a="1"/>
  <c r="AA4547" i="1"/>
  <c r="AA4548" i="1" a="1"/>
  <c r="AA4548" i="1" s="1"/>
  <c r="AA4549" i="1" a="1"/>
  <c r="AA4549" i="1" s="1"/>
  <c r="AA4550" i="1" a="1"/>
  <c r="AA4550" i="1" s="1"/>
  <c r="AA4551" i="1" a="1"/>
  <c r="AA4551" i="1" s="1"/>
  <c r="AA4552" i="1" a="1"/>
  <c r="AA4552" i="1" s="1"/>
  <c r="AA4553" i="1" a="1"/>
  <c r="AA4553" i="1" s="1"/>
  <c r="AA4554" i="1" a="1"/>
  <c r="AA4554" i="1"/>
  <c r="AA4555" i="1" a="1"/>
  <c r="AA4555" i="1" s="1"/>
  <c r="AA4556" i="1" a="1"/>
  <c r="AA4556" i="1" s="1"/>
  <c r="AA4557" i="1" a="1"/>
  <c r="AA4557" i="1" s="1"/>
  <c r="AA4558" i="1" a="1"/>
  <c r="AA4558" i="1" s="1"/>
  <c r="AA4559" i="1" a="1"/>
  <c r="AA4559" i="1" s="1"/>
  <c r="AA4560" i="1" a="1"/>
  <c r="AA4560" i="1" s="1"/>
  <c r="AA4561" i="1" a="1"/>
  <c r="AA4561" i="1" s="1"/>
  <c r="AA4562" i="1" a="1"/>
  <c r="AA4562" i="1" s="1"/>
  <c r="AA4563" i="1" a="1"/>
  <c r="AA4563" i="1" s="1"/>
  <c r="AA4564" i="1" a="1"/>
  <c r="AA4564" i="1" s="1"/>
  <c r="AA4565" i="1" a="1"/>
  <c r="AA4565" i="1"/>
  <c r="AA4566" i="1" a="1"/>
  <c r="AA4566" i="1" s="1"/>
  <c r="AA4567" i="1" a="1"/>
  <c r="AA4567" i="1" s="1"/>
  <c r="AA4568" i="1" a="1"/>
  <c r="AA4568" i="1" s="1"/>
  <c r="AA4569" i="1" a="1"/>
  <c r="AA4569" i="1"/>
  <c r="AA4570" i="1" a="1"/>
  <c r="AA4570" i="1" s="1"/>
  <c r="AA4571" i="1" a="1"/>
  <c r="AA4571" i="1" s="1"/>
  <c r="AA4572" i="1" a="1"/>
  <c r="AA4572" i="1"/>
  <c r="AA4573" i="1" a="1"/>
  <c r="AA4573" i="1" s="1"/>
  <c r="AA4574" i="1" a="1"/>
  <c r="AA4574" i="1" s="1"/>
  <c r="AA4575" i="1" a="1"/>
  <c r="AA4575" i="1" s="1"/>
  <c r="AA4576" i="1" a="1"/>
  <c r="AA4576" i="1" s="1"/>
  <c r="AA4577" i="1" a="1"/>
  <c r="AA4577" i="1"/>
  <c r="AA4578" i="1" a="1"/>
  <c r="AA4578" i="1" s="1"/>
  <c r="AA4579" i="1" a="1"/>
  <c r="AA4579" i="1" s="1"/>
  <c r="AA4580" i="1" a="1"/>
  <c r="AA4580" i="1" s="1"/>
  <c r="AA4581" i="1" a="1"/>
  <c r="AA4581" i="1" s="1"/>
  <c r="AA4582" i="1" a="1"/>
  <c r="AA4582" i="1" s="1"/>
  <c r="AA4583" i="1" a="1"/>
  <c r="AA4583" i="1" s="1"/>
  <c r="AA4584" i="1" a="1"/>
  <c r="AA4584" i="1"/>
  <c r="AA4585" i="1" a="1"/>
  <c r="AA4585" i="1" s="1"/>
  <c r="AA4586" i="1" a="1"/>
  <c r="AA4586" i="1" s="1"/>
  <c r="AA4587" i="1" a="1"/>
  <c r="AA4587" i="1" s="1"/>
  <c r="AA4588" i="1" a="1"/>
  <c r="AA4588" i="1" s="1"/>
  <c r="AA4589" i="1" a="1"/>
  <c r="AA4589" i="1" s="1"/>
  <c r="AA4590" i="1" a="1"/>
  <c r="AA4590" i="1"/>
  <c r="AA4591" i="1" a="1"/>
  <c r="AA4591" i="1" s="1"/>
  <c r="AA4592" i="1" a="1"/>
  <c r="AA4592" i="1" s="1"/>
  <c r="AA4593" i="1" a="1"/>
  <c r="AA4593" i="1" s="1"/>
  <c r="AA4594" i="1" a="1"/>
  <c r="AA4594" i="1" s="1"/>
  <c r="AA4595" i="1" a="1"/>
  <c r="AA4595" i="1" s="1"/>
  <c r="AA4596" i="1" a="1"/>
  <c r="AA4596" i="1" s="1"/>
  <c r="AA4597" i="1" a="1"/>
  <c r="AA4597" i="1" s="1"/>
  <c r="AA4598" i="1" a="1"/>
  <c r="AA4598" i="1" s="1"/>
  <c r="AA4599" i="1" a="1"/>
  <c r="AA4599" i="1"/>
  <c r="AA4600" i="1" a="1"/>
  <c r="AA4600" i="1" s="1"/>
  <c r="AA4601" i="1" a="1"/>
  <c r="AA4601" i="1"/>
  <c r="AA4602" i="1" a="1"/>
  <c r="AA4602" i="1" s="1"/>
  <c r="AA4603" i="1" a="1"/>
  <c r="AA4603" i="1" s="1"/>
  <c r="AA4604" i="1" a="1"/>
  <c r="AA4604" i="1" s="1"/>
  <c r="AA4605" i="1" a="1"/>
  <c r="AA4605" i="1" s="1"/>
  <c r="AA4606" i="1" a="1"/>
  <c r="AA4606" i="1"/>
  <c r="AA4607" i="1" a="1"/>
  <c r="AA4607" i="1" s="1"/>
  <c r="AA4608" i="1" a="1"/>
  <c r="AA4608" i="1"/>
  <c r="AA4609" i="1" a="1"/>
  <c r="AA4609" i="1" s="1"/>
  <c r="AA4610" i="1" a="1"/>
  <c r="AA4610" i="1" s="1"/>
  <c r="AA4611" i="1" a="1"/>
  <c r="AA4611" i="1" s="1"/>
  <c r="AA4612" i="1" a="1"/>
  <c r="AA4612" i="1" s="1"/>
  <c r="AA4613" i="1" a="1"/>
  <c r="AA4613" i="1" s="1"/>
  <c r="AA4614" i="1" a="1"/>
  <c r="AA4614" i="1" s="1"/>
  <c r="AA4615" i="1" a="1"/>
  <c r="AA4615" i="1" s="1"/>
  <c r="AA4616" i="1" a="1"/>
  <c r="AA4616" i="1" s="1"/>
  <c r="AA4617" i="1" a="1"/>
  <c r="AA4617" i="1" s="1"/>
  <c r="AA4618" i="1" a="1"/>
  <c r="AA4618" i="1" s="1"/>
  <c r="AA4619" i="1" a="1"/>
  <c r="AA4619" i="1"/>
  <c r="AA4620" i="1" a="1"/>
  <c r="AA4620" i="1"/>
  <c r="AA4621" i="1" a="1"/>
  <c r="AA4621" i="1" s="1"/>
  <c r="AA4622" i="1" a="1"/>
  <c r="AA4622" i="1" s="1"/>
  <c r="AA4623" i="1" a="1"/>
  <c r="AA4623" i="1" s="1"/>
  <c r="AA4624" i="1" a="1"/>
  <c r="AA4624" i="1" s="1"/>
  <c r="AA4625" i="1" a="1"/>
  <c r="AA4625" i="1" s="1"/>
  <c r="AA4626" i="1" a="1"/>
  <c r="AA4626" i="1" s="1"/>
  <c r="AA4627" i="1" a="1"/>
  <c r="AA4627" i="1" s="1"/>
  <c r="AA4628" i="1" a="1"/>
  <c r="AA4628" i="1" s="1"/>
  <c r="AA4629" i="1" a="1"/>
  <c r="AA4629" i="1" s="1"/>
  <c r="AA4630" i="1" a="1"/>
  <c r="AA4630" i="1" s="1"/>
  <c r="AA4631" i="1" a="1"/>
  <c r="AA4631" i="1" s="1"/>
  <c r="AA4632" i="1" a="1"/>
  <c r="AA4632" i="1" s="1"/>
  <c r="AA4633" i="1" a="1"/>
  <c r="AA4633" i="1" s="1"/>
  <c r="AA4634" i="1" a="1"/>
  <c r="AA4634" i="1" s="1"/>
  <c r="AA4635" i="1" a="1"/>
  <c r="AA4635" i="1"/>
  <c r="AA4636" i="1" a="1"/>
  <c r="AA4636" i="1" s="1"/>
  <c r="AA4637" i="1" a="1"/>
  <c r="AA4637" i="1" s="1"/>
  <c r="AA4638" i="1" a="1"/>
  <c r="AA4638" i="1" s="1"/>
  <c r="AA4639" i="1" a="1"/>
  <c r="AA4639" i="1" s="1"/>
  <c r="AA4640" i="1" a="1"/>
  <c r="AA4640" i="1" s="1"/>
  <c r="AA4641" i="1" a="1"/>
  <c r="AA4641" i="1" s="1"/>
  <c r="AA4642" i="1" a="1"/>
  <c r="AA4642" i="1"/>
  <c r="AA4643" i="1" a="1"/>
  <c r="AA4643" i="1"/>
  <c r="AA4644" i="1" a="1"/>
  <c r="AA4644" i="1" s="1"/>
  <c r="AA4645" i="1" a="1"/>
  <c r="AA4645" i="1" s="1"/>
  <c r="AA4646" i="1" a="1"/>
  <c r="AA4646" i="1" s="1"/>
  <c r="AA4647" i="1" a="1"/>
  <c r="AA4647" i="1" s="1"/>
  <c r="AA4648" i="1" a="1"/>
  <c r="AA4648" i="1" s="1"/>
  <c r="AA4649" i="1" a="1"/>
  <c r="AA4649" i="1" s="1"/>
  <c r="AA4650" i="1" a="1"/>
  <c r="AA4650" i="1"/>
  <c r="AA4651" i="1" a="1"/>
  <c r="AA4651" i="1" s="1"/>
  <c r="AA4652" i="1" a="1"/>
  <c r="AA4652" i="1" s="1"/>
  <c r="AA4653" i="1" a="1"/>
  <c r="AA4653" i="1" s="1"/>
  <c r="AA4654" i="1" a="1"/>
  <c r="AA4654" i="1" s="1"/>
  <c r="AA4655" i="1" a="1"/>
  <c r="AA4655" i="1" s="1"/>
  <c r="AA4656" i="1" a="1"/>
  <c r="AA4656" i="1"/>
  <c r="AA4657" i="1" a="1"/>
  <c r="AA4657" i="1" s="1"/>
  <c r="AA4658" i="1" a="1"/>
  <c r="AA4658" i="1" s="1"/>
  <c r="AA4659" i="1" a="1"/>
  <c r="AA4659" i="1" s="1"/>
  <c r="AA4660" i="1" a="1"/>
  <c r="AA4660" i="1" s="1"/>
  <c r="AA4661" i="1" a="1"/>
  <c r="AA4661" i="1" s="1"/>
  <c r="AA4662" i="1" a="1"/>
  <c r="AA4662" i="1"/>
  <c r="AA4663" i="1" a="1"/>
  <c r="AA4663" i="1" s="1"/>
  <c r="AA4664" i="1" a="1"/>
  <c r="AA4664" i="1" s="1"/>
  <c r="AA4665" i="1" a="1"/>
  <c r="AA4665" i="1"/>
  <c r="AA4666" i="1" a="1"/>
  <c r="AA4666" i="1" s="1"/>
  <c r="AA4667" i="1" a="1"/>
  <c r="AA4667" i="1" s="1"/>
  <c r="AA4668" i="1" a="1"/>
  <c r="AA4668" i="1" s="1"/>
  <c r="AA4669" i="1" a="1"/>
  <c r="AA4669" i="1" s="1"/>
  <c r="AA4670" i="1" a="1"/>
  <c r="AA4670" i="1" s="1"/>
  <c r="AA4671" i="1" a="1"/>
  <c r="AA4671" i="1"/>
  <c r="AA4672" i="1" a="1"/>
  <c r="AA4672" i="1" s="1"/>
  <c r="AA4673" i="1" a="1"/>
  <c r="AA4673" i="1" s="1"/>
  <c r="AA4674" i="1" a="1"/>
  <c r="AA4674" i="1" s="1"/>
  <c r="AA4675" i="1" a="1"/>
  <c r="AA4675" i="1" s="1"/>
  <c r="AA4676" i="1" a="1"/>
  <c r="AA4676" i="1" s="1"/>
  <c r="AA4677" i="1" a="1"/>
  <c r="AA4677" i="1" s="1"/>
  <c r="AA4678" i="1" a="1"/>
  <c r="AA4678" i="1"/>
  <c r="AA4679" i="1" a="1"/>
  <c r="AA4679" i="1" s="1"/>
  <c r="AA4680" i="1" a="1"/>
  <c r="AA4680" i="1"/>
  <c r="AA4681" i="1" a="1"/>
  <c r="AA4681" i="1" s="1"/>
  <c r="AA4682" i="1" a="1"/>
  <c r="AA4682" i="1" s="1"/>
  <c r="AA4683" i="1" a="1"/>
  <c r="AA4683" i="1" s="1"/>
  <c r="AA4684" i="1" a="1"/>
  <c r="AA4684" i="1" s="1"/>
  <c r="AA4685" i="1" a="1"/>
  <c r="AA4685" i="1" s="1"/>
  <c r="AA4686" i="1" a="1"/>
  <c r="AA4686" i="1"/>
  <c r="AA4687" i="1" a="1"/>
  <c r="AA4687" i="1" s="1"/>
  <c r="AA4688" i="1" a="1"/>
  <c r="AA4688" i="1" s="1"/>
  <c r="AA4689" i="1" a="1"/>
  <c r="AA4689" i="1" s="1"/>
  <c r="AA4690" i="1" a="1"/>
  <c r="AA4690" i="1" s="1"/>
  <c r="AA4691" i="1" a="1"/>
  <c r="AA4691" i="1" s="1"/>
  <c r="AA4692" i="1" a="1"/>
  <c r="AA4692" i="1" s="1"/>
  <c r="AA4693" i="1" a="1"/>
  <c r="AA4693" i="1" s="1"/>
  <c r="AA4694" i="1" a="1"/>
  <c r="AA4694" i="1" s="1"/>
  <c r="AA4695" i="1" a="1"/>
  <c r="AA4695" i="1"/>
  <c r="AA4696" i="1" a="1"/>
  <c r="AA4696" i="1" s="1"/>
  <c r="AA4697" i="1" a="1"/>
  <c r="AA4697" i="1" s="1"/>
  <c r="AA4698" i="1" a="1"/>
  <c r="AA4698" i="1" s="1"/>
  <c r="AA4699" i="1" a="1"/>
  <c r="AA4699" i="1" s="1"/>
  <c r="AA4700" i="1" a="1"/>
  <c r="AA4700" i="1" s="1"/>
  <c r="AA4701" i="1" a="1"/>
  <c r="AA4701" i="1" s="1"/>
  <c r="AA4702" i="1" a="1"/>
  <c r="AA4702" i="1" s="1"/>
  <c r="AA4703" i="1" a="1"/>
  <c r="AA4703" i="1" s="1"/>
  <c r="AA4704" i="1" a="1"/>
  <c r="AA4704" i="1" s="1"/>
  <c r="AA4705" i="1" a="1"/>
  <c r="AA4705" i="1" s="1"/>
  <c r="AA4706" i="1" a="1"/>
  <c r="AA4706" i="1" s="1"/>
  <c r="AA4707" i="1" a="1"/>
  <c r="AA4707" i="1" s="1"/>
  <c r="AA4708" i="1" a="1"/>
  <c r="AA4708" i="1" s="1"/>
  <c r="AA4709" i="1" a="1"/>
  <c r="AA4709" i="1"/>
  <c r="AA4710" i="1" a="1"/>
  <c r="AA4710" i="1" s="1"/>
  <c r="AA4711" i="1" a="1"/>
  <c r="AA4711" i="1" s="1"/>
  <c r="AA4712" i="1" a="1"/>
  <c r="AA4712" i="1" s="1"/>
  <c r="AA4713" i="1" a="1"/>
  <c r="AA4713" i="1"/>
  <c r="AA4714" i="1" a="1"/>
  <c r="AA4714" i="1" s="1"/>
  <c r="AA4715" i="1" a="1"/>
  <c r="AA4715" i="1" s="1"/>
  <c r="AA4716" i="1" a="1"/>
  <c r="AA4716" i="1" s="1"/>
  <c r="AA4717" i="1" a="1"/>
  <c r="AA4717" i="1" s="1"/>
  <c r="AA4718" i="1" a="1"/>
  <c r="AA4718" i="1" s="1"/>
  <c r="AA4719" i="1" a="1"/>
  <c r="AA4719" i="1" s="1"/>
  <c r="AA4720" i="1" a="1"/>
  <c r="AA4720" i="1" s="1"/>
  <c r="AA4721" i="1" a="1"/>
  <c r="AA4721" i="1" s="1"/>
  <c r="AA4722" i="1" a="1"/>
  <c r="AA4722" i="1" s="1"/>
  <c r="AA4723" i="1" a="1"/>
  <c r="AA4723" i="1" s="1"/>
  <c r="AA4724" i="1" a="1"/>
  <c r="AA4724" i="1" s="1"/>
  <c r="AA4725" i="1" a="1"/>
  <c r="AA4725" i="1" s="1"/>
  <c r="AA4726" i="1" a="1"/>
  <c r="AA4726" i="1" s="1"/>
  <c r="AA4727" i="1" a="1"/>
  <c r="AA4727" i="1"/>
  <c r="AA4728" i="1" a="1"/>
  <c r="AA4728" i="1" s="1"/>
  <c r="AA4729" i="1" a="1"/>
  <c r="AA4729" i="1" s="1"/>
  <c r="AA4730" i="1" a="1"/>
  <c r="AA4730" i="1" s="1"/>
  <c r="AA4731" i="1" a="1"/>
  <c r="AA4731" i="1"/>
  <c r="AA4732" i="1" a="1"/>
  <c r="AA4732" i="1" s="1"/>
  <c r="AA4733" i="1" a="1"/>
  <c r="AA4733" i="1" s="1"/>
  <c r="AA4734" i="1" a="1"/>
  <c r="AA4734" i="1" s="1"/>
  <c r="AA4735" i="1" a="1"/>
  <c r="AA4735" i="1" s="1"/>
  <c r="AA4736" i="1" a="1"/>
  <c r="AA4736" i="1" s="1"/>
  <c r="AA4737" i="1" a="1"/>
  <c r="AA4737" i="1" s="1"/>
  <c r="AA4738" i="1" a="1"/>
  <c r="AA4738" i="1" s="1"/>
  <c r="AA4739" i="1" a="1"/>
  <c r="AA4739" i="1" s="1"/>
  <c r="AA4740" i="1" a="1"/>
  <c r="AA4740" i="1" s="1"/>
  <c r="AA4741" i="1" a="1"/>
  <c r="AA4741" i="1" s="1"/>
  <c r="AA4742" i="1" a="1"/>
  <c r="AA4742" i="1" s="1"/>
  <c r="AA4743" i="1" a="1"/>
  <c r="AA4743" i="1" s="1"/>
  <c r="AA4744" i="1" a="1"/>
  <c r="AA4744" i="1" s="1"/>
  <c r="AA4745" i="1" a="1"/>
  <c r="AA4745" i="1" s="1"/>
  <c r="AA4746" i="1" a="1"/>
  <c r="AA4746" i="1" s="1"/>
  <c r="AA4747" i="1" a="1"/>
  <c r="AA4747" i="1" s="1"/>
  <c r="AA4748" i="1" a="1"/>
  <c r="AA4748" i="1" s="1"/>
  <c r="AA4749" i="1" a="1"/>
  <c r="AA4749" i="1" s="1"/>
  <c r="AA4750" i="1" a="1"/>
  <c r="AA4750" i="1"/>
  <c r="AA4751" i="1" a="1"/>
  <c r="AA4751" i="1" s="1"/>
  <c r="AA4752" i="1" a="1"/>
  <c r="AA4752" i="1"/>
  <c r="AA4753" i="1" a="1"/>
  <c r="AA4753" i="1" s="1"/>
  <c r="AA4754" i="1" a="1"/>
  <c r="AA4754" i="1" s="1"/>
  <c r="AA4755" i="1" a="1"/>
  <c r="AA4755" i="1" s="1"/>
  <c r="AA4756" i="1" a="1"/>
  <c r="AA4756" i="1" s="1"/>
  <c r="AA4757" i="1" a="1"/>
  <c r="AA4757" i="1" s="1"/>
  <c r="AA4758" i="1" a="1"/>
  <c r="AA4758" i="1" s="1"/>
  <c r="AA4759" i="1" a="1"/>
  <c r="AA4759" i="1" s="1"/>
  <c r="AA4760" i="1" a="1"/>
  <c r="AA4760" i="1" s="1"/>
  <c r="AA4761" i="1" a="1"/>
  <c r="AA4761" i="1" s="1"/>
  <c r="AA4762" i="1" a="1"/>
  <c r="AA4762" i="1" s="1"/>
  <c r="AA4763" i="1" a="1"/>
  <c r="AA4763" i="1" s="1"/>
  <c r="AA4764" i="1" a="1"/>
  <c r="AA4764" i="1" s="1"/>
  <c r="AA4765" i="1" a="1"/>
  <c r="AA4765" i="1" s="1"/>
  <c r="AA4766" i="1" a="1"/>
  <c r="AA4766" i="1" s="1"/>
  <c r="AA4767" i="1" a="1"/>
  <c r="AA4767" i="1"/>
  <c r="AA4768" i="1" a="1"/>
  <c r="AA4768" i="1" s="1"/>
  <c r="AA4769" i="1" a="1"/>
  <c r="AA4769" i="1"/>
  <c r="AA4770" i="1" a="1"/>
  <c r="AA4770" i="1"/>
  <c r="AA4771" i="1" a="1"/>
  <c r="AA4771" i="1" s="1"/>
  <c r="AA4772" i="1" a="1"/>
  <c r="AA4772" i="1" s="1"/>
  <c r="AA4773" i="1" a="1"/>
  <c r="AA4773" i="1" s="1"/>
  <c r="AA4774" i="1" a="1"/>
  <c r="AA4774" i="1" s="1"/>
  <c r="AA4775" i="1" a="1"/>
  <c r="AA4775" i="1"/>
  <c r="AA4776" i="1" a="1"/>
  <c r="AA4776" i="1" s="1"/>
  <c r="AA4777" i="1" a="1"/>
  <c r="AA4777" i="1" s="1"/>
  <c r="AA4778" i="1" a="1"/>
  <c r="AA4778" i="1" s="1"/>
  <c r="AA4779" i="1" a="1"/>
  <c r="AA4779" i="1"/>
  <c r="AA4780" i="1" a="1"/>
  <c r="AA4780" i="1" s="1"/>
  <c r="AA4781" i="1" a="1"/>
  <c r="AA4781" i="1" s="1"/>
  <c r="AA4782" i="1" a="1"/>
  <c r="AA4782" i="1"/>
  <c r="AA4783" i="1" a="1"/>
  <c r="AA4783" i="1" s="1"/>
  <c r="AA4784" i="1" a="1"/>
  <c r="AA4784" i="1" s="1"/>
  <c r="AA4785" i="1" a="1"/>
  <c r="AA4785" i="1" s="1"/>
  <c r="AA4786" i="1" a="1"/>
  <c r="AA4786" i="1"/>
  <c r="AA4787" i="1" a="1"/>
  <c r="AA4787" i="1" s="1"/>
  <c r="AA4788" i="1" a="1"/>
  <c r="AA4788" i="1" s="1"/>
  <c r="AA4789" i="1" a="1"/>
  <c r="AA4789" i="1" s="1"/>
  <c r="AA4790" i="1" a="1"/>
  <c r="AA4790" i="1" s="1"/>
  <c r="AA4791" i="1" a="1"/>
  <c r="AA4791" i="1" s="1"/>
  <c r="AA4792" i="1" a="1"/>
  <c r="AA4792" i="1"/>
  <c r="AA4793" i="1" a="1"/>
  <c r="AA4793" i="1" s="1"/>
  <c r="AA4794" i="1" a="1"/>
  <c r="AA4794" i="1" s="1"/>
  <c r="AA4795" i="1" a="1"/>
  <c r="AA4795" i="1" s="1"/>
  <c r="AA4796" i="1" a="1"/>
  <c r="AA4796" i="1" s="1"/>
  <c r="AA4797" i="1" a="1"/>
  <c r="AA4797" i="1" s="1"/>
  <c r="AA4798" i="1" a="1"/>
  <c r="AA4798" i="1"/>
  <c r="AA4799" i="1" a="1"/>
  <c r="AA4799" i="1" s="1"/>
  <c r="AA4800" i="1" a="1"/>
  <c r="AA4800" i="1"/>
  <c r="AA4801" i="1" a="1"/>
  <c r="AA4801" i="1" s="1"/>
  <c r="AA4802" i="1" a="1"/>
  <c r="AA4802" i="1" s="1"/>
  <c r="AA4803" i="1" a="1"/>
  <c r="AA4803" i="1"/>
  <c r="AA4804" i="1" a="1"/>
  <c r="AA4804" i="1" s="1"/>
  <c r="AA4805" i="1" a="1"/>
  <c r="AA4805" i="1"/>
  <c r="AA4806" i="1" a="1"/>
  <c r="AA4806" i="1" s="1"/>
  <c r="AA4807" i="1" a="1"/>
  <c r="AA4807" i="1" s="1"/>
  <c r="AA4808" i="1" a="1"/>
  <c r="AA4808" i="1" s="1"/>
  <c r="AA4809" i="1" a="1"/>
  <c r="AA4809" i="1" s="1"/>
  <c r="AA4810" i="1" a="1"/>
  <c r="AA4810" i="1" s="1"/>
  <c r="AA4811" i="1" a="1"/>
  <c r="AA4811" i="1" s="1"/>
  <c r="AA4812" i="1" a="1"/>
  <c r="AA4812" i="1" s="1"/>
  <c r="AA4813" i="1" a="1"/>
  <c r="AA4813" i="1" s="1"/>
  <c r="AA4814" i="1" a="1"/>
  <c r="AA4814" i="1" s="1"/>
  <c r="AA4815" i="1" a="1"/>
  <c r="AA4815" i="1" s="1"/>
  <c r="AA4816" i="1" a="1"/>
  <c r="AA4816" i="1" s="1"/>
  <c r="AA4817" i="1" a="1"/>
  <c r="AA4817" i="1"/>
  <c r="AA4818" i="1" a="1"/>
  <c r="AA4818" i="1"/>
  <c r="AA4819" i="1" a="1"/>
  <c r="AA4819" i="1" s="1"/>
  <c r="AA4820" i="1" a="1"/>
  <c r="AA4820" i="1" s="1"/>
  <c r="AA4821" i="1" a="1"/>
  <c r="AA4821" i="1"/>
  <c r="AA4822" i="1" a="1"/>
  <c r="AA4822" i="1"/>
  <c r="AA4823" i="1" a="1"/>
  <c r="AA4823" i="1" s="1"/>
  <c r="AA4824" i="1" a="1"/>
  <c r="AA4824" i="1" s="1"/>
  <c r="AA4825" i="1" a="1"/>
  <c r="AA4825" i="1" s="1"/>
  <c r="AA4826" i="1" a="1"/>
  <c r="AA4826" i="1" s="1"/>
  <c r="AA4827" i="1" a="1"/>
  <c r="AA4827" i="1" s="1"/>
  <c r="AA4828" i="1" a="1"/>
  <c r="AA4828" i="1" s="1"/>
  <c r="AA4829" i="1" a="1"/>
  <c r="AA4829" i="1"/>
  <c r="AA4830" i="1" a="1"/>
  <c r="AA4830" i="1" s="1"/>
  <c r="AA4831" i="1" a="1"/>
  <c r="AA4831" i="1" s="1"/>
  <c r="AA4832" i="1" a="1"/>
  <c r="AA4832" i="1" s="1"/>
  <c r="AA4833" i="1" a="1"/>
  <c r="AA4833" i="1" s="1"/>
  <c r="AA4834" i="1" a="1"/>
  <c r="AA4834" i="1"/>
  <c r="AA4835" i="1" a="1"/>
  <c r="AA4835" i="1" s="1"/>
  <c r="AA4836" i="1" a="1"/>
  <c r="AA4836" i="1"/>
  <c r="AA4837" i="1" a="1"/>
  <c r="AA4837" i="1" s="1"/>
  <c r="AA4838" i="1" a="1"/>
  <c r="AA4838" i="1" s="1"/>
  <c r="AA4839" i="1" a="1"/>
  <c r="AA4839" i="1"/>
  <c r="AA4840" i="1" a="1"/>
  <c r="AA4840" i="1"/>
  <c r="AA4841" i="1" a="1"/>
  <c r="AA4841" i="1" s="1"/>
  <c r="AA4842" i="1" a="1"/>
  <c r="AA4842" i="1" s="1"/>
  <c r="AA4843" i="1" a="1"/>
  <c r="AA4843" i="1" s="1"/>
  <c r="AA4844" i="1" a="1"/>
  <c r="AA4844" i="1" s="1"/>
  <c r="AA4845" i="1" a="1"/>
  <c r="AA4845" i="1" s="1"/>
  <c r="AA4846" i="1" a="1"/>
  <c r="AA4846" i="1"/>
  <c r="AA4847" i="1" a="1"/>
  <c r="AA4847" i="1" s="1"/>
  <c r="AA4848" i="1" a="1"/>
  <c r="AA4848" i="1" s="1"/>
  <c r="AA4849" i="1" a="1"/>
  <c r="AA4849" i="1" s="1"/>
  <c r="AA4850" i="1" a="1"/>
  <c r="AA4850" i="1" s="1"/>
  <c r="AA4851" i="1" a="1"/>
  <c r="AA4851" i="1" s="1"/>
  <c r="AA4852" i="1" a="1"/>
  <c r="AA4852" i="1" s="1"/>
  <c r="AA4853" i="1" a="1"/>
  <c r="AA4853" i="1" s="1"/>
  <c r="AA4854" i="1" a="1"/>
  <c r="AA4854" i="1"/>
  <c r="AA4855" i="1" a="1"/>
  <c r="AA4855" i="1" s="1"/>
  <c r="AA4856" i="1" a="1"/>
  <c r="AA4856" i="1" s="1"/>
  <c r="AA4857" i="1" a="1"/>
  <c r="AA4857" i="1"/>
  <c r="AA4858" i="1" a="1"/>
  <c r="AA4858" i="1" s="1"/>
  <c r="AA4859" i="1" a="1"/>
  <c r="AA4859" i="1" s="1"/>
  <c r="AA4860" i="1" a="1"/>
  <c r="AA4860" i="1" s="1"/>
  <c r="AA4861" i="1" a="1"/>
  <c r="AA4861" i="1" s="1"/>
  <c r="AA4862" i="1" a="1"/>
  <c r="AA4862" i="1" s="1"/>
  <c r="AA4863" i="1" a="1"/>
  <c r="AA4863" i="1" s="1"/>
  <c r="AA4864" i="1" a="1"/>
  <c r="AA4864" i="1" s="1"/>
  <c r="AA4865" i="1" a="1"/>
  <c r="AA4865" i="1"/>
  <c r="AA4866" i="1" a="1"/>
  <c r="AA4866" i="1" s="1"/>
  <c r="AA4867" i="1" a="1"/>
  <c r="AA4867" i="1" s="1"/>
  <c r="AA4868" i="1" a="1"/>
  <c r="AA4868" i="1" s="1"/>
  <c r="AA4869" i="1" a="1"/>
  <c r="AA4869" i="1"/>
  <c r="AA4870" i="1" a="1"/>
  <c r="AA4870" i="1" s="1"/>
  <c r="AA4871" i="1" a="1"/>
  <c r="AA4871" i="1"/>
  <c r="AA4872" i="1" a="1"/>
  <c r="AA4872" i="1" s="1"/>
  <c r="AA4873" i="1" a="1"/>
  <c r="AA4873" i="1" s="1"/>
  <c r="AA4874" i="1" a="1"/>
  <c r="AA4874" i="1" s="1"/>
  <c r="AA4875" i="1" a="1"/>
  <c r="AA4875" i="1" s="1"/>
  <c r="AA4876" i="1" a="1"/>
  <c r="AA4876" i="1"/>
  <c r="AA4877" i="1" a="1"/>
  <c r="AA4877" i="1"/>
  <c r="AA4878" i="1" a="1"/>
  <c r="AA4878" i="1" s="1"/>
  <c r="AA4879" i="1" a="1"/>
  <c r="AA4879" i="1" s="1"/>
  <c r="AA4880" i="1" a="1"/>
  <c r="AA4880" i="1" s="1"/>
  <c r="AA4881" i="1" a="1"/>
  <c r="AA4881" i="1" s="1"/>
  <c r="AA4882" i="1" a="1"/>
  <c r="AA4882" i="1" s="1"/>
  <c r="AA4883" i="1" a="1"/>
  <c r="AA4883" i="1" s="1"/>
  <c r="AA4884" i="1" a="1"/>
  <c r="AA4884" i="1"/>
  <c r="AA4885" i="1" a="1"/>
  <c r="AA4885" i="1" s="1"/>
  <c r="AA4886" i="1" a="1"/>
  <c r="AA4886" i="1" s="1"/>
  <c r="AA4887" i="1" a="1"/>
  <c r="AA4887" i="1" s="1"/>
  <c r="AA4888" i="1" a="1"/>
  <c r="AA4888" i="1" s="1"/>
  <c r="AA4889" i="1" a="1"/>
  <c r="AA4889" i="1" s="1"/>
  <c r="AA4890" i="1" a="1"/>
  <c r="AA4890" i="1"/>
  <c r="AA4891" i="1" a="1"/>
  <c r="AA4891" i="1" s="1"/>
  <c r="AA4892" i="1" a="1"/>
  <c r="AA4892" i="1" s="1"/>
  <c r="AA4893" i="1" a="1"/>
  <c r="AA4893" i="1"/>
  <c r="AA4894" i="1" a="1"/>
  <c r="AA4894" i="1"/>
  <c r="AA4895" i="1" a="1"/>
  <c r="AA4895" i="1" s="1"/>
  <c r="AA4896" i="1" a="1"/>
  <c r="AA4896" i="1" s="1"/>
  <c r="AA4897" i="1" a="1"/>
  <c r="AA4897" i="1" s="1"/>
  <c r="AA4898" i="1" a="1"/>
  <c r="AA4898" i="1" s="1"/>
  <c r="AA4899" i="1" a="1"/>
  <c r="AA4899" i="1"/>
  <c r="AA4900" i="1" a="1"/>
  <c r="AA4900" i="1" s="1"/>
  <c r="AA4901" i="1" a="1"/>
  <c r="AA4901" i="1"/>
  <c r="AA4902" i="1" a="1"/>
  <c r="AA4902" i="1" s="1"/>
  <c r="AA4903" i="1" a="1"/>
  <c r="AA4903" i="1" s="1"/>
  <c r="AA4904" i="1" a="1"/>
  <c r="AA4904" i="1" s="1"/>
  <c r="AA4905" i="1" a="1"/>
  <c r="AA4905" i="1" s="1"/>
  <c r="AA4906" i="1" a="1"/>
  <c r="AA4906" i="1"/>
  <c r="AA4907" i="1" a="1"/>
  <c r="AA4907" i="1" s="1"/>
  <c r="AA4908" i="1" a="1"/>
  <c r="AA4908" i="1" s="1"/>
  <c r="AA4909" i="1" a="1"/>
  <c r="AA4909" i="1" s="1"/>
  <c r="AA4910" i="1" a="1"/>
  <c r="AA4910" i="1" s="1"/>
  <c r="AA4911" i="1" a="1"/>
  <c r="AA4911" i="1" s="1"/>
  <c r="AA4912" i="1" a="1"/>
  <c r="AA4912" i="1"/>
  <c r="AA4913" i="1" a="1"/>
  <c r="AA4913" i="1" s="1"/>
  <c r="AA4914" i="1" a="1"/>
  <c r="AA4914" i="1"/>
  <c r="AA4915" i="1" a="1"/>
  <c r="AA4915" i="1" s="1"/>
  <c r="AA4916" i="1" a="1"/>
  <c r="AA4916" i="1" s="1"/>
  <c r="AA4917" i="1" a="1"/>
  <c r="AA4917" i="1" s="1"/>
  <c r="AA4918" i="1" a="1"/>
  <c r="AA4918" i="1" s="1"/>
  <c r="AA4919" i="1" a="1"/>
  <c r="AA4919" i="1" s="1"/>
  <c r="AA4920" i="1" a="1"/>
  <c r="AA4920" i="1"/>
  <c r="AA4921" i="1" a="1"/>
  <c r="AA4921" i="1" s="1"/>
  <c r="AA4922" i="1" a="1"/>
  <c r="AA4922" i="1" s="1"/>
  <c r="AA4923" i="1" a="1"/>
  <c r="AA4923" i="1"/>
  <c r="AA4924" i="1" a="1"/>
  <c r="AA4924" i="1" s="1"/>
  <c r="AA4925" i="1" a="1"/>
  <c r="AA4925" i="1" s="1"/>
  <c r="AA4926" i="1" a="1"/>
  <c r="AA4926" i="1"/>
  <c r="AA4927" i="1" a="1"/>
  <c r="AA4927" i="1" s="1"/>
  <c r="AA4928" i="1" a="1"/>
  <c r="AA4928" i="1" s="1"/>
  <c r="AA4929" i="1" a="1"/>
  <c r="AA4929" i="1"/>
  <c r="AA4930" i="1" a="1"/>
  <c r="AA4930" i="1" s="1"/>
  <c r="AA4931" i="1" a="1"/>
  <c r="AA4931" i="1" s="1"/>
  <c r="AA4932" i="1" a="1"/>
  <c r="AA4932" i="1" s="1"/>
  <c r="AA4933" i="1" a="1"/>
  <c r="AA4933" i="1" s="1"/>
  <c r="AA4934" i="1" a="1"/>
  <c r="AA4934" i="1" s="1"/>
  <c r="AA4935" i="1" a="1"/>
  <c r="AA4935" i="1" s="1"/>
  <c r="AA4936" i="1" a="1"/>
  <c r="AA4936" i="1" s="1"/>
  <c r="AA4937" i="1" a="1"/>
  <c r="AA4937" i="1"/>
  <c r="AA4938" i="1" a="1"/>
  <c r="AA4938" i="1" s="1"/>
  <c r="AA4939" i="1" a="1"/>
  <c r="AA4939" i="1" s="1"/>
  <c r="AA4940" i="1" a="1"/>
  <c r="AA4940" i="1"/>
  <c r="AA4941" i="1" a="1"/>
  <c r="AA4941" i="1" s="1"/>
  <c r="AA4942" i="1" a="1"/>
  <c r="AA4942" i="1" s="1"/>
  <c r="AA4943" i="1" a="1"/>
  <c r="AA4943" i="1" s="1"/>
  <c r="AA4944" i="1" a="1"/>
  <c r="AA4944" i="1" s="1"/>
  <c r="AA4945" i="1" a="1"/>
  <c r="AA4945" i="1"/>
  <c r="AA4946" i="1" a="1"/>
  <c r="AA4946" i="1"/>
  <c r="AA4947" i="1" a="1"/>
  <c r="AA4947" i="1" s="1"/>
  <c r="AA4948" i="1" a="1"/>
  <c r="AA4948" i="1" s="1"/>
  <c r="AA4949" i="1" a="1"/>
  <c r="AA4949" i="1"/>
  <c r="AA4950" i="1" a="1"/>
  <c r="AA4950" i="1" s="1"/>
  <c r="AA4951" i="1" a="1"/>
  <c r="AA4951" i="1" s="1"/>
  <c r="AA4952" i="1" a="1"/>
  <c r="AA4952" i="1" s="1"/>
  <c r="AA4953" i="1" a="1"/>
  <c r="AA4953" i="1"/>
  <c r="AA4954" i="1" a="1"/>
  <c r="AA4954" i="1" s="1"/>
  <c r="AA4955" i="1" a="1"/>
  <c r="AA4955" i="1" s="1"/>
  <c r="AA4956" i="1" a="1"/>
  <c r="AA4956" i="1" s="1"/>
  <c r="AA4957" i="1" a="1"/>
  <c r="AA4957" i="1" s="1"/>
  <c r="AA4958" i="1" a="1"/>
  <c r="AA4958" i="1" s="1"/>
  <c r="AA4959" i="1" a="1"/>
  <c r="AA4959" i="1" s="1"/>
  <c r="AA4960" i="1" a="1"/>
  <c r="AA4960" i="1" s="1"/>
  <c r="AA4961" i="1" a="1"/>
  <c r="AA4961" i="1"/>
  <c r="AA4962" i="1" a="1"/>
  <c r="AA4962" i="1" s="1"/>
  <c r="AA4963" i="1" a="1"/>
  <c r="AA4963" i="1" s="1"/>
  <c r="AA4964" i="1" a="1"/>
  <c r="AA4964" i="1"/>
  <c r="AA4965" i="1" a="1"/>
  <c r="AA4965" i="1" s="1"/>
  <c r="AA4966" i="1" a="1"/>
  <c r="AA4966" i="1" s="1"/>
  <c r="AA4967" i="1" a="1"/>
  <c r="AA4967" i="1" s="1"/>
  <c r="AA4968" i="1" a="1"/>
  <c r="AA4968" i="1" s="1"/>
  <c r="AA4969" i="1" a="1"/>
  <c r="AA4969" i="1"/>
  <c r="AA4970" i="1" a="1"/>
  <c r="AA4970" i="1" s="1"/>
  <c r="AA4971" i="1" a="1"/>
  <c r="AA4971" i="1"/>
  <c r="AA4972" i="1" a="1"/>
  <c r="AA4972" i="1" s="1"/>
  <c r="AA4973" i="1" a="1"/>
  <c r="AA4973" i="1"/>
  <c r="AA4974" i="1" a="1"/>
  <c r="AA4974" i="1" s="1"/>
  <c r="AA4975" i="1" a="1"/>
  <c r="AA4975" i="1" s="1"/>
  <c r="AA4976" i="1" a="1"/>
  <c r="AA4976" i="1"/>
  <c r="AA4977" i="1" a="1"/>
  <c r="AA4977" i="1" s="1"/>
  <c r="AA4978" i="1" a="1"/>
  <c r="AA4978" i="1" s="1"/>
  <c r="AA4979" i="1" a="1"/>
  <c r="AA4979" i="1"/>
  <c r="AA4980" i="1" a="1"/>
  <c r="AA4980" i="1" s="1"/>
  <c r="AA4981" i="1" a="1"/>
  <c r="AA4981" i="1"/>
  <c r="AA4982" i="1" a="1"/>
  <c r="AA4982" i="1" s="1"/>
  <c r="AA4983" i="1" a="1"/>
  <c r="AA4983" i="1"/>
  <c r="AA4984" i="1" a="1"/>
  <c r="AA4984" i="1" s="1"/>
  <c r="AA4985" i="1" a="1"/>
  <c r="AA4985" i="1"/>
  <c r="AA4986" i="1" a="1"/>
  <c r="AA4986" i="1" s="1"/>
  <c r="AA4987" i="1" a="1"/>
  <c r="AA4987" i="1"/>
  <c r="AA4988" i="1" a="1"/>
  <c r="AA4988" i="1" s="1"/>
  <c r="AA4989" i="1" a="1"/>
  <c r="AA4989" i="1" s="1"/>
  <c r="AA4990" i="1" a="1"/>
  <c r="AA4990" i="1" s="1"/>
  <c r="AA4991" i="1" a="1"/>
  <c r="AA4991" i="1" s="1"/>
  <c r="AA4992" i="1" a="1"/>
  <c r="AA4992" i="1" s="1"/>
  <c r="AA4993" i="1" a="1"/>
  <c r="AA4993" i="1" s="1"/>
  <c r="AA4994" i="1" a="1"/>
  <c r="AA4994" i="1"/>
  <c r="AA4995" i="1" a="1"/>
  <c r="AA4995" i="1"/>
  <c r="AA4996" i="1" a="1"/>
  <c r="AA4996" i="1" s="1"/>
  <c r="AA4997" i="1" a="1"/>
  <c r="AA4997" i="1"/>
  <c r="AA4998" i="1" a="1"/>
  <c r="AA4998" i="1" s="1"/>
  <c r="AA4999" i="1" a="1"/>
  <c r="AA4999" i="1" s="1"/>
  <c r="AA5000" i="1" a="1"/>
  <c r="AA5000" i="1"/>
  <c r="AA5001" i="1" a="1"/>
  <c r="AA5001" i="1" s="1"/>
  <c r="Z2" i="1"/>
  <c r="Z206" i="1"/>
  <c r="Z248" i="1"/>
  <c r="Z377" i="1"/>
  <c r="Z395" i="1"/>
  <c r="Z797" i="1"/>
  <c r="Z1215" i="1"/>
  <c r="Z1324" i="1"/>
  <c r="Z1338" i="1"/>
  <c r="Z1349" i="1"/>
  <c r="Z1463" i="1"/>
  <c r="Z1613" i="1"/>
  <c r="Z1697" i="1"/>
  <c r="Z1755" i="1"/>
  <c r="Z1757" i="1"/>
  <c r="Z1853" i="1"/>
  <c r="Z1971" i="1"/>
  <c r="Z2021" i="1"/>
  <c r="Z2082" i="1"/>
  <c r="Z2178" i="1"/>
  <c r="Z2186" i="1"/>
  <c r="Z2194" i="1"/>
  <c r="Z2226" i="1"/>
  <c r="Z2399" i="1"/>
  <c r="Z2405" i="1"/>
  <c r="Z2435" i="1"/>
  <c r="Z2549" i="1"/>
  <c r="Z2630" i="1"/>
  <c r="Z2662" i="1"/>
  <c r="Z2742" i="1"/>
  <c r="Z2783" i="1"/>
  <c r="Z2807" i="1"/>
  <c r="Z2810" i="1"/>
  <c r="Z2879" i="1"/>
  <c r="Z2957" i="1"/>
  <c r="Z3018" i="1"/>
  <c r="Z3027" i="1"/>
  <c r="Z3058" i="1"/>
  <c r="Z3102" i="1"/>
  <c r="Z3209" i="1"/>
  <c r="Z3258" i="1"/>
  <c r="Z3267" i="1"/>
  <c r="Z3294" i="1"/>
  <c r="Z3389" i="1"/>
  <c r="Z3443" i="1"/>
  <c r="Z3448" i="1"/>
  <c r="Z3462" i="1"/>
  <c r="Z3473" i="1"/>
  <c r="Z3474" i="1"/>
  <c r="Z3593" i="1"/>
  <c r="Z3606" i="1"/>
  <c r="Z3617" i="1"/>
  <c r="Z3630" i="1"/>
  <c r="Z3737" i="1"/>
  <c r="Z3822" i="1"/>
  <c r="Z3868" i="1"/>
  <c r="Z3892" i="1"/>
  <c r="Z3894" i="1"/>
  <c r="Z3930" i="1"/>
  <c r="Z4061" i="1"/>
  <c r="Z4062" i="1"/>
  <c r="Z4074" i="1"/>
  <c r="Z4098" i="1"/>
  <c r="Z4146" i="1"/>
  <c r="Z4182" i="1"/>
  <c r="Z4289" i="1"/>
  <c r="Z4301" i="1"/>
  <c r="Z4302" i="1"/>
  <c r="Z4386" i="1"/>
  <c r="Z4409" i="1"/>
  <c r="Z4421" i="1"/>
  <c r="Z4422" i="1"/>
  <c r="Z4426" i="1"/>
  <c r="Z4517" i="1"/>
  <c r="Z4577" i="1"/>
  <c r="Z4578" i="1"/>
  <c r="Z4600" i="1"/>
  <c r="Z4673" i="1"/>
  <c r="Z4674" i="1"/>
  <c r="Z4690" i="1"/>
  <c r="Z4698" i="1"/>
  <c r="Z4757" i="1"/>
  <c r="Z4805" i="1"/>
  <c r="Z4806" i="1"/>
  <c r="Z4817" i="1"/>
  <c r="Z4872" i="1"/>
  <c r="Z4913" i="1"/>
  <c r="Z4961" i="1"/>
  <c r="Z4974" i="1"/>
  <c r="Z4988" i="1"/>
  <c r="Z4997" i="1"/>
  <c r="Z4998" i="1"/>
  <c r="Y2" i="1"/>
  <c r="Y3" i="1"/>
  <c r="Y4" i="1"/>
  <c r="Y5" i="1"/>
  <c r="Y6" i="1"/>
  <c r="Y7" i="1"/>
  <c r="Y8" i="1"/>
  <c r="Y9" i="1"/>
  <c r="Y10" i="1"/>
  <c r="Y11" i="1"/>
  <c r="D4" i="6" s="1"/>
  <c r="E4" i="6" s="1"/>
  <c r="Y12" i="1"/>
  <c r="Z13" i="1" s="1"/>
  <c r="Y13" i="1"/>
  <c r="Y14" i="1"/>
  <c r="Z15" i="1" s="1"/>
  <c r="Y15" i="1"/>
  <c r="Y16" i="1"/>
  <c r="Y17" i="1"/>
  <c r="Z18" i="1" s="1"/>
  <c r="Y18" i="1"/>
  <c r="Y19" i="1"/>
  <c r="Z20" i="1" s="1"/>
  <c r="Y20" i="1"/>
  <c r="Z21" i="1" s="1"/>
  <c r="Y21" i="1"/>
  <c r="Z22" i="1" s="1"/>
  <c r="Y22" i="1"/>
  <c r="Z23" i="1" s="1"/>
  <c r="Y23" i="1"/>
  <c r="Z24" i="1" s="1"/>
  <c r="Y24" i="1"/>
  <c r="Z25" i="1" s="1"/>
  <c r="Y25" i="1"/>
  <c r="Z26" i="1" s="1"/>
  <c r="Y26" i="1"/>
  <c r="Z27" i="1" s="1"/>
  <c r="Y27" i="1"/>
  <c r="Z28" i="1" s="1"/>
  <c r="Y28" i="1"/>
  <c r="Z29" i="1" s="1"/>
  <c r="Y29" i="1"/>
  <c r="Z30" i="1" s="1"/>
  <c r="Y30" i="1"/>
  <c r="Z31" i="1" s="1"/>
  <c r="Y31" i="1"/>
  <c r="Z32" i="1" s="1"/>
  <c r="Y32" i="1"/>
  <c r="Z33" i="1" s="1"/>
  <c r="Y33" i="1"/>
  <c r="Z34" i="1" s="1"/>
  <c r="Y34" i="1"/>
  <c r="Y35" i="1"/>
  <c r="Z36" i="1" s="1"/>
  <c r="Y36" i="1"/>
  <c r="Z37" i="1" s="1"/>
  <c r="Y37" i="1"/>
  <c r="Z38" i="1" s="1"/>
  <c r="Y38" i="1"/>
  <c r="Z39" i="1" s="1"/>
  <c r="Y39" i="1"/>
  <c r="Z40" i="1" s="1"/>
  <c r="Y40" i="1"/>
  <c r="Z41" i="1" s="1"/>
  <c r="Y41" i="1"/>
  <c r="Z42" i="1" s="1"/>
  <c r="Y42" i="1"/>
  <c r="Z43" i="1" s="1"/>
  <c r="Y43" i="1"/>
  <c r="Z44" i="1" s="1"/>
  <c r="Y44" i="1"/>
  <c r="Z45" i="1" s="1"/>
  <c r="Y45" i="1"/>
  <c r="Z46" i="1" s="1"/>
  <c r="Y46" i="1"/>
  <c r="Z47" i="1" s="1"/>
  <c r="Y47" i="1"/>
  <c r="Z48" i="1" s="1"/>
  <c r="Y48" i="1"/>
  <c r="Z49" i="1" s="1"/>
  <c r="Y49" i="1"/>
  <c r="Z50" i="1" s="1"/>
  <c r="Y50" i="1"/>
  <c r="Z51" i="1" s="1"/>
  <c r="Y51" i="1"/>
  <c r="Z52" i="1" s="1"/>
  <c r="Y52" i="1"/>
  <c r="Z53" i="1" s="1"/>
  <c r="Y53" i="1"/>
  <c r="Z54" i="1" s="1"/>
  <c r="Y54" i="1"/>
  <c r="Z55" i="1" s="1"/>
  <c r="Y55" i="1"/>
  <c r="Z56" i="1" s="1"/>
  <c r="Y56" i="1"/>
  <c r="Z57" i="1" s="1"/>
  <c r="Y57" i="1"/>
  <c r="Z58" i="1" s="1"/>
  <c r="Y58" i="1"/>
  <c r="Z59" i="1" s="1"/>
  <c r="Y59" i="1"/>
  <c r="Z60" i="1" s="1"/>
  <c r="Y60" i="1"/>
  <c r="Z61" i="1" s="1"/>
  <c r="Y61" i="1"/>
  <c r="Z62" i="1" s="1"/>
  <c r="Y62" i="1"/>
  <c r="Z63" i="1" s="1"/>
  <c r="Y63" i="1"/>
  <c r="Z64" i="1" s="1"/>
  <c r="Y64" i="1"/>
  <c r="Z65" i="1" s="1"/>
  <c r="Y65" i="1"/>
  <c r="Z66" i="1" s="1"/>
  <c r="Y66" i="1"/>
  <c r="Z67" i="1" s="1"/>
  <c r="Y67" i="1"/>
  <c r="Z68" i="1" s="1"/>
  <c r="Y68" i="1"/>
  <c r="Z69" i="1" s="1"/>
  <c r="Y69" i="1"/>
  <c r="Z70" i="1" s="1"/>
  <c r="Y70" i="1"/>
  <c r="Z71" i="1" s="1"/>
  <c r="Y71" i="1"/>
  <c r="Z72" i="1" s="1"/>
  <c r="Y72" i="1"/>
  <c r="Z73" i="1" s="1"/>
  <c r="Y73" i="1"/>
  <c r="Z74" i="1" s="1"/>
  <c r="Y74" i="1"/>
  <c r="Z75" i="1" s="1"/>
  <c r="Y75" i="1"/>
  <c r="Z76" i="1" s="1"/>
  <c r="Y76" i="1"/>
  <c r="Z77" i="1" s="1"/>
  <c r="Y77" i="1"/>
  <c r="Z78" i="1" s="1"/>
  <c r="Y78" i="1"/>
  <c r="Z79" i="1" s="1"/>
  <c r="Y79" i="1"/>
  <c r="Z80" i="1" s="1"/>
  <c r="Y80" i="1"/>
  <c r="Z81" i="1" s="1"/>
  <c r="Y81" i="1"/>
  <c r="Z82" i="1" s="1"/>
  <c r="Y82" i="1"/>
  <c r="Z83" i="1" s="1"/>
  <c r="Y83" i="1"/>
  <c r="Z84" i="1" s="1"/>
  <c r="Y84" i="1"/>
  <c r="Z85" i="1" s="1"/>
  <c r="Y85" i="1"/>
  <c r="Z86" i="1" s="1"/>
  <c r="Y86" i="1"/>
  <c r="Z87" i="1" s="1"/>
  <c r="Y87" i="1"/>
  <c r="Z88" i="1" s="1"/>
  <c r="Y88" i="1"/>
  <c r="Z89" i="1" s="1"/>
  <c r="Y89" i="1"/>
  <c r="Z90" i="1" s="1"/>
  <c r="Y90" i="1"/>
  <c r="Z91" i="1" s="1"/>
  <c r="Y91" i="1"/>
  <c r="Z92" i="1" s="1"/>
  <c r="Y92" i="1"/>
  <c r="Z93" i="1" s="1"/>
  <c r="Y93" i="1"/>
  <c r="Z94" i="1" s="1"/>
  <c r="Y94" i="1"/>
  <c r="Z95" i="1" s="1"/>
  <c r="Y95" i="1"/>
  <c r="Z96" i="1" s="1"/>
  <c r="Y96" i="1"/>
  <c r="Z97" i="1" s="1"/>
  <c r="Y97" i="1"/>
  <c r="Z98" i="1" s="1"/>
  <c r="Y98" i="1"/>
  <c r="Z99" i="1" s="1"/>
  <c r="Y99" i="1"/>
  <c r="Z100" i="1" s="1"/>
  <c r="Y100" i="1"/>
  <c r="Z101" i="1" s="1"/>
  <c r="Y101" i="1"/>
  <c r="Z102" i="1" s="1"/>
  <c r="Y102" i="1"/>
  <c r="Z103" i="1" s="1"/>
  <c r="Y103" i="1"/>
  <c r="Z104" i="1" s="1"/>
  <c r="Y104" i="1"/>
  <c r="Z105" i="1" s="1"/>
  <c r="Y105" i="1"/>
  <c r="Z106" i="1" s="1"/>
  <c r="Y106" i="1"/>
  <c r="Z107" i="1" s="1"/>
  <c r="Y107" i="1"/>
  <c r="Z108" i="1" s="1"/>
  <c r="Y108" i="1"/>
  <c r="Z109" i="1" s="1"/>
  <c r="Y109" i="1"/>
  <c r="Z110" i="1" s="1"/>
  <c r="Y110" i="1"/>
  <c r="Z111" i="1" s="1"/>
  <c r="Y111" i="1"/>
  <c r="Z112" i="1" s="1"/>
  <c r="Y112" i="1"/>
  <c r="Z113" i="1" s="1"/>
  <c r="Y113" i="1"/>
  <c r="Z114" i="1" s="1"/>
  <c r="Y114" i="1"/>
  <c r="Z115" i="1" s="1"/>
  <c r="Y115" i="1"/>
  <c r="Z116" i="1" s="1"/>
  <c r="Y116" i="1"/>
  <c r="Z117" i="1" s="1"/>
  <c r="Y117" i="1"/>
  <c r="Z118" i="1" s="1"/>
  <c r="Y118" i="1"/>
  <c r="Z119" i="1" s="1"/>
  <c r="Y119" i="1"/>
  <c r="Z120" i="1" s="1"/>
  <c r="Y120" i="1"/>
  <c r="Z121" i="1" s="1"/>
  <c r="Y121" i="1"/>
  <c r="Z122" i="1" s="1"/>
  <c r="Y122" i="1"/>
  <c r="Z123" i="1" s="1"/>
  <c r="Y123" i="1"/>
  <c r="Z124" i="1" s="1"/>
  <c r="Y124" i="1"/>
  <c r="Z125" i="1" s="1"/>
  <c r="Y125" i="1"/>
  <c r="Z126" i="1" s="1"/>
  <c r="Y126" i="1"/>
  <c r="Z127" i="1" s="1"/>
  <c r="Y127" i="1"/>
  <c r="Z128" i="1" s="1"/>
  <c r="Y128" i="1"/>
  <c r="Z129" i="1" s="1"/>
  <c r="Y129" i="1"/>
  <c r="Z130" i="1" s="1"/>
  <c r="Y130" i="1"/>
  <c r="Z131" i="1" s="1"/>
  <c r="Y131" i="1"/>
  <c r="Z132" i="1" s="1"/>
  <c r="Y132" i="1"/>
  <c r="Z133" i="1" s="1"/>
  <c r="Y133" i="1"/>
  <c r="Z134" i="1" s="1"/>
  <c r="Y134" i="1"/>
  <c r="Z135" i="1" s="1"/>
  <c r="Y135" i="1"/>
  <c r="Z136" i="1" s="1"/>
  <c r="Y136" i="1"/>
  <c r="Z137" i="1" s="1"/>
  <c r="Y137" i="1"/>
  <c r="Z138" i="1" s="1"/>
  <c r="Y138" i="1"/>
  <c r="Z139" i="1" s="1"/>
  <c r="Y139" i="1"/>
  <c r="Z140" i="1" s="1"/>
  <c r="Y140" i="1"/>
  <c r="Z141" i="1" s="1"/>
  <c r="Y141" i="1"/>
  <c r="Z142" i="1" s="1"/>
  <c r="Y142" i="1"/>
  <c r="Z143" i="1" s="1"/>
  <c r="Y143" i="1"/>
  <c r="Z144" i="1" s="1"/>
  <c r="Y144" i="1"/>
  <c r="Z145" i="1" s="1"/>
  <c r="Y145" i="1"/>
  <c r="Z146" i="1" s="1"/>
  <c r="Y146" i="1"/>
  <c r="Z147" i="1" s="1"/>
  <c r="Y147" i="1"/>
  <c r="Z148" i="1" s="1"/>
  <c r="Y148" i="1"/>
  <c r="Z149" i="1" s="1"/>
  <c r="Y149" i="1"/>
  <c r="Z150" i="1" s="1"/>
  <c r="Y150" i="1"/>
  <c r="Z151" i="1" s="1"/>
  <c r="Y151" i="1"/>
  <c r="Z152" i="1" s="1"/>
  <c r="Y152" i="1"/>
  <c r="Z153" i="1" s="1"/>
  <c r="Y153" i="1"/>
  <c r="Z154" i="1" s="1"/>
  <c r="Y154" i="1"/>
  <c r="Z155" i="1" s="1"/>
  <c r="Y155" i="1"/>
  <c r="Z156" i="1" s="1"/>
  <c r="Y156" i="1"/>
  <c r="Z157" i="1" s="1"/>
  <c r="Y157" i="1"/>
  <c r="Z158" i="1" s="1"/>
  <c r="Y158" i="1"/>
  <c r="Z159" i="1" s="1"/>
  <c r="Y159" i="1"/>
  <c r="Z160" i="1" s="1"/>
  <c r="Y160" i="1"/>
  <c r="Z161" i="1" s="1"/>
  <c r="Y161" i="1"/>
  <c r="Z162" i="1" s="1"/>
  <c r="Y162" i="1"/>
  <c r="Z163" i="1" s="1"/>
  <c r="Y163" i="1"/>
  <c r="Z164" i="1" s="1"/>
  <c r="Y164" i="1"/>
  <c r="Z165" i="1" s="1"/>
  <c r="Y165" i="1"/>
  <c r="Z166" i="1" s="1"/>
  <c r="Y166" i="1"/>
  <c r="Z167" i="1" s="1"/>
  <c r="Y167" i="1"/>
  <c r="Z168" i="1" s="1"/>
  <c r="Y168" i="1"/>
  <c r="Z169" i="1" s="1"/>
  <c r="Y169" i="1"/>
  <c r="Z170" i="1" s="1"/>
  <c r="Y170" i="1"/>
  <c r="Z171" i="1" s="1"/>
  <c r="Y171" i="1"/>
  <c r="Z172" i="1" s="1"/>
  <c r="Y172" i="1"/>
  <c r="Z173" i="1" s="1"/>
  <c r="Y173" i="1"/>
  <c r="Z174" i="1" s="1"/>
  <c r="Y174" i="1"/>
  <c r="Z175" i="1" s="1"/>
  <c r="Y175" i="1"/>
  <c r="Z176" i="1" s="1"/>
  <c r="Y176" i="1"/>
  <c r="Z177" i="1" s="1"/>
  <c r="Y177" i="1"/>
  <c r="Z178" i="1" s="1"/>
  <c r="Y178" i="1"/>
  <c r="Z179" i="1" s="1"/>
  <c r="Y179" i="1"/>
  <c r="Z180" i="1" s="1"/>
  <c r="Y180" i="1"/>
  <c r="Z181" i="1" s="1"/>
  <c r="Y181" i="1"/>
  <c r="Z182" i="1" s="1"/>
  <c r="Y182" i="1"/>
  <c r="Z183" i="1" s="1"/>
  <c r="Y183" i="1"/>
  <c r="Z184" i="1" s="1"/>
  <c r="Y184" i="1"/>
  <c r="Z185" i="1" s="1"/>
  <c r="Y185" i="1"/>
  <c r="Z186" i="1" s="1"/>
  <c r="Y186" i="1"/>
  <c r="Z187" i="1" s="1"/>
  <c r="Y187" i="1"/>
  <c r="Z188" i="1" s="1"/>
  <c r="Y188" i="1"/>
  <c r="Z189" i="1" s="1"/>
  <c r="Y189" i="1"/>
  <c r="Z190" i="1" s="1"/>
  <c r="Y190" i="1"/>
  <c r="Z191" i="1" s="1"/>
  <c r="Y191" i="1"/>
  <c r="Z192" i="1" s="1"/>
  <c r="Y192" i="1"/>
  <c r="Z193" i="1" s="1"/>
  <c r="Y193" i="1"/>
  <c r="Z194" i="1" s="1"/>
  <c r="Y194" i="1"/>
  <c r="Z195" i="1" s="1"/>
  <c r="Y195" i="1"/>
  <c r="Z196" i="1" s="1"/>
  <c r="Y196" i="1"/>
  <c r="Z197" i="1" s="1"/>
  <c r="Y197" i="1"/>
  <c r="Z198" i="1" s="1"/>
  <c r="Y198" i="1"/>
  <c r="Z199" i="1" s="1"/>
  <c r="Y199" i="1"/>
  <c r="Z200" i="1" s="1"/>
  <c r="Y200" i="1"/>
  <c r="Z201" i="1" s="1"/>
  <c r="Y201" i="1"/>
  <c r="Z202" i="1" s="1"/>
  <c r="Y202" i="1"/>
  <c r="Z203" i="1" s="1"/>
  <c r="Y203" i="1"/>
  <c r="Z204" i="1" s="1"/>
  <c r="Y204" i="1"/>
  <c r="Z205" i="1" s="1"/>
  <c r="Y205" i="1"/>
  <c r="Y206" i="1"/>
  <c r="Z207" i="1" s="1"/>
  <c r="Y207" i="1"/>
  <c r="Z208" i="1" s="1"/>
  <c r="Y208" i="1"/>
  <c r="Z209" i="1" s="1"/>
  <c r="Y209" i="1"/>
  <c r="Z210" i="1" s="1"/>
  <c r="Y210" i="1"/>
  <c r="Z211" i="1" s="1"/>
  <c r="Y211" i="1"/>
  <c r="Z212" i="1" s="1"/>
  <c r="Y212" i="1"/>
  <c r="Z213" i="1" s="1"/>
  <c r="Y213" i="1"/>
  <c r="Z214" i="1" s="1"/>
  <c r="Y214" i="1"/>
  <c r="Z215" i="1" s="1"/>
  <c r="Y215" i="1"/>
  <c r="Z216" i="1" s="1"/>
  <c r="Y216" i="1"/>
  <c r="Z217" i="1" s="1"/>
  <c r="Y217" i="1"/>
  <c r="Z218" i="1" s="1"/>
  <c r="Y218" i="1"/>
  <c r="Z219" i="1" s="1"/>
  <c r="Y219" i="1"/>
  <c r="Z220" i="1" s="1"/>
  <c r="Y220" i="1"/>
  <c r="Z221" i="1" s="1"/>
  <c r="Y221" i="1"/>
  <c r="Z222" i="1" s="1"/>
  <c r="Y222" i="1"/>
  <c r="Z223" i="1" s="1"/>
  <c r="Y223" i="1"/>
  <c r="Z224" i="1" s="1"/>
  <c r="Y224" i="1"/>
  <c r="Z225" i="1" s="1"/>
  <c r="Y225" i="1"/>
  <c r="Z226" i="1" s="1"/>
  <c r="Y226" i="1"/>
  <c r="Z227" i="1" s="1"/>
  <c r="Y227" i="1"/>
  <c r="Z228" i="1" s="1"/>
  <c r="Y228" i="1"/>
  <c r="Z229" i="1" s="1"/>
  <c r="Y229" i="1"/>
  <c r="Z230" i="1" s="1"/>
  <c r="Y230" i="1"/>
  <c r="Z231" i="1" s="1"/>
  <c r="Y231" i="1"/>
  <c r="Z232" i="1" s="1"/>
  <c r="Y232" i="1"/>
  <c r="Z233" i="1" s="1"/>
  <c r="Y233" i="1"/>
  <c r="Z234" i="1" s="1"/>
  <c r="Y234" i="1"/>
  <c r="Z235" i="1" s="1"/>
  <c r="Y235" i="1"/>
  <c r="Z236" i="1" s="1"/>
  <c r="Y236" i="1"/>
  <c r="Z237" i="1" s="1"/>
  <c r="Y237" i="1"/>
  <c r="Z238" i="1" s="1"/>
  <c r="Y238" i="1"/>
  <c r="Z239" i="1" s="1"/>
  <c r="Y239" i="1"/>
  <c r="Z240" i="1" s="1"/>
  <c r="Y240" i="1"/>
  <c r="Z241" i="1" s="1"/>
  <c r="Y241" i="1"/>
  <c r="Z242" i="1" s="1"/>
  <c r="Y242" i="1"/>
  <c r="Z243" i="1" s="1"/>
  <c r="Y243" i="1"/>
  <c r="Z244" i="1" s="1"/>
  <c r="Y244" i="1"/>
  <c r="Z245" i="1" s="1"/>
  <c r="Y245" i="1"/>
  <c r="Z246" i="1" s="1"/>
  <c r="Y246" i="1"/>
  <c r="Z247" i="1" s="1"/>
  <c r="Y247" i="1"/>
  <c r="Y248" i="1"/>
  <c r="Z249" i="1" s="1"/>
  <c r="Y249" i="1"/>
  <c r="Z250" i="1" s="1"/>
  <c r="Y250" i="1"/>
  <c r="Z251" i="1" s="1"/>
  <c r="Y251" i="1"/>
  <c r="Z252" i="1" s="1"/>
  <c r="Y252" i="1"/>
  <c r="Z253" i="1" s="1"/>
  <c r="Y253" i="1"/>
  <c r="Z254" i="1" s="1"/>
  <c r="Y254" i="1"/>
  <c r="Z255" i="1" s="1"/>
  <c r="Y255" i="1"/>
  <c r="Z256" i="1" s="1"/>
  <c r="Y256" i="1"/>
  <c r="Z257" i="1" s="1"/>
  <c r="Y257" i="1"/>
  <c r="Z258" i="1" s="1"/>
  <c r="Y258" i="1"/>
  <c r="Z259" i="1" s="1"/>
  <c r="Y259" i="1"/>
  <c r="Z260" i="1" s="1"/>
  <c r="Y260" i="1"/>
  <c r="Z261" i="1" s="1"/>
  <c r="Y261" i="1"/>
  <c r="Z262" i="1" s="1"/>
  <c r="Y262" i="1"/>
  <c r="Z263" i="1" s="1"/>
  <c r="Y263" i="1"/>
  <c r="Z264" i="1" s="1"/>
  <c r="Y264" i="1"/>
  <c r="Z265" i="1" s="1"/>
  <c r="Y265" i="1"/>
  <c r="Z266" i="1" s="1"/>
  <c r="Y266" i="1"/>
  <c r="Z267" i="1" s="1"/>
  <c r="Y267" i="1"/>
  <c r="Z268" i="1" s="1"/>
  <c r="Y268" i="1"/>
  <c r="Z269" i="1" s="1"/>
  <c r="Y269" i="1"/>
  <c r="Z270" i="1" s="1"/>
  <c r="Y270" i="1"/>
  <c r="Z271" i="1" s="1"/>
  <c r="Y271" i="1"/>
  <c r="Z272" i="1" s="1"/>
  <c r="Y272" i="1"/>
  <c r="Z273" i="1" s="1"/>
  <c r="Y273" i="1"/>
  <c r="Z274" i="1" s="1"/>
  <c r="Y274" i="1"/>
  <c r="Z275" i="1" s="1"/>
  <c r="Y275" i="1"/>
  <c r="Z276" i="1" s="1"/>
  <c r="Y276" i="1"/>
  <c r="Z277" i="1" s="1"/>
  <c r="Y277" i="1"/>
  <c r="Z278" i="1" s="1"/>
  <c r="Y278" i="1"/>
  <c r="Z279" i="1" s="1"/>
  <c r="Y279" i="1"/>
  <c r="Z280" i="1" s="1"/>
  <c r="Y280" i="1"/>
  <c r="Z281" i="1" s="1"/>
  <c r="Y281" i="1"/>
  <c r="Z282" i="1" s="1"/>
  <c r="Y282" i="1"/>
  <c r="Z283" i="1" s="1"/>
  <c r="Y283" i="1"/>
  <c r="Z284" i="1" s="1"/>
  <c r="Y284" i="1"/>
  <c r="Z285" i="1" s="1"/>
  <c r="Y285" i="1"/>
  <c r="Z286" i="1" s="1"/>
  <c r="Y286" i="1"/>
  <c r="Z287" i="1" s="1"/>
  <c r="Y287" i="1"/>
  <c r="Z288" i="1" s="1"/>
  <c r="Y288" i="1"/>
  <c r="Z289" i="1" s="1"/>
  <c r="Y289" i="1"/>
  <c r="Z290" i="1" s="1"/>
  <c r="Y290" i="1"/>
  <c r="Z291" i="1" s="1"/>
  <c r="Y291" i="1"/>
  <c r="Z292" i="1" s="1"/>
  <c r="Y292" i="1"/>
  <c r="Z293" i="1" s="1"/>
  <c r="Y293" i="1"/>
  <c r="Z294" i="1" s="1"/>
  <c r="Y294" i="1"/>
  <c r="Z295" i="1" s="1"/>
  <c r="Y295" i="1"/>
  <c r="Z296" i="1" s="1"/>
  <c r="Y296" i="1"/>
  <c r="Z297" i="1" s="1"/>
  <c r="Y297" i="1"/>
  <c r="Z298" i="1" s="1"/>
  <c r="Y298" i="1"/>
  <c r="Z299" i="1" s="1"/>
  <c r="Y299" i="1"/>
  <c r="Z300" i="1" s="1"/>
  <c r="Y300" i="1"/>
  <c r="Z301" i="1" s="1"/>
  <c r="Y301" i="1"/>
  <c r="Z302" i="1" s="1"/>
  <c r="Y302" i="1"/>
  <c r="Z303" i="1" s="1"/>
  <c r="Y303" i="1"/>
  <c r="Z304" i="1" s="1"/>
  <c r="Y304" i="1"/>
  <c r="Z305" i="1" s="1"/>
  <c r="Y305" i="1"/>
  <c r="Z306" i="1" s="1"/>
  <c r="Y306" i="1"/>
  <c r="Z307" i="1" s="1"/>
  <c r="Y307" i="1"/>
  <c r="Z308" i="1" s="1"/>
  <c r="Y308" i="1"/>
  <c r="Z309" i="1" s="1"/>
  <c r="Y309" i="1"/>
  <c r="Z310" i="1" s="1"/>
  <c r="Y310" i="1"/>
  <c r="Z311" i="1" s="1"/>
  <c r="Y311" i="1"/>
  <c r="Z312" i="1" s="1"/>
  <c r="Y312" i="1"/>
  <c r="Z313" i="1" s="1"/>
  <c r="Y313" i="1"/>
  <c r="Z314" i="1" s="1"/>
  <c r="Y314" i="1"/>
  <c r="Z315" i="1" s="1"/>
  <c r="Y315" i="1"/>
  <c r="Z316" i="1" s="1"/>
  <c r="Y316" i="1"/>
  <c r="Z317" i="1" s="1"/>
  <c r="Y317" i="1"/>
  <c r="Z318" i="1" s="1"/>
  <c r="Y318" i="1"/>
  <c r="Z319" i="1" s="1"/>
  <c r="Y319" i="1"/>
  <c r="Z320" i="1" s="1"/>
  <c r="Y320" i="1"/>
  <c r="Z321" i="1" s="1"/>
  <c r="Y321" i="1"/>
  <c r="Z322" i="1" s="1"/>
  <c r="Y322" i="1"/>
  <c r="Z323" i="1" s="1"/>
  <c r="Y323" i="1"/>
  <c r="Z324" i="1" s="1"/>
  <c r="Y324" i="1"/>
  <c r="Z325" i="1" s="1"/>
  <c r="Y325" i="1"/>
  <c r="Z326" i="1" s="1"/>
  <c r="Y326" i="1"/>
  <c r="Z327" i="1" s="1"/>
  <c r="Y327" i="1"/>
  <c r="Z328" i="1" s="1"/>
  <c r="Y328" i="1"/>
  <c r="Z329" i="1" s="1"/>
  <c r="Y329" i="1"/>
  <c r="Z330" i="1" s="1"/>
  <c r="Y330" i="1"/>
  <c r="Z331" i="1" s="1"/>
  <c r="Y331" i="1"/>
  <c r="Z332" i="1" s="1"/>
  <c r="Y332" i="1"/>
  <c r="Z333" i="1" s="1"/>
  <c r="Y333" i="1"/>
  <c r="Z334" i="1" s="1"/>
  <c r="Y334" i="1"/>
  <c r="Z335" i="1" s="1"/>
  <c r="Y335" i="1"/>
  <c r="Z336" i="1" s="1"/>
  <c r="Y336" i="1"/>
  <c r="Z337" i="1" s="1"/>
  <c r="Y337" i="1"/>
  <c r="Z338" i="1" s="1"/>
  <c r="Y338" i="1"/>
  <c r="Z339" i="1" s="1"/>
  <c r="Y339" i="1"/>
  <c r="Z340" i="1" s="1"/>
  <c r="Y340" i="1"/>
  <c r="Z341" i="1" s="1"/>
  <c r="Y341" i="1"/>
  <c r="Z342" i="1" s="1"/>
  <c r="Y342" i="1"/>
  <c r="Z343" i="1" s="1"/>
  <c r="Y343" i="1"/>
  <c r="Z344" i="1" s="1"/>
  <c r="Y344" i="1"/>
  <c r="Z345" i="1" s="1"/>
  <c r="Y345" i="1"/>
  <c r="Z346" i="1" s="1"/>
  <c r="Y346" i="1"/>
  <c r="Z347" i="1" s="1"/>
  <c r="Y347" i="1"/>
  <c r="Z348" i="1" s="1"/>
  <c r="Y348" i="1"/>
  <c r="Z349" i="1" s="1"/>
  <c r="Y349" i="1"/>
  <c r="Z350" i="1" s="1"/>
  <c r="Y350" i="1"/>
  <c r="Z351" i="1" s="1"/>
  <c r="Y351" i="1"/>
  <c r="Z352" i="1" s="1"/>
  <c r="Y352" i="1"/>
  <c r="Z353" i="1" s="1"/>
  <c r="Y353" i="1"/>
  <c r="Z354" i="1" s="1"/>
  <c r="Y354" i="1"/>
  <c r="Z355" i="1" s="1"/>
  <c r="Y355" i="1"/>
  <c r="Z356" i="1" s="1"/>
  <c r="Y356" i="1"/>
  <c r="Z357" i="1" s="1"/>
  <c r="Y357" i="1"/>
  <c r="Z358" i="1" s="1"/>
  <c r="Y358" i="1"/>
  <c r="Z359" i="1" s="1"/>
  <c r="Y359" i="1"/>
  <c r="Z360" i="1" s="1"/>
  <c r="Y360" i="1"/>
  <c r="Z361" i="1" s="1"/>
  <c r="Y361" i="1"/>
  <c r="Z362" i="1" s="1"/>
  <c r="Y362" i="1"/>
  <c r="Z363" i="1" s="1"/>
  <c r="Y363" i="1"/>
  <c r="Z364" i="1" s="1"/>
  <c r="Y364" i="1"/>
  <c r="Z365" i="1" s="1"/>
  <c r="Y365" i="1"/>
  <c r="Z366" i="1" s="1"/>
  <c r="Y366" i="1"/>
  <c r="Z367" i="1" s="1"/>
  <c r="Y367" i="1"/>
  <c r="Z368" i="1" s="1"/>
  <c r="Y368" i="1"/>
  <c r="Z369" i="1" s="1"/>
  <c r="Y369" i="1"/>
  <c r="Z370" i="1" s="1"/>
  <c r="Y370" i="1"/>
  <c r="Z371" i="1" s="1"/>
  <c r="Y371" i="1"/>
  <c r="Z372" i="1" s="1"/>
  <c r="Y372" i="1"/>
  <c r="Z373" i="1" s="1"/>
  <c r="Y373" i="1"/>
  <c r="Z374" i="1" s="1"/>
  <c r="Y374" i="1"/>
  <c r="Z375" i="1" s="1"/>
  <c r="Y375" i="1"/>
  <c r="Z376" i="1" s="1"/>
  <c r="Y376" i="1"/>
  <c r="Y377" i="1"/>
  <c r="Z378" i="1" s="1"/>
  <c r="Y378" i="1"/>
  <c r="Z379" i="1" s="1"/>
  <c r="Y379" i="1"/>
  <c r="Z380" i="1" s="1"/>
  <c r="Y380" i="1"/>
  <c r="Z381" i="1" s="1"/>
  <c r="Y381" i="1"/>
  <c r="Z382" i="1" s="1"/>
  <c r="Y382" i="1"/>
  <c r="Z383" i="1" s="1"/>
  <c r="Y383" i="1"/>
  <c r="Z384" i="1" s="1"/>
  <c r="Y384" i="1"/>
  <c r="Z385" i="1" s="1"/>
  <c r="Y385" i="1"/>
  <c r="Z386" i="1" s="1"/>
  <c r="Y386" i="1"/>
  <c r="Z387" i="1" s="1"/>
  <c r="Y387" i="1"/>
  <c r="Z388" i="1" s="1"/>
  <c r="Y388" i="1"/>
  <c r="Z389" i="1" s="1"/>
  <c r="Y389" i="1"/>
  <c r="Z390" i="1" s="1"/>
  <c r="Y390" i="1"/>
  <c r="Z391" i="1" s="1"/>
  <c r="Y391" i="1"/>
  <c r="Z392" i="1" s="1"/>
  <c r="Y392" i="1"/>
  <c r="Z393" i="1" s="1"/>
  <c r="Y393" i="1"/>
  <c r="Z394" i="1" s="1"/>
  <c r="Y394" i="1"/>
  <c r="Y395" i="1"/>
  <c r="Z396" i="1" s="1"/>
  <c r="Y396" i="1"/>
  <c r="Z397" i="1" s="1"/>
  <c r="Y397" i="1"/>
  <c r="Z398" i="1" s="1"/>
  <c r="Y398" i="1"/>
  <c r="Z399" i="1" s="1"/>
  <c r="Y399" i="1"/>
  <c r="Z400" i="1" s="1"/>
  <c r="Y400" i="1"/>
  <c r="Z401" i="1" s="1"/>
  <c r="Y401" i="1"/>
  <c r="Z402" i="1" s="1"/>
  <c r="Y402" i="1"/>
  <c r="Z403" i="1" s="1"/>
  <c r="Y403" i="1"/>
  <c r="Z404" i="1" s="1"/>
  <c r="Y404" i="1"/>
  <c r="Z405" i="1" s="1"/>
  <c r="Y405" i="1"/>
  <c r="Z406" i="1" s="1"/>
  <c r="Y406" i="1"/>
  <c r="Z407" i="1" s="1"/>
  <c r="Y407" i="1"/>
  <c r="Z408" i="1" s="1"/>
  <c r="Y408" i="1"/>
  <c r="Z409" i="1" s="1"/>
  <c r="Y409" i="1"/>
  <c r="Z410" i="1" s="1"/>
  <c r="Y410" i="1"/>
  <c r="Z411" i="1" s="1"/>
  <c r="Y411" i="1"/>
  <c r="Z412" i="1" s="1"/>
  <c r="Y412" i="1"/>
  <c r="Z413" i="1" s="1"/>
  <c r="Y413" i="1"/>
  <c r="Z414" i="1" s="1"/>
  <c r="Y414" i="1"/>
  <c r="Z415" i="1" s="1"/>
  <c r="Y415" i="1"/>
  <c r="Z416" i="1" s="1"/>
  <c r="Y416" i="1"/>
  <c r="Z417" i="1" s="1"/>
  <c r="Y417" i="1"/>
  <c r="Z418" i="1" s="1"/>
  <c r="Y418" i="1"/>
  <c r="Z419" i="1" s="1"/>
  <c r="Y419" i="1"/>
  <c r="Z420" i="1" s="1"/>
  <c r="Y420" i="1"/>
  <c r="Z421" i="1" s="1"/>
  <c r="Y421" i="1"/>
  <c r="Z422" i="1" s="1"/>
  <c r="Y422" i="1"/>
  <c r="Z423" i="1" s="1"/>
  <c r="Y423" i="1"/>
  <c r="Z424" i="1" s="1"/>
  <c r="Y424" i="1"/>
  <c r="Z425" i="1" s="1"/>
  <c r="Y425" i="1"/>
  <c r="Z426" i="1" s="1"/>
  <c r="Y426" i="1"/>
  <c r="Z427" i="1" s="1"/>
  <c r="Y427" i="1"/>
  <c r="Z428" i="1" s="1"/>
  <c r="Y428" i="1"/>
  <c r="Z429" i="1" s="1"/>
  <c r="Y429" i="1"/>
  <c r="Z430" i="1" s="1"/>
  <c r="Y430" i="1"/>
  <c r="Z431" i="1" s="1"/>
  <c r="Y431" i="1"/>
  <c r="Z432" i="1" s="1"/>
  <c r="Y432" i="1"/>
  <c r="Z433" i="1" s="1"/>
  <c r="Y433" i="1"/>
  <c r="Z434" i="1" s="1"/>
  <c r="Y434" i="1"/>
  <c r="Z435" i="1" s="1"/>
  <c r="Y435" i="1"/>
  <c r="Z436" i="1" s="1"/>
  <c r="Y436" i="1"/>
  <c r="Z437" i="1" s="1"/>
  <c r="Y437" i="1"/>
  <c r="Z438" i="1" s="1"/>
  <c r="Y438" i="1"/>
  <c r="Z439" i="1" s="1"/>
  <c r="Y439" i="1"/>
  <c r="Z440" i="1" s="1"/>
  <c r="Y440" i="1"/>
  <c r="Z441" i="1" s="1"/>
  <c r="Y441" i="1"/>
  <c r="Z442" i="1" s="1"/>
  <c r="Y442" i="1"/>
  <c r="Z443" i="1" s="1"/>
  <c r="Y443" i="1"/>
  <c r="Z444" i="1" s="1"/>
  <c r="Y444" i="1"/>
  <c r="Z445" i="1" s="1"/>
  <c r="Y445" i="1"/>
  <c r="Z446" i="1" s="1"/>
  <c r="Y446" i="1"/>
  <c r="Z447" i="1" s="1"/>
  <c r="Y447" i="1"/>
  <c r="Z448" i="1" s="1"/>
  <c r="Y448" i="1"/>
  <c r="Z449" i="1" s="1"/>
  <c r="Y449" i="1"/>
  <c r="Z450" i="1" s="1"/>
  <c r="Y450" i="1"/>
  <c r="Z451" i="1" s="1"/>
  <c r="Y451" i="1"/>
  <c r="Z452" i="1" s="1"/>
  <c r="Y452" i="1"/>
  <c r="Z453" i="1" s="1"/>
  <c r="Y453" i="1"/>
  <c r="Z454" i="1" s="1"/>
  <c r="Y454" i="1"/>
  <c r="Z455" i="1" s="1"/>
  <c r="Y455" i="1"/>
  <c r="Z456" i="1" s="1"/>
  <c r="Y456" i="1"/>
  <c r="Z457" i="1" s="1"/>
  <c r="Y457" i="1"/>
  <c r="Z458" i="1" s="1"/>
  <c r="Y458" i="1"/>
  <c r="Z459" i="1" s="1"/>
  <c r="Y459" i="1"/>
  <c r="Z460" i="1" s="1"/>
  <c r="Y460" i="1"/>
  <c r="Z461" i="1" s="1"/>
  <c r="Y461" i="1"/>
  <c r="Z462" i="1" s="1"/>
  <c r="Y462" i="1"/>
  <c r="Z463" i="1" s="1"/>
  <c r="Y463" i="1"/>
  <c r="Z464" i="1" s="1"/>
  <c r="Y464" i="1"/>
  <c r="Z465" i="1" s="1"/>
  <c r="Y465" i="1"/>
  <c r="Z466" i="1" s="1"/>
  <c r="Y466" i="1"/>
  <c r="Z467" i="1" s="1"/>
  <c r="Y467" i="1"/>
  <c r="Z468" i="1" s="1"/>
  <c r="Y468" i="1"/>
  <c r="Z469" i="1" s="1"/>
  <c r="Y469" i="1"/>
  <c r="Z470" i="1" s="1"/>
  <c r="Y470" i="1"/>
  <c r="Z471" i="1" s="1"/>
  <c r="Y471" i="1"/>
  <c r="Z472" i="1" s="1"/>
  <c r="Y472" i="1"/>
  <c r="Z473" i="1" s="1"/>
  <c r="Y473" i="1"/>
  <c r="Z474" i="1" s="1"/>
  <c r="Y474" i="1"/>
  <c r="Z475" i="1" s="1"/>
  <c r="Y475" i="1"/>
  <c r="Z476" i="1" s="1"/>
  <c r="Y476" i="1"/>
  <c r="Z477" i="1" s="1"/>
  <c r="Y477" i="1"/>
  <c r="Z478" i="1" s="1"/>
  <c r="Y478" i="1"/>
  <c r="Z479" i="1" s="1"/>
  <c r="Y479" i="1"/>
  <c r="Z480" i="1" s="1"/>
  <c r="Y480" i="1"/>
  <c r="Z481" i="1" s="1"/>
  <c r="Y481" i="1"/>
  <c r="Z482" i="1" s="1"/>
  <c r="Y482" i="1"/>
  <c r="Z483" i="1" s="1"/>
  <c r="Y483" i="1"/>
  <c r="Z484" i="1" s="1"/>
  <c r="Y484" i="1"/>
  <c r="Z485" i="1" s="1"/>
  <c r="Y485" i="1"/>
  <c r="Z486" i="1" s="1"/>
  <c r="Y486" i="1"/>
  <c r="Z487" i="1" s="1"/>
  <c r="Y487" i="1"/>
  <c r="Z488" i="1" s="1"/>
  <c r="Y488" i="1"/>
  <c r="Z489" i="1" s="1"/>
  <c r="Y489" i="1"/>
  <c r="Z490" i="1" s="1"/>
  <c r="Y490" i="1"/>
  <c r="Z491" i="1" s="1"/>
  <c r="Y491" i="1"/>
  <c r="Z492" i="1" s="1"/>
  <c r="Y492" i="1"/>
  <c r="Z493" i="1" s="1"/>
  <c r="Y493" i="1"/>
  <c r="Z494" i="1" s="1"/>
  <c r="Y494" i="1"/>
  <c r="Z495" i="1" s="1"/>
  <c r="Y495" i="1"/>
  <c r="Z496" i="1" s="1"/>
  <c r="Y496" i="1"/>
  <c r="Z497" i="1" s="1"/>
  <c r="Y497" i="1"/>
  <c r="Z498" i="1" s="1"/>
  <c r="Y498" i="1"/>
  <c r="Z499" i="1" s="1"/>
  <c r="Y499" i="1"/>
  <c r="Z500" i="1" s="1"/>
  <c r="Y500" i="1"/>
  <c r="Z501" i="1" s="1"/>
  <c r="Y501" i="1"/>
  <c r="Z502" i="1" s="1"/>
  <c r="Y502" i="1"/>
  <c r="Z503" i="1" s="1"/>
  <c r="Y503" i="1"/>
  <c r="Z504" i="1" s="1"/>
  <c r="Y504" i="1"/>
  <c r="Z505" i="1" s="1"/>
  <c r="Y505" i="1"/>
  <c r="Z506" i="1" s="1"/>
  <c r="Y506" i="1"/>
  <c r="Z507" i="1" s="1"/>
  <c r="Y507" i="1"/>
  <c r="Z508" i="1" s="1"/>
  <c r="Y508" i="1"/>
  <c r="Z509" i="1" s="1"/>
  <c r="Y509" i="1"/>
  <c r="Z510" i="1" s="1"/>
  <c r="Y510" i="1"/>
  <c r="Z511" i="1" s="1"/>
  <c r="Y511" i="1"/>
  <c r="Z512" i="1" s="1"/>
  <c r="Y512" i="1"/>
  <c r="Z513" i="1" s="1"/>
  <c r="Y513" i="1"/>
  <c r="Z514" i="1" s="1"/>
  <c r="Y514" i="1"/>
  <c r="Z515" i="1" s="1"/>
  <c r="Y515" i="1"/>
  <c r="Z516" i="1" s="1"/>
  <c r="Y516" i="1"/>
  <c r="Z517" i="1" s="1"/>
  <c r="Y517" i="1"/>
  <c r="Z518" i="1" s="1"/>
  <c r="Y518" i="1"/>
  <c r="Z519" i="1" s="1"/>
  <c r="Y519" i="1"/>
  <c r="Z520" i="1" s="1"/>
  <c r="Y520" i="1"/>
  <c r="Z521" i="1" s="1"/>
  <c r="Y521" i="1"/>
  <c r="Z522" i="1" s="1"/>
  <c r="Y522" i="1"/>
  <c r="Z523" i="1" s="1"/>
  <c r="Y523" i="1"/>
  <c r="Z524" i="1" s="1"/>
  <c r="Y524" i="1"/>
  <c r="Z525" i="1" s="1"/>
  <c r="Y525" i="1"/>
  <c r="Z526" i="1" s="1"/>
  <c r="Y526" i="1"/>
  <c r="Z527" i="1" s="1"/>
  <c r="Y527" i="1"/>
  <c r="Z528" i="1" s="1"/>
  <c r="Y528" i="1"/>
  <c r="Z529" i="1" s="1"/>
  <c r="Y529" i="1"/>
  <c r="Z530" i="1" s="1"/>
  <c r="Y530" i="1"/>
  <c r="Z531" i="1" s="1"/>
  <c r="Y531" i="1"/>
  <c r="Z532" i="1" s="1"/>
  <c r="Y532" i="1"/>
  <c r="Z533" i="1" s="1"/>
  <c r="Y533" i="1"/>
  <c r="Z534" i="1" s="1"/>
  <c r="Y534" i="1"/>
  <c r="Z535" i="1" s="1"/>
  <c r="Y535" i="1"/>
  <c r="Z536" i="1" s="1"/>
  <c r="Y536" i="1"/>
  <c r="Z537" i="1" s="1"/>
  <c r="Y537" i="1"/>
  <c r="Z538" i="1" s="1"/>
  <c r="Y538" i="1"/>
  <c r="Z539" i="1" s="1"/>
  <c r="Y539" i="1"/>
  <c r="Z540" i="1" s="1"/>
  <c r="Y540" i="1"/>
  <c r="Z541" i="1" s="1"/>
  <c r="Y541" i="1"/>
  <c r="Z542" i="1" s="1"/>
  <c r="Y542" i="1"/>
  <c r="Z543" i="1" s="1"/>
  <c r="Y543" i="1"/>
  <c r="Z544" i="1" s="1"/>
  <c r="Y544" i="1"/>
  <c r="Z545" i="1" s="1"/>
  <c r="Y545" i="1"/>
  <c r="Z546" i="1" s="1"/>
  <c r="Y546" i="1"/>
  <c r="Z547" i="1" s="1"/>
  <c r="Y547" i="1"/>
  <c r="Z548" i="1" s="1"/>
  <c r="Y548" i="1"/>
  <c r="Z549" i="1" s="1"/>
  <c r="Y549" i="1"/>
  <c r="Z550" i="1" s="1"/>
  <c r="Y550" i="1"/>
  <c r="Z551" i="1" s="1"/>
  <c r="Y551" i="1"/>
  <c r="Z552" i="1" s="1"/>
  <c r="Y552" i="1"/>
  <c r="Z553" i="1" s="1"/>
  <c r="Y553" i="1"/>
  <c r="Z554" i="1" s="1"/>
  <c r="Y554" i="1"/>
  <c r="Z555" i="1" s="1"/>
  <c r="Y555" i="1"/>
  <c r="Z556" i="1" s="1"/>
  <c r="Y556" i="1"/>
  <c r="Z557" i="1" s="1"/>
  <c r="Y557" i="1"/>
  <c r="Z558" i="1" s="1"/>
  <c r="Y558" i="1"/>
  <c r="Z559" i="1" s="1"/>
  <c r="Y559" i="1"/>
  <c r="Z560" i="1" s="1"/>
  <c r="Y560" i="1"/>
  <c r="Z561" i="1" s="1"/>
  <c r="Y561" i="1"/>
  <c r="Z562" i="1" s="1"/>
  <c r="Y562" i="1"/>
  <c r="Z563" i="1" s="1"/>
  <c r="Y563" i="1"/>
  <c r="Z564" i="1" s="1"/>
  <c r="Y564" i="1"/>
  <c r="Z565" i="1" s="1"/>
  <c r="Y565" i="1"/>
  <c r="Z566" i="1" s="1"/>
  <c r="Y566" i="1"/>
  <c r="Z567" i="1" s="1"/>
  <c r="Y567" i="1"/>
  <c r="Z568" i="1" s="1"/>
  <c r="Y568" i="1"/>
  <c r="Z569" i="1" s="1"/>
  <c r="Y569" i="1"/>
  <c r="Z570" i="1" s="1"/>
  <c r="Y570" i="1"/>
  <c r="Z571" i="1" s="1"/>
  <c r="Y571" i="1"/>
  <c r="Z572" i="1" s="1"/>
  <c r="Y572" i="1"/>
  <c r="Z573" i="1" s="1"/>
  <c r="Y573" i="1"/>
  <c r="Z574" i="1" s="1"/>
  <c r="Y574" i="1"/>
  <c r="Z575" i="1" s="1"/>
  <c r="Y575" i="1"/>
  <c r="Z576" i="1" s="1"/>
  <c r="Y576" i="1"/>
  <c r="Z577" i="1" s="1"/>
  <c r="Y577" i="1"/>
  <c r="Z578" i="1" s="1"/>
  <c r="Y578" i="1"/>
  <c r="Z579" i="1" s="1"/>
  <c r="Y579" i="1"/>
  <c r="Z580" i="1" s="1"/>
  <c r="Y580" i="1"/>
  <c r="Z581" i="1" s="1"/>
  <c r="Y581" i="1"/>
  <c r="Z582" i="1" s="1"/>
  <c r="Y582" i="1"/>
  <c r="Z583" i="1" s="1"/>
  <c r="Y583" i="1"/>
  <c r="Z584" i="1" s="1"/>
  <c r="Y584" i="1"/>
  <c r="Z585" i="1" s="1"/>
  <c r="Y585" i="1"/>
  <c r="Z586" i="1" s="1"/>
  <c r="Y586" i="1"/>
  <c r="Z587" i="1" s="1"/>
  <c r="Y587" i="1"/>
  <c r="Z588" i="1" s="1"/>
  <c r="Y588" i="1"/>
  <c r="Z589" i="1" s="1"/>
  <c r="Y589" i="1"/>
  <c r="Z590" i="1" s="1"/>
  <c r="Y590" i="1"/>
  <c r="Z591" i="1" s="1"/>
  <c r="Y591" i="1"/>
  <c r="Z592" i="1" s="1"/>
  <c r="Y592" i="1"/>
  <c r="Z593" i="1" s="1"/>
  <c r="Y593" i="1"/>
  <c r="Z594" i="1" s="1"/>
  <c r="Y594" i="1"/>
  <c r="Z595" i="1" s="1"/>
  <c r="Y595" i="1"/>
  <c r="Z596" i="1" s="1"/>
  <c r="Y596" i="1"/>
  <c r="Z597" i="1" s="1"/>
  <c r="Y597" i="1"/>
  <c r="Z598" i="1" s="1"/>
  <c r="Y598" i="1"/>
  <c r="Z599" i="1" s="1"/>
  <c r="Y599" i="1"/>
  <c r="Z600" i="1" s="1"/>
  <c r="Y600" i="1"/>
  <c r="Z601" i="1" s="1"/>
  <c r="Y601" i="1"/>
  <c r="Z602" i="1" s="1"/>
  <c r="Y602" i="1"/>
  <c r="Z603" i="1" s="1"/>
  <c r="Y603" i="1"/>
  <c r="Z604" i="1" s="1"/>
  <c r="Y604" i="1"/>
  <c r="Z605" i="1" s="1"/>
  <c r="Y605" i="1"/>
  <c r="Z606" i="1" s="1"/>
  <c r="Y606" i="1"/>
  <c r="Z607" i="1" s="1"/>
  <c r="Y607" i="1"/>
  <c r="Z608" i="1" s="1"/>
  <c r="Y608" i="1"/>
  <c r="Z609" i="1" s="1"/>
  <c r="Y609" i="1"/>
  <c r="Z610" i="1" s="1"/>
  <c r="Y610" i="1"/>
  <c r="Z611" i="1" s="1"/>
  <c r="Y611" i="1"/>
  <c r="Z612" i="1" s="1"/>
  <c r="Y612" i="1"/>
  <c r="Z613" i="1" s="1"/>
  <c r="Y613" i="1"/>
  <c r="Z614" i="1" s="1"/>
  <c r="Y614" i="1"/>
  <c r="Z615" i="1" s="1"/>
  <c r="Y615" i="1"/>
  <c r="Z616" i="1" s="1"/>
  <c r="Y616" i="1"/>
  <c r="Z617" i="1" s="1"/>
  <c r="Y617" i="1"/>
  <c r="Z618" i="1" s="1"/>
  <c r="Y618" i="1"/>
  <c r="Z619" i="1" s="1"/>
  <c r="Y619" i="1"/>
  <c r="Z620" i="1" s="1"/>
  <c r="Y620" i="1"/>
  <c r="Z621" i="1" s="1"/>
  <c r="Y621" i="1"/>
  <c r="Z622" i="1" s="1"/>
  <c r="Y622" i="1"/>
  <c r="Z623" i="1" s="1"/>
  <c r="Y623" i="1"/>
  <c r="Z624" i="1" s="1"/>
  <c r="Y624" i="1"/>
  <c r="Z625" i="1" s="1"/>
  <c r="Y625" i="1"/>
  <c r="Z626" i="1" s="1"/>
  <c r="Y626" i="1"/>
  <c r="Z627" i="1" s="1"/>
  <c r="Y627" i="1"/>
  <c r="Z628" i="1" s="1"/>
  <c r="Y628" i="1"/>
  <c r="Z629" i="1" s="1"/>
  <c r="Y629" i="1"/>
  <c r="Z630" i="1" s="1"/>
  <c r="Y630" i="1"/>
  <c r="Z631" i="1" s="1"/>
  <c r="Y631" i="1"/>
  <c r="Z632" i="1" s="1"/>
  <c r="Y632" i="1"/>
  <c r="Z633" i="1" s="1"/>
  <c r="Y633" i="1"/>
  <c r="Z634" i="1" s="1"/>
  <c r="Y634" i="1"/>
  <c r="Z635" i="1" s="1"/>
  <c r="Y635" i="1"/>
  <c r="Z636" i="1" s="1"/>
  <c r="Y636" i="1"/>
  <c r="Z637" i="1" s="1"/>
  <c r="Y637" i="1"/>
  <c r="Z638" i="1" s="1"/>
  <c r="Y638" i="1"/>
  <c r="Z639" i="1" s="1"/>
  <c r="Y639" i="1"/>
  <c r="Z640" i="1" s="1"/>
  <c r="Y640" i="1"/>
  <c r="Z641" i="1" s="1"/>
  <c r="Y641" i="1"/>
  <c r="Z642" i="1" s="1"/>
  <c r="Y642" i="1"/>
  <c r="Z643" i="1" s="1"/>
  <c r="Y643" i="1"/>
  <c r="Z644" i="1" s="1"/>
  <c r="Y644" i="1"/>
  <c r="Z645" i="1" s="1"/>
  <c r="Y645" i="1"/>
  <c r="Z646" i="1" s="1"/>
  <c r="Y646" i="1"/>
  <c r="Z647" i="1" s="1"/>
  <c r="Y647" i="1"/>
  <c r="Z648" i="1" s="1"/>
  <c r="Y648" i="1"/>
  <c r="Z649" i="1" s="1"/>
  <c r="Y649" i="1"/>
  <c r="Z650" i="1" s="1"/>
  <c r="Y650" i="1"/>
  <c r="Z651" i="1" s="1"/>
  <c r="Y651" i="1"/>
  <c r="Z652" i="1" s="1"/>
  <c r="Y652" i="1"/>
  <c r="Z653" i="1" s="1"/>
  <c r="Y653" i="1"/>
  <c r="Z654" i="1" s="1"/>
  <c r="Y654" i="1"/>
  <c r="Z655" i="1" s="1"/>
  <c r="Y655" i="1"/>
  <c r="Z656" i="1" s="1"/>
  <c r="Y656" i="1"/>
  <c r="Z657" i="1" s="1"/>
  <c r="Y657" i="1"/>
  <c r="Z658" i="1" s="1"/>
  <c r="Y658" i="1"/>
  <c r="Z659" i="1" s="1"/>
  <c r="Y659" i="1"/>
  <c r="Z660" i="1" s="1"/>
  <c r="Y660" i="1"/>
  <c r="Z661" i="1" s="1"/>
  <c r="Y661" i="1"/>
  <c r="Z662" i="1" s="1"/>
  <c r="Y662" i="1"/>
  <c r="Z663" i="1" s="1"/>
  <c r="Y663" i="1"/>
  <c r="Z664" i="1" s="1"/>
  <c r="Y664" i="1"/>
  <c r="Z665" i="1" s="1"/>
  <c r="Y665" i="1"/>
  <c r="Z666" i="1" s="1"/>
  <c r="Y666" i="1"/>
  <c r="Z667" i="1" s="1"/>
  <c r="Y667" i="1"/>
  <c r="Z668" i="1" s="1"/>
  <c r="Y668" i="1"/>
  <c r="Z669" i="1" s="1"/>
  <c r="Y669" i="1"/>
  <c r="Z670" i="1" s="1"/>
  <c r="Y670" i="1"/>
  <c r="Z671" i="1" s="1"/>
  <c r="Y671" i="1"/>
  <c r="Z672" i="1" s="1"/>
  <c r="Y672" i="1"/>
  <c r="Z673" i="1" s="1"/>
  <c r="Y673" i="1"/>
  <c r="Z674" i="1" s="1"/>
  <c r="Y674" i="1"/>
  <c r="Z675" i="1" s="1"/>
  <c r="Y675" i="1"/>
  <c r="Z676" i="1" s="1"/>
  <c r="Y676" i="1"/>
  <c r="Z677" i="1" s="1"/>
  <c r="Y677" i="1"/>
  <c r="Z678" i="1" s="1"/>
  <c r="Y678" i="1"/>
  <c r="Z679" i="1" s="1"/>
  <c r="Y679" i="1"/>
  <c r="Z680" i="1" s="1"/>
  <c r="Y680" i="1"/>
  <c r="Z681" i="1" s="1"/>
  <c r="Y681" i="1"/>
  <c r="Z682" i="1" s="1"/>
  <c r="Y682" i="1"/>
  <c r="Z683" i="1" s="1"/>
  <c r="Y683" i="1"/>
  <c r="Z684" i="1" s="1"/>
  <c r="Y684" i="1"/>
  <c r="Z685" i="1" s="1"/>
  <c r="Y685" i="1"/>
  <c r="Z686" i="1" s="1"/>
  <c r="Y686" i="1"/>
  <c r="Z687" i="1" s="1"/>
  <c r="Y687" i="1"/>
  <c r="Z688" i="1" s="1"/>
  <c r="Y688" i="1"/>
  <c r="Z689" i="1" s="1"/>
  <c r="Y689" i="1"/>
  <c r="Z690" i="1" s="1"/>
  <c r="Y690" i="1"/>
  <c r="Z691" i="1" s="1"/>
  <c r="Y691" i="1"/>
  <c r="Z692" i="1" s="1"/>
  <c r="Y692" i="1"/>
  <c r="Z693" i="1" s="1"/>
  <c r="Y693" i="1"/>
  <c r="Z694" i="1" s="1"/>
  <c r="Y694" i="1"/>
  <c r="Z695" i="1" s="1"/>
  <c r="Y695" i="1"/>
  <c r="Z696" i="1" s="1"/>
  <c r="Y696" i="1"/>
  <c r="Z697" i="1" s="1"/>
  <c r="Y697" i="1"/>
  <c r="Z698" i="1" s="1"/>
  <c r="Y698" i="1"/>
  <c r="Z699" i="1" s="1"/>
  <c r="Y699" i="1"/>
  <c r="Z700" i="1" s="1"/>
  <c r="Y700" i="1"/>
  <c r="Z701" i="1" s="1"/>
  <c r="Y701" i="1"/>
  <c r="Z702" i="1" s="1"/>
  <c r="Y702" i="1"/>
  <c r="Z703" i="1" s="1"/>
  <c r="Y703" i="1"/>
  <c r="Z704" i="1" s="1"/>
  <c r="Y704" i="1"/>
  <c r="Z705" i="1" s="1"/>
  <c r="Y705" i="1"/>
  <c r="Z706" i="1" s="1"/>
  <c r="Y706" i="1"/>
  <c r="Z707" i="1" s="1"/>
  <c r="Y707" i="1"/>
  <c r="Z708" i="1" s="1"/>
  <c r="Y708" i="1"/>
  <c r="Z709" i="1" s="1"/>
  <c r="Y709" i="1"/>
  <c r="Z710" i="1" s="1"/>
  <c r="Y710" i="1"/>
  <c r="Z711" i="1" s="1"/>
  <c r="Y711" i="1"/>
  <c r="Z712" i="1" s="1"/>
  <c r="Y712" i="1"/>
  <c r="Z713" i="1" s="1"/>
  <c r="Y713" i="1"/>
  <c r="Z714" i="1" s="1"/>
  <c r="Y714" i="1"/>
  <c r="Z715" i="1" s="1"/>
  <c r="Y715" i="1"/>
  <c r="Z716" i="1" s="1"/>
  <c r="Y716" i="1"/>
  <c r="Z717" i="1" s="1"/>
  <c r="Y717" i="1"/>
  <c r="Z718" i="1" s="1"/>
  <c r="Y718" i="1"/>
  <c r="Z719" i="1" s="1"/>
  <c r="Y719" i="1"/>
  <c r="Z720" i="1" s="1"/>
  <c r="Y720" i="1"/>
  <c r="Z721" i="1" s="1"/>
  <c r="Y721" i="1"/>
  <c r="Z722" i="1" s="1"/>
  <c r="Y722" i="1"/>
  <c r="Z723" i="1" s="1"/>
  <c r="Y723" i="1"/>
  <c r="Z724" i="1" s="1"/>
  <c r="Y724" i="1"/>
  <c r="Z725" i="1" s="1"/>
  <c r="Y725" i="1"/>
  <c r="Z726" i="1" s="1"/>
  <c r="Y726" i="1"/>
  <c r="Z727" i="1" s="1"/>
  <c r="Y727" i="1"/>
  <c r="Z728" i="1" s="1"/>
  <c r="Y728" i="1"/>
  <c r="Z729" i="1" s="1"/>
  <c r="Y729" i="1"/>
  <c r="Z730" i="1" s="1"/>
  <c r="Y730" i="1"/>
  <c r="Z731" i="1" s="1"/>
  <c r="Y731" i="1"/>
  <c r="Z732" i="1" s="1"/>
  <c r="Y732" i="1"/>
  <c r="Z733" i="1" s="1"/>
  <c r="Y733" i="1"/>
  <c r="Z734" i="1" s="1"/>
  <c r="Y734" i="1"/>
  <c r="Z735" i="1" s="1"/>
  <c r="Y735" i="1"/>
  <c r="Z736" i="1" s="1"/>
  <c r="Y736" i="1"/>
  <c r="Z737" i="1" s="1"/>
  <c r="Y737" i="1"/>
  <c r="Z738" i="1" s="1"/>
  <c r="Y738" i="1"/>
  <c r="Z739" i="1" s="1"/>
  <c r="Y739" i="1"/>
  <c r="Z740" i="1" s="1"/>
  <c r="Y740" i="1"/>
  <c r="Z741" i="1" s="1"/>
  <c r="Y741" i="1"/>
  <c r="Z742" i="1" s="1"/>
  <c r="Y742" i="1"/>
  <c r="Z743" i="1" s="1"/>
  <c r="Y743" i="1"/>
  <c r="Z744" i="1" s="1"/>
  <c r="Y744" i="1"/>
  <c r="Z745" i="1" s="1"/>
  <c r="Y745" i="1"/>
  <c r="Z746" i="1" s="1"/>
  <c r="Y746" i="1"/>
  <c r="Z747" i="1" s="1"/>
  <c r="Y747" i="1"/>
  <c r="Z748" i="1" s="1"/>
  <c r="Y748" i="1"/>
  <c r="Z749" i="1" s="1"/>
  <c r="Y749" i="1"/>
  <c r="Z750" i="1" s="1"/>
  <c r="Y750" i="1"/>
  <c r="Z751" i="1" s="1"/>
  <c r="Y751" i="1"/>
  <c r="Z752" i="1" s="1"/>
  <c r="Y752" i="1"/>
  <c r="Z753" i="1" s="1"/>
  <c r="Y753" i="1"/>
  <c r="Z754" i="1" s="1"/>
  <c r="Y754" i="1"/>
  <c r="Z755" i="1" s="1"/>
  <c r="Y755" i="1"/>
  <c r="Z756" i="1" s="1"/>
  <c r="Y756" i="1"/>
  <c r="Z757" i="1" s="1"/>
  <c r="Y757" i="1"/>
  <c r="Z758" i="1" s="1"/>
  <c r="Y758" i="1"/>
  <c r="Z759" i="1" s="1"/>
  <c r="Y759" i="1"/>
  <c r="Z760" i="1" s="1"/>
  <c r="Y760" i="1"/>
  <c r="Z761" i="1" s="1"/>
  <c r="Y761" i="1"/>
  <c r="Z762" i="1" s="1"/>
  <c r="Y762" i="1"/>
  <c r="Z763" i="1" s="1"/>
  <c r="Y763" i="1"/>
  <c r="Z764" i="1" s="1"/>
  <c r="Y764" i="1"/>
  <c r="Z765" i="1" s="1"/>
  <c r="Y765" i="1"/>
  <c r="Z766" i="1" s="1"/>
  <c r="Y766" i="1"/>
  <c r="Z767" i="1" s="1"/>
  <c r="Y767" i="1"/>
  <c r="Z768" i="1" s="1"/>
  <c r="Y768" i="1"/>
  <c r="Z769" i="1" s="1"/>
  <c r="Y769" i="1"/>
  <c r="Z770" i="1" s="1"/>
  <c r="Y770" i="1"/>
  <c r="Z771" i="1" s="1"/>
  <c r="Y771" i="1"/>
  <c r="Z772" i="1" s="1"/>
  <c r="Y772" i="1"/>
  <c r="Z773" i="1" s="1"/>
  <c r="Y773" i="1"/>
  <c r="Z774" i="1" s="1"/>
  <c r="Y774" i="1"/>
  <c r="Z775" i="1" s="1"/>
  <c r="Y775" i="1"/>
  <c r="Z776" i="1" s="1"/>
  <c r="Y776" i="1"/>
  <c r="Z777" i="1" s="1"/>
  <c r="Y777" i="1"/>
  <c r="Z778" i="1" s="1"/>
  <c r="Y778" i="1"/>
  <c r="Z779" i="1" s="1"/>
  <c r="Y779" i="1"/>
  <c r="Z780" i="1" s="1"/>
  <c r="Y780" i="1"/>
  <c r="Z781" i="1" s="1"/>
  <c r="Y781" i="1"/>
  <c r="Z782" i="1" s="1"/>
  <c r="Y782" i="1"/>
  <c r="Z783" i="1" s="1"/>
  <c r="Y783" i="1"/>
  <c r="Z784" i="1" s="1"/>
  <c r="Y784" i="1"/>
  <c r="Z785" i="1" s="1"/>
  <c r="Y785" i="1"/>
  <c r="Z786" i="1" s="1"/>
  <c r="Y786" i="1"/>
  <c r="Z787" i="1" s="1"/>
  <c r="Y787" i="1"/>
  <c r="Z788" i="1" s="1"/>
  <c r="Y788" i="1"/>
  <c r="Z789" i="1" s="1"/>
  <c r="Y789" i="1"/>
  <c r="Z790" i="1" s="1"/>
  <c r="Y790" i="1"/>
  <c r="Z791" i="1" s="1"/>
  <c r="Y791" i="1"/>
  <c r="Z792" i="1" s="1"/>
  <c r="Y792" i="1"/>
  <c r="Z793" i="1" s="1"/>
  <c r="Y793" i="1"/>
  <c r="Z794" i="1" s="1"/>
  <c r="Y794" i="1"/>
  <c r="Z795" i="1" s="1"/>
  <c r="Y795" i="1"/>
  <c r="Z796" i="1" s="1"/>
  <c r="Y796" i="1"/>
  <c r="Y797" i="1"/>
  <c r="Z798" i="1" s="1"/>
  <c r="Y798" i="1"/>
  <c r="Z799" i="1" s="1"/>
  <c r="Y799" i="1"/>
  <c r="Z800" i="1" s="1"/>
  <c r="Y800" i="1"/>
  <c r="Z801" i="1" s="1"/>
  <c r="Y801" i="1"/>
  <c r="Z802" i="1" s="1"/>
  <c r="Y802" i="1"/>
  <c r="Z803" i="1" s="1"/>
  <c r="Y803" i="1"/>
  <c r="Z804" i="1" s="1"/>
  <c r="Y804" i="1"/>
  <c r="Z805" i="1" s="1"/>
  <c r="Y805" i="1"/>
  <c r="Z806" i="1" s="1"/>
  <c r="Y806" i="1"/>
  <c r="Z807" i="1" s="1"/>
  <c r="Y807" i="1"/>
  <c r="Z808" i="1" s="1"/>
  <c r="Y808" i="1"/>
  <c r="Z809" i="1" s="1"/>
  <c r="Y809" i="1"/>
  <c r="Z810" i="1" s="1"/>
  <c r="Y810" i="1"/>
  <c r="Z811" i="1" s="1"/>
  <c r="Y811" i="1"/>
  <c r="Z812" i="1" s="1"/>
  <c r="Y812" i="1"/>
  <c r="Z813" i="1" s="1"/>
  <c r="Y813" i="1"/>
  <c r="Z814" i="1" s="1"/>
  <c r="Y814" i="1"/>
  <c r="Z815" i="1" s="1"/>
  <c r="Y815" i="1"/>
  <c r="Z816" i="1" s="1"/>
  <c r="Y816" i="1"/>
  <c r="Z817" i="1" s="1"/>
  <c r="Y817" i="1"/>
  <c r="Z818" i="1" s="1"/>
  <c r="Y818" i="1"/>
  <c r="Z819" i="1" s="1"/>
  <c r="Y819" i="1"/>
  <c r="Z820" i="1" s="1"/>
  <c r="Y820" i="1"/>
  <c r="Z821" i="1" s="1"/>
  <c r="Y821" i="1"/>
  <c r="Z822" i="1" s="1"/>
  <c r="Y822" i="1"/>
  <c r="Z823" i="1" s="1"/>
  <c r="Y823" i="1"/>
  <c r="Z824" i="1" s="1"/>
  <c r="Y824" i="1"/>
  <c r="Z825" i="1" s="1"/>
  <c r="Y825" i="1"/>
  <c r="Z826" i="1" s="1"/>
  <c r="Y826" i="1"/>
  <c r="Z827" i="1" s="1"/>
  <c r="Y827" i="1"/>
  <c r="Z828" i="1" s="1"/>
  <c r="Y828" i="1"/>
  <c r="Z829" i="1" s="1"/>
  <c r="Y829" i="1"/>
  <c r="Z830" i="1" s="1"/>
  <c r="Y830" i="1"/>
  <c r="Z831" i="1" s="1"/>
  <c r="Y831" i="1"/>
  <c r="Z832" i="1" s="1"/>
  <c r="Y832" i="1"/>
  <c r="Z833" i="1" s="1"/>
  <c r="Y833" i="1"/>
  <c r="Z834" i="1" s="1"/>
  <c r="Y834" i="1"/>
  <c r="Z835" i="1" s="1"/>
  <c r="Y835" i="1"/>
  <c r="Z836" i="1" s="1"/>
  <c r="Y836" i="1"/>
  <c r="Z837" i="1" s="1"/>
  <c r="Y837" i="1"/>
  <c r="Z838" i="1" s="1"/>
  <c r="Y838" i="1"/>
  <c r="Z839" i="1" s="1"/>
  <c r="Y839" i="1"/>
  <c r="Z840" i="1" s="1"/>
  <c r="Y840" i="1"/>
  <c r="Z841" i="1" s="1"/>
  <c r="Y841" i="1"/>
  <c r="Z842" i="1" s="1"/>
  <c r="Y842" i="1"/>
  <c r="Z843" i="1" s="1"/>
  <c r="Y843" i="1"/>
  <c r="Z844" i="1" s="1"/>
  <c r="Y844" i="1"/>
  <c r="Z845" i="1" s="1"/>
  <c r="Y845" i="1"/>
  <c r="Z846" i="1" s="1"/>
  <c r="Y846" i="1"/>
  <c r="Z847" i="1" s="1"/>
  <c r="Y847" i="1"/>
  <c r="Z848" i="1" s="1"/>
  <c r="Y848" i="1"/>
  <c r="Z849" i="1" s="1"/>
  <c r="Y849" i="1"/>
  <c r="Z850" i="1" s="1"/>
  <c r="Y850" i="1"/>
  <c r="Z851" i="1" s="1"/>
  <c r="Y851" i="1"/>
  <c r="Z852" i="1" s="1"/>
  <c r="Y852" i="1"/>
  <c r="Z853" i="1" s="1"/>
  <c r="Y853" i="1"/>
  <c r="Z854" i="1" s="1"/>
  <c r="Y854" i="1"/>
  <c r="Z855" i="1" s="1"/>
  <c r="Y855" i="1"/>
  <c r="Z856" i="1" s="1"/>
  <c r="Y856" i="1"/>
  <c r="Z857" i="1" s="1"/>
  <c r="Y857" i="1"/>
  <c r="Z858" i="1" s="1"/>
  <c r="Y858" i="1"/>
  <c r="Z859" i="1" s="1"/>
  <c r="Y859" i="1"/>
  <c r="Z860" i="1" s="1"/>
  <c r="Y860" i="1"/>
  <c r="Z861" i="1" s="1"/>
  <c r="Y861" i="1"/>
  <c r="Z862" i="1" s="1"/>
  <c r="Y862" i="1"/>
  <c r="Z863" i="1" s="1"/>
  <c r="Y863" i="1"/>
  <c r="Z864" i="1" s="1"/>
  <c r="Y864" i="1"/>
  <c r="Z865" i="1" s="1"/>
  <c r="Y865" i="1"/>
  <c r="Z866" i="1" s="1"/>
  <c r="Y866" i="1"/>
  <c r="Z867" i="1" s="1"/>
  <c r="Y867" i="1"/>
  <c r="Z868" i="1" s="1"/>
  <c r="Y868" i="1"/>
  <c r="Z869" i="1" s="1"/>
  <c r="Y869" i="1"/>
  <c r="Z870" i="1" s="1"/>
  <c r="Y870" i="1"/>
  <c r="Z871" i="1" s="1"/>
  <c r="Y871" i="1"/>
  <c r="Z872" i="1" s="1"/>
  <c r="Y872" i="1"/>
  <c r="Z873" i="1" s="1"/>
  <c r="Y873" i="1"/>
  <c r="Z874" i="1" s="1"/>
  <c r="Y874" i="1"/>
  <c r="Z875" i="1" s="1"/>
  <c r="Y875" i="1"/>
  <c r="Z876" i="1" s="1"/>
  <c r="Y876" i="1"/>
  <c r="Z877" i="1" s="1"/>
  <c r="Y877" i="1"/>
  <c r="Z878" i="1" s="1"/>
  <c r="Y878" i="1"/>
  <c r="Z879" i="1" s="1"/>
  <c r="Y879" i="1"/>
  <c r="Z880" i="1" s="1"/>
  <c r="Y880" i="1"/>
  <c r="Z881" i="1" s="1"/>
  <c r="Y881" i="1"/>
  <c r="Z882" i="1" s="1"/>
  <c r="Y882" i="1"/>
  <c r="Z883" i="1" s="1"/>
  <c r="Y883" i="1"/>
  <c r="Z884" i="1" s="1"/>
  <c r="Y884" i="1"/>
  <c r="Z885" i="1" s="1"/>
  <c r="Y885" i="1"/>
  <c r="Z886" i="1" s="1"/>
  <c r="Y886" i="1"/>
  <c r="Z887" i="1" s="1"/>
  <c r="Y887" i="1"/>
  <c r="Z888" i="1" s="1"/>
  <c r="Y888" i="1"/>
  <c r="Z889" i="1" s="1"/>
  <c r="Y889" i="1"/>
  <c r="Z890" i="1" s="1"/>
  <c r="Y890" i="1"/>
  <c r="Z891" i="1" s="1"/>
  <c r="Y891" i="1"/>
  <c r="Z892" i="1" s="1"/>
  <c r="Y892" i="1"/>
  <c r="Z893" i="1" s="1"/>
  <c r="Y893" i="1"/>
  <c r="Z894" i="1" s="1"/>
  <c r="Y894" i="1"/>
  <c r="Z895" i="1" s="1"/>
  <c r="Y895" i="1"/>
  <c r="Z896" i="1" s="1"/>
  <c r="Y896" i="1"/>
  <c r="Z897" i="1" s="1"/>
  <c r="Y897" i="1"/>
  <c r="Z898" i="1" s="1"/>
  <c r="Y898" i="1"/>
  <c r="Z899" i="1" s="1"/>
  <c r="Y899" i="1"/>
  <c r="Z900" i="1" s="1"/>
  <c r="Y900" i="1"/>
  <c r="Z901" i="1" s="1"/>
  <c r="Y901" i="1"/>
  <c r="Z902" i="1" s="1"/>
  <c r="Y902" i="1"/>
  <c r="Z903" i="1" s="1"/>
  <c r="Y903" i="1"/>
  <c r="Z904" i="1" s="1"/>
  <c r="Y904" i="1"/>
  <c r="Z905" i="1" s="1"/>
  <c r="Y905" i="1"/>
  <c r="Z906" i="1" s="1"/>
  <c r="Y906" i="1"/>
  <c r="Z907" i="1" s="1"/>
  <c r="Y907" i="1"/>
  <c r="Z908" i="1" s="1"/>
  <c r="Y908" i="1"/>
  <c r="Z909" i="1" s="1"/>
  <c r="Y909" i="1"/>
  <c r="Z910" i="1" s="1"/>
  <c r="Y910" i="1"/>
  <c r="Z911" i="1" s="1"/>
  <c r="Y911" i="1"/>
  <c r="Z912" i="1" s="1"/>
  <c r="Y912" i="1"/>
  <c r="Z913" i="1" s="1"/>
  <c r="Y913" i="1"/>
  <c r="Z914" i="1" s="1"/>
  <c r="Y914" i="1"/>
  <c r="Z915" i="1" s="1"/>
  <c r="Y915" i="1"/>
  <c r="Z916" i="1" s="1"/>
  <c r="Y916" i="1"/>
  <c r="Z917" i="1" s="1"/>
  <c r="Y917" i="1"/>
  <c r="Z918" i="1" s="1"/>
  <c r="Y918" i="1"/>
  <c r="Z919" i="1" s="1"/>
  <c r="Y919" i="1"/>
  <c r="Z920" i="1" s="1"/>
  <c r="Y920" i="1"/>
  <c r="Z921" i="1" s="1"/>
  <c r="Y921" i="1"/>
  <c r="Z922" i="1" s="1"/>
  <c r="Y922" i="1"/>
  <c r="Z923" i="1" s="1"/>
  <c r="Y923" i="1"/>
  <c r="Z924" i="1" s="1"/>
  <c r="Y924" i="1"/>
  <c r="Z925" i="1" s="1"/>
  <c r="Y925" i="1"/>
  <c r="Z926" i="1" s="1"/>
  <c r="Y926" i="1"/>
  <c r="Z927" i="1" s="1"/>
  <c r="Y927" i="1"/>
  <c r="Z928" i="1" s="1"/>
  <c r="Y928" i="1"/>
  <c r="Z929" i="1" s="1"/>
  <c r="Y929" i="1"/>
  <c r="Z930" i="1" s="1"/>
  <c r="Y930" i="1"/>
  <c r="Z931" i="1" s="1"/>
  <c r="Y931" i="1"/>
  <c r="Z932" i="1" s="1"/>
  <c r="Y932" i="1"/>
  <c r="Z933" i="1" s="1"/>
  <c r="Y933" i="1"/>
  <c r="Z934" i="1" s="1"/>
  <c r="Y934" i="1"/>
  <c r="Z935" i="1" s="1"/>
  <c r="Y935" i="1"/>
  <c r="Z936" i="1" s="1"/>
  <c r="Y936" i="1"/>
  <c r="Z937" i="1" s="1"/>
  <c r="Y937" i="1"/>
  <c r="Z938" i="1" s="1"/>
  <c r="Y938" i="1"/>
  <c r="Z939" i="1" s="1"/>
  <c r="Y939" i="1"/>
  <c r="Z940" i="1" s="1"/>
  <c r="Y940" i="1"/>
  <c r="Z941" i="1" s="1"/>
  <c r="Y941" i="1"/>
  <c r="Z942" i="1" s="1"/>
  <c r="Y942" i="1"/>
  <c r="Z943" i="1" s="1"/>
  <c r="Y943" i="1"/>
  <c r="Z944" i="1" s="1"/>
  <c r="Y944" i="1"/>
  <c r="Z945" i="1" s="1"/>
  <c r="Y945" i="1"/>
  <c r="Z946" i="1" s="1"/>
  <c r="Y946" i="1"/>
  <c r="Z947" i="1" s="1"/>
  <c r="Y947" i="1"/>
  <c r="Z948" i="1" s="1"/>
  <c r="Y948" i="1"/>
  <c r="Z949" i="1" s="1"/>
  <c r="Y949" i="1"/>
  <c r="Z950" i="1" s="1"/>
  <c r="Y950" i="1"/>
  <c r="Z951" i="1" s="1"/>
  <c r="Y951" i="1"/>
  <c r="Z952" i="1" s="1"/>
  <c r="Y952" i="1"/>
  <c r="Z953" i="1" s="1"/>
  <c r="Y953" i="1"/>
  <c r="Z954" i="1" s="1"/>
  <c r="Y954" i="1"/>
  <c r="Z955" i="1" s="1"/>
  <c r="Y955" i="1"/>
  <c r="Z956" i="1" s="1"/>
  <c r="Y956" i="1"/>
  <c r="Z957" i="1" s="1"/>
  <c r="Y957" i="1"/>
  <c r="Z958" i="1" s="1"/>
  <c r="Y958" i="1"/>
  <c r="Z959" i="1" s="1"/>
  <c r="Y959" i="1"/>
  <c r="Z960" i="1" s="1"/>
  <c r="Y960" i="1"/>
  <c r="Z961" i="1" s="1"/>
  <c r="Y961" i="1"/>
  <c r="Z962" i="1" s="1"/>
  <c r="Y962" i="1"/>
  <c r="Z963" i="1" s="1"/>
  <c r="Y963" i="1"/>
  <c r="Z964" i="1" s="1"/>
  <c r="Y964" i="1"/>
  <c r="Z965" i="1" s="1"/>
  <c r="Y965" i="1"/>
  <c r="Z966" i="1" s="1"/>
  <c r="Y966" i="1"/>
  <c r="Z967" i="1" s="1"/>
  <c r="Y967" i="1"/>
  <c r="Z968" i="1" s="1"/>
  <c r="Y968" i="1"/>
  <c r="Z969" i="1" s="1"/>
  <c r="Y969" i="1"/>
  <c r="Z970" i="1" s="1"/>
  <c r="Y970" i="1"/>
  <c r="Z971" i="1" s="1"/>
  <c r="Y971" i="1"/>
  <c r="Z972" i="1" s="1"/>
  <c r="Y972" i="1"/>
  <c r="Z973" i="1" s="1"/>
  <c r="Y973" i="1"/>
  <c r="Z974" i="1" s="1"/>
  <c r="Y974" i="1"/>
  <c r="Z975" i="1" s="1"/>
  <c r="Y975" i="1"/>
  <c r="Z976" i="1" s="1"/>
  <c r="Y976" i="1"/>
  <c r="Z977" i="1" s="1"/>
  <c r="Y977" i="1"/>
  <c r="Z978" i="1" s="1"/>
  <c r="Y978" i="1"/>
  <c r="Z979" i="1" s="1"/>
  <c r="Y979" i="1"/>
  <c r="Z980" i="1" s="1"/>
  <c r="Y980" i="1"/>
  <c r="Z981" i="1" s="1"/>
  <c r="Y981" i="1"/>
  <c r="Z982" i="1" s="1"/>
  <c r="Y982" i="1"/>
  <c r="Z983" i="1" s="1"/>
  <c r="Y983" i="1"/>
  <c r="Z984" i="1" s="1"/>
  <c r="Y984" i="1"/>
  <c r="Z985" i="1" s="1"/>
  <c r="Y985" i="1"/>
  <c r="Z986" i="1" s="1"/>
  <c r="Y986" i="1"/>
  <c r="Z987" i="1" s="1"/>
  <c r="Y987" i="1"/>
  <c r="Z988" i="1" s="1"/>
  <c r="Y988" i="1"/>
  <c r="Z989" i="1" s="1"/>
  <c r="Y989" i="1"/>
  <c r="Z990" i="1" s="1"/>
  <c r="Y990" i="1"/>
  <c r="Z991" i="1" s="1"/>
  <c r="Y991" i="1"/>
  <c r="Z992" i="1" s="1"/>
  <c r="Y992" i="1"/>
  <c r="Z993" i="1" s="1"/>
  <c r="Y993" i="1"/>
  <c r="Z994" i="1" s="1"/>
  <c r="Y994" i="1"/>
  <c r="Z995" i="1" s="1"/>
  <c r="Y995" i="1"/>
  <c r="Z996" i="1" s="1"/>
  <c r="Y996" i="1"/>
  <c r="Z997" i="1" s="1"/>
  <c r="Y997" i="1"/>
  <c r="Z998" i="1" s="1"/>
  <c r="Y998" i="1"/>
  <c r="Z999" i="1" s="1"/>
  <c r="Y999" i="1"/>
  <c r="Z1000" i="1" s="1"/>
  <c r="Y1000" i="1"/>
  <c r="Z1001" i="1" s="1"/>
  <c r="Y1001" i="1"/>
  <c r="Z1002" i="1" s="1"/>
  <c r="Y1002" i="1"/>
  <c r="Z1003" i="1" s="1"/>
  <c r="Y1003" i="1"/>
  <c r="Z1004" i="1" s="1"/>
  <c r="Y1004" i="1"/>
  <c r="Z1005" i="1" s="1"/>
  <c r="Y1005" i="1"/>
  <c r="Z1006" i="1" s="1"/>
  <c r="Y1006" i="1"/>
  <c r="Z1007" i="1" s="1"/>
  <c r="Y1007" i="1"/>
  <c r="Z1008" i="1" s="1"/>
  <c r="Y1008" i="1"/>
  <c r="Z1009" i="1" s="1"/>
  <c r="Y1009" i="1"/>
  <c r="Z1010" i="1" s="1"/>
  <c r="Y1010" i="1"/>
  <c r="Z1011" i="1" s="1"/>
  <c r="Y1011" i="1"/>
  <c r="Z1012" i="1" s="1"/>
  <c r="Y1012" i="1"/>
  <c r="Z1013" i="1" s="1"/>
  <c r="Y1013" i="1"/>
  <c r="Z1014" i="1" s="1"/>
  <c r="Y1014" i="1"/>
  <c r="Z1015" i="1" s="1"/>
  <c r="Y1015" i="1"/>
  <c r="Z1016" i="1" s="1"/>
  <c r="Y1016" i="1"/>
  <c r="Z1017" i="1" s="1"/>
  <c r="Y1017" i="1"/>
  <c r="Z1018" i="1" s="1"/>
  <c r="Y1018" i="1"/>
  <c r="Z1019" i="1" s="1"/>
  <c r="Y1019" i="1"/>
  <c r="Z1020" i="1" s="1"/>
  <c r="Y1020" i="1"/>
  <c r="Z1021" i="1" s="1"/>
  <c r="Y1021" i="1"/>
  <c r="Z1022" i="1" s="1"/>
  <c r="Y1022" i="1"/>
  <c r="Z1023" i="1" s="1"/>
  <c r="Y1023" i="1"/>
  <c r="Z1024" i="1" s="1"/>
  <c r="Y1024" i="1"/>
  <c r="Z1025" i="1" s="1"/>
  <c r="Y1025" i="1"/>
  <c r="Z1026" i="1" s="1"/>
  <c r="Y1026" i="1"/>
  <c r="Z1027" i="1" s="1"/>
  <c r="Y1027" i="1"/>
  <c r="Z1028" i="1" s="1"/>
  <c r="Y1028" i="1"/>
  <c r="Z1029" i="1" s="1"/>
  <c r="Y1029" i="1"/>
  <c r="Z1030" i="1" s="1"/>
  <c r="Y1030" i="1"/>
  <c r="Z1031" i="1" s="1"/>
  <c r="Y1031" i="1"/>
  <c r="Z1032" i="1" s="1"/>
  <c r="Y1032" i="1"/>
  <c r="Z1033" i="1" s="1"/>
  <c r="Y1033" i="1"/>
  <c r="Z1034" i="1" s="1"/>
  <c r="Y1034" i="1"/>
  <c r="Z1035" i="1" s="1"/>
  <c r="Y1035" i="1"/>
  <c r="Z1036" i="1" s="1"/>
  <c r="Y1036" i="1"/>
  <c r="Z1037" i="1" s="1"/>
  <c r="Y1037" i="1"/>
  <c r="Z1038" i="1" s="1"/>
  <c r="Y1038" i="1"/>
  <c r="Z1039" i="1" s="1"/>
  <c r="Y1039" i="1"/>
  <c r="Z1040" i="1" s="1"/>
  <c r="Y1040" i="1"/>
  <c r="Z1041" i="1" s="1"/>
  <c r="Y1041" i="1"/>
  <c r="Z1042" i="1" s="1"/>
  <c r="Y1042" i="1"/>
  <c r="Z1043" i="1" s="1"/>
  <c r="Y1043" i="1"/>
  <c r="Z1044" i="1" s="1"/>
  <c r="Y1044" i="1"/>
  <c r="Z1045" i="1" s="1"/>
  <c r="Y1045" i="1"/>
  <c r="Z1046" i="1" s="1"/>
  <c r="Y1046" i="1"/>
  <c r="Z1047" i="1" s="1"/>
  <c r="Y1047" i="1"/>
  <c r="Z1048" i="1" s="1"/>
  <c r="Y1048" i="1"/>
  <c r="Z1049" i="1" s="1"/>
  <c r="Y1049" i="1"/>
  <c r="Z1050" i="1" s="1"/>
  <c r="Y1050" i="1"/>
  <c r="Z1051" i="1" s="1"/>
  <c r="Y1051" i="1"/>
  <c r="Z1052" i="1" s="1"/>
  <c r="Y1052" i="1"/>
  <c r="Z1053" i="1" s="1"/>
  <c r="Y1053" i="1"/>
  <c r="Z1054" i="1" s="1"/>
  <c r="Y1054" i="1"/>
  <c r="Z1055" i="1" s="1"/>
  <c r="Y1055" i="1"/>
  <c r="Z1056" i="1" s="1"/>
  <c r="Y1056" i="1"/>
  <c r="Z1057" i="1" s="1"/>
  <c r="Y1057" i="1"/>
  <c r="Z1058" i="1" s="1"/>
  <c r="Y1058" i="1"/>
  <c r="Z1059" i="1" s="1"/>
  <c r="Y1059" i="1"/>
  <c r="Z1060" i="1" s="1"/>
  <c r="Y1060" i="1"/>
  <c r="Z1061" i="1" s="1"/>
  <c r="Y1061" i="1"/>
  <c r="Z1062" i="1" s="1"/>
  <c r="Y1062" i="1"/>
  <c r="Z1063" i="1" s="1"/>
  <c r="Y1063" i="1"/>
  <c r="Z1064" i="1" s="1"/>
  <c r="Y1064" i="1"/>
  <c r="Z1065" i="1" s="1"/>
  <c r="Y1065" i="1"/>
  <c r="Z1066" i="1" s="1"/>
  <c r="Y1066" i="1"/>
  <c r="Z1067" i="1" s="1"/>
  <c r="Y1067" i="1"/>
  <c r="Z1068" i="1" s="1"/>
  <c r="Y1068" i="1"/>
  <c r="Z1069" i="1" s="1"/>
  <c r="Y1069" i="1"/>
  <c r="Z1070" i="1" s="1"/>
  <c r="Y1070" i="1"/>
  <c r="Z1071" i="1" s="1"/>
  <c r="Y1071" i="1"/>
  <c r="Z1072" i="1" s="1"/>
  <c r="Y1072" i="1"/>
  <c r="Z1073" i="1" s="1"/>
  <c r="Y1073" i="1"/>
  <c r="Z1074" i="1" s="1"/>
  <c r="Y1074" i="1"/>
  <c r="Z1075" i="1" s="1"/>
  <c r="Y1075" i="1"/>
  <c r="Z1076" i="1" s="1"/>
  <c r="Y1076" i="1"/>
  <c r="Z1077" i="1" s="1"/>
  <c r="Y1077" i="1"/>
  <c r="Z1078" i="1" s="1"/>
  <c r="Y1078" i="1"/>
  <c r="Z1079" i="1" s="1"/>
  <c r="Y1079" i="1"/>
  <c r="Z1080" i="1" s="1"/>
  <c r="Y1080" i="1"/>
  <c r="Z1081" i="1" s="1"/>
  <c r="Y1081" i="1"/>
  <c r="Z1082" i="1" s="1"/>
  <c r="Y1082" i="1"/>
  <c r="Z1083" i="1" s="1"/>
  <c r="Y1083" i="1"/>
  <c r="Z1084" i="1" s="1"/>
  <c r="Y1084" i="1"/>
  <c r="Z1085" i="1" s="1"/>
  <c r="Y1085" i="1"/>
  <c r="Z1086" i="1" s="1"/>
  <c r="Y1086" i="1"/>
  <c r="Z1087" i="1" s="1"/>
  <c r="Y1087" i="1"/>
  <c r="Z1088" i="1" s="1"/>
  <c r="Y1088" i="1"/>
  <c r="Z1089" i="1" s="1"/>
  <c r="Y1089" i="1"/>
  <c r="Z1090" i="1" s="1"/>
  <c r="Y1090" i="1"/>
  <c r="Z1091" i="1" s="1"/>
  <c r="Y1091" i="1"/>
  <c r="Z1092" i="1" s="1"/>
  <c r="Y1092" i="1"/>
  <c r="Z1093" i="1" s="1"/>
  <c r="Y1093" i="1"/>
  <c r="Z1094" i="1" s="1"/>
  <c r="Y1094" i="1"/>
  <c r="Z1095" i="1" s="1"/>
  <c r="Y1095" i="1"/>
  <c r="Z1096" i="1" s="1"/>
  <c r="Y1096" i="1"/>
  <c r="Z1097" i="1" s="1"/>
  <c r="Y1097" i="1"/>
  <c r="Z1098" i="1" s="1"/>
  <c r="Y1098" i="1"/>
  <c r="Z1099" i="1" s="1"/>
  <c r="Y1099" i="1"/>
  <c r="Z1100" i="1" s="1"/>
  <c r="Y1100" i="1"/>
  <c r="Z1101" i="1" s="1"/>
  <c r="Y1101" i="1"/>
  <c r="Z1102" i="1" s="1"/>
  <c r="Y1102" i="1"/>
  <c r="Z1103" i="1" s="1"/>
  <c r="Y1103" i="1"/>
  <c r="Z1104" i="1" s="1"/>
  <c r="Y1104" i="1"/>
  <c r="Z1105" i="1" s="1"/>
  <c r="Y1105" i="1"/>
  <c r="Z1106" i="1" s="1"/>
  <c r="Y1106" i="1"/>
  <c r="Z1107" i="1" s="1"/>
  <c r="Y1107" i="1"/>
  <c r="Z1108" i="1" s="1"/>
  <c r="Y1108" i="1"/>
  <c r="Z1109" i="1" s="1"/>
  <c r="Y1109" i="1"/>
  <c r="Z1110" i="1" s="1"/>
  <c r="Y1110" i="1"/>
  <c r="Z1111" i="1" s="1"/>
  <c r="Y1111" i="1"/>
  <c r="Z1112" i="1" s="1"/>
  <c r="Y1112" i="1"/>
  <c r="Z1113" i="1" s="1"/>
  <c r="Y1113" i="1"/>
  <c r="Z1114" i="1" s="1"/>
  <c r="Y1114" i="1"/>
  <c r="Z1115" i="1" s="1"/>
  <c r="Y1115" i="1"/>
  <c r="Z1116" i="1" s="1"/>
  <c r="Y1116" i="1"/>
  <c r="Z1117" i="1" s="1"/>
  <c r="Y1117" i="1"/>
  <c r="Z1118" i="1" s="1"/>
  <c r="Y1118" i="1"/>
  <c r="Z1119" i="1" s="1"/>
  <c r="Y1119" i="1"/>
  <c r="Z1120" i="1" s="1"/>
  <c r="Y1120" i="1"/>
  <c r="Z1121" i="1" s="1"/>
  <c r="Y1121" i="1"/>
  <c r="Z1122" i="1" s="1"/>
  <c r="Y1122" i="1"/>
  <c r="Z1123" i="1" s="1"/>
  <c r="Y1123" i="1"/>
  <c r="Z1124" i="1" s="1"/>
  <c r="Y1124" i="1"/>
  <c r="Z1125" i="1" s="1"/>
  <c r="Y1125" i="1"/>
  <c r="Z1126" i="1" s="1"/>
  <c r="Y1126" i="1"/>
  <c r="Z1127" i="1" s="1"/>
  <c r="Y1127" i="1"/>
  <c r="Z1128" i="1" s="1"/>
  <c r="Y1128" i="1"/>
  <c r="Z1129" i="1" s="1"/>
  <c r="Y1129" i="1"/>
  <c r="Z1130" i="1" s="1"/>
  <c r="Y1130" i="1"/>
  <c r="Z1131" i="1" s="1"/>
  <c r="Y1131" i="1"/>
  <c r="Z1132" i="1" s="1"/>
  <c r="Y1132" i="1"/>
  <c r="Z1133" i="1" s="1"/>
  <c r="Y1133" i="1"/>
  <c r="Z1134" i="1" s="1"/>
  <c r="Y1134" i="1"/>
  <c r="Z1135" i="1" s="1"/>
  <c r="Y1135" i="1"/>
  <c r="Z1136" i="1" s="1"/>
  <c r="Y1136" i="1"/>
  <c r="Z1137" i="1" s="1"/>
  <c r="Y1137" i="1"/>
  <c r="Z1138" i="1" s="1"/>
  <c r="Y1138" i="1"/>
  <c r="Z1139" i="1" s="1"/>
  <c r="Y1139" i="1"/>
  <c r="Z1140" i="1" s="1"/>
  <c r="Y1140" i="1"/>
  <c r="Z1141" i="1" s="1"/>
  <c r="Y1141" i="1"/>
  <c r="Z1142" i="1" s="1"/>
  <c r="Y1142" i="1"/>
  <c r="Z1143" i="1" s="1"/>
  <c r="Y1143" i="1"/>
  <c r="Z1144" i="1" s="1"/>
  <c r="Y1144" i="1"/>
  <c r="Z1145" i="1" s="1"/>
  <c r="Y1145" i="1"/>
  <c r="Z1146" i="1" s="1"/>
  <c r="Y1146" i="1"/>
  <c r="Z1147" i="1" s="1"/>
  <c r="Y1147" i="1"/>
  <c r="Z1148" i="1" s="1"/>
  <c r="Y1148" i="1"/>
  <c r="Z1149" i="1" s="1"/>
  <c r="Y1149" i="1"/>
  <c r="Z1150" i="1" s="1"/>
  <c r="Y1150" i="1"/>
  <c r="Z1151" i="1" s="1"/>
  <c r="Y1151" i="1"/>
  <c r="Z1152" i="1" s="1"/>
  <c r="Y1152" i="1"/>
  <c r="Z1153" i="1" s="1"/>
  <c r="Y1153" i="1"/>
  <c r="Z1154" i="1" s="1"/>
  <c r="Y1154" i="1"/>
  <c r="Z1155" i="1" s="1"/>
  <c r="Y1155" i="1"/>
  <c r="Z1156" i="1" s="1"/>
  <c r="Y1156" i="1"/>
  <c r="Z1157" i="1" s="1"/>
  <c r="Y1157" i="1"/>
  <c r="Z1158" i="1" s="1"/>
  <c r="Y1158" i="1"/>
  <c r="Z1159" i="1" s="1"/>
  <c r="Y1159" i="1"/>
  <c r="Z1160" i="1" s="1"/>
  <c r="Y1160" i="1"/>
  <c r="Z1161" i="1" s="1"/>
  <c r="Y1161" i="1"/>
  <c r="Z1162" i="1" s="1"/>
  <c r="Y1162" i="1"/>
  <c r="Z1163" i="1" s="1"/>
  <c r="Y1163" i="1"/>
  <c r="Z1164" i="1" s="1"/>
  <c r="Y1164" i="1"/>
  <c r="Z1165" i="1" s="1"/>
  <c r="Y1165" i="1"/>
  <c r="Z1166" i="1" s="1"/>
  <c r="Y1166" i="1"/>
  <c r="Z1167" i="1" s="1"/>
  <c r="Y1167" i="1"/>
  <c r="Z1168" i="1" s="1"/>
  <c r="Y1168" i="1"/>
  <c r="Z1169" i="1" s="1"/>
  <c r="Y1169" i="1"/>
  <c r="Z1170" i="1" s="1"/>
  <c r="Y1170" i="1"/>
  <c r="Z1171" i="1" s="1"/>
  <c r="Y1171" i="1"/>
  <c r="Z1172" i="1" s="1"/>
  <c r="Y1172" i="1"/>
  <c r="Z1173" i="1" s="1"/>
  <c r="Y1173" i="1"/>
  <c r="Z1174" i="1" s="1"/>
  <c r="Y1174" i="1"/>
  <c r="Z1175" i="1" s="1"/>
  <c r="Y1175" i="1"/>
  <c r="Z1176" i="1" s="1"/>
  <c r="Y1176" i="1"/>
  <c r="Z1177" i="1" s="1"/>
  <c r="Y1177" i="1"/>
  <c r="Z1178" i="1" s="1"/>
  <c r="Y1178" i="1"/>
  <c r="Z1179" i="1" s="1"/>
  <c r="Y1179" i="1"/>
  <c r="Z1180" i="1" s="1"/>
  <c r="Y1180" i="1"/>
  <c r="Z1181" i="1" s="1"/>
  <c r="Y1181" i="1"/>
  <c r="Z1182" i="1" s="1"/>
  <c r="Y1182" i="1"/>
  <c r="Z1183" i="1" s="1"/>
  <c r="Y1183" i="1"/>
  <c r="Z1184" i="1" s="1"/>
  <c r="Y1184" i="1"/>
  <c r="Z1185" i="1" s="1"/>
  <c r="Y1185" i="1"/>
  <c r="Z1186" i="1" s="1"/>
  <c r="Y1186" i="1"/>
  <c r="Z1187" i="1" s="1"/>
  <c r="Y1187" i="1"/>
  <c r="Z1188" i="1" s="1"/>
  <c r="Y1188" i="1"/>
  <c r="Z1189" i="1" s="1"/>
  <c r="Y1189" i="1"/>
  <c r="Z1190" i="1" s="1"/>
  <c r="Y1190" i="1"/>
  <c r="Z1191" i="1" s="1"/>
  <c r="Y1191" i="1"/>
  <c r="Z1192" i="1" s="1"/>
  <c r="Y1192" i="1"/>
  <c r="Z1193" i="1" s="1"/>
  <c r="Y1193" i="1"/>
  <c r="Z1194" i="1" s="1"/>
  <c r="Y1194" i="1"/>
  <c r="Z1195" i="1" s="1"/>
  <c r="Y1195" i="1"/>
  <c r="Z1196" i="1" s="1"/>
  <c r="Y1196" i="1"/>
  <c r="Z1197" i="1" s="1"/>
  <c r="Y1197" i="1"/>
  <c r="Z1198" i="1" s="1"/>
  <c r="Y1198" i="1"/>
  <c r="Z1199" i="1" s="1"/>
  <c r="Y1199" i="1"/>
  <c r="Z1200" i="1" s="1"/>
  <c r="Y1200" i="1"/>
  <c r="Z1201" i="1" s="1"/>
  <c r="Y1201" i="1"/>
  <c r="Z1202" i="1" s="1"/>
  <c r="Y1202" i="1"/>
  <c r="Z1203" i="1" s="1"/>
  <c r="Y1203" i="1"/>
  <c r="Z1204" i="1" s="1"/>
  <c r="Y1204" i="1"/>
  <c r="Z1205" i="1" s="1"/>
  <c r="Y1205" i="1"/>
  <c r="Z1206" i="1" s="1"/>
  <c r="Y1206" i="1"/>
  <c r="Z1207" i="1" s="1"/>
  <c r="Y1207" i="1"/>
  <c r="Z1208" i="1" s="1"/>
  <c r="Y1208" i="1"/>
  <c r="Z1209" i="1" s="1"/>
  <c r="Y1209" i="1"/>
  <c r="Z1210" i="1" s="1"/>
  <c r="Y1210" i="1"/>
  <c r="Z1211" i="1" s="1"/>
  <c r="Y1211" i="1"/>
  <c r="Z1212" i="1" s="1"/>
  <c r="Y1212" i="1"/>
  <c r="Z1213" i="1" s="1"/>
  <c r="Y1213" i="1"/>
  <c r="Z1214" i="1" s="1"/>
  <c r="Y1214" i="1"/>
  <c r="Y1215" i="1"/>
  <c r="Z1216" i="1" s="1"/>
  <c r="Y1216" i="1"/>
  <c r="Z1217" i="1" s="1"/>
  <c r="Y1217" i="1"/>
  <c r="Z1218" i="1" s="1"/>
  <c r="Y1218" i="1"/>
  <c r="Z1219" i="1" s="1"/>
  <c r="Y1219" i="1"/>
  <c r="Z1220" i="1" s="1"/>
  <c r="Y1220" i="1"/>
  <c r="Z1221" i="1" s="1"/>
  <c r="Y1221" i="1"/>
  <c r="Z1222" i="1" s="1"/>
  <c r="Y1222" i="1"/>
  <c r="Z1223" i="1" s="1"/>
  <c r="Y1223" i="1"/>
  <c r="Z1224" i="1" s="1"/>
  <c r="Y1224" i="1"/>
  <c r="Z1225" i="1" s="1"/>
  <c r="Y1225" i="1"/>
  <c r="Z1226" i="1" s="1"/>
  <c r="Y1226" i="1"/>
  <c r="Z1227" i="1" s="1"/>
  <c r="Y1227" i="1"/>
  <c r="Z1228" i="1" s="1"/>
  <c r="Y1228" i="1"/>
  <c r="Z1229" i="1" s="1"/>
  <c r="Y1229" i="1"/>
  <c r="Z1230" i="1" s="1"/>
  <c r="Y1230" i="1"/>
  <c r="Z1231" i="1" s="1"/>
  <c r="Y1231" i="1"/>
  <c r="Z1232" i="1" s="1"/>
  <c r="Y1232" i="1"/>
  <c r="Z1233" i="1" s="1"/>
  <c r="Y1233" i="1"/>
  <c r="Z1234" i="1" s="1"/>
  <c r="Y1234" i="1"/>
  <c r="Z1235" i="1" s="1"/>
  <c r="Y1235" i="1"/>
  <c r="Z1236" i="1" s="1"/>
  <c r="Y1236" i="1"/>
  <c r="Z1237" i="1" s="1"/>
  <c r="Y1237" i="1"/>
  <c r="Z1238" i="1" s="1"/>
  <c r="Y1238" i="1"/>
  <c r="Z1239" i="1" s="1"/>
  <c r="Y1239" i="1"/>
  <c r="Z1240" i="1" s="1"/>
  <c r="Y1240" i="1"/>
  <c r="Z1241" i="1" s="1"/>
  <c r="Y1241" i="1"/>
  <c r="Z1242" i="1" s="1"/>
  <c r="Y1242" i="1"/>
  <c r="Z1243" i="1" s="1"/>
  <c r="Y1243" i="1"/>
  <c r="Z1244" i="1" s="1"/>
  <c r="Y1244" i="1"/>
  <c r="Z1245" i="1" s="1"/>
  <c r="Y1245" i="1"/>
  <c r="Z1246" i="1" s="1"/>
  <c r="Y1246" i="1"/>
  <c r="Z1247" i="1" s="1"/>
  <c r="Y1247" i="1"/>
  <c r="Z1248" i="1" s="1"/>
  <c r="Y1248" i="1"/>
  <c r="Z1249" i="1" s="1"/>
  <c r="Y1249" i="1"/>
  <c r="Z1250" i="1" s="1"/>
  <c r="Y1250" i="1"/>
  <c r="Z1251" i="1" s="1"/>
  <c r="Y1251" i="1"/>
  <c r="Z1252" i="1" s="1"/>
  <c r="Y1252" i="1"/>
  <c r="Z1253" i="1" s="1"/>
  <c r="Y1253" i="1"/>
  <c r="Z1254" i="1" s="1"/>
  <c r="Y1254" i="1"/>
  <c r="Z1255" i="1" s="1"/>
  <c r="Y1255" i="1"/>
  <c r="Z1256" i="1" s="1"/>
  <c r="Y1256" i="1"/>
  <c r="Z1257" i="1" s="1"/>
  <c r="Y1257" i="1"/>
  <c r="Z1258" i="1" s="1"/>
  <c r="Y1258" i="1"/>
  <c r="Z1259" i="1" s="1"/>
  <c r="Y1259" i="1"/>
  <c r="Z1260" i="1" s="1"/>
  <c r="Y1260" i="1"/>
  <c r="Z1261" i="1" s="1"/>
  <c r="Y1261" i="1"/>
  <c r="Z1262" i="1" s="1"/>
  <c r="Y1262" i="1"/>
  <c r="Z1263" i="1" s="1"/>
  <c r="Y1263" i="1"/>
  <c r="Z1264" i="1" s="1"/>
  <c r="Y1264" i="1"/>
  <c r="Z1265" i="1" s="1"/>
  <c r="Y1265" i="1"/>
  <c r="Z1266" i="1" s="1"/>
  <c r="Y1266" i="1"/>
  <c r="Z1267" i="1" s="1"/>
  <c r="Y1267" i="1"/>
  <c r="Z1268" i="1" s="1"/>
  <c r="Y1268" i="1"/>
  <c r="Z1269" i="1" s="1"/>
  <c r="Y1269" i="1"/>
  <c r="Z1270" i="1" s="1"/>
  <c r="Y1270" i="1"/>
  <c r="Z1271" i="1" s="1"/>
  <c r="Y1271" i="1"/>
  <c r="Z1272" i="1" s="1"/>
  <c r="Y1272" i="1"/>
  <c r="Z1273" i="1" s="1"/>
  <c r="Y1273" i="1"/>
  <c r="Z1274" i="1" s="1"/>
  <c r="Y1274" i="1"/>
  <c r="Z1275" i="1" s="1"/>
  <c r="Y1275" i="1"/>
  <c r="Z1276" i="1" s="1"/>
  <c r="Y1276" i="1"/>
  <c r="Z1277" i="1" s="1"/>
  <c r="Y1277" i="1"/>
  <c r="Z1278" i="1" s="1"/>
  <c r="Y1278" i="1"/>
  <c r="Z1279" i="1" s="1"/>
  <c r="Y1279" i="1"/>
  <c r="Z1280" i="1" s="1"/>
  <c r="Y1280" i="1"/>
  <c r="Z1281" i="1" s="1"/>
  <c r="Y1281" i="1"/>
  <c r="Z1282" i="1" s="1"/>
  <c r="Y1282" i="1"/>
  <c r="Z1283" i="1" s="1"/>
  <c r="Y1283" i="1"/>
  <c r="Z1284" i="1" s="1"/>
  <c r="Y1284" i="1"/>
  <c r="Z1285" i="1" s="1"/>
  <c r="Y1285" i="1"/>
  <c r="Z1286" i="1" s="1"/>
  <c r="Y1286" i="1"/>
  <c r="Z1287" i="1" s="1"/>
  <c r="Y1287" i="1"/>
  <c r="Z1288" i="1" s="1"/>
  <c r="Y1288" i="1"/>
  <c r="Z1289" i="1" s="1"/>
  <c r="Y1289" i="1"/>
  <c r="Z1290" i="1" s="1"/>
  <c r="Y1290" i="1"/>
  <c r="Z1291" i="1" s="1"/>
  <c r="Y1291" i="1"/>
  <c r="Z1292" i="1" s="1"/>
  <c r="Y1292" i="1"/>
  <c r="Z1293" i="1" s="1"/>
  <c r="Y1293" i="1"/>
  <c r="Z1294" i="1" s="1"/>
  <c r="Y1294" i="1"/>
  <c r="Z1295" i="1" s="1"/>
  <c r="Y1295" i="1"/>
  <c r="Z1296" i="1" s="1"/>
  <c r="Y1296" i="1"/>
  <c r="Z1297" i="1" s="1"/>
  <c r="Y1297" i="1"/>
  <c r="Z1298" i="1" s="1"/>
  <c r="Y1298" i="1"/>
  <c r="Z1299" i="1" s="1"/>
  <c r="Y1299" i="1"/>
  <c r="Z1300" i="1" s="1"/>
  <c r="Y1300" i="1"/>
  <c r="Z1301" i="1" s="1"/>
  <c r="Y1301" i="1"/>
  <c r="Z1302" i="1" s="1"/>
  <c r="Y1302" i="1"/>
  <c r="Z1303" i="1" s="1"/>
  <c r="Y1303" i="1"/>
  <c r="Z1304" i="1" s="1"/>
  <c r="Y1304" i="1"/>
  <c r="Z1305" i="1" s="1"/>
  <c r="Y1305" i="1"/>
  <c r="Z1306" i="1" s="1"/>
  <c r="Y1306" i="1"/>
  <c r="Z1307" i="1" s="1"/>
  <c r="Y1307" i="1"/>
  <c r="Z1308" i="1" s="1"/>
  <c r="Y1308" i="1"/>
  <c r="Z1309" i="1" s="1"/>
  <c r="Y1309" i="1"/>
  <c r="Z1310" i="1" s="1"/>
  <c r="Y1310" i="1"/>
  <c r="Z1311" i="1" s="1"/>
  <c r="Y1311" i="1"/>
  <c r="Z1312" i="1" s="1"/>
  <c r="Y1312" i="1"/>
  <c r="Z1313" i="1" s="1"/>
  <c r="Y1313" i="1"/>
  <c r="Z1314" i="1" s="1"/>
  <c r="Y1314" i="1"/>
  <c r="Z1315" i="1" s="1"/>
  <c r="Y1315" i="1"/>
  <c r="Z1316" i="1" s="1"/>
  <c r="Y1316" i="1"/>
  <c r="Z1317" i="1" s="1"/>
  <c r="Y1317" i="1"/>
  <c r="Z1318" i="1" s="1"/>
  <c r="Y1318" i="1"/>
  <c r="Z1319" i="1" s="1"/>
  <c r="Y1319" i="1"/>
  <c r="Z1320" i="1" s="1"/>
  <c r="Y1320" i="1"/>
  <c r="Z1321" i="1" s="1"/>
  <c r="Y1321" i="1"/>
  <c r="Z1322" i="1" s="1"/>
  <c r="Y1322" i="1"/>
  <c r="Z1323" i="1" s="1"/>
  <c r="Y1323" i="1"/>
  <c r="Y1324" i="1"/>
  <c r="Z1325" i="1" s="1"/>
  <c r="Y1325" i="1"/>
  <c r="Z1326" i="1" s="1"/>
  <c r="Y1326" i="1"/>
  <c r="Z1327" i="1" s="1"/>
  <c r="Y1327" i="1"/>
  <c r="Z1328" i="1" s="1"/>
  <c r="Y1328" i="1"/>
  <c r="Z1329" i="1" s="1"/>
  <c r="Y1329" i="1"/>
  <c r="Z1330" i="1" s="1"/>
  <c r="Y1330" i="1"/>
  <c r="Z1331" i="1" s="1"/>
  <c r="Y1331" i="1"/>
  <c r="Z1332" i="1" s="1"/>
  <c r="Y1332" i="1"/>
  <c r="Z1333" i="1" s="1"/>
  <c r="Y1333" i="1"/>
  <c r="Z1334" i="1" s="1"/>
  <c r="Y1334" i="1"/>
  <c r="Z1335" i="1" s="1"/>
  <c r="Y1335" i="1"/>
  <c r="Z1336" i="1" s="1"/>
  <c r="Y1336" i="1"/>
  <c r="Z1337" i="1" s="1"/>
  <c r="Y1337" i="1"/>
  <c r="Y1338" i="1"/>
  <c r="Z1339" i="1" s="1"/>
  <c r="Y1339" i="1"/>
  <c r="Z1340" i="1" s="1"/>
  <c r="Y1340" i="1"/>
  <c r="Z1341" i="1" s="1"/>
  <c r="Y1341" i="1"/>
  <c r="Z1342" i="1" s="1"/>
  <c r="Y1342" i="1"/>
  <c r="Z1343" i="1" s="1"/>
  <c r="Y1343" i="1"/>
  <c r="Z1344" i="1" s="1"/>
  <c r="Y1344" i="1"/>
  <c r="Z1345" i="1" s="1"/>
  <c r="Y1345" i="1"/>
  <c r="Z1346" i="1" s="1"/>
  <c r="Y1346" i="1"/>
  <c r="Z1347" i="1" s="1"/>
  <c r="Y1347" i="1"/>
  <c r="Z1348" i="1" s="1"/>
  <c r="Y1348" i="1"/>
  <c r="Y1349" i="1"/>
  <c r="Z1350" i="1" s="1"/>
  <c r="Y1350" i="1"/>
  <c r="Z1351" i="1" s="1"/>
  <c r="Y1351" i="1"/>
  <c r="Z1352" i="1" s="1"/>
  <c r="Y1352" i="1"/>
  <c r="Z1353" i="1" s="1"/>
  <c r="Y1353" i="1"/>
  <c r="Z1354" i="1" s="1"/>
  <c r="Y1354" i="1"/>
  <c r="Z1355" i="1" s="1"/>
  <c r="Y1355" i="1"/>
  <c r="Z1356" i="1" s="1"/>
  <c r="Y1356" i="1"/>
  <c r="Z1357" i="1" s="1"/>
  <c r="Y1357" i="1"/>
  <c r="Z1358" i="1" s="1"/>
  <c r="Y1358" i="1"/>
  <c r="Z1359" i="1" s="1"/>
  <c r="Y1359" i="1"/>
  <c r="Z1360" i="1" s="1"/>
  <c r="Y1360" i="1"/>
  <c r="Z1361" i="1" s="1"/>
  <c r="Y1361" i="1"/>
  <c r="Z1362" i="1" s="1"/>
  <c r="Y1362" i="1"/>
  <c r="Z1363" i="1" s="1"/>
  <c r="Y1363" i="1"/>
  <c r="Z1364" i="1" s="1"/>
  <c r="Y1364" i="1"/>
  <c r="Z1365" i="1" s="1"/>
  <c r="Y1365" i="1"/>
  <c r="Z1366" i="1" s="1"/>
  <c r="Y1366" i="1"/>
  <c r="Z1367" i="1" s="1"/>
  <c r="Y1367" i="1"/>
  <c r="Z1368" i="1" s="1"/>
  <c r="Y1368" i="1"/>
  <c r="Z1369" i="1" s="1"/>
  <c r="Y1369" i="1"/>
  <c r="Z1370" i="1" s="1"/>
  <c r="Y1370" i="1"/>
  <c r="Z1371" i="1" s="1"/>
  <c r="Y1371" i="1"/>
  <c r="Z1372" i="1" s="1"/>
  <c r="Y1372" i="1"/>
  <c r="Z1373" i="1" s="1"/>
  <c r="Y1373" i="1"/>
  <c r="Z1374" i="1" s="1"/>
  <c r="Y1374" i="1"/>
  <c r="Z1375" i="1" s="1"/>
  <c r="Y1375" i="1"/>
  <c r="Z1376" i="1" s="1"/>
  <c r="Y1376" i="1"/>
  <c r="Z1377" i="1" s="1"/>
  <c r="Y1377" i="1"/>
  <c r="Z1378" i="1" s="1"/>
  <c r="Y1378" i="1"/>
  <c r="Z1379" i="1" s="1"/>
  <c r="Y1379" i="1"/>
  <c r="Z1380" i="1" s="1"/>
  <c r="Y1380" i="1"/>
  <c r="Z1381" i="1" s="1"/>
  <c r="Y1381" i="1"/>
  <c r="Z1382" i="1" s="1"/>
  <c r="Y1382" i="1"/>
  <c r="Z1383" i="1" s="1"/>
  <c r="Y1383" i="1"/>
  <c r="Z1384" i="1" s="1"/>
  <c r="Y1384" i="1"/>
  <c r="Z1385" i="1" s="1"/>
  <c r="Y1385" i="1"/>
  <c r="Z1386" i="1" s="1"/>
  <c r="Y1386" i="1"/>
  <c r="Z1387" i="1" s="1"/>
  <c r="Y1387" i="1"/>
  <c r="Z1388" i="1" s="1"/>
  <c r="Y1388" i="1"/>
  <c r="Z1389" i="1" s="1"/>
  <c r="Y1389" i="1"/>
  <c r="Z1390" i="1" s="1"/>
  <c r="Y1390" i="1"/>
  <c r="Z1391" i="1" s="1"/>
  <c r="Y1391" i="1"/>
  <c r="Z1392" i="1" s="1"/>
  <c r="Y1392" i="1"/>
  <c r="Z1393" i="1" s="1"/>
  <c r="Y1393" i="1"/>
  <c r="Z1394" i="1" s="1"/>
  <c r="Y1394" i="1"/>
  <c r="Z1395" i="1" s="1"/>
  <c r="Y1395" i="1"/>
  <c r="Z1396" i="1" s="1"/>
  <c r="Y1396" i="1"/>
  <c r="Z1397" i="1" s="1"/>
  <c r="Y1397" i="1"/>
  <c r="Z1398" i="1" s="1"/>
  <c r="Y1398" i="1"/>
  <c r="Z1399" i="1" s="1"/>
  <c r="Y1399" i="1"/>
  <c r="Z1400" i="1" s="1"/>
  <c r="Y1400" i="1"/>
  <c r="Z1401" i="1" s="1"/>
  <c r="Y1401" i="1"/>
  <c r="Z1402" i="1" s="1"/>
  <c r="Y1402" i="1"/>
  <c r="Z1403" i="1" s="1"/>
  <c r="Y1403" i="1"/>
  <c r="Z1404" i="1" s="1"/>
  <c r="Y1404" i="1"/>
  <c r="Z1405" i="1" s="1"/>
  <c r="Y1405" i="1"/>
  <c r="Z1406" i="1" s="1"/>
  <c r="Y1406" i="1"/>
  <c r="Z1407" i="1" s="1"/>
  <c r="Y1407" i="1"/>
  <c r="Z1408" i="1" s="1"/>
  <c r="Y1408" i="1"/>
  <c r="Z1409" i="1" s="1"/>
  <c r="Y1409" i="1"/>
  <c r="Z1410" i="1" s="1"/>
  <c r="Y1410" i="1"/>
  <c r="Z1411" i="1" s="1"/>
  <c r="Y1411" i="1"/>
  <c r="Z1412" i="1" s="1"/>
  <c r="Y1412" i="1"/>
  <c r="Z1413" i="1" s="1"/>
  <c r="Y1413" i="1"/>
  <c r="Z1414" i="1" s="1"/>
  <c r="Y1414" i="1"/>
  <c r="Z1415" i="1" s="1"/>
  <c r="Y1415" i="1"/>
  <c r="Z1416" i="1" s="1"/>
  <c r="Y1416" i="1"/>
  <c r="Z1417" i="1" s="1"/>
  <c r="Y1417" i="1"/>
  <c r="Z1418" i="1" s="1"/>
  <c r="Y1418" i="1"/>
  <c r="Z1419" i="1" s="1"/>
  <c r="Y1419" i="1"/>
  <c r="Z1420" i="1" s="1"/>
  <c r="Y1420" i="1"/>
  <c r="Z1421" i="1" s="1"/>
  <c r="Y1421" i="1"/>
  <c r="Z1422" i="1" s="1"/>
  <c r="Y1422" i="1"/>
  <c r="Z1423" i="1" s="1"/>
  <c r="Y1423" i="1"/>
  <c r="Z1424" i="1" s="1"/>
  <c r="Y1424" i="1"/>
  <c r="Z1425" i="1" s="1"/>
  <c r="Y1425" i="1"/>
  <c r="Z1426" i="1" s="1"/>
  <c r="Y1426" i="1"/>
  <c r="Z1427" i="1" s="1"/>
  <c r="Y1427" i="1"/>
  <c r="Z1428" i="1" s="1"/>
  <c r="Y1428" i="1"/>
  <c r="Z1429" i="1" s="1"/>
  <c r="Y1429" i="1"/>
  <c r="Z1430" i="1" s="1"/>
  <c r="Y1430" i="1"/>
  <c r="Z1431" i="1" s="1"/>
  <c r="Y1431" i="1"/>
  <c r="Z1432" i="1" s="1"/>
  <c r="Y1432" i="1"/>
  <c r="Z1433" i="1" s="1"/>
  <c r="Y1433" i="1"/>
  <c r="Z1434" i="1" s="1"/>
  <c r="Y1434" i="1"/>
  <c r="Z1435" i="1" s="1"/>
  <c r="Y1435" i="1"/>
  <c r="Z1436" i="1" s="1"/>
  <c r="Y1436" i="1"/>
  <c r="Z1437" i="1" s="1"/>
  <c r="Y1437" i="1"/>
  <c r="Z1438" i="1" s="1"/>
  <c r="Y1438" i="1"/>
  <c r="Z1439" i="1" s="1"/>
  <c r="Y1439" i="1"/>
  <c r="Z1440" i="1" s="1"/>
  <c r="Y1440" i="1"/>
  <c r="Z1441" i="1" s="1"/>
  <c r="Y1441" i="1"/>
  <c r="Z1442" i="1" s="1"/>
  <c r="Y1442" i="1"/>
  <c r="Z1443" i="1" s="1"/>
  <c r="Y1443" i="1"/>
  <c r="Z1444" i="1" s="1"/>
  <c r="Y1444" i="1"/>
  <c r="Z1445" i="1" s="1"/>
  <c r="Y1445" i="1"/>
  <c r="Z1446" i="1" s="1"/>
  <c r="Y1446" i="1"/>
  <c r="Z1447" i="1" s="1"/>
  <c r="Y1447" i="1"/>
  <c r="Z1448" i="1" s="1"/>
  <c r="Y1448" i="1"/>
  <c r="Z1449" i="1" s="1"/>
  <c r="Y1449" i="1"/>
  <c r="Z1450" i="1" s="1"/>
  <c r="Y1450" i="1"/>
  <c r="Z1451" i="1" s="1"/>
  <c r="Y1451" i="1"/>
  <c r="Z1452" i="1" s="1"/>
  <c r="Y1452" i="1"/>
  <c r="Z1453" i="1" s="1"/>
  <c r="Y1453" i="1"/>
  <c r="Z1454" i="1" s="1"/>
  <c r="Y1454" i="1"/>
  <c r="Z1455" i="1" s="1"/>
  <c r="Y1455" i="1"/>
  <c r="Z1456" i="1" s="1"/>
  <c r="Y1456" i="1"/>
  <c r="Z1457" i="1" s="1"/>
  <c r="Y1457" i="1"/>
  <c r="Z1458" i="1" s="1"/>
  <c r="Y1458" i="1"/>
  <c r="Z1459" i="1" s="1"/>
  <c r="Y1459" i="1"/>
  <c r="Z1460" i="1" s="1"/>
  <c r="Y1460" i="1"/>
  <c r="Z1461" i="1" s="1"/>
  <c r="Y1461" i="1"/>
  <c r="Z1462" i="1" s="1"/>
  <c r="Y1462" i="1"/>
  <c r="Y1463" i="1"/>
  <c r="Z1464" i="1" s="1"/>
  <c r="Y1464" i="1"/>
  <c r="Z1465" i="1" s="1"/>
  <c r="Y1465" i="1"/>
  <c r="Z1466" i="1" s="1"/>
  <c r="Y1466" i="1"/>
  <c r="Z1467" i="1" s="1"/>
  <c r="Y1467" i="1"/>
  <c r="Z1468" i="1" s="1"/>
  <c r="Y1468" i="1"/>
  <c r="Z1469" i="1" s="1"/>
  <c r="Y1469" i="1"/>
  <c r="Z1470" i="1" s="1"/>
  <c r="Y1470" i="1"/>
  <c r="Z1471" i="1" s="1"/>
  <c r="Y1471" i="1"/>
  <c r="Z1472" i="1" s="1"/>
  <c r="Y1472" i="1"/>
  <c r="Z1473" i="1" s="1"/>
  <c r="Y1473" i="1"/>
  <c r="Z1474" i="1" s="1"/>
  <c r="Y1474" i="1"/>
  <c r="Z1475" i="1" s="1"/>
  <c r="Y1475" i="1"/>
  <c r="Z1476" i="1" s="1"/>
  <c r="Y1476" i="1"/>
  <c r="Z1477" i="1" s="1"/>
  <c r="Y1477" i="1"/>
  <c r="Z1478" i="1" s="1"/>
  <c r="Y1478" i="1"/>
  <c r="Z1479" i="1" s="1"/>
  <c r="Y1479" i="1"/>
  <c r="Z1480" i="1" s="1"/>
  <c r="Y1480" i="1"/>
  <c r="Z1481" i="1" s="1"/>
  <c r="Y1481" i="1"/>
  <c r="Z1482" i="1" s="1"/>
  <c r="Y1482" i="1"/>
  <c r="Z1483" i="1" s="1"/>
  <c r="Y1483" i="1"/>
  <c r="Z1484" i="1" s="1"/>
  <c r="Y1484" i="1"/>
  <c r="Z1485" i="1" s="1"/>
  <c r="Y1485" i="1"/>
  <c r="Z1486" i="1" s="1"/>
  <c r="Y1486" i="1"/>
  <c r="Z1487" i="1" s="1"/>
  <c r="Y1487" i="1"/>
  <c r="Z1488" i="1" s="1"/>
  <c r="Y1488" i="1"/>
  <c r="Z1489" i="1" s="1"/>
  <c r="Y1489" i="1"/>
  <c r="Z1490" i="1" s="1"/>
  <c r="Y1490" i="1"/>
  <c r="Z1491" i="1" s="1"/>
  <c r="Y1491" i="1"/>
  <c r="Z1492" i="1" s="1"/>
  <c r="Y1492" i="1"/>
  <c r="Z1493" i="1" s="1"/>
  <c r="Y1493" i="1"/>
  <c r="Z1494" i="1" s="1"/>
  <c r="Y1494" i="1"/>
  <c r="Z1495" i="1" s="1"/>
  <c r="Y1495" i="1"/>
  <c r="Z1496" i="1" s="1"/>
  <c r="Y1496" i="1"/>
  <c r="Z1497" i="1" s="1"/>
  <c r="Y1497" i="1"/>
  <c r="Z1498" i="1" s="1"/>
  <c r="Y1498" i="1"/>
  <c r="Z1499" i="1" s="1"/>
  <c r="Y1499" i="1"/>
  <c r="Z1500" i="1" s="1"/>
  <c r="Y1500" i="1"/>
  <c r="Z1501" i="1" s="1"/>
  <c r="Y1501" i="1"/>
  <c r="Z1502" i="1" s="1"/>
  <c r="Y1502" i="1"/>
  <c r="Z1503" i="1" s="1"/>
  <c r="Y1503" i="1"/>
  <c r="Z1504" i="1" s="1"/>
  <c r="Y1504" i="1"/>
  <c r="Z1505" i="1" s="1"/>
  <c r="Y1505" i="1"/>
  <c r="Z1506" i="1" s="1"/>
  <c r="Y1506" i="1"/>
  <c r="Z1507" i="1" s="1"/>
  <c r="Y1507" i="1"/>
  <c r="Z1508" i="1" s="1"/>
  <c r="Y1508" i="1"/>
  <c r="Z1509" i="1" s="1"/>
  <c r="Y1509" i="1"/>
  <c r="Z1510" i="1" s="1"/>
  <c r="Y1510" i="1"/>
  <c r="Z1511" i="1" s="1"/>
  <c r="Y1511" i="1"/>
  <c r="Z1512" i="1" s="1"/>
  <c r="Y1512" i="1"/>
  <c r="Z1513" i="1" s="1"/>
  <c r="Y1513" i="1"/>
  <c r="Z1514" i="1" s="1"/>
  <c r="Y1514" i="1"/>
  <c r="Z1515" i="1" s="1"/>
  <c r="Y1515" i="1"/>
  <c r="Z1516" i="1" s="1"/>
  <c r="Y1516" i="1"/>
  <c r="Z1517" i="1" s="1"/>
  <c r="Y1517" i="1"/>
  <c r="Z1518" i="1" s="1"/>
  <c r="Y1518" i="1"/>
  <c r="Z1519" i="1" s="1"/>
  <c r="Y1519" i="1"/>
  <c r="Z1520" i="1" s="1"/>
  <c r="Y1520" i="1"/>
  <c r="Z1521" i="1" s="1"/>
  <c r="Y1521" i="1"/>
  <c r="Z1522" i="1" s="1"/>
  <c r="Y1522" i="1"/>
  <c r="Z1523" i="1" s="1"/>
  <c r="Y1523" i="1"/>
  <c r="Z1524" i="1" s="1"/>
  <c r="Y1524" i="1"/>
  <c r="Z1525" i="1" s="1"/>
  <c r="Y1525" i="1"/>
  <c r="Z1526" i="1" s="1"/>
  <c r="Y1526" i="1"/>
  <c r="Z1527" i="1" s="1"/>
  <c r="Y1527" i="1"/>
  <c r="Z1528" i="1" s="1"/>
  <c r="Y1528" i="1"/>
  <c r="Z1529" i="1" s="1"/>
  <c r="Y1529" i="1"/>
  <c r="Z1530" i="1" s="1"/>
  <c r="Y1530" i="1"/>
  <c r="Z1531" i="1" s="1"/>
  <c r="Y1531" i="1"/>
  <c r="Z1532" i="1" s="1"/>
  <c r="Y1532" i="1"/>
  <c r="Z1533" i="1" s="1"/>
  <c r="Y1533" i="1"/>
  <c r="Z1534" i="1" s="1"/>
  <c r="Y1534" i="1"/>
  <c r="Z1535" i="1" s="1"/>
  <c r="Y1535" i="1"/>
  <c r="Z1536" i="1" s="1"/>
  <c r="Y1536" i="1"/>
  <c r="Z1537" i="1" s="1"/>
  <c r="Y1537" i="1"/>
  <c r="Z1538" i="1" s="1"/>
  <c r="Y1538" i="1"/>
  <c r="Z1539" i="1" s="1"/>
  <c r="Y1539" i="1"/>
  <c r="Z1540" i="1" s="1"/>
  <c r="Y1540" i="1"/>
  <c r="Z1541" i="1" s="1"/>
  <c r="Y1541" i="1"/>
  <c r="Z1542" i="1" s="1"/>
  <c r="Y1542" i="1"/>
  <c r="Z1543" i="1" s="1"/>
  <c r="Y1543" i="1"/>
  <c r="Z1544" i="1" s="1"/>
  <c r="Y1544" i="1"/>
  <c r="Z1545" i="1" s="1"/>
  <c r="Y1545" i="1"/>
  <c r="Z1546" i="1" s="1"/>
  <c r="Y1546" i="1"/>
  <c r="Z1547" i="1" s="1"/>
  <c r="Y1547" i="1"/>
  <c r="Z1548" i="1" s="1"/>
  <c r="Y1548" i="1"/>
  <c r="Z1549" i="1" s="1"/>
  <c r="Y1549" i="1"/>
  <c r="Z1550" i="1" s="1"/>
  <c r="Y1550" i="1"/>
  <c r="Z1551" i="1" s="1"/>
  <c r="Y1551" i="1"/>
  <c r="Z1552" i="1" s="1"/>
  <c r="Y1552" i="1"/>
  <c r="Z1553" i="1" s="1"/>
  <c r="Y1553" i="1"/>
  <c r="Z1554" i="1" s="1"/>
  <c r="Y1554" i="1"/>
  <c r="Z1555" i="1" s="1"/>
  <c r="Y1555" i="1"/>
  <c r="Z1556" i="1" s="1"/>
  <c r="Y1556" i="1"/>
  <c r="Z1557" i="1" s="1"/>
  <c r="Y1557" i="1"/>
  <c r="Z1558" i="1" s="1"/>
  <c r="Y1558" i="1"/>
  <c r="Z1559" i="1" s="1"/>
  <c r="Y1559" i="1"/>
  <c r="Z1560" i="1" s="1"/>
  <c r="Y1560" i="1"/>
  <c r="Z1561" i="1" s="1"/>
  <c r="Y1561" i="1"/>
  <c r="Z1562" i="1" s="1"/>
  <c r="Y1562" i="1"/>
  <c r="Z1563" i="1" s="1"/>
  <c r="Y1563" i="1"/>
  <c r="Z1564" i="1" s="1"/>
  <c r="Y1564" i="1"/>
  <c r="Z1565" i="1" s="1"/>
  <c r="Y1565" i="1"/>
  <c r="Z1566" i="1" s="1"/>
  <c r="Y1566" i="1"/>
  <c r="Z1567" i="1" s="1"/>
  <c r="Y1567" i="1"/>
  <c r="Z1568" i="1" s="1"/>
  <c r="Y1568" i="1"/>
  <c r="Z1569" i="1" s="1"/>
  <c r="Y1569" i="1"/>
  <c r="Z1570" i="1" s="1"/>
  <c r="Y1570" i="1"/>
  <c r="Z1571" i="1" s="1"/>
  <c r="Y1571" i="1"/>
  <c r="Z1572" i="1" s="1"/>
  <c r="Y1572" i="1"/>
  <c r="Z1573" i="1" s="1"/>
  <c r="Y1573" i="1"/>
  <c r="Z1574" i="1" s="1"/>
  <c r="Y1574" i="1"/>
  <c r="Z1575" i="1" s="1"/>
  <c r="Y1575" i="1"/>
  <c r="Z1576" i="1" s="1"/>
  <c r="Y1576" i="1"/>
  <c r="Z1577" i="1" s="1"/>
  <c r="Y1577" i="1"/>
  <c r="Z1578" i="1" s="1"/>
  <c r="Y1578" i="1"/>
  <c r="Z1579" i="1" s="1"/>
  <c r="Y1579" i="1"/>
  <c r="Z1580" i="1" s="1"/>
  <c r="Y1580" i="1"/>
  <c r="Z1581" i="1" s="1"/>
  <c r="Y1581" i="1"/>
  <c r="Z1582" i="1" s="1"/>
  <c r="Y1582" i="1"/>
  <c r="Z1583" i="1" s="1"/>
  <c r="Y1583" i="1"/>
  <c r="Z1584" i="1" s="1"/>
  <c r="Y1584" i="1"/>
  <c r="Z1585" i="1" s="1"/>
  <c r="Y1585" i="1"/>
  <c r="Z1586" i="1" s="1"/>
  <c r="Y1586" i="1"/>
  <c r="Z1587" i="1" s="1"/>
  <c r="Y1587" i="1"/>
  <c r="Z1588" i="1" s="1"/>
  <c r="Y1588" i="1"/>
  <c r="Z1589" i="1" s="1"/>
  <c r="Y1589" i="1"/>
  <c r="Z1590" i="1" s="1"/>
  <c r="Y1590" i="1"/>
  <c r="Z1591" i="1" s="1"/>
  <c r="Y1591" i="1"/>
  <c r="Z1592" i="1" s="1"/>
  <c r="Y1592" i="1"/>
  <c r="Z1593" i="1" s="1"/>
  <c r="Y1593" i="1"/>
  <c r="Z1594" i="1" s="1"/>
  <c r="Y1594" i="1"/>
  <c r="Z1595" i="1" s="1"/>
  <c r="Y1595" i="1"/>
  <c r="Z1596" i="1" s="1"/>
  <c r="Y1596" i="1"/>
  <c r="Z1597" i="1" s="1"/>
  <c r="Y1597" i="1"/>
  <c r="Z1598" i="1" s="1"/>
  <c r="Y1598" i="1"/>
  <c r="Z1599" i="1" s="1"/>
  <c r="Y1599" i="1"/>
  <c r="Z1600" i="1" s="1"/>
  <c r="Y1600" i="1"/>
  <c r="Z1601" i="1" s="1"/>
  <c r="Y1601" i="1"/>
  <c r="Z1602" i="1" s="1"/>
  <c r="Y1602" i="1"/>
  <c r="Z1603" i="1" s="1"/>
  <c r="Y1603" i="1"/>
  <c r="Z1604" i="1" s="1"/>
  <c r="Y1604" i="1"/>
  <c r="Z1605" i="1" s="1"/>
  <c r="Y1605" i="1"/>
  <c r="Z1606" i="1" s="1"/>
  <c r="Y1606" i="1"/>
  <c r="Z1607" i="1" s="1"/>
  <c r="Y1607" i="1"/>
  <c r="Z1608" i="1" s="1"/>
  <c r="Y1608" i="1"/>
  <c r="Z1609" i="1" s="1"/>
  <c r="Y1609" i="1"/>
  <c r="Z1610" i="1" s="1"/>
  <c r="Y1610" i="1"/>
  <c r="Z1611" i="1" s="1"/>
  <c r="Y1611" i="1"/>
  <c r="Z1612" i="1" s="1"/>
  <c r="Y1612" i="1"/>
  <c r="Y1613" i="1"/>
  <c r="Z1614" i="1" s="1"/>
  <c r="Y1614" i="1"/>
  <c r="Z1615" i="1" s="1"/>
  <c r="Y1615" i="1"/>
  <c r="Z1616" i="1" s="1"/>
  <c r="Y1616" i="1"/>
  <c r="Z1617" i="1" s="1"/>
  <c r="Y1617" i="1"/>
  <c r="Z1618" i="1" s="1"/>
  <c r="Y1618" i="1"/>
  <c r="Z1619" i="1" s="1"/>
  <c r="Y1619" i="1"/>
  <c r="Z1620" i="1" s="1"/>
  <c r="Y1620" i="1"/>
  <c r="Z1621" i="1" s="1"/>
  <c r="Y1621" i="1"/>
  <c r="Z1622" i="1" s="1"/>
  <c r="Y1622" i="1"/>
  <c r="Z1623" i="1" s="1"/>
  <c r="Y1623" i="1"/>
  <c r="Z1624" i="1" s="1"/>
  <c r="Y1624" i="1"/>
  <c r="Z1625" i="1" s="1"/>
  <c r="Y1625" i="1"/>
  <c r="Z1626" i="1" s="1"/>
  <c r="Y1626" i="1"/>
  <c r="Z1627" i="1" s="1"/>
  <c r="Y1627" i="1"/>
  <c r="Z1628" i="1" s="1"/>
  <c r="Y1628" i="1"/>
  <c r="Z1629" i="1" s="1"/>
  <c r="Y1629" i="1"/>
  <c r="Z1630" i="1" s="1"/>
  <c r="Y1630" i="1"/>
  <c r="Z1631" i="1" s="1"/>
  <c r="Y1631" i="1"/>
  <c r="Z1632" i="1" s="1"/>
  <c r="Y1632" i="1"/>
  <c r="Z1633" i="1" s="1"/>
  <c r="Y1633" i="1"/>
  <c r="Z1634" i="1" s="1"/>
  <c r="Y1634" i="1"/>
  <c r="Z1635" i="1" s="1"/>
  <c r="Y1635" i="1"/>
  <c r="Z1636" i="1" s="1"/>
  <c r="Y1636" i="1"/>
  <c r="Z1637" i="1" s="1"/>
  <c r="Y1637" i="1"/>
  <c r="Z1638" i="1" s="1"/>
  <c r="Y1638" i="1"/>
  <c r="Z1639" i="1" s="1"/>
  <c r="Y1639" i="1"/>
  <c r="Z1640" i="1" s="1"/>
  <c r="Y1640" i="1"/>
  <c r="Z1641" i="1" s="1"/>
  <c r="Y1641" i="1"/>
  <c r="Z1642" i="1" s="1"/>
  <c r="Y1642" i="1"/>
  <c r="Z1643" i="1" s="1"/>
  <c r="Y1643" i="1"/>
  <c r="Z1644" i="1" s="1"/>
  <c r="Y1644" i="1"/>
  <c r="Z1645" i="1" s="1"/>
  <c r="Y1645" i="1"/>
  <c r="Z1646" i="1" s="1"/>
  <c r="Y1646" i="1"/>
  <c r="Z1647" i="1" s="1"/>
  <c r="Y1647" i="1"/>
  <c r="Z1648" i="1" s="1"/>
  <c r="Y1648" i="1"/>
  <c r="Z1649" i="1" s="1"/>
  <c r="Y1649" i="1"/>
  <c r="Z1650" i="1" s="1"/>
  <c r="Y1650" i="1"/>
  <c r="Z1651" i="1" s="1"/>
  <c r="Y1651" i="1"/>
  <c r="Z1652" i="1" s="1"/>
  <c r="Y1652" i="1"/>
  <c r="Z1653" i="1" s="1"/>
  <c r="Y1653" i="1"/>
  <c r="Z1654" i="1" s="1"/>
  <c r="Y1654" i="1"/>
  <c r="Z1655" i="1" s="1"/>
  <c r="Y1655" i="1"/>
  <c r="Z1656" i="1" s="1"/>
  <c r="Y1656" i="1"/>
  <c r="Z1657" i="1" s="1"/>
  <c r="Y1657" i="1"/>
  <c r="Z1658" i="1" s="1"/>
  <c r="Y1658" i="1"/>
  <c r="Z1659" i="1" s="1"/>
  <c r="Y1659" i="1"/>
  <c r="Z1660" i="1" s="1"/>
  <c r="Y1660" i="1"/>
  <c r="Z1661" i="1" s="1"/>
  <c r="Y1661" i="1"/>
  <c r="Z1662" i="1" s="1"/>
  <c r="Y1662" i="1"/>
  <c r="Z1663" i="1" s="1"/>
  <c r="Y1663" i="1"/>
  <c r="Z1664" i="1" s="1"/>
  <c r="Y1664" i="1"/>
  <c r="Z1665" i="1" s="1"/>
  <c r="Y1665" i="1"/>
  <c r="Z1666" i="1" s="1"/>
  <c r="Y1666" i="1"/>
  <c r="Z1667" i="1" s="1"/>
  <c r="Y1667" i="1"/>
  <c r="Z1668" i="1" s="1"/>
  <c r="Y1668" i="1"/>
  <c r="Z1669" i="1" s="1"/>
  <c r="Y1669" i="1"/>
  <c r="Z1670" i="1" s="1"/>
  <c r="Y1670" i="1"/>
  <c r="Z1671" i="1" s="1"/>
  <c r="Y1671" i="1"/>
  <c r="Z1672" i="1" s="1"/>
  <c r="Y1672" i="1"/>
  <c r="Z1673" i="1" s="1"/>
  <c r="Y1673" i="1"/>
  <c r="Z1674" i="1" s="1"/>
  <c r="Y1674" i="1"/>
  <c r="Z1675" i="1" s="1"/>
  <c r="Y1675" i="1"/>
  <c r="Z1676" i="1" s="1"/>
  <c r="Y1676" i="1"/>
  <c r="Z1677" i="1" s="1"/>
  <c r="Y1677" i="1"/>
  <c r="Z1678" i="1" s="1"/>
  <c r="Y1678" i="1"/>
  <c r="Z1679" i="1" s="1"/>
  <c r="Y1679" i="1"/>
  <c r="Z1680" i="1" s="1"/>
  <c r="Y1680" i="1"/>
  <c r="Z1681" i="1" s="1"/>
  <c r="Y1681" i="1"/>
  <c r="Z1682" i="1" s="1"/>
  <c r="Y1682" i="1"/>
  <c r="Z1683" i="1" s="1"/>
  <c r="Y1683" i="1"/>
  <c r="Z1684" i="1" s="1"/>
  <c r="Y1684" i="1"/>
  <c r="Z1685" i="1" s="1"/>
  <c r="Y1685" i="1"/>
  <c r="Z1686" i="1" s="1"/>
  <c r="Y1686" i="1"/>
  <c r="Z1687" i="1" s="1"/>
  <c r="Y1687" i="1"/>
  <c r="Z1688" i="1" s="1"/>
  <c r="Y1688" i="1"/>
  <c r="Z1689" i="1" s="1"/>
  <c r="Y1689" i="1"/>
  <c r="Z1690" i="1" s="1"/>
  <c r="Y1690" i="1"/>
  <c r="Z1691" i="1" s="1"/>
  <c r="Y1691" i="1"/>
  <c r="Z1692" i="1" s="1"/>
  <c r="Y1692" i="1"/>
  <c r="Z1693" i="1" s="1"/>
  <c r="Y1693" i="1"/>
  <c r="Z1694" i="1" s="1"/>
  <c r="Y1694" i="1"/>
  <c r="Z1695" i="1" s="1"/>
  <c r="Y1695" i="1"/>
  <c r="Z1696" i="1" s="1"/>
  <c r="Y1696" i="1"/>
  <c r="Y1697" i="1"/>
  <c r="Z1698" i="1" s="1"/>
  <c r="Y1698" i="1"/>
  <c r="Z1699" i="1" s="1"/>
  <c r="Y1699" i="1"/>
  <c r="Z1700" i="1" s="1"/>
  <c r="Y1700" i="1"/>
  <c r="Z1701" i="1" s="1"/>
  <c r="Y1701" i="1"/>
  <c r="Z1702" i="1" s="1"/>
  <c r="Y1702" i="1"/>
  <c r="Z1703" i="1" s="1"/>
  <c r="Y1703" i="1"/>
  <c r="Z1704" i="1" s="1"/>
  <c r="Y1704" i="1"/>
  <c r="Z1705" i="1" s="1"/>
  <c r="Y1705" i="1"/>
  <c r="Z1706" i="1" s="1"/>
  <c r="Y1706" i="1"/>
  <c r="Z1707" i="1" s="1"/>
  <c r="Y1707" i="1"/>
  <c r="Z1708" i="1" s="1"/>
  <c r="Y1708" i="1"/>
  <c r="Z1709" i="1" s="1"/>
  <c r="Y1709" i="1"/>
  <c r="Z1710" i="1" s="1"/>
  <c r="Y1710" i="1"/>
  <c r="Z1711" i="1" s="1"/>
  <c r="Y1711" i="1"/>
  <c r="Z1712" i="1" s="1"/>
  <c r="Y1712" i="1"/>
  <c r="Z1713" i="1" s="1"/>
  <c r="Y1713" i="1"/>
  <c r="Z1714" i="1" s="1"/>
  <c r="Y1714" i="1"/>
  <c r="Z1715" i="1" s="1"/>
  <c r="Y1715" i="1"/>
  <c r="Z1716" i="1" s="1"/>
  <c r="Y1716" i="1"/>
  <c r="Z1717" i="1" s="1"/>
  <c r="Y1717" i="1"/>
  <c r="Z1718" i="1" s="1"/>
  <c r="Y1718" i="1"/>
  <c r="Z1719" i="1" s="1"/>
  <c r="Y1719" i="1"/>
  <c r="Z1720" i="1" s="1"/>
  <c r="Y1720" i="1"/>
  <c r="Z1721" i="1" s="1"/>
  <c r="Y1721" i="1"/>
  <c r="Z1722" i="1" s="1"/>
  <c r="Y1722" i="1"/>
  <c r="Z1723" i="1" s="1"/>
  <c r="Y1723" i="1"/>
  <c r="Z1724" i="1" s="1"/>
  <c r="Y1724" i="1"/>
  <c r="Z1725" i="1" s="1"/>
  <c r="Y1725" i="1"/>
  <c r="Z1726" i="1" s="1"/>
  <c r="Y1726" i="1"/>
  <c r="Z1727" i="1" s="1"/>
  <c r="Y1727" i="1"/>
  <c r="Z1728" i="1" s="1"/>
  <c r="Y1728" i="1"/>
  <c r="Z1729" i="1" s="1"/>
  <c r="Y1729" i="1"/>
  <c r="Z1730" i="1" s="1"/>
  <c r="Y1730" i="1"/>
  <c r="Z1731" i="1" s="1"/>
  <c r="Y1731" i="1"/>
  <c r="Z1732" i="1" s="1"/>
  <c r="Y1732" i="1"/>
  <c r="Z1733" i="1" s="1"/>
  <c r="Y1733" i="1"/>
  <c r="Z1734" i="1" s="1"/>
  <c r="Y1734" i="1"/>
  <c r="Z1735" i="1" s="1"/>
  <c r="Y1735" i="1"/>
  <c r="Z1736" i="1" s="1"/>
  <c r="Y1736" i="1"/>
  <c r="Z1737" i="1" s="1"/>
  <c r="Y1737" i="1"/>
  <c r="Z1738" i="1" s="1"/>
  <c r="Y1738" i="1"/>
  <c r="Z1739" i="1" s="1"/>
  <c r="Y1739" i="1"/>
  <c r="Z1740" i="1" s="1"/>
  <c r="Y1740" i="1"/>
  <c r="Z1741" i="1" s="1"/>
  <c r="Y1741" i="1"/>
  <c r="Z1742" i="1" s="1"/>
  <c r="Y1742" i="1"/>
  <c r="Z1743" i="1" s="1"/>
  <c r="Y1743" i="1"/>
  <c r="Z1744" i="1" s="1"/>
  <c r="Y1744" i="1"/>
  <c r="Z1745" i="1" s="1"/>
  <c r="Y1745" i="1"/>
  <c r="Z1746" i="1" s="1"/>
  <c r="Y1746" i="1"/>
  <c r="Z1747" i="1" s="1"/>
  <c r="Y1747" i="1"/>
  <c r="Z1748" i="1" s="1"/>
  <c r="Y1748" i="1"/>
  <c r="Z1749" i="1" s="1"/>
  <c r="Y1749" i="1"/>
  <c r="Z1750" i="1" s="1"/>
  <c r="Y1750" i="1"/>
  <c r="Z1751" i="1" s="1"/>
  <c r="Y1751" i="1"/>
  <c r="Z1752" i="1" s="1"/>
  <c r="Y1752" i="1"/>
  <c r="Z1753" i="1" s="1"/>
  <c r="Y1753" i="1"/>
  <c r="Z1754" i="1" s="1"/>
  <c r="Y1754" i="1"/>
  <c r="Y1755" i="1"/>
  <c r="Z1756" i="1" s="1"/>
  <c r="Y1756" i="1"/>
  <c r="Y1757" i="1"/>
  <c r="Z1758" i="1" s="1"/>
  <c r="Y1758" i="1"/>
  <c r="Z1759" i="1" s="1"/>
  <c r="Y1759" i="1"/>
  <c r="Z1760" i="1" s="1"/>
  <c r="Y1760" i="1"/>
  <c r="Z1761" i="1" s="1"/>
  <c r="Y1761" i="1"/>
  <c r="Z1762" i="1" s="1"/>
  <c r="Y1762" i="1"/>
  <c r="Z1763" i="1" s="1"/>
  <c r="Y1763" i="1"/>
  <c r="Z1764" i="1" s="1"/>
  <c r="Y1764" i="1"/>
  <c r="Z1765" i="1" s="1"/>
  <c r="Y1765" i="1"/>
  <c r="Z1766" i="1" s="1"/>
  <c r="Y1766" i="1"/>
  <c r="Z1767" i="1" s="1"/>
  <c r="Y1767" i="1"/>
  <c r="Z1768" i="1" s="1"/>
  <c r="Y1768" i="1"/>
  <c r="Z1769" i="1" s="1"/>
  <c r="Y1769" i="1"/>
  <c r="Z1770" i="1" s="1"/>
  <c r="Y1770" i="1"/>
  <c r="Z1771" i="1" s="1"/>
  <c r="Y1771" i="1"/>
  <c r="Z1772" i="1" s="1"/>
  <c r="Y1772" i="1"/>
  <c r="Z1773" i="1" s="1"/>
  <c r="Y1773" i="1"/>
  <c r="Z1774" i="1" s="1"/>
  <c r="Y1774" i="1"/>
  <c r="Z1775" i="1" s="1"/>
  <c r="Y1775" i="1"/>
  <c r="Z1776" i="1" s="1"/>
  <c r="Y1776" i="1"/>
  <c r="Z1777" i="1" s="1"/>
  <c r="Y1777" i="1"/>
  <c r="Z1778" i="1" s="1"/>
  <c r="Y1778" i="1"/>
  <c r="Z1779" i="1" s="1"/>
  <c r="Y1779" i="1"/>
  <c r="Z1780" i="1" s="1"/>
  <c r="Y1780" i="1"/>
  <c r="Z1781" i="1" s="1"/>
  <c r="Y1781" i="1"/>
  <c r="Z1782" i="1" s="1"/>
  <c r="Y1782" i="1"/>
  <c r="Z1783" i="1" s="1"/>
  <c r="Y1783" i="1"/>
  <c r="Z1784" i="1" s="1"/>
  <c r="Y1784" i="1"/>
  <c r="Z1785" i="1" s="1"/>
  <c r="Y1785" i="1"/>
  <c r="Z1786" i="1" s="1"/>
  <c r="Y1786" i="1"/>
  <c r="Z1787" i="1" s="1"/>
  <c r="Y1787" i="1"/>
  <c r="Z1788" i="1" s="1"/>
  <c r="Y1788" i="1"/>
  <c r="Z1789" i="1" s="1"/>
  <c r="Y1789" i="1"/>
  <c r="Z1790" i="1" s="1"/>
  <c r="Y1790" i="1"/>
  <c r="Z1791" i="1" s="1"/>
  <c r="Y1791" i="1"/>
  <c r="Z1792" i="1" s="1"/>
  <c r="Y1792" i="1"/>
  <c r="Z1793" i="1" s="1"/>
  <c r="Y1793" i="1"/>
  <c r="Z1794" i="1" s="1"/>
  <c r="Y1794" i="1"/>
  <c r="Z1795" i="1" s="1"/>
  <c r="Y1795" i="1"/>
  <c r="Z1796" i="1" s="1"/>
  <c r="Y1796" i="1"/>
  <c r="Z1797" i="1" s="1"/>
  <c r="Y1797" i="1"/>
  <c r="Z1798" i="1" s="1"/>
  <c r="Y1798" i="1"/>
  <c r="Z1799" i="1" s="1"/>
  <c r="Y1799" i="1"/>
  <c r="Z1800" i="1" s="1"/>
  <c r="Y1800" i="1"/>
  <c r="Z1801" i="1" s="1"/>
  <c r="Y1801" i="1"/>
  <c r="Z1802" i="1" s="1"/>
  <c r="Y1802" i="1"/>
  <c r="Z1803" i="1" s="1"/>
  <c r="Y1803" i="1"/>
  <c r="Z1804" i="1" s="1"/>
  <c r="Y1804" i="1"/>
  <c r="Z1805" i="1" s="1"/>
  <c r="Y1805" i="1"/>
  <c r="Z1806" i="1" s="1"/>
  <c r="Y1806" i="1"/>
  <c r="Z1807" i="1" s="1"/>
  <c r="Y1807" i="1"/>
  <c r="Z1808" i="1" s="1"/>
  <c r="Y1808" i="1"/>
  <c r="Z1809" i="1" s="1"/>
  <c r="Y1809" i="1"/>
  <c r="Z1810" i="1" s="1"/>
  <c r="Y1810" i="1"/>
  <c r="Z1811" i="1" s="1"/>
  <c r="Y1811" i="1"/>
  <c r="Z1812" i="1" s="1"/>
  <c r="Y1812" i="1"/>
  <c r="Z1813" i="1" s="1"/>
  <c r="Y1813" i="1"/>
  <c r="Z1814" i="1" s="1"/>
  <c r="Y1814" i="1"/>
  <c r="Z1815" i="1" s="1"/>
  <c r="Y1815" i="1"/>
  <c r="Z1816" i="1" s="1"/>
  <c r="Y1816" i="1"/>
  <c r="Z1817" i="1" s="1"/>
  <c r="Y1817" i="1"/>
  <c r="Z1818" i="1" s="1"/>
  <c r="Y1818" i="1"/>
  <c r="Z1819" i="1" s="1"/>
  <c r="Y1819" i="1"/>
  <c r="Z1820" i="1" s="1"/>
  <c r="Y1820" i="1"/>
  <c r="Z1821" i="1" s="1"/>
  <c r="Y1821" i="1"/>
  <c r="Z1822" i="1" s="1"/>
  <c r="Y1822" i="1"/>
  <c r="Z1823" i="1" s="1"/>
  <c r="Y1823" i="1"/>
  <c r="Z1824" i="1" s="1"/>
  <c r="Y1824" i="1"/>
  <c r="Z1825" i="1" s="1"/>
  <c r="Y1825" i="1"/>
  <c r="Z1826" i="1" s="1"/>
  <c r="Y1826" i="1"/>
  <c r="Z1827" i="1" s="1"/>
  <c r="Y1827" i="1"/>
  <c r="Z1828" i="1" s="1"/>
  <c r="Y1828" i="1"/>
  <c r="Z1829" i="1" s="1"/>
  <c r="Y1829" i="1"/>
  <c r="Z1830" i="1" s="1"/>
  <c r="Y1830" i="1"/>
  <c r="Z1831" i="1" s="1"/>
  <c r="Y1831" i="1"/>
  <c r="Z1832" i="1" s="1"/>
  <c r="Y1832" i="1"/>
  <c r="Z1833" i="1" s="1"/>
  <c r="Y1833" i="1"/>
  <c r="Z1834" i="1" s="1"/>
  <c r="Y1834" i="1"/>
  <c r="Z1835" i="1" s="1"/>
  <c r="Y1835" i="1"/>
  <c r="Z1836" i="1" s="1"/>
  <c r="Y1836" i="1"/>
  <c r="Z1837" i="1" s="1"/>
  <c r="Y1837" i="1"/>
  <c r="Z1838" i="1" s="1"/>
  <c r="Y1838" i="1"/>
  <c r="Z1839" i="1" s="1"/>
  <c r="Y1839" i="1"/>
  <c r="Z1840" i="1" s="1"/>
  <c r="Y1840" i="1"/>
  <c r="Z1841" i="1" s="1"/>
  <c r="Y1841" i="1"/>
  <c r="Z1842" i="1" s="1"/>
  <c r="Y1842" i="1"/>
  <c r="Z1843" i="1" s="1"/>
  <c r="Y1843" i="1"/>
  <c r="Z1844" i="1" s="1"/>
  <c r="Y1844" i="1"/>
  <c r="Z1845" i="1" s="1"/>
  <c r="Y1845" i="1"/>
  <c r="Z1846" i="1" s="1"/>
  <c r="Y1846" i="1"/>
  <c r="Z1847" i="1" s="1"/>
  <c r="Y1847" i="1"/>
  <c r="Z1848" i="1" s="1"/>
  <c r="Y1848" i="1"/>
  <c r="Z1849" i="1" s="1"/>
  <c r="Y1849" i="1"/>
  <c r="Z1850" i="1" s="1"/>
  <c r="Y1850" i="1"/>
  <c r="Z1851" i="1" s="1"/>
  <c r="Y1851" i="1"/>
  <c r="Z1852" i="1" s="1"/>
  <c r="Y1852" i="1"/>
  <c r="Y1853" i="1"/>
  <c r="Z1854" i="1" s="1"/>
  <c r="Y1854" i="1"/>
  <c r="Z1855" i="1" s="1"/>
  <c r="Y1855" i="1"/>
  <c r="Z1856" i="1" s="1"/>
  <c r="Y1856" i="1"/>
  <c r="Z1857" i="1" s="1"/>
  <c r="Y1857" i="1"/>
  <c r="Z1858" i="1" s="1"/>
  <c r="Y1858" i="1"/>
  <c r="Z1859" i="1" s="1"/>
  <c r="Y1859" i="1"/>
  <c r="Z1860" i="1" s="1"/>
  <c r="Y1860" i="1"/>
  <c r="Z1861" i="1" s="1"/>
  <c r="Y1861" i="1"/>
  <c r="Z1862" i="1" s="1"/>
  <c r="Y1862" i="1"/>
  <c r="Z1863" i="1" s="1"/>
  <c r="Y1863" i="1"/>
  <c r="Z1864" i="1" s="1"/>
  <c r="Y1864" i="1"/>
  <c r="Z1865" i="1" s="1"/>
  <c r="Y1865" i="1"/>
  <c r="Z1866" i="1" s="1"/>
  <c r="Y1866" i="1"/>
  <c r="Z1867" i="1" s="1"/>
  <c r="Y1867" i="1"/>
  <c r="Z1868" i="1" s="1"/>
  <c r="Y1868" i="1"/>
  <c r="Z1869" i="1" s="1"/>
  <c r="Y1869" i="1"/>
  <c r="Z1870" i="1" s="1"/>
  <c r="Y1870" i="1"/>
  <c r="Z1871" i="1" s="1"/>
  <c r="Y1871" i="1"/>
  <c r="Z1872" i="1" s="1"/>
  <c r="Y1872" i="1"/>
  <c r="Z1873" i="1" s="1"/>
  <c r="Y1873" i="1"/>
  <c r="Z1874" i="1" s="1"/>
  <c r="Y1874" i="1"/>
  <c r="Z1875" i="1" s="1"/>
  <c r="Y1875" i="1"/>
  <c r="Z1876" i="1" s="1"/>
  <c r="Y1876" i="1"/>
  <c r="Z1877" i="1" s="1"/>
  <c r="Y1877" i="1"/>
  <c r="Z1878" i="1" s="1"/>
  <c r="Y1878" i="1"/>
  <c r="Z1879" i="1" s="1"/>
  <c r="Y1879" i="1"/>
  <c r="Z1880" i="1" s="1"/>
  <c r="Y1880" i="1"/>
  <c r="Z1881" i="1" s="1"/>
  <c r="Y1881" i="1"/>
  <c r="Z1882" i="1" s="1"/>
  <c r="Y1882" i="1"/>
  <c r="Z1883" i="1" s="1"/>
  <c r="Y1883" i="1"/>
  <c r="Z1884" i="1" s="1"/>
  <c r="Y1884" i="1"/>
  <c r="Z1885" i="1" s="1"/>
  <c r="Y1885" i="1"/>
  <c r="Z1886" i="1" s="1"/>
  <c r="Y1886" i="1"/>
  <c r="Z1887" i="1" s="1"/>
  <c r="Y1887" i="1"/>
  <c r="Z1888" i="1" s="1"/>
  <c r="Y1888" i="1"/>
  <c r="Z1889" i="1" s="1"/>
  <c r="Y1889" i="1"/>
  <c r="Z1890" i="1" s="1"/>
  <c r="Y1890" i="1"/>
  <c r="Z1891" i="1" s="1"/>
  <c r="Y1891" i="1"/>
  <c r="Z1892" i="1" s="1"/>
  <c r="Y1892" i="1"/>
  <c r="Z1893" i="1" s="1"/>
  <c r="Y1893" i="1"/>
  <c r="Z1894" i="1" s="1"/>
  <c r="Y1894" i="1"/>
  <c r="Z1895" i="1" s="1"/>
  <c r="Y1895" i="1"/>
  <c r="Z1896" i="1" s="1"/>
  <c r="Y1896" i="1"/>
  <c r="Z1897" i="1" s="1"/>
  <c r="Y1897" i="1"/>
  <c r="Z1898" i="1" s="1"/>
  <c r="Y1898" i="1"/>
  <c r="Z1899" i="1" s="1"/>
  <c r="Y1899" i="1"/>
  <c r="Z1900" i="1" s="1"/>
  <c r="Y1900" i="1"/>
  <c r="Z1901" i="1" s="1"/>
  <c r="Y1901" i="1"/>
  <c r="Z1902" i="1" s="1"/>
  <c r="Y1902" i="1"/>
  <c r="Z1903" i="1" s="1"/>
  <c r="Y1903" i="1"/>
  <c r="Z1904" i="1" s="1"/>
  <c r="Y1904" i="1"/>
  <c r="Z1905" i="1" s="1"/>
  <c r="Y1905" i="1"/>
  <c r="Z1906" i="1" s="1"/>
  <c r="Y1906" i="1"/>
  <c r="Z1907" i="1" s="1"/>
  <c r="Y1907" i="1"/>
  <c r="Z1908" i="1" s="1"/>
  <c r="Y1908" i="1"/>
  <c r="Z1909" i="1" s="1"/>
  <c r="Y1909" i="1"/>
  <c r="Z1910" i="1" s="1"/>
  <c r="Y1910" i="1"/>
  <c r="Z1911" i="1" s="1"/>
  <c r="Y1911" i="1"/>
  <c r="Z1912" i="1" s="1"/>
  <c r="Y1912" i="1"/>
  <c r="Z1913" i="1" s="1"/>
  <c r="Y1913" i="1"/>
  <c r="Z1914" i="1" s="1"/>
  <c r="Y1914" i="1"/>
  <c r="Z1915" i="1" s="1"/>
  <c r="Y1915" i="1"/>
  <c r="Z1916" i="1" s="1"/>
  <c r="Y1916" i="1"/>
  <c r="Z1917" i="1" s="1"/>
  <c r="Y1917" i="1"/>
  <c r="Z1918" i="1" s="1"/>
  <c r="Y1918" i="1"/>
  <c r="Z1919" i="1" s="1"/>
  <c r="Y1919" i="1"/>
  <c r="Z1920" i="1" s="1"/>
  <c r="Y1920" i="1"/>
  <c r="Z1921" i="1" s="1"/>
  <c r="Y1921" i="1"/>
  <c r="Z1922" i="1" s="1"/>
  <c r="Y1922" i="1"/>
  <c r="Z1923" i="1" s="1"/>
  <c r="Y1923" i="1"/>
  <c r="Z1924" i="1" s="1"/>
  <c r="Y1924" i="1"/>
  <c r="Z1925" i="1" s="1"/>
  <c r="Y1925" i="1"/>
  <c r="Z1926" i="1" s="1"/>
  <c r="Y1926" i="1"/>
  <c r="Z1927" i="1" s="1"/>
  <c r="Y1927" i="1"/>
  <c r="Z1928" i="1" s="1"/>
  <c r="Y1928" i="1"/>
  <c r="Z1929" i="1" s="1"/>
  <c r="Y1929" i="1"/>
  <c r="Z1930" i="1" s="1"/>
  <c r="Y1930" i="1"/>
  <c r="Z1931" i="1" s="1"/>
  <c r="Y1931" i="1"/>
  <c r="Z1932" i="1" s="1"/>
  <c r="Y1932" i="1"/>
  <c r="Z1933" i="1" s="1"/>
  <c r="Y1933" i="1"/>
  <c r="Z1934" i="1" s="1"/>
  <c r="Y1934" i="1"/>
  <c r="Z1935" i="1" s="1"/>
  <c r="Y1935" i="1"/>
  <c r="Z1936" i="1" s="1"/>
  <c r="Y1936" i="1"/>
  <c r="Z1937" i="1" s="1"/>
  <c r="Y1937" i="1"/>
  <c r="Z1938" i="1" s="1"/>
  <c r="Y1938" i="1"/>
  <c r="Z1939" i="1" s="1"/>
  <c r="Y1939" i="1"/>
  <c r="Z1940" i="1" s="1"/>
  <c r="Y1940" i="1"/>
  <c r="Z1941" i="1" s="1"/>
  <c r="Y1941" i="1"/>
  <c r="Z1942" i="1" s="1"/>
  <c r="Y1942" i="1"/>
  <c r="Z1943" i="1" s="1"/>
  <c r="Y1943" i="1"/>
  <c r="Z1944" i="1" s="1"/>
  <c r="Y1944" i="1"/>
  <c r="Z1945" i="1" s="1"/>
  <c r="Y1945" i="1"/>
  <c r="Z1946" i="1" s="1"/>
  <c r="Y1946" i="1"/>
  <c r="Z1947" i="1" s="1"/>
  <c r="Y1947" i="1"/>
  <c r="Z1948" i="1" s="1"/>
  <c r="Y1948" i="1"/>
  <c r="Z1949" i="1" s="1"/>
  <c r="Y1949" i="1"/>
  <c r="Z1950" i="1" s="1"/>
  <c r="Y1950" i="1"/>
  <c r="Z1951" i="1" s="1"/>
  <c r="Y1951" i="1"/>
  <c r="Z1952" i="1" s="1"/>
  <c r="Y1952" i="1"/>
  <c r="Z1953" i="1" s="1"/>
  <c r="Y1953" i="1"/>
  <c r="Z1954" i="1" s="1"/>
  <c r="Y1954" i="1"/>
  <c r="Z1955" i="1" s="1"/>
  <c r="Y1955" i="1"/>
  <c r="Z1956" i="1" s="1"/>
  <c r="Y1956" i="1"/>
  <c r="Z1957" i="1" s="1"/>
  <c r="Y1957" i="1"/>
  <c r="Z1958" i="1" s="1"/>
  <c r="Y1958" i="1"/>
  <c r="Z1959" i="1" s="1"/>
  <c r="Y1959" i="1"/>
  <c r="Z1960" i="1" s="1"/>
  <c r="Y1960" i="1"/>
  <c r="Z1961" i="1" s="1"/>
  <c r="Y1961" i="1"/>
  <c r="Z1962" i="1" s="1"/>
  <c r="Y1962" i="1"/>
  <c r="Z1963" i="1" s="1"/>
  <c r="Y1963" i="1"/>
  <c r="Z1964" i="1" s="1"/>
  <c r="Y1964" i="1"/>
  <c r="Z1965" i="1" s="1"/>
  <c r="Y1965" i="1"/>
  <c r="Z1966" i="1" s="1"/>
  <c r="Y1966" i="1"/>
  <c r="Z1967" i="1" s="1"/>
  <c r="Y1967" i="1"/>
  <c r="Z1968" i="1" s="1"/>
  <c r="Y1968" i="1"/>
  <c r="Z1969" i="1" s="1"/>
  <c r="Y1969" i="1"/>
  <c r="Z1970" i="1" s="1"/>
  <c r="Y1970" i="1"/>
  <c r="Y1971" i="1"/>
  <c r="Z1972" i="1" s="1"/>
  <c r="Y1972" i="1"/>
  <c r="Z1973" i="1" s="1"/>
  <c r="Y1973" i="1"/>
  <c r="Z1974" i="1" s="1"/>
  <c r="Y1974" i="1"/>
  <c r="Z1975" i="1" s="1"/>
  <c r="Y1975" i="1"/>
  <c r="Z1976" i="1" s="1"/>
  <c r="Y1976" i="1"/>
  <c r="Z1977" i="1" s="1"/>
  <c r="Y1977" i="1"/>
  <c r="Z1978" i="1" s="1"/>
  <c r="Y1978" i="1"/>
  <c r="Z1979" i="1" s="1"/>
  <c r="Y1979" i="1"/>
  <c r="Z1980" i="1" s="1"/>
  <c r="Y1980" i="1"/>
  <c r="Z1981" i="1" s="1"/>
  <c r="Y1981" i="1"/>
  <c r="Z1982" i="1" s="1"/>
  <c r="Y1982" i="1"/>
  <c r="Z1983" i="1" s="1"/>
  <c r="Y1983" i="1"/>
  <c r="Z1984" i="1" s="1"/>
  <c r="Y1984" i="1"/>
  <c r="Z1985" i="1" s="1"/>
  <c r="Y1985" i="1"/>
  <c r="Z1986" i="1" s="1"/>
  <c r="Y1986" i="1"/>
  <c r="Z1987" i="1" s="1"/>
  <c r="Y1987" i="1"/>
  <c r="Z1988" i="1" s="1"/>
  <c r="Y1988" i="1"/>
  <c r="Z1989" i="1" s="1"/>
  <c r="Y1989" i="1"/>
  <c r="Z1990" i="1" s="1"/>
  <c r="Y1990" i="1"/>
  <c r="Z1991" i="1" s="1"/>
  <c r="Y1991" i="1"/>
  <c r="Z1992" i="1" s="1"/>
  <c r="Y1992" i="1"/>
  <c r="Z1993" i="1" s="1"/>
  <c r="Y1993" i="1"/>
  <c r="Z1994" i="1" s="1"/>
  <c r="Y1994" i="1"/>
  <c r="Z1995" i="1" s="1"/>
  <c r="Y1995" i="1"/>
  <c r="Z1996" i="1" s="1"/>
  <c r="Y1996" i="1"/>
  <c r="Z1997" i="1" s="1"/>
  <c r="Y1997" i="1"/>
  <c r="Z1998" i="1" s="1"/>
  <c r="Y1998" i="1"/>
  <c r="Z1999" i="1" s="1"/>
  <c r="Y1999" i="1"/>
  <c r="Z2000" i="1" s="1"/>
  <c r="Y2000" i="1"/>
  <c r="Z2001" i="1" s="1"/>
  <c r="Y2001" i="1"/>
  <c r="Z2002" i="1" s="1"/>
  <c r="Y2002" i="1"/>
  <c r="Z2003" i="1" s="1"/>
  <c r="Y2003" i="1"/>
  <c r="Z2004" i="1" s="1"/>
  <c r="Y2004" i="1"/>
  <c r="Z2005" i="1" s="1"/>
  <c r="Y2005" i="1"/>
  <c r="Z2006" i="1" s="1"/>
  <c r="Y2006" i="1"/>
  <c r="Z2007" i="1" s="1"/>
  <c r="Y2007" i="1"/>
  <c r="Z2008" i="1" s="1"/>
  <c r="Y2008" i="1"/>
  <c r="Z2009" i="1" s="1"/>
  <c r="Y2009" i="1"/>
  <c r="Z2010" i="1" s="1"/>
  <c r="Y2010" i="1"/>
  <c r="Z2011" i="1" s="1"/>
  <c r="Y2011" i="1"/>
  <c r="Z2012" i="1" s="1"/>
  <c r="Y2012" i="1"/>
  <c r="Z2013" i="1" s="1"/>
  <c r="Y2013" i="1"/>
  <c r="Z2014" i="1" s="1"/>
  <c r="Y2014" i="1"/>
  <c r="Z2015" i="1" s="1"/>
  <c r="Y2015" i="1"/>
  <c r="Z2016" i="1" s="1"/>
  <c r="Y2016" i="1"/>
  <c r="Z2017" i="1" s="1"/>
  <c r="Y2017" i="1"/>
  <c r="Z2018" i="1" s="1"/>
  <c r="Y2018" i="1"/>
  <c r="Z2019" i="1" s="1"/>
  <c r="Y2019" i="1"/>
  <c r="Z2020" i="1" s="1"/>
  <c r="Y2020" i="1"/>
  <c r="Y2021" i="1"/>
  <c r="Z2022" i="1" s="1"/>
  <c r="Y2022" i="1"/>
  <c r="Z2023" i="1" s="1"/>
  <c r="Y2023" i="1"/>
  <c r="Z2024" i="1" s="1"/>
  <c r="Y2024" i="1"/>
  <c r="Z2025" i="1" s="1"/>
  <c r="Y2025" i="1"/>
  <c r="Z2026" i="1" s="1"/>
  <c r="Y2026" i="1"/>
  <c r="Z2027" i="1" s="1"/>
  <c r="Y2027" i="1"/>
  <c r="Z2028" i="1" s="1"/>
  <c r="Y2028" i="1"/>
  <c r="Z2029" i="1" s="1"/>
  <c r="Y2029" i="1"/>
  <c r="Z2030" i="1" s="1"/>
  <c r="Y2030" i="1"/>
  <c r="Z2031" i="1" s="1"/>
  <c r="Y2031" i="1"/>
  <c r="Z2032" i="1" s="1"/>
  <c r="Y2032" i="1"/>
  <c r="Z2033" i="1" s="1"/>
  <c r="Y2033" i="1"/>
  <c r="Z2034" i="1" s="1"/>
  <c r="Y2034" i="1"/>
  <c r="Z2035" i="1" s="1"/>
  <c r="Y2035" i="1"/>
  <c r="Z2036" i="1" s="1"/>
  <c r="Y2036" i="1"/>
  <c r="Z2037" i="1" s="1"/>
  <c r="Y2037" i="1"/>
  <c r="Z2038" i="1" s="1"/>
  <c r="Y2038" i="1"/>
  <c r="Z2039" i="1" s="1"/>
  <c r="Y2039" i="1"/>
  <c r="Z2040" i="1" s="1"/>
  <c r="Y2040" i="1"/>
  <c r="Z2041" i="1" s="1"/>
  <c r="Y2041" i="1"/>
  <c r="Z2042" i="1" s="1"/>
  <c r="Y2042" i="1"/>
  <c r="Z2043" i="1" s="1"/>
  <c r="Y2043" i="1"/>
  <c r="Z2044" i="1" s="1"/>
  <c r="Y2044" i="1"/>
  <c r="Z2045" i="1" s="1"/>
  <c r="Y2045" i="1"/>
  <c r="Z2046" i="1" s="1"/>
  <c r="Y2046" i="1"/>
  <c r="Z2047" i="1" s="1"/>
  <c r="Y2047" i="1"/>
  <c r="Z2048" i="1" s="1"/>
  <c r="Y2048" i="1"/>
  <c r="Z2049" i="1" s="1"/>
  <c r="Y2049" i="1"/>
  <c r="Z2050" i="1" s="1"/>
  <c r="Y2050" i="1"/>
  <c r="Z2051" i="1" s="1"/>
  <c r="Y2051" i="1"/>
  <c r="Z2052" i="1" s="1"/>
  <c r="Y2052" i="1"/>
  <c r="Z2053" i="1" s="1"/>
  <c r="Y2053" i="1"/>
  <c r="Z2054" i="1" s="1"/>
  <c r="Y2054" i="1"/>
  <c r="Z2055" i="1" s="1"/>
  <c r="Y2055" i="1"/>
  <c r="Z2056" i="1" s="1"/>
  <c r="Y2056" i="1"/>
  <c r="Z2057" i="1" s="1"/>
  <c r="Y2057" i="1"/>
  <c r="Z2058" i="1" s="1"/>
  <c r="Y2058" i="1"/>
  <c r="Z2059" i="1" s="1"/>
  <c r="Y2059" i="1"/>
  <c r="Z2060" i="1" s="1"/>
  <c r="Y2060" i="1"/>
  <c r="Z2061" i="1" s="1"/>
  <c r="Y2061" i="1"/>
  <c r="Z2062" i="1" s="1"/>
  <c r="Y2062" i="1"/>
  <c r="Z2063" i="1" s="1"/>
  <c r="Y2063" i="1"/>
  <c r="Z2064" i="1" s="1"/>
  <c r="Y2064" i="1"/>
  <c r="Z2065" i="1" s="1"/>
  <c r="Y2065" i="1"/>
  <c r="Z2066" i="1" s="1"/>
  <c r="Y2066" i="1"/>
  <c r="Z2067" i="1" s="1"/>
  <c r="Y2067" i="1"/>
  <c r="Z2068" i="1" s="1"/>
  <c r="Y2068" i="1"/>
  <c r="Z2069" i="1" s="1"/>
  <c r="Y2069" i="1"/>
  <c r="Z2070" i="1" s="1"/>
  <c r="Y2070" i="1"/>
  <c r="Z2071" i="1" s="1"/>
  <c r="Y2071" i="1"/>
  <c r="Z2072" i="1" s="1"/>
  <c r="Y2072" i="1"/>
  <c r="Z2073" i="1" s="1"/>
  <c r="Y2073" i="1"/>
  <c r="Z2074" i="1" s="1"/>
  <c r="Y2074" i="1"/>
  <c r="Z2075" i="1" s="1"/>
  <c r="Y2075" i="1"/>
  <c r="Z2076" i="1" s="1"/>
  <c r="Y2076" i="1"/>
  <c r="Z2077" i="1" s="1"/>
  <c r="Y2077" i="1"/>
  <c r="Z2078" i="1" s="1"/>
  <c r="Y2078" i="1"/>
  <c r="Z2079" i="1" s="1"/>
  <c r="Y2079" i="1"/>
  <c r="Z2080" i="1" s="1"/>
  <c r="Y2080" i="1"/>
  <c r="Z2081" i="1" s="1"/>
  <c r="Y2081" i="1"/>
  <c r="Y2082" i="1"/>
  <c r="Z2083" i="1" s="1"/>
  <c r="Y2083" i="1"/>
  <c r="Z2084" i="1" s="1"/>
  <c r="Y2084" i="1"/>
  <c r="Z2085" i="1" s="1"/>
  <c r="Y2085" i="1"/>
  <c r="Z2086" i="1" s="1"/>
  <c r="Y2086" i="1"/>
  <c r="Z2087" i="1" s="1"/>
  <c r="Y2087" i="1"/>
  <c r="Z2088" i="1" s="1"/>
  <c r="Y2088" i="1"/>
  <c r="Z2089" i="1" s="1"/>
  <c r="Y2089" i="1"/>
  <c r="Z2090" i="1" s="1"/>
  <c r="Y2090" i="1"/>
  <c r="Z2091" i="1" s="1"/>
  <c r="Y2091" i="1"/>
  <c r="Z2092" i="1" s="1"/>
  <c r="Y2092" i="1"/>
  <c r="Z2093" i="1" s="1"/>
  <c r="Y2093" i="1"/>
  <c r="Z2094" i="1" s="1"/>
  <c r="Y2094" i="1"/>
  <c r="Z2095" i="1" s="1"/>
  <c r="Y2095" i="1"/>
  <c r="Z2096" i="1" s="1"/>
  <c r="Y2096" i="1"/>
  <c r="Z2097" i="1" s="1"/>
  <c r="Y2097" i="1"/>
  <c r="Z2098" i="1" s="1"/>
  <c r="Y2098" i="1"/>
  <c r="Z2099" i="1" s="1"/>
  <c r="Y2099" i="1"/>
  <c r="Z2100" i="1" s="1"/>
  <c r="Y2100" i="1"/>
  <c r="Z2101" i="1" s="1"/>
  <c r="Y2101" i="1"/>
  <c r="Z2102" i="1" s="1"/>
  <c r="Y2102" i="1"/>
  <c r="Z2103" i="1" s="1"/>
  <c r="Y2103" i="1"/>
  <c r="Z2104" i="1" s="1"/>
  <c r="Y2104" i="1"/>
  <c r="Z2105" i="1" s="1"/>
  <c r="Y2105" i="1"/>
  <c r="Z2106" i="1" s="1"/>
  <c r="Y2106" i="1"/>
  <c r="Z2107" i="1" s="1"/>
  <c r="Y2107" i="1"/>
  <c r="Z2108" i="1" s="1"/>
  <c r="Y2108" i="1"/>
  <c r="Z2109" i="1" s="1"/>
  <c r="Y2109" i="1"/>
  <c r="Z2110" i="1" s="1"/>
  <c r="Y2110" i="1"/>
  <c r="Z2111" i="1" s="1"/>
  <c r="Y2111" i="1"/>
  <c r="Z2112" i="1" s="1"/>
  <c r="Y2112" i="1"/>
  <c r="Z2113" i="1" s="1"/>
  <c r="Y2113" i="1"/>
  <c r="Z2114" i="1" s="1"/>
  <c r="Y2114" i="1"/>
  <c r="Z2115" i="1" s="1"/>
  <c r="Y2115" i="1"/>
  <c r="Z2116" i="1" s="1"/>
  <c r="Y2116" i="1"/>
  <c r="Z2117" i="1" s="1"/>
  <c r="Y2117" i="1"/>
  <c r="Z2118" i="1" s="1"/>
  <c r="Y2118" i="1"/>
  <c r="Z2119" i="1" s="1"/>
  <c r="Y2119" i="1"/>
  <c r="Z2120" i="1" s="1"/>
  <c r="Y2120" i="1"/>
  <c r="Z2121" i="1" s="1"/>
  <c r="Y2121" i="1"/>
  <c r="Z2122" i="1" s="1"/>
  <c r="Y2122" i="1"/>
  <c r="Z2123" i="1" s="1"/>
  <c r="Y2123" i="1"/>
  <c r="Z2124" i="1" s="1"/>
  <c r="Y2124" i="1"/>
  <c r="Z2125" i="1" s="1"/>
  <c r="Y2125" i="1"/>
  <c r="Z2126" i="1" s="1"/>
  <c r="Y2126" i="1"/>
  <c r="Z2127" i="1" s="1"/>
  <c r="Y2127" i="1"/>
  <c r="Z2128" i="1" s="1"/>
  <c r="Y2128" i="1"/>
  <c r="Z2129" i="1" s="1"/>
  <c r="Y2129" i="1"/>
  <c r="Z2130" i="1" s="1"/>
  <c r="Y2130" i="1"/>
  <c r="Z2131" i="1" s="1"/>
  <c r="Y2131" i="1"/>
  <c r="Z2132" i="1" s="1"/>
  <c r="Y2132" i="1"/>
  <c r="Z2133" i="1" s="1"/>
  <c r="Y2133" i="1"/>
  <c r="Z2134" i="1" s="1"/>
  <c r="Y2134" i="1"/>
  <c r="Z2135" i="1" s="1"/>
  <c r="Y2135" i="1"/>
  <c r="Z2136" i="1" s="1"/>
  <c r="Y2136" i="1"/>
  <c r="Z2137" i="1" s="1"/>
  <c r="Y2137" i="1"/>
  <c r="Z2138" i="1" s="1"/>
  <c r="Y2138" i="1"/>
  <c r="Z2139" i="1" s="1"/>
  <c r="Y2139" i="1"/>
  <c r="Z2140" i="1" s="1"/>
  <c r="Y2140" i="1"/>
  <c r="Z2141" i="1" s="1"/>
  <c r="Y2141" i="1"/>
  <c r="Z2142" i="1" s="1"/>
  <c r="Y2142" i="1"/>
  <c r="Z2143" i="1" s="1"/>
  <c r="Y2143" i="1"/>
  <c r="Z2144" i="1" s="1"/>
  <c r="Y2144" i="1"/>
  <c r="Z2145" i="1" s="1"/>
  <c r="Y2145" i="1"/>
  <c r="Z2146" i="1" s="1"/>
  <c r="Y2146" i="1"/>
  <c r="Z2147" i="1" s="1"/>
  <c r="Y2147" i="1"/>
  <c r="Z2148" i="1" s="1"/>
  <c r="Y2148" i="1"/>
  <c r="Z2149" i="1" s="1"/>
  <c r="Y2149" i="1"/>
  <c r="Z2150" i="1" s="1"/>
  <c r="Y2150" i="1"/>
  <c r="Z2151" i="1" s="1"/>
  <c r="Y2151" i="1"/>
  <c r="Z2152" i="1" s="1"/>
  <c r="Y2152" i="1"/>
  <c r="Z2153" i="1" s="1"/>
  <c r="Y2153" i="1"/>
  <c r="Z2154" i="1" s="1"/>
  <c r="Y2154" i="1"/>
  <c r="Z2155" i="1" s="1"/>
  <c r="Y2155" i="1"/>
  <c r="Z2156" i="1" s="1"/>
  <c r="Y2156" i="1"/>
  <c r="Z2157" i="1" s="1"/>
  <c r="Y2157" i="1"/>
  <c r="Z2158" i="1" s="1"/>
  <c r="Y2158" i="1"/>
  <c r="Z2159" i="1" s="1"/>
  <c r="Y2159" i="1"/>
  <c r="Z2160" i="1" s="1"/>
  <c r="Y2160" i="1"/>
  <c r="Z2161" i="1" s="1"/>
  <c r="Y2161" i="1"/>
  <c r="Z2162" i="1" s="1"/>
  <c r="Y2162" i="1"/>
  <c r="Z2163" i="1" s="1"/>
  <c r="Y2163" i="1"/>
  <c r="Z2164" i="1" s="1"/>
  <c r="Y2164" i="1"/>
  <c r="Z2165" i="1" s="1"/>
  <c r="Y2165" i="1"/>
  <c r="Z2166" i="1" s="1"/>
  <c r="Y2166" i="1"/>
  <c r="Z2167" i="1" s="1"/>
  <c r="Y2167" i="1"/>
  <c r="Z2168" i="1" s="1"/>
  <c r="Y2168" i="1"/>
  <c r="Z2169" i="1" s="1"/>
  <c r="Y2169" i="1"/>
  <c r="Z2170" i="1" s="1"/>
  <c r="Y2170" i="1"/>
  <c r="Z2171" i="1" s="1"/>
  <c r="Y2171" i="1"/>
  <c r="Z2172" i="1" s="1"/>
  <c r="Y2172" i="1"/>
  <c r="Z2173" i="1" s="1"/>
  <c r="Y2173" i="1"/>
  <c r="Z2174" i="1" s="1"/>
  <c r="Y2174" i="1"/>
  <c r="Z2175" i="1" s="1"/>
  <c r="Y2175" i="1"/>
  <c r="Z2176" i="1" s="1"/>
  <c r="Y2176" i="1"/>
  <c r="Z2177" i="1" s="1"/>
  <c r="Y2177" i="1"/>
  <c r="Y2178" i="1"/>
  <c r="Z2179" i="1" s="1"/>
  <c r="Y2179" i="1"/>
  <c r="Z2180" i="1" s="1"/>
  <c r="Y2180" i="1"/>
  <c r="Z2181" i="1" s="1"/>
  <c r="Y2181" i="1"/>
  <c r="Z2182" i="1" s="1"/>
  <c r="Y2182" i="1"/>
  <c r="Z2183" i="1" s="1"/>
  <c r="Y2183" i="1"/>
  <c r="Z2184" i="1" s="1"/>
  <c r="Y2184" i="1"/>
  <c r="Z2185" i="1" s="1"/>
  <c r="Y2185" i="1"/>
  <c r="Y2186" i="1"/>
  <c r="Z2187" i="1" s="1"/>
  <c r="Y2187" i="1"/>
  <c r="Z2188" i="1" s="1"/>
  <c r="Y2188" i="1"/>
  <c r="Z2189" i="1" s="1"/>
  <c r="Y2189" i="1"/>
  <c r="Z2190" i="1" s="1"/>
  <c r="Y2190" i="1"/>
  <c r="Z2191" i="1" s="1"/>
  <c r="Y2191" i="1"/>
  <c r="Z2192" i="1" s="1"/>
  <c r="Y2192" i="1"/>
  <c r="Z2193" i="1" s="1"/>
  <c r="Y2193" i="1"/>
  <c r="Y2194" i="1"/>
  <c r="Z2195" i="1" s="1"/>
  <c r="Y2195" i="1"/>
  <c r="Z2196" i="1" s="1"/>
  <c r="Y2196" i="1"/>
  <c r="Z2197" i="1" s="1"/>
  <c r="Y2197" i="1"/>
  <c r="Z2198" i="1" s="1"/>
  <c r="Y2198" i="1"/>
  <c r="Z2199" i="1" s="1"/>
  <c r="Y2199" i="1"/>
  <c r="Z2200" i="1" s="1"/>
  <c r="Y2200" i="1"/>
  <c r="Z2201" i="1" s="1"/>
  <c r="Y2201" i="1"/>
  <c r="Z2202" i="1" s="1"/>
  <c r="Y2202" i="1"/>
  <c r="Z2203" i="1" s="1"/>
  <c r="Y2203" i="1"/>
  <c r="Z2204" i="1" s="1"/>
  <c r="Y2204" i="1"/>
  <c r="Z2205" i="1" s="1"/>
  <c r="Y2205" i="1"/>
  <c r="Z2206" i="1" s="1"/>
  <c r="Y2206" i="1"/>
  <c r="Z2207" i="1" s="1"/>
  <c r="Y2207" i="1"/>
  <c r="Z2208" i="1" s="1"/>
  <c r="Y2208" i="1"/>
  <c r="Z2209" i="1" s="1"/>
  <c r="Y2209" i="1"/>
  <c r="Z2210" i="1" s="1"/>
  <c r="Y2210" i="1"/>
  <c r="Z2211" i="1" s="1"/>
  <c r="Y2211" i="1"/>
  <c r="Z2212" i="1" s="1"/>
  <c r="Y2212" i="1"/>
  <c r="Z2213" i="1" s="1"/>
  <c r="Y2213" i="1"/>
  <c r="Z2214" i="1" s="1"/>
  <c r="Y2214" i="1"/>
  <c r="Z2215" i="1" s="1"/>
  <c r="Y2215" i="1"/>
  <c r="Z2216" i="1" s="1"/>
  <c r="Y2216" i="1"/>
  <c r="Z2217" i="1" s="1"/>
  <c r="Y2217" i="1"/>
  <c r="Z2218" i="1" s="1"/>
  <c r="Y2218" i="1"/>
  <c r="Z2219" i="1" s="1"/>
  <c r="Y2219" i="1"/>
  <c r="Z2220" i="1" s="1"/>
  <c r="Y2220" i="1"/>
  <c r="Z2221" i="1" s="1"/>
  <c r="Y2221" i="1"/>
  <c r="Z2222" i="1" s="1"/>
  <c r="Y2222" i="1"/>
  <c r="Z2223" i="1" s="1"/>
  <c r="Y2223" i="1"/>
  <c r="Z2224" i="1" s="1"/>
  <c r="Y2224" i="1"/>
  <c r="Z2225" i="1" s="1"/>
  <c r="Y2225" i="1"/>
  <c r="Y2226" i="1"/>
  <c r="Z2227" i="1" s="1"/>
  <c r="Y2227" i="1"/>
  <c r="Z2228" i="1" s="1"/>
  <c r="Y2228" i="1"/>
  <c r="Z2229" i="1" s="1"/>
  <c r="Y2229" i="1"/>
  <c r="Z2230" i="1" s="1"/>
  <c r="Y2230" i="1"/>
  <c r="Z2231" i="1" s="1"/>
  <c r="Y2231" i="1"/>
  <c r="Z2232" i="1" s="1"/>
  <c r="Y2232" i="1"/>
  <c r="Z2233" i="1" s="1"/>
  <c r="Y2233" i="1"/>
  <c r="Z2234" i="1" s="1"/>
  <c r="Y2234" i="1"/>
  <c r="Z2235" i="1" s="1"/>
  <c r="Y2235" i="1"/>
  <c r="Z2236" i="1" s="1"/>
  <c r="Y2236" i="1"/>
  <c r="Z2237" i="1" s="1"/>
  <c r="Y2237" i="1"/>
  <c r="Z2238" i="1" s="1"/>
  <c r="Y2238" i="1"/>
  <c r="Z2239" i="1" s="1"/>
  <c r="Y2239" i="1"/>
  <c r="Z2240" i="1" s="1"/>
  <c r="Y2240" i="1"/>
  <c r="Z2241" i="1" s="1"/>
  <c r="Y2241" i="1"/>
  <c r="Z2242" i="1" s="1"/>
  <c r="Y2242" i="1"/>
  <c r="Z2243" i="1" s="1"/>
  <c r="Y2243" i="1"/>
  <c r="Z2244" i="1" s="1"/>
  <c r="Y2244" i="1"/>
  <c r="Z2245" i="1" s="1"/>
  <c r="Y2245" i="1"/>
  <c r="Z2246" i="1" s="1"/>
  <c r="Y2246" i="1"/>
  <c r="Z2247" i="1" s="1"/>
  <c r="Y2247" i="1"/>
  <c r="Z2248" i="1" s="1"/>
  <c r="Y2248" i="1"/>
  <c r="Z2249" i="1" s="1"/>
  <c r="Y2249" i="1"/>
  <c r="Z2250" i="1" s="1"/>
  <c r="Y2250" i="1"/>
  <c r="Z2251" i="1" s="1"/>
  <c r="Y2251" i="1"/>
  <c r="Z2252" i="1" s="1"/>
  <c r="Y2252" i="1"/>
  <c r="Z2253" i="1" s="1"/>
  <c r="Y2253" i="1"/>
  <c r="Z2254" i="1" s="1"/>
  <c r="Y2254" i="1"/>
  <c r="Z2255" i="1" s="1"/>
  <c r="Y2255" i="1"/>
  <c r="Z2256" i="1" s="1"/>
  <c r="Y2256" i="1"/>
  <c r="Z2257" i="1" s="1"/>
  <c r="Y2257" i="1"/>
  <c r="Z2258" i="1" s="1"/>
  <c r="Y2258" i="1"/>
  <c r="Z2259" i="1" s="1"/>
  <c r="Y2259" i="1"/>
  <c r="Z2260" i="1" s="1"/>
  <c r="Y2260" i="1"/>
  <c r="Z2261" i="1" s="1"/>
  <c r="Y2261" i="1"/>
  <c r="Z2262" i="1" s="1"/>
  <c r="Y2262" i="1"/>
  <c r="Z2263" i="1" s="1"/>
  <c r="Y2263" i="1"/>
  <c r="Z2264" i="1" s="1"/>
  <c r="Y2264" i="1"/>
  <c r="Z2265" i="1" s="1"/>
  <c r="Y2265" i="1"/>
  <c r="Z2266" i="1" s="1"/>
  <c r="Y2266" i="1"/>
  <c r="Z2267" i="1" s="1"/>
  <c r="Y2267" i="1"/>
  <c r="Z2268" i="1" s="1"/>
  <c r="Y2268" i="1"/>
  <c r="Z2269" i="1" s="1"/>
  <c r="Y2269" i="1"/>
  <c r="Z2270" i="1" s="1"/>
  <c r="Y2270" i="1"/>
  <c r="Z2271" i="1" s="1"/>
  <c r="Y2271" i="1"/>
  <c r="Z2272" i="1" s="1"/>
  <c r="Y2272" i="1"/>
  <c r="Z2273" i="1" s="1"/>
  <c r="Y2273" i="1"/>
  <c r="Z2274" i="1" s="1"/>
  <c r="Y2274" i="1"/>
  <c r="Z2275" i="1" s="1"/>
  <c r="Y2275" i="1"/>
  <c r="Z2276" i="1" s="1"/>
  <c r="Y2276" i="1"/>
  <c r="Z2277" i="1" s="1"/>
  <c r="Y2277" i="1"/>
  <c r="Z2278" i="1" s="1"/>
  <c r="Y2278" i="1"/>
  <c r="Z2279" i="1" s="1"/>
  <c r="Y2279" i="1"/>
  <c r="Z2280" i="1" s="1"/>
  <c r="Y2280" i="1"/>
  <c r="Z2281" i="1" s="1"/>
  <c r="Y2281" i="1"/>
  <c r="Z2282" i="1" s="1"/>
  <c r="Y2282" i="1"/>
  <c r="Z2283" i="1" s="1"/>
  <c r="Y2283" i="1"/>
  <c r="Z2284" i="1" s="1"/>
  <c r="Y2284" i="1"/>
  <c r="Z2285" i="1" s="1"/>
  <c r="Y2285" i="1"/>
  <c r="Z2286" i="1" s="1"/>
  <c r="Y2286" i="1"/>
  <c r="Z2287" i="1" s="1"/>
  <c r="Y2287" i="1"/>
  <c r="Z2288" i="1" s="1"/>
  <c r="Y2288" i="1"/>
  <c r="Z2289" i="1" s="1"/>
  <c r="Y2289" i="1"/>
  <c r="Z2290" i="1" s="1"/>
  <c r="Y2290" i="1"/>
  <c r="Z2291" i="1" s="1"/>
  <c r="Y2291" i="1"/>
  <c r="Z2292" i="1" s="1"/>
  <c r="Y2292" i="1"/>
  <c r="Z2293" i="1" s="1"/>
  <c r="Y2293" i="1"/>
  <c r="Z2294" i="1" s="1"/>
  <c r="Y2294" i="1"/>
  <c r="Z2295" i="1" s="1"/>
  <c r="Y2295" i="1"/>
  <c r="Z2296" i="1" s="1"/>
  <c r="Y2296" i="1"/>
  <c r="Z2297" i="1" s="1"/>
  <c r="Y2297" i="1"/>
  <c r="Z2298" i="1" s="1"/>
  <c r="Y2298" i="1"/>
  <c r="Z2299" i="1" s="1"/>
  <c r="Y2299" i="1"/>
  <c r="Z2300" i="1" s="1"/>
  <c r="Y2300" i="1"/>
  <c r="Z2301" i="1" s="1"/>
  <c r="Y2301" i="1"/>
  <c r="Z2302" i="1" s="1"/>
  <c r="Y2302" i="1"/>
  <c r="Z2303" i="1" s="1"/>
  <c r="Y2303" i="1"/>
  <c r="Z2304" i="1" s="1"/>
  <c r="Y2304" i="1"/>
  <c r="Z2305" i="1" s="1"/>
  <c r="Y2305" i="1"/>
  <c r="Z2306" i="1" s="1"/>
  <c r="Y2306" i="1"/>
  <c r="Z2307" i="1" s="1"/>
  <c r="Y2307" i="1"/>
  <c r="Z2308" i="1" s="1"/>
  <c r="Y2308" i="1"/>
  <c r="Z2309" i="1" s="1"/>
  <c r="Y2309" i="1"/>
  <c r="Z2310" i="1" s="1"/>
  <c r="Y2310" i="1"/>
  <c r="Z2311" i="1" s="1"/>
  <c r="Y2311" i="1"/>
  <c r="Z2312" i="1" s="1"/>
  <c r="Y2312" i="1"/>
  <c r="Z2313" i="1" s="1"/>
  <c r="Y2313" i="1"/>
  <c r="Z2314" i="1" s="1"/>
  <c r="Y2314" i="1"/>
  <c r="Z2315" i="1" s="1"/>
  <c r="Y2315" i="1"/>
  <c r="Z2316" i="1" s="1"/>
  <c r="Y2316" i="1"/>
  <c r="Z2317" i="1" s="1"/>
  <c r="Y2317" i="1"/>
  <c r="Z2318" i="1" s="1"/>
  <c r="Y2318" i="1"/>
  <c r="Z2319" i="1" s="1"/>
  <c r="Y2319" i="1"/>
  <c r="Z2320" i="1" s="1"/>
  <c r="Y2320" i="1"/>
  <c r="Z2321" i="1" s="1"/>
  <c r="Y2321" i="1"/>
  <c r="Z2322" i="1" s="1"/>
  <c r="Y2322" i="1"/>
  <c r="Z2323" i="1" s="1"/>
  <c r="Y2323" i="1"/>
  <c r="Z2324" i="1" s="1"/>
  <c r="Y2324" i="1"/>
  <c r="Z2325" i="1" s="1"/>
  <c r="Y2325" i="1"/>
  <c r="Z2326" i="1" s="1"/>
  <c r="Y2326" i="1"/>
  <c r="Z2327" i="1" s="1"/>
  <c r="Y2327" i="1"/>
  <c r="Z2328" i="1" s="1"/>
  <c r="Y2328" i="1"/>
  <c r="Z2329" i="1" s="1"/>
  <c r="Y2329" i="1"/>
  <c r="Z2330" i="1" s="1"/>
  <c r="Y2330" i="1"/>
  <c r="Z2331" i="1" s="1"/>
  <c r="Y2331" i="1"/>
  <c r="Z2332" i="1" s="1"/>
  <c r="Y2332" i="1"/>
  <c r="Z2333" i="1" s="1"/>
  <c r="Y2333" i="1"/>
  <c r="Z2334" i="1" s="1"/>
  <c r="Y2334" i="1"/>
  <c r="Z2335" i="1" s="1"/>
  <c r="Y2335" i="1"/>
  <c r="Z2336" i="1" s="1"/>
  <c r="Y2336" i="1"/>
  <c r="Z2337" i="1" s="1"/>
  <c r="Y2337" i="1"/>
  <c r="Z2338" i="1" s="1"/>
  <c r="Y2338" i="1"/>
  <c r="Z2339" i="1" s="1"/>
  <c r="Y2339" i="1"/>
  <c r="Z2340" i="1" s="1"/>
  <c r="Y2340" i="1"/>
  <c r="Z2341" i="1" s="1"/>
  <c r="Y2341" i="1"/>
  <c r="Z2342" i="1" s="1"/>
  <c r="Y2342" i="1"/>
  <c r="Z2343" i="1" s="1"/>
  <c r="Y2343" i="1"/>
  <c r="Z2344" i="1" s="1"/>
  <c r="Y2344" i="1"/>
  <c r="Z2345" i="1" s="1"/>
  <c r="Y2345" i="1"/>
  <c r="Z2346" i="1" s="1"/>
  <c r="Y2346" i="1"/>
  <c r="Z2347" i="1" s="1"/>
  <c r="Y2347" i="1"/>
  <c r="Z2348" i="1" s="1"/>
  <c r="Y2348" i="1"/>
  <c r="Z2349" i="1" s="1"/>
  <c r="Y2349" i="1"/>
  <c r="Z2350" i="1" s="1"/>
  <c r="Y2350" i="1"/>
  <c r="Z2351" i="1" s="1"/>
  <c r="Y2351" i="1"/>
  <c r="Z2352" i="1" s="1"/>
  <c r="Y2352" i="1"/>
  <c r="Z2353" i="1" s="1"/>
  <c r="Y2353" i="1"/>
  <c r="Z2354" i="1" s="1"/>
  <c r="Y2354" i="1"/>
  <c r="Z2355" i="1" s="1"/>
  <c r="Y2355" i="1"/>
  <c r="Z2356" i="1" s="1"/>
  <c r="Y2356" i="1"/>
  <c r="Z2357" i="1" s="1"/>
  <c r="Y2357" i="1"/>
  <c r="Z2358" i="1" s="1"/>
  <c r="Y2358" i="1"/>
  <c r="Z2359" i="1" s="1"/>
  <c r="Y2359" i="1"/>
  <c r="Z2360" i="1" s="1"/>
  <c r="Y2360" i="1"/>
  <c r="Z2361" i="1" s="1"/>
  <c r="Y2361" i="1"/>
  <c r="Z2362" i="1" s="1"/>
  <c r="Y2362" i="1"/>
  <c r="Z2363" i="1" s="1"/>
  <c r="Y2363" i="1"/>
  <c r="Z2364" i="1" s="1"/>
  <c r="Y2364" i="1"/>
  <c r="Z2365" i="1" s="1"/>
  <c r="Y2365" i="1"/>
  <c r="Z2366" i="1" s="1"/>
  <c r="Y2366" i="1"/>
  <c r="Z2367" i="1" s="1"/>
  <c r="Y2367" i="1"/>
  <c r="Z2368" i="1" s="1"/>
  <c r="Y2368" i="1"/>
  <c r="Z2369" i="1" s="1"/>
  <c r="Y2369" i="1"/>
  <c r="Z2370" i="1" s="1"/>
  <c r="Y2370" i="1"/>
  <c r="Z2371" i="1" s="1"/>
  <c r="Y2371" i="1"/>
  <c r="Z2372" i="1" s="1"/>
  <c r="Y2372" i="1"/>
  <c r="Z2373" i="1" s="1"/>
  <c r="Y2373" i="1"/>
  <c r="Z2374" i="1" s="1"/>
  <c r="Y2374" i="1"/>
  <c r="Z2375" i="1" s="1"/>
  <c r="Y2375" i="1"/>
  <c r="Z2376" i="1" s="1"/>
  <c r="Y2376" i="1"/>
  <c r="Z2377" i="1" s="1"/>
  <c r="Y2377" i="1"/>
  <c r="Z2378" i="1" s="1"/>
  <c r="Y2378" i="1"/>
  <c r="Z2379" i="1" s="1"/>
  <c r="Y2379" i="1"/>
  <c r="Z2380" i="1" s="1"/>
  <c r="Y2380" i="1"/>
  <c r="Z2381" i="1" s="1"/>
  <c r="Y2381" i="1"/>
  <c r="Z2382" i="1" s="1"/>
  <c r="Y2382" i="1"/>
  <c r="Z2383" i="1" s="1"/>
  <c r="Y2383" i="1"/>
  <c r="Z2384" i="1" s="1"/>
  <c r="Y2384" i="1"/>
  <c r="Z2385" i="1" s="1"/>
  <c r="Y2385" i="1"/>
  <c r="Z2386" i="1" s="1"/>
  <c r="Y2386" i="1"/>
  <c r="Z2387" i="1" s="1"/>
  <c r="Y2387" i="1"/>
  <c r="Z2388" i="1" s="1"/>
  <c r="Y2388" i="1"/>
  <c r="Z2389" i="1" s="1"/>
  <c r="Y2389" i="1"/>
  <c r="Z2390" i="1" s="1"/>
  <c r="Y2390" i="1"/>
  <c r="Z2391" i="1" s="1"/>
  <c r="Y2391" i="1"/>
  <c r="Z2392" i="1" s="1"/>
  <c r="Y2392" i="1"/>
  <c r="Z2393" i="1" s="1"/>
  <c r="Y2393" i="1"/>
  <c r="Z2394" i="1" s="1"/>
  <c r="Y2394" i="1"/>
  <c r="Z2395" i="1" s="1"/>
  <c r="Y2395" i="1"/>
  <c r="Z2396" i="1" s="1"/>
  <c r="Y2396" i="1"/>
  <c r="Z2397" i="1" s="1"/>
  <c r="Y2397" i="1"/>
  <c r="Z2398" i="1" s="1"/>
  <c r="Y2398" i="1"/>
  <c r="Y2399" i="1"/>
  <c r="Z2400" i="1" s="1"/>
  <c r="Y2400" i="1"/>
  <c r="Z2401" i="1" s="1"/>
  <c r="Y2401" i="1"/>
  <c r="Z2402" i="1" s="1"/>
  <c r="Y2402" i="1"/>
  <c r="Z2403" i="1" s="1"/>
  <c r="Y2403" i="1"/>
  <c r="Z2404" i="1" s="1"/>
  <c r="Y2404" i="1"/>
  <c r="Y2405" i="1"/>
  <c r="Z2406" i="1" s="1"/>
  <c r="Y2406" i="1"/>
  <c r="Z2407" i="1" s="1"/>
  <c r="Y2407" i="1"/>
  <c r="Z2408" i="1" s="1"/>
  <c r="Y2408" i="1"/>
  <c r="Z2409" i="1" s="1"/>
  <c r="Y2409" i="1"/>
  <c r="Z2410" i="1" s="1"/>
  <c r="Y2410" i="1"/>
  <c r="Z2411" i="1" s="1"/>
  <c r="Y2411" i="1"/>
  <c r="Z2412" i="1" s="1"/>
  <c r="Y2412" i="1"/>
  <c r="Z2413" i="1" s="1"/>
  <c r="Y2413" i="1"/>
  <c r="Z2414" i="1" s="1"/>
  <c r="Y2414" i="1"/>
  <c r="Z2415" i="1" s="1"/>
  <c r="Y2415" i="1"/>
  <c r="Z2416" i="1" s="1"/>
  <c r="Y2416" i="1"/>
  <c r="Z2417" i="1" s="1"/>
  <c r="Y2417" i="1"/>
  <c r="Z2418" i="1" s="1"/>
  <c r="Y2418" i="1"/>
  <c r="Z2419" i="1" s="1"/>
  <c r="Y2419" i="1"/>
  <c r="Z2420" i="1" s="1"/>
  <c r="Y2420" i="1"/>
  <c r="Z2421" i="1" s="1"/>
  <c r="Y2421" i="1"/>
  <c r="Z2422" i="1" s="1"/>
  <c r="Y2422" i="1"/>
  <c r="Z2423" i="1" s="1"/>
  <c r="Y2423" i="1"/>
  <c r="Z2424" i="1" s="1"/>
  <c r="Y2424" i="1"/>
  <c r="Z2425" i="1" s="1"/>
  <c r="Y2425" i="1"/>
  <c r="Z2426" i="1" s="1"/>
  <c r="Y2426" i="1"/>
  <c r="Z2427" i="1" s="1"/>
  <c r="Y2427" i="1"/>
  <c r="Z2428" i="1" s="1"/>
  <c r="Y2428" i="1"/>
  <c r="Z2429" i="1" s="1"/>
  <c r="Y2429" i="1"/>
  <c r="Z2430" i="1" s="1"/>
  <c r="Y2430" i="1"/>
  <c r="Z2431" i="1" s="1"/>
  <c r="Y2431" i="1"/>
  <c r="Z2432" i="1" s="1"/>
  <c r="Y2432" i="1"/>
  <c r="Z2433" i="1" s="1"/>
  <c r="Y2433" i="1"/>
  <c r="Z2434" i="1" s="1"/>
  <c r="Y2434" i="1"/>
  <c r="Y2435" i="1"/>
  <c r="Z2436" i="1" s="1"/>
  <c r="Y2436" i="1"/>
  <c r="Z2437" i="1" s="1"/>
  <c r="Y2437" i="1"/>
  <c r="Z2438" i="1" s="1"/>
  <c r="Y2438" i="1"/>
  <c r="Z2439" i="1" s="1"/>
  <c r="Y2439" i="1"/>
  <c r="Z2440" i="1" s="1"/>
  <c r="Y2440" i="1"/>
  <c r="Z2441" i="1" s="1"/>
  <c r="Y2441" i="1"/>
  <c r="Z2442" i="1" s="1"/>
  <c r="Y2442" i="1"/>
  <c r="Z2443" i="1" s="1"/>
  <c r="Y2443" i="1"/>
  <c r="Z2444" i="1" s="1"/>
  <c r="Y2444" i="1"/>
  <c r="Z2445" i="1" s="1"/>
  <c r="Y2445" i="1"/>
  <c r="Z2446" i="1" s="1"/>
  <c r="Y2446" i="1"/>
  <c r="Z2447" i="1" s="1"/>
  <c r="Y2447" i="1"/>
  <c r="Z2448" i="1" s="1"/>
  <c r="Y2448" i="1"/>
  <c r="Z2449" i="1" s="1"/>
  <c r="Y2449" i="1"/>
  <c r="Z2450" i="1" s="1"/>
  <c r="Y2450" i="1"/>
  <c r="Z2451" i="1" s="1"/>
  <c r="Y2451" i="1"/>
  <c r="Z2452" i="1" s="1"/>
  <c r="Y2452" i="1"/>
  <c r="Z2453" i="1" s="1"/>
  <c r="Y2453" i="1"/>
  <c r="Z2454" i="1" s="1"/>
  <c r="Y2454" i="1"/>
  <c r="Z2455" i="1" s="1"/>
  <c r="Y2455" i="1"/>
  <c r="Z2456" i="1" s="1"/>
  <c r="Y2456" i="1"/>
  <c r="Z2457" i="1" s="1"/>
  <c r="Y2457" i="1"/>
  <c r="Z2458" i="1" s="1"/>
  <c r="Y2458" i="1"/>
  <c r="Z2459" i="1" s="1"/>
  <c r="Y2459" i="1"/>
  <c r="Z2460" i="1" s="1"/>
  <c r="Y2460" i="1"/>
  <c r="Z2461" i="1" s="1"/>
  <c r="Y2461" i="1"/>
  <c r="Z2462" i="1" s="1"/>
  <c r="Y2462" i="1"/>
  <c r="Z2463" i="1" s="1"/>
  <c r="Y2463" i="1"/>
  <c r="Z2464" i="1" s="1"/>
  <c r="Y2464" i="1"/>
  <c r="Z2465" i="1" s="1"/>
  <c r="Y2465" i="1"/>
  <c r="Z2466" i="1" s="1"/>
  <c r="Y2466" i="1"/>
  <c r="Z2467" i="1" s="1"/>
  <c r="Y2467" i="1"/>
  <c r="Z2468" i="1" s="1"/>
  <c r="Y2468" i="1"/>
  <c r="Z2469" i="1" s="1"/>
  <c r="Y2469" i="1"/>
  <c r="Z2470" i="1" s="1"/>
  <c r="Y2470" i="1"/>
  <c r="Z2471" i="1" s="1"/>
  <c r="Y2471" i="1"/>
  <c r="Z2472" i="1" s="1"/>
  <c r="Y2472" i="1"/>
  <c r="Z2473" i="1" s="1"/>
  <c r="Y2473" i="1"/>
  <c r="Z2474" i="1" s="1"/>
  <c r="Y2474" i="1"/>
  <c r="Z2475" i="1" s="1"/>
  <c r="Y2475" i="1"/>
  <c r="Z2476" i="1" s="1"/>
  <c r="Y2476" i="1"/>
  <c r="Z2477" i="1" s="1"/>
  <c r="Y2477" i="1"/>
  <c r="Z2478" i="1" s="1"/>
  <c r="Y2478" i="1"/>
  <c r="Z2479" i="1" s="1"/>
  <c r="Y2479" i="1"/>
  <c r="Z2480" i="1" s="1"/>
  <c r="Y2480" i="1"/>
  <c r="Z2481" i="1" s="1"/>
  <c r="Y2481" i="1"/>
  <c r="Z2482" i="1" s="1"/>
  <c r="Y2482" i="1"/>
  <c r="Z2483" i="1" s="1"/>
  <c r="Y2483" i="1"/>
  <c r="Z2484" i="1" s="1"/>
  <c r="Y2484" i="1"/>
  <c r="Z2485" i="1" s="1"/>
  <c r="Y2485" i="1"/>
  <c r="Z2486" i="1" s="1"/>
  <c r="Y2486" i="1"/>
  <c r="Z2487" i="1" s="1"/>
  <c r="Y2487" i="1"/>
  <c r="Z2488" i="1" s="1"/>
  <c r="Y2488" i="1"/>
  <c r="Z2489" i="1" s="1"/>
  <c r="Y2489" i="1"/>
  <c r="Z2490" i="1" s="1"/>
  <c r="Y2490" i="1"/>
  <c r="Z2491" i="1" s="1"/>
  <c r="Y2491" i="1"/>
  <c r="Z2492" i="1" s="1"/>
  <c r="Y2492" i="1"/>
  <c r="Z2493" i="1" s="1"/>
  <c r="Y2493" i="1"/>
  <c r="Z2494" i="1" s="1"/>
  <c r="Y2494" i="1"/>
  <c r="Z2495" i="1" s="1"/>
  <c r="Y2495" i="1"/>
  <c r="Z2496" i="1" s="1"/>
  <c r="Y2496" i="1"/>
  <c r="Z2497" i="1" s="1"/>
  <c r="Y2497" i="1"/>
  <c r="Z2498" i="1" s="1"/>
  <c r="Y2498" i="1"/>
  <c r="Z2499" i="1" s="1"/>
  <c r="Y2499" i="1"/>
  <c r="Z2500" i="1" s="1"/>
  <c r="Y2500" i="1"/>
  <c r="Z2501" i="1" s="1"/>
  <c r="Y2501" i="1"/>
  <c r="Z2502" i="1" s="1"/>
  <c r="Y2502" i="1"/>
  <c r="Z2503" i="1" s="1"/>
  <c r="Y2503" i="1"/>
  <c r="Z2504" i="1" s="1"/>
  <c r="Y2504" i="1"/>
  <c r="Z2505" i="1" s="1"/>
  <c r="Y2505" i="1"/>
  <c r="Z2506" i="1" s="1"/>
  <c r="Y2506" i="1"/>
  <c r="Z2507" i="1" s="1"/>
  <c r="Y2507" i="1"/>
  <c r="Z2508" i="1" s="1"/>
  <c r="Y2508" i="1"/>
  <c r="Z2509" i="1" s="1"/>
  <c r="Y2509" i="1"/>
  <c r="Z2510" i="1" s="1"/>
  <c r="Y2510" i="1"/>
  <c r="Z2511" i="1" s="1"/>
  <c r="Y2511" i="1"/>
  <c r="Z2512" i="1" s="1"/>
  <c r="Y2512" i="1"/>
  <c r="Z2513" i="1" s="1"/>
  <c r="Y2513" i="1"/>
  <c r="Z2514" i="1" s="1"/>
  <c r="Y2514" i="1"/>
  <c r="Z2515" i="1" s="1"/>
  <c r="Y2515" i="1"/>
  <c r="Z2516" i="1" s="1"/>
  <c r="Y2516" i="1"/>
  <c r="Z2517" i="1" s="1"/>
  <c r="Y2517" i="1"/>
  <c r="Z2518" i="1" s="1"/>
  <c r="Y2518" i="1"/>
  <c r="Z2519" i="1" s="1"/>
  <c r="Y2519" i="1"/>
  <c r="Z2520" i="1" s="1"/>
  <c r="Y2520" i="1"/>
  <c r="Z2521" i="1" s="1"/>
  <c r="Y2521" i="1"/>
  <c r="Z2522" i="1" s="1"/>
  <c r="Y2522" i="1"/>
  <c r="Z2523" i="1" s="1"/>
  <c r="Y2523" i="1"/>
  <c r="Z2524" i="1" s="1"/>
  <c r="Y2524" i="1"/>
  <c r="Z2525" i="1" s="1"/>
  <c r="Y2525" i="1"/>
  <c r="Z2526" i="1" s="1"/>
  <c r="Y2526" i="1"/>
  <c r="Z2527" i="1" s="1"/>
  <c r="Y2527" i="1"/>
  <c r="Z2528" i="1" s="1"/>
  <c r="Y2528" i="1"/>
  <c r="Z2529" i="1" s="1"/>
  <c r="Y2529" i="1"/>
  <c r="Z2530" i="1" s="1"/>
  <c r="Y2530" i="1"/>
  <c r="Z2531" i="1" s="1"/>
  <c r="Y2531" i="1"/>
  <c r="Z2532" i="1" s="1"/>
  <c r="Y2532" i="1"/>
  <c r="Z2533" i="1" s="1"/>
  <c r="Y2533" i="1"/>
  <c r="Z2534" i="1" s="1"/>
  <c r="Y2534" i="1"/>
  <c r="Z2535" i="1" s="1"/>
  <c r="Y2535" i="1"/>
  <c r="Z2536" i="1" s="1"/>
  <c r="Y2536" i="1"/>
  <c r="Z2537" i="1" s="1"/>
  <c r="Y2537" i="1"/>
  <c r="Z2538" i="1" s="1"/>
  <c r="Y2538" i="1"/>
  <c r="Z2539" i="1" s="1"/>
  <c r="Y2539" i="1"/>
  <c r="Z2540" i="1" s="1"/>
  <c r="Y2540" i="1"/>
  <c r="Z2541" i="1" s="1"/>
  <c r="Y2541" i="1"/>
  <c r="Z2542" i="1" s="1"/>
  <c r="Y2542" i="1"/>
  <c r="Z2543" i="1" s="1"/>
  <c r="Y2543" i="1"/>
  <c r="Z2544" i="1" s="1"/>
  <c r="Y2544" i="1"/>
  <c r="Z2545" i="1" s="1"/>
  <c r="Y2545" i="1"/>
  <c r="Z2546" i="1" s="1"/>
  <c r="Y2546" i="1"/>
  <c r="Z2547" i="1" s="1"/>
  <c r="Y2547" i="1"/>
  <c r="Z2548" i="1" s="1"/>
  <c r="Y2548" i="1"/>
  <c r="Y2549" i="1"/>
  <c r="Z2550" i="1" s="1"/>
  <c r="Y2550" i="1"/>
  <c r="Z2551" i="1" s="1"/>
  <c r="Y2551" i="1"/>
  <c r="Z2552" i="1" s="1"/>
  <c r="Y2552" i="1"/>
  <c r="Z2553" i="1" s="1"/>
  <c r="Y2553" i="1"/>
  <c r="Z2554" i="1" s="1"/>
  <c r="Y2554" i="1"/>
  <c r="Z2555" i="1" s="1"/>
  <c r="Y2555" i="1"/>
  <c r="Z2556" i="1" s="1"/>
  <c r="Y2556" i="1"/>
  <c r="Z2557" i="1" s="1"/>
  <c r="Y2557" i="1"/>
  <c r="Z2558" i="1" s="1"/>
  <c r="Y2558" i="1"/>
  <c r="Z2559" i="1" s="1"/>
  <c r="Y2559" i="1"/>
  <c r="Z2560" i="1" s="1"/>
  <c r="Y2560" i="1"/>
  <c r="Z2561" i="1" s="1"/>
  <c r="Y2561" i="1"/>
  <c r="Z2562" i="1" s="1"/>
  <c r="Y2562" i="1"/>
  <c r="Z2563" i="1" s="1"/>
  <c r="Y2563" i="1"/>
  <c r="Z2564" i="1" s="1"/>
  <c r="Y2564" i="1"/>
  <c r="Z2565" i="1" s="1"/>
  <c r="Y2565" i="1"/>
  <c r="Z2566" i="1" s="1"/>
  <c r="Y2566" i="1"/>
  <c r="Z2567" i="1" s="1"/>
  <c r="Y2567" i="1"/>
  <c r="Z2568" i="1" s="1"/>
  <c r="Y2568" i="1"/>
  <c r="Z2569" i="1" s="1"/>
  <c r="Y2569" i="1"/>
  <c r="Z2570" i="1" s="1"/>
  <c r="Y2570" i="1"/>
  <c r="Z2571" i="1" s="1"/>
  <c r="Y2571" i="1"/>
  <c r="Z2572" i="1" s="1"/>
  <c r="Y2572" i="1"/>
  <c r="Z2573" i="1" s="1"/>
  <c r="Y2573" i="1"/>
  <c r="Z2574" i="1" s="1"/>
  <c r="Y2574" i="1"/>
  <c r="Z2575" i="1" s="1"/>
  <c r="Y2575" i="1"/>
  <c r="Z2576" i="1" s="1"/>
  <c r="Y2576" i="1"/>
  <c r="Z2577" i="1" s="1"/>
  <c r="Y2577" i="1"/>
  <c r="Z2578" i="1" s="1"/>
  <c r="Y2578" i="1"/>
  <c r="Z2579" i="1" s="1"/>
  <c r="Y2579" i="1"/>
  <c r="Z2580" i="1" s="1"/>
  <c r="Y2580" i="1"/>
  <c r="Z2581" i="1" s="1"/>
  <c r="Y2581" i="1"/>
  <c r="Z2582" i="1" s="1"/>
  <c r="Y2582" i="1"/>
  <c r="Z2583" i="1" s="1"/>
  <c r="Y2583" i="1"/>
  <c r="Z2584" i="1" s="1"/>
  <c r="Y2584" i="1"/>
  <c r="Z2585" i="1" s="1"/>
  <c r="Y2585" i="1"/>
  <c r="Z2586" i="1" s="1"/>
  <c r="Y2586" i="1"/>
  <c r="Z2587" i="1" s="1"/>
  <c r="Y2587" i="1"/>
  <c r="Z2588" i="1" s="1"/>
  <c r="Y2588" i="1"/>
  <c r="Z2589" i="1" s="1"/>
  <c r="Y2589" i="1"/>
  <c r="Z2590" i="1" s="1"/>
  <c r="Y2590" i="1"/>
  <c r="Z2591" i="1" s="1"/>
  <c r="Y2591" i="1"/>
  <c r="Z2592" i="1" s="1"/>
  <c r="Y2592" i="1"/>
  <c r="Z2593" i="1" s="1"/>
  <c r="Y2593" i="1"/>
  <c r="Z2594" i="1" s="1"/>
  <c r="Y2594" i="1"/>
  <c r="Z2595" i="1" s="1"/>
  <c r="Y2595" i="1"/>
  <c r="Z2596" i="1" s="1"/>
  <c r="Y2596" i="1"/>
  <c r="Z2597" i="1" s="1"/>
  <c r="Y2597" i="1"/>
  <c r="Z2598" i="1" s="1"/>
  <c r="Y2598" i="1"/>
  <c r="Z2599" i="1" s="1"/>
  <c r="Y2599" i="1"/>
  <c r="Z2600" i="1" s="1"/>
  <c r="Y2600" i="1"/>
  <c r="Z2601" i="1" s="1"/>
  <c r="Y2601" i="1"/>
  <c r="Z2602" i="1" s="1"/>
  <c r="Y2602" i="1"/>
  <c r="Z2603" i="1" s="1"/>
  <c r="Y2603" i="1"/>
  <c r="Z2604" i="1" s="1"/>
  <c r="Y2604" i="1"/>
  <c r="Z2605" i="1" s="1"/>
  <c r="Y2605" i="1"/>
  <c r="Z2606" i="1" s="1"/>
  <c r="Y2606" i="1"/>
  <c r="Z2607" i="1" s="1"/>
  <c r="Y2607" i="1"/>
  <c r="Z2608" i="1" s="1"/>
  <c r="Y2608" i="1"/>
  <c r="Z2609" i="1" s="1"/>
  <c r="Y2609" i="1"/>
  <c r="Z2610" i="1" s="1"/>
  <c r="Y2610" i="1"/>
  <c r="Z2611" i="1" s="1"/>
  <c r="Y2611" i="1"/>
  <c r="Z2612" i="1" s="1"/>
  <c r="Y2612" i="1"/>
  <c r="Z2613" i="1" s="1"/>
  <c r="Y2613" i="1"/>
  <c r="Z2614" i="1" s="1"/>
  <c r="Y2614" i="1"/>
  <c r="Z2615" i="1" s="1"/>
  <c r="Y2615" i="1"/>
  <c r="Z2616" i="1" s="1"/>
  <c r="Y2616" i="1"/>
  <c r="Z2617" i="1" s="1"/>
  <c r="Y2617" i="1"/>
  <c r="Z2618" i="1" s="1"/>
  <c r="Y2618" i="1"/>
  <c r="Z2619" i="1" s="1"/>
  <c r="Y2619" i="1"/>
  <c r="Z2620" i="1" s="1"/>
  <c r="Y2620" i="1"/>
  <c r="Z2621" i="1" s="1"/>
  <c r="Y2621" i="1"/>
  <c r="Z2622" i="1" s="1"/>
  <c r="Y2622" i="1"/>
  <c r="Z2623" i="1" s="1"/>
  <c r="Y2623" i="1"/>
  <c r="Z2624" i="1" s="1"/>
  <c r="Y2624" i="1"/>
  <c r="Z2625" i="1" s="1"/>
  <c r="Y2625" i="1"/>
  <c r="Z2626" i="1" s="1"/>
  <c r="Y2626" i="1"/>
  <c r="Z2627" i="1" s="1"/>
  <c r="Y2627" i="1"/>
  <c r="Z2628" i="1" s="1"/>
  <c r="Y2628" i="1"/>
  <c r="Z2629" i="1" s="1"/>
  <c r="Y2629" i="1"/>
  <c r="Y2630" i="1"/>
  <c r="Z2631" i="1" s="1"/>
  <c r="Y2631" i="1"/>
  <c r="Z2632" i="1" s="1"/>
  <c r="Y2632" i="1"/>
  <c r="Z2633" i="1" s="1"/>
  <c r="Y2633" i="1"/>
  <c r="Z2634" i="1" s="1"/>
  <c r="Y2634" i="1"/>
  <c r="Z2635" i="1" s="1"/>
  <c r="Y2635" i="1"/>
  <c r="Z2636" i="1" s="1"/>
  <c r="Y2636" i="1"/>
  <c r="Z2637" i="1" s="1"/>
  <c r="Y2637" i="1"/>
  <c r="Z2638" i="1" s="1"/>
  <c r="Y2638" i="1"/>
  <c r="Z2639" i="1" s="1"/>
  <c r="Y2639" i="1"/>
  <c r="Z2640" i="1" s="1"/>
  <c r="Y2640" i="1"/>
  <c r="Z2641" i="1" s="1"/>
  <c r="Y2641" i="1"/>
  <c r="Z2642" i="1" s="1"/>
  <c r="Y2642" i="1"/>
  <c r="Z2643" i="1" s="1"/>
  <c r="Y2643" i="1"/>
  <c r="Z2644" i="1" s="1"/>
  <c r="Y2644" i="1"/>
  <c r="Z2645" i="1" s="1"/>
  <c r="Y2645" i="1"/>
  <c r="Z2646" i="1" s="1"/>
  <c r="Y2646" i="1"/>
  <c r="Z2647" i="1" s="1"/>
  <c r="Y2647" i="1"/>
  <c r="Z2648" i="1" s="1"/>
  <c r="Y2648" i="1"/>
  <c r="Z2649" i="1" s="1"/>
  <c r="Y2649" i="1"/>
  <c r="Z2650" i="1" s="1"/>
  <c r="Y2650" i="1"/>
  <c r="Z2651" i="1" s="1"/>
  <c r="Y2651" i="1"/>
  <c r="Z2652" i="1" s="1"/>
  <c r="Y2652" i="1"/>
  <c r="Z2653" i="1" s="1"/>
  <c r="Y2653" i="1"/>
  <c r="Z2654" i="1" s="1"/>
  <c r="Y2654" i="1"/>
  <c r="Z2655" i="1" s="1"/>
  <c r="Y2655" i="1"/>
  <c r="Z2656" i="1" s="1"/>
  <c r="Y2656" i="1"/>
  <c r="Z2657" i="1" s="1"/>
  <c r="Y2657" i="1"/>
  <c r="Z2658" i="1" s="1"/>
  <c r="Y2658" i="1"/>
  <c r="Z2659" i="1" s="1"/>
  <c r="Y2659" i="1"/>
  <c r="Z2660" i="1" s="1"/>
  <c r="Y2660" i="1"/>
  <c r="Z2661" i="1" s="1"/>
  <c r="Y2661" i="1"/>
  <c r="Y2662" i="1"/>
  <c r="Z2663" i="1" s="1"/>
  <c r="Y2663" i="1"/>
  <c r="Z2664" i="1" s="1"/>
  <c r="Y2664" i="1"/>
  <c r="Z2665" i="1" s="1"/>
  <c r="Y2665" i="1"/>
  <c r="Z2666" i="1" s="1"/>
  <c r="Y2666" i="1"/>
  <c r="Z2667" i="1" s="1"/>
  <c r="Y2667" i="1"/>
  <c r="Z2668" i="1" s="1"/>
  <c r="Y2668" i="1"/>
  <c r="Z2669" i="1" s="1"/>
  <c r="Y2669" i="1"/>
  <c r="Z2670" i="1" s="1"/>
  <c r="Y2670" i="1"/>
  <c r="Z2671" i="1" s="1"/>
  <c r="Y2671" i="1"/>
  <c r="Z2672" i="1" s="1"/>
  <c r="Y2672" i="1"/>
  <c r="Z2673" i="1" s="1"/>
  <c r="Y2673" i="1"/>
  <c r="Z2674" i="1" s="1"/>
  <c r="Y2674" i="1"/>
  <c r="Z2675" i="1" s="1"/>
  <c r="Y2675" i="1"/>
  <c r="Z2676" i="1" s="1"/>
  <c r="Y2676" i="1"/>
  <c r="Z2677" i="1" s="1"/>
  <c r="Y2677" i="1"/>
  <c r="Z2678" i="1" s="1"/>
  <c r="Y2678" i="1"/>
  <c r="Z2679" i="1" s="1"/>
  <c r="Y2679" i="1"/>
  <c r="Z2680" i="1" s="1"/>
  <c r="Y2680" i="1"/>
  <c r="Z2681" i="1" s="1"/>
  <c r="Y2681" i="1"/>
  <c r="Z2682" i="1" s="1"/>
  <c r="Y2682" i="1"/>
  <c r="Z2683" i="1" s="1"/>
  <c r="Y2683" i="1"/>
  <c r="Z2684" i="1" s="1"/>
  <c r="Y2684" i="1"/>
  <c r="Z2685" i="1" s="1"/>
  <c r="Y2685" i="1"/>
  <c r="Z2686" i="1" s="1"/>
  <c r="Y2686" i="1"/>
  <c r="Z2687" i="1" s="1"/>
  <c r="Y2687" i="1"/>
  <c r="Z2688" i="1" s="1"/>
  <c r="Y2688" i="1"/>
  <c r="Z2689" i="1" s="1"/>
  <c r="Y2689" i="1"/>
  <c r="Z2690" i="1" s="1"/>
  <c r="Y2690" i="1"/>
  <c r="Z2691" i="1" s="1"/>
  <c r="Y2691" i="1"/>
  <c r="Z2692" i="1" s="1"/>
  <c r="Y2692" i="1"/>
  <c r="Z2693" i="1" s="1"/>
  <c r="Y2693" i="1"/>
  <c r="Z2694" i="1" s="1"/>
  <c r="Y2694" i="1"/>
  <c r="Z2695" i="1" s="1"/>
  <c r="Y2695" i="1"/>
  <c r="Z2696" i="1" s="1"/>
  <c r="Y2696" i="1"/>
  <c r="Z2697" i="1" s="1"/>
  <c r="Y2697" i="1"/>
  <c r="Z2698" i="1" s="1"/>
  <c r="Y2698" i="1"/>
  <c r="Z2699" i="1" s="1"/>
  <c r="Y2699" i="1"/>
  <c r="Z2700" i="1" s="1"/>
  <c r="Y2700" i="1"/>
  <c r="Z2701" i="1" s="1"/>
  <c r="Y2701" i="1"/>
  <c r="Z2702" i="1" s="1"/>
  <c r="Y2702" i="1"/>
  <c r="Z2703" i="1" s="1"/>
  <c r="Y2703" i="1"/>
  <c r="Z2704" i="1" s="1"/>
  <c r="Y2704" i="1"/>
  <c r="Z2705" i="1" s="1"/>
  <c r="Y2705" i="1"/>
  <c r="Z2706" i="1" s="1"/>
  <c r="Y2706" i="1"/>
  <c r="Z2707" i="1" s="1"/>
  <c r="Y2707" i="1"/>
  <c r="Z2708" i="1" s="1"/>
  <c r="Y2708" i="1"/>
  <c r="Z2709" i="1" s="1"/>
  <c r="Y2709" i="1"/>
  <c r="Z2710" i="1" s="1"/>
  <c r="Y2710" i="1"/>
  <c r="Z2711" i="1" s="1"/>
  <c r="Y2711" i="1"/>
  <c r="Z2712" i="1" s="1"/>
  <c r="Y2712" i="1"/>
  <c r="Z2713" i="1" s="1"/>
  <c r="Y2713" i="1"/>
  <c r="Z2714" i="1" s="1"/>
  <c r="Y2714" i="1"/>
  <c r="Z2715" i="1" s="1"/>
  <c r="Y2715" i="1"/>
  <c r="Z2716" i="1" s="1"/>
  <c r="Y2716" i="1"/>
  <c r="Z2717" i="1" s="1"/>
  <c r="Y2717" i="1"/>
  <c r="Z2718" i="1" s="1"/>
  <c r="Y2718" i="1"/>
  <c r="Z2719" i="1" s="1"/>
  <c r="Y2719" i="1"/>
  <c r="Z2720" i="1" s="1"/>
  <c r="Y2720" i="1"/>
  <c r="Z2721" i="1" s="1"/>
  <c r="Y2721" i="1"/>
  <c r="Z2722" i="1" s="1"/>
  <c r="Y2722" i="1"/>
  <c r="Z2723" i="1" s="1"/>
  <c r="Y2723" i="1"/>
  <c r="Z2724" i="1" s="1"/>
  <c r="Y2724" i="1"/>
  <c r="Z2725" i="1" s="1"/>
  <c r="Y2725" i="1"/>
  <c r="Z2726" i="1" s="1"/>
  <c r="Y2726" i="1"/>
  <c r="Z2727" i="1" s="1"/>
  <c r="Y2727" i="1"/>
  <c r="Z2728" i="1" s="1"/>
  <c r="Y2728" i="1"/>
  <c r="Z2729" i="1" s="1"/>
  <c r="Y2729" i="1"/>
  <c r="Z2730" i="1" s="1"/>
  <c r="Y2730" i="1"/>
  <c r="Z2731" i="1" s="1"/>
  <c r="Y2731" i="1"/>
  <c r="Z2732" i="1" s="1"/>
  <c r="Y2732" i="1"/>
  <c r="Z2733" i="1" s="1"/>
  <c r="Y2733" i="1"/>
  <c r="Z2734" i="1" s="1"/>
  <c r="Y2734" i="1"/>
  <c r="Z2735" i="1" s="1"/>
  <c r="Y2735" i="1"/>
  <c r="Z2736" i="1" s="1"/>
  <c r="Y2736" i="1"/>
  <c r="Z2737" i="1" s="1"/>
  <c r="Y2737" i="1"/>
  <c r="Z2738" i="1" s="1"/>
  <c r="Y2738" i="1"/>
  <c r="Z2739" i="1" s="1"/>
  <c r="Y2739" i="1"/>
  <c r="Z2740" i="1" s="1"/>
  <c r="Y2740" i="1"/>
  <c r="Z2741" i="1" s="1"/>
  <c r="Y2741" i="1"/>
  <c r="Y2742" i="1"/>
  <c r="Z2743" i="1" s="1"/>
  <c r="Y2743" i="1"/>
  <c r="Z2744" i="1" s="1"/>
  <c r="Y2744" i="1"/>
  <c r="Z2745" i="1" s="1"/>
  <c r="Y2745" i="1"/>
  <c r="Z2746" i="1" s="1"/>
  <c r="Y2746" i="1"/>
  <c r="Z2747" i="1" s="1"/>
  <c r="Y2747" i="1"/>
  <c r="Z2748" i="1" s="1"/>
  <c r="Y2748" i="1"/>
  <c r="Z2749" i="1" s="1"/>
  <c r="Y2749" i="1"/>
  <c r="Z2750" i="1" s="1"/>
  <c r="Y2750" i="1"/>
  <c r="Z2751" i="1" s="1"/>
  <c r="Y2751" i="1"/>
  <c r="Z2752" i="1" s="1"/>
  <c r="Y2752" i="1"/>
  <c r="Z2753" i="1" s="1"/>
  <c r="Y2753" i="1"/>
  <c r="Z2754" i="1" s="1"/>
  <c r="Y2754" i="1"/>
  <c r="Z2755" i="1" s="1"/>
  <c r="Y2755" i="1"/>
  <c r="Z2756" i="1" s="1"/>
  <c r="Y2756" i="1"/>
  <c r="Z2757" i="1" s="1"/>
  <c r="Y2757" i="1"/>
  <c r="Z2758" i="1" s="1"/>
  <c r="Y2758" i="1"/>
  <c r="Z2759" i="1" s="1"/>
  <c r="Y2759" i="1"/>
  <c r="Z2760" i="1" s="1"/>
  <c r="Y2760" i="1"/>
  <c r="Z2761" i="1" s="1"/>
  <c r="Y2761" i="1"/>
  <c r="Z2762" i="1" s="1"/>
  <c r="Y2762" i="1"/>
  <c r="Z2763" i="1" s="1"/>
  <c r="Y2763" i="1"/>
  <c r="Z2764" i="1" s="1"/>
  <c r="Y2764" i="1"/>
  <c r="Z2765" i="1" s="1"/>
  <c r="Y2765" i="1"/>
  <c r="Z2766" i="1" s="1"/>
  <c r="Y2766" i="1"/>
  <c r="Z2767" i="1" s="1"/>
  <c r="Y2767" i="1"/>
  <c r="Z2768" i="1" s="1"/>
  <c r="Y2768" i="1"/>
  <c r="Z2769" i="1" s="1"/>
  <c r="Y2769" i="1"/>
  <c r="Z2770" i="1" s="1"/>
  <c r="Y2770" i="1"/>
  <c r="Z2771" i="1" s="1"/>
  <c r="Y2771" i="1"/>
  <c r="Z2772" i="1" s="1"/>
  <c r="Y2772" i="1"/>
  <c r="Z2773" i="1" s="1"/>
  <c r="Y2773" i="1"/>
  <c r="Z2774" i="1" s="1"/>
  <c r="Y2774" i="1"/>
  <c r="Z2775" i="1" s="1"/>
  <c r="Y2775" i="1"/>
  <c r="Z2776" i="1" s="1"/>
  <c r="Y2776" i="1"/>
  <c r="Z2777" i="1" s="1"/>
  <c r="Y2777" i="1"/>
  <c r="Z2778" i="1" s="1"/>
  <c r="Y2778" i="1"/>
  <c r="Z2779" i="1" s="1"/>
  <c r="Y2779" i="1"/>
  <c r="Z2780" i="1" s="1"/>
  <c r="Y2780" i="1"/>
  <c r="Z2781" i="1" s="1"/>
  <c r="Y2781" i="1"/>
  <c r="Z2782" i="1" s="1"/>
  <c r="Y2782" i="1"/>
  <c r="Y2783" i="1"/>
  <c r="Z2784" i="1" s="1"/>
  <c r="Y2784" i="1"/>
  <c r="Z2785" i="1" s="1"/>
  <c r="Y2785" i="1"/>
  <c r="Z2786" i="1" s="1"/>
  <c r="Y2786" i="1"/>
  <c r="Z2787" i="1" s="1"/>
  <c r="Y2787" i="1"/>
  <c r="Z2788" i="1" s="1"/>
  <c r="Y2788" i="1"/>
  <c r="Z2789" i="1" s="1"/>
  <c r="Y2789" i="1"/>
  <c r="Z2790" i="1" s="1"/>
  <c r="Y2790" i="1"/>
  <c r="Z2791" i="1" s="1"/>
  <c r="Y2791" i="1"/>
  <c r="Z2792" i="1" s="1"/>
  <c r="Y2792" i="1"/>
  <c r="Z2793" i="1" s="1"/>
  <c r="Y2793" i="1"/>
  <c r="Z2794" i="1" s="1"/>
  <c r="Y2794" i="1"/>
  <c r="Z2795" i="1" s="1"/>
  <c r="Y2795" i="1"/>
  <c r="Z2796" i="1" s="1"/>
  <c r="Y2796" i="1"/>
  <c r="Z2797" i="1" s="1"/>
  <c r="Y2797" i="1"/>
  <c r="Z2798" i="1" s="1"/>
  <c r="Y2798" i="1"/>
  <c r="Z2799" i="1" s="1"/>
  <c r="Y2799" i="1"/>
  <c r="Z2800" i="1" s="1"/>
  <c r="Y2800" i="1"/>
  <c r="Z2801" i="1" s="1"/>
  <c r="Y2801" i="1"/>
  <c r="Z2802" i="1" s="1"/>
  <c r="Y2802" i="1"/>
  <c r="Z2803" i="1" s="1"/>
  <c r="Y2803" i="1"/>
  <c r="Z2804" i="1" s="1"/>
  <c r="Y2804" i="1"/>
  <c r="Z2805" i="1" s="1"/>
  <c r="Y2805" i="1"/>
  <c r="Z2806" i="1" s="1"/>
  <c r="Y2806" i="1"/>
  <c r="Y2807" i="1"/>
  <c r="Z2808" i="1" s="1"/>
  <c r="Y2808" i="1"/>
  <c r="Z2809" i="1" s="1"/>
  <c r="Y2809" i="1"/>
  <c r="Y2810" i="1"/>
  <c r="Z2811" i="1" s="1"/>
  <c r="Y2811" i="1"/>
  <c r="Z2812" i="1" s="1"/>
  <c r="Y2812" i="1"/>
  <c r="Z2813" i="1" s="1"/>
  <c r="Y2813" i="1"/>
  <c r="Z2814" i="1" s="1"/>
  <c r="Y2814" i="1"/>
  <c r="Z2815" i="1" s="1"/>
  <c r="Y2815" i="1"/>
  <c r="Z2816" i="1" s="1"/>
  <c r="Y2816" i="1"/>
  <c r="Z2817" i="1" s="1"/>
  <c r="Y2817" i="1"/>
  <c r="Z2818" i="1" s="1"/>
  <c r="Y2818" i="1"/>
  <c r="Z2819" i="1" s="1"/>
  <c r="Y2819" i="1"/>
  <c r="Z2820" i="1" s="1"/>
  <c r="Y2820" i="1"/>
  <c r="Z2821" i="1" s="1"/>
  <c r="Y2821" i="1"/>
  <c r="Z2822" i="1" s="1"/>
  <c r="Y2822" i="1"/>
  <c r="Z2823" i="1" s="1"/>
  <c r="Y2823" i="1"/>
  <c r="Z2824" i="1" s="1"/>
  <c r="Y2824" i="1"/>
  <c r="Z2825" i="1" s="1"/>
  <c r="Y2825" i="1"/>
  <c r="Z2826" i="1" s="1"/>
  <c r="Y2826" i="1"/>
  <c r="Z2827" i="1" s="1"/>
  <c r="Y2827" i="1"/>
  <c r="Z2828" i="1" s="1"/>
  <c r="Y2828" i="1"/>
  <c r="Z2829" i="1" s="1"/>
  <c r="Y2829" i="1"/>
  <c r="Z2830" i="1" s="1"/>
  <c r="Y2830" i="1"/>
  <c r="Z2831" i="1" s="1"/>
  <c r="Y2831" i="1"/>
  <c r="Z2832" i="1" s="1"/>
  <c r="Y2832" i="1"/>
  <c r="Z2833" i="1" s="1"/>
  <c r="Y2833" i="1"/>
  <c r="Z2834" i="1" s="1"/>
  <c r="Y2834" i="1"/>
  <c r="Z2835" i="1" s="1"/>
  <c r="Y2835" i="1"/>
  <c r="Z2836" i="1" s="1"/>
  <c r="Y2836" i="1"/>
  <c r="Z2837" i="1" s="1"/>
  <c r="Y2837" i="1"/>
  <c r="Z2838" i="1" s="1"/>
  <c r="Y2838" i="1"/>
  <c r="Z2839" i="1" s="1"/>
  <c r="Y2839" i="1"/>
  <c r="Z2840" i="1" s="1"/>
  <c r="Y2840" i="1"/>
  <c r="Z2841" i="1" s="1"/>
  <c r="Y2841" i="1"/>
  <c r="Z2842" i="1" s="1"/>
  <c r="Y2842" i="1"/>
  <c r="Z2843" i="1" s="1"/>
  <c r="Y2843" i="1"/>
  <c r="Z2844" i="1" s="1"/>
  <c r="Y2844" i="1"/>
  <c r="Z2845" i="1" s="1"/>
  <c r="Y2845" i="1"/>
  <c r="Z2846" i="1" s="1"/>
  <c r="Y2846" i="1"/>
  <c r="Z2847" i="1" s="1"/>
  <c r="Y2847" i="1"/>
  <c r="Z2848" i="1" s="1"/>
  <c r="Y2848" i="1"/>
  <c r="Z2849" i="1" s="1"/>
  <c r="Y2849" i="1"/>
  <c r="Z2850" i="1" s="1"/>
  <c r="Y2850" i="1"/>
  <c r="Z2851" i="1" s="1"/>
  <c r="Y2851" i="1"/>
  <c r="Z2852" i="1" s="1"/>
  <c r="Y2852" i="1"/>
  <c r="Z2853" i="1" s="1"/>
  <c r="Y2853" i="1"/>
  <c r="Z2854" i="1" s="1"/>
  <c r="Y2854" i="1"/>
  <c r="Z2855" i="1" s="1"/>
  <c r="Y2855" i="1"/>
  <c r="Z2856" i="1" s="1"/>
  <c r="Y2856" i="1"/>
  <c r="Z2857" i="1" s="1"/>
  <c r="Y2857" i="1"/>
  <c r="Z2858" i="1" s="1"/>
  <c r="Y2858" i="1"/>
  <c r="Z2859" i="1" s="1"/>
  <c r="Y2859" i="1"/>
  <c r="Z2860" i="1" s="1"/>
  <c r="Y2860" i="1"/>
  <c r="Z2861" i="1" s="1"/>
  <c r="Y2861" i="1"/>
  <c r="Z2862" i="1" s="1"/>
  <c r="Y2862" i="1"/>
  <c r="Z2863" i="1" s="1"/>
  <c r="Y2863" i="1"/>
  <c r="Z2864" i="1" s="1"/>
  <c r="Y2864" i="1"/>
  <c r="Z2865" i="1" s="1"/>
  <c r="Y2865" i="1"/>
  <c r="Z2866" i="1" s="1"/>
  <c r="Y2866" i="1"/>
  <c r="Z2867" i="1" s="1"/>
  <c r="Y2867" i="1"/>
  <c r="Z2868" i="1" s="1"/>
  <c r="Y2868" i="1"/>
  <c r="Z2869" i="1" s="1"/>
  <c r="Y2869" i="1"/>
  <c r="Z2870" i="1" s="1"/>
  <c r="Y2870" i="1"/>
  <c r="Z2871" i="1" s="1"/>
  <c r="Y2871" i="1"/>
  <c r="Z2872" i="1" s="1"/>
  <c r="Y2872" i="1"/>
  <c r="Z2873" i="1" s="1"/>
  <c r="Y2873" i="1"/>
  <c r="Z2874" i="1" s="1"/>
  <c r="Y2874" i="1"/>
  <c r="Z2875" i="1" s="1"/>
  <c r="Y2875" i="1"/>
  <c r="Z2876" i="1" s="1"/>
  <c r="Y2876" i="1"/>
  <c r="Z2877" i="1" s="1"/>
  <c r="Y2877" i="1"/>
  <c r="Z2878" i="1" s="1"/>
  <c r="Y2878" i="1"/>
  <c r="Y2879" i="1"/>
  <c r="Z2880" i="1" s="1"/>
  <c r="Y2880" i="1"/>
  <c r="Z2881" i="1" s="1"/>
  <c r="Y2881" i="1"/>
  <c r="Z2882" i="1" s="1"/>
  <c r="Y2882" i="1"/>
  <c r="Z2883" i="1" s="1"/>
  <c r="Y2883" i="1"/>
  <c r="Z2884" i="1" s="1"/>
  <c r="Y2884" i="1"/>
  <c r="Z2885" i="1" s="1"/>
  <c r="Y2885" i="1"/>
  <c r="Z2886" i="1" s="1"/>
  <c r="Y2886" i="1"/>
  <c r="Z2887" i="1" s="1"/>
  <c r="Y2887" i="1"/>
  <c r="Z2888" i="1" s="1"/>
  <c r="Y2888" i="1"/>
  <c r="Z2889" i="1" s="1"/>
  <c r="Y2889" i="1"/>
  <c r="Z2890" i="1" s="1"/>
  <c r="Y2890" i="1"/>
  <c r="Z2891" i="1" s="1"/>
  <c r="Y2891" i="1"/>
  <c r="Z2892" i="1" s="1"/>
  <c r="Y2892" i="1"/>
  <c r="Z2893" i="1" s="1"/>
  <c r="Y2893" i="1"/>
  <c r="Z2894" i="1" s="1"/>
  <c r="Y2894" i="1"/>
  <c r="Z2895" i="1" s="1"/>
  <c r="Y2895" i="1"/>
  <c r="Z2896" i="1" s="1"/>
  <c r="Y2896" i="1"/>
  <c r="Z2897" i="1" s="1"/>
  <c r="Y2897" i="1"/>
  <c r="Z2898" i="1" s="1"/>
  <c r="Y2898" i="1"/>
  <c r="Z2899" i="1" s="1"/>
  <c r="Y2899" i="1"/>
  <c r="Z2900" i="1" s="1"/>
  <c r="Y2900" i="1"/>
  <c r="Z2901" i="1" s="1"/>
  <c r="Y2901" i="1"/>
  <c r="Z2902" i="1" s="1"/>
  <c r="Y2902" i="1"/>
  <c r="Z2903" i="1" s="1"/>
  <c r="Y2903" i="1"/>
  <c r="Z2904" i="1" s="1"/>
  <c r="Y2904" i="1"/>
  <c r="Z2905" i="1" s="1"/>
  <c r="Y2905" i="1"/>
  <c r="Z2906" i="1" s="1"/>
  <c r="Y2906" i="1"/>
  <c r="Z2907" i="1" s="1"/>
  <c r="Y2907" i="1"/>
  <c r="Z2908" i="1" s="1"/>
  <c r="Y2908" i="1"/>
  <c r="Z2909" i="1" s="1"/>
  <c r="Y2909" i="1"/>
  <c r="Z2910" i="1" s="1"/>
  <c r="Y2910" i="1"/>
  <c r="Z2911" i="1" s="1"/>
  <c r="Y2911" i="1"/>
  <c r="Z2912" i="1" s="1"/>
  <c r="Y2912" i="1"/>
  <c r="Z2913" i="1" s="1"/>
  <c r="Y2913" i="1"/>
  <c r="Z2914" i="1" s="1"/>
  <c r="Y2914" i="1"/>
  <c r="Z2915" i="1" s="1"/>
  <c r="Y2915" i="1"/>
  <c r="Z2916" i="1" s="1"/>
  <c r="Y2916" i="1"/>
  <c r="Z2917" i="1" s="1"/>
  <c r="Y2917" i="1"/>
  <c r="Z2918" i="1" s="1"/>
  <c r="Y2918" i="1"/>
  <c r="Z2919" i="1" s="1"/>
  <c r="Y2919" i="1"/>
  <c r="Z2920" i="1" s="1"/>
  <c r="Y2920" i="1"/>
  <c r="Z2921" i="1" s="1"/>
  <c r="Y2921" i="1"/>
  <c r="Z2922" i="1" s="1"/>
  <c r="Y2922" i="1"/>
  <c r="Z2923" i="1" s="1"/>
  <c r="Y2923" i="1"/>
  <c r="Z2924" i="1" s="1"/>
  <c r="Y2924" i="1"/>
  <c r="Z2925" i="1" s="1"/>
  <c r="Y2925" i="1"/>
  <c r="Z2926" i="1" s="1"/>
  <c r="Y2926" i="1"/>
  <c r="Z2927" i="1" s="1"/>
  <c r="Y2927" i="1"/>
  <c r="Z2928" i="1" s="1"/>
  <c r="Y2928" i="1"/>
  <c r="Z2929" i="1" s="1"/>
  <c r="Y2929" i="1"/>
  <c r="Z2930" i="1" s="1"/>
  <c r="Y2930" i="1"/>
  <c r="Z2931" i="1" s="1"/>
  <c r="Y2931" i="1"/>
  <c r="Z2932" i="1" s="1"/>
  <c r="Y2932" i="1"/>
  <c r="Z2933" i="1" s="1"/>
  <c r="Y2933" i="1"/>
  <c r="Z2934" i="1" s="1"/>
  <c r="Y2934" i="1"/>
  <c r="Z2935" i="1" s="1"/>
  <c r="Y2935" i="1"/>
  <c r="Z2936" i="1" s="1"/>
  <c r="Y2936" i="1"/>
  <c r="Z2937" i="1" s="1"/>
  <c r="Y2937" i="1"/>
  <c r="Z2938" i="1" s="1"/>
  <c r="Y2938" i="1"/>
  <c r="Z2939" i="1" s="1"/>
  <c r="Y2939" i="1"/>
  <c r="Z2940" i="1" s="1"/>
  <c r="Y2940" i="1"/>
  <c r="Z2941" i="1" s="1"/>
  <c r="Y2941" i="1"/>
  <c r="Z2942" i="1" s="1"/>
  <c r="Y2942" i="1"/>
  <c r="Z2943" i="1" s="1"/>
  <c r="Y2943" i="1"/>
  <c r="Z2944" i="1" s="1"/>
  <c r="Y2944" i="1"/>
  <c r="Z2945" i="1" s="1"/>
  <c r="Y2945" i="1"/>
  <c r="Z2946" i="1" s="1"/>
  <c r="Y2946" i="1"/>
  <c r="Z2947" i="1" s="1"/>
  <c r="Y2947" i="1"/>
  <c r="Z2948" i="1" s="1"/>
  <c r="Y2948" i="1"/>
  <c r="Z2949" i="1" s="1"/>
  <c r="Y2949" i="1"/>
  <c r="Z2950" i="1" s="1"/>
  <c r="Y2950" i="1"/>
  <c r="Z2951" i="1" s="1"/>
  <c r="Y2951" i="1"/>
  <c r="Z2952" i="1" s="1"/>
  <c r="Y2952" i="1"/>
  <c r="Z2953" i="1" s="1"/>
  <c r="Y2953" i="1"/>
  <c r="Z2954" i="1" s="1"/>
  <c r="Y2954" i="1"/>
  <c r="Z2955" i="1" s="1"/>
  <c r="Y2955" i="1"/>
  <c r="Z2956" i="1" s="1"/>
  <c r="Y2956" i="1"/>
  <c r="Y2957" i="1"/>
  <c r="Z2958" i="1" s="1"/>
  <c r="Y2958" i="1"/>
  <c r="Z2959" i="1" s="1"/>
  <c r="Y2959" i="1"/>
  <c r="Z2960" i="1" s="1"/>
  <c r="Y2960" i="1"/>
  <c r="Z2961" i="1" s="1"/>
  <c r="Y2961" i="1"/>
  <c r="Z2962" i="1" s="1"/>
  <c r="Y2962" i="1"/>
  <c r="Z2963" i="1" s="1"/>
  <c r="Y2963" i="1"/>
  <c r="Z2964" i="1" s="1"/>
  <c r="Y2964" i="1"/>
  <c r="Z2965" i="1" s="1"/>
  <c r="Y2965" i="1"/>
  <c r="Z2966" i="1" s="1"/>
  <c r="Y2966" i="1"/>
  <c r="Z2967" i="1" s="1"/>
  <c r="Y2967" i="1"/>
  <c r="Z2968" i="1" s="1"/>
  <c r="Y2968" i="1"/>
  <c r="Z2969" i="1" s="1"/>
  <c r="Y2969" i="1"/>
  <c r="Z2970" i="1" s="1"/>
  <c r="Y2970" i="1"/>
  <c r="Z2971" i="1" s="1"/>
  <c r="Y2971" i="1"/>
  <c r="Z2972" i="1" s="1"/>
  <c r="Y2972" i="1"/>
  <c r="Z2973" i="1" s="1"/>
  <c r="Y2973" i="1"/>
  <c r="Z2974" i="1" s="1"/>
  <c r="Y2974" i="1"/>
  <c r="Z2975" i="1" s="1"/>
  <c r="Y2975" i="1"/>
  <c r="Z2976" i="1" s="1"/>
  <c r="Y2976" i="1"/>
  <c r="Z2977" i="1" s="1"/>
  <c r="Y2977" i="1"/>
  <c r="Z2978" i="1" s="1"/>
  <c r="Y2978" i="1"/>
  <c r="Z2979" i="1" s="1"/>
  <c r="Y2979" i="1"/>
  <c r="Z2980" i="1" s="1"/>
  <c r="Y2980" i="1"/>
  <c r="Z2981" i="1" s="1"/>
  <c r="Y2981" i="1"/>
  <c r="Z2982" i="1" s="1"/>
  <c r="Y2982" i="1"/>
  <c r="Z2983" i="1" s="1"/>
  <c r="Y2983" i="1"/>
  <c r="Z2984" i="1" s="1"/>
  <c r="Y2984" i="1"/>
  <c r="Z2985" i="1" s="1"/>
  <c r="Y2985" i="1"/>
  <c r="Z2986" i="1" s="1"/>
  <c r="Y2986" i="1"/>
  <c r="Z2987" i="1" s="1"/>
  <c r="Y2987" i="1"/>
  <c r="Z2988" i="1" s="1"/>
  <c r="Y2988" i="1"/>
  <c r="Z2989" i="1" s="1"/>
  <c r="Y2989" i="1"/>
  <c r="Z2990" i="1" s="1"/>
  <c r="Y2990" i="1"/>
  <c r="Z2991" i="1" s="1"/>
  <c r="Y2991" i="1"/>
  <c r="Z2992" i="1" s="1"/>
  <c r="Y2992" i="1"/>
  <c r="Z2993" i="1" s="1"/>
  <c r="Y2993" i="1"/>
  <c r="Z2994" i="1" s="1"/>
  <c r="Y2994" i="1"/>
  <c r="Z2995" i="1" s="1"/>
  <c r="Y2995" i="1"/>
  <c r="Z2996" i="1" s="1"/>
  <c r="Y2996" i="1"/>
  <c r="Z2997" i="1" s="1"/>
  <c r="Y2997" i="1"/>
  <c r="Z2998" i="1" s="1"/>
  <c r="Y2998" i="1"/>
  <c r="Z2999" i="1" s="1"/>
  <c r="Y2999" i="1"/>
  <c r="Z3000" i="1" s="1"/>
  <c r="Y3000" i="1"/>
  <c r="Z3001" i="1" s="1"/>
  <c r="Y3001" i="1"/>
  <c r="Z3002" i="1" s="1"/>
  <c r="Y3002" i="1"/>
  <c r="Z3003" i="1" s="1"/>
  <c r="Y3003" i="1"/>
  <c r="Z3004" i="1" s="1"/>
  <c r="Y3004" i="1"/>
  <c r="Z3005" i="1" s="1"/>
  <c r="Y3005" i="1"/>
  <c r="Z3006" i="1" s="1"/>
  <c r="Y3006" i="1"/>
  <c r="Z3007" i="1" s="1"/>
  <c r="Y3007" i="1"/>
  <c r="Z3008" i="1" s="1"/>
  <c r="Y3008" i="1"/>
  <c r="Z3009" i="1" s="1"/>
  <c r="Y3009" i="1"/>
  <c r="Z3010" i="1" s="1"/>
  <c r="Y3010" i="1"/>
  <c r="Z3011" i="1" s="1"/>
  <c r="Y3011" i="1"/>
  <c r="Z3012" i="1" s="1"/>
  <c r="Y3012" i="1"/>
  <c r="Z3013" i="1" s="1"/>
  <c r="Y3013" i="1"/>
  <c r="Z3014" i="1" s="1"/>
  <c r="Y3014" i="1"/>
  <c r="Z3015" i="1" s="1"/>
  <c r="Y3015" i="1"/>
  <c r="Z3016" i="1" s="1"/>
  <c r="Y3016" i="1"/>
  <c r="Z3017" i="1" s="1"/>
  <c r="Y3017" i="1"/>
  <c r="Y3018" i="1"/>
  <c r="Z3019" i="1" s="1"/>
  <c r="Y3019" i="1"/>
  <c r="Z3020" i="1" s="1"/>
  <c r="Y3020" i="1"/>
  <c r="Z3021" i="1" s="1"/>
  <c r="Y3021" i="1"/>
  <c r="Z3022" i="1" s="1"/>
  <c r="Y3022" i="1"/>
  <c r="Z3023" i="1" s="1"/>
  <c r="Y3023" i="1"/>
  <c r="Z3024" i="1" s="1"/>
  <c r="Y3024" i="1"/>
  <c r="Z3025" i="1" s="1"/>
  <c r="Y3025" i="1"/>
  <c r="Z3026" i="1" s="1"/>
  <c r="Y3026" i="1"/>
  <c r="Y3027" i="1"/>
  <c r="Z3028" i="1" s="1"/>
  <c r="Y3028" i="1"/>
  <c r="Z3029" i="1" s="1"/>
  <c r="Y3029" i="1"/>
  <c r="Z3030" i="1" s="1"/>
  <c r="Y3030" i="1"/>
  <c r="Z3031" i="1" s="1"/>
  <c r="Y3031" i="1"/>
  <c r="Z3032" i="1" s="1"/>
  <c r="Y3032" i="1"/>
  <c r="Z3033" i="1" s="1"/>
  <c r="Y3033" i="1"/>
  <c r="Z3034" i="1" s="1"/>
  <c r="Y3034" i="1"/>
  <c r="Z3035" i="1" s="1"/>
  <c r="Y3035" i="1"/>
  <c r="Z3036" i="1" s="1"/>
  <c r="Y3036" i="1"/>
  <c r="Z3037" i="1" s="1"/>
  <c r="Y3037" i="1"/>
  <c r="Z3038" i="1" s="1"/>
  <c r="Y3038" i="1"/>
  <c r="Z3039" i="1" s="1"/>
  <c r="Y3039" i="1"/>
  <c r="Z3040" i="1" s="1"/>
  <c r="Y3040" i="1"/>
  <c r="Z3041" i="1" s="1"/>
  <c r="Y3041" i="1"/>
  <c r="Z3042" i="1" s="1"/>
  <c r="Y3042" i="1"/>
  <c r="Z3043" i="1" s="1"/>
  <c r="Y3043" i="1"/>
  <c r="Z3044" i="1" s="1"/>
  <c r="Y3044" i="1"/>
  <c r="Z3045" i="1" s="1"/>
  <c r="Y3045" i="1"/>
  <c r="Z3046" i="1" s="1"/>
  <c r="Y3046" i="1"/>
  <c r="Z3047" i="1" s="1"/>
  <c r="Y3047" i="1"/>
  <c r="Z3048" i="1" s="1"/>
  <c r="Y3048" i="1"/>
  <c r="Z3049" i="1" s="1"/>
  <c r="Y3049" i="1"/>
  <c r="Z3050" i="1" s="1"/>
  <c r="Y3050" i="1"/>
  <c r="Z3051" i="1" s="1"/>
  <c r="Y3051" i="1"/>
  <c r="Z3052" i="1" s="1"/>
  <c r="Y3052" i="1"/>
  <c r="Z3053" i="1" s="1"/>
  <c r="Y3053" i="1"/>
  <c r="Z3054" i="1" s="1"/>
  <c r="Y3054" i="1"/>
  <c r="Z3055" i="1" s="1"/>
  <c r="Y3055" i="1"/>
  <c r="Z3056" i="1" s="1"/>
  <c r="Y3056" i="1"/>
  <c r="Z3057" i="1" s="1"/>
  <c r="Y3057" i="1"/>
  <c r="Y3058" i="1"/>
  <c r="Z3059" i="1" s="1"/>
  <c r="Y3059" i="1"/>
  <c r="Z3060" i="1" s="1"/>
  <c r="Y3060" i="1"/>
  <c r="Z3061" i="1" s="1"/>
  <c r="Y3061" i="1"/>
  <c r="Z3062" i="1" s="1"/>
  <c r="Y3062" i="1"/>
  <c r="Z3063" i="1" s="1"/>
  <c r="Y3063" i="1"/>
  <c r="Z3064" i="1" s="1"/>
  <c r="Y3064" i="1"/>
  <c r="Z3065" i="1" s="1"/>
  <c r="Y3065" i="1"/>
  <c r="Z3066" i="1" s="1"/>
  <c r="Y3066" i="1"/>
  <c r="Z3067" i="1" s="1"/>
  <c r="Y3067" i="1"/>
  <c r="Z3068" i="1" s="1"/>
  <c r="Y3068" i="1"/>
  <c r="Z3069" i="1" s="1"/>
  <c r="Y3069" i="1"/>
  <c r="Z3070" i="1" s="1"/>
  <c r="Y3070" i="1"/>
  <c r="Z3071" i="1" s="1"/>
  <c r="Y3071" i="1"/>
  <c r="Z3072" i="1" s="1"/>
  <c r="Y3072" i="1"/>
  <c r="Z3073" i="1" s="1"/>
  <c r="Y3073" i="1"/>
  <c r="Z3074" i="1" s="1"/>
  <c r="Y3074" i="1"/>
  <c r="Z3075" i="1" s="1"/>
  <c r="Y3075" i="1"/>
  <c r="Z3076" i="1" s="1"/>
  <c r="Y3076" i="1"/>
  <c r="Z3077" i="1" s="1"/>
  <c r="Y3077" i="1"/>
  <c r="Z3078" i="1" s="1"/>
  <c r="Y3078" i="1"/>
  <c r="Z3079" i="1" s="1"/>
  <c r="Y3079" i="1"/>
  <c r="Z3080" i="1" s="1"/>
  <c r="Y3080" i="1"/>
  <c r="Z3081" i="1" s="1"/>
  <c r="Y3081" i="1"/>
  <c r="Z3082" i="1" s="1"/>
  <c r="Y3082" i="1"/>
  <c r="Z3083" i="1" s="1"/>
  <c r="Y3083" i="1"/>
  <c r="Z3084" i="1" s="1"/>
  <c r="Y3084" i="1"/>
  <c r="Z3085" i="1" s="1"/>
  <c r="Y3085" i="1"/>
  <c r="Z3086" i="1" s="1"/>
  <c r="Y3086" i="1"/>
  <c r="Z3087" i="1" s="1"/>
  <c r="Y3087" i="1"/>
  <c r="Z3088" i="1" s="1"/>
  <c r="Y3088" i="1"/>
  <c r="Z3089" i="1" s="1"/>
  <c r="Y3089" i="1"/>
  <c r="Z3090" i="1" s="1"/>
  <c r="Y3090" i="1"/>
  <c r="Z3091" i="1" s="1"/>
  <c r="Y3091" i="1"/>
  <c r="Z3092" i="1" s="1"/>
  <c r="Y3092" i="1"/>
  <c r="Z3093" i="1" s="1"/>
  <c r="Y3093" i="1"/>
  <c r="Z3094" i="1" s="1"/>
  <c r="Y3094" i="1"/>
  <c r="Z3095" i="1" s="1"/>
  <c r="Y3095" i="1"/>
  <c r="Z3096" i="1" s="1"/>
  <c r="Y3096" i="1"/>
  <c r="Z3097" i="1" s="1"/>
  <c r="Y3097" i="1"/>
  <c r="Z3098" i="1" s="1"/>
  <c r="Y3098" i="1"/>
  <c r="Z3099" i="1" s="1"/>
  <c r="Y3099" i="1"/>
  <c r="Z3100" i="1" s="1"/>
  <c r="Y3100" i="1"/>
  <c r="Z3101" i="1" s="1"/>
  <c r="Y3101" i="1"/>
  <c r="Y3102" i="1"/>
  <c r="Z3103" i="1" s="1"/>
  <c r="Y3103" i="1"/>
  <c r="Z3104" i="1" s="1"/>
  <c r="Y3104" i="1"/>
  <c r="Z3105" i="1" s="1"/>
  <c r="Y3105" i="1"/>
  <c r="Z3106" i="1" s="1"/>
  <c r="Y3106" i="1"/>
  <c r="Z3107" i="1" s="1"/>
  <c r="Y3107" i="1"/>
  <c r="Z3108" i="1" s="1"/>
  <c r="Y3108" i="1"/>
  <c r="Z3109" i="1" s="1"/>
  <c r="Y3109" i="1"/>
  <c r="Z3110" i="1" s="1"/>
  <c r="Y3110" i="1"/>
  <c r="Z3111" i="1" s="1"/>
  <c r="Y3111" i="1"/>
  <c r="Z3112" i="1" s="1"/>
  <c r="Y3112" i="1"/>
  <c r="Z3113" i="1" s="1"/>
  <c r="Y3113" i="1"/>
  <c r="Z3114" i="1" s="1"/>
  <c r="Y3114" i="1"/>
  <c r="Z3115" i="1" s="1"/>
  <c r="Y3115" i="1"/>
  <c r="Z3116" i="1" s="1"/>
  <c r="Y3116" i="1"/>
  <c r="Z3117" i="1" s="1"/>
  <c r="Y3117" i="1"/>
  <c r="Z3118" i="1" s="1"/>
  <c r="Y3118" i="1"/>
  <c r="Z3119" i="1" s="1"/>
  <c r="Y3119" i="1"/>
  <c r="Z3120" i="1" s="1"/>
  <c r="Y3120" i="1"/>
  <c r="Z3121" i="1" s="1"/>
  <c r="Y3121" i="1"/>
  <c r="Z3122" i="1" s="1"/>
  <c r="Y3122" i="1"/>
  <c r="Z3123" i="1" s="1"/>
  <c r="Y3123" i="1"/>
  <c r="Z3124" i="1" s="1"/>
  <c r="Y3124" i="1"/>
  <c r="Z3125" i="1" s="1"/>
  <c r="Y3125" i="1"/>
  <c r="Z3126" i="1" s="1"/>
  <c r="Y3126" i="1"/>
  <c r="Z3127" i="1" s="1"/>
  <c r="Y3127" i="1"/>
  <c r="Z3128" i="1" s="1"/>
  <c r="Y3128" i="1"/>
  <c r="Z3129" i="1" s="1"/>
  <c r="Y3129" i="1"/>
  <c r="Z3130" i="1" s="1"/>
  <c r="Y3130" i="1"/>
  <c r="Z3131" i="1" s="1"/>
  <c r="Y3131" i="1"/>
  <c r="Z3132" i="1" s="1"/>
  <c r="Y3132" i="1"/>
  <c r="Z3133" i="1" s="1"/>
  <c r="Y3133" i="1"/>
  <c r="Z3134" i="1" s="1"/>
  <c r="Y3134" i="1"/>
  <c r="Z3135" i="1" s="1"/>
  <c r="Y3135" i="1"/>
  <c r="Z3136" i="1" s="1"/>
  <c r="Y3136" i="1"/>
  <c r="Z3137" i="1" s="1"/>
  <c r="Y3137" i="1"/>
  <c r="Z3138" i="1" s="1"/>
  <c r="Y3138" i="1"/>
  <c r="Z3139" i="1" s="1"/>
  <c r="Y3139" i="1"/>
  <c r="Z3140" i="1" s="1"/>
  <c r="Y3140" i="1"/>
  <c r="Z3141" i="1" s="1"/>
  <c r="Y3141" i="1"/>
  <c r="Z3142" i="1" s="1"/>
  <c r="Y3142" i="1"/>
  <c r="Z3143" i="1" s="1"/>
  <c r="Y3143" i="1"/>
  <c r="Z3144" i="1" s="1"/>
  <c r="Y3144" i="1"/>
  <c r="Z3145" i="1" s="1"/>
  <c r="Y3145" i="1"/>
  <c r="Z3146" i="1" s="1"/>
  <c r="Y3146" i="1"/>
  <c r="Z3147" i="1" s="1"/>
  <c r="Y3147" i="1"/>
  <c r="Z3148" i="1" s="1"/>
  <c r="Y3148" i="1"/>
  <c r="Z3149" i="1" s="1"/>
  <c r="Y3149" i="1"/>
  <c r="Z3150" i="1" s="1"/>
  <c r="Y3150" i="1"/>
  <c r="Z3151" i="1" s="1"/>
  <c r="Y3151" i="1"/>
  <c r="Z3152" i="1" s="1"/>
  <c r="Y3152" i="1"/>
  <c r="Z3153" i="1" s="1"/>
  <c r="Y3153" i="1"/>
  <c r="Z3154" i="1" s="1"/>
  <c r="Y3154" i="1"/>
  <c r="Z3155" i="1" s="1"/>
  <c r="Y3155" i="1"/>
  <c r="Z3156" i="1" s="1"/>
  <c r="Y3156" i="1"/>
  <c r="Z3157" i="1" s="1"/>
  <c r="Y3157" i="1"/>
  <c r="Z3158" i="1" s="1"/>
  <c r="Y3158" i="1"/>
  <c r="Z3159" i="1" s="1"/>
  <c r="Y3159" i="1"/>
  <c r="Z3160" i="1" s="1"/>
  <c r="Y3160" i="1"/>
  <c r="Z3161" i="1" s="1"/>
  <c r="Y3161" i="1"/>
  <c r="Z3162" i="1" s="1"/>
  <c r="Y3162" i="1"/>
  <c r="Z3163" i="1" s="1"/>
  <c r="Y3163" i="1"/>
  <c r="Z3164" i="1" s="1"/>
  <c r="Y3164" i="1"/>
  <c r="Z3165" i="1" s="1"/>
  <c r="Y3165" i="1"/>
  <c r="Z3166" i="1" s="1"/>
  <c r="Y3166" i="1"/>
  <c r="Z3167" i="1" s="1"/>
  <c r="Y3167" i="1"/>
  <c r="Z3168" i="1" s="1"/>
  <c r="Y3168" i="1"/>
  <c r="Z3169" i="1" s="1"/>
  <c r="Y3169" i="1"/>
  <c r="Z3170" i="1" s="1"/>
  <c r="Y3170" i="1"/>
  <c r="Z3171" i="1" s="1"/>
  <c r="Y3171" i="1"/>
  <c r="Z3172" i="1" s="1"/>
  <c r="Y3172" i="1"/>
  <c r="Z3173" i="1" s="1"/>
  <c r="Y3173" i="1"/>
  <c r="Z3174" i="1" s="1"/>
  <c r="Y3174" i="1"/>
  <c r="Z3175" i="1" s="1"/>
  <c r="Y3175" i="1"/>
  <c r="Z3176" i="1" s="1"/>
  <c r="Y3176" i="1"/>
  <c r="Z3177" i="1" s="1"/>
  <c r="Y3177" i="1"/>
  <c r="Z3178" i="1" s="1"/>
  <c r="Y3178" i="1"/>
  <c r="Z3179" i="1" s="1"/>
  <c r="Y3179" i="1"/>
  <c r="Z3180" i="1" s="1"/>
  <c r="Y3180" i="1"/>
  <c r="Z3181" i="1" s="1"/>
  <c r="Y3181" i="1"/>
  <c r="Z3182" i="1" s="1"/>
  <c r="Y3182" i="1"/>
  <c r="Z3183" i="1" s="1"/>
  <c r="Y3183" i="1"/>
  <c r="Z3184" i="1" s="1"/>
  <c r="Y3184" i="1"/>
  <c r="Z3185" i="1" s="1"/>
  <c r="Y3185" i="1"/>
  <c r="Z3186" i="1" s="1"/>
  <c r="Y3186" i="1"/>
  <c r="Z3187" i="1" s="1"/>
  <c r="Y3187" i="1"/>
  <c r="Z3188" i="1" s="1"/>
  <c r="Y3188" i="1"/>
  <c r="Z3189" i="1" s="1"/>
  <c r="Y3189" i="1"/>
  <c r="Z3190" i="1" s="1"/>
  <c r="Y3190" i="1"/>
  <c r="Z3191" i="1" s="1"/>
  <c r="Y3191" i="1"/>
  <c r="Z3192" i="1" s="1"/>
  <c r="Y3192" i="1"/>
  <c r="Z3193" i="1" s="1"/>
  <c r="Y3193" i="1"/>
  <c r="Z3194" i="1" s="1"/>
  <c r="Y3194" i="1"/>
  <c r="Z3195" i="1" s="1"/>
  <c r="Y3195" i="1"/>
  <c r="Z3196" i="1" s="1"/>
  <c r="Y3196" i="1"/>
  <c r="Z3197" i="1" s="1"/>
  <c r="Y3197" i="1"/>
  <c r="Z3198" i="1" s="1"/>
  <c r="Y3198" i="1"/>
  <c r="Z3199" i="1" s="1"/>
  <c r="Y3199" i="1"/>
  <c r="Z3200" i="1" s="1"/>
  <c r="Y3200" i="1"/>
  <c r="Z3201" i="1" s="1"/>
  <c r="Y3201" i="1"/>
  <c r="Z3202" i="1" s="1"/>
  <c r="Y3202" i="1"/>
  <c r="Z3203" i="1" s="1"/>
  <c r="Y3203" i="1"/>
  <c r="Z3204" i="1" s="1"/>
  <c r="Y3204" i="1"/>
  <c r="Z3205" i="1" s="1"/>
  <c r="Y3205" i="1"/>
  <c r="Z3206" i="1" s="1"/>
  <c r="Y3206" i="1"/>
  <c r="Z3207" i="1" s="1"/>
  <c r="Y3207" i="1"/>
  <c r="Z3208" i="1" s="1"/>
  <c r="Y3208" i="1"/>
  <c r="Y3209" i="1"/>
  <c r="Z3210" i="1" s="1"/>
  <c r="Y3210" i="1"/>
  <c r="Z3211" i="1" s="1"/>
  <c r="Y3211" i="1"/>
  <c r="Z3212" i="1" s="1"/>
  <c r="Y3212" i="1"/>
  <c r="Z3213" i="1" s="1"/>
  <c r="Y3213" i="1"/>
  <c r="Z3214" i="1" s="1"/>
  <c r="Y3214" i="1"/>
  <c r="Z3215" i="1" s="1"/>
  <c r="Y3215" i="1"/>
  <c r="Z3216" i="1" s="1"/>
  <c r="Y3216" i="1"/>
  <c r="Z3217" i="1" s="1"/>
  <c r="Y3217" i="1"/>
  <c r="Z3218" i="1" s="1"/>
  <c r="Y3218" i="1"/>
  <c r="Z3219" i="1" s="1"/>
  <c r="Y3219" i="1"/>
  <c r="Z3220" i="1" s="1"/>
  <c r="Y3220" i="1"/>
  <c r="Z3221" i="1" s="1"/>
  <c r="Y3221" i="1"/>
  <c r="Z3222" i="1" s="1"/>
  <c r="Y3222" i="1"/>
  <c r="Z3223" i="1" s="1"/>
  <c r="Y3223" i="1"/>
  <c r="Z3224" i="1" s="1"/>
  <c r="Y3224" i="1"/>
  <c r="Z3225" i="1" s="1"/>
  <c r="Y3225" i="1"/>
  <c r="Z3226" i="1" s="1"/>
  <c r="Y3226" i="1"/>
  <c r="Z3227" i="1" s="1"/>
  <c r="Y3227" i="1"/>
  <c r="Z3228" i="1" s="1"/>
  <c r="Y3228" i="1"/>
  <c r="Z3229" i="1" s="1"/>
  <c r="Y3229" i="1"/>
  <c r="Z3230" i="1" s="1"/>
  <c r="Y3230" i="1"/>
  <c r="Z3231" i="1" s="1"/>
  <c r="Y3231" i="1"/>
  <c r="Z3232" i="1" s="1"/>
  <c r="Y3232" i="1"/>
  <c r="Z3233" i="1" s="1"/>
  <c r="Y3233" i="1"/>
  <c r="Z3234" i="1" s="1"/>
  <c r="Y3234" i="1"/>
  <c r="Z3235" i="1" s="1"/>
  <c r="Y3235" i="1"/>
  <c r="Z3236" i="1" s="1"/>
  <c r="Y3236" i="1"/>
  <c r="Z3237" i="1" s="1"/>
  <c r="Y3237" i="1"/>
  <c r="Z3238" i="1" s="1"/>
  <c r="Y3238" i="1"/>
  <c r="Z3239" i="1" s="1"/>
  <c r="Y3239" i="1"/>
  <c r="Z3240" i="1" s="1"/>
  <c r="Y3240" i="1"/>
  <c r="Z3241" i="1" s="1"/>
  <c r="Y3241" i="1"/>
  <c r="Z3242" i="1" s="1"/>
  <c r="Y3242" i="1"/>
  <c r="Z3243" i="1" s="1"/>
  <c r="Y3243" i="1"/>
  <c r="Z3244" i="1" s="1"/>
  <c r="Y3244" i="1"/>
  <c r="Z3245" i="1" s="1"/>
  <c r="Y3245" i="1"/>
  <c r="Z3246" i="1" s="1"/>
  <c r="Y3246" i="1"/>
  <c r="Z3247" i="1" s="1"/>
  <c r="Y3247" i="1"/>
  <c r="Z3248" i="1" s="1"/>
  <c r="Y3248" i="1"/>
  <c r="Z3249" i="1" s="1"/>
  <c r="Y3249" i="1"/>
  <c r="Z3250" i="1" s="1"/>
  <c r="Y3250" i="1"/>
  <c r="Z3251" i="1" s="1"/>
  <c r="Y3251" i="1"/>
  <c r="Z3252" i="1" s="1"/>
  <c r="Y3252" i="1"/>
  <c r="Z3253" i="1" s="1"/>
  <c r="Y3253" i="1"/>
  <c r="Z3254" i="1" s="1"/>
  <c r="Y3254" i="1"/>
  <c r="Z3255" i="1" s="1"/>
  <c r="Y3255" i="1"/>
  <c r="Z3256" i="1" s="1"/>
  <c r="Y3256" i="1"/>
  <c r="Z3257" i="1" s="1"/>
  <c r="Y3257" i="1"/>
  <c r="Y3258" i="1"/>
  <c r="Z3259" i="1" s="1"/>
  <c r="Y3259" i="1"/>
  <c r="Z3260" i="1" s="1"/>
  <c r="Y3260" i="1"/>
  <c r="Z3261" i="1" s="1"/>
  <c r="Y3261" i="1"/>
  <c r="Z3262" i="1" s="1"/>
  <c r="Y3262" i="1"/>
  <c r="Z3263" i="1" s="1"/>
  <c r="Y3263" i="1"/>
  <c r="Z3264" i="1" s="1"/>
  <c r="Y3264" i="1"/>
  <c r="Z3265" i="1" s="1"/>
  <c r="Y3265" i="1"/>
  <c r="Z3266" i="1" s="1"/>
  <c r="Y3266" i="1"/>
  <c r="Y3267" i="1"/>
  <c r="Z3268" i="1" s="1"/>
  <c r="Y3268" i="1"/>
  <c r="Z3269" i="1" s="1"/>
  <c r="Y3269" i="1"/>
  <c r="Z3270" i="1" s="1"/>
  <c r="Y3270" i="1"/>
  <c r="Z3271" i="1" s="1"/>
  <c r="Y3271" i="1"/>
  <c r="Z3272" i="1" s="1"/>
  <c r="Y3272" i="1"/>
  <c r="Z3273" i="1" s="1"/>
  <c r="Y3273" i="1"/>
  <c r="Z3274" i="1" s="1"/>
  <c r="Y3274" i="1"/>
  <c r="Z3275" i="1" s="1"/>
  <c r="Y3275" i="1"/>
  <c r="Z3276" i="1" s="1"/>
  <c r="Y3276" i="1"/>
  <c r="Z3277" i="1" s="1"/>
  <c r="Y3277" i="1"/>
  <c r="Z3278" i="1" s="1"/>
  <c r="Y3278" i="1"/>
  <c r="Z3279" i="1" s="1"/>
  <c r="Y3279" i="1"/>
  <c r="Z3280" i="1" s="1"/>
  <c r="Y3280" i="1"/>
  <c r="Z3281" i="1" s="1"/>
  <c r="Y3281" i="1"/>
  <c r="Z3282" i="1" s="1"/>
  <c r="Y3282" i="1"/>
  <c r="Z3283" i="1" s="1"/>
  <c r="Y3283" i="1"/>
  <c r="Z3284" i="1" s="1"/>
  <c r="Y3284" i="1"/>
  <c r="Z3285" i="1" s="1"/>
  <c r="Y3285" i="1"/>
  <c r="Z3286" i="1" s="1"/>
  <c r="Y3286" i="1"/>
  <c r="Z3287" i="1" s="1"/>
  <c r="Y3287" i="1"/>
  <c r="Z3288" i="1" s="1"/>
  <c r="Y3288" i="1"/>
  <c r="Z3289" i="1" s="1"/>
  <c r="Y3289" i="1"/>
  <c r="Z3290" i="1" s="1"/>
  <c r="Y3290" i="1"/>
  <c r="Z3291" i="1" s="1"/>
  <c r="Y3291" i="1"/>
  <c r="Z3292" i="1" s="1"/>
  <c r="Y3292" i="1"/>
  <c r="Z3293" i="1" s="1"/>
  <c r="Y3293" i="1"/>
  <c r="Y3294" i="1"/>
  <c r="Z3295" i="1" s="1"/>
  <c r="Y3295" i="1"/>
  <c r="Z3296" i="1" s="1"/>
  <c r="Y3296" i="1"/>
  <c r="Z3297" i="1" s="1"/>
  <c r="Y3297" i="1"/>
  <c r="Z3298" i="1" s="1"/>
  <c r="Y3298" i="1"/>
  <c r="Z3299" i="1" s="1"/>
  <c r="Y3299" i="1"/>
  <c r="Z3300" i="1" s="1"/>
  <c r="Y3300" i="1"/>
  <c r="Z3301" i="1" s="1"/>
  <c r="Y3301" i="1"/>
  <c r="Z3302" i="1" s="1"/>
  <c r="Y3302" i="1"/>
  <c r="Z3303" i="1" s="1"/>
  <c r="Y3303" i="1"/>
  <c r="Z3304" i="1" s="1"/>
  <c r="Y3304" i="1"/>
  <c r="Z3305" i="1" s="1"/>
  <c r="Y3305" i="1"/>
  <c r="Z3306" i="1" s="1"/>
  <c r="Y3306" i="1"/>
  <c r="Z3307" i="1" s="1"/>
  <c r="Y3307" i="1"/>
  <c r="Z3308" i="1" s="1"/>
  <c r="Y3308" i="1"/>
  <c r="Z3309" i="1" s="1"/>
  <c r="Y3309" i="1"/>
  <c r="Z3310" i="1" s="1"/>
  <c r="Y3310" i="1"/>
  <c r="Z3311" i="1" s="1"/>
  <c r="Y3311" i="1"/>
  <c r="Z3312" i="1" s="1"/>
  <c r="Y3312" i="1"/>
  <c r="Z3313" i="1" s="1"/>
  <c r="Y3313" i="1"/>
  <c r="Z3314" i="1" s="1"/>
  <c r="Y3314" i="1"/>
  <c r="Z3315" i="1" s="1"/>
  <c r="Y3315" i="1"/>
  <c r="Z3316" i="1" s="1"/>
  <c r="Y3316" i="1"/>
  <c r="Z3317" i="1" s="1"/>
  <c r="Y3317" i="1"/>
  <c r="Z3318" i="1" s="1"/>
  <c r="Y3318" i="1"/>
  <c r="Z3319" i="1" s="1"/>
  <c r="Y3319" i="1"/>
  <c r="Z3320" i="1" s="1"/>
  <c r="Y3320" i="1"/>
  <c r="Z3321" i="1" s="1"/>
  <c r="Y3321" i="1"/>
  <c r="Z3322" i="1" s="1"/>
  <c r="Y3322" i="1"/>
  <c r="Z3323" i="1" s="1"/>
  <c r="Y3323" i="1"/>
  <c r="Z3324" i="1" s="1"/>
  <c r="Y3324" i="1"/>
  <c r="Z3325" i="1" s="1"/>
  <c r="Y3325" i="1"/>
  <c r="Z3326" i="1" s="1"/>
  <c r="Y3326" i="1"/>
  <c r="Z3327" i="1" s="1"/>
  <c r="Y3327" i="1"/>
  <c r="Z3328" i="1" s="1"/>
  <c r="Y3328" i="1"/>
  <c r="Z3329" i="1" s="1"/>
  <c r="Y3329" i="1"/>
  <c r="Z3330" i="1" s="1"/>
  <c r="Y3330" i="1"/>
  <c r="Z3331" i="1" s="1"/>
  <c r="Y3331" i="1"/>
  <c r="Z3332" i="1" s="1"/>
  <c r="Y3332" i="1"/>
  <c r="Z3333" i="1" s="1"/>
  <c r="Y3333" i="1"/>
  <c r="Z3334" i="1" s="1"/>
  <c r="Y3334" i="1"/>
  <c r="Z3335" i="1" s="1"/>
  <c r="Y3335" i="1"/>
  <c r="Z3336" i="1" s="1"/>
  <c r="Y3336" i="1"/>
  <c r="Z3337" i="1" s="1"/>
  <c r="Y3337" i="1"/>
  <c r="Z3338" i="1" s="1"/>
  <c r="Y3338" i="1"/>
  <c r="Z3339" i="1" s="1"/>
  <c r="Y3339" i="1"/>
  <c r="Z3340" i="1" s="1"/>
  <c r="Y3340" i="1"/>
  <c r="Z3341" i="1" s="1"/>
  <c r="Y3341" i="1"/>
  <c r="Z3342" i="1" s="1"/>
  <c r="Y3342" i="1"/>
  <c r="Z3343" i="1" s="1"/>
  <c r="Y3343" i="1"/>
  <c r="Z3344" i="1" s="1"/>
  <c r="Y3344" i="1"/>
  <c r="Z3345" i="1" s="1"/>
  <c r="Y3345" i="1"/>
  <c r="Z3346" i="1" s="1"/>
  <c r="Y3346" i="1"/>
  <c r="Z3347" i="1" s="1"/>
  <c r="Y3347" i="1"/>
  <c r="Z3348" i="1" s="1"/>
  <c r="Y3348" i="1"/>
  <c r="Z3349" i="1" s="1"/>
  <c r="Y3349" i="1"/>
  <c r="Z3350" i="1" s="1"/>
  <c r="Y3350" i="1"/>
  <c r="Z3351" i="1" s="1"/>
  <c r="Y3351" i="1"/>
  <c r="Z3352" i="1" s="1"/>
  <c r="Y3352" i="1"/>
  <c r="Z3353" i="1" s="1"/>
  <c r="Y3353" i="1"/>
  <c r="Z3354" i="1" s="1"/>
  <c r="Y3354" i="1"/>
  <c r="Z3355" i="1" s="1"/>
  <c r="Y3355" i="1"/>
  <c r="Z3356" i="1" s="1"/>
  <c r="Y3356" i="1"/>
  <c r="Z3357" i="1" s="1"/>
  <c r="Y3357" i="1"/>
  <c r="Z3358" i="1" s="1"/>
  <c r="Y3358" i="1"/>
  <c r="Z3359" i="1" s="1"/>
  <c r="Y3359" i="1"/>
  <c r="Z3360" i="1" s="1"/>
  <c r="Y3360" i="1"/>
  <c r="Z3361" i="1" s="1"/>
  <c r="Y3361" i="1"/>
  <c r="Z3362" i="1" s="1"/>
  <c r="Y3362" i="1"/>
  <c r="Z3363" i="1" s="1"/>
  <c r="Y3363" i="1"/>
  <c r="Z3364" i="1" s="1"/>
  <c r="Y3364" i="1"/>
  <c r="Z3365" i="1" s="1"/>
  <c r="Y3365" i="1"/>
  <c r="Z3366" i="1" s="1"/>
  <c r="Y3366" i="1"/>
  <c r="Z3367" i="1" s="1"/>
  <c r="Y3367" i="1"/>
  <c r="Z3368" i="1" s="1"/>
  <c r="Y3368" i="1"/>
  <c r="Z3369" i="1" s="1"/>
  <c r="Y3369" i="1"/>
  <c r="Z3370" i="1" s="1"/>
  <c r="Y3370" i="1"/>
  <c r="Z3371" i="1" s="1"/>
  <c r="Y3371" i="1"/>
  <c r="Z3372" i="1" s="1"/>
  <c r="Y3372" i="1"/>
  <c r="Z3373" i="1" s="1"/>
  <c r="Y3373" i="1"/>
  <c r="Z3374" i="1" s="1"/>
  <c r="Y3374" i="1"/>
  <c r="Z3375" i="1" s="1"/>
  <c r="Y3375" i="1"/>
  <c r="Z3376" i="1" s="1"/>
  <c r="Y3376" i="1"/>
  <c r="Z3377" i="1" s="1"/>
  <c r="Y3377" i="1"/>
  <c r="Z3378" i="1" s="1"/>
  <c r="Y3378" i="1"/>
  <c r="Z3379" i="1" s="1"/>
  <c r="Y3379" i="1"/>
  <c r="Z3380" i="1" s="1"/>
  <c r="Y3380" i="1"/>
  <c r="Z3381" i="1" s="1"/>
  <c r="Y3381" i="1"/>
  <c r="Z3382" i="1" s="1"/>
  <c r="Y3382" i="1"/>
  <c r="Z3383" i="1" s="1"/>
  <c r="Y3383" i="1"/>
  <c r="Z3384" i="1" s="1"/>
  <c r="Y3384" i="1"/>
  <c r="Z3385" i="1" s="1"/>
  <c r="Y3385" i="1"/>
  <c r="Z3386" i="1" s="1"/>
  <c r="Y3386" i="1"/>
  <c r="Z3387" i="1" s="1"/>
  <c r="Y3387" i="1"/>
  <c r="Z3388" i="1" s="1"/>
  <c r="Y3388" i="1"/>
  <c r="Y3389" i="1"/>
  <c r="Z3390" i="1" s="1"/>
  <c r="Y3390" i="1"/>
  <c r="Z3391" i="1" s="1"/>
  <c r="Y3391" i="1"/>
  <c r="Z3392" i="1" s="1"/>
  <c r="Y3392" i="1"/>
  <c r="Z3393" i="1" s="1"/>
  <c r="Y3393" i="1"/>
  <c r="Z3394" i="1" s="1"/>
  <c r="Y3394" i="1"/>
  <c r="Z3395" i="1" s="1"/>
  <c r="Y3395" i="1"/>
  <c r="Z3396" i="1" s="1"/>
  <c r="Y3396" i="1"/>
  <c r="Z3397" i="1" s="1"/>
  <c r="Y3397" i="1"/>
  <c r="Z3398" i="1" s="1"/>
  <c r="Y3398" i="1"/>
  <c r="Z3399" i="1" s="1"/>
  <c r="Y3399" i="1"/>
  <c r="Z3400" i="1" s="1"/>
  <c r="Y3400" i="1"/>
  <c r="Z3401" i="1" s="1"/>
  <c r="Y3401" i="1"/>
  <c r="Z3402" i="1" s="1"/>
  <c r="Y3402" i="1"/>
  <c r="Z3403" i="1" s="1"/>
  <c r="Y3403" i="1"/>
  <c r="Z3404" i="1" s="1"/>
  <c r="Y3404" i="1"/>
  <c r="Z3405" i="1" s="1"/>
  <c r="Y3405" i="1"/>
  <c r="Z3406" i="1" s="1"/>
  <c r="Y3406" i="1"/>
  <c r="Z3407" i="1" s="1"/>
  <c r="Y3407" i="1"/>
  <c r="Z3408" i="1" s="1"/>
  <c r="Y3408" i="1"/>
  <c r="Z3409" i="1" s="1"/>
  <c r="Y3409" i="1"/>
  <c r="Z3410" i="1" s="1"/>
  <c r="Y3410" i="1"/>
  <c r="Z3411" i="1" s="1"/>
  <c r="Y3411" i="1"/>
  <c r="Z3412" i="1" s="1"/>
  <c r="Y3412" i="1"/>
  <c r="Z3413" i="1" s="1"/>
  <c r="Y3413" i="1"/>
  <c r="Z3414" i="1" s="1"/>
  <c r="Y3414" i="1"/>
  <c r="Z3415" i="1" s="1"/>
  <c r="Y3415" i="1"/>
  <c r="Z3416" i="1" s="1"/>
  <c r="Y3416" i="1"/>
  <c r="Z3417" i="1" s="1"/>
  <c r="Y3417" i="1"/>
  <c r="Z3418" i="1" s="1"/>
  <c r="Y3418" i="1"/>
  <c r="Z3419" i="1" s="1"/>
  <c r="Y3419" i="1"/>
  <c r="Z3420" i="1" s="1"/>
  <c r="Y3420" i="1"/>
  <c r="Z3421" i="1" s="1"/>
  <c r="Y3421" i="1"/>
  <c r="Z3422" i="1" s="1"/>
  <c r="Y3422" i="1"/>
  <c r="Z3423" i="1" s="1"/>
  <c r="Y3423" i="1"/>
  <c r="Z3424" i="1" s="1"/>
  <c r="Y3424" i="1"/>
  <c r="Z3425" i="1" s="1"/>
  <c r="Y3425" i="1"/>
  <c r="Z3426" i="1" s="1"/>
  <c r="Y3426" i="1"/>
  <c r="Z3427" i="1" s="1"/>
  <c r="Y3427" i="1"/>
  <c r="Z3428" i="1" s="1"/>
  <c r="Y3428" i="1"/>
  <c r="Z3429" i="1" s="1"/>
  <c r="Y3429" i="1"/>
  <c r="Z3430" i="1" s="1"/>
  <c r="Y3430" i="1"/>
  <c r="Z3431" i="1" s="1"/>
  <c r="Y3431" i="1"/>
  <c r="Z3432" i="1" s="1"/>
  <c r="Y3432" i="1"/>
  <c r="Z3433" i="1" s="1"/>
  <c r="Y3433" i="1"/>
  <c r="Z3434" i="1" s="1"/>
  <c r="Y3434" i="1"/>
  <c r="Z3435" i="1" s="1"/>
  <c r="Y3435" i="1"/>
  <c r="Z3436" i="1" s="1"/>
  <c r="Y3436" i="1"/>
  <c r="Z3437" i="1" s="1"/>
  <c r="Y3437" i="1"/>
  <c r="Z3438" i="1" s="1"/>
  <c r="Y3438" i="1"/>
  <c r="Z3439" i="1" s="1"/>
  <c r="Y3439" i="1"/>
  <c r="Z3440" i="1" s="1"/>
  <c r="Y3440" i="1"/>
  <c r="Z3441" i="1" s="1"/>
  <c r="Y3441" i="1"/>
  <c r="Z3442" i="1" s="1"/>
  <c r="Y3442" i="1"/>
  <c r="Y3443" i="1"/>
  <c r="Z3444" i="1" s="1"/>
  <c r="Y3444" i="1"/>
  <c r="Z3445" i="1" s="1"/>
  <c r="Y3445" i="1"/>
  <c r="Z3446" i="1" s="1"/>
  <c r="Y3446" i="1"/>
  <c r="Z3447" i="1" s="1"/>
  <c r="Y3447" i="1"/>
  <c r="Y3448" i="1"/>
  <c r="Z3449" i="1" s="1"/>
  <c r="Y3449" i="1"/>
  <c r="Z3450" i="1" s="1"/>
  <c r="Y3450" i="1"/>
  <c r="Z3451" i="1" s="1"/>
  <c r="Y3451" i="1"/>
  <c r="Z3452" i="1" s="1"/>
  <c r="Y3452" i="1"/>
  <c r="Z3453" i="1" s="1"/>
  <c r="Y3453" i="1"/>
  <c r="Z3454" i="1" s="1"/>
  <c r="Y3454" i="1"/>
  <c r="Z3455" i="1" s="1"/>
  <c r="Y3455" i="1"/>
  <c r="Z3456" i="1" s="1"/>
  <c r="Y3456" i="1"/>
  <c r="Z3457" i="1" s="1"/>
  <c r="Y3457" i="1"/>
  <c r="Z3458" i="1" s="1"/>
  <c r="Y3458" i="1"/>
  <c r="Z3459" i="1" s="1"/>
  <c r="Y3459" i="1"/>
  <c r="Z3460" i="1" s="1"/>
  <c r="Y3460" i="1"/>
  <c r="Z3461" i="1" s="1"/>
  <c r="Y3461" i="1"/>
  <c r="Y3462" i="1"/>
  <c r="Z3463" i="1" s="1"/>
  <c r="Y3463" i="1"/>
  <c r="Z3464" i="1" s="1"/>
  <c r="Y3464" i="1"/>
  <c r="Z3465" i="1" s="1"/>
  <c r="Y3465" i="1"/>
  <c r="Z3466" i="1" s="1"/>
  <c r="Y3466" i="1"/>
  <c r="Z3467" i="1" s="1"/>
  <c r="Y3467" i="1"/>
  <c r="Z3468" i="1" s="1"/>
  <c r="Y3468" i="1"/>
  <c r="Z3469" i="1" s="1"/>
  <c r="Y3469" i="1"/>
  <c r="Z3470" i="1" s="1"/>
  <c r="Y3470" i="1"/>
  <c r="Z3471" i="1" s="1"/>
  <c r="Y3471" i="1"/>
  <c r="Z3472" i="1" s="1"/>
  <c r="Y3472" i="1"/>
  <c r="Y3473" i="1"/>
  <c r="Y3474" i="1"/>
  <c r="Z3475" i="1" s="1"/>
  <c r="Y3475" i="1"/>
  <c r="Z3476" i="1" s="1"/>
  <c r="Y3476" i="1"/>
  <c r="Z3477" i="1" s="1"/>
  <c r="Y3477" i="1"/>
  <c r="Z3478" i="1" s="1"/>
  <c r="Y3478" i="1"/>
  <c r="Z3479" i="1" s="1"/>
  <c r="Y3479" i="1"/>
  <c r="Z3480" i="1" s="1"/>
  <c r="Y3480" i="1"/>
  <c r="Z3481" i="1" s="1"/>
  <c r="Y3481" i="1"/>
  <c r="Z3482" i="1" s="1"/>
  <c r="Y3482" i="1"/>
  <c r="Z3483" i="1" s="1"/>
  <c r="Y3483" i="1"/>
  <c r="Z3484" i="1" s="1"/>
  <c r="Y3484" i="1"/>
  <c r="Z3485" i="1" s="1"/>
  <c r="Y3485" i="1"/>
  <c r="Z3486" i="1" s="1"/>
  <c r="Y3486" i="1"/>
  <c r="Z3487" i="1" s="1"/>
  <c r="Y3487" i="1"/>
  <c r="Z3488" i="1" s="1"/>
  <c r="Y3488" i="1"/>
  <c r="Z3489" i="1" s="1"/>
  <c r="Y3489" i="1"/>
  <c r="Z3490" i="1" s="1"/>
  <c r="Y3490" i="1"/>
  <c r="Z3491" i="1" s="1"/>
  <c r="Y3491" i="1"/>
  <c r="Z3492" i="1" s="1"/>
  <c r="Y3492" i="1"/>
  <c r="Z3493" i="1" s="1"/>
  <c r="Y3493" i="1"/>
  <c r="Z3494" i="1" s="1"/>
  <c r="Y3494" i="1"/>
  <c r="Z3495" i="1" s="1"/>
  <c r="Y3495" i="1"/>
  <c r="Z3496" i="1" s="1"/>
  <c r="Y3496" i="1"/>
  <c r="Z3497" i="1" s="1"/>
  <c r="Y3497" i="1"/>
  <c r="Z3498" i="1" s="1"/>
  <c r="Y3498" i="1"/>
  <c r="Z3499" i="1" s="1"/>
  <c r="Y3499" i="1"/>
  <c r="Z3500" i="1" s="1"/>
  <c r="Y3500" i="1"/>
  <c r="Z3501" i="1" s="1"/>
  <c r="Y3501" i="1"/>
  <c r="Z3502" i="1" s="1"/>
  <c r="Y3502" i="1"/>
  <c r="Z3503" i="1" s="1"/>
  <c r="Y3503" i="1"/>
  <c r="Z3504" i="1" s="1"/>
  <c r="Y3504" i="1"/>
  <c r="Z3505" i="1" s="1"/>
  <c r="Y3505" i="1"/>
  <c r="Z3506" i="1" s="1"/>
  <c r="Y3506" i="1"/>
  <c r="Z3507" i="1" s="1"/>
  <c r="Y3507" i="1"/>
  <c r="Z3508" i="1" s="1"/>
  <c r="Y3508" i="1"/>
  <c r="Z3509" i="1" s="1"/>
  <c r="Y3509" i="1"/>
  <c r="Z3510" i="1" s="1"/>
  <c r="Y3510" i="1"/>
  <c r="Z3511" i="1" s="1"/>
  <c r="Y3511" i="1"/>
  <c r="Z3512" i="1" s="1"/>
  <c r="Y3512" i="1"/>
  <c r="Z3513" i="1" s="1"/>
  <c r="Y3513" i="1"/>
  <c r="Z3514" i="1" s="1"/>
  <c r="Y3514" i="1"/>
  <c r="Z3515" i="1" s="1"/>
  <c r="Y3515" i="1"/>
  <c r="Z3516" i="1" s="1"/>
  <c r="Y3516" i="1"/>
  <c r="Z3517" i="1" s="1"/>
  <c r="Y3517" i="1"/>
  <c r="Z3518" i="1" s="1"/>
  <c r="Y3518" i="1"/>
  <c r="Z3519" i="1" s="1"/>
  <c r="Y3519" i="1"/>
  <c r="Z3520" i="1" s="1"/>
  <c r="Y3520" i="1"/>
  <c r="Z3521" i="1" s="1"/>
  <c r="Y3521" i="1"/>
  <c r="Z3522" i="1" s="1"/>
  <c r="Y3522" i="1"/>
  <c r="Z3523" i="1" s="1"/>
  <c r="Y3523" i="1"/>
  <c r="Z3524" i="1" s="1"/>
  <c r="Y3524" i="1"/>
  <c r="Z3525" i="1" s="1"/>
  <c r="Y3525" i="1"/>
  <c r="Z3526" i="1" s="1"/>
  <c r="Y3526" i="1"/>
  <c r="Z3527" i="1" s="1"/>
  <c r="Y3527" i="1"/>
  <c r="Z3528" i="1" s="1"/>
  <c r="Y3528" i="1"/>
  <c r="Z3529" i="1" s="1"/>
  <c r="Y3529" i="1"/>
  <c r="Z3530" i="1" s="1"/>
  <c r="Y3530" i="1"/>
  <c r="Z3531" i="1" s="1"/>
  <c r="Y3531" i="1"/>
  <c r="Z3532" i="1" s="1"/>
  <c r="Y3532" i="1"/>
  <c r="Z3533" i="1" s="1"/>
  <c r="Y3533" i="1"/>
  <c r="Z3534" i="1" s="1"/>
  <c r="Y3534" i="1"/>
  <c r="Z3535" i="1" s="1"/>
  <c r="Y3535" i="1"/>
  <c r="Z3536" i="1" s="1"/>
  <c r="Y3536" i="1"/>
  <c r="Z3537" i="1" s="1"/>
  <c r="Y3537" i="1"/>
  <c r="Z3538" i="1" s="1"/>
  <c r="Y3538" i="1"/>
  <c r="Z3539" i="1" s="1"/>
  <c r="Y3539" i="1"/>
  <c r="Z3540" i="1" s="1"/>
  <c r="Y3540" i="1"/>
  <c r="Z3541" i="1" s="1"/>
  <c r="Y3541" i="1"/>
  <c r="Z3542" i="1" s="1"/>
  <c r="Y3542" i="1"/>
  <c r="Z3543" i="1" s="1"/>
  <c r="Y3543" i="1"/>
  <c r="Z3544" i="1" s="1"/>
  <c r="Y3544" i="1"/>
  <c r="Z3545" i="1" s="1"/>
  <c r="Y3545" i="1"/>
  <c r="Z3546" i="1" s="1"/>
  <c r="Y3546" i="1"/>
  <c r="Z3547" i="1" s="1"/>
  <c r="Y3547" i="1"/>
  <c r="Z3548" i="1" s="1"/>
  <c r="Y3548" i="1"/>
  <c r="Z3549" i="1" s="1"/>
  <c r="Y3549" i="1"/>
  <c r="Z3550" i="1" s="1"/>
  <c r="Y3550" i="1"/>
  <c r="Z3551" i="1" s="1"/>
  <c r="Y3551" i="1"/>
  <c r="Z3552" i="1" s="1"/>
  <c r="Y3552" i="1"/>
  <c r="Z3553" i="1" s="1"/>
  <c r="Y3553" i="1"/>
  <c r="Z3554" i="1" s="1"/>
  <c r="Y3554" i="1"/>
  <c r="Z3555" i="1" s="1"/>
  <c r="Y3555" i="1"/>
  <c r="Z3556" i="1" s="1"/>
  <c r="Y3556" i="1"/>
  <c r="Z3557" i="1" s="1"/>
  <c r="Y3557" i="1"/>
  <c r="Z3558" i="1" s="1"/>
  <c r="Y3558" i="1"/>
  <c r="Z3559" i="1" s="1"/>
  <c r="Y3559" i="1"/>
  <c r="Z3560" i="1" s="1"/>
  <c r="Y3560" i="1"/>
  <c r="Z3561" i="1" s="1"/>
  <c r="Y3561" i="1"/>
  <c r="Z3562" i="1" s="1"/>
  <c r="Y3562" i="1"/>
  <c r="Z3563" i="1" s="1"/>
  <c r="Y3563" i="1"/>
  <c r="Z3564" i="1" s="1"/>
  <c r="Y3564" i="1"/>
  <c r="Z3565" i="1" s="1"/>
  <c r="Y3565" i="1"/>
  <c r="Z3566" i="1" s="1"/>
  <c r="Y3566" i="1"/>
  <c r="Z3567" i="1" s="1"/>
  <c r="Y3567" i="1"/>
  <c r="Z3568" i="1" s="1"/>
  <c r="Y3568" i="1"/>
  <c r="Z3569" i="1" s="1"/>
  <c r="Y3569" i="1"/>
  <c r="Z3570" i="1" s="1"/>
  <c r="Y3570" i="1"/>
  <c r="Z3571" i="1" s="1"/>
  <c r="Y3571" i="1"/>
  <c r="Z3572" i="1" s="1"/>
  <c r="Y3572" i="1"/>
  <c r="Z3573" i="1" s="1"/>
  <c r="Y3573" i="1"/>
  <c r="Z3574" i="1" s="1"/>
  <c r="Y3574" i="1"/>
  <c r="Z3575" i="1" s="1"/>
  <c r="Y3575" i="1"/>
  <c r="Z3576" i="1" s="1"/>
  <c r="Y3576" i="1"/>
  <c r="Z3577" i="1" s="1"/>
  <c r="Y3577" i="1"/>
  <c r="Z3578" i="1" s="1"/>
  <c r="Y3578" i="1"/>
  <c r="Z3579" i="1" s="1"/>
  <c r="Y3579" i="1"/>
  <c r="Z3580" i="1" s="1"/>
  <c r="Y3580" i="1"/>
  <c r="Z3581" i="1" s="1"/>
  <c r="Y3581" i="1"/>
  <c r="Z3582" i="1" s="1"/>
  <c r="Y3582" i="1"/>
  <c r="Z3583" i="1" s="1"/>
  <c r="Y3583" i="1"/>
  <c r="Z3584" i="1" s="1"/>
  <c r="Y3584" i="1"/>
  <c r="Z3585" i="1" s="1"/>
  <c r="Y3585" i="1"/>
  <c r="Z3586" i="1" s="1"/>
  <c r="Y3586" i="1"/>
  <c r="Z3587" i="1" s="1"/>
  <c r="Y3587" i="1"/>
  <c r="Z3588" i="1" s="1"/>
  <c r="Y3588" i="1"/>
  <c r="Z3589" i="1" s="1"/>
  <c r="Y3589" i="1"/>
  <c r="Z3590" i="1" s="1"/>
  <c r="Y3590" i="1"/>
  <c r="Z3591" i="1" s="1"/>
  <c r="Y3591" i="1"/>
  <c r="Z3592" i="1" s="1"/>
  <c r="Y3592" i="1"/>
  <c r="Y3593" i="1"/>
  <c r="Z3594" i="1" s="1"/>
  <c r="Y3594" i="1"/>
  <c r="Z3595" i="1" s="1"/>
  <c r="Y3595" i="1"/>
  <c r="Z3596" i="1" s="1"/>
  <c r="Y3596" i="1"/>
  <c r="Z3597" i="1" s="1"/>
  <c r="Y3597" i="1"/>
  <c r="Z3598" i="1" s="1"/>
  <c r="Y3598" i="1"/>
  <c r="Z3599" i="1" s="1"/>
  <c r="Y3599" i="1"/>
  <c r="Z3600" i="1" s="1"/>
  <c r="Y3600" i="1"/>
  <c r="Z3601" i="1" s="1"/>
  <c r="Y3601" i="1"/>
  <c r="Z3602" i="1" s="1"/>
  <c r="Y3602" i="1"/>
  <c r="Z3603" i="1" s="1"/>
  <c r="Y3603" i="1"/>
  <c r="Z3604" i="1" s="1"/>
  <c r="Y3604" i="1"/>
  <c r="Z3605" i="1" s="1"/>
  <c r="Y3605" i="1"/>
  <c r="Y3606" i="1"/>
  <c r="Z3607" i="1" s="1"/>
  <c r="Y3607" i="1"/>
  <c r="Z3608" i="1" s="1"/>
  <c r="Y3608" i="1"/>
  <c r="Z3609" i="1" s="1"/>
  <c r="Y3609" i="1"/>
  <c r="Z3610" i="1" s="1"/>
  <c r="Y3610" i="1"/>
  <c r="Z3611" i="1" s="1"/>
  <c r="Y3611" i="1"/>
  <c r="Z3612" i="1" s="1"/>
  <c r="Y3612" i="1"/>
  <c r="Z3613" i="1" s="1"/>
  <c r="Y3613" i="1"/>
  <c r="Z3614" i="1" s="1"/>
  <c r="Y3614" i="1"/>
  <c r="Z3615" i="1" s="1"/>
  <c r="Y3615" i="1"/>
  <c r="Z3616" i="1" s="1"/>
  <c r="Y3616" i="1"/>
  <c r="Y3617" i="1"/>
  <c r="Z3618" i="1" s="1"/>
  <c r="Y3618" i="1"/>
  <c r="Z3619" i="1" s="1"/>
  <c r="Y3619" i="1"/>
  <c r="Z3620" i="1" s="1"/>
  <c r="Y3620" i="1"/>
  <c r="Z3621" i="1" s="1"/>
  <c r="Y3621" i="1"/>
  <c r="Z3622" i="1" s="1"/>
  <c r="Y3622" i="1"/>
  <c r="Z3623" i="1" s="1"/>
  <c r="Y3623" i="1"/>
  <c r="Z3624" i="1" s="1"/>
  <c r="Y3624" i="1"/>
  <c r="Z3625" i="1" s="1"/>
  <c r="Y3625" i="1"/>
  <c r="Z3626" i="1" s="1"/>
  <c r="Y3626" i="1"/>
  <c r="Z3627" i="1" s="1"/>
  <c r="Y3627" i="1"/>
  <c r="Z3628" i="1" s="1"/>
  <c r="Y3628" i="1"/>
  <c r="Z3629" i="1" s="1"/>
  <c r="Y3629" i="1"/>
  <c r="Y3630" i="1"/>
  <c r="Z3631" i="1" s="1"/>
  <c r="Y3631" i="1"/>
  <c r="Z3632" i="1" s="1"/>
  <c r="Y3632" i="1"/>
  <c r="Z3633" i="1" s="1"/>
  <c r="Y3633" i="1"/>
  <c r="Z3634" i="1" s="1"/>
  <c r="Y3634" i="1"/>
  <c r="Z3635" i="1" s="1"/>
  <c r="Y3635" i="1"/>
  <c r="Z3636" i="1" s="1"/>
  <c r="Y3636" i="1"/>
  <c r="Z3637" i="1" s="1"/>
  <c r="Y3637" i="1"/>
  <c r="Z3638" i="1" s="1"/>
  <c r="Y3638" i="1"/>
  <c r="Z3639" i="1" s="1"/>
  <c r="Y3639" i="1"/>
  <c r="Z3640" i="1" s="1"/>
  <c r="Y3640" i="1"/>
  <c r="Z3641" i="1" s="1"/>
  <c r="Y3641" i="1"/>
  <c r="Z3642" i="1" s="1"/>
  <c r="Y3642" i="1"/>
  <c r="Z3643" i="1" s="1"/>
  <c r="Y3643" i="1"/>
  <c r="Z3644" i="1" s="1"/>
  <c r="Y3644" i="1"/>
  <c r="Z3645" i="1" s="1"/>
  <c r="Y3645" i="1"/>
  <c r="Z3646" i="1" s="1"/>
  <c r="Y3646" i="1"/>
  <c r="Z3647" i="1" s="1"/>
  <c r="Y3647" i="1"/>
  <c r="Z3648" i="1" s="1"/>
  <c r="Y3648" i="1"/>
  <c r="Z3649" i="1" s="1"/>
  <c r="Y3649" i="1"/>
  <c r="Z3650" i="1" s="1"/>
  <c r="Y3650" i="1"/>
  <c r="Z3651" i="1" s="1"/>
  <c r="Y3651" i="1"/>
  <c r="Z3652" i="1" s="1"/>
  <c r="Y3652" i="1"/>
  <c r="Z3653" i="1" s="1"/>
  <c r="Y3653" i="1"/>
  <c r="Z3654" i="1" s="1"/>
  <c r="Y3654" i="1"/>
  <c r="Z3655" i="1" s="1"/>
  <c r="Y3655" i="1"/>
  <c r="Z3656" i="1" s="1"/>
  <c r="Y3656" i="1"/>
  <c r="Z3657" i="1" s="1"/>
  <c r="Y3657" i="1"/>
  <c r="Z3658" i="1" s="1"/>
  <c r="Y3658" i="1"/>
  <c r="Z3659" i="1" s="1"/>
  <c r="Y3659" i="1"/>
  <c r="Z3660" i="1" s="1"/>
  <c r="Y3660" i="1"/>
  <c r="Z3661" i="1" s="1"/>
  <c r="Y3661" i="1"/>
  <c r="Z3662" i="1" s="1"/>
  <c r="Y3662" i="1"/>
  <c r="Z3663" i="1" s="1"/>
  <c r="Y3663" i="1"/>
  <c r="Z3664" i="1" s="1"/>
  <c r="Y3664" i="1"/>
  <c r="Z3665" i="1" s="1"/>
  <c r="Y3665" i="1"/>
  <c r="Z3666" i="1" s="1"/>
  <c r="Y3666" i="1"/>
  <c r="Z3667" i="1" s="1"/>
  <c r="Y3667" i="1"/>
  <c r="Z3668" i="1" s="1"/>
  <c r="Y3668" i="1"/>
  <c r="Z3669" i="1" s="1"/>
  <c r="Y3669" i="1"/>
  <c r="Z3670" i="1" s="1"/>
  <c r="Y3670" i="1"/>
  <c r="Z3671" i="1" s="1"/>
  <c r="Y3671" i="1"/>
  <c r="Z3672" i="1" s="1"/>
  <c r="Y3672" i="1"/>
  <c r="Z3673" i="1" s="1"/>
  <c r="Y3673" i="1"/>
  <c r="Z3674" i="1" s="1"/>
  <c r="Y3674" i="1"/>
  <c r="Z3675" i="1" s="1"/>
  <c r="Y3675" i="1"/>
  <c r="Z3676" i="1" s="1"/>
  <c r="Y3676" i="1"/>
  <c r="Z3677" i="1" s="1"/>
  <c r="Y3677" i="1"/>
  <c r="Z3678" i="1" s="1"/>
  <c r="Y3678" i="1"/>
  <c r="Z3679" i="1" s="1"/>
  <c r="Y3679" i="1"/>
  <c r="Z3680" i="1" s="1"/>
  <c r="Y3680" i="1"/>
  <c r="Z3681" i="1" s="1"/>
  <c r="Y3681" i="1"/>
  <c r="Z3682" i="1" s="1"/>
  <c r="Y3682" i="1"/>
  <c r="Z3683" i="1" s="1"/>
  <c r="Y3683" i="1"/>
  <c r="Z3684" i="1" s="1"/>
  <c r="Y3684" i="1"/>
  <c r="Z3685" i="1" s="1"/>
  <c r="Y3685" i="1"/>
  <c r="Z3686" i="1" s="1"/>
  <c r="Y3686" i="1"/>
  <c r="Z3687" i="1" s="1"/>
  <c r="Y3687" i="1"/>
  <c r="Z3688" i="1" s="1"/>
  <c r="Y3688" i="1"/>
  <c r="Z3689" i="1" s="1"/>
  <c r="Y3689" i="1"/>
  <c r="Z3690" i="1" s="1"/>
  <c r="Y3690" i="1"/>
  <c r="Z3691" i="1" s="1"/>
  <c r="Y3691" i="1"/>
  <c r="Z3692" i="1" s="1"/>
  <c r="Y3692" i="1"/>
  <c r="Z3693" i="1" s="1"/>
  <c r="Y3693" i="1"/>
  <c r="Z3694" i="1" s="1"/>
  <c r="Y3694" i="1"/>
  <c r="Z3695" i="1" s="1"/>
  <c r="Y3695" i="1"/>
  <c r="Z3696" i="1" s="1"/>
  <c r="Y3696" i="1"/>
  <c r="Z3697" i="1" s="1"/>
  <c r="Y3697" i="1"/>
  <c r="Z3698" i="1" s="1"/>
  <c r="Y3698" i="1"/>
  <c r="Z3699" i="1" s="1"/>
  <c r="Y3699" i="1"/>
  <c r="Z3700" i="1" s="1"/>
  <c r="Y3700" i="1"/>
  <c r="Z3701" i="1" s="1"/>
  <c r="Y3701" i="1"/>
  <c r="Z3702" i="1" s="1"/>
  <c r="Y3702" i="1"/>
  <c r="Z3703" i="1" s="1"/>
  <c r="Y3703" i="1"/>
  <c r="Z3704" i="1" s="1"/>
  <c r="Y3704" i="1"/>
  <c r="Z3705" i="1" s="1"/>
  <c r="Y3705" i="1"/>
  <c r="Z3706" i="1" s="1"/>
  <c r="Y3706" i="1"/>
  <c r="Z3707" i="1" s="1"/>
  <c r="Y3707" i="1"/>
  <c r="Z3708" i="1" s="1"/>
  <c r="Y3708" i="1"/>
  <c r="Z3709" i="1" s="1"/>
  <c r="Y3709" i="1"/>
  <c r="Z3710" i="1" s="1"/>
  <c r="Y3710" i="1"/>
  <c r="Z3711" i="1" s="1"/>
  <c r="Y3711" i="1"/>
  <c r="Z3712" i="1" s="1"/>
  <c r="Y3712" i="1"/>
  <c r="Z3713" i="1" s="1"/>
  <c r="Y3713" i="1"/>
  <c r="Z3714" i="1" s="1"/>
  <c r="Y3714" i="1"/>
  <c r="Z3715" i="1" s="1"/>
  <c r="Y3715" i="1"/>
  <c r="Z3716" i="1" s="1"/>
  <c r="Y3716" i="1"/>
  <c r="Z3717" i="1" s="1"/>
  <c r="Y3717" i="1"/>
  <c r="Z3718" i="1" s="1"/>
  <c r="Y3718" i="1"/>
  <c r="Z3719" i="1" s="1"/>
  <c r="Y3719" i="1"/>
  <c r="Z3720" i="1" s="1"/>
  <c r="Y3720" i="1"/>
  <c r="Z3721" i="1" s="1"/>
  <c r="Y3721" i="1"/>
  <c r="Z3722" i="1" s="1"/>
  <c r="Y3722" i="1"/>
  <c r="Z3723" i="1" s="1"/>
  <c r="Y3723" i="1"/>
  <c r="Z3724" i="1" s="1"/>
  <c r="Y3724" i="1"/>
  <c r="Z3725" i="1" s="1"/>
  <c r="Y3725" i="1"/>
  <c r="Z3726" i="1" s="1"/>
  <c r="Y3726" i="1"/>
  <c r="Z3727" i="1" s="1"/>
  <c r="Y3727" i="1"/>
  <c r="Z3728" i="1" s="1"/>
  <c r="Y3728" i="1"/>
  <c r="Z3729" i="1" s="1"/>
  <c r="Y3729" i="1"/>
  <c r="Z3730" i="1" s="1"/>
  <c r="Y3730" i="1"/>
  <c r="Z3731" i="1" s="1"/>
  <c r="Y3731" i="1"/>
  <c r="Z3732" i="1" s="1"/>
  <c r="Y3732" i="1"/>
  <c r="Z3733" i="1" s="1"/>
  <c r="Y3733" i="1"/>
  <c r="Z3734" i="1" s="1"/>
  <c r="Y3734" i="1"/>
  <c r="Z3735" i="1" s="1"/>
  <c r="Y3735" i="1"/>
  <c r="Z3736" i="1" s="1"/>
  <c r="Y3736" i="1"/>
  <c r="Y3737" i="1"/>
  <c r="Z3738" i="1" s="1"/>
  <c r="Y3738" i="1"/>
  <c r="Z3739" i="1" s="1"/>
  <c r="Y3739" i="1"/>
  <c r="Z3740" i="1" s="1"/>
  <c r="Y3740" i="1"/>
  <c r="Z3741" i="1" s="1"/>
  <c r="Y3741" i="1"/>
  <c r="Z3742" i="1" s="1"/>
  <c r="Y3742" i="1"/>
  <c r="Z3743" i="1" s="1"/>
  <c r="Y3743" i="1"/>
  <c r="Z3744" i="1" s="1"/>
  <c r="Y3744" i="1"/>
  <c r="Z3745" i="1" s="1"/>
  <c r="Y3745" i="1"/>
  <c r="Z3746" i="1" s="1"/>
  <c r="Y3746" i="1"/>
  <c r="Z3747" i="1" s="1"/>
  <c r="Y3747" i="1"/>
  <c r="Z3748" i="1" s="1"/>
  <c r="Y3748" i="1"/>
  <c r="Z3749" i="1" s="1"/>
  <c r="Y3749" i="1"/>
  <c r="Z3750" i="1" s="1"/>
  <c r="Y3750" i="1"/>
  <c r="Z3751" i="1" s="1"/>
  <c r="Y3751" i="1"/>
  <c r="Z3752" i="1" s="1"/>
  <c r="Y3752" i="1"/>
  <c r="Z3753" i="1" s="1"/>
  <c r="Y3753" i="1"/>
  <c r="Z3754" i="1" s="1"/>
  <c r="Y3754" i="1"/>
  <c r="Z3755" i="1" s="1"/>
  <c r="Y3755" i="1"/>
  <c r="Z3756" i="1" s="1"/>
  <c r="Y3756" i="1"/>
  <c r="Z3757" i="1" s="1"/>
  <c r="Y3757" i="1"/>
  <c r="Z3758" i="1" s="1"/>
  <c r="Y3758" i="1"/>
  <c r="Z3759" i="1" s="1"/>
  <c r="Y3759" i="1"/>
  <c r="Z3760" i="1" s="1"/>
  <c r="Y3760" i="1"/>
  <c r="Z3761" i="1" s="1"/>
  <c r="Y3761" i="1"/>
  <c r="Z3762" i="1" s="1"/>
  <c r="Y3762" i="1"/>
  <c r="Z3763" i="1" s="1"/>
  <c r="Y3763" i="1"/>
  <c r="Z3764" i="1" s="1"/>
  <c r="Y3764" i="1"/>
  <c r="Z3765" i="1" s="1"/>
  <c r="Y3765" i="1"/>
  <c r="Z3766" i="1" s="1"/>
  <c r="Y3766" i="1"/>
  <c r="Z3767" i="1" s="1"/>
  <c r="Y3767" i="1"/>
  <c r="Z3768" i="1" s="1"/>
  <c r="Y3768" i="1"/>
  <c r="Z3769" i="1" s="1"/>
  <c r="Y3769" i="1"/>
  <c r="Z3770" i="1" s="1"/>
  <c r="Y3770" i="1"/>
  <c r="Z3771" i="1" s="1"/>
  <c r="Y3771" i="1"/>
  <c r="Z3772" i="1" s="1"/>
  <c r="Y3772" i="1"/>
  <c r="Z3773" i="1" s="1"/>
  <c r="Y3773" i="1"/>
  <c r="Z3774" i="1" s="1"/>
  <c r="Y3774" i="1"/>
  <c r="Z3775" i="1" s="1"/>
  <c r="Y3775" i="1"/>
  <c r="Z3776" i="1" s="1"/>
  <c r="Y3776" i="1"/>
  <c r="Z3777" i="1" s="1"/>
  <c r="Y3777" i="1"/>
  <c r="Z3778" i="1" s="1"/>
  <c r="Y3778" i="1"/>
  <c r="Z3779" i="1" s="1"/>
  <c r="Y3779" i="1"/>
  <c r="Z3780" i="1" s="1"/>
  <c r="Y3780" i="1"/>
  <c r="Z3781" i="1" s="1"/>
  <c r="Y3781" i="1"/>
  <c r="Z3782" i="1" s="1"/>
  <c r="Y3782" i="1"/>
  <c r="Z3783" i="1" s="1"/>
  <c r="Y3783" i="1"/>
  <c r="Z3784" i="1" s="1"/>
  <c r="Y3784" i="1"/>
  <c r="Z3785" i="1" s="1"/>
  <c r="Y3785" i="1"/>
  <c r="Z3786" i="1" s="1"/>
  <c r="Y3786" i="1"/>
  <c r="Z3787" i="1" s="1"/>
  <c r="Y3787" i="1"/>
  <c r="Z3788" i="1" s="1"/>
  <c r="Y3788" i="1"/>
  <c r="Z3789" i="1" s="1"/>
  <c r="Y3789" i="1"/>
  <c r="Z3790" i="1" s="1"/>
  <c r="Y3790" i="1"/>
  <c r="Z3791" i="1" s="1"/>
  <c r="Y3791" i="1"/>
  <c r="Z3792" i="1" s="1"/>
  <c r="Y3792" i="1"/>
  <c r="Z3793" i="1" s="1"/>
  <c r="Y3793" i="1"/>
  <c r="Z3794" i="1" s="1"/>
  <c r="Y3794" i="1"/>
  <c r="Z3795" i="1" s="1"/>
  <c r="Y3795" i="1"/>
  <c r="Z3796" i="1" s="1"/>
  <c r="Y3796" i="1"/>
  <c r="Z3797" i="1" s="1"/>
  <c r="Y3797" i="1"/>
  <c r="Z3798" i="1" s="1"/>
  <c r="Y3798" i="1"/>
  <c r="Z3799" i="1" s="1"/>
  <c r="Y3799" i="1"/>
  <c r="Z3800" i="1" s="1"/>
  <c r="Y3800" i="1"/>
  <c r="Z3801" i="1" s="1"/>
  <c r="Y3801" i="1"/>
  <c r="Z3802" i="1" s="1"/>
  <c r="Y3802" i="1"/>
  <c r="Z3803" i="1" s="1"/>
  <c r="Y3803" i="1"/>
  <c r="Z3804" i="1" s="1"/>
  <c r="Y3804" i="1"/>
  <c r="Z3805" i="1" s="1"/>
  <c r="Y3805" i="1"/>
  <c r="Z3806" i="1" s="1"/>
  <c r="Y3806" i="1"/>
  <c r="Z3807" i="1" s="1"/>
  <c r="Y3807" i="1"/>
  <c r="Z3808" i="1" s="1"/>
  <c r="Y3808" i="1"/>
  <c r="Z3809" i="1" s="1"/>
  <c r="Y3809" i="1"/>
  <c r="Z3810" i="1" s="1"/>
  <c r="Y3810" i="1"/>
  <c r="Z3811" i="1" s="1"/>
  <c r="Y3811" i="1"/>
  <c r="Z3812" i="1" s="1"/>
  <c r="Y3812" i="1"/>
  <c r="Z3813" i="1" s="1"/>
  <c r="Y3813" i="1"/>
  <c r="Z3814" i="1" s="1"/>
  <c r="Y3814" i="1"/>
  <c r="Z3815" i="1" s="1"/>
  <c r="Y3815" i="1"/>
  <c r="Z3816" i="1" s="1"/>
  <c r="Y3816" i="1"/>
  <c r="Z3817" i="1" s="1"/>
  <c r="Y3817" i="1"/>
  <c r="Z3818" i="1" s="1"/>
  <c r="Y3818" i="1"/>
  <c r="Z3819" i="1" s="1"/>
  <c r="Y3819" i="1"/>
  <c r="Z3820" i="1" s="1"/>
  <c r="Y3820" i="1"/>
  <c r="Z3821" i="1" s="1"/>
  <c r="Y3821" i="1"/>
  <c r="Y3822" i="1"/>
  <c r="Z3823" i="1" s="1"/>
  <c r="Y3823" i="1"/>
  <c r="Z3824" i="1" s="1"/>
  <c r="Y3824" i="1"/>
  <c r="Z3825" i="1" s="1"/>
  <c r="Y3825" i="1"/>
  <c r="Z3826" i="1" s="1"/>
  <c r="Y3826" i="1"/>
  <c r="Z3827" i="1" s="1"/>
  <c r="Y3827" i="1"/>
  <c r="Z3828" i="1" s="1"/>
  <c r="Y3828" i="1"/>
  <c r="Z3829" i="1" s="1"/>
  <c r="Y3829" i="1"/>
  <c r="Z3830" i="1" s="1"/>
  <c r="Y3830" i="1"/>
  <c r="Z3831" i="1" s="1"/>
  <c r="Y3831" i="1"/>
  <c r="Z3832" i="1" s="1"/>
  <c r="Y3832" i="1"/>
  <c r="Z3833" i="1" s="1"/>
  <c r="Y3833" i="1"/>
  <c r="Z3834" i="1" s="1"/>
  <c r="Y3834" i="1"/>
  <c r="Z3835" i="1" s="1"/>
  <c r="Y3835" i="1"/>
  <c r="Z3836" i="1" s="1"/>
  <c r="Y3836" i="1"/>
  <c r="Z3837" i="1" s="1"/>
  <c r="Y3837" i="1"/>
  <c r="Z3838" i="1" s="1"/>
  <c r="Y3838" i="1"/>
  <c r="Z3839" i="1" s="1"/>
  <c r="Y3839" i="1"/>
  <c r="Z3840" i="1" s="1"/>
  <c r="Y3840" i="1"/>
  <c r="Z3841" i="1" s="1"/>
  <c r="Y3841" i="1"/>
  <c r="Z3842" i="1" s="1"/>
  <c r="Y3842" i="1"/>
  <c r="Z3843" i="1" s="1"/>
  <c r="Y3843" i="1"/>
  <c r="Z3844" i="1" s="1"/>
  <c r="Y3844" i="1"/>
  <c r="Z3845" i="1" s="1"/>
  <c r="Y3845" i="1"/>
  <c r="Z3846" i="1" s="1"/>
  <c r="Y3846" i="1"/>
  <c r="Z3847" i="1" s="1"/>
  <c r="Y3847" i="1"/>
  <c r="Z3848" i="1" s="1"/>
  <c r="Y3848" i="1"/>
  <c r="Z3849" i="1" s="1"/>
  <c r="Y3849" i="1"/>
  <c r="Z3850" i="1" s="1"/>
  <c r="Y3850" i="1"/>
  <c r="Z3851" i="1" s="1"/>
  <c r="Y3851" i="1"/>
  <c r="Z3852" i="1" s="1"/>
  <c r="Y3852" i="1"/>
  <c r="Z3853" i="1" s="1"/>
  <c r="Y3853" i="1"/>
  <c r="Z3854" i="1" s="1"/>
  <c r="Y3854" i="1"/>
  <c r="Z3855" i="1" s="1"/>
  <c r="Y3855" i="1"/>
  <c r="Z3856" i="1" s="1"/>
  <c r="Y3856" i="1"/>
  <c r="Z3857" i="1" s="1"/>
  <c r="Y3857" i="1"/>
  <c r="Z3858" i="1" s="1"/>
  <c r="Y3858" i="1"/>
  <c r="Z3859" i="1" s="1"/>
  <c r="Y3859" i="1"/>
  <c r="Z3860" i="1" s="1"/>
  <c r="Y3860" i="1"/>
  <c r="Z3861" i="1" s="1"/>
  <c r="Y3861" i="1"/>
  <c r="Z3862" i="1" s="1"/>
  <c r="Y3862" i="1"/>
  <c r="Z3863" i="1" s="1"/>
  <c r="Y3863" i="1"/>
  <c r="Z3864" i="1" s="1"/>
  <c r="Y3864" i="1"/>
  <c r="Z3865" i="1" s="1"/>
  <c r="Y3865" i="1"/>
  <c r="Z3866" i="1" s="1"/>
  <c r="Y3866" i="1"/>
  <c r="Z3867" i="1" s="1"/>
  <c r="Y3867" i="1"/>
  <c r="Y3868" i="1"/>
  <c r="Z3869" i="1" s="1"/>
  <c r="Y3869" i="1"/>
  <c r="Z3870" i="1" s="1"/>
  <c r="Y3870" i="1"/>
  <c r="Z3871" i="1" s="1"/>
  <c r="Y3871" i="1"/>
  <c r="Z3872" i="1" s="1"/>
  <c r="Y3872" i="1"/>
  <c r="Z3873" i="1" s="1"/>
  <c r="Y3873" i="1"/>
  <c r="Z3874" i="1" s="1"/>
  <c r="Y3874" i="1"/>
  <c r="Z3875" i="1" s="1"/>
  <c r="Y3875" i="1"/>
  <c r="Z3876" i="1" s="1"/>
  <c r="Y3876" i="1"/>
  <c r="Z3877" i="1" s="1"/>
  <c r="Y3877" i="1"/>
  <c r="Z3878" i="1" s="1"/>
  <c r="Y3878" i="1"/>
  <c r="Z3879" i="1" s="1"/>
  <c r="Y3879" i="1"/>
  <c r="Z3880" i="1" s="1"/>
  <c r="Y3880" i="1"/>
  <c r="Z3881" i="1" s="1"/>
  <c r="Y3881" i="1"/>
  <c r="Z3882" i="1" s="1"/>
  <c r="Y3882" i="1"/>
  <c r="Z3883" i="1" s="1"/>
  <c r="Y3883" i="1"/>
  <c r="Z3884" i="1" s="1"/>
  <c r="Y3884" i="1"/>
  <c r="Z3885" i="1" s="1"/>
  <c r="Y3885" i="1"/>
  <c r="Z3886" i="1" s="1"/>
  <c r="Y3886" i="1"/>
  <c r="Z3887" i="1" s="1"/>
  <c r="Y3887" i="1"/>
  <c r="Z3888" i="1" s="1"/>
  <c r="Y3888" i="1"/>
  <c r="Z3889" i="1" s="1"/>
  <c r="Y3889" i="1"/>
  <c r="Z3890" i="1" s="1"/>
  <c r="Y3890" i="1"/>
  <c r="Z3891" i="1" s="1"/>
  <c r="Y3891" i="1"/>
  <c r="Y3892" i="1"/>
  <c r="Z3893" i="1" s="1"/>
  <c r="Y3893" i="1"/>
  <c r="Y3894" i="1"/>
  <c r="Z3895" i="1" s="1"/>
  <c r="Y3895" i="1"/>
  <c r="Z3896" i="1" s="1"/>
  <c r="Y3896" i="1"/>
  <c r="Z3897" i="1" s="1"/>
  <c r="Y3897" i="1"/>
  <c r="Z3898" i="1" s="1"/>
  <c r="Y3898" i="1"/>
  <c r="Z3899" i="1" s="1"/>
  <c r="Y3899" i="1"/>
  <c r="Z3900" i="1" s="1"/>
  <c r="Y3900" i="1"/>
  <c r="Z3901" i="1" s="1"/>
  <c r="Y3901" i="1"/>
  <c r="Z3902" i="1" s="1"/>
  <c r="Y3902" i="1"/>
  <c r="Z3903" i="1" s="1"/>
  <c r="Y3903" i="1"/>
  <c r="Z3904" i="1" s="1"/>
  <c r="Y3904" i="1"/>
  <c r="Z3905" i="1" s="1"/>
  <c r="Y3905" i="1"/>
  <c r="Z3906" i="1" s="1"/>
  <c r="Y3906" i="1"/>
  <c r="Z3907" i="1" s="1"/>
  <c r="Y3907" i="1"/>
  <c r="Z3908" i="1" s="1"/>
  <c r="Y3908" i="1"/>
  <c r="Z3909" i="1" s="1"/>
  <c r="Y3909" i="1"/>
  <c r="Z3910" i="1" s="1"/>
  <c r="Y3910" i="1"/>
  <c r="Z3911" i="1" s="1"/>
  <c r="Y3911" i="1"/>
  <c r="Z3912" i="1" s="1"/>
  <c r="Y3912" i="1"/>
  <c r="Z3913" i="1" s="1"/>
  <c r="Y3913" i="1"/>
  <c r="Z3914" i="1" s="1"/>
  <c r="Y3914" i="1"/>
  <c r="Z3915" i="1" s="1"/>
  <c r="Y3915" i="1"/>
  <c r="Z3916" i="1" s="1"/>
  <c r="Y3916" i="1"/>
  <c r="Z3917" i="1" s="1"/>
  <c r="Y3917" i="1"/>
  <c r="Z3918" i="1" s="1"/>
  <c r="Y3918" i="1"/>
  <c r="Z3919" i="1" s="1"/>
  <c r="Y3919" i="1"/>
  <c r="Z3920" i="1" s="1"/>
  <c r="Y3920" i="1"/>
  <c r="Z3921" i="1" s="1"/>
  <c r="Y3921" i="1"/>
  <c r="Z3922" i="1" s="1"/>
  <c r="Y3922" i="1"/>
  <c r="Z3923" i="1" s="1"/>
  <c r="Y3923" i="1"/>
  <c r="Z3924" i="1" s="1"/>
  <c r="Y3924" i="1"/>
  <c r="Z3925" i="1" s="1"/>
  <c r="Y3925" i="1"/>
  <c r="Z3926" i="1" s="1"/>
  <c r="Y3926" i="1"/>
  <c r="Z3927" i="1" s="1"/>
  <c r="Y3927" i="1"/>
  <c r="Z3928" i="1" s="1"/>
  <c r="Y3928" i="1"/>
  <c r="Z3929" i="1" s="1"/>
  <c r="Y3929" i="1"/>
  <c r="Y3930" i="1"/>
  <c r="Z3931" i="1" s="1"/>
  <c r="Y3931" i="1"/>
  <c r="Z3932" i="1" s="1"/>
  <c r="Y3932" i="1"/>
  <c r="Z3933" i="1" s="1"/>
  <c r="Y3933" i="1"/>
  <c r="Z3934" i="1" s="1"/>
  <c r="Y3934" i="1"/>
  <c r="Z3935" i="1" s="1"/>
  <c r="Y3935" i="1"/>
  <c r="Z3936" i="1" s="1"/>
  <c r="Y3936" i="1"/>
  <c r="Z3937" i="1" s="1"/>
  <c r="Y3937" i="1"/>
  <c r="Z3938" i="1" s="1"/>
  <c r="Y3938" i="1"/>
  <c r="Z3939" i="1" s="1"/>
  <c r="Y3939" i="1"/>
  <c r="Z3940" i="1" s="1"/>
  <c r="Y3940" i="1"/>
  <c r="Z3941" i="1" s="1"/>
  <c r="Y3941" i="1"/>
  <c r="Z3942" i="1" s="1"/>
  <c r="Y3942" i="1"/>
  <c r="Z3943" i="1" s="1"/>
  <c r="Y3943" i="1"/>
  <c r="Z3944" i="1" s="1"/>
  <c r="Y3944" i="1"/>
  <c r="Z3945" i="1" s="1"/>
  <c r="Y3945" i="1"/>
  <c r="Z3946" i="1" s="1"/>
  <c r="Y3946" i="1"/>
  <c r="Z3947" i="1" s="1"/>
  <c r="Y3947" i="1"/>
  <c r="Z3948" i="1" s="1"/>
  <c r="Y3948" i="1"/>
  <c r="Z3949" i="1" s="1"/>
  <c r="Y3949" i="1"/>
  <c r="Z3950" i="1" s="1"/>
  <c r="Y3950" i="1"/>
  <c r="Z3951" i="1" s="1"/>
  <c r="Y3951" i="1"/>
  <c r="Z3952" i="1" s="1"/>
  <c r="Y3952" i="1"/>
  <c r="Z3953" i="1" s="1"/>
  <c r="Y3953" i="1"/>
  <c r="Z3954" i="1" s="1"/>
  <c r="Y3954" i="1"/>
  <c r="Z3955" i="1" s="1"/>
  <c r="Y3955" i="1"/>
  <c r="Z3956" i="1" s="1"/>
  <c r="Y3956" i="1"/>
  <c r="Z3957" i="1" s="1"/>
  <c r="Y3957" i="1"/>
  <c r="Z3958" i="1" s="1"/>
  <c r="Y3958" i="1"/>
  <c r="Z3959" i="1" s="1"/>
  <c r="Y3959" i="1"/>
  <c r="Z3960" i="1" s="1"/>
  <c r="Y3960" i="1"/>
  <c r="Z3961" i="1" s="1"/>
  <c r="Y3961" i="1"/>
  <c r="Z3962" i="1" s="1"/>
  <c r="Y3962" i="1"/>
  <c r="Z3963" i="1" s="1"/>
  <c r="Y3963" i="1"/>
  <c r="Z3964" i="1" s="1"/>
  <c r="Y3964" i="1"/>
  <c r="Z3965" i="1" s="1"/>
  <c r="Y3965" i="1"/>
  <c r="Z3966" i="1" s="1"/>
  <c r="Y3966" i="1"/>
  <c r="Z3967" i="1" s="1"/>
  <c r="Y3967" i="1"/>
  <c r="Z3968" i="1" s="1"/>
  <c r="Y3968" i="1"/>
  <c r="Z3969" i="1" s="1"/>
  <c r="Y3969" i="1"/>
  <c r="Z3970" i="1" s="1"/>
  <c r="Y3970" i="1"/>
  <c r="Z3971" i="1" s="1"/>
  <c r="Y3971" i="1"/>
  <c r="Z3972" i="1" s="1"/>
  <c r="Y3972" i="1"/>
  <c r="Z3973" i="1" s="1"/>
  <c r="Y3973" i="1"/>
  <c r="Z3974" i="1" s="1"/>
  <c r="Y3974" i="1"/>
  <c r="Z3975" i="1" s="1"/>
  <c r="Y3975" i="1"/>
  <c r="Z3976" i="1" s="1"/>
  <c r="Y3976" i="1"/>
  <c r="Z3977" i="1" s="1"/>
  <c r="Y3977" i="1"/>
  <c r="Z3978" i="1" s="1"/>
  <c r="Y3978" i="1"/>
  <c r="Z3979" i="1" s="1"/>
  <c r="Y3979" i="1"/>
  <c r="Z3980" i="1" s="1"/>
  <c r="Y3980" i="1"/>
  <c r="Z3981" i="1" s="1"/>
  <c r="Y3981" i="1"/>
  <c r="Z3982" i="1" s="1"/>
  <c r="Y3982" i="1"/>
  <c r="Z3983" i="1" s="1"/>
  <c r="Y3983" i="1"/>
  <c r="Z3984" i="1" s="1"/>
  <c r="Y3984" i="1"/>
  <c r="Z3985" i="1" s="1"/>
  <c r="Y3985" i="1"/>
  <c r="Z3986" i="1" s="1"/>
  <c r="Y3986" i="1"/>
  <c r="Z3987" i="1" s="1"/>
  <c r="Y3987" i="1"/>
  <c r="Z3988" i="1" s="1"/>
  <c r="Y3988" i="1"/>
  <c r="Z3989" i="1" s="1"/>
  <c r="Y3989" i="1"/>
  <c r="Z3990" i="1" s="1"/>
  <c r="Y3990" i="1"/>
  <c r="Z3991" i="1" s="1"/>
  <c r="Y3991" i="1"/>
  <c r="Z3992" i="1" s="1"/>
  <c r="Y3992" i="1"/>
  <c r="Z3993" i="1" s="1"/>
  <c r="Y3993" i="1"/>
  <c r="Z3994" i="1" s="1"/>
  <c r="Y3994" i="1"/>
  <c r="Z3995" i="1" s="1"/>
  <c r="Y3995" i="1"/>
  <c r="Z3996" i="1" s="1"/>
  <c r="Y3996" i="1"/>
  <c r="Z3997" i="1" s="1"/>
  <c r="Y3997" i="1"/>
  <c r="Z3998" i="1" s="1"/>
  <c r="Y3998" i="1"/>
  <c r="Z3999" i="1" s="1"/>
  <c r="Y3999" i="1"/>
  <c r="Z4000" i="1" s="1"/>
  <c r="Y4000" i="1"/>
  <c r="Z4001" i="1" s="1"/>
  <c r="Y4001" i="1"/>
  <c r="Z4002" i="1" s="1"/>
  <c r="Y4002" i="1"/>
  <c r="Z4003" i="1" s="1"/>
  <c r="Y4003" i="1"/>
  <c r="Z4004" i="1" s="1"/>
  <c r="Y4004" i="1"/>
  <c r="Z4005" i="1" s="1"/>
  <c r="Y4005" i="1"/>
  <c r="Z4006" i="1" s="1"/>
  <c r="Y4006" i="1"/>
  <c r="Z4007" i="1" s="1"/>
  <c r="Y4007" i="1"/>
  <c r="Z4008" i="1" s="1"/>
  <c r="Y4008" i="1"/>
  <c r="Z4009" i="1" s="1"/>
  <c r="Y4009" i="1"/>
  <c r="Z4010" i="1" s="1"/>
  <c r="Y4010" i="1"/>
  <c r="Z4011" i="1" s="1"/>
  <c r="Y4011" i="1"/>
  <c r="Z4012" i="1" s="1"/>
  <c r="Y4012" i="1"/>
  <c r="Z4013" i="1" s="1"/>
  <c r="Y4013" i="1"/>
  <c r="Z4014" i="1" s="1"/>
  <c r="Y4014" i="1"/>
  <c r="Z4015" i="1" s="1"/>
  <c r="Y4015" i="1"/>
  <c r="Z4016" i="1" s="1"/>
  <c r="Y4016" i="1"/>
  <c r="Z4017" i="1" s="1"/>
  <c r="Y4017" i="1"/>
  <c r="Z4018" i="1" s="1"/>
  <c r="Y4018" i="1"/>
  <c r="Z4019" i="1" s="1"/>
  <c r="Y4019" i="1"/>
  <c r="Z4020" i="1" s="1"/>
  <c r="Y4020" i="1"/>
  <c r="Z4021" i="1" s="1"/>
  <c r="Y4021" i="1"/>
  <c r="Z4022" i="1" s="1"/>
  <c r="Y4022" i="1"/>
  <c r="Z4023" i="1" s="1"/>
  <c r="Y4023" i="1"/>
  <c r="Z4024" i="1" s="1"/>
  <c r="Y4024" i="1"/>
  <c r="Z4025" i="1" s="1"/>
  <c r="Y4025" i="1"/>
  <c r="Z4026" i="1" s="1"/>
  <c r="Y4026" i="1"/>
  <c r="Z4027" i="1" s="1"/>
  <c r="Y4027" i="1"/>
  <c r="Z4028" i="1" s="1"/>
  <c r="Y4028" i="1"/>
  <c r="Z4029" i="1" s="1"/>
  <c r="Y4029" i="1"/>
  <c r="Z4030" i="1" s="1"/>
  <c r="Y4030" i="1"/>
  <c r="Z4031" i="1" s="1"/>
  <c r="Y4031" i="1"/>
  <c r="Z4032" i="1" s="1"/>
  <c r="Y4032" i="1"/>
  <c r="Z4033" i="1" s="1"/>
  <c r="Y4033" i="1"/>
  <c r="Z4034" i="1" s="1"/>
  <c r="Y4034" i="1"/>
  <c r="Z4035" i="1" s="1"/>
  <c r="Y4035" i="1"/>
  <c r="Z4036" i="1" s="1"/>
  <c r="Y4036" i="1"/>
  <c r="Z4037" i="1" s="1"/>
  <c r="Y4037" i="1"/>
  <c r="Z4038" i="1" s="1"/>
  <c r="Y4038" i="1"/>
  <c r="Z4039" i="1" s="1"/>
  <c r="Y4039" i="1"/>
  <c r="Z4040" i="1" s="1"/>
  <c r="Y4040" i="1"/>
  <c r="Z4041" i="1" s="1"/>
  <c r="Y4041" i="1"/>
  <c r="Z4042" i="1" s="1"/>
  <c r="Y4042" i="1"/>
  <c r="Z4043" i="1" s="1"/>
  <c r="Y4043" i="1"/>
  <c r="Z4044" i="1" s="1"/>
  <c r="Y4044" i="1"/>
  <c r="Z4045" i="1" s="1"/>
  <c r="Y4045" i="1"/>
  <c r="Z4046" i="1" s="1"/>
  <c r="Y4046" i="1"/>
  <c r="Z4047" i="1" s="1"/>
  <c r="Y4047" i="1"/>
  <c r="Z4048" i="1" s="1"/>
  <c r="Y4048" i="1"/>
  <c r="Z4049" i="1" s="1"/>
  <c r="Y4049" i="1"/>
  <c r="Z4050" i="1" s="1"/>
  <c r="Y4050" i="1"/>
  <c r="Z4051" i="1" s="1"/>
  <c r="Y4051" i="1"/>
  <c r="Z4052" i="1" s="1"/>
  <c r="Y4052" i="1"/>
  <c r="Z4053" i="1" s="1"/>
  <c r="Y4053" i="1"/>
  <c r="Z4054" i="1" s="1"/>
  <c r="Y4054" i="1"/>
  <c r="Z4055" i="1" s="1"/>
  <c r="Y4055" i="1"/>
  <c r="Z4056" i="1" s="1"/>
  <c r="Y4056" i="1"/>
  <c r="Z4057" i="1" s="1"/>
  <c r="Y4057" i="1"/>
  <c r="Z4058" i="1" s="1"/>
  <c r="Y4058" i="1"/>
  <c r="Z4059" i="1" s="1"/>
  <c r="Y4059" i="1"/>
  <c r="Z4060" i="1" s="1"/>
  <c r="Y4060" i="1"/>
  <c r="Y4061" i="1"/>
  <c r="Y4062" i="1"/>
  <c r="Z4063" i="1" s="1"/>
  <c r="Y4063" i="1"/>
  <c r="Z4064" i="1" s="1"/>
  <c r="Y4064" i="1"/>
  <c r="Z4065" i="1" s="1"/>
  <c r="Y4065" i="1"/>
  <c r="Z4066" i="1" s="1"/>
  <c r="Y4066" i="1"/>
  <c r="Z4067" i="1" s="1"/>
  <c r="Y4067" i="1"/>
  <c r="Z4068" i="1" s="1"/>
  <c r="Y4068" i="1"/>
  <c r="Z4069" i="1" s="1"/>
  <c r="Y4069" i="1"/>
  <c r="Z4070" i="1" s="1"/>
  <c r="Y4070" i="1"/>
  <c r="Z4071" i="1" s="1"/>
  <c r="Y4071" i="1"/>
  <c r="Z4072" i="1" s="1"/>
  <c r="Y4072" i="1"/>
  <c r="Z4073" i="1" s="1"/>
  <c r="Y4073" i="1"/>
  <c r="Y4074" i="1"/>
  <c r="Z4075" i="1" s="1"/>
  <c r="Y4075" i="1"/>
  <c r="Z4076" i="1" s="1"/>
  <c r="Y4076" i="1"/>
  <c r="Z4077" i="1" s="1"/>
  <c r="Y4077" i="1"/>
  <c r="Z4078" i="1" s="1"/>
  <c r="Y4078" i="1"/>
  <c r="Z4079" i="1" s="1"/>
  <c r="Y4079" i="1"/>
  <c r="Z4080" i="1" s="1"/>
  <c r="Y4080" i="1"/>
  <c r="Z4081" i="1" s="1"/>
  <c r="Y4081" i="1"/>
  <c r="Z4082" i="1" s="1"/>
  <c r="Y4082" i="1"/>
  <c r="Z4083" i="1" s="1"/>
  <c r="Y4083" i="1"/>
  <c r="Z4084" i="1" s="1"/>
  <c r="Y4084" i="1"/>
  <c r="Z4085" i="1" s="1"/>
  <c r="Y4085" i="1"/>
  <c r="Z4086" i="1" s="1"/>
  <c r="Y4086" i="1"/>
  <c r="Z4087" i="1" s="1"/>
  <c r="Y4087" i="1"/>
  <c r="Z4088" i="1" s="1"/>
  <c r="Y4088" i="1"/>
  <c r="Z4089" i="1" s="1"/>
  <c r="Y4089" i="1"/>
  <c r="Z4090" i="1" s="1"/>
  <c r="Y4090" i="1"/>
  <c r="Z4091" i="1" s="1"/>
  <c r="Y4091" i="1"/>
  <c r="Z4092" i="1" s="1"/>
  <c r="Y4092" i="1"/>
  <c r="Z4093" i="1" s="1"/>
  <c r="Y4093" i="1"/>
  <c r="Z4094" i="1" s="1"/>
  <c r="Y4094" i="1"/>
  <c r="Z4095" i="1" s="1"/>
  <c r="Y4095" i="1"/>
  <c r="Z4096" i="1" s="1"/>
  <c r="Y4096" i="1"/>
  <c r="Z4097" i="1" s="1"/>
  <c r="Y4097" i="1"/>
  <c r="Y4098" i="1"/>
  <c r="Z4099" i="1" s="1"/>
  <c r="Y4099" i="1"/>
  <c r="Z4100" i="1" s="1"/>
  <c r="Y4100" i="1"/>
  <c r="Z4101" i="1" s="1"/>
  <c r="Y4101" i="1"/>
  <c r="Z4102" i="1" s="1"/>
  <c r="Y4102" i="1"/>
  <c r="Z4103" i="1" s="1"/>
  <c r="Y4103" i="1"/>
  <c r="Z4104" i="1" s="1"/>
  <c r="Y4104" i="1"/>
  <c r="Z4105" i="1" s="1"/>
  <c r="Y4105" i="1"/>
  <c r="Z4106" i="1" s="1"/>
  <c r="Y4106" i="1"/>
  <c r="Z4107" i="1" s="1"/>
  <c r="Y4107" i="1"/>
  <c r="Z4108" i="1" s="1"/>
  <c r="Y4108" i="1"/>
  <c r="Z4109" i="1" s="1"/>
  <c r="Y4109" i="1"/>
  <c r="Z4110" i="1" s="1"/>
  <c r="Y4110" i="1"/>
  <c r="Z4111" i="1" s="1"/>
  <c r="Y4111" i="1"/>
  <c r="Z4112" i="1" s="1"/>
  <c r="Y4112" i="1"/>
  <c r="Z4113" i="1" s="1"/>
  <c r="Y4113" i="1"/>
  <c r="Z4114" i="1" s="1"/>
  <c r="Y4114" i="1"/>
  <c r="Z4115" i="1" s="1"/>
  <c r="Y4115" i="1"/>
  <c r="Z4116" i="1" s="1"/>
  <c r="Y4116" i="1"/>
  <c r="Z4117" i="1" s="1"/>
  <c r="Y4117" i="1"/>
  <c r="Z4118" i="1" s="1"/>
  <c r="Y4118" i="1"/>
  <c r="Z4119" i="1" s="1"/>
  <c r="Y4119" i="1"/>
  <c r="Z4120" i="1" s="1"/>
  <c r="Y4120" i="1"/>
  <c r="Z4121" i="1" s="1"/>
  <c r="Y4121" i="1"/>
  <c r="Z4122" i="1" s="1"/>
  <c r="Y4122" i="1"/>
  <c r="Z4123" i="1" s="1"/>
  <c r="Y4123" i="1"/>
  <c r="Z4124" i="1" s="1"/>
  <c r="Y4124" i="1"/>
  <c r="Z4125" i="1" s="1"/>
  <c r="Y4125" i="1"/>
  <c r="Z4126" i="1" s="1"/>
  <c r="Y4126" i="1"/>
  <c r="Z4127" i="1" s="1"/>
  <c r="Y4127" i="1"/>
  <c r="Z4128" i="1" s="1"/>
  <c r="Y4128" i="1"/>
  <c r="Z4129" i="1" s="1"/>
  <c r="Y4129" i="1"/>
  <c r="Z4130" i="1" s="1"/>
  <c r="Y4130" i="1"/>
  <c r="Z4131" i="1" s="1"/>
  <c r="Y4131" i="1"/>
  <c r="Z4132" i="1" s="1"/>
  <c r="Y4132" i="1"/>
  <c r="Z4133" i="1" s="1"/>
  <c r="Y4133" i="1"/>
  <c r="Z4134" i="1" s="1"/>
  <c r="Y4134" i="1"/>
  <c r="Z4135" i="1" s="1"/>
  <c r="Y4135" i="1"/>
  <c r="Z4136" i="1" s="1"/>
  <c r="Y4136" i="1"/>
  <c r="Z4137" i="1" s="1"/>
  <c r="Y4137" i="1"/>
  <c r="Z4138" i="1" s="1"/>
  <c r="Y4138" i="1"/>
  <c r="Z4139" i="1" s="1"/>
  <c r="Y4139" i="1"/>
  <c r="Z4140" i="1" s="1"/>
  <c r="Y4140" i="1"/>
  <c r="Z4141" i="1" s="1"/>
  <c r="Y4141" i="1"/>
  <c r="Z4142" i="1" s="1"/>
  <c r="Y4142" i="1"/>
  <c r="Z4143" i="1" s="1"/>
  <c r="Y4143" i="1"/>
  <c r="Z4144" i="1" s="1"/>
  <c r="Y4144" i="1"/>
  <c r="Z4145" i="1" s="1"/>
  <c r="Y4145" i="1"/>
  <c r="Y4146" i="1"/>
  <c r="Z4147" i="1" s="1"/>
  <c r="Y4147" i="1"/>
  <c r="Z4148" i="1" s="1"/>
  <c r="Y4148" i="1"/>
  <c r="Z4149" i="1" s="1"/>
  <c r="Y4149" i="1"/>
  <c r="Z4150" i="1" s="1"/>
  <c r="Y4150" i="1"/>
  <c r="Z4151" i="1" s="1"/>
  <c r="Y4151" i="1"/>
  <c r="Z4152" i="1" s="1"/>
  <c r="Y4152" i="1"/>
  <c r="Z4153" i="1" s="1"/>
  <c r="Y4153" i="1"/>
  <c r="Z4154" i="1" s="1"/>
  <c r="Y4154" i="1"/>
  <c r="Z4155" i="1" s="1"/>
  <c r="Y4155" i="1"/>
  <c r="Z4156" i="1" s="1"/>
  <c r="Y4156" i="1"/>
  <c r="Z4157" i="1" s="1"/>
  <c r="Y4157" i="1"/>
  <c r="Z4158" i="1" s="1"/>
  <c r="Y4158" i="1"/>
  <c r="Z4159" i="1" s="1"/>
  <c r="Y4159" i="1"/>
  <c r="Z4160" i="1" s="1"/>
  <c r="Y4160" i="1"/>
  <c r="Z4161" i="1" s="1"/>
  <c r="Y4161" i="1"/>
  <c r="Z4162" i="1" s="1"/>
  <c r="Y4162" i="1"/>
  <c r="Z4163" i="1" s="1"/>
  <c r="Y4163" i="1"/>
  <c r="Z4164" i="1" s="1"/>
  <c r="Y4164" i="1"/>
  <c r="Z4165" i="1" s="1"/>
  <c r="Y4165" i="1"/>
  <c r="Z4166" i="1" s="1"/>
  <c r="Y4166" i="1"/>
  <c r="Z4167" i="1" s="1"/>
  <c r="Y4167" i="1"/>
  <c r="Z4168" i="1" s="1"/>
  <c r="Y4168" i="1"/>
  <c r="Z4169" i="1" s="1"/>
  <c r="Y4169" i="1"/>
  <c r="Z4170" i="1" s="1"/>
  <c r="Y4170" i="1"/>
  <c r="Z4171" i="1" s="1"/>
  <c r="Y4171" i="1"/>
  <c r="Z4172" i="1" s="1"/>
  <c r="Y4172" i="1"/>
  <c r="Z4173" i="1" s="1"/>
  <c r="Y4173" i="1"/>
  <c r="Z4174" i="1" s="1"/>
  <c r="Y4174" i="1"/>
  <c r="Z4175" i="1" s="1"/>
  <c r="Y4175" i="1"/>
  <c r="Z4176" i="1" s="1"/>
  <c r="Y4176" i="1"/>
  <c r="Z4177" i="1" s="1"/>
  <c r="Y4177" i="1"/>
  <c r="Z4178" i="1" s="1"/>
  <c r="Y4178" i="1"/>
  <c r="Z4179" i="1" s="1"/>
  <c r="Y4179" i="1"/>
  <c r="Z4180" i="1" s="1"/>
  <c r="Y4180" i="1"/>
  <c r="Z4181" i="1" s="1"/>
  <c r="Y4181" i="1"/>
  <c r="Y4182" i="1"/>
  <c r="Z4183" i="1" s="1"/>
  <c r="Y4183" i="1"/>
  <c r="Z4184" i="1" s="1"/>
  <c r="Y4184" i="1"/>
  <c r="Z4185" i="1" s="1"/>
  <c r="Y4185" i="1"/>
  <c r="Z4186" i="1" s="1"/>
  <c r="Y4186" i="1"/>
  <c r="Z4187" i="1" s="1"/>
  <c r="Y4187" i="1"/>
  <c r="Z4188" i="1" s="1"/>
  <c r="Y4188" i="1"/>
  <c r="Z4189" i="1" s="1"/>
  <c r="Y4189" i="1"/>
  <c r="Z4190" i="1" s="1"/>
  <c r="Y4190" i="1"/>
  <c r="Z4191" i="1" s="1"/>
  <c r="Y4191" i="1"/>
  <c r="Z4192" i="1" s="1"/>
  <c r="Y4192" i="1"/>
  <c r="Z4193" i="1" s="1"/>
  <c r="Y4193" i="1"/>
  <c r="Z4194" i="1" s="1"/>
  <c r="Y4194" i="1"/>
  <c r="Z4195" i="1" s="1"/>
  <c r="Y4195" i="1"/>
  <c r="Z4196" i="1" s="1"/>
  <c r="Y4196" i="1"/>
  <c r="Z4197" i="1" s="1"/>
  <c r="Y4197" i="1"/>
  <c r="Z4198" i="1" s="1"/>
  <c r="Y4198" i="1"/>
  <c r="Z4199" i="1" s="1"/>
  <c r="Y4199" i="1"/>
  <c r="Z4200" i="1" s="1"/>
  <c r="Y4200" i="1"/>
  <c r="Z4201" i="1" s="1"/>
  <c r="Y4201" i="1"/>
  <c r="Z4202" i="1" s="1"/>
  <c r="Y4202" i="1"/>
  <c r="Z4203" i="1" s="1"/>
  <c r="Y4203" i="1"/>
  <c r="Z4204" i="1" s="1"/>
  <c r="Y4204" i="1"/>
  <c r="Z4205" i="1" s="1"/>
  <c r="Y4205" i="1"/>
  <c r="Z4206" i="1" s="1"/>
  <c r="Y4206" i="1"/>
  <c r="Z4207" i="1" s="1"/>
  <c r="Y4207" i="1"/>
  <c r="Z4208" i="1" s="1"/>
  <c r="Y4208" i="1"/>
  <c r="Z4209" i="1" s="1"/>
  <c r="Y4209" i="1"/>
  <c r="Z4210" i="1" s="1"/>
  <c r="Y4210" i="1"/>
  <c r="Z4211" i="1" s="1"/>
  <c r="Y4211" i="1"/>
  <c r="Z4212" i="1" s="1"/>
  <c r="Y4212" i="1"/>
  <c r="Z4213" i="1" s="1"/>
  <c r="Y4213" i="1"/>
  <c r="Z4214" i="1" s="1"/>
  <c r="Y4214" i="1"/>
  <c r="Z4215" i="1" s="1"/>
  <c r="Y4215" i="1"/>
  <c r="Z4216" i="1" s="1"/>
  <c r="Y4216" i="1"/>
  <c r="Z4217" i="1" s="1"/>
  <c r="Y4217" i="1"/>
  <c r="Z4218" i="1" s="1"/>
  <c r="Y4218" i="1"/>
  <c r="Z4219" i="1" s="1"/>
  <c r="Y4219" i="1"/>
  <c r="Z4220" i="1" s="1"/>
  <c r="Y4220" i="1"/>
  <c r="Z4221" i="1" s="1"/>
  <c r="Y4221" i="1"/>
  <c r="Z4222" i="1" s="1"/>
  <c r="Y4222" i="1"/>
  <c r="Z4223" i="1" s="1"/>
  <c r="Y4223" i="1"/>
  <c r="Z4224" i="1" s="1"/>
  <c r="Y4224" i="1"/>
  <c r="Z4225" i="1" s="1"/>
  <c r="Y4225" i="1"/>
  <c r="Z4226" i="1" s="1"/>
  <c r="Y4226" i="1"/>
  <c r="Z4227" i="1" s="1"/>
  <c r="Y4227" i="1"/>
  <c r="Z4228" i="1" s="1"/>
  <c r="Y4228" i="1"/>
  <c r="Z4229" i="1" s="1"/>
  <c r="Y4229" i="1"/>
  <c r="Z4230" i="1" s="1"/>
  <c r="Y4230" i="1"/>
  <c r="Z4231" i="1" s="1"/>
  <c r="Y4231" i="1"/>
  <c r="Z4232" i="1" s="1"/>
  <c r="Y4232" i="1"/>
  <c r="Z4233" i="1" s="1"/>
  <c r="Y4233" i="1"/>
  <c r="Z4234" i="1" s="1"/>
  <c r="Y4234" i="1"/>
  <c r="Z4235" i="1" s="1"/>
  <c r="Y4235" i="1"/>
  <c r="Z4236" i="1" s="1"/>
  <c r="Y4236" i="1"/>
  <c r="Z4237" i="1" s="1"/>
  <c r="Y4237" i="1"/>
  <c r="Z4238" i="1" s="1"/>
  <c r="Y4238" i="1"/>
  <c r="Z4239" i="1" s="1"/>
  <c r="Y4239" i="1"/>
  <c r="Z4240" i="1" s="1"/>
  <c r="Y4240" i="1"/>
  <c r="Z4241" i="1" s="1"/>
  <c r="Y4241" i="1"/>
  <c r="Z4242" i="1" s="1"/>
  <c r="Y4242" i="1"/>
  <c r="Z4243" i="1" s="1"/>
  <c r="Y4243" i="1"/>
  <c r="Z4244" i="1" s="1"/>
  <c r="Y4244" i="1"/>
  <c r="Z4245" i="1" s="1"/>
  <c r="Y4245" i="1"/>
  <c r="Z4246" i="1" s="1"/>
  <c r="Y4246" i="1"/>
  <c r="Z4247" i="1" s="1"/>
  <c r="Y4247" i="1"/>
  <c r="Z4248" i="1" s="1"/>
  <c r="Y4248" i="1"/>
  <c r="Z4249" i="1" s="1"/>
  <c r="Y4249" i="1"/>
  <c r="Z4250" i="1" s="1"/>
  <c r="Y4250" i="1"/>
  <c r="Z4251" i="1" s="1"/>
  <c r="Y4251" i="1"/>
  <c r="Z4252" i="1" s="1"/>
  <c r="Y4252" i="1"/>
  <c r="Z4253" i="1" s="1"/>
  <c r="Y4253" i="1"/>
  <c r="Z4254" i="1" s="1"/>
  <c r="Y4254" i="1"/>
  <c r="Z4255" i="1" s="1"/>
  <c r="Y4255" i="1"/>
  <c r="Z4256" i="1" s="1"/>
  <c r="Y4256" i="1"/>
  <c r="Z4257" i="1" s="1"/>
  <c r="Y4257" i="1"/>
  <c r="Z4258" i="1" s="1"/>
  <c r="Y4258" i="1"/>
  <c r="Z4259" i="1" s="1"/>
  <c r="Y4259" i="1"/>
  <c r="Z4260" i="1" s="1"/>
  <c r="Y4260" i="1"/>
  <c r="Z4261" i="1" s="1"/>
  <c r="Y4261" i="1"/>
  <c r="Z4262" i="1" s="1"/>
  <c r="Y4262" i="1"/>
  <c r="Z4263" i="1" s="1"/>
  <c r="Y4263" i="1"/>
  <c r="Z4264" i="1" s="1"/>
  <c r="Y4264" i="1"/>
  <c r="Z4265" i="1" s="1"/>
  <c r="Y4265" i="1"/>
  <c r="Z4266" i="1" s="1"/>
  <c r="Y4266" i="1"/>
  <c r="Z4267" i="1" s="1"/>
  <c r="Y4267" i="1"/>
  <c r="Z4268" i="1" s="1"/>
  <c r="Y4268" i="1"/>
  <c r="Z4269" i="1" s="1"/>
  <c r="Y4269" i="1"/>
  <c r="Z4270" i="1" s="1"/>
  <c r="Y4270" i="1"/>
  <c r="Z4271" i="1" s="1"/>
  <c r="Y4271" i="1"/>
  <c r="Z4272" i="1" s="1"/>
  <c r="Y4272" i="1"/>
  <c r="Z4273" i="1" s="1"/>
  <c r="Y4273" i="1"/>
  <c r="Z4274" i="1" s="1"/>
  <c r="Y4274" i="1"/>
  <c r="Z4275" i="1" s="1"/>
  <c r="Y4275" i="1"/>
  <c r="Z4276" i="1" s="1"/>
  <c r="Y4276" i="1"/>
  <c r="Z4277" i="1" s="1"/>
  <c r="Y4277" i="1"/>
  <c r="Z4278" i="1" s="1"/>
  <c r="Y4278" i="1"/>
  <c r="Z4279" i="1" s="1"/>
  <c r="Y4279" i="1"/>
  <c r="Z4280" i="1" s="1"/>
  <c r="Y4280" i="1"/>
  <c r="Z4281" i="1" s="1"/>
  <c r="Y4281" i="1"/>
  <c r="Z4282" i="1" s="1"/>
  <c r="Y4282" i="1"/>
  <c r="Z4283" i="1" s="1"/>
  <c r="Y4283" i="1"/>
  <c r="Z4284" i="1" s="1"/>
  <c r="Y4284" i="1"/>
  <c r="Z4285" i="1" s="1"/>
  <c r="Y4285" i="1"/>
  <c r="Z4286" i="1" s="1"/>
  <c r="Y4286" i="1"/>
  <c r="Z4287" i="1" s="1"/>
  <c r="Y4287" i="1"/>
  <c r="Z4288" i="1" s="1"/>
  <c r="Y4288" i="1"/>
  <c r="Y4289" i="1"/>
  <c r="Z4290" i="1" s="1"/>
  <c r="Y4290" i="1"/>
  <c r="Z4291" i="1" s="1"/>
  <c r="Y4291" i="1"/>
  <c r="Z4292" i="1" s="1"/>
  <c r="Y4292" i="1"/>
  <c r="Z4293" i="1" s="1"/>
  <c r="Y4293" i="1"/>
  <c r="Z4294" i="1" s="1"/>
  <c r="Y4294" i="1"/>
  <c r="Z4295" i="1" s="1"/>
  <c r="Y4295" i="1"/>
  <c r="Z4296" i="1" s="1"/>
  <c r="Y4296" i="1"/>
  <c r="Z4297" i="1" s="1"/>
  <c r="Y4297" i="1"/>
  <c r="Z4298" i="1" s="1"/>
  <c r="Y4298" i="1"/>
  <c r="Z4299" i="1" s="1"/>
  <c r="Y4299" i="1"/>
  <c r="Z4300" i="1" s="1"/>
  <c r="Y4300" i="1"/>
  <c r="Y4301" i="1"/>
  <c r="Y4302" i="1"/>
  <c r="Z4303" i="1" s="1"/>
  <c r="Y4303" i="1"/>
  <c r="Z4304" i="1" s="1"/>
  <c r="Y4304" i="1"/>
  <c r="Z4305" i="1" s="1"/>
  <c r="Y4305" i="1"/>
  <c r="Z4306" i="1" s="1"/>
  <c r="Y4306" i="1"/>
  <c r="Z4307" i="1" s="1"/>
  <c r="Y4307" i="1"/>
  <c r="Z4308" i="1" s="1"/>
  <c r="Y4308" i="1"/>
  <c r="Z4309" i="1" s="1"/>
  <c r="Y4309" i="1"/>
  <c r="Z4310" i="1" s="1"/>
  <c r="Y4310" i="1"/>
  <c r="Z4311" i="1" s="1"/>
  <c r="Y4311" i="1"/>
  <c r="Z4312" i="1" s="1"/>
  <c r="Y4312" i="1"/>
  <c r="Z4313" i="1" s="1"/>
  <c r="Y4313" i="1"/>
  <c r="Z4314" i="1" s="1"/>
  <c r="Y4314" i="1"/>
  <c r="Z4315" i="1" s="1"/>
  <c r="Y4315" i="1"/>
  <c r="Z4316" i="1" s="1"/>
  <c r="Y4316" i="1"/>
  <c r="Z4317" i="1" s="1"/>
  <c r="Y4317" i="1"/>
  <c r="Z4318" i="1" s="1"/>
  <c r="Y4318" i="1"/>
  <c r="Z4319" i="1" s="1"/>
  <c r="Y4319" i="1"/>
  <c r="Z4320" i="1" s="1"/>
  <c r="Y4320" i="1"/>
  <c r="Z4321" i="1" s="1"/>
  <c r="Y4321" i="1"/>
  <c r="Z4322" i="1" s="1"/>
  <c r="Y4322" i="1"/>
  <c r="Z4323" i="1" s="1"/>
  <c r="Y4323" i="1"/>
  <c r="Z4324" i="1" s="1"/>
  <c r="Y4324" i="1"/>
  <c r="Z4325" i="1" s="1"/>
  <c r="Y4325" i="1"/>
  <c r="Z4326" i="1" s="1"/>
  <c r="Y4326" i="1"/>
  <c r="Z4327" i="1" s="1"/>
  <c r="Y4327" i="1"/>
  <c r="Z4328" i="1" s="1"/>
  <c r="Y4328" i="1"/>
  <c r="Z4329" i="1" s="1"/>
  <c r="Y4329" i="1"/>
  <c r="Z4330" i="1" s="1"/>
  <c r="Y4330" i="1"/>
  <c r="Z4331" i="1" s="1"/>
  <c r="Y4331" i="1"/>
  <c r="Z4332" i="1" s="1"/>
  <c r="Y4332" i="1"/>
  <c r="Z4333" i="1" s="1"/>
  <c r="Y4333" i="1"/>
  <c r="Z4334" i="1" s="1"/>
  <c r="Y4334" i="1"/>
  <c r="Z4335" i="1" s="1"/>
  <c r="Y4335" i="1"/>
  <c r="Z4336" i="1" s="1"/>
  <c r="Y4336" i="1"/>
  <c r="Z4337" i="1" s="1"/>
  <c r="Y4337" i="1"/>
  <c r="Z4338" i="1" s="1"/>
  <c r="Y4338" i="1"/>
  <c r="Z4339" i="1" s="1"/>
  <c r="Y4339" i="1"/>
  <c r="Z4340" i="1" s="1"/>
  <c r="Y4340" i="1"/>
  <c r="Z4341" i="1" s="1"/>
  <c r="Y4341" i="1"/>
  <c r="Z4342" i="1" s="1"/>
  <c r="Y4342" i="1"/>
  <c r="Z4343" i="1" s="1"/>
  <c r="Y4343" i="1"/>
  <c r="Z4344" i="1" s="1"/>
  <c r="Y4344" i="1"/>
  <c r="Z4345" i="1" s="1"/>
  <c r="Y4345" i="1"/>
  <c r="Z4346" i="1" s="1"/>
  <c r="Y4346" i="1"/>
  <c r="Z4347" i="1" s="1"/>
  <c r="Y4347" i="1"/>
  <c r="Z4348" i="1" s="1"/>
  <c r="Y4348" i="1"/>
  <c r="Z4349" i="1" s="1"/>
  <c r="Y4349" i="1"/>
  <c r="Z4350" i="1" s="1"/>
  <c r="Y4350" i="1"/>
  <c r="Z4351" i="1" s="1"/>
  <c r="Y4351" i="1"/>
  <c r="Z4352" i="1" s="1"/>
  <c r="Y4352" i="1"/>
  <c r="Z4353" i="1" s="1"/>
  <c r="Y4353" i="1"/>
  <c r="Z4354" i="1" s="1"/>
  <c r="Y4354" i="1"/>
  <c r="Z4355" i="1" s="1"/>
  <c r="Y4355" i="1"/>
  <c r="Z4356" i="1" s="1"/>
  <c r="Y4356" i="1"/>
  <c r="Z4357" i="1" s="1"/>
  <c r="Y4357" i="1"/>
  <c r="Z4358" i="1" s="1"/>
  <c r="Y4358" i="1"/>
  <c r="Z4359" i="1" s="1"/>
  <c r="Y4359" i="1"/>
  <c r="Z4360" i="1" s="1"/>
  <c r="Y4360" i="1"/>
  <c r="Z4361" i="1" s="1"/>
  <c r="Y4361" i="1"/>
  <c r="Z4362" i="1" s="1"/>
  <c r="Y4362" i="1"/>
  <c r="Z4363" i="1" s="1"/>
  <c r="Y4363" i="1"/>
  <c r="Z4364" i="1" s="1"/>
  <c r="Y4364" i="1"/>
  <c r="Z4365" i="1" s="1"/>
  <c r="Y4365" i="1"/>
  <c r="Z4366" i="1" s="1"/>
  <c r="Y4366" i="1"/>
  <c r="Z4367" i="1" s="1"/>
  <c r="Y4367" i="1"/>
  <c r="Z4368" i="1" s="1"/>
  <c r="Y4368" i="1"/>
  <c r="Z4369" i="1" s="1"/>
  <c r="Y4369" i="1"/>
  <c r="Z4370" i="1" s="1"/>
  <c r="Y4370" i="1"/>
  <c r="Z4371" i="1" s="1"/>
  <c r="Y4371" i="1"/>
  <c r="Z4372" i="1" s="1"/>
  <c r="Y4372" i="1"/>
  <c r="Z4373" i="1" s="1"/>
  <c r="Y4373" i="1"/>
  <c r="Z4374" i="1" s="1"/>
  <c r="Y4374" i="1"/>
  <c r="Z4375" i="1" s="1"/>
  <c r="Y4375" i="1"/>
  <c r="Z4376" i="1" s="1"/>
  <c r="Y4376" i="1"/>
  <c r="Z4377" i="1" s="1"/>
  <c r="Y4377" i="1"/>
  <c r="Z4378" i="1" s="1"/>
  <c r="Y4378" i="1"/>
  <c r="Z4379" i="1" s="1"/>
  <c r="Y4379" i="1"/>
  <c r="Z4380" i="1" s="1"/>
  <c r="Y4380" i="1"/>
  <c r="Z4381" i="1" s="1"/>
  <c r="Y4381" i="1"/>
  <c r="Z4382" i="1" s="1"/>
  <c r="Y4382" i="1"/>
  <c r="Z4383" i="1" s="1"/>
  <c r="Y4383" i="1"/>
  <c r="Z4384" i="1" s="1"/>
  <c r="Y4384" i="1"/>
  <c r="Z4385" i="1" s="1"/>
  <c r="Y4385" i="1"/>
  <c r="Y4386" i="1"/>
  <c r="Z4387" i="1" s="1"/>
  <c r="Y4387" i="1"/>
  <c r="Z4388" i="1" s="1"/>
  <c r="Y4388" i="1"/>
  <c r="Z4389" i="1" s="1"/>
  <c r="Y4389" i="1"/>
  <c r="Z4390" i="1" s="1"/>
  <c r="Y4390" i="1"/>
  <c r="Z4391" i="1" s="1"/>
  <c r="Y4391" i="1"/>
  <c r="Z4392" i="1" s="1"/>
  <c r="Y4392" i="1"/>
  <c r="Z4393" i="1" s="1"/>
  <c r="Y4393" i="1"/>
  <c r="Z4394" i="1" s="1"/>
  <c r="Y4394" i="1"/>
  <c r="Z4395" i="1" s="1"/>
  <c r="Y4395" i="1"/>
  <c r="Z4396" i="1" s="1"/>
  <c r="Y4396" i="1"/>
  <c r="Z4397" i="1" s="1"/>
  <c r="Y4397" i="1"/>
  <c r="Z4398" i="1" s="1"/>
  <c r="Y4398" i="1"/>
  <c r="Z4399" i="1" s="1"/>
  <c r="Y4399" i="1"/>
  <c r="Z4400" i="1" s="1"/>
  <c r="Y4400" i="1"/>
  <c r="Z4401" i="1" s="1"/>
  <c r="Y4401" i="1"/>
  <c r="Z4402" i="1" s="1"/>
  <c r="Y4402" i="1"/>
  <c r="Z4403" i="1" s="1"/>
  <c r="Y4403" i="1"/>
  <c r="Z4404" i="1" s="1"/>
  <c r="Y4404" i="1"/>
  <c r="Z4405" i="1" s="1"/>
  <c r="Y4405" i="1"/>
  <c r="Z4406" i="1" s="1"/>
  <c r="Y4406" i="1"/>
  <c r="Z4407" i="1" s="1"/>
  <c r="Y4407" i="1"/>
  <c r="Z4408" i="1" s="1"/>
  <c r="Y4408" i="1"/>
  <c r="Y4409" i="1"/>
  <c r="Z4410" i="1" s="1"/>
  <c r="Y4410" i="1"/>
  <c r="Z4411" i="1" s="1"/>
  <c r="Y4411" i="1"/>
  <c r="Z4412" i="1" s="1"/>
  <c r="Y4412" i="1"/>
  <c r="Z4413" i="1" s="1"/>
  <c r="Y4413" i="1"/>
  <c r="Z4414" i="1" s="1"/>
  <c r="Y4414" i="1"/>
  <c r="Z4415" i="1" s="1"/>
  <c r="Y4415" i="1"/>
  <c r="Z4416" i="1" s="1"/>
  <c r="Y4416" i="1"/>
  <c r="Z4417" i="1" s="1"/>
  <c r="Y4417" i="1"/>
  <c r="Z4418" i="1" s="1"/>
  <c r="Y4418" i="1"/>
  <c r="Z4419" i="1" s="1"/>
  <c r="Y4419" i="1"/>
  <c r="Z4420" i="1" s="1"/>
  <c r="Y4420" i="1"/>
  <c r="Y4421" i="1"/>
  <c r="Y4422" i="1"/>
  <c r="Z4423" i="1" s="1"/>
  <c r="Y4423" i="1"/>
  <c r="Z4424" i="1" s="1"/>
  <c r="Y4424" i="1"/>
  <c r="Z4425" i="1" s="1"/>
  <c r="Y4425" i="1"/>
  <c r="Y4426" i="1"/>
  <c r="Z4427" i="1" s="1"/>
  <c r="Y4427" i="1"/>
  <c r="Z4428" i="1" s="1"/>
  <c r="Y4428" i="1"/>
  <c r="Z4429" i="1" s="1"/>
  <c r="Y4429" i="1"/>
  <c r="Z4430" i="1" s="1"/>
  <c r="Y4430" i="1"/>
  <c r="Z4431" i="1" s="1"/>
  <c r="Y4431" i="1"/>
  <c r="Z4432" i="1" s="1"/>
  <c r="Y4432" i="1"/>
  <c r="Z4433" i="1" s="1"/>
  <c r="Y4433" i="1"/>
  <c r="Z4434" i="1" s="1"/>
  <c r="Y4434" i="1"/>
  <c r="Z4435" i="1" s="1"/>
  <c r="Y4435" i="1"/>
  <c r="Z4436" i="1" s="1"/>
  <c r="Y4436" i="1"/>
  <c r="Z4437" i="1" s="1"/>
  <c r="Y4437" i="1"/>
  <c r="Z4438" i="1" s="1"/>
  <c r="Y4438" i="1"/>
  <c r="Z4439" i="1" s="1"/>
  <c r="Y4439" i="1"/>
  <c r="Z4440" i="1" s="1"/>
  <c r="Y4440" i="1"/>
  <c r="Z4441" i="1" s="1"/>
  <c r="Y4441" i="1"/>
  <c r="Z4442" i="1" s="1"/>
  <c r="Y4442" i="1"/>
  <c r="Z4443" i="1" s="1"/>
  <c r="Y4443" i="1"/>
  <c r="Z4444" i="1" s="1"/>
  <c r="Y4444" i="1"/>
  <c r="Z4445" i="1" s="1"/>
  <c r="Y4445" i="1"/>
  <c r="Z4446" i="1" s="1"/>
  <c r="Y4446" i="1"/>
  <c r="Z4447" i="1" s="1"/>
  <c r="Y4447" i="1"/>
  <c r="Z4448" i="1" s="1"/>
  <c r="Y4448" i="1"/>
  <c r="Z4449" i="1" s="1"/>
  <c r="Y4449" i="1"/>
  <c r="Z4450" i="1" s="1"/>
  <c r="Y4450" i="1"/>
  <c r="Z4451" i="1" s="1"/>
  <c r="Y4451" i="1"/>
  <c r="Z4452" i="1" s="1"/>
  <c r="Y4452" i="1"/>
  <c r="Z4453" i="1" s="1"/>
  <c r="Y4453" i="1"/>
  <c r="Z4454" i="1" s="1"/>
  <c r="Y4454" i="1"/>
  <c r="Z4455" i="1" s="1"/>
  <c r="Y4455" i="1"/>
  <c r="Z4456" i="1" s="1"/>
  <c r="Y4456" i="1"/>
  <c r="Z4457" i="1" s="1"/>
  <c r="Y4457" i="1"/>
  <c r="Z4458" i="1" s="1"/>
  <c r="Y4458" i="1"/>
  <c r="Z4459" i="1" s="1"/>
  <c r="Y4459" i="1"/>
  <c r="Z4460" i="1" s="1"/>
  <c r="Y4460" i="1"/>
  <c r="Z4461" i="1" s="1"/>
  <c r="Y4461" i="1"/>
  <c r="Z4462" i="1" s="1"/>
  <c r="Y4462" i="1"/>
  <c r="Z4463" i="1" s="1"/>
  <c r="Y4463" i="1"/>
  <c r="Z4464" i="1" s="1"/>
  <c r="Y4464" i="1"/>
  <c r="Z4465" i="1" s="1"/>
  <c r="Y4465" i="1"/>
  <c r="Z4466" i="1" s="1"/>
  <c r="Y4466" i="1"/>
  <c r="Z4467" i="1" s="1"/>
  <c r="Y4467" i="1"/>
  <c r="Z4468" i="1" s="1"/>
  <c r="Y4468" i="1"/>
  <c r="Z4469" i="1" s="1"/>
  <c r="Y4469" i="1"/>
  <c r="Z4470" i="1" s="1"/>
  <c r="Y4470" i="1"/>
  <c r="Z4471" i="1" s="1"/>
  <c r="Y4471" i="1"/>
  <c r="Z4472" i="1" s="1"/>
  <c r="Y4472" i="1"/>
  <c r="Z4473" i="1" s="1"/>
  <c r="Y4473" i="1"/>
  <c r="Z4474" i="1" s="1"/>
  <c r="Y4474" i="1"/>
  <c r="Z4475" i="1" s="1"/>
  <c r="Y4475" i="1"/>
  <c r="Z4476" i="1" s="1"/>
  <c r="Y4476" i="1"/>
  <c r="Z4477" i="1" s="1"/>
  <c r="Y4477" i="1"/>
  <c r="Z4478" i="1" s="1"/>
  <c r="Y4478" i="1"/>
  <c r="Z4479" i="1" s="1"/>
  <c r="Y4479" i="1"/>
  <c r="Z4480" i="1" s="1"/>
  <c r="Y4480" i="1"/>
  <c r="Z4481" i="1" s="1"/>
  <c r="Y4481" i="1"/>
  <c r="Z4482" i="1" s="1"/>
  <c r="Y4482" i="1"/>
  <c r="Z4483" i="1" s="1"/>
  <c r="Y4483" i="1"/>
  <c r="Z4484" i="1" s="1"/>
  <c r="Y4484" i="1"/>
  <c r="Z4485" i="1" s="1"/>
  <c r="Y4485" i="1"/>
  <c r="Z4486" i="1" s="1"/>
  <c r="Y4486" i="1"/>
  <c r="Z4487" i="1" s="1"/>
  <c r="Y4487" i="1"/>
  <c r="Z4488" i="1" s="1"/>
  <c r="Y4488" i="1"/>
  <c r="Z4489" i="1" s="1"/>
  <c r="Y4489" i="1"/>
  <c r="Z4490" i="1" s="1"/>
  <c r="Y4490" i="1"/>
  <c r="Z4491" i="1" s="1"/>
  <c r="Y4491" i="1"/>
  <c r="Z4492" i="1" s="1"/>
  <c r="Y4492" i="1"/>
  <c r="Z4493" i="1" s="1"/>
  <c r="Y4493" i="1"/>
  <c r="Z4494" i="1" s="1"/>
  <c r="Y4494" i="1"/>
  <c r="Z4495" i="1" s="1"/>
  <c r="Y4495" i="1"/>
  <c r="Z4496" i="1" s="1"/>
  <c r="Y4496" i="1"/>
  <c r="Z4497" i="1" s="1"/>
  <c r="Y4497" i="1"/>
  <c r="Z4498" i="1" s="1"/>
  <c r="Y4498" i="1"/>
  <c r="Z4499" i="1" s="1"/>
  <c r="Y4499" i="1"/>
  <c r="Z4500" i="1" s="1"/>
  <c r="Y4500" i="1"/>
  <c r="Z4501" i="1" s="1"/>
  <c r="Y4501" i="1"/>
  <c r="Z4502" i="1" s="1"/>
  <c r="Y4502" i="1"/>
  <c r="Z4503" i="1" s="1"/>
  <c r="Y4503" i="1"/>
  <c r="Z4504" i="1" s="1"/>
  <c r="Y4504" i="1"/>
  <c r="Z4505" i="1" s="1"/>
  <c r="Y4505" i="1"/>
  <c r="Z4506" i="1" s="1"/>
  <c r="Y4506" i="1"/>
  <c r="Z4507" i="1" s="1"/>
  <c r="Y4507" i="1"/>
  <c r="Z4508" i="1" s="1"/>
  <c r="Y4508" i="1"/>
  <c r="Z4509" i="1" s="1"/>
  <c r="Y4509" i="1"/>
  <c r="Z4510" i="1" s="1"/>
  <c r="Y4510" i="1"/>
  <c r="Z4511" i="1" s="1"/>
  <c r="Y4511" i="1"/>
  <c r="Z4512" i="1" s="1"/>
  <c r="Y4512" i="1"/>
  <c r="Z4513" i="1" s="1"/>
  <c r="Y4513" i="1"/>
  <c r="Z4514" i="1" s="1"/>
  <c r="Y4514" i="1"/>
  <c r="Z4515" i="1" s="1"/>
  <c r="Y4515" i="1"/>
  <c r="Z4516" i="1" s="1"/>
  <c r="Y4516" i="1"/>
  <c r="Y4517" i="1"/>
  <c r="Z4518" i="1" s="1"/>
  <c r="Y4518" i="1"/>
  <c r="Z4519" i="1" s="1"/>
  <c r="Y4519" i="1"/>
  <c r="Z4520" i="1" s="1"/>
  <c r="Y4520" i="1"/>
  <c r="Z4521" i="1" s="1"/>
  <c r="Y4521" i="1"/>
  <c r="Z4522" i="1" s="1"/>
  <c r="Y4522" i="1"/>
  <c r="Z4523" i="1" s="1"/>
  <c r="Y4523" i="1"/>
  <c r="Z4524" i="1" s="1"/>
  <c r="Y4524" i="1"/>
  <c r="Z4525" i="1" s="1"/>
  <c r="Y4525" i="1"/>
  <c r="Z4526" i="1" s="1"/>
  <c r="Y4526" i="1"/>
  <c r="Z4527" i="1" s="1"/>
  <c r="Y4527" i="1"/>
  <c r="Z4528" i="1" s="1"/>
  <c r="Y4528" i="1"/>
  <c r="Z4529" i="1" s="1"/>
  <c r="Y4529" i="1"/>
  <c r="Z4530" i="1" s="1"/>
  <c r="Y4530" i="1"/>
  <c r="Z4531" i="1" s="1"/>
  <c r="Y4531" i="1"/>
  <c r="Z4532" i="1" s="1"/>
  <c r="Y4532" i="1"/>
  <c r="Z4533" i="1" s="1"/>
  <c r="Y4533" i="1"/>
  <c r="Z4534" i="1" s="1"/>
  <c r="Y4534" i="1"/>
  <c r="Z4535" i="1" s="1"/>
  <c r="Y4535" i="1"/>
  <c r="Z4536" i="1" s="1"/>
  <c r="Y4536" i="1"/>
  <c r="Z4537" i="1" s="1"/>
  <c r="Y4537" i="1"/>
  <c r="Z4538" i="1" s="1"/>
  <c r="Y4538" i="1"/>
  <c r="Z4539" i="1" s="1"/>
  <c r="Y4539" i="1"/>
  <c r="Z4540" i="1" s="1"/>
  <c r="Y4540" i="1"/>
  <c r="Z4541" i="1" s="1"/>
  <c r="Y4541" i="1"/>
  <c r="Z4542" i="1" s="1"/>
  <c r="Y4542" i="1"/>
  <c r="Z4543" i="1" s="1"/>
  <c r="Y4543" i="1"/>
  <c r="Z4544" i="1" s="1"/>
  <c r="Y4544" i="1"/>
  <c r="Z4545" i="1" s="1"/>
  <c r="Y4545" i="1"/>
  <c r="Z4546" i="1" s="1"/>
  <c r="Y4546" i="1"/>
  <c r="Z4547" i="1" s="1"/>
  <c r="Y4547" i="1"/>
  <c r="Z4548" i="1" s="1"/>
  <c r="Y4548" i="1"/>
  <c r="Z4549" i="1" s="1"/>
  <c r="Y4549" i="1"/>
  <c r="Z4550" i="1" s="1"/>
  <c r="Y4550" i="1"/>
  <c r="Z4551" i="1" s="1"/>
  <c r="Y4551" i="1"/>
  <c r="Z4552" i="1" s="1"/>
  <c r="Y4552" i="1"/>
  <c r="Z4553" i="1" s="1"/>
  <c r="Y4553" i="1"/>
  <c r="Z4554" i="1" s="1"/>
  <c r="Y4554" i="1"/>
  <c r="Z4555" i="1" s="1"/>
  <c r="Y4555" i="1"/>
  <c r="Z4556" i="1" s="1"/>
  <c r="Y4556" i="1"/>
  <c r="Z4557" i="1" s="1"/>
  <c r="Y4557" i="1"/>
  <c r="Z4558" i="1" s="1"/>
  <c r="Y4558" i="1"/>
  <c r="Z4559" i="1" s="1"/>
  <c r="Y4559" i="1"/>
  <c r="Z4560" i="1" s="1"/>
  <c r="Y4560" i="1"/>
  <c r="Z4561" i="1" s="1"/>
  <c r="Y4561" i="1"/>
  <c r="Z4562" i="1" s="1"/>
  <c r="Y4562" i="1"/>
  <c r="Z4563" i="1" s="1"/>
  <c r="Y4563" i="1"/>
  <c r="Z4564" i="1" s="1"/>
  <c r="Y4564" i="1"/>
  <c r="Z4565" i="1" s="1"/>
  <c r="Y4565" i="1"/>
  <c r="Z4566" i="1" s="1"/>
  <c r="Y4566" i="1"/>
  <c r="Z4567" i="1" s="1"/>
  <c r="Y4567" i="1"/>
  <c r="Z4568" i="1" s="1"/>
  <c r="Y4568" i="1"/>
  <c r="Z4569" i="1" s="1"/>
  <c r="Y4569" i="1"/>
  <c r="Z4570" i="1" s="1"/>
  <c r="Y4570" i="1"/>
  <c r="Z4571" i="1" s="1"/>
  <c r="Y4571" i="1"/>
  <c r="Z4572" i="1" s="1"/>
  <c r="Y4572" i="1"/>
  <c r="Z4573" i="1" s="1"/>
  <c r="Y4573" i="1"/>
  <c r="Z4574" i="1" s="1"/>
  <c r="Y4574" i="1"/>
  <c r="Z4575" i="1" s="1"/>
  <c r="Y4575" i="1"/>
  <c r="Z4576" i="1" s="1"/>
  <c r="Y4576" i="1"/>
  <c r="Y4577" i="1"/>
  <c r="Y4578" i="1"/>
  <c r="Z4579" i="1" s="1"/>
  <c r="Y4579" i="1"/>
  <c r="Z4580" i="1" s="1"/>
  <c r="Y4580" i="1"/>
  <c r="Z4581" i="1" s="1"/>
  <c r="Y4581" i="1"/>
  <c r="Z4582" i="1" s="1"/>
  <c r="Y4582" i="1"/>
  <c r="Z4583" i="1" s="1"/>
  <c r="Y4583" i="1"/>
  <c r="Z4584" i="1" s="1"/>
  <c r="Y4584" i="1"/>
  <c r="Z4585" i="1" s="1"/>
  <c r="Y4585" i="1"/>
  <c r="Z4586" i="1" s="1"/>
  <c r="Y4586" i="1"/>
  <c r="Z4587" i="1" s="1"/>
  <c r="Y4587" i="1"/>
  <c r="Z4588" i="1" s="1"/>
  <c r="Y4588" i="1"/>
  <c r="Z4589" i="1" s="1"/>
  <c r="Y4589" i="1"/>
  <c r="Z4590" i="1" s="1"/>
  <c r="Y4590" i="1"/>
  <c r="Z4591" i="1" s="1"/>
  <c r="Y4591" i="1"/>
  <c r="Z4592" i="1" s="1"/>
  <c r="Y4592" i="1"/>
  <c r="Z4593" i="1" s="1"/>
  <c r="Y4593" i="1"/>
  <c r="Z4594" i="1" s="1"/>
  <c r="Y4594" i="1"/>
  <c r="Z4595" i="1" s="1"/>
  <c r="Y4595" i="1"/>
  <c r="Z4596" i="1" s="1"/>
  <c r="Y4596" i="1"/>
  <c r="Z4597" i="1" s="1"/>
  <c r="Y4597" i="1"/>
  <c r="Z4598" i="1" s="1"/>
  <c r="Y4598" i="1"/>
  <c r="Z4599" i="1" s="1"/>
  <c r="Y4599" i="1"/>
  <c r="Y4600" i="1"/>
  <c r="Z4601" i="1" s="1"/>
  <c r="Y4601" i="1"/>
  <c r="Z4602" i="1" s="1"/>
  <c r="Y4602" i="1"/>
  <c r="Z4603" i="1" s="1"/>
  <c r="Y4603" i="1"/>
  <c r="Z4604" i="1" s="1"/>
  <c r="Y4604" i="1"/>
  <c r="Z4605" i="1" s="1"/>
  <c r="Y4605" i="1"/>
  <c r="Z4606" i="1" s="1"/>
  <c r="Y4606" i="1"/>
  <c r="Z4607" i="1" s="1"/>
  <c r="Y4607" i="1"/>
  <c r="Z4608" i="1" s="1"/>
  <c r="Y4608" i="1"/>
  <c r="Z4609" i="1" s="1"/>
  <c r="Y4609" i="1"/>
  <c r="Z4610" i="1" s="1"/>
  <c r="Y4610" i="1"/>
  <c r="Z4611" i="1" s="1"/>
  <c r="Y4611" i="1"/>
  <c r="Z4612" i="1" s="1"/>
  <c r="Y4612" i="1"/>
  <c r="Z4613" i="1" s="1"/>
  <c r="Y4613" i="1"/>
  <c r="Z4614" i="1" s="1"/>
  <c r="Y4614" i="1"/>
  <c r="Z4615" i="1" s="1"/>
  <c r="Y4615" i="1"/>
  <c r="Z4616" i="1" s="1"/>
  <c r="Y4616" i="1"/>
  <c r="Z4617" i="1" s="1"/>
  <c r="Y4617" i="1"/>
  <c r="Z4618" i="1" s="1"/>
  <c r="Y4618" i="1"/>
  <c r="Z4619" i="1" s="1"/>
  <c r="Y4619" i="1"/>
  <c r="Z4620" i="1" s="1"/>
  <c r="Y4620" i="1"/>
  <c r="Z4621" i="1" s="1"/>
  <c r="Y4621" i="1"/>
  <c r="Z4622" i="1" s="1"/>
  <c r="Y4622" i="1"/>
  <c r="Z4623" i="1" s="1"/>
  <c r="Y4623" i="1"/>
  <c r="Z4624" i="1" s="1"/>
  <c r="Y4624" i="1"/>
  <c r="Z4625" i="1" s="1"/>
  <c r="Y4625" i="1"/>
  <c r="Z4626" i="1" s="1"/>
  <c r="Y4626" i="1"/>
  <c r="Z4627" i="1" s="1"/>
  <c r="Y4627" i="1"/>
  <c r="Z4628" i="1" s="1"/>
  <c r="Y4628" i="1"/>
  <c r="Z4629" i="1" s="1"/>
  <c r="Y4629" i="1"/>
  <c r="Z4630" i="1" s="1"/>
  <c r="Y4630" i="1"/>
  <c r="Z4631" i="1" s="1"/>
  <c r="Y4631" i="1"/>
  <c r="Z4632" i="1" s="1"/>
  <c r="Y4632" i="1"/>
  <c r="Z4633" i="1" s="1"/>
  <c r="Y4633" i="1"/>
  <c r="Z4634" i="1" s="1"/>
  <c r="Y4634" i="1"/>
  <c r="Z4635" i="1" s="1"/>
  <c r="Y4635" i="1"/>
  <c r="Z4636" i="1" s="1"/>
  <c r="Y4636" i="1"/>
  <c r="Z4637" i="1" s="1"/>
  <c r="Y4637" i="1"/>
  <c r="Z4638" i="1" s="1"/>
  <c r="Y4638" i="1"/>
  <c r="Z4639" i="1" s="1"/>
  <c r="Y4639" i="1"/>
  <c r="Z4640" i="1" s="1"/>
  <c r="Y4640" i="1"/>
  <c r="Z4641" i="1" s="1"/>
  <c r="Y4641" i="1"/>
  <c r="Z4642" i="1" s="1"/>
  <c r="Y4642" i="1"/>
  <c r="Z4643" i="1" s="1"/>
  <c r="Y4643" i="1"/>
  <c r="Z4644" i="1" s="1"/>
  <c r="Y4644" i="1"/>
  <c r="Z4645" i="1" s="1"/>
  <c r="Y4645" i="1"/>
  <c r="Z4646" i="1" s="1"/>
  <c r="Y4646" i="1"/>
  <c r="Z4647" i="1" s="1"/>
  <c r="Y4647" i="1"/>
  <c r="Z4648" i="1" s="1"/>
  <c r="Y4648" i="1"/>
  <c r="Z4649" i="1" s="1"/>
  <c r="Y4649" i="1"/>
  <c r="Z4650" i="1" s="1"/>
  <c r="Y4650" i="1"/>
  <c r="Z4651" i="1" s="1"/>
  <c r="Y4651" i="1"/>
  <c r="Z4652" i="1" s="1"/>
  <c r="Y4652" i="1"/>
  <c r="Z4653" i="1" s="1"/>
  <c r="Y4653" i="1"/>
  <c r="Z4654" i="1" s="1"/>
  <c r="Y4654" i="1"/>
  <c r="Z4655" i="1" s="1"/>
  <c r="Y4655" i="1"/>
  <c r="Z4656" i="1" s="1"/>
  <c r="Y4656" i="1"/>
  <c r="Z4657" i="1" s="1"/>
  <c r="Y4657" i="1"/>
  <c r="Z4658" i="1" s="1"/>
  <c r="Y4658" i="1"/>
  <c r="Z4659" i="1" s="1"/>
  <c r="Y4659" i="1"/>
  <c r="Z4660" i="1" s="1"/>
  <c r="Y4660" i="1"/>
  <c r="Z4661" i="1" s="1"/>
  <c r="Y4661" i="1"/>
  <c r="Z4662" i="1" s="1"/>
  <c r="Y4662" i="1"/>
  <c r="Z4663" i="1" s="1"/>
  <c r="Y4663" i="1"/>
  <c r="Z4664" i="1" s="1"/>
  <c r="Y4664" i="1"/>
  <c r="Z4665" i="1" s="1"/>
  <c r="Y4665" i="1"/>
  <c r="Z4666" i="1" s="1"/>
  <c r="Y4666" i="1"/>
  <c r="Z4667" i="1" s="1"/>
  <c r="Y4667" i="1"/>
  <c r="Z4668" i="1" s="1"/>
  <c r="Y4668" i="1"/>
  <c r="Z4669" i="1" s="1"/>
  <c r="Y4669" i="1"/>
  <c r="Z4670" i="1" s="1"/>
  <c r="Y4670" i="1"/>
  <c r="Z4671" i="1" s="1"/>
  <c r="Y4671" i="1"/>
  <c r="Z4672" i="1" s="1"/>
  <c r="Y4672" i="1"/>
  <c r="Y4673" i="1"/>
  <c r="Y4674" i="1"/>
  <c r="Z4675" i="1" s="1"/>
  <c r="Y4675" i="1"/>
  <c r="Z4676" i="1" s="1"/>
  <c r="Y4676" i="1"/>
  <c r="Z4677" i="1" s="1"/>
  <c r="Y4677" i="1"/>
  <c r="Z4678" i="1" s="1"/>
  <c r="Y4678" i="1"/>
  <c r="Z4679" i="1" s="1"/>
  <c r="Y4679" i="1"/>
  <c r="Z4680" i="1" s="1"/>
  <c r="Y4680" i="1"/>
  <c r="Z4681" i="1" s="1"/>
  <c r="Y4681" i="1"/>
  <c r="Z4682" i="1" s="1"/>
  <c r="Y4682" i="1"/>
  <c r="Z4683" i="1" s="1"/>
  <c r="Y4683" i="1"/>
  <c r="Z4684" i="1" s="1"/>
  <c r="Y4684" i="1"/>
  <c r="Z4685" i="1" s="1"/>
  <c r="Y4685" i="1"/>
  <c r="Z4686" i="1" s="1"/>
  <c r="Y4686" i="1"/>
  <c r="Z4687" i="1" s="1"/>
  <c r="Y4687" i="1"/>
  <c r="Z4688" i="1" s="1"/>
  <c r="Y4688" i="1"/>
  <c r="Z4689" i="1" s="1"/>
  <c r="Y4689" i="1"/>
  <c r="Y4690" i="1"/>
  <c r="Z4691" i="1" s="1"/>
  <c r="Y4691" i="1"/>
  <c r="Z4692" i="1" s="1"/>
  <c r="Y4692" i="1"/>
  <c r="Z4693" i="1" s="1"/>
  <c r="Y4693" i="1"/>
  <c r="Z4694" i="1" s="1"/>
  <c r="Y4694" i="1"/>
  <c r="Z4695" i="1" s="1"/>
  <c r="Y4695" i="1"/>
  <c r="Z4696" i="1" s="1"/>
  <c r="Y4696" i="1"/>
  <c r="Z4697" i="1" s="1"/>
  <c r="Y4697" i="1"/>
  <c r="Y4698" i="1"/>
  <c r="Z4699" i="1" s="1"/>
  <c r="Y4699" i="1"/>
  <c r="Z4700" i="1" s="1"/>
  <c r="Y4700" i="1"/>
  <c r="Z4701" i="1" s="1"/>
  <c r="Y4701" i="1"/>
  <c r="Z4702" i="1" s="1"/>
  <c r="Y4702" i="1"/>
  <c r="Z4703" i="1" s="1"/>
  <c r="Y4703" i="1"/>
  <c r="Z4704" i="1" s="1"/>
  <c r="Y4704" i="1"/>
  <c r="Z4705" i="1" s="1"/>
  <c r="Y4705" i="1"/>
  <c r="Z4706" i="1" s="1"/>
  <c r="Y4706" i="1"/>
  <c r="Z4707" i="1" s="1"/>
  <c r="Y4707" i="1"/>
  <c r="Z4708" i="1" s="1"/>
  <c r="Y4708" i="1"/>
  <c r="Z4709" i="1" s="1"/>
  <c r="Y4709" i="1"/>
  <c r="Z4710" i="1" s="1"/>
  <c r="Y4710" i="1"/>
  <c r="Z4711" i="1" s="1"/>
  <c r="Y4711" i="1"/>
  <c r="Z4712" i="1" s="1"/>
  <c r="Y4712" i="1"/>
  <c r="Z4713" i="1" s="1"/>
  <c r="Y4713" i="1"/>
  <c r="Z4714" i="1" s="1"/>
  <c r="Y4714" i="1"/>
  <c r="Z4715" i="1" s="1"/>
  <c r="Y4715" i="1"/>
  <c r="Z4716" i="1" s="1"/>
  <c r="Y4716" i="1"/>
  <c r="Z4717" i="1" s="1"/>
  <c r="Y4717" i="1"/>
  <c r="Z4718" i="1" s="1"/>
  <c r="Y4718" i="1"/>
  <c r="Z4719" i="1" s="1"/>
  <c r="Y4719" i="1"/>
  <c r="Z4720" i="1" s="1"/>
  <c r="Y4720" i="1"/>
  <c r="Z4721" i="1" s="1"/>
  <c r="Y4721" i="1"/>
  <c r="Z4722" i="1" s="1"/>
  <c r="Y4722" i="1"/>
  <c r="Z4723" i="1" s="1"/>
  <c r="Y4723" i="1"/>
  <c r="Z4724" i="1" s="1"/>
  <c r="Y4724" i="1"/>
  <c r="Z4725" i="1" s="1"/>
  <c r="Y4725" i="1"/>
  <c r="Z4726" i="1" s="1"/>
  <c r="Y4726" i="1"/>
  <c r="Z4727" i="1" s="1"/>
  <c r="Y4727" i="1"/>
  <c r="Z4728" i="1" s="1"/>
  <c r="Y4728" i="1"/>
  <c r="Z4729" i="1" s="1"/>
  <c r="Y4729" i="1"/>
  <c r="Z4730" i="1" s="1"/>
  <c r="Y4730" i="1"/>
  <c r="Z4731" i="1" s="1"/>
  <c r="Y4731" i="1"/>
  <c r="Z4732" i="1" s="1"/>
  <c r="Y4732" i="1"/>
  <c r="Z4733" i="1" s="1"/>
  <c r="Y4733" i="1"/>
  <c r="Z4734" i="1" s="1"/>
  <c r="Y4734" i="1"/>
  <c r="Z4735" i="1" s="1"/>
  <c r="Y4735" i="1"/>
  <c r="Z4736" i="1" s="1"/>
  <c r="Y4736" i="1"/>
  <c r="Z4737" i="1" s="1"/>
  <c r="Y4737" i="1"/>
  <c r="Z4738" i="1" s="1"/>
  <c r="Y4738" i="1"/>
  <c r="Z4739" i="1" s="1"/>
  <c r="Y4739" i="1"/>
  <c r="Z4740" i="1" s="1"/>
  <c r="Y4740" i="1"/>
  <c r="Z4741" i="1" s="1"/>
  <c r="Y4741" i="1"/>
  <c r="Z4742" i="1" s="1"/>
  <c r="Y4742" i="1"/>
  <c r="Z4743" i="1" s="1"/>
  <c r="Y4743" i="1"/>
  <c r="Z4744" i="1" s="1"/>
  <c r="Y4744" i="1"/>
  <c r="Z4745" i="1" s="1"/>
  <c r="Y4745" i="1"/>
  <c r="Z4746" i="1" s="1"/>
  <c r="Y4746" i="1"/>
  <c r="Z4747" i="1" s="1"/>
  <c r="Y4747" i="1"/>
  <c r="Z4748" i="1" s="1"/>
  <c r="Y4748" i="1"/>
  <c r="Z4749" i="1" s="1"/>
  <c r="Y4749" i="1"/>
  <c r="Z4750" i="1" s="1"/>
  <c r="Y4750" i="1"/>
  <c r="Z4751" i="1" s="1"/>
  <c r="Y4751" i="1"/>
  <c r="Z4752" i="1" s="1"/>
  <c r="Y4752" i="1"/>
  <c r="Z4753" i="1" s="1"/>
  <c r="Y4753" i="1"/>
  <c r="Z4754" i="1" s="1"/>
  <c r="Y4754" i="1"/>
  <c r="Z4755" i="1" s="1"/>
  <c r="Y4755" i="1"/>
  <c r="Z4756" i="1" s="1"/>
  <c r="Y4756" i="1"/>
  <c r="Y4757" i="1"/>
  <c r="Z4758" i="1" s="1"/>
  <c r="Y4758" i="1"/>
  <c r="Z4759" i="1" s="1"/>
  <c r="Y4759" i="1"/>
  <c r="Z4760" i="1" s="1"/>
  <c r="Y4760" i="1"/>
  <c r="Z4761" i="1" s="1"/>
  <c r="Y4761" i="1"/>
  <c r="Z4762" i="1" s="1"/>
  <c r="Y4762" i="1"/>
  <c r="Z4763" i="1" s="1"/>
  <c r="Y4763" i="1"/>
  <c r="Z4764" i="1" s="1"/>
  <c r="Y4764" i="1"/>
  <c r="Z4765" i="1" s="1"/>
  <c r="Y4765" i="1"/>
  <c r="Z4766" i="1" s="1"/>
  <c r="Y4766" i="1"/>
  <c r="Z4767" i="1" s="1"/>
  <c r="Y4767" i="1"/>
  <c r="Z4768" i="1" s="1"/>
  <c r="Y4768" i="1"/>
  <c r="Z4769" i="1" s="1"/>
  <c r="Y4769" i="1"/>
  <c r="Z4770" i="1" s="1"/>
  <c r="Y4770" i="1"/>
  <c r="Z4771" i="1" s="1"/>
  <c r="Y4771" i="1"/>
  <c r="Z4772" i="1" s="1"/>
  <c r="Y4772" i="1"/>
  <c r="Z4773" i="1" s="1"/>
  <c r="Y4773" i="1"/>
  <c r="Z4774" i="1" s="1"/>
  <c r="Y4774" i="1"/>
  <c r="Z4775" i="1" s="1"/>
  <c r="Y4775" i="1"/>
  <c r="Z4776" i="1" s="1"/>
  <c r="Y4776" i="1"/>
  <c r="Z4777" i="1" s="1"/>
  <c r="Y4777" i="1"/>
  <c r="Z4778" i="1" s="1"/>
  <c r="Y4778" i="1"/>
  <c r="Z4779" i="1" s="1"/>
  <c r="Y4779" i="1"/>
  <c r="Z4780" i="1" s="1"/>
  <c r="Y4780" i="1"/>
  <c r="Z4781" i="1" s="1"/>
  <c r="Y4781" i="1"/>
  <c r="Z4782" i="1" s="1"/>
  <c r="Y4782" i="1"/>
  <c r="Z4783" i="1" s="1"/>
  <c r="Y4783" i="1"/>
  <c r="Z4784" i="1" s="1"/>
  <c r="Y4784" i="1"/>
  <c r="Z4785" i="1" s="1"/>
  <c r="Y4785" i="1"/>
  <c r="Z4786" i="1" s="1"/>
  <c r="Y4786" i="1"/>
  <c r="Z4787" i="1" s="1"/>
  <c r="Y4787" i="1"/>
  <c r="Z4788" i="1" s="1"/>
  <c r="Y4788" i="1"/>
  <c r="Z4789" i="1" s="1"/>
  <c r="Y4789" i="1"/>
  <c r="Z4790" i="1" s="1"/>
  <c r="Y4790" i="1"/>
  <c r="Z4791" i="1" s="1"/>
  <c r="Y4791" i="1"/>
  <c r="Z4792" i="1" s="1"/>
  <c r="Y4792" i="1"/>
  <c r="Z4793" i="1" s="1"/>
  <c r="Y4793" i="1"/>
  <c r="Z4794" i="1" s="1"/>
  <c r="Y4794" i="1"/>
  <c r="Z4795" i="1" s="1"/>
  <c r="Y4795" i="1"/>
  <c r="Z4796" i="1" s="1"/>
  <c r="Y4796" i="1"/>
  <c r="Z4797" i="1" s="1"/>
  <c r="Y4797" i="1"/>
  <c r="Z4798" i="1" s="1"/>
  <c r="Y4798" i="1"/>
  <c r="Z4799" i="1" s="1"/>
  <c r="Y4799" i="1"/>
  <c r="Z4800" i="1" s="1"/>
  <c r="Y4800" i="1"/>
  <c r="Z4801" i="1" s="1"/>
  <c r="Y4801" i="1"/>
  <c r="Z4802" i="1" s="1"/>
  <c r="Y4802" i="1"/>
  <c r="Z4803" i="1" s="1"/>
  <c r="Y4803" i="1"/>
  <c r="Z4804" i="1" s="1"/>
  <c r="Y4804" i="1"/>
  <c r="Y4805" i="1"/>
  <c r="Y4806" i="1"/>
  <c r="Z4807" i="1" s="1"/>
  <c r="Y4807" i="1"/>
  <c r="Z4808" i="1" s="1"/>
  <c r="Y4808" i="1"/>
  <c r="Z4809" i="1" s="1"/>
  <c r="Y4809" i="1"/>
  <c r="Z4810" i="1" s="1"/>
  <c r="Y4810" i="1"/>
  <c r="Z4811" i="1" s="1"/>
  <c r="Y4811" i="1"/>
  <c r="Z4812" i="1" s="1"/>
  <c r="Y4812" i="1"/>
  <c r="Z4813" i="1" s="1"/>
  <c r="Y4813" i="1"/>
  <c r="Z4814" i="1" s="1"/>
  <c r="Y4814" i="1"/>
  <c r="Z4815" i="1" s="1"/>
  <c r="Y4815" i="1"/>
  <c r="Z4816" i="1" s="1"/>
  <c r="Y4816" i="1"/>
  <c r="Y4817" i="1"/>
  <c r="Z4818" i="1" s="1"/>
  <c r="Y4818" i="1"/>
  <c r="Z4819" i="1" s="1"/>
  <c r="Y4819" i="1"/>
  <c r="Z4820" i="1" s="1"/>
  <c r="Y4820" i="1"/>
  <c r="Z4821" i="1" s="1"/>
  <c r="Y4821" i="1"/>
  <c r="Z4822" i="1" s="1"/>
  <c r="Y4822" i="1"/>
  <c r="Z4823" i="1" s="1"/>
  <c r="Y4823" i="1"/>
  <c r="Z4824" i="1" s="1"/>
  <c r="Y4824" i="1"/>
  <c r="Z4825" i="1" s="1"/>
  <c r="Y4825" i="1"/>
  <c r="Z4826" i="1" s="1"/>
  <c r="Y4826" i="1"/>
  <c r="Z4827" i="1" s="1"/>
  <c r="Y4827" i="1"/>
  <c r="Z4828" i="1" s="1"/>
  <c r="Y4828" i="1"/>
  <c r="Z4829" i="1" s="1"/>
  <c r="Y4829" i="1"/>
  <c r="Z4830" i="1" s="1"/>
  <c r="Y4830" i="1"/>
  <c r="Z4831" i="1" s="1"/>
  <c r="Y4831" i="1"/>
  <c r="Z4832" i="1" s="1"/>
  <c r="Y4832" i="1"/>
  <c r="Z4833" i="1" s="1"/>
  <c r="Y4833" i="1"/>
  <c r="Z4834" i="1" s="1"/>
  <c r="Y4834" i="1"/>
  <c r="Z4835" i="1" s="1"/>
  <c r="Y4835" i="1"/>
  <c r="Z4836" i="1" s="1"/>
  <c r="Y4836" i="1"/>
  <c r="Z4837" i="1" s="1"/>
  <c r="Y4837" i="1"/>
  <c r="Z4838" i="1" s="1"/>
  <c r="Y4838" i="1"/>
  <c r="Z4839" i="1" s="1"/>
  <c r="Y4839" i="1"/>
  <c r="Z4840" i="1" s="1"/>
  <c r="Y4840" i="1"/>
  <c r="Z4841" i="1" s="1"/>
  <c r="Y4841" i="1"/>
  <c r="Z4842" i="1" s="1"/>
  <c r="Y4842" i="1"/>
  <c r="Z4843" i="1" s="1"/>
  <c r="Y4843" i="1"/>
  <c r="Z4844" i="1" s="1"/>
  <c r="Y4844" i="1"/>
  <c r="Z4845" i="1" s="1"/>
  <c r="Y4845" i="1"/>
  <c r="Z4846" i="1" s="1"/>
  <c r="Y4846" i="1"/>
  <c r="Z4847" i="1" s="1"/>
  <c r="Y4847" i="1"/>
  <c r="Z4848" i="1" s="1"/>
  <c r="Y4848" i="1"/>
  <c r="Z4849" i="1" s="1"/>
  <c r="Y4849" i="1"/>
  <c r="Z4850" i="1" s="1"/>
  <c r="Y4850" i="1"/>
  <c r="Z4851" i="1" s="1"/>
  <c r="Y4851" i="1"/>
  <c r="Z4852" i="1" s="1"/>
  <c r="Y4852" i="1"/>
  <c r="Z4853" i="1" s="1"/>
  <c r="Y4853" i="1"/>
  <c r="Z4854" i="1" s="1"/>
  <c r="Y4854" i="1"/>
  <c r="Z4855" i="1" s="1"/>
  <c r="Y4855" i="1"/>
  <c r="Z4856" i="1" s="1"/>
  <c r="Y4856" i="1"/>
  <c r="Z4857" i="1" s="1"/>
  <c r="Y4857" i="1"/>
  <c r="Z4858" i="1" s="1"/>
  <c r="Y4858" i="1"/>
  <c r="Z4859" i="1" s="1"/>
  <c r="Y4859" i="1"/>
  <c r="Z4860" i="1" s="1"/>
  <c r="Y4860" i="1"/>
  <c r="Z4861" i="1" s="1"/>
  <c r="Y4861" i="1"/>
  <c r="Z4862" i="1" s="1"/>
  <c r="Y4862" i="1"/>
  <c r="Z4863" i="1" s="1"/>
  <c r="Y4863" i="1"/>
  <c r="Z4864" i="1" s="1"/>
  <c r="Y4864" i="1"/>
  <c r="Z4865" i="1" s="1"/>
  <c r="Y4865" i="1"/>
  <c r="Z4866" i="1" s="1"/>
  <c r="Y4866" i="1"/>
  <c r="Z4867" i="1" s="1"/>
  <c r="Y4867" i="1"/>
  <c r="Z4868" i="1" s="1"/>
  <c r="Y4868" i="1"/>
  <c r="Z4869" i="1" s="1"/>
  <c r="Y4869" i="1"/>
  <c r="Z4870" i="1" s="1"/>
  <c r="Y4870" i="1"/>
  <c r="Z4871" i="1" s="1"/>
  <c r="Y4871" i="1"/>
  <c r="Y4872" i="1"/>
  <c r="Z4873" i="1" s="1"/>
  <c r="Y4873" i="1"/>
  <c r="Z4874" i="1" s="1"/>
  <c r="Y4874" i="1"/>
  <c r="Z4875" i="1" s="1"/>
  <c r="Y4875" i="1"/>
  <c r="Z4876" i="1" s="1"/>
  <c r="Y4876" i="1"/>
  <c r="Z4877" i="1" s="1"/>
  <c r="Y4877" i="1"/>
  <c r="Z4878" i="1" s="1"/>
  <c r="Y4878" i="1"/>
  <c r="Z4879" i="1" s="1"/>
  <c r="Y4879" i="1"/>
  <c r="Z4880" i="1" s="1"/>
  <c r="Y4880" i="1"/>
  <c r="Z4881" i="1" s="1"/>
  <c r="Y4881" i="1"/>
  <c r="Z4882" i="1" s="1"/>
  <c r="Y4882" i="1"/>
  <c r="Z4883" i="1" s="1"/>
  <c r="Y4883" i="1"/>
  <c r="Z4884" i="1" s="1"/>
  <c r="Y4884" i="1"/>
  <c r="Z4885" i="1" s="1"/>
  <c r="Y4885" i="1"/>
  <c r="Z4886" i="1" s="1"/>
  <c r="Y4886" i="1"/>
  <c r="Z4887" i="1" s="1"/>
  <c r="Y4887" i="1"/>
  <c r="Z4888" i="1" s="1"/>
  <c r="Y4888" i="1"/>
  <c r="Z4889" i="1" s="1"/>
  <c r="Y4889" i="1"/>
  <c r="Z4890" i="1" s="1"/>
  <c r="Y4890" i="1"/>
  <c r="Z4891" i="1" s="1"/>
  <c r="Y4891" i="1"/>
  <c r="Z4892" i="1" s="1"/>
  <c r="Y4892" i="1"/>
  <c r="Z4893" i="1" s="1"/>
  <c r="Y4893" i="1"/>
  <c r="Z4894" i="1" s="1"/>
  <c r="Y4894" i="1"/>
  <c r="Z4895" i="1" s="1"/>
  <c r="Y4895" i="1"/>
  <c r="Z4896" i="1" s="1"/>
  <c r="Y4896" i="1"/>
  <c r="Z4897" i="1" s="1"/>
  <c r="Y4897" i="1"/>
  <c r="Z4898" i="1" s="1"/>
  <c r="Y4898" i="1"/>
  <c r="Z4899" i="1" s="1"/>
  <c r="Y4899" i="1"/>
  <c r="Z4900" i="1" s="1"/>
  <c r="Y4900" i="1"/>
  <c r="Z4901" i="1" s="1"/>
  <c r="Y4901" i="1"/>
  <c r="Z4902" i="1" s="1"/>
  <c r="Y4902" i="1"/>
  <c r="Z4903" i="1" s="1"/>
  <c r="Y4903" i="1"/>
  <c r="Z4904" i="1" s="1"/>
  <c r="Y4904" i="1"/>
  <c r="Z4905" i="1" s="1"/>
  <c r="Y4905" i="1"/>
  <c r="Z4906" i="1" s="1"/>
  <c r="Y4906" i="1"/>
  <c r="Z4907" i="1" s="1"/>
  <c r="Y4907" i="1"/>
  <c r="Z4908" i="1" s="1"/>
  <c r="Y4908" i="1"/>
  <c r="Z4909" i="1" s="1"/>
  <c r="Y4909" i="1"/>
  <c r="Z4910" i="1" s="1"/>
  <c r="Y4910" i="1"/>
  <c r="Z4911" i="1" s="1"/>
  <c r="Y4911" i="1"/>
  <c r="Z4912" i="1" s="1"/>
  <c r="Y4912" i="1"/>
  <c r="Y4913" i="1"/>
  <c r="Z4914" i="1" s="1"/>
  <c r="Y4914" i="1"/>
  <c r="Z4915" i="1" s="1"/>
  <c r="Y4915" i="1"/>
  <c r="Z4916" i="1" s="1"/>
  <c r="Y4916" i="1"/>
  <c r="Z4917" i="1" s="1"/>
  <c r="Y4917" i="1"/>
  <c r="Z4918" i="1" s="1"/>
  <c r="Y4918" i="1"/>
  <c r="Z4919" i="1" s="1"/>
  <c r="Y4919" i="1"/>
  <c r="Z4920" i="1" s="1"/>
  <c r="Y4920" i="1"/>
  <c r="Z4921" i="1" s="1"/>
  <c r="Y4921" i="1"/>
  <c r="Z4922" i="1" s="1"/>
  <c r="Y4922" i="1"/>
  <c r="Z4923" i="1" s="1"/>
  <c r="Y4923" i="1"/>
  <c r="Z4924" i="1" s="1"/>
  <c r="Y4924" i="1"/>
  <c r="Z4925" i="1" s="1"/>
  <c r="Y4925" i="1"/>
  <c r="Z4926" i="1" s="1"/>
  <c r="Y4926" i="1"/>
  <c r="Z4927" i="1" s="1"/>
  <c r="Y4927" i="1"/>
  <c r="Z4928" i="1" s="1"/>
  <c r="Y4928" i="1"/>
  <c r="Z4929" i="1" s="1"/>
  <c r="Y4929" i="1"/>
  <c r="Z4930" i="1" s="1"/>
  <c r="Y4930" i="1"/>
  <c r="Z4931" i="1" s="1"/>
  <c r="Y4931" i="1"/>
  <c r="Z4932" i="1" s="1"/>
  <c r="Y4932" i="1"/>
  <c r="Z4933" i="1" s="1"/>
  <c r="Y4933" i="1"/>
  <c r="Z4934" i="1" s="1"/>
  <c r="Y4934" i="1"/>
  <c r="Z4935" i="1" s="1"/>
  <c r="Y4935" i="1"/>
  <c r="Z4936" i="1" s="1"/>
  <c r="Y4936" i="1"/>
  <c r="Z4937" i="1" s="1"/>
  <c r="Y4937" i="1"/>
  <c r="Z4938" i="1" s="1"/>
  <c r="Y4938" i="1"/>
  <c r="Z4939" i="1" s="1"/>
  <c r="Y4939" i="1"/>
  <c r="Z4940" i="1" s="1"/>
  <c r="Y4940" i="1"/>
  <c r="Z4941" i="1" s="1"/>
  <c r="Y4941" i="1"/>
  <c r="Z4942" i="1" s="1"/>
  <c r="Y4942" i="1"/>
  <c r="Z4943" i="1" s="1"/>
  <c r="Y4943" i="1"/>
  <c r="Z4944" i="1" s="1"/>
  <c r="Y4944" i="1"/>
  <c r="Z4945" i="1" s="1"/>
  <c r="Y4945" i="1"/>
  <c r="Z4946" i="1" s="1"/>
  <c r="Y4946" i="1"/>
  <c r="Z4947" i="1" s="1"/>
  <c r="Y4947" i="1"/>
  <c r="Z4948" i="1" s="1"/>
  <c r="Y4948" i="1"/>
  <c r="Z4949" i="1" s="1"/>
  <c r="Y4949" i="1"/>
  <c r="Z4950" i="1" s="1"/>
  <c r="Y4950" i="1"/>
  <c r="Z4951" i="1" s="1"/>
  <c r="Y4951" i="1"/>
  <c r="Z4952" i="1" s="1"/>
  <c r="Y4952" i="1"/>
  <c r="Z4953" i="1" s="1"/>
  <c r="Y4953" i="1"/>
  <c r="Z4954" i="1" s="1"/>
  <c r="Y4954" i="1"/>
  <c r="Z4955" i="1" s="1"/>
  <c r="Y4955" i="1"/>
  <c r="Z4956" i="1" s="1"/>
  <c r="Y4956" i="1"/>
  <c r="Z4957" i="1" s="1"/>
  <c r="Y4957" i="1"/>
  <c r="Z4958" i="1" s="1"/>
  <c r="Y4958" i="1"/>
  <c r="Z4959" i="1" s="1"/>
  <c r="Y4959" i="1"/>
  <c r="Z4960" i="1" s="1"/>
  <c r="Y4960" i="1"/>
  <c r="Y4961" i="1"/>
  <c r="Z4962" i="1" s="1"/>
  <c r="Y4962" i="1"/>
  <c r="Z4963" i="1" s="1"/>
  <c r="Y4963" i="1"/>
  <c r="Z4964" i="1" s="1"/>
  <c r="Y4964" i="1"/>
  <c r="Z4965" i="1" s="1"/>
  <c r="Y4965" i="1"/>
  <c r="Z4966" i="1" s="1"/>
  <c r="Y4966" i="1"/>
  <c r="Z4967" i="1" s="1"/>
  <c r="Y4967" i="1"/>
  <c r="Z4968" i="1" s="1"/>
  <c r="Y4968" i="1"/>
  <c r="Z4969" i="1" s="1"/>
  <c r="Y4969" i="1"/>
  <c r="Z4970" i="1" s="1"/>
  <c r="Y4970" i="1"/>
  <c r="Z4971" i="1" s="1"/>
  <c r="Y4971" i="1"/>
  <c r="Z4972" i="1" s="1"/>
  <c r="Y4972" i="1"/>
  <c r="Z4973" i="1" s="1"/>
  <c r="Y4973" i="1"/>
  <c r="Y4974" i="1"/>
  <c r="Z4975" i="1" s="1"/>
  <c r="Y4975" i="1"/>
  <c r="Z4976" i="1" s="1"/>
  <c r="Y4976" i="1"/>
  <c r="Z4977" i="1" s="1"/>
  <c r="Y4977" i="1"/>
  <c r="Z4978" i="1" s="1"/>
  <c r="Y4978" i="1"/>
  <c r="Z4979" i="1" s="1"/>
  <c r="Y4979" i="1"/>
  <c r="Z4980" i="1" s="1"/>
  <c r="Y4980" i="1"/>
  <c r="Z4981" i="1" s="1"/>
  <c r="Y4981" i="1"/>
  <c r="Z4982" i="1" s="1"/>
  <c r="Y4982" i="1"/>
  <c r="Z4983" i="1" s="1"/>
  <c r="Y4983" i="1"/>
  <c r="Z4984" i="1" s="1"/>
  <c r="Y4984" i="1"/>
  <c r="Z4985" i="1" s="1"/>
  <c r="Y4985" i="1"/>
  <c r="Z4986" i="1" s="1"/>
  <c r="Y4986" i="1"/>
  <c r="Z4987" i="1" s="1"/>
  <c r="Y4987" i="1"/>
  <c r="Y4988" i="1"/>
  <c r="Z4989" i="1" s="1"/>
  <c r="Y4989" i="1"/>
  <c r="Z4990" i="1" s="1"/>
  <c r="Y4990" i="1"/>
  <c r="Z4991" i="1" s="1"/>
  <c r="Y4991" i="1"/>
  <c r="Z4992" i="1" s="1"/>
  <c r="Y4992" i="1"/>
  <c r="Z4993" i="1" s="1"/>
  <c r="Y4993" i="1"/>
  <c r="Z4994" i="1" s="1"/>
  <c r="Y4994" i="1"/>
  <c r="Z4995" i="1" s="1"/>
  <c r="Y4995" i="1"/>
  <c r="Z4996" i="1" s="1"/>
  <c r="Y4996" i="1"/>
  <c r="Y4997" i="1"/>
  <c r="Y4998" i="1"/>
  <c r="Z4999" i="1" s="1"/>
  <c r="Y4999" i="1"/>
  <c r="Z5000" i="1" s="1"/>
  <c r="Y5000" i="1"/>
  <c r="Z5001" i="1" s="1"/>
  <c r="Y5001"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B9" i="2"/>
  <c r="B8" i="2"/>
  <c r="B7" i="2"/>
  <c r="B6" i="2"/>
  <c r="B5" i="2"/>
  <c r="B4" i="2"/>
  <c r="B3" i="2"/>
  <c r="B2" i="2"/>
  <c r="G5" i="16" l="1"/>
  <c r="G11" i="16"/>
  <c r="G9" i="16"/>
  <c r="G8" i="16"/>
  <c r="G7" i="16"/>
  <c r="Z16" i="1"/>
  <c r="D5" i="6"/>
  <c r="D9" i="6"/>
  <c r="D6" i="4"/>
  <c r="G3" i="6"/>
  <c r="Z12" i="1"/>
  <c r="D2" i="4"/>
  <c r="D3" i="6"/>
  <c r="E3" i="6" s="1"/>
  <c r="Z35" i="1"/>
  <c r="D8" i="6"/>
  <c r="Z11" i="1"/>
  <c r="D3" i="5"/>
  <c r="E3" i="5" s="1"/>
  <c r="G3" i="5" s="1"/>
  <c r="Z10" i="1"/>
  <c r="D13" i="6"/>
  <c r="Z9" i="1"/>
  <c r="D12" i="6"/>
  <c r="D5" i="5"/>
  <c r="E5" i="5" s="1"/>
  <c r="Z8" i="1"/>
  <c r="D2" i="6"/>
  <c r="E2" i="6" s="1"/>
  <c r="Z19" i="1"/>
  <c r="D4" i="4"/>
  <c r="Z7" i="1"/>
  <c r="D3" i="4"/>
  <c r="D4" i="5"/>
  <c r="Z17" i="1"/>
  <c r="D5" i="4"/>
  <c r="Z5" i="1"/>
  <c r="D6" i="6"/>
  <c r="E6" i="6" s="1"/>
  <c r="H6" i="6" s="1"/>
  <c r="D2" i="5"/>
  <c r="E2" i="5" s="1"/>
  <c r="G2" i="5" s="1"/>
  <c r="D7" i="4"/>
  <c r="B7" i="3"/>
  <c r="C5" i="7" s="1"/>
  <c r="E5" i="7" s="1"/>
  <c r="B6" i="3"/>
  <c r="C6" i="7" s="1"/>
  <c r="E6" i="7" s="1"/>
  <c r="F6" i="7" s="1"/>
  <c r="Z6" i="1"/>
  <c r="D11" i="6"/>
  <c r="G10" i="6"/>
  <c r="G9" i="6"/>
  <c r="E9" i="6"/>
  <c r="H9" i="6" s="1"/>
  <c r="D7" i="6"/>
  <c r="D8" i="4"/>
  <c r="D6" i="5"/>
  <c r="E6" i="5" s="1"/>
  <c r="E4" i="5"/>
  <c r="G7" i="6"/>
  <c r="E7" i="6"/>
  <c r="Z14" i="1"/>
  <c r="D10" i="6"/>
  <c r="E10" i="6" s="1"/>
  <c r="H10" i="6" s="1"/>
  <c r="B12" i="3"/>
  <c r="G6" i="6"/>
  <c r="G5" i="6"/>
  <c r="G4" i="6"/>
  <c r="E5" i="6"/>
  <c r="H5" i="6" s="1"/>
  <c r="E13" i="6"/>
  <c r="E12" i="6"/>
  <c r="E11" i="6"/>
  <c r="E8" i="6"/>
  <c r="D7" i="7"/>
  <c r="Z3" i="1"/>
  <c r="Z4" i="1"/>
  <c r="H3" i="6" l="1"/>
  <c r="H4" i="6"/>
  <c r="G6" i="5"/>
  <c r="H11" i="6"/>
  <c r="H7" i="6"/>
  <c r="H13" i="6"/>
  <c r="F5" i="7"/>
  <c r="A1" i="7"/>
  <c r="G4" i="5"/>
  <c r="D6" i="7"/>
  <c r="H12" i="6"/>
  <c r="G5" i="5"/>
  <c r="D5" i="7"/>
  <c r="H8"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<sst xmlns="http://schemas.openxmlformats.org/spreadsheetml/2006/main" count="60507" uniqueCount="5165">
  <si>
    <t>Ticket_ID</t>
  </si>
  <si>
    <t>Ticket_Date</t>
  </si>
  <si>
    <t>Business_Unit</t>
  </si>
  <si>
    <t>Location</t>
  </si>
  <si>
    <t>Request_Type</t>
  </si>
  <si>
    <t>Priority</t>
  </si>
  <si>
    <t>Channel</t>
  </si>
  <si>
    <t>Assigned_Team</t>
  </si>
  <si>
    <t>Status</t>
  </si>
  <si>
    <t>Resolution_Hours</t>
  </si>
  <si>
    <t>SLA_Target_Hours</t>
  </si>
  <si>
    <t>SLA_Breached</t>
  </si>
  <si>
    <t>Rework_Count</t>
  </si>
  <si>
    <t>Customer_Satisfaction</t>
  </si>
  <si>
    <t>FTE_Cost_per_Hour</t>
  </si>
  <si>
    <t>Estimated_Cost</t>
  </si>
  <si>
    <t>Month</t>
  </si>
  <si>
    <t>Month_No</t>
  </si>
  <si>
    <t>Quarter</t>
  </si>
  <si>
    <t>Weekday</t>
  </si>
  <si>
    <t>OPS-101659</t>
  </si>
  <si>
    <t>Customer Support</t>
  </si>
  <si>
    <t>Noida</t>
  </si>
  <si>
    <t>Invoice Query</t>
  </si>
  <si>
    <t>Medium</t>
  </si>
  <si>
    <t>Email</t>
  </si>
  <si>
    <t>Vendor Management</t>
  </si>
  <si>
    <t>Closed</t>
  </si>
  <si>
    <t>No</t>
  </si>
  <si>
    <t>Jun</t>
  </si>
  <si>
    <t>Q2</t>
  </si>
  <si>
    <t>Monday</t>
  </si>
  <si>
    <t>OPS-100733</t>
  </si>
  <si>
    <t>IT</t>
  </si>
  <si>
    <t>Mumbai</t>
  </si>
  <si>
    <t>Employee Query</t>
  </si>
  <si>
    <t>Aug</t>
  </si>
  <si>
    <t>Q3</t>
  </si>
  <si>
    <t>Tuesday</t>
  </si>
  <si>
    <t>OPS-103875</t>
  </si>
  <si>
    <t>Procurement</t>
  </si>
  <si>
    <t>Bengaluru</t>
  </si>
  <si>
    <t>Portal</t>
  </si>
  <si>
    <t>MIS</t>
  </si>
  <si>
    <t>May</t>
  </si>
  <si>
    <t>Friday</t>
  </si>
  <si>
    <t>OPS-101335</t>
  </si>
  <si>
    <t>Gurugram</t>
  </si>
  <si>
    <t>Compliance Request</t>
  </si>
  <si>
    <t>Low</t>
  </si>
  <si>
    <t>HR Ops</t>
  </si>
  <si>
    <t>Oct</t>
  </si>
  <si>
    <t>Q4</t>
  </si>
  <si>
    <t>OPS-103608</t>
  </si>
  <si>
    <t>HR</t>
  </si>
  <si>
    <t>Hyderabad</t>
  </si>
  <si>
    <t>Vendor Query</t>
  </si>
  <si>
    <t>Feb</t>
  </si>
  <si>
    <t>Q1</t>
  </si>
  <si>
    <t>OPS-101008</t>
  </si>
  <si>
    <t>Pune</t>
  </si>
  <si>
    <t>High</t>
  </si>
  <si>
    <t>Teams</t>
  </si>
  <si>
    <t>Yes</t>
  </si>
  <si>
    <t>Jan</t>
  </si>
  <si>
    <t>OPS-102746</t>
  </si>
  <si>
    <t>IT Support</t>
  </si>
  <si>
    <t>Nov</t>
  </si>
  <si>
    <t>Saturday</t>
  </si>
  <si>
    <t>OPS-103424</t>
  </si>
  <si>
    <t>Data Correction</t>
  </si>
  <si>
    <t>Dec</t>
  </si>
  <si>
    <t>OPS-102847</t>
  </si>
  <si>
    <t>Chennai</t>
  </si>
  <si>
    <t>System Issue</t>
  </si>
  <si>
    <t>Finance Ops</t>
  </si>
  <si>
    <t>OPS-103077</t>
  </si>
  <si>
    <t>Finance</t>
  </si>
  <si>
    <t>Access Request</t>
  </si>
  <si>
    <t>Mar</t>
  </si>
  <si>
    <t>OPS-100168</t>
  </si>
  <si>
    <t>Phone</t>
  </si>
  <si>
    <t>OPS-104875</t>
  </si>
  <si>
    <t>Sep</t>
  </si>
  <si>
    <t>Thursday</t>
  </si>
  <si>
    <t>OPS-101376</t>
  </si>
  <si>
    <t>Wednesday</t>
  </si>
  <si>
    <t>OPS-104728</t>
  </si>
  <si>
    <t>Escalated</t>
  </si>
  <si>
    <t>Apr</t>
  </si>
  <si>
    <t>OPS-100834</t>
  </si>
  <si>
    <t>Operations</t>
  </si>
  <si>
    <t>Report Request</t>
  </si>
  <si>
    <t>OPS-101841</t>
  </si>
  <si>
    <t>OPS-101880</t>
  </si>
  <si>
    <t>Sales</t>
  </si>
  <si>
    <t>OPS-102323</t>
  </si>
  <si>
    <t>OPS-101221</t>
  </si>
  <si>
    <t>OPS-104071</t>
  </si>
  <si>
    <t>OPS-102357</t>
  </si>
  <si>
    <t>OPS-100210</t>
  </si>
  <si>
    <t>Pending</t>
  </si>
  <si>
    <t>Sunday</t>
  </si>
  <si>
    <t>OPS-103743</t>
  </si>
  <si>
    <t>OPS-100015</t>
  </si>
  <si>
    <t>OPS-102897</t>
  </si>
  <si>
    <t>OPS-104289</t>
  </si>
  <si>
    <t>OPS-102543</t>
  </si>
  <si>
    <t>OPS-104490</t>
  </si>
  <si>
    <t>OPS-100752</t>
  </si>
  <si>
    <t>OPS-101584</t>
  </si>
  <si>
    <t>OPS-102548</t>
  </si>
  <si>
    <t>OPS-103680</t>
  </si>
  <si>
    <t>OPS-103593</t>
  </si>
  <si>
    <t>Jul</t>
  </si>
  <si>
    <t>OPS-100312</t>
  </si>
  <si>
    <t>OPS-101808</t>
  </si>
  <si>
    <t>OPS-100489</t>
  </si>
  <si>
    <t>OPS-100983</t>
  </si>
  <si>
    <t>OPS-105000</t>
  </si>
  <si>
    <t>OPS-102898</t>
  </si>
  <si>
    <t>OPS-103726</t>
  </si>
  <si>
    <t>OPS-100466</t>
  </si>
  <si>
    <t>OPS-100078</t>
  </si>
  <si>
    <t>OPS-103215</t>
  </si>
  <si>
    <t>OPS-103922</t>
  </si>
  <si>
    <t>OPS-104726</t>
  </si>
  <si>
    <t>OPS-104528</t>
  </si>
  <si>
    <t>OPS-101194</t>
  </si>
  <si>
    <t>OPS-100777</t>
  </si>
  <si>
    <t>OPS-101482</t>
  </si>
  <si>
    <t>OPS-102331</t>
  </si>
  <si>
    <t>OPS-100820</t>
  </si>
  <si>
    <t>OPS-100894</t>
  </si>
  <si>
    <t>OPS-100863</t>
  </si>
  <si>
    <t>OPS-100645</t>
  </si>
  <si>
    <t>OPS-104086</t>
  </si>
  <si>
    <t>OPS-101857</t>
  </si>
  <si>
    <t>OPS-102675</t>
  </si>
  <si>
    <t>OPS-101866</t>
  </si>
  <si>
    <t>OPS-102936</t>
  </si>
  <si>
    <t>OPS-104355</t>
  </si>
  <si>
    <t>OPS-101757</t>
  </si>
  <si>
    <t>OPS-100495</t>
  </si>
  <si>
    <t>OPS-100202</t>
  </si>
  <si>
    <t>OPS-104848</t>
  </si>
  <si>
    <t>Critical</t>
  </si>
  <si>
    <t>OPS-103131</t>
  </si>
  <si>
    <t>OPS-103117</t>
  </si>
  <si>
    <t>OPS-100105</t>
  </si>
  <si>
    <t>OPS-102637</t>
  </si>
  <si>
    <t>OPS-103326</t>
  </si>
  <si>
    <t>OPS-104474</t>
  </si>
  <si>
    <t>OPS-102400</t>
  </si>
  <si>
    <t>OPS-103796</t>
  </si>
  <si>
    <t>OPS-101142</t>
  </si>
  <si>
    <t>OPS-102882</t>
  </si>
  <si>
    <t>OPS-100101</t>
  </si>
  <si>
    <t>OPS-104027</t>
  </si>
  <si>
    <t>OPS-101382</t>
  </si>
  <si>
    <t>OPS-100130</t>
  </si>
  <si>
    <t>OPS-103752</t>
  </si>
  <si>
    <t>OPS-103127</t>
  </si>
  <si>
    <t>OPS-101244</t>
  </si>
  <si>
    <t>OPS-103783</t>
  </si>
  <si>
    <t>OPS-101466</t>
  </si>
  <si>
    <t>OPS-100354</t>
  </si>
  <si>
    <t>OPS-101133</t>
  </si>
  <si>
    <t>OPS-102231</t>
  </si>
  <si>
    <t>OPS-102184</t>
  </si>
  <si>
    <t>OPS-103484</t>
  </si>
  <si>
    <t>OPS-104062</t>
  </si>
  <si>
    <t>OPS-103999</t>
  </si>
  <si>
    <t>OPS-104806</t>
  </si>
  <si>
    <t>OPS-101730</t>
  </si>
  <si>
    <t>OPS-104061</t>
  </si>
  <si>
    <t>OPS-101043</t>
  </si>
  <si>
    <t>OPS-101281</t>
  </si>
  <si>
    <t>OPS-101587</t>
  </si>
  <si>
    <t>OPS-103463</t>
  </si>
  <si>
    <t>OPS-103584</t>
  </si>
  <si>
    <t>OPS-102032</t>
  </si>
  <si>
    <t>OPS-100273</t>
  </si>
  <si>
    <t>OPS-104880</t>
  </si>
  <si>
    <t>OPS-103120</t>
  </si>
  <si>
    <t>OPS-103248</t>
  </si>
  <si>
    <t>OPS-103169</t>
  </si>
  <si>
    <t>OPS-104505</t>
  </si>
  <si>
    <t>OPS-100943</t>
  </si>
  <si>
    <t>OPS-104871</t>
  </si>
  <si>
    <t>OPS-103564</t>
  </si>
  <si>
    <t>OPS-102485</t>
  </si>
  <si>
    <t>OPS-101241</t>
  </si>
  <si>
    <t>OPS-100795</t>
  </si>
  <si>
    <t>OPS-103366</t>
  </si>
  <si>
    <t>OPS-101460</t>
  </si>
  <si>
    <t>OPS-100412</t>
  </si>
  <si>
    <t>OPS-104416</t>
  </si>
  <si>
    <t>OPS-101759</t>
  </si>
  <si>
    <t>OPS-104320</t>
  </si>
  <si>
    <t>OPS-103880</t>
  </si>
  <si>
    <t>OPS-102464</t>
  </si>
  <si>
    <t>OPS-103765</t>
  </si>
  <si>
    <t>OPS-104113</t>
  </si>
  <si>
    <t>OPS-100034</t>
  </si>
  <si>
    <t>OPS-101365</t>
  </si>
  <si>
    <t>OPS-102302</t>
  </si>
  <si>
    <t>OPS-102264</t>
  </si>
  <si>
    <t>OPS-104649</t>
  </si>
  <si>
    <t>OPS-101363</t>
  </si>
  <si>
    <t>OPS-101713</t>
  </si>
  <si>
    <t>OPS-104834</t>
  </si>
  <si>
    <t>OPS-103721</t>
  </si>
  <si>
    <t>OPS-101671</t>
  </si>
  <si>
    <t>OPS-104240</t>
  </si>
  <si>
    <t>OPS-100403</t>
  </si>
  <si>
    <t>OPS-102005</t>
  </si>
  <si>
    <t>OPS-100200</t>
  </si>
  <si>
    <t>OPS-100323</t>
  </si>
  <si>
    <t>OPS-104952</t>
  </si>
  <si>
    <t>OPS-102190</t>
  </si>
  <si>
    <t>OPS-102604</t>
  </si>
  <si>
    <t>OPS-101873</t>
  </si>
  <si>
    <t>OPS-104646</t>
  </si>
  <si>
    <t>OPS-103389</t>
  </si>
  <si>
    <t>OPS-101822</t>
  </si>
  <si>
    <t>OPS-101774</t>
  </si>
  <si>
    <t>OPS-104807</t>
  </si>
  <si>
    <t>OPS-102526</t>
  </si>
  <si>
    <t>OPS-104514</t>
  </si>
  <si>
    <t>OPS-102743</t>
  </si>
  <si>
    <t>OPS-102071</t>
  </si>
  <si>
    <t>OPS-102805</t>
  </si>
  <si>
    <t>OPS-102193</t>
  </si>
  <si>
    <t>OPS-104126</t>
  </si>
  <si>
    <t>OPS-104869</t>
  </si>
  <si>
    <t>OPS-101418</t>
  </si>
  <si>
    <t>OPS-102772</t>
  </si>
  <si>
    <t>OPS-100701</t>
  </si>
  <si>
    <t>OPS-102736</t>
  </si>
  <si>
    <t>OPS-100132</t>
  </si>
  <si>
    <t>OPS-102961</t>
  </si>
  <si>
    <t>OPS-101919</t>
  </si>
  <si>
    <t>OPS-101324</t>
  </si>
  <si>
    <t>OPS-102099</t>
  </si>
  <si>
    <t>OPS-101651</t>
  </si>
  <si>
    <t>OPS-103872</t>
  </si>
  <si>
    <t>OPS-100841</t>
  </si>
  <si>
    <t>OPS-103385</t>
  </si>
  <si>
    <t>OPS-101412</t>
  </si>
  <si>
    <t>OPS-100379</t>
  </si>
  <si>
    <t>OPS-100251</t>
  </si>
  <si>
    <t>OPS-104565</t>
  </si>
  <si>
    <t>OPS-102760</t>
  </si>
  <si>
    <t>OPS-102229</t>
  </si>
  <si>
    <t>OPS-102799</t>
  </si>
  <si>
    <t>OPS-102967</t>
  </si>
  <si>
    <t>OPS-104955</t>
  </si>
  <si>
    <t>OPS-102281</t>
  </si>
  <si>
    <t>OPS-102785</t>
  </si>
  <si>
    <t>OPS-101246</t>
  </si>
  <si>
    <t>OPS-104196</t>
  </si>
  <si>
    <t>OPS-102210</t>
  </si>
  <si>
    <t>OPS-100361</t>
  </si>
  <si>
    <t>OPS-103114</t>
  </si>
  <si>
    <t>OPS-103332</t>
  </si>
  <si>
    <t>OPS-100152</t>
  </si>
  <si>
    <t>OPS-103958</t>
  </si>
  <si>
    <t>OPS-104591</t>
  </si>
  <si>
    <t>OPS-101984</t>
  </si>
  <si>
    <t>OPS-103110</t>
  </si>
  <si>
    <t>OPS-102531</t>
  </si>
  <si>
    <t>OPS-104672</t>
  </si>
  <si>
    <t>OPS-102915</t>
  </si>
  <si>
    <t>OPS-104611</t>
  </si>
  <si>
    <t>OPS-100833</t>
  </si>
  <si>
    <t>OPS-102061</t>
  </si>
  <si>
    <t>OPS-104038</t>
  </si>
  <si>
    <t>OPS-102901</t>
  </si>
  <si>
    <t>OPS-103970</t>
  </si>
  <si>
    <t>OPS-104351</t>
  </si>
  <si>
    <t>OPS-101746</t>
  </si>
  <si>
    <t>OPS-103940</t>
  </si>
  <si>
    <t>OPS-104389</t>
  </si>
  <si>
    <t>OPS-103704</t>
  </si>
  <si>
    <t>OPS-102651</t>
  </si>
  <si>
    <t>OPS-104562</t>
  </si>
  <si>
    <t>OPS-100563</t>
  </si>
  <si>
    <t>OPS-104780</t>
  </si>
  <si>
    <t>OPS-102553</t>
  </si>
  <si>
    <t>OPS-103152</t>
  </si>
  <si>
    <t>OPS-103426</t>
  </si>
  <si>
    <t>OPS-102175</t>
  </si>
  <si>
    <t>OPS-104715</t>
  </si>
  <si>
    <t>OPS-102508</t>
  </si>
  <si>
    <t>OPS-101084</t>
  </si>
  <si>
    <t>OPS-103959</t>
  </si>
  <si>
    <t>OPS-103713</t>
  </si>
  <si>
    <t>OPS-103862</t>
  </si>
  <si>
    <t>OPS-100051</t>
  </si>
  <si>
    <t>OPS-103187</t>
  </si>
  <si>
    <t>OPS-102712</t>
  </si>
  <si>
    <t>OPS-100619</t>
  </si>
  <si>
    <t>OPS-104011</t>
  </si>
  <si>
    <t>OPS-103824</t>
  </si>
  <si>
    <t>OPS-102988</t>
  </si>
  <si>
    <t>OPS-103891</t>
  </si>
  <si>
    <t>OPS-100052</t>
  </si>
  <si>
    <t>OPS-102234</t>
  </si>
  <si>
    <t>OPS-103938</t>
  </si>
  <si>
    <t>OPS-104144</t>
  </si>
  <si>
    <t>OPS-100025</t>
  </si>
  <si>
    <t>OPS-100299</t>
  </si>
  <si>
    <t>OPS-102325</t>
  </si>
  <si>
    <t>OPS-101400</t>
  </si>
  <si>
    <t>OPS-102392</t>
  </si>
  <si>
    <t>OPS-104976</t>
  </si>
  <si>
    <t>OPS-102516</t>
  </si>
  <si>
    <t>OPS-103209</t>
  </si>
  <si>
    <t>OPS-100669</t>
  </si>
  <si>
    <t>OPS-103737</t>
  </si>
  <si>
    <t>OPS-101943</t>
  </si>
  <si>
    <t>OPS-103268</t>
  </si>
  <si>
    <t>OPS-101147</t>
  </si>
  <si>
    <t>OPS-103798</t>
  </si>
  <si>
    <t>OPS-104645</t>
  </si>
  <si>
    <t>OPS-102353</t>
  </si>
  <si>
    <t>OPS-104140</t>
  </si>
  <si>
    <t>OPS-104056</t>
  </si>
  <si>
    <t>OPS-101207</t>
  </si>
  <si>
    <t>OPS-100974</t>
  </si>
  <si>
    <t>OPS-100525</t>
  </si>
  <si>
    <t>OPS-101606</t>
  </si>
  <si>
    <t>OPS-102684</t>
  </si>
  <si>
    <t>OPS-100614</t>
  </si>
  <si>
    <t>OPS-101978</t>
  </si>
  <si>
    <t>OPS-100011</t>
  </si>
  <si>
    <t>OPS-101882</t>
  </si>
  <si>
    <t>OPS-100799</t>
  </si>
  <si>
    <t>OPS-103150</t>
  </si>
  <si>
    <t>OPS-104133</t>
  </si>
  <si>
    <t>OPS-103227</t>
  </si>
  <si>
    <t>OPS-103134</t>
  </si>
  <si>
    <t>OPS-100938</t>
  </si>
  <si>
    <t>OPS-101066</t>
  </si>
  <si>
    <t>OPS-101091</t>
  </si>
  <si>
    <t>OPS-102581</t>
  </si>
  <si>
    <t>OPS-104593</t>
  </si>
  <si>
    <t>OPS-103628</t>
  </si>
  <si>
    <t>OPS-100433</t>
  </si>
  <si>
    <t>OPS-103235</t>
  </si>
  <si>
    <t>OPS-100772</t>
  </si>
  <si>
    <t>OPS-103469</t>
  </si>
  <si>
    <t>OPS-102870</t>
  </si>
  <si>
    <t>OPS-103292</t>
  </si>
  <si>
    <t>OPS-100220</t>
  </si>
  <si>
    <t>OPS-101912</t>
  </si>
  <si>
    <t>OPS-100907</t>
  </si>
  <si>
    <t>OPS-101595</t>
  </si>
  <si>
    <t>OPS-100097</t>
  </si>
  <si>
    <t>OPS-101208</t>
  </si>
  <si>
    <t>OPS-102126</t>
  </si>
  <si>
    <t>OPS-102780</t>
  </si>
  <si>
    <t>OPS-101634</t>
  </si>
  <si>
    <t>OPS-103070</t>
  </si>
  <si>
    <t>OPS-103009</t>
  </si>
  <si>
    <t>OPS-100737</t>
  </si>
  <si>
    <t>OPS-100521</t>
  </si>
  <si>
    <t>OPS-100027</t>
  </si>
  <si>
    <t>OPS-100149</t>
  </si>
  <si>
    <t>OPS-100472</t>
  </si>
  <si>
    <t>OPS-102777</t>
  </si>
  <si>
    <t>OPS-102890</t>
  </si>
  <si>
    <t>OPS-101371</t>
  </si>
  <si>
    <t>OPS-103847</t>
  </si>
  <si>
    <t>OPS-103406</t>
  </si>
  <si>
    <t>OPS-103508</t>
  </si>
  <si>
    <t>OPS-104479</t>
  </si>
  <si>
    <t>OPS-102174</t>
  </si>
  <si>
    <t>OPS-103443</t>
  </si>
  <si>
    <t>OPS-104949</t>
  </si>
  <si>
    <t>OPS-100116</t>
  </si>
  <si>
    <t>OPS-102110</t>
  </si>
  <si>
    <t>OPS-104295</t>
  </si>
  <si>
    <t>OPS-100184</t>
  </si>
  <si>
    <t>OPS-100582</t>
  </si>
  <si>
    <t>OPS-103145</t>
  </si>
  <si>
    <t>OPS-100847</t>
  </si>
  <si>
    <t>OPS-102829</t>
  </si>
  <si>
    <t>OPS-104586</t>
  </si>
  <si>
    <t>OPS-102445</t>
  </si>
  <si>
    <t>OPS-100174</t>
  </si>
  <si>
    <t>OPS-104629</t>
  </si>
  <si>
    <t>OPS-102823</t>
  </si>
  <si>
    <t>OPS-102469</t>
  </si>
  <si>
    <t>OPS-101477</t>
  </si>
  <si>
    <t>OPS-103733</t>
  </si>
  <si>
    <t>OPS-102861</t>
  </si>
  <si>
    <t>OPS-102247</t>
  </si>
  <si>
    <t>OPS-103494</t>
  </si>
  <si>
    <t>OPS-103132</t>
  </si>
  <si>
    <t>OPS-100895</t>
  </si>
  <si>
    <t>OPS-104273</t>
  </si>
  <si>
    <t>OPS-103873</t>
  </si>
  <si>
    <t>OPS-100331</t>
  </si>
  <si>
    <t>OPS-102004</t>
  </si>
  <si>
    <t>OPS-102994</t>
  </si>
  <si>
    <t>OPS-103390</t>
  </si>
  <si>
    <t>OPS-104546</t>
  </si>
  <si>
    <t>OPS-103946</t>
  </si>
  <si>
    <t>OPS-100745</t>
  </si>
  <si>
    <t>OPS-103225</t>
  </si>
  <si>
    <t>OPS-101426</t>
  </si>
  <si>
    <t>OPS-104509</t>
  </si>
  <si>
    <t>OPS-104150</t>
  </si>
  <si>
    <t>OPS-102605</t>
  </si>
  <si>
    <t>OPS-103640</t>
  </si>
  <si>
    <t>OPS-100163</t>
  </si>
  <si>
    <t>OPS-103347</t>
  </si>
  <si>
    <t>OPS-101041</t>
  </si>
  <si>
    <t>OPS-100370</t>
  </si>
  <si>
    <t>OPS-100038</t>
  </si>
  <si>
    <t>OPS-104600</t>
  </si>
  <si>
    <t>OPS-103001</t>
  </si>
  <si>
    <t>OPS-103289</t>
  </si>
  <si>
    <t>OPS-103691</t>
  </si>
  <si>
    <t>OPS-100266</t>
  </si>
  <si>
    <t>OPS-104818</t>
  </si>
  <si>
    <t>OPS-102147</t>
  </si>
  <si>
    <t>OPS-101680</t>
  </si>
  <si>
    <t>OPS-100099</t>
  </si>
  <si>
    <t>OPS-103923</t>
  </si>
  <si>
    <t>OPS-103005</t>
  </si>
  <si>
    <t>OPS-104566</t>
  </si>
  <si>
    <t>OPS-101042</t>
  </si>
  <si>
    <t>OPS-100490</t>
  </si>
  <si>
    <t>OPS-104561</t>
  </si>
  <si>
    <t>OPS-102312</t>
  </si>
  <si>
    <t>OPS-102297</t>
  </si>
  <si>
    <t>OPS-103557</t>
  </si>
  <si>
    <t>OPS-102678</t>
  </si>
  <si>
    <t>OPS-104423</t>
  </si>
  <si>
    <t>OPS-100404</t>
  </si>
  <si>
    <t>OPS-101430</t>
  </si>
  <si>
    <t>OPS-102489</t>
  </si>
  <si>
    <t>OPS-101273</t>
  </si>
  <si>
    <t>OPS-104865</t>
  </si>
  <si>
    <t>OPS-103941</t>
  </si>
  <si>
    <t>OPS-101731</t>
  </si>
  <si>
    <t>OPS-101935</t>
  </si>
  <si>
    <t>OPS-101712</t>
  </si>
  <si>
    <t>OPS-100946</t>
  </si>
  <si>
    <t>OPS-102617</t>
  </si>
  <si>
    <t>OPS-104609</t>
  </si>
  <si>
    <t>OPS-102228</t>
  </si>
  <si>
    <t>OPS-100362</t>
  </si>
  <si>
    <t>OPS-103565</t>
  </si>
  <si>
    <t>OPS-100649</t>
  </si>
  <si>
    <t>OPS-104638</t>
  </si>
  <si>
    <t>OPS-100364</t>
  </si>
  <si>
    <t>OPS-101488</t>
  </si>
  <si>
    <t>OPS-102903</t>
  </si>
  <si>
    <t>OPS-101699</t>
  </si>
  <si>
    <t>OPS-102669</t>
  </si>
  <si>
    <t>OPS-102889</t>
  </si>
  <si>
    <t>OPS-100436</t>
  </si>
  <si>
    <t>OPS-103797</t>
  </si>
  <si>
    <t>OPS-101115</t>
  </si>
  <si>
    <t>OPS-101926</t>
  </si>
  <si>
    <t>OPS-102537</t>
  </si>
  <si>
    <t>OPS-101408</t>
  </si>
  <si>
    <t>OPS-101432</t>
  </si>
  <si>
    <t>OPS-100793</t>
  </si>
  <si>
    <t>OPS-103921</t>
  </si>
  <si>
    <t>OPS-104457</t>
  </si>
  <si>
    <t>OPS-104655</t>
  </si>
  <si>
    <t>OPS-102475</t>
  </si>
  <si>
    <t>OPS-104083</t>
  </si>
  <si>
    <t>OPS-104459</t>
  </si>
  <si>
    <t>OPS-101591</t>
  </si>
  <si>
    <t>OPS-103277</t>
  </si>
  <si>
    <t>OPS-104500</t>
  </si>
  <si>
    <t>OPS-100758</t>
  </si>
  <si>
    <t>OPS-101063</t>
  </si>
  <si>
    <t>OPS-104117</t>
  </si>
  <si>
    <t>OPS-101337</t>
  </si>
  <si>
    <t>OPS-101247</t>
  </si>
  <si>
    <t>OPS-103470</t>
  </si>
  <si>
    <t>OPS-104670</t>
  </si>
  <si>
    <t>OPS-100147</t>
  </si>
  <si>
    <t>OPS-104720</t>
  </si>
  <si>
    <t>OPS-100020</t>
  </si>
  <si>
    <t>OPS-100593</t>
  </si>
  <si>
    <t>OPS-104532</t>
  </si>
  <si>
    <t>OPS-104823</t>
  </si>
  <si>
    <t>OPS-102979</t>
  </si>
  <si>
    <t>OPS-103653</t>
  </si>
  <si>
    <t>OPS-102239</t>
  </si>
  <si>
    <t>OPS-100164</t>
  </si>
  <si>
    <t>OPS-104794</t>
  </si>
  <si>
    <t>OPS-101078</t>
  </si>
  <si>
    <t>OPS-100771</t>
  </si>
  <si>
    <t>OPS-104412</t>
  </si>
  <si>
    <t>OPS-102285</t>
  </si>
  <si>
    <t>OPS-103582</t>
  </si>
  <si>
    <t>OPS-102077</t>
  </si>
  <si>
    <t>OPS-103790</t>
  </si>
  <si>
    <t>OPS-102495</t>
  </si>
  <si>
    <t>OPS-103575</t>
  </si>
  <si>
    <t>OPS-101306</t>
  </si>
  <si>
    <t>OPS-103381</t>
  </si>
  <si>
    <t>OPS-102865</t>
  </si>
  <si>
    <t>OPS-100428</t>
  </si>
  <si>
    <t>OPS-104711</t>
  </si>
  <si>
    <t>OPS-102089</t>
  </si>
  <si>
    <t>OPS-104891</t>
  </si>
  <si>
    <t>OPS-101940</t>
  </si>
  <si>
    <t>OPS-103082</t>
  </si>
  <si>
    <t>OPS-100111</t>
  </si>
  <si>
    <t>OPS-101568</t>
  </si>
  <si>
    <t>OPS-103086</t>
  </si>
  <si>
    <t>OPS-102163</t>
  </si>
  <si>
    <t>OPS-101322</t>
  </si>
  <si>
    <t>OPS-104542</t>
  </si>
  <si>
    <t>OPS-103128</t>
  </si>
  <si>
    <t>OPS-103745</t>
  </si>
  <si>
    <t>OPS-101739</t>
  </si>
  <si>
    <t>OPS-103223</t>
  </si>
  <si>
    <t>OPS-101013</t>
  </si>
  <si>
    <t>OPS-100357</t>
  </si>
  <si>
    <t>OPS-100973</t>
  </si>
  <si>
    <t>OPS-101404</t>
  </si>
  <si>
    <t>OPS-103571</t>
  </si>
  <si>
    <t>OPS-103298</t>
  </si>
  <si>
    <t>OPS-100789</t>
  </si>
  <si>
    <t>OPS-103631</t>
  </si>
  <si>
    <t>OPS-102201</t>
  </si>
  <si>
    <t>OPS-104123</t>
  </si>
  <si>
    <t>OPS-103987</t>
  </si>
  <si>
    <t>OPS-100158</t>
  </si>
  <si>
    <t>OPS-102473</t>
  </si>
  <si>
    <t>medium</t>
  </si>
  <si>
    <t>OPS-102035</t>
  </si>
  <si>
    <t>OPS-101037</t>
  </si>
  <si>
    <t>OPS-104282</t>
  </si>
  <si>
    <t>OPS-103305</t>
  </si>
  <si>
    <t>OPS-100849</t>
  </si>
  <si>
    <t>OPS-103753</t>
  </si>
  <si>
    <t>OPS-104851</t>
  </si>
  <si>
    <t>OPS-102506</t>
  </si>
  <si>
    <t>OPS-101050</t>
  </si>
  <si>
    <t>OPS-100384</t>
  </si>
  <si>
    <t>OPS-104407</t>
  </si>
  <si>
    <t>OPS-102251</t>
  </si>
  <si>
    <t>OPS-100154</t>
  </si>
  <si>
    <t>OPS-101197</t>
  </si>
  <si>
    <t>OPS-101844</t>
  </si>
  <si>
    <t>OPS-103156</t>
  </si>
  <si>
    <t>OPS-102171</t>
  </si>
  <si>
    <t>OPS-104572</t>
  </si>
  <si>
    <t>OPS-100286</t>
  </si>
  <si>
    <t>OPS-104868</t>
  </si>
  <si>
    <t>OPS-100414</t>
  </si>
  <si>
    <t>OPS-100542</t>
  </si>
  <si>
    <t>OPS-101259</t>
  </si>
  <si>
    <t>OPS-100522</t>
  </si>
  <si>
    <t>OPS-104890</t>
  </si>
  <si>
    <t>OPS-100280</t>
  </si>
  <si>
    <t>OPS-101614</t>
  </si>
  <si>
    <t>OPS-100591</t>
  </si>
  <si>
    <t>OPS-102755</t>
  </si>
  <si>
    <t>OPS-100321</t>
  </si>
  <si>
    <t>OPS-102382</t>
  </si>
  <si>
    <t>OPS-100984</t>
  </si>
  <si>
    <t>OPS-102030</t>
  </si>
  <si>
    <t>OPS-103500</t>
  </si>
  <si>
    <t>OPS-102244</t>
  </si>
  <si>
    <t>OPS-101993</t>
  </si>
  <si>
    <t>OPS-100322</t>
  </si>
  <si>
    <t>OPS-104770</t>
  </si>
  <si>
    <t>OPS-103984</t>
  </si>
  <si>
    <t>OPS-100707</t>
  </si>
  <si>
    <t>OPS-102935</t>
  </si>
  <si>
    <t>OPS-102837</t>
  </si>
  <si>
    <t>OPS-100172</t>
  </si>
  <si>
    <t>OPS-100576</t>
  </si>
  <si>
    <t>OPS-103615</t>
  </si>
  <si>
    <t>OPS-104194</t>
  </si>
  <si>
    <t>OPS-103541</t>
  </si>
  <si>
    <t>OPS-100693</t>
  </si>
  <si>
    <t>OPS-100744</t>
  </si>
  <si>
    <t>OPS-104796</t>
  </si>
  <si>
    <t>OPS-103888</t>
  </si>
  <si>
    <t>OPS-100440</t>
  </si>
  <si>
    <t>OPS-100287</t>
  </si>
  <si>
    <t>OPS-103100</t>
  </si>
  <si>
    <t>OPS-100035</t>
  </si>
  <si>
    <t>OPS-102610</t>
  </si>
  <si>
    <t>OPS-100691</t>
  </si>
  <si>
    <t>OPS-101172</t>
  </si>
  <si>
    <t>OPS-100058</t>
  </si>
  <si>
    <t>OPS-104620</t>
  </si>
  <si>
    <t>OPS-103751</t>
  </si>
  <si>
    <t>OPS-102148</t>
  </si>
  <si>
    <t>OPS-100339</t>
  </si>
  <si>
    <t>OPS-104721</t>
  </si>
  <si>
    <t>OPS-103547</t>
  </si>
  <si>
    <t>OPS-103279</t>
  </si>
  <si>
    <t>OPS-104212</t>
  </si>
  <si>
    <t>OPS-103284</t>
  </si>
  <si>
    <t>OPS-101640</t>
  </si>
  <si>
    <t>OPS-100899</t>
  </si>
  <si>
    <t>OPS-104716</t>
  </si>
  <si>
    <t>OPS-101911</t>
  </si>
  <si>
    <t>OPS-100095</t>
  </si>
  <si>
    <t>OPS-104829</t>
  </si>
  <si>
    <t>OPS-104036</t>
  </si>
  <si>
    <t>OPS-104064</t>
  </si>
  <si>
    <t>OPS-104455</t>
  </si>
  <si>
    <t>OPS-103323</t>
  </si>
  <si>
    <t>OPS-104701</t>
  </si>
  <si>
    <t>OPS-100049</t>
  </si>
  <si>
    <t>OPS-101771</t>
  </si>
  <si>
    <t>OPS-101849</t>
  </si>
  <si>
    <t>OPS-101421</t>
  </si>
  <si>
    <t>OPS-102812</t>
  </si>
  <si>
    <t>OPS-104963</t>
  </si>
  <si>
    <t>OPS-104193</t>
  </si>
  <si>
    <t>OPS-102266</t>
  </si>
  <si>
    <t>OPS-103240</t>
  </si>
  <si>
    <t>OPS-104256</t>
  </si>
  <si>
    <t>OPS-104778</t>
  </si>
  <si>
    <t>OPS-103363</t>
  </si>
  <si>
    <t>OPS-102877</t>
  </si>
  <si>
    <t>OPS-103003</t>
  </si>
  <si>
    <t>OPS-100438</t>
  </si>
  <si>
    <t>OPS-100350</t>
  </si>
  <si>
    <t>OPS-104210</t>
  </si>
  <si>
    <t>OPS-104576</t>
  </si>
  <si>
    <t>OPS-104489</t>
  </si>
  <si>
    <t>OPS-100400</t>
  </si>
  <si>
    <t>OPS-103918</t>
  </si>
  <si>
    <t>OPS-104552</t>
  </si>
  <si>
    <t>OPS-101508</t>
  </si>
  <si>
    <t>OPS-100600</t>
  </si>
  <si>
    <t>OPS-101061</t>
  </si>
  <si>
    <t>OPS-100112</t>
  </si>
  <si>
    <t>OPS-102291</t>
  </si>
  <si>
    <t>OPS-103010</t>
  </si>
  <si>
    <t>OPS-100039</t>
  </si>
  <si>
    <t>OPS-102709</t>
  </si>
  <si>
    <t>OPS-103344</t>
  </si>
  <si>
    <t>OPS-100749</t>
  </si>
  <si>
    <t>OPS-100759</t>
  </si>
  <si>
    <t>OPS-101653</t>
  </si>
  <si>
    <t>OPS-104277</t>
  </si>
  <si>
    <t>OPS-103372</t>
  </si>
  <si>
    <t>OPS-103002</t>
  </si>
  <si>
    <t>OPS-100732</t>
  </si>
  <si>
    <t>OPS-102774</t>
  </si>
  <si>
    <t>OPS-101082</t>
  </si>
  <si>
    <t>OPS-103671</t>
  </si>
  <si>
    <t>OPS-103338</t>
  </si>
  <si>
    <t>OPS-104902</t>
  </si>
  <si>
    <t>OPS-101338</t>
  </si>
  <si>
    <t>OPS-104101</t>
  </si>
  <si>
    <t>OPS-102111</t>
  </si>
  <si>
    <t>OPS-102546</t>
  </si>
  <si>
    <t>OPS-104121</t>
  </si>
  <si>
    <t>OPS-103033</t>
  </si>
  <si>
    <t>OPS-100501</t>
  </si>
  <si>
    <t>OPS-100337</t>
  </si>
  <si>
    <t>OPS-103493</t>
  </si>
  <si>
    <t>OPS-101310</t>
  </si>
  <si>
    <t>OPS-101251</t>
  </si>
  <si>
    <t>OPS-102405</t>
  </si>
  <si>
    <t>OPS-100710</t>
  </si>
  <si>
    <t>OPS-101862</t>
  </si>
  <si>
    <t>OPS-101661</t>
  </si>
  <si>
    <t>OPS-102545</t>
  </si>
  <si>
    <t>OPS-101942</t>
  </si>
  <si>
    <t>OPS-102750</t>
  </si>
  <si>
    <t>OPS-101178</t>
  </si>
  <si>
    <t>OPS-102494</t>
  </si>
  <si>
    <t>OPS-100672</t>
  </si>
  <si>
    <t>OPS-100232</t>
  </si>
  <si>
    <t>OPS-103434</t>
  </si>
  <si>
    <t>OPS-102549</t>
  </si>
  <si>
    <t>OPS-100208</t>
  </si>
  <si>
    <t>OPS-103217</t>
  </si>
  <si>
    <t>OPS-103425</t>
  </si>
  <si>
    <t>OPS-101711</t>
  </si>
  <si>
    <t>OPS-104958</t>
  </si>
  <si>
    <t>OPS-101318</t>
  </si>
  <si>
    <t>OPS-104853</t>
  </si>
  <si>
    <t>OPS-104058</t>
  </si>
  <si>
    <t>OPS-104421</t>
  </si>
  <si>
    <t>OPS-102447</t>
  </si>
  <si>
    <t>OPS-102436</t>
  </si>
  <si>
    <t>OPS-101673</t>
  </si>
  <si>
    <t>OPS-101286</t>
  </si>
  <si>
    <t>OPS-100087</t>
  </si>
  <si>
    <t>OPS-103307</t>
  </si>
  <si>
    <t>OPS-104746</t>
  </si>
  <si>
    <t>OPS-100966</t>
  </si>
  <si>
    <t>OPS-102663</t>
  </si>
  <si>
    <t>OPS-100262</t>
  </si>
  <si>
    <t>OPS-101471</t>
  </si>
  <si>
    <t>OPS-103594</t>
  </si>
  <si>
    <t>OPS-102209</t>
  </si>
  <si>
    <t>OPS-104604</t>
  </si>
  <si>
    <t>OPS-102921</t>
  </si>
  <si>
    <t>OPS-102957</t>
  </si>
  <si>
    <t>OPS-100042</t>
  </si>
  <si>
    <t>OPS-103832</t>
  </si>
  <si>
    <t>OPS-102917</t>
  </si>
  <si>
    <t>OPS-103342</t>
  </si>
  <si>
    <t>OPS-102843</t>
  </si>
  <si>
    <t>OPS-102857</t>
  </si>
  <si>
    <t>OPS-100552</t>
  </si>
  <si>
    <t>OPS-104849</t>
  </si>
  <si>
    <t>OPS-101572</t>
  </si>
  <si>
    <t>OPS-101026</t>
  </si>
  <si>
    <t>OPS-100131</t>
  </si>
  <si>
    <t>OPS-104934</t>
  </si>
  <si>
    <t>OPS-104943</t>
  </si>
  <si>
    <t>OPS-104946</t>
  </si>
  <si>
    <t>OPS-101500</t>
  </si>
  <si>
    <t>OPS-103382</t>
  </si>
  <si>
    <t>OPS-100800</t>
  </si>
  <si>
    <t>OPS-104507</t>
  </si>
  <si>
    <t>OPS-101356</t>
  </si>
  <si>
    <t>OPS-102699</t>
  </si>
  <si>
    <t>OPS-102962</t>
  </si>
  <si>
    <t>OPS-101262</t>
  </si>
  <si>
    <t>OPS-103604</t>
  </si>
  <si>
    <t>OPS-104592</t>
  </si>
  <si>
    <t>OPS-103045</t>
  </si>
  <si>
    <t>OPS-102565</t>
  </si>
  <si>
    <t>OPS-101526</t>
  </si>
  <si>
    <t>OPS-102813</t>
  </si>
  <si>
    <t>OPS-101452</t>
  </si>
  <si>
    <t>OPS-103760</t>
  </si>
  <si>
    <t>OPS-103988</t>
  </si>
  <si>
    <t>OPS-103756</t>
  </si>
  <si>
    <t>OPS-104882</t>
  </si>
  <si>
    <t>OPS-103190</t>
  </si>
  <si>
    <t>OPS-104610</t>
  </si>
  <si>
    <t>OPS-103310</t>
  </si>
  <si>
    <t>OPS-100377</t>
  </si>
  <si>
    <t>OPS-102065</t>
  </si>
  <si>
    <t>OPS-102611</t>
  </si>
  <si>
    <t>OPS-101309</t>
  </si>
  <si>
    <t>OPS-102068</t>
  </si>
  <si>
    <t>OPS-103294</t>
  </si>
  <si>
    <t>OPS-101872</t>
  </si>
  <si>
    <t>OPS-100395</t>
  </si>
  <si>
    <t>OPS-102980</t>
  </si>
  <si>
    <t>OPS-104178</t>
  </si>
  <si>
    <t>OPS-104336</t>
  </si>
  <si>
    <t>OPS-100419</t>
  </si>
  <si>
    <t>OPS-100781</t>
  </si>
  <si>
    <t>OPS-101046</t>
  </si>
  <si>
    <t>OPS-100276</t>
  </si>
  <si>
    <t>OPS-101855</t>
  </si>
  <si>
    <t>OPS-104987</t>
  </si>
  <si>
    <t>OPS-104369</t>
  </si>
  <si>
    <t>OPS-100540</t>
  </si>
  <si>
    <t>OPS-102765</t>
  </si>
  <si>
    <t>OPS-103522</t>
  </si>
  <si>
    <t>OPS-100329</t>
  </si>
  <si>
    <t>OPS-100952</t>
  </si>
  <si>
    <t>OPS-101965</t>
  </si>
  <si>
    <t>OPS-102846</t>
  </si>
  <si>
    <t>OPS-100503</t>
  </si>
  <si>
    <t>OPS-102416</t>
  </si>
  <si>
    <t>OPS-104515</t>
  </si>
  <si>
    <t>OPS-104146</t>
  </si>
  <si>
    <t>OPS-100363</t>
  </si>
  <si>
    <t>OPS-102541</t>
  </si>
  <si>
    <t>OPS-103195</t>
  </si>
  <si>
    <t>OPS-101275</t>
  </si>
  <si>
    <t>OPS-100468</t>
  </si>
  <si>
    <t>OPS-104130</t>
  </si>
  <si>
    <t>OPS-100248</t>
  </si>
  <si>
    <t>OPS-101892</t>
  </si>
  <si>
    <t>OPS-104841</t>
  </si>
  <si>
    <t>OPS-103902</t>
  </si>
  <si>
    <t>OPS-100773</t>
  </si>
  <si>
    <t>OPS-101175</t>
  </si>
  <si>
    <t>OPS-103846</t>
  </si>
  <si>
    <t>OPS-102513</t>
  </si>
  <si>
    <t>OPS-104642</t>
  </si>
  <si>
    <t>OPS-100531</t>
  </si>
  <si>
    <t>OPS-100711</t>
  </si>
  <si>
    <t>OPS-102612</t>
  </si>
  <si>
    <t>OPS-104825</t>
  </si>
  <si>
    <t>OPS-103613</t>
  </si>
  <si>
    <t>OPS-100803</t>
  </si>
  <si>
    <t>OPS-101417</t>
  </si>
  <si>
    <t>OPS-104689</t>
  </si>
  <si>
    <t>OPS-101381</t>
  </si>
  <si>
    <t>OPS-100415</t>
  </si>
  <si>
    <t>OPS-101103</t>
  </si>
  <si>
    <t>OPS-102551</t>
  </si>
  <si>
    <t>OPS-104594</t>
  </si>
  <si>
    <t>OPS-101373</t>
  </si>
  <si>
    <t>OPS-101605</t>
  </si>
  <si>
    <t>OPS-101790</t>
  </si>
  <si>
    <t>OPS-102131</t>
  </si>
  <si>
    <t>OPS-104878</t>
  </si>
  <si>
    <t>OPS-103376</t>
  </si>
  <si>
    <t>OPS-104224</t>
  </si>
  <si>
    <t>OPS-101602</t>
  </si>
  <si>
    <t>OPS-102091</t>
  </si>
  <si>
    <t>OPS-103539</t>
  </si>
  <si>
    <t>OPS-103774</t>
  </si>
  <si>
    <t>OPS-104833</t>
  </si>
  <si>
    <t>OPS-103585</t>
  </si>
  <si>
    <t>OPS-103854</t>
  </si>
  <si>
    <t>OPS-103532</t>
  </si>
  <si>
    <t>OPS-100671</t>
  </si>
  <si>
    <t>OPS-103315</t>
  </si>
  <si>
    <t>OPS-103755</t>
  </si>
  <si>
    <t>OPS-102271</t>
  </si>
  <si>
    <t>OPS-102859</t>
  </si>
  <si>
    <t>OPS-104318</t>
  </si>
  <si>
    <t>OPS-104881</t>
  </si>
  <si>
    <t>OPS-104044</t>
  </si>
  <si>
    <t>OPS-103971</t>
  </si>
  <si>
    <t>OPS-100767</t>
  </si>
  <si>
    <t>OPS-101950</t>
  </si>
  <si>
    <t>OPS-104736</t>
  </si>
  <si>
    <t>OPS-104046</t>
  </si>
  <si>
    <t>OPS-102947</t>
  </si>
  <si>
    <t>OPS-104244</t>
  </si>
  <si>
    <t>OPS-101775</t>
  </si>
  <si>
    <t>OPS-100267</t>
  </si>
  <si>
    <t>OPS-104354</t>
  </si>
  <si>
    <t>OPS-101348</t>
  </si>
  <si>
    <t>OPS-100685</t>
  </si>
  <si>
    <t>OPS-104687</t>
  </si>
  <si>
    <t>OPS-103775</t>
  </si>
  <si>
    <t>OPS-101347</t>
  </si>
  <si>
    <t>OPS-100072</t>
  </si>
  <si>
    <t>OPS-104213</t>
  </si>
  <si>
    <t>OPS-100125</t>
  </si>
  <si>
    <t>OPS-102394</t>
  </si>
  <si>
    <t>OPS-104431</t>
  </si>
  <si>
    <t>OPS-104516</t>
  </si>
  <si>
    <t>OPS-102963</t>
  </si>
  <si>
    <t>OPS-100086</t>
  </si>
  <si>
    <t>OPS-102998</t>
  </si>
  <si>
    <t>OPS-103497</t>
  </si>
  <si>
    <t>OPS-102814</t>
  </si>
  <si>
    <t>OPS-103963</t>
  </si>
  <si>
    <t>OPS-101433</t>
  </si>
  <si>
    <t>OPS-102942</t>
  </si>
  <si>
    <t>OPS-102493</t>
  </si>
  <si>
    <t>OPS-104960</t>
  </si>
  <si>
    <t>OPS-101765</t>
  </si>
  <si>
    <t>OPS-101311</t>
  </si>
  <si>
    <t>OPS-102194</t>
  </si>
  <si>
    <t>OPS-104858</t>
  </si>
  <si>
    <t>OPS-103556</t>
  </si>
  <si>
    <t>OPS-103638</t>
  </si>
  <si>
    <t>OPS-104603</t>
  </si>
  <si>
    <t>OPS-100879</t>
  </si>
  <si>
    <t>OPS-100629</t>
  </si>
  <si>
    <t>OPS-100183</t>
  </si>
  <si>
    <t>OPS-102668</t>
  </si>
  <si>
    <t>OPS-103384</t>
  </si>
  <si>
    <t>OPS-100260</t>
  </si>
  <si>
    <t>OPS-100681</t>
  </si>
  <si>
    <t>OPS-104342</t>
  </si>
  <si>
    <t>OPS-102642</t>
  </si>
  <si>
    <t>OPS-104508</t>
  </si>
  <si>
    <t>OPS-101629</t>
  </si>
  <si>
    <t>OPS-101968</t>
  </si>
  <si>
    <t>OPS-102726</t>
  </si>
  <si>
    <t>OPS-102827</t>
  </si>
  <si>
    <t>OPS-103452</t>
  </si>
  <si>
    <t>OPS-103317</t>
  </si>
  <si>
    <t>OPS-100082</t>
  </si>
  <si>
    <t>OPS-104644</t>
  </si>
  <si>
    <t>OPS-100566</t>
  </si>
  <si>
    <t>OPS-100914</t>
  </si>
  <si>
    <t>OPS-103799</t>
  </si>
  <si>
    <t>OPS-101564</t>
  </si>
  <si>
    <t>OPS-100458</t>
  </si>
  <si>
    <t>OPS-103402</t>
  </si>
  <si>
    <t>OPS-102625</t>
  </si>
  <si>
    <t>OPS-103782</t>
  </si>
  <si>
    <t>OPS-102500</t>
  </si>
  <si>
    <t>OPS-101342</t>
  </si>
  <si>
    <t>OPS-104564</t>
  </si>
  <si>
    <t>OPS-103094</t>
  </si>
  <si>
    <t>OPS-102102</t>
  </si>
  <si>
    <t>OPS-101269</t>
  </si>
  <si>
    <t>OPS-104498</t>
  </si>
  <si>
    <t>OPS-103643</t>
  </si>
  <si>
    <t>OPS-100882</t>
  </si>
  <si>
    <t>OPS-104957</t>
  </si>
  <si>
    <t>OPS-104335</t>
  </si>
  <si>
    <t>OPS-104137</t>
  </si>
  <si>
    <t>OPS-100138</t>
  </si>
  <si>
    <t>OPS-102292</t>
  </si>
  <si>
    <t>OPS-104314</t>
  </si>
  <si>
    <t>OPS-103119</t>
  </si>
  <si>
    <t>OPS-104544</t>
  </si>
  <si>
    <t>OPS-102745</t>
  </si>
  <si>
    <t>OPS-100310</t>
  </si>
  <si>
    <t>OPS-104624</t>
  </si>
  <si>
    <t>OPS-100073</t>
  </si>
  <si>
    <t>OPS-104373</t>
  </si>
  <si>
    <t>OPS-100559</t>
  </si>
  <si>
    <t>OPS-103865</t>
  </si>
  <si>
    <t>OPS-102527</t>
  </si>
  <si>
    <t>OPS-100270</t>
  </si>
  <si>
    <t>OPS-101534</t>
  </si>
  <si>
    <t>OPS-100512</t>
  </si>
  <si>
    <t>OPS-101181</t>
  </si>
  <si>
    <t>OPS-100757</t>
  </si>
  <si>
    <t>OPS-100485</t>
  </si>
  <si>
    <t>OPS-100028</t>
  </si>
  <si>
    <t>OPS-100580</t>
  </si>
  <si>
    <t>OPS-103741</t>
  </si>
  <si>
    <t>OPS-104725</t>
  </si>
  <si>
    <t>OPS-104538</t>
  </si>
  <si>
    <t>OPS-100142</t>
  </si>
  <si>
    <t>OPS-103445</t>
  </si>
  <si>
    <t>OPS-100637</t>
  </si>
  <si>
    <t>OPS-101721</t>
  </si>
  <si>
    <t>OPS-102803</t>
  </si>
  <si>
    <t>OPS-103309</t>
  </si>
  <si>
    <t>OPS-103617</t>
  </si>
  <si>
    <t>OPS-103177</t>
  </si>
  <si>
    <t>OPS-104582</t>
  </si>
  <si>
    <t>OPS-104199</t>
  </si>
  <si>
    <t>OPS-104779</t>
  </si>
  <si>
    <t>OPS-102419</t>
  </si>
  <si>
    <t>OPS-103803</t>
  </si>
  <si>
    <t>OPS-101953</t>
  </si>
  <si>
    <t>OPS-101705</t>
  </si>
  <si>
    <t>OPS-103407</t>
  </si>
  <si>
    <t>OPS-100117</t>
  </si>
  <si>
    <t>OPS-101213</t>
  </si>
  <si>
    <t>OPS-102112</t>
  </si>
  <si>
    <t>OPS-100982</t>
  </si>
  <si>
    <t>OPS-100923</t>
  </si>
  <si>
    <t>OPS-101560</t>
  </si>
  <si>
    <t>OPS-103256</t>
  </si>
  <si>
    <t>OPS-104271</t>
  </si>
  <si>
    <t>OPS-102925</t>
  </si>
  <si>
    <t>OPS-102082</t>
  </si>
  <si>
    <t>OPS-100553</t>
  </si>
  <si>
    <t>OPS-103546</t>
  </si>
  <si>
    <t>OPS-101647</t>
  </si>
  <si>
    <t>OPS-100291</t>
  </si>
  <si>
    <t>OPS-102532</t>
  </si>
  <si>
    <t>OPS-100888</t>
  </si>
  <si>
    <t>OPS-100409</t>
  </si>
  <si>
    <t>OPS-104773</t>
  </si>
  <si>
    <t>OPS-104361</t>
  </si>
  <si>
    <t>OPS-104162</t>
  </si>
  <si>
    <t>OPS-100941</t>
  </si>
  <si>
    <t>OPS-100439</t>
  </si>
  <si>
    <t>OPS-100225</t>
  </si>
  <si>
    <t>OPS-101069</t>
  </si>
  <si>
    <t>OPS-103757</t>
  </si>
  <si>
    <t>OPS-103392</t>
  </si>
  <si>
    <t>OPS-103561</t>
  </si>
  <si>
    <t>OPS-104190</t>
  </si>
  <si>
    <t>OPS-101059</t>
  </si>
  <si>
    <t>OPS-102031</t>
  </si>
  <si>
    <t>OPS-101620</t>
  </si>
  <si>
    <t>OPS-100988</t>
  </si>
  <si>
    <t>OPS-104440</t>
  </si>
  <si>
    <t>OPS-101654</t>
  </si>
  <si>
    <t>OPS-102449</t>
  </si>
  <si>
    <t>OPS-103325</t>
  </si>
  <si>
    <t>OPS-100633</t>
  </si>
  <si>
    <t>OPS-100700</t>
  </si>
  <si>
    <t>OPS-104759</t>
  </si>
  <si>
    <t>OPS-101766</t>
  </si>
  <si>
    <t>OPS-100634</t>
  </si>
  <si>
    <t>OPS-104640</t>
  </si>
  <si>
    <t>OPS-101903</t>
  </si>
  <si>
    <t>OPS-102867</t>
  </si>
  <si>
    <t>OPS-104020</t>
  </si>
  <si>
    <t>OPS-100053</t>
  </si>
  <si>
    <t>OPS-100040</t>
  </si>
  <si>
    <t>OPS-100779</t>
  </si>
  <si>
    <t>OPS-104069</t>
  </si>
  <si>
    <t>OPS-103097</t>
  </si>
  <si>
    <t>OPS-101657</t>
  </si>
  <si>
    <t>OPS-104703</t>
  </si>
  <si>
    <t>OPS-100970</t>
  </si>
  <si>
    <t>OPS-100385</t>
  </si>
  <si>
    <t>OPS-102656</t>
  </si>
  <si>
    <t>OPS-102643</t>
  </si>
  <si>
    <t>OPS-100434</t>
  </si>
  <si>
    <t>OPS-103345</t>
  </si>
  <si>
    <t>OPS-103336</t>
  </si>
  <si>
    <t>OPS-102397</t>
  </si>
  <si>
    <t>OPS-100371</t>
  </si>
  <si>
    <t>OPS-100103</t>
  </si>
  <si>
    <t>OPS-102664</t>
  </si>
  <si>
    <t>OPS-101440</t>
  </si>
  <si>
    <t>OPS-101372</t>
  </si>
  <si>
    <t>OPS-104993</t>
  </si>
  <si>
    <t>OPS-101245</t>
  </si>
  <si>
    <t>OPS-101135</t>
  </si>
  <si>
    <t>OPS-101957</t>
  </si>
  <si>
    <t>OPS-103359</t>
  </si>
  <si>
    <t>OPS-103887</t>
  </si>
  <si>
    <t>OPS-103405</t>
  </si>
  <si>
    <t>OPS-104268</t>
  </si>
  <si>
    <t>OPS-102150</t>
  </si>
  <si>
    <t>OPS-103123</t>
  </si>
  <si>
    <t>OPS-103679</t>
  </si>
  <si>
    <t>OPS-104299</t>
  </si>
  <si>
    <t>OPS-100529</t>
  </si>
  <si>
    <t>OPS-104326</t>
  </si>
  <si>
    <t>OPS-104077</t>
  </si>
  <si>
    <t>OPS-102769</t>
  </si>
  <si>
    <t>OPS-104280</t>
  </si>
  <si>
    <t>OPS-100422</t>
  </si>
  <si>
    <t>OPS-102391</t>
  </si>
  <si>
    <t>OPS-100653</t>
  </si>
  <si>
    <t>OPS-104971</t>
  </si>
  <si>
    <t>OPS-101192</t>
  </si>
  <si>
    <t>OPS-101449</t>
  </si>
  <si>
    <t>OPS-103288</t>
  </si>
  <si>
    <t>OPS-104328</t>
  </si>
  <si>
    <t>OPS-102249</t>
  </si>
  <si>
    <t>OPS-104259</t>
  </si>
  <si>
    <t>OPS-101420</t>
  </si>
  <si>
    <t>OPS-101303</t>
  </si>
  <si>
    <t>OPS-102696</t>
  </si>
  <si>
    <t>OPS-100029</t>
  </si>
  <si>
    <t>OPS-104608</t>
  </si>
  <si>
    <t>OPS-101057</t>
  </si>
  <si>
    <t>OPS-102308</t>
  </si>
  <si>
    <t>OPS-100922</t>
  </si>
  <si>
    <t>OPS-104255</t>
  </si>
  <si>
    <t>OPS-101871</t>
  </si>
  <si>
    <t>OPS-103074</t>
  </si>
  <si>
    <t>OPS-104352</t>
  </si>
  <si>
    <t>OPS-104276</t>
  </si>
  <si>
    <t>OPS-101473</t>
  </si>
  <si>
    <t>OPS-104098</t>
  </si>
  <si>
    <t>OPS-100402</t>
  </si>
  <si>
    <t>OPS-102574</t>
  </si>
  <si>
    <t>OPS-104589</t>
  </si>
  <si>
    <t>OPS-102263</t>
  </si>
  <si>
    <t>OPS-103064</t>
  </si>
  <si>
    <t>OPS-102758</t>
  </si>
  <si>
    <t>OPS-101087</t>
  </si>
  <si>
    <t>OPS-101834</t>
  </si>
  <si>
    <t>OPS-104895</t>
  </si>
  <si>
    <t>OPS-101120</t>
  </si>
  <si>
    <t>OPS-102444</t>
  </si>
  <si>
    <t>OPS-101081</t>
  </si>
  <si>
    <t>OPS-103285</t>
  </si>
  <si>
    <t>OPS-102141</t>
  </si>
  <si>
    <t>OPS-103764</t>
  </si>
  <si>
    <t>OPS-103601</t>
  </si>
  <si>
    <t>OPS-103621</t>
  </si>
  <si>
    <t>OPS-103822</t>
  </si>
  <si>
    <t>OPS-100766</t>
  </si>
  <si>
    <t>OPS-104659</t>
  </si>
  <si>
    <t>OPS-103075</t>
  </si>
  <si>
    <t>OPS-103509</t>
  </si>
  <si>
    <t>OPS-102471</t>
  </si>
  <si>
    <t>OPS-104143</t>
  </si>
  <si>
    <t>OPS-100441</t>
  </si>
  <si>
    <t>OPS-102613</t>
  </si>
  <si>
    <t>OPS-102480</t>
  </si>
  <si>
    <t>OPS-103000</t>
  </si>
  <si>
    <t>OPS-100597</t>
  </si>
  <si>
    <t>OPS-104631</t>
  </si>
  <si>
    <t>OPS-104439</t>
  </si>
  <si>
    <t>OPS-104838</t>
  </si>
  <si>
    <t>OPS-103758</t>
  </si>
  <si>
    <t>OPS-100864</t>
  </si>
  <si>
    <t>OPS-103063</t>
  </si>
  <si>
    <t>OPS-101631</t>
  </si>
  <si>
    <t>OPS-104435</t>
  </si>
  <si>
    <t>OPS-100937</t>
  </si>
  <si>
    <t>OPS-102626</t>
  </si>
  <si>
    <t>OPS-101633</t>
  </si>
  <si>
    <t>OPS-102076</t>
  </si>
  <si>
    <t>OPS-104096</t>
  </si>
  <si>
    <t>OPS-103647</t>
  </si>
  <si>
    <t>OPS-104741</t>
  </si>
  <si>
    <t>OPS-101339</t>
  </si>
  <si>
    <t>OPS-100850</t>
  </si>
  <si>
    <t>OPS-102321</t>
  </si>
  <si>
    <t>OPS-100064</t>
  </si>
  <si>
    <t>OPS-101035</t>
  </si>
  <si>
    <t>OPS-103912</t>
  </si>
  <si>
    <t>OPS-101618</t>
  </si>
  <si>
    <t>OPS-104910</t>
  </si>
  <si>
    <t>OPS-100326</t>
  </si>
  <si>
    <t>OPS-102014</t>
  </si>
  <si>
    <t>OPS-102161</t>
  </si>
  <si>
    <t>OPS-101242</t>
  </si>
  <si>
    <t>OPS-101896</t>
  </si>
  <si>
    <t>OPS-101025</t>
  </si>
  <si>
    <t>OPS-104928</t>
  </si>
  <si>
    <t>OPS-102579</t>
  </si>
  <si>
    <t>OPS-104226</t>
  </si>
  <si>
    <t>OPS-101563</t>
  </si>
  <si>
    <t>OPS-100530</t>
  </si>
  <si>
    <t>OPS-100573</t>
  </si>
  <si>
    <t>OPS-103454</t>
  </si>
  <si>
    <t>OPS-103182</t>
  </si>
  <si>
    <t>OPS-102387</t>
  </si>
  <si>
    <t>OPS-100797</t>
  </si>
  <si>
    <t>OPS-103335</t>
  </si>
  <si>
    <t>OPS-101196</t>
  </si>
  <si>
    <t>OPS-103013</t>
  </si>
  <si>
    <t>OPS-103994</t>
  </si>
  <si>
    <t>OPS-104251</t>
  </si>
  <si>
    <t>OPS-104804</t>
  </si>
  <si>
    <t>OPS-104675</t>
  </si>
  <si>
    <t>OPS-102058</t>
  </si>
  <si>
    <t>OPS-101781</t>
  </si>
  <si>
    <t>OPS-102557</t>
  </si>
  <si>
    <t>OPS-103252</t>
  </si>
  <si>
    <t>OPS-103349</t>
  </si>
  <si>
    <t>OPS-104815</t>
  </si>
  <si>
    <t>OPS-102562</t>
  </si>
  <si>
    <t>OPS-101204</t>
  </si>
  <si>
    <t>OPS-104377</t>
  </si>
  <si>
    <t>OPS-102860</t>
  </si>
  <si>
    <t>OPS-101952</t>
  </si>
  <si>
    <t>OPS-104674</t>
  </si>
  <si>
    <t>OPS-104275</t>
  </si>
  <si>
    <t>OPS-104171</t>
  </si>
  <si>
    <t>OPS-102372</t>
  </si>
  <si>
    <t>OPS-101785</t>
  </si>
  <si>
    <t>OPS-103905</t>
  </si>
  <si>
    <t>OPS-103611</t>
  </si>
  <si>
    <t>OPS-101354</t>
  </si>
  <si>
    <t>OPS-103049</t>
  </si>
  <si>
    <t>OPS-100518</t>
  </si>
  <si>
    <t>OPS-100601</t>
  </si>
  <si>
    <t>OPS-102653</t>
  </si>
  <si>
    <t>OPS-102644</t>
  </si>
  <si>
    <t>OPS-103742</t>
  </si>
  <si>
    <t>OPS-104907</t>
  </si>
  <si>
    <t>OPS-102413</t>
  </si>
  <si>
    <t>OPS-103011</t>
  </si>
  <si>
    <t>OPS-104022</t>
  </si>
  <si>
    <t>OPS-100359</t>
  </si>
  <si>
    <t>OPS-101321</t>
  </si>
  <si>
    <t>OPS-101212</t>
  </si>
  <si>
    <t>OPS-102547</t>
  </si>
  <si>
    <t>OPS-102220</t>
  </si>
  <si>
    <t>OPS-102801</t>
  </si>
  <si>
    <t>OPS-103777</t>
  </si>
  <si>
    <t>OPS-103553</t>
  </si>
  <si>
    <t>OPS-100144</t>
  </si>
  <si>
    <t>OPS-101385</t>
  </si>
  <si>
    <t>OPS-103046</t>
  </si>
  <si>
    <t>OPS-102257</t>
  </si>
  <si>
    <t>OPS-103545</t>
  </si>
  <si>
    <t>OPS-101933</t>
  </si>
  <si>
    <t>OPS-104669</t>
  </si>
  <si>
    <t>OPS-104550</t>
  </si>
  <si>
    <t>OPS-102694</t>
  </si>
  <si>
    <t>OPS-101299</t>
  </si>
  <si>
    <t>OPS-101291</t>
  </si>
  <si>
    <t>OPS-100740</t>
  </si>
  <si>
    <t>OPS-102761</t>
  </si>
  <si>
    <t>OPS-103667</t>
  </si>
  <si>
    <t>OPS-102183</t>
  </si>
  <si>
    <t>OPS-101312</t>
  </si>
  <si>
    <t>OPS-103778</t>
  </si>
  <si>
    <t>OPS-101237</t>
  </si>
  <si>
    <t>OPS-103675</t>
  </si>
  <si>
    <t>OPS-100886</t>
  </si>
  <si>
    <t>OPS-100033</t>
  </si>
  <si>
    <t>OPS-100857</t>
  </si>
  <si>
    <t>OPS-102572</t>
  </si>
  <si>
    <t>OPS-103450</t>
  </si>
  <si>
    <t>OPS-103258</t>
  </si>
  <si>
    <t>OPS-103062</t>
  </si>
  <si>
    <t>OPS-102037</t>
  </si>
  <si>
    <t>OPS-100435</t>
  </si>
  <si>
    <t>OPS-100115</t>
  </si>
  <si>
    <t>OPS-101922</t>
  </si>
  <si>
    <t>OPS-104050</t>
  </si>
  <si>
    <t>OPS-104418</t>
  </si>
  <si>
    <t>OPS-103476</t>
  </si>
  <si>
    <t>OPS-102207</t>
  </si>
  <si>
    <t>OPS-102466</t>
  </si>
  <si>
    <t>OPS-100764</t>
  </si>
  <si>
    <t>OPS-104798</t>
  </si>
  <si>
    <t>OPS-100968</t>
  </si>
  <si>
    <t>OPS-100170</t>
  </si>
  <si>
    <t>OPS-104559</t>
  </si>
  <si>
    <t>OPS-100268</t>
  </si>
  <si>
    <t>OPS-103637</t>
  </si>
  <si>
    <t>OPS-101907</t>
  </si>
  <si>
    <t>OPS-101518</t>
  </si>
  <si>
    <t>OPS-100465</t>
  </si>
  <si>
    <t>OPS-102406</t>
  </si>
  <si>
    <t>OPS-104370</t>
  </si>
  <si>
    <t>OPS-103395</t>
  </si>
  <si>
    <t>OPS-100188</t>
  </si>
  <si>
    <t>OPS-104478</t>
  </si>
  <si>
    <t>OPS-101945</t>
  </si>
  <si>
    <t>OPS-101217</t>
  </si>
  <si>
    <t>OPS-100452</t>
  </si>
  <si>
    <t>OPS-101203</t>
  </si>
  <si>
    <t>OPS-101975</t>
  </si>
  <si>
    <t>OPS-104312</t>
  </si>
  <si>
    <t>OPS-100006</t>
  </si>
  <si>
    <t>OPS-101842</t>
  </si>
  <si>
    <t>OPS-101171</t>
  </si>
  <si>
    <t>OPS-103900</t>
  </si>
  <si>
    <t>OPS-104411</t>
  </si>
  <si>
    <t>OPS-103839</t>
  </si>
  <si>
    <t>OPS-101684</t>
  </si>
  <si>
    <t>OPS-101615</t>
  </si>
  <si>
    <t>OPS-101058</t>
  </si>
  <si>
    <t>OPS-102752</t>
  </si>
  <si>
    <t>OPS-101737</t>
  </si>
  <si>
    <t>OPS-101463</t>
  </si>
  <si>
    <t>OPS-102377</t>
  </si>
  <si>
    <t>OPS-103505</t>
  </si>
  <si>
    <t>OPS-102930</t>
  </si>
  <si>
    <t>OPS-102728</t>
  </si>
  <si>
    <t>OPS-100290</t>
  </si>
  <si>
    <t>OPS-104180</t>
  </si>
  <si>
    <t>OPS-100724</t>
  </si>
  <si>
    <t>OPS-103954</t>
  </si>
  <si>
    <t>OPS-101752</t>
  </si>
  <si>
    <t>OPS-102943</t>
  </si>
  <si>
    <t>OPS-104633</t>
  </si>
  <si>
    <t>OPS-101524</t>
  </si>
  <si>
    <t>OPS-103576</t>
  </si>
  <si>
    <t>OPS-102591</t>
  </si>
  <si>
    <t>OPS-104329</t>
  </si>
  <si>
    <t>OPS-101182</t>
  </si>
  <si>
    <t>OPS-102233</t>
  </si>
  <si>
    <t>OPS-100622</t>
  </si>
  <si>
    <t>OPS-100962</t>
  </si>
  <si>
    <t>OPS-102438</t>
  </si>
  <si>
    <t>OPS-104530</t>
  </si>
  <si>
    <t>OPS-100479</t>
  </si>
  <si>
    <t>OPS-100770</t>
  </si>
  <si>
    <t>OPS-102817</t>
  </si>
  <si>
    <t>OPS-101694</t>
  </si>
  <si>
    <t>OPS-100822</t>
  </si>
  <si>
    <t>OPS-100317</t>
  </si>
  <si>
    <t>OPS-101669</t>
  </si>
  <si>
    <t>OPS-103428</t>
  </si>
  <si>
    <t>OPS-104888</t>
  </si>
  <si>
    <t>OPS-103536</t>
  </si>
  <si>
    <t>OPS-102995</t>
  </si>
  <si>
    <t>OPS-101758</t>
  </si>
  <si>
    <t>OPS-103014</t>
  </si>
  <si>
    <t>OPS-101166</t>
  </si>
  <si>
    <t>OPS-104648</t>
  </si>
  <si>
    <t>OPS-100881</t>
  </si>
  <si>
    <t>OPS-103666</t>
  </si>
  <si>
    <t>OPS-102969</t>
  </si>
  <si>
    <t>OPS-104371</t>
  </si>
  <si>
    <t>OPS-100656</t>
  </si>
  <si>
    <t>OPS-103107</t>
  </si>
  <si>
    <t>OPS-102050</t>
  </si>
  <si>
    <t>OPS-103176</t>
  </si>
  <si>
    <t>OPS-101507</t>
  </si>
  <si>
    <t>OPS-101472</t>
  </si>
  <si>
    <t>OPS-101641</t>
  </si>
  <si>
    <t>OPS-100644</t>
  </si>
  <si>
    <t>OPS-100874</t>
  </si>
  <si>
    <t>OPS-100343</t>
  </si>
  <si>
    <t>OPS-102318</t>
  </si>
  <si>
    <t>OPS-102966</t>
  </si>
  <si>
    <t>OPS-101920</t>
  </si>
  <si>
    <t>OPS-100303</t>
  </si>
  <si>
    <t>OPS-100102</t>
  </si>
  <si>
    <t>OPS-102434</t>
  </si>
  <si>
    <t>OPS-103391</t>
  </si>
  <si>
    <t>OPS-104182</t>
  </si>
  <si>
    <t>OPS-104812</t>
  </si>
  <si>
    <t>OPS-100197</t>
  </si>
  <si>
    <t>OPS-104099</t>
  </si>
  <si>
    <t>OPS-104357</t>
  </si>
  <si>
    <t>OPS-103475</t>
  </si>
  <si>
    <t>OPS-102187</t>
  </si>
  <si>
    <t>OPS-100918</t>
  </si>
  <si>
    <t>OPS-104969</t>
  </si>
  <si>
    <t>OPS-101258</t>
  </si>
  <si>
    <t>OPS-101086</t>
  </si>
  <si>
    <t>OPS-102295</t>
  </si>
  <si>
    <t>OPS-100995</t>
  </si>
  <si>
    <t>OPS-102749</t>
  </si>
  <si>
    <t>OPS-102858</t>
  </si>
  <si>
    <t>OPS-103056</t>
  </si>
  <si>
    <t>OPS-101065</t>
  </si>
  <si>
    <t>OPS-101487</t>
  </si>
  <si>
    <t>OPS-102280</t>
  </si>
  <si>
    <t>OPS-101071</t>
  </si>
  <si>
    <t>OPS-100528</t>
  </si>
  <si>
    <t>OPS-104739</t>
  </si>
  <si>
    <t>OPS-101937</t>
  </si>
  <si>
    <t>OPS-100754</t>
  </si>
  <si>
    <t>OPS-104994</t>
  </si>
  <si>
    <t>OPS-100928</t>
  </si>
  <si>
    <t>OPS-103417</t>
  </si>
  <si>
    <t>OPS-103578</t>
  </si>
  <si>
    <t>OPS-104999</t>
  </si>
  <si>
    <t>OPS-102390</t>
  </si>
  <si>
    <t>OPS-100411</t>
  </si>
  <si>
    <t>OPS-104734</t>
  </si>
  <si>
    <t>OPS-103827</t>
  </si>
  <si>
    <t>OPS-104420</t>
  </si>
  <si>
    <t>OPS-103700</t>
  </si>
  <si>
    <t>OPS-102561</t>
  </si>
  <si>
    <t>OPS-103479</t>
  </si>
  <si>
    <t>OPS-104007</t>
  </si>
  <si>
    <t>OPS-101594</t>
  </si>
  <si>
    <t>OPS-100283</t>
  </si>
  <si>
    <t>OPS-100944</t>
  </si>
  <si>
    <t>OPS-104428</t>
  </si>
  <si>
    <t>OPS-100265</t>
  </si>
  <si>
    <t>OPS-100909</t>
  </si>
  <si>
    <t>OPS-103246</t>
  </si>
  <si>
    <t>OPS-104442</t>
  </si>
  <si>
    <t>OPS-103183</t>
  </si>
  <si>
    <t>OPS-101996</t>
  </si>
  <si>
    <t>OPS-104913</t>
  </si>
  <si>
    <t>OPS-101836</t>
  </si>
  <si>
    <t>OPS-103855</t>
  </si>
  <si>
    <t>OPS-103016</t>
  </si>
  <si>
    <t>OPS-101492</t>
  </si>
  <si>
    <t>OPS-103078</t>
  </si>
  <si>
    <t>OPS-100790</t>
  </si>
  <si>
    <t>OPS-100496</t>
  </si>
  <si>
    <t>OPS-102242</t>
  </si>
  <si>
    <t>OPS-104856</t>
  </si>
  <si>
    <t>OPS-103674</t>
  </si>
  <si>
    <t>OPS-104300</t>
  </si>
  <si>
    <t>OPS-100936</t>
  </si>
  <si>
    <t>OPS-103490</t>
  </si>
  <si>
    <t>OPS-100305</t>
  </si>
  <si>
    <t>OPS-102732</t>
  </si>
  <si>
    <t>OPS-104487</t>
  </si>
  <si>
    <t>OPS-100858</t>
  </si>
  <si>
    <t>OPS-100344</t>
  </si>
  <si>
    <t>OPS-101885</t>
  </si>
  <si>
    <t>OPS-102282</t>
  </si>
  <si>
    <t>OPS-104525</t>
  </si>
  <si>
    <t>OPS-101992</t>
  </si>
  <si>
    <t>OPS-102680</t>
  </si>
  <si>
    <t>OPS-101823</t>
  </si>
  <si>
    <t>OPS-104635</t>
  </si>
  <si>
    <t>OPS-104836</t>
  </si>
  <si>
    <t>OPS-103441</t>
  </si>
  <si>
    <t>OPS-102036</t>
  </si>
  <si>
    <t>OPS-101031</t>
  </si>
  <si>
    <t>OPS-102810</t>
  </si>
  <si>
    <t>OPS-102517</t>
  </si>
  <si>
    <t>OPS-103915</t>
  </si>
  <si>
    <t>OPS-104764</t>
  </si>
  <si>
    <t>OPS-100643</t>
  </si>
  <si>
    <t>OPS-104733</t>
  </si>
  <si>
    <t>OPS-103698</t>
  </si>
  <si>
    <t>OPS-104723</t>
  </si>
  <si>
    <t>OPS-101139</t>
  </si>
  <si>
    <t>OPS-101788</t>
  </si>
  <si>
    <t>OPS-103006</t>
  </si>
  <si>
    <t>OPS-102802</t>
  </si>
  <si>
    <t>OPS-101830</t>
  </si>
  <si>
    <t>OPS-103008</t>
  </si>
  <si>
    <t>OPS-102996</t>
  </si>
  <si>
    <t>OPS-100807</t>
  </si>
  <si>
    <t>OPS-102536</t>
  </si>
  <si>
    <t>OPS-102587</t>
  </si>
  <si>
    <t>OPS-101863</t>
  </si>
  <si>
    <t>OPS-103087</t>
  </si>
  <si>
    <t>OPS-103877</t>
  </si>
  <si>
    <t>OPS-101187</t>
  </si>
  <si>
    <t>OPS-103166</t>
  </si>
  <si>
    <t>OPS-102593</t>
  </si>
  <si>
    <t>OPS-103433</t>
  </si>
  <si>
    <t>OPS-104476</t>
  </si>
  <si>
    <t>OPS-100346</t>
  </si>
  <si>
    <t>OPS-100259</t>
  </si>
  <si>
    <t>OPS-100114</t>
  </si>
  <si>
    <t>OPS-101851</t>
  </si>
  <si>
    <t>OPS-103105</t>
  </si>
  <si>
    <t>OPS-100219</t>
  </si>
  <si>
    <t>OPS-104718</t>
  </si>
  <si>
    <t>OPS-102268</t>
  </si>
  <si>
    <t>OPS-104391</t>
  </si>
  <si>
    <t>OPS-102778</t>
  </si>
  <si>
    <t>OPS-102138</t>
  </si>
  <si>
    <t>OPS-100001</t>
  </si>
  <si>
    <t>OPS-103472</t>
  </si>
  <si>
    <t>OPS-103501</t>
  </si>
  <si>
    <t>OPS-103377</t>
  </si>
  <si>
    <t>OPS-103977</t>
  </si>
  <si>
    <t>OPS-104523</t>
  </si>
  <si>
    <t>OPS-102671</t>
  </si>
  <si>
    <t>OPS-103607</t>
  </si>
  <si>
    <t>OPS-103683</t>
  </si>
  <si>
    <t>OPS-100866</t>
  </si>
  <si>
    <t>OPS-104688</t>
  </si>
  <si>
    <t>OPS-100994</t>
  </si>
  <si>
    <t>OPS-103748</t>
  </si>
  <si>
    <t>OPS-102421</t>
  </si>
  <si>
    <t>OPS-101014</t>
  </si>
  <si>
    <t>OPS-101188</t>
  </si>
  <si>
    <t>OPS-100517</t>
  </si>
  <si>
    <t>OPS-100683</t>
  </si>
  <si>
    <t>OPS-101051</t>
  </si>
  <si>
    <t>OPS-104341</t>
  </si>
  <si>
    <t>OPS-101250</t>
  </si>
  <si>
    <t>OPS-103228</t>
  </si>
  <si>
    <t>OPS-103212</t>
  </si>
  <si>
    <t>OPS-100911</t>
  </si>
  <si>
    <t>OPS-103306</t>
  </si>
  <si>
    <t>OPS-104524</t>
  </si>
  <si>
    <t>OPS-100571</t>
  </si>
  <si>
    <t>OPS-104811</t>
  </si>
  <si>
    <t>OPS-103072</t>
  </si>
  <si>
    <t>OPS-103699</t>
  </si>
  <si>
    <t>OPS-103488</t>
  </si>
  <si>
    <t>OPS-104436</t>
  </si>
  <si>
    <t>OPS-100727</t>
  </si>
  <si>
    <t>OPS-100222</t>
  </si>
  <si>
    <t>OPS-100237</t>
  </si>
  <si>
    <t>OPS-100093</t>
  </si>
  <si>
    <t>OPS-101685</t>
  </si>
  <si>
    <t>OPS-101719</t>
  </si>
  <si>
    <t>OPS-104709</t>
  </si>
  <si>
    <t>OPS-100575</t>
  </si>
  <si>
    <t>OPS-103641</t>
  </si>
  <si>
    <t>OPS-100729</t>
  </si>
  <si>
    <t>OPS-104919</t>
  </si>
  <si>
    <t>OPS-104400</t>
  </si>
  <si>
    <t>OPS-101751</t>
  </si>
  <si>
    <t>OPS-104916</t>
  </si>
  <si>
    <t>OPS-103981</t>
  </si>
  <si>
    <t>OPS-102022</t>
  </si>
  <si>
    <t>OPS-103948</t>
  </si>
  <si>
    <t>OPS-100201</t>
  </si>
  <si>
    <t>OPS-101927</t>
  </si>
  <si>
    <t>OPS-103864</t>
  </si>
  <si>
    <t>OPS-101278</t>
  </si>
  <si>
    <t>OPS-104409</t>
  </si>
  <si>
    <t>OPS-102674</t>
  </si>
  <si>
    <t>OPS-100430</t>
  </si>
  <si>
    <t>OPS-100252</t>
  </si>
  <si>
    <t>OPS-103276</t>
  </si>
  <si>
    <t>OPS-102830</t>
  </si>
  <si>
    <t>OPS-103218</t>
  </si>
  <si>
    <t>OPS-102316</t>
  </si>
  <si>
    <t>OPS-104364</t>
  </si>
  <si>
    <t>OPS-104173</t>
  </si>
  <si>
    <t>OPS-103047</t>
  </si>
  <si>
    <t>OPS-104874</t>
  </si>
  <si>
    <t>OPS-103573</t>
  </si>
  <si>
    <t>OPS-100901</t>
  </si>
  <si>
    <t>OPS-103388</t>
  </si>
  <si>
    <t>OPS-102697</t>
  </si>
  <si>
    <t>OPS-104375</t>
  </si>
  <si>
    <t>OPS-103533</t>
  </si>
  <si>
    <t>OPS-100734</t>
  </si>
  <si>
    <t>OPS-103368</t>
  </si>
  <si>
    <t>OPS-101829</t>
  </si>
  <si>
    <t>OPS-103257</t>
  </si>
  <si>
    <t>OPS-102380</t>
  </si>
  <si>
    <t>OPS-103041</t>
  </si>
  <si>
    <t>OPS-104304</t>
  </si>
  <si>
    <t>OPS-103233</t>
  </si>
  <si>
    <t>OPS-103913</t>
  </si>
  <si>
    <t>OPS-100617</t>
  </si>
  <si>
    <t>OPS-100318</t>
  </si>
  <si>
    <t>OPS-104463</t>
  </si>
  <si>
    <t>OPS-104577</t>
  </si>
  <si>
    <t>OPS-102286</t>
  </si>
  <si>
    <t>OPS-102192</t>
  </si>
  <si>
    <t>OPS-103634</t>
  </si>
  <si>
    <t>OPS-102064</t>
  </si>
  <si>
    <t>OPS-102101</t>
  </si>
  <si>
    <t>OPS-104967</t>
  </si>
  <si>
    <t>OPS-100129</t>
  </si>
  <si>
    <t>OPS-102448</t>
  </si>
  <si>
    <t>OPS-104270</t>
  </si>
  <si>
    <t>OPS-102906</t>
  </si>
  <si>
    <t>OPS-101724</t>
  </si>
  <si>
    <t>OPS-103651</t>
  </si>
  <si>
    <t>OPS-100406</t>
  </si>
  <si>
    <t>OPS-104973</t>
  </si>
  <si>
    <t>OPS-100969</t>
  </si>
  <si>
    <t>OPS-103204</t>
  </si>
  <si>
    <t>OPS-103308</t>
  </si>
  <si>
    <t>OPS-103172</t>
  </si>
  <si>
    <t>OPS-103907</t>
  </si>
  <si>
    <t>OPS-102230</t>
  </si>
  <si>
    <t>OPS-103159</t>
  </si>
  <si>
    <t>OPS-102929</t>
  </si>
  <si>
    <t>OPS-103051</t>
  </si>
  <si>
    <t>OPS-101422</t>
  </si>
  <si>
    <t>OPS-101627</t>
  </si>
  <si>
    <t>OPS-103015</t>
  </si>
  <si>
    <t>OPS-100664</t>
  </si>
  <si>
    <t>OPS-104382</t>
  </si>
  <si>
    <t>OPS-101075</t>
  </si>
  <si>
    <t>OPS-100308</t>
  </si>
  <si>
    <t>OPS-102706</t>
  </si>
  <si>
    <t>OPS-100572</t>
  </si>
  <si>
    <t>OPS-102580</t>
  </si>
  <si>
    <t>OPS-104914</t>
  </si>
  <si>
    <t>OPS-103193</t>
  </si>
  <si>
    <t>OPS-101195</t>
  </si>
  <si>
    <t>OPS-103693</t>
  </si>
  <si>
    <t>OPS-103962</t>
  </si>
  <si>
    <t>OPS-100718</t>
  </si>
  <si>
    <t>OPS-100388</t>
  </si>
  <si>
    <t>OPS-104732</t>
  </si>
  <si>
    <t>OPS-100913</t>
  </si>
  <si>
    <t>OPS-101910</t>
  </si>
  <si>
    <t>OPS-100432</t>
  </si>
  <si>
    <t>OPS-101088</t>
  </si>
  <si>
    <t>OPS-103449</t>
  </si>
  <si>
    <t>OPS-100447</t>
  </si>
  <si>
    <t>OPS-101198</t>
  </si>
  <si>
    <t>OPS-104466</t>
  </si>
  <si>
    <t>OPS-104623</t>
  </si>
  <si>
    <t>OPS-104563</t>
  </si>
  <si>
    <t>OPS-100263</t>
  </si>
  <si>
    <t>OPS-101169</t>
  </si>
  <si>
    <t>OPS-103291</t>
  </si>
  <si>
    <t>OPS-100026</t>
  </si>
  <si>
    <t>OPS-100153</t>
  </si>
  <si>
    <t>OPS-104621</t>
  </si>
  <si>
    <t>OPS-102103</t>
  </si>
  <si>
    <t>OPS-104139</t>
  </si>
  <si>
    <t>OPS-101552</t>
  </si>
  <si>
    <t>OPS-100508</t>
  </si>
  <si>
    <t>OPS-100161</t>
  </si>
  <si>
    <t>OPS-104292</t>
  </si>
  <si>
    <t>OPS-104824</t>
  </si>
  <si>
    <t>OPS-101415</t>
  </si>
  <si>
    <t>OPS-100713</t>
  </si>
  <si>
    <t>OPS-103243</t>
  </si>
  <si>
    <t>OPS-102960</t>
  </si>
  <si>
    <t>OPS-103236</t>
  </si>
  <si>
    <t>OPS-101914</t>
  </si>
  <si>
    <t>OPS-103985</t>
  </si>
  <si>
    <t>OPS-100008</t>
  </si>
  <si>
    <t>OPS-101107</t>
  </si>
  <si>
    <t>OPS-100383</t>
  </si>
  <si>
    <t>OPS-104886</t>
  </si>
  <si>
    <t>OPS-103330</t>
  </si>
  <si>
    <t>OPS-100031</t>
  </si>
  <si>
    <t>OPS-103800</t>
  </si>
  <si>
    <t>OPS-101047</t>
  </si>
  <si>
    <t>OPS-104744</t>
  </si>
  <si>
    <t>OPS-100624</t>
  </si>
  <si>
    <t>OPS-101874</t>
  </si>
  <si>
    <t>OPS-103709</t>
  </si>
  <si>
    <t>OPS-104737</t>
  </si>
  <si>
    <t>OPS-100209</t>
  </si>
  <si>
    <t>OPS-103821</t>
  </si>
  <si>
    <t>OPS-101734</t>
  </si>
  <si>
    <t>OPS-102931</t>
  </si>
  <si>
    <t>OPS-100798</t>
  </si>
  <si>
    <t>OPS-101895</t>
  </si>
  <si>
    <t>OPS-102253</t>
  </si>
  <si>
    <t>OPS-101353</t>
  </si>
  <si>
    <t>OPS-103924</t>
  </si>
  <si>
    <t>OPS-100647</t>
  </si>
  <si>
    <t>OPS-103724</t>
  </si>
  <si>
    <t>OPS-104809</t>
  </si>
  <si>
    <t>OPS-102047</t>
  </si>
  <si>
    <t>OPS-100837</t>
  </si>
  <si>
    <t>OPS-103337</t>
  </si>
  <si>
    <t>OPS-101140</t>
  </si>
  <si>
    <t>OPS-102524</t>
  </si>
  <si>
    <t>OPS-104026</t>
  </si>
  <si>
    <t>OPS-101343</t>
  </si>
  <si>
    <t>OPS-103303</t>
  </si>
  <si>
    <t>OPS-103261</t>
  </si>
  <si>
    <t>OPS-101384</t>
  </si>
  <si>
    <t>OPS-100374</t>
  </si>
  <si>
    <t>OPS-103936</t>
  </si>
  <si>
    <t>OPS-103898</t>
  </si>
  <si>
    <t>OPS-102238</t>
  </si>
  <si>
    <t>OPS-102806</t>
  </si>
  <si>
    <t>OPS-104183</t>
  </si>
  <si>
    <t>OPS-104522</t>
  </si>
  <si>
    <t>OPS-101138</t>
  </si>
  <si>
    <t>OPS-104153</t>
  </si>
  <si>
    <t>OPS-103211</t>
  </si>
  <si>
    <t>OPS-100751</t>
  </si>
  <si>
    <t>OPS-101435</t>
  </si>
  <si>
    <t>OPS-102010</t>
  </si>
  <si>
    <t>OPS-102959</t>
  </si>
  <si>
    <t>OPS-100838</t>
  </si>
  <si>
    <t>OPS-104030</t>
  </si>
  <si>
    <t>OPS-104826</t>
  </si>
  <si>
    <t>OPS-103343</t>
  </si>
  <si>
    <t>OPS-101598</t>
  </si>
  <si>
    <t>OPS-100677</t>
  </si>
  <si>
    <t>OPS-103996</t>
  </si>
  <si>
    <t>OPS-101527</t>
  </si>
  <si>
    <t>OPS-102426</t>
  </si>
  <si>
    <t>OPS-103815</t>
  </si>
  <si>
    <t>OPS-101149</t>
  </si>
  <si>
    <t>OPS-100723</t>
  </si>
  <si>
    <t>OPS-103095</t>
  </si>
  <si>
    <t>OPS-100474</t>
  </si>
  <si>
    <t>OPS-101948</t>
  </si>
  <si>
    <t>OPS-102252</t>
  </si>
  <si>
    <t>OPS-100613</t>
  </si>
  <si>
    <t>OPS-100050</t>
  </si>
  <si>
    <t>OPS-101742</t>
  </si>
  <si>
    <t>OPS-104663</t>
  </si>
  <si>
    <t>OPS-101538</t>
  </si>
  <si>
    <t>OPS-101317</t>
  </si>
  <si>
    <t>OPS-100742</t>
  </si>
  <si>
    <t>OPS-103420</t>
  </si>
  <si>
    <t>OPS-103498</t>
  </si>
  <si>
    <t>OPS-103060</t>
  </si>
  <si>
    <t>OPS-104152</t>
  </si>
  <si>
    <t>OPS-103976</t>
  </si>
  <si>
    <t>OPS-101502</t>
  </si>
  <si>
    <t>OPS-103701</t>
  </si>
  <si>
    <t>OPS-101236</t>
  </si>
  <si>
    <t>OPS-102583</t>
  </si>
  <si>
    <t>OPS-104386</t>
  </si>
  <si>
    <t>OPS-104344</t>
  </si>
  <si>
    <t>OPS-100560</t>
  </si>
  <si>
    <t>OPS-101176</t>
  </si>
  <si>
    <t>OPS-101457</t>
  </si>
  <si>
    <t>OPS-104287</t>
  </si>
  <si>
    <t>OPS-101626</t>
  </si>
  <si>
    <t>OPS-103396</t>
  </si>
  <si>
    <t>OPS-102443</t>
  </si>
  <si>
    <t>OPS-104842</t>
  </si>
  <si>
    <t>OPS-104286</t>
  </si>
  <si>
    <t>OPS-103567</t>
  </si>
  <si>
    <t>OPS-101329</t>
  </si>
  <si>
    <t>OPS-102982</t>
  </si>
  <si>
    <t>OPS-104947</t>
  </si>
  <si>
    <t>OPS-102317</t>
  </si>
  <si>
    <t>OPS-100013</t>
  </si>
  <si>
    <t>OPS-104202</t>
  </si>
  <si>
    <t>OPS-101003</t>
  </si>
  <si>
    <t>OPS-104378</t>
  </si>
  <si>
    <t>OPS-104089</t>
  </si>
  <si>
    <t>OPS-100083</t>
  </si>
  <si>
    <t>OPS-104477</t>
  </si>
  <si>
    <t>OPS-100568</t>
  </si>
  <si>
    <t>OPS-100003</t>
  </si>
  <si>
    <t>OPS-103098</t>
  </si>
  <si>
    <t>OPS-101898</t>
  </si>
  <si>
    <t>OPS-103975</t>
  </si>
  <si>
    <t>OPS-100509</t>
  </si>
  <si>
    <t>OPS-104337</t>
  </si>
  <si>
    <t>OPS-101858</t>
  </si>
  <si>
    <t>OPS-104885</t>
  </si>
  <si>
    <t>OPS-101668</t>
  </si>
  <si>
    <t>OPS-101168</t>
  </si>
  <si>
    <t>OPS-103991</t>
  </si>
  <si>
    <t>OPS-104238</t>
  </si>
  <si>
    <t>OPS-102379</t>
  </si>
  <si>
    <t>OPS-100347</t>
  </si>
  <si>
    <t>OPS-100930</t>
  </si>
  <si>
    <t>OPS-101725</t>
  </si>
  <si>
    <t>OPS-104879</t>
  </si>
  <si>
    <t>OPS-100577</t>
  </si>
  <si>
    <t>OPS-100169</t>
  </si>
  <si>
    <t>OPS-101028</t>
  </si>
  <si>
    <t>OPS-101743</t>
  </si>
  <si>
    <t>OPS-104696</t>
  </si>
  <si>
    <t>OPS-102571</t>
  </si>
  <si>
    <t>OPS-100704</t>
  </si>
  <si>
    <t>OPS-103499</t>
  </si>
  <si>
    <t>OPS-102515</t>
  </si>
  <si>
    <t>OPS-104159</t>
  </si>
  <si>
    <t>OPS-102349</t>
  </si>
  <si>
    <t>OPS-103844</t>
  </si>
  <si>
    <t>OPS-104615</t>
  </si>
  <si>
    <t>OPS-104253</t>
  </si>
  <si>
    <t>OPS-101040</t>
  </si>
  <si>
    <t>OPS-102310</t>
  </si>
  <si>
    <t>OPS-104730</t>
  </si>
  <si>
    <t>OPS-102135</t>
  </si>
  <si>
    <t>OPS-104814</t>
  </si>
  <si>
    <t>OPS-102831</t>
  </si>
  <si>
    <t>OPS-103595</t>
  </si>
  <si>
    <t>OPS-100655</t>
  </si>
  <si>
    <t>OPS-104081</t>
  </si>
  <si>
    <t>OPS-104619</t>
  </si>
  <si>
    <t>OPS-101170</t>
  </si>
  <si>
    <t>OPS-100659</t>
  </si>
  <si>
    <t>OPS-102633</t>
  </si>
  <si>
    <t>OPS-102824</t>
  </si>
  <si>
    <t>OPS-102835</t>
  </si>
  <si>
    <t>OPS-103164</t>
  </si>
  <si>
    <t>OPS-104945</t>
  </si>
  <si>
    <t>OPS-100877</t>
  </si>
  <si>
    <t>OPS-101934</t>
  </si>
  <si>
    <t>OPS-100467</t>
  </si>
  <si>
    <t>OPS-102422</t>
  </si>
  <si>
    <t>OPS-101596</t>
  </si>
  <si>
    <t>OPS-101119</t>
  </si>
  <si>
    <t>OPS-100386</t>
  </si>
  <si>
    <t>OPS-104761</t>
  </si>
  <si>
    <t>OPS-104915</t>
  </si>
  <si>
    <t>OPS-100927</t>
  </si>
  <si>
    <t>OPS-104111</t>
  </si>
  <si>
    <t>OPS-100119</t>
  </si>
  <si>
    <t>OPS-104307</t>
  </si>
  <si>
    <t>OPS-100638</t>
  </si>
  <si>
    <t>OPS-103283</t>
  </si>
  <si>
    <t>OPS-103840</t>
  </si>
  <si>
    <t>OPS-101729</t>
  </si>
  <si>
    <t>OPS-103808</t>
  </si>
  <si>
    <t>OPS-103795</t>
  </si>
  <si>
    <t>OPS-104060</t>
  </si>
  <si>
    <t>OPS-103779</t>
  </si>
  <si>
    <t>OPS-102511</t>
  </si>
  <si>
    <t>OPS-101666</t>
  </si>
  <si>
    <t>OPS-101211</t>
  </si>
  <si>
    <t>OPS-103719</t>
  </si>
  <si>
    <t>OPS-103293</t>
  </si>
  <si>
    <t>OPS-103973</t>
  </si>
  <si>
    <t>OPS-100143</t>
  </si>
  <si>
    <t>OPS-103570</t>
  </si>
  <si>
    <t>OPS-100288</t>
  </si>
  <si>
    <t>OPS-101569</t>
  </si>
  <si>
    <t>OPS-104003</t>
  </si>
  <si>
    <t>OPS-103781</t>
  </si>
  <si>
    <t>OPS-100948</t>
  </si>
  <si>
    <t>OPS-101906</t>
  </si>
  <si>
    <t>OPS-102393</t>
  </si>
  <si>
    <t>OPS-100089</t>
  </si>
  <si>
    <t>OPS-102181</t>
  </si>
  <si>
    <t>OPS-101201</t>
  </si>
  <si>
    <t>OPS-103554</t>
  </si>
  <si>
    <t>OPS-104497</t>
  </si>
  <si>
    <t>OPS-101391</t>
  </si>
  <si>
    <t>OPS-104142</t>
  </si>
  <si>
    <t>OPS-103354</t>
  </si>
  <si>
    <t>OPS-102274</t>
  </si>
  <si>
    <t>OPS-102719</t>
  </si>
  <si>
    <t>OPS-101904</t>
  </si>
  <si>
    <t>OPS-102904</t>
  </si>
  <si>
    <t>OPS-103530</t>
  </si>
  <si>
    <t>OPS-101609</t>
  </si>
  <si>
    <t>OPS-104650</t>
  </si>
  <si>
    <t>OPS-102267</t>
  </si>
  <si>
    <t>OPS-102214</t>
  </si>
  <si>
    <t>OPS-100420</t>
  </si>
  <si>
    <t>OPS-104883</t>
  </si>
  <si>
    <t>OPS-101693</t>
  </si>
  <si>
    <t>OPS-103845</t>
  </si>
  <si>
    <t>OPS-100456</t>
  </si>
  <si>
    <t>OPS-104239</t>
  </si>
  <si>
    <t>OPS-104571</t>
  </si>
  <si>
    <t>OPS-101248</t>
  </si>
  <si>
    <t>OPS-104018</t>
  </si>
  <si>
    <t>OPS-103069</t>
  </si>
  <si>
    <t>OPS-102619</t>
  </si>
  <si>
    <t>OPS-100755</t>
  </si>
  <si>
    <t>OPS-103676</t>
  </si>
  <si>
    <t>OPS-103876</t>
  </si>
  <si>
    <t>OPS-102727</t>
  </si>
  <si>
    <t>OPS-104835</t>
  </si>
  <si>
    <t>OPS-103318</t>
  </si>
  <si>
    <t>OPS-101414</t>
  </si>
  <si>
    <t>OPS-101167</t>
  </si>
  <si>
    <t>OPS-102856</t>
  </si>
  <si>
    <t>OPS-104877</t>
  </si>
  <si>
    <t>OPS-101127</t>
  </si>
  <si>
    <t>OPS-102987</t>
  </si>
  <si>
    <t>OPS-102862</t>
  </si>
  <si>
    <t>OPS-104206</t>
  </si>
  <si>
    <t>OPS-100750</t>
  </si>
  <si>
    <t>OPS-102446</t>
  </si>
  <si>
    <t>OPS-100392</t>
  </si>
  <si>
    <t>OPS-100998</t>
  </si>
  <si>
    <t>OPS-101868</t>
  </si>
  <si>
    <t>OPS-100915</t>
  </si>
  <si>
    <t>OPS-103266</t>
  </si>
  <si>
    <t>OPS-103139</t>
  </si>
  <si>
    <t>OPS-100564</t>
  </si>
  <si>
    <t>OPS-101355</t>
  </si>
  <si>
    <t>OPS-101425</t>
  </si>
  <si>
    <t>OPS-100747</t>
  </si>
  <si>
    <t>OPS-100159</t>
  </si>
  <si>
    <t>OPS-100486</t>
  </si>
  <si>
    <t>OPS-100348</t>
  </si>
  <si>
    <t>OPS-104229</t>
  </si>
  <si>
    <t>OPS-102956</t>
  </si>
  <si>
    <t>OPS-101393</t>
  </si>
  <si>
    <t>OPS-101561</t>
  </si>
  <si>
    <t>OPS-101961</t>
  </si>
  <si>
    <t>OPS-101979</t>
  </si>
  <si>
    <t>OPS-100801</t>
  </si>
  <si>
    <t>OPS-100641</t>
  </si>
  <si>
    <t>OPS-101870</t>
  </si>
  <si>
    <t>OPS-100091</t>
  </si>
  <si>
    <t>OPS-104713</t>
  </si>
  <si>
    <t>OPS-100896</t>
  </si>
  <si>
    <t>OPS-104845</t>
  </si>
  <si>
    <t>OPS-100207</t>
  </si>
  <si>
    <t>OPS-103438</t>
  </si>
  <si>
    <t>OPS-102378</t>
  </si>
  <si>
    <t>OPS-100686</t>
  </si>
  <si>
    <t>OPS-103126</t>
  </si>
  <si>
    <t>OPS-100587</t>
  </si>
  <si>
    <t>OPS-101289</t>
  </si>
  <si>
    <t>OPS-103574</t>
  </si>
  <si>
    <t>OPS-104742</t>
  </si>
  <si>
    <t>OPS-102730</t>
  </si>
  <si>
    <t>OPS-104112</t>
  </si>
  <si>
    <t>OPS-104977</t>
  </si>
  <si>
    <t>OPS-104019</t>
  </si>
  <si>
    <t>OPS-100021</t>
  </si>
  <si>
    <t>OPS-102573</t>
  </si>
  <si>
    <t>OPS-100668</t>
  </si>
  <si>
    <t>OPS-100959</t>
  </si>
  <si>
    <t>OPS-103892</t>
  </si>
  <si>
    <t>OPS-103772</t>
  </si>
  <si>
    <t>OPS-102744</t>
  </si>
  <si>
    <t>OPS-104308</t>
  </si>
  <si>
    <t>OPS-103813</t>
  </si>
  <si>
    <t>OPS-102056</t>
  </si>
  <si>
    <t>OPS-104748</t>
  </si>
  <si>
    <t>OPS-100546</t>
  </si>
  <si>
    <t>OPS-104107</t>
  </si>
  <si>
    <t>OPS-104757</t>
  </si>
  <si>
    <t>OPS-102373</t>
  </si>
  <si>
    <t>OPS-103378</t>
  </si>
  <si>
    <t>OPS-100545</t>
  </si>
  <si>
    <t>OPS-101093</t>
  </si>
  <si>
    <t>OPS-103688</t>
  </si>
  <si>
    <t>OPS-101438</t>
  </si>
  <si>
    <t>OPS-101549</t>
  </si>
  <si>
    <t>OPS-104134</t>
  </si>
  <si>
    <t>OPS-101298</t>
  </si>
  <si>
    <t>OPS-101946</t>
  </si>
  <si>
    <t>OPS-104122</t>
  </si>
  <si>
    <t>OPS-100975</t>
  </si>
  <si>
    <t>OPS-102294</t>
  </si>
  <si>
    <t>OPS-103048</t>
  </si>
  <si>
    <t>OPS-103379</t>
  </si>
  <si>
    <t>OPS-102681</t>
  </si>
  <si>
    <t>OPS-104983</t>
  </si>
  <si>
    <t>OPS-103627</t>
  </si>
  <si>
    <t>OPS-100010</t>
  </si>
  <si>
    <t>OPS-102850</t>
  </si>
  <si>
    <t>OPS-104574</t>
  </si>
  <si>
    <t>OPS-103480</t>
  </si>
  <si>
    <t>OPS-102172</t>
  </si>
  <si>
    <t>OPS-102672</t>
  </si>
  <si>
    <t>OPS-103685</t>
  </si>
  <si>
    <t>OPS-102123</t>
  </si>
  <si>
    <t>OPS-103642</t>
  </si>
  <si>
    <t>OPS-102662</t>
  </si>
  <si>
    <t>OPS-104786</t>
  </si>
  <si>
    <t>OPS-103895</t>
  </si>
  <si>
    <t>OPS-102687</t>
  </si>
  <si>
    <t>OPS-101536</t>
  </si>
  <si>
    <t>OPS-103633</t>
  </si>
  <si>
    <t>OPS-101114</t>
  </si>
  <si>
    <t>OPS-104424</t>
  </si>
  <si>
    <t>OPS-100697</t>
  </si>
  <si>
    <t>OPS-100122</t>
  </si>
  <si>
    <t>OPS-102026</t>
  </si>
  <si>
    <t>OPS-104473</t>
  </si>
  <si>
    <t>OPS-103242</t>
  </si>
  <si>
    <t>OPS-100240</t>
  </si>
  <si>
    <t>OPS-101760</t>
  </si>
  <si>
    <t>OPS-100246</t>
  </si>
  <si>
    <t>OPS-100069</t>
  </si>
  <si>
    <t>OPS-102510</t>
  </si>
  <si>
    <t>OPS-100549</t>
  </si>
  <si>
    <t>OPS-101814</t>
  </si>
  <si>
    <t>OPS-103740</t>
  </si>
  <si>
    <t>OPS-102720</t>
  </si>
  <si>
    <t>OPS-101533</t>
  </si>
  <si>
    <t>OPS-102330</t>
  </si>
  <si>
    <t>OPS-103079</t>
  </si>
  <si>
    <t>OPS-102007</t>
  </si>
  <si>
    <t>OPS-102332</t>
  </si>
  <si>
    <t>OPS-103732</t>
  </si>
  <si>
    <t>OPS-103165</t>
  </si>
  <si>
    <t>OPS-101747</t>
  </si>
  <si>
    <t>OPS-102873</t>
  </si>
  <si>
    <t>OPS-103773</t>
  </si>
  <si>
    <t>OPS-103718</t>
  </si>
  <si>
    <t>OPS-100109</t>
  </si>
  <si>
    <t>OPS-103038</t>
  </si>
  <si>
    <t>OPS-102389</t>
  </si>
  <si>
    <t>OPS-100547</t>
  </si>
  <si>
    <t>OPS-100924</t>
  </si>
  <si>
    <t>OPS-103451</t>
  </si>
  <si>
    <t>OPS-100275</t>
  </si>
  <si>
    <t>OPS-102362</t>
  </si>
  <si>
    <t>OPS-103623</t>
  </si>
  <si>
    <t>OPS-103259</t>
  </si>
  <si>
    <t>OPS-101239</t>
  </si>
  <si>
    <t>OPS-100951</t>
  </si>
  <si>
    <t>OPS-101157</t>
  </si>
  <si>
    <t>OPS-100933</t>
  </si>
  <si>
    <t>OPS-103154</t>
  </si>
  <si>
    <t>OPS-102365</t>
  </si>
  <si>
    <t>OPS-103883</t>
  </si>
  <si>
    <t>OPS-102399</t>
  </si>
  <si>
    <t>OPS-100271</t>
  </si>
  <si>
    <t>OPS-103393</t>
  </si>
  <si>
    <t>OPS-101905</t>
  </si>
  <si>
    <t>OPS-103040</t>
  </si>
  <si>
    <t>OPS-103158</t>
  </si>
  <si>
    <t>OPS-100763</t>
  </si>
  <si>
    <t>OPS-103983</t>
  </si>
  <si>
    <t>OPS-103409</t>
  </si>
  <si>
    <t>OPS-100146</t>
  </si>
  <si>
    <t>OPS-103625</t>
  </si>
  <si>
    <t>OPS-103160</t>
  </si>
  <si>
    <t>OPS-101763</t>
  </si>
  <si>
    <t>OPS-104820</t>
  </si>
  <si>
    <t>OPS-103761</t>
  </si>
  <si>
    <t>OPS-104481</t>
  </si>
  <si>
    <t>OPS-102989</t>
  </si>
  <si>
    <t>OPS-101667</t>
  </si>
  <si>
    <t>OPS-103551</t>
  </si>
  <si>
    <t>OPS-101593</t>
  </si>
  <si>
    <t>OPS-101330</t>
  </si>
  <si>
    <t>OPS-101541</t>
  </si>
  <si>
    <t>OPS-103370</t>
  </si>
  <si>
    <t>OPS-101525</t>
  </si>
  <si>
    <t>OPS-103969</t>
  </si>
  <si>
    <t>OPS-100464</t>
  </si>
  <si>
    <t>OPS-100898</t>
  </si>
  <si>
    <t>OPS-100642</t>
  </si>
  <si>
    <t>OPS-100482</t>
  </si>
  <si>
    <t>OPS-101038</t>
  </si>
  <si>
    <t>OPS-102006</t>
  </si>
  <si>
    <t>OPS-100639</t>
  </si>
  <si>
    <t>OPS-100330</t>
  </si>
  <si>
    <t>OPS-103058</t>
  </si>
  <si>
    <t>OPS-100919</t>
  </si>
  <si>
    <t>OPS-104398</t>
  </si>
  <si>
    <t>OPS-104980</t>
  </si>
  <si>
    <t>OPS-104558</t>
  </si>
  <si>
    <t>OPS-100218</t>
  </si>
  <si>
    <t>OPS-103944</t>
  </si>
  <si>
    <t>OPS-102351</t>
  </si>
  <si>
    <t>OPS-104453</t>
  </si>
  <si>
    <t>OPS-102114</t>
  </si>
  <si>
    <t>OPS-100135</t>
  </si>
  <si>
    <t>OPS-102970</t>
  </si>
  <si>
    <t>OPS-102647</t>
  </si>
  <si>
    <t>OPS-104358</t>
  </si>
  <si>
    <t>OPS-102368</t>
  </si>
  <si>
    <t>OPS-101838</t>
  </si>
  <si>
    <t>OPS-104447</t>
  </si>
  <si>
    <t>OPS-103884</t>
  </si>
  <si>
    <t>OPS-101111</t>
  </si>
  <si>
    <t>OPS-101692</t>
  </si>
  <si>
    <t>OPS-104504</t>
  </si>
  <si>
    <t>OPS-102185</t>
  </si>
  <si>
    <t>OPS-101837</t>
  </si>
  <si>
    <t>OPS-101444</t>
  </si>
  <si>
    <t>OPS-102786</t>
  </si>
  <si>
    <t>OPS-102871</t>
  </si>
  <si>
    <t>OPS-103459</t>
  </si>
  <si>
    <t>OPS-104376</t>
  </si>
  <si>
    <t>OPS-100705</t>
  </si>
  <si>
    <t>OPS-102630</t>
  </si>
  <si>
    <t>OPS-102648</t>
  </si>
  <si>
    <t>OPS-104403</t>
  </si>
  <si>
    <t>OPS-100133</t>
  </si>
  <si>
    <t>OPS-103108</t>
  </si>
  <si>
    <t>OPS-102833</t>
  </si>
  <si>
    <t>OPS-102714</t>
  </si>
  <si>
    <t>OPS-102597</t>
  </si>
  <si>
    <t>OPS-104527</t>
  </si>
  <si>
    <t>OPS-102711</t>
  </si>
  <si>
    <t>OPS-104293</t>
  </si>
  <si>
    <t>OPS-101557</t>
  </si>
  <si>
    <t>OPS-103346</t>
  </si>
  <si>
    <t>OPS-101174</t>
  </si>
  <si>
    <t>OPS-101665</t>
  </si>
  <si>
    <t>OPS-100675</t>
  </si>
  <si>
    <t>OPS-103538</t>
  </si>
  <si>
    <t>OPS-100157</t>
  </si>
  <si>
    <t>OPS-101545</t>
  </si>
  <si>
    <t>OPS-103301</t>
  </si>
  <si>
    <t>OPS-100175</t>
  </si>
  <si>
    <t>OPS-101853</t>
  </si>
  <si>
    <t>OPS-104606</t>
  </si>
  <si>
    <t>OPS-104682</t>
  </si>
  <si>
    <t>OPS-101608</t>
  </si>
  <si>
    <t>OPS-104209</t>
  </si>
  <si>
    <t>OPS-100405</t>
  </si>
  <si>
    <t>OPS-103762</t>
  </si>
  <si>
    <t>OPS-102117</t>
  </si>
  <si>
    <t>OPS-104136</t>
  </si>
  <si>
    <t>OPS-103057</t>
  </si>
  <si>
    <t>OPS-101783</t>
  </si>
  <si>
    <t>OPS-101985</t>
  </si>
  <si>
    <t>OPS-104536</t>
  </si>
  <si>
    <t>OPS-101162</t>
  </si>
  <si>
    <t>OPS-102924</t>
  </si>
  <si>
    <t>OPS-101983</t>
  </si>
  <si>
    <t>OPS-104441</t>
  </si>
  <si>
    <t>OPS-102756</t>
  </si>
  <si>
    <t>OPS-104243</t>
  </si>
  <si>
    <t>OPS-101624</t>
  </si>
  <si>
    <t>OPS-103632</t>
  </si>
  <si>
    <t>OPS-101394</t>
  </si>
  <si>
    <t>OPS-101748</t>
  </si>
  <si>
    <t>OPS-104893</t>
  </si>
  <si>
    <t>OPS-102410</t>
  </si>
  <si>
    <t>OPS-104852</t>
  </si>
  <si>
    <t>OPS-104540</t>
  </si>
  <si>
    <t>OPS-100853</t>
  </si>
  <si>
    <t>OPS-101777</t>
  </si>
  <si>
    <t>OPS-102533</t>
  </si>
  <si>
    <t>OPS-101767</t>
  </si>
  <si>
    <t>OPS-104800</t>
  </si>
  <si>
    <t>OPS-103802</t>
  </si>
  <si>
    <t>OPS-102920</t>
  </si>
  <si>
    <t>OPS-104006</t>
  </si>
  <si>
    <t>OPS-102660</t>
  </si>
  <si>
    <t>OPS-103122</t>
  </si>
  <si>
    <t>OPS-104392</t>
  </si>
  <si>
    <t>OPS-100352</t>
  </si>
  <si>
    <t>OPS-101443</t>
  </si>
  <si>
    <t>OPS-103153</t>
  </si>
  <si>
    <t>OPS-104719</t>
  </si>
  <si>
    <t>OPS-101148</t>
  </si>
  <si>
    <t>OPS-104047</t>
  </si>
  <si>
    <t>OPS-103858</t>
  </si>
  <si>
    <t>OPS-103563</t>
  </si>
  <si>
    <t>OPS-100139</t>
  </si>
  <si>
    <t>OPS-102544</t>
  </si>
  <si>
    <t>OPS-102354</t>
  </si>
  <si>
    <t>OPS-104094</t>
  </si>
  <si>
    <t>OPS-101233</t>
  </si>
  <si>
    <t>OPS-104114</t>
  </si>
  <si>
    <t>OPS-104296</t>
  </si>
  <si>
    <t>OPS-102793</t>
  </si>
  <si>
    <t>OPS-101130</t>
  </si>
  <si>
    <t>OPS-102764</t>
  </si>
  <si>
    <t>OPS-101516</t>
  </si>
  <si>
    <t>OPS-102048</t>
  </si>
  <si>
    <t>OPS-101392</t>
  </si>
  <si>
    <t>OPS-102164</t>
  </si>
  <si>
    <t>OPS-101439</t>
  </si>
  <si>
    <t>OPS-101011</t>
  </si>
  <si>
    <t>OPS-102627</t>
  </si>
  <si>
    <t>OPS-102632</t>
  </si>
  <si>
    <t>OPS-102079</t>
  </si>
  <si>
    <t>OPS-101288</t>
  </si>
  <si>
    <t>OPS-103857</t>
  </si>
  <si>
    <t>OPS-104279</t>
  </si>
  <si>
    <t>OPS-101869</t>
  </si>
  <si>
    <t>OPS-101396</t>
  </si>
  <si>
    <t>OPS-104188</t>
  </si>
  <si>
    <t>OPS-100769</t>
  </si>
  <si>
    <t>OPS-103471</t>
  </si>
  <si>
    <t>OPS-102425</t>
  </si>
  <si>
    <t>OPS-100094</t>
  </si>
  <si>
    <t>OPS-104827</t>
  </si>
  <si>
    <t>OPS-103199</t>
  </si>
  <si>
    <t>OPS-100023</t>
  </si>
  <si>
    <t>OPS-100585</t>
  </si>
  <si>
    <t>OPS-103715</t>
  </si>
  <si>
    <t>OPS-104419</t>
  </si>
  <si>
    <t>OPS-100986</t>
  </si>
  <si>
    <t>OPS-101403</t>
  </si>
  <si>
    <t>OPS-100351</t>
  </si>
  <si>
    <t>OPS-103645</t>
  </si>
  <si>
    <t>OPS-104120</t>
  </si>
  <si>
    <t>OPS-101744</t>
  </si>
  <si>
    <t>OPS-100814</t>
  </si>
  <si>
    <t>OPS-101128</t>
  </si>
  <si>
    <t>OPS-100604</t>
  </si>
  <si>
    <t>OPS-104125</t>
  </si>
  <si>
    <t>OPS-101939</t>
  </si>
  <si>
    <t>OPS-101544</t>
  </si>
  <si>
    <t>OPS-103568</t>
  </si>
  <si>
    <t>OPS-100768</t>
  </si>
  <si>
    <t>OPS-103444</t>
  </si>
  <si>
    <t>OPS-101270</t>
  </si>
  <si>
    <t>OPS-103933</t>
  </si>
  <si>
    <t>OPS-100596</t>
  </si>
  <si>
    <t>OPS-103092</t>
  </si>
  <si>
    <t>OPS-102588</t>
  </si>
  <si>
    <t>OPS-101000</t>
  </si>
  <si>
    <t>OPS-103174</t>
  </si>
  <si>
    <t>OPS-102454</t>
  </si>
  <si>
    <t>OPS-104762</t>
  </si>
  <si>
    <t>OPS-100574</t>
  </si>
  <si>
    <t>OPS-102461</t>
  </si>
  <si>
    <t>OPS-104494</t>
  </si>
  <si>
    <t>OPS-101702</t>
  </si>
  <si>
    <t>OPS-101540</t>
  </si>
  <si>
    <t>OPS-100499</t>
  </si>
  <si>
    <t>OPS-103599</t>
  </si>
  <si>
    <t>OPS-102069</t>
  </si>
  <si>
    <t>OPS-100756</t>
  </si>
  <si>
    <t>OPS-102156</t>
  </si>
  <si>
    <t>OPS-102789</t>
  </si>
  <si>
    <t>OPS-103668</t>
  </si>
  <si>
    <t>OPS-102344</t>
  </si>
  <si>
    <t>OPS-101224</t>
  </si>
  <si>
    <t>OPS-101079</t>
  </si>
  <si>
    <t>OPS-102631</t>
  </si>
  <si>
    <t>OPS-103828</t>
  </si>
  <si>
    <t>OPS-101704</t>
  </si>
  <si>
    <t>OPS-101483</t>
  </si>
  <si>
    <t>OPS-102153</t>
  </si>
  <si>
    <t>OPS-103361</t>
  </si>
  <si>
    <t>OPS-102840</t>
  </si>
  <si>
    <t>OPS-100589</t>
  </si>
  <si>
    <t>OPS-101522</t>
  </si>
  <si>
    <t>OPS-102386</t>
  </si>
  <si>
    <t>OPS-100539</t>
  </si>
  <si>
    <t>OPS-103093</t>
  </si>
  <si>
    <t>OPS-102336</t>
  </si>
  <si>
    <t>OPS-101441</t>
  </si>
  <si>
    <t>OPS-104322</t>
  </si>
  <si>
    <t>OPS-101294</t>
  </si>
  <si>
    <t>OPS-100016</t>
  </si>
  <si>
    <t>OPS-101005</t>
  </si>
  <si>
    <t>OPS-102826</t>
  </si>
  <si>
    <t>OPS-102558</t>
  </si>
  <si>
    <t>OPS-101072</t>
  </si>
  <si>
    <t>OPS-102691</t>
  </si>
  <si>
    <t>OPS-102212</t>
  </si>
  <si>
    <t>OPS-102033</t>
  </si>
  <si>
    <t>OPS-102483</t>
  </si>
  <si>
    <t>OPS-101326</t>
  </si>
  <si>
    <t>OPS-104297</t>
  </si>
  <si>
    <t>OPS-103744</t>
  </si>
  <si>
    <t>OPS-103524</t>
  </si>
  <si>
    <t>OPS-101455</t>
  </si>
  <si>
    <t>OPS-101548</t>
  </si>
  <si>
    <t>OPS-102482</t>
  </si>
  <si>
    <t>OPS-102477</t>
  </si>
  <si>
    <t>OPS-103707</t>
  </si>
  <si>
    <t>OPS-103863</t>
  </si>
  <si>
    <t>OPS-104795</t>
  </si>
  <si>
    <t>OPS-101613</t>
  </si>
  <si>
    <t>OPS-102374</t>
  </si>
  <si>
    <t>OPS-102521</t>
  </si>
  <si>
    <t>OPS-102659</t>
  </si>
  <si>
    <t>OPS-102486</t>
  </si>
  <si>
    <t>OPS-102853</t>
  </si>
  <si>
    <t>OPS-104909</t>
  </si>
  <si>
    <t>OPS-101121</t>
  </si>
  <si>
    <t>OPS-102608</t>
  </si>
  <si>
    <t>OPS-103610</t>
  </si>
  <si>
    <t>OPS-101701</t>
  </si>
  <si>
    <t>OPS-102783</t>
  </si>
  <si>
    <t>OPS-101156</t>
  </si>
  <si>
    <t>OPS-100953</t>
  </si>
  <si>
    <t>OPS-103080</t>
  </si>
  <si>
    <t>OPS-104048</t>
  </si>
  <si>
    <t>OPS-101118</t>
  </si>
  <si>
    <t>OPS-100955</t>
  </si>
  <si>
    <t>OPS-102168</t>
  </si>
  <si>
    <t>OPS-100369</t>
  </si>
  <si>
    <t>OPS-104247</t>
  </si>
  <si>
    <t>OPS-101173</t>
  </si>
  <si>
    <t>OPS-104502</t>
  </si>
  <si>
    <t>OPS-103592</t>
  </si>
  <si>
    <t>OPS-103836</t>
  </si>
  <si>
    <t>OPS-100342</t>
  </si>
  <si>
    <t>OPS-101377</t>
  </si>
  <si>
    <t>OPS-104911</t>
  </si>
  <si>
    <t>OPS-103482</t>
  </si>
  <si>
    <t>OPS-100416</t>
  </si>
  <si>
    <t>OPS-103088</t>
  </si>
  <si>
    <t>OPS-103446</t>
  </si>
  <si>
    <t>OPS-100945</t>
  </si>
  <si>
    <t>OPS-102435</t>
  </si>
  <si>
    <t>OPS-101981</t>
  </si>
  <si>
    <t>OPS-103835</t>
  </si>
  <si>
    <t>OPS-102729</t>
  </si>
  <si>
    <t>OPS-103206</t>
  </si>
  <si>
    <t>OPS-102825</t>
  </si>
  <si>
    <t>OPS-101958</t>
  </si>
  <si>
    <t>OPS-101894</t>
  </si>
  <si>
    <t>OPS-100524</t>
  </si>
  <si>
    <t>OPS-100092</t>
  </si>
  <si>
    <t>OPS-102682</t>
  </si>
  <si>
    <t>OPS-101567</t>
  </si>
  <si>
    <t>OPS-100443</t>
  </si>
  <si>
    <t>OPS-104197</t>
  </si>
  <si>
    <t>OPS-101550</t>
  </si>
  <si>
    <t>OPS-101821</t>
  </si>
  <si>
    <t>OPS-101462</t>
  </si>
  <si>
    <t>OPS-102733</t>
  </si>
  <si>
    <t>OPS-104051</t>
  </si>
  <si>
    <t>OPS-104248</t>
  </si>
  <si>
    <t>OPS-104177</t>
  </si>
  <si>
    <t>OPS-100315</t>
  </si>
  <si>
    <t>OPS-102779</t>
  </si>
  <si>
    <t>OPS-100806</t>
  </si>
  <si>
    <t>OPS-102907</t>
  </si>
  <si>
    <t>OPS-104636</t>
  </si>
  <si>
    <t>OPS-101784</t>
  </si>
  <si>
    <t>OPS-102314</t>
  </si>
  <si>
    <t>OPS-103037</t>
  </si>
  <si>
    <t>OPS-102009</t>
  </si>
  <si>
    <t>OPS-104269</t>
  </si>
  <si>
    <t>OPS-102024</t>
  </si>
  <si>
    <t>OPS-103929</t>
  </si>
  <si>
    <t>OPS-103244</t>
  </si>
  <si>
    <t>OPS-103380</t>
  </si>
  <si>
    <t>OPS-102070</t>
  </si>
  <si>
    <t>OPS-102176</t>
  </si>
  <si>
    <t>OPS-102225</t>
  </si>
  <si>
    <t>OPS-100314</t>
  </si>
  <si>
    <t>OPS-103300</t>
  </si>
  <si>
    <t>OPS-104643</t>
  </si>
  <si>
    <t>OPS-104992</t>
  </si>
  <si>
    <t>OPS-104710</t>
  </si>
  <si>
    <t>OPS-100623</t>
  </si>
  <si>
    <t>OPS-104486</t>
  </si>
  <si>
    <t>OPS-101292</t>
  </si>
  <si>
    <t>OPS-104324</t>
  </si>
  <si>
    <t>OPS-101219</t>
  </si>
  <si>
    <t>OPS-104346</t>
  </si>
  <si>
    <t>OPS-102550</t>
  </si>
  <si>
    <t>OPS-102787</t>
  </si>
  <si>
    <t>OPS-103998</t>
  </si>
  <si>
    <t>OPS-104840</t>
  </si>
  <si>
    <t>OPS-101060</t>
  </si>
  <si>
    <t>OPS-104059</t>
  </si>
  <si>
    <t>OPS-100726</t>
  </si>
  <si>
    <t>OPS-101899</t>
  </si>
  <si>
    <t>OPS-103581</t>
  </si>
  <si>
    <t>OPS-101260</t>
  </si>
  <si>
    <t>OPS-103587</t>
  </si>
  <si>
    <t>OPS-102741</t>
  </si>
  <si>
    <t>OPS-102852</t>
  </si>
  <si>
    <t>OPS-103529</t>
  </si>
  <si>
    <t>OPS-101505</t>
  </si>
  <si>
    <t>OPS-100682</t>
  </si>
  <si>
    <t>OPS-102981</t>
  </si>
  <si>
    <t>OPS-103275</t>
  </si>
  <si>
    <t>OPS-100897</t>
  </si>
  <si>
    <t>OPS-104204</t>
  </si>
  <si>
    <t>OPS-104724</t>
  </si>
  <si>
    <t>OPS-102478</t>
  </si>
  <si>
    <t>OPS-103649</t>
  </si>
  <si>
    <t>OPS-104222</t>
  </si>
  <si>
    <t>OPS-101722</t>
  </si>
  <si>
    <t>OPS-104775</t>
  </si>
  <si>
    <t>OPS-100599</t>
  </si>
  <si>
    <t>OPS-103397</t>
  </si>
  <si>
    <t>OPS-102722</t>
  </si>
  <si>
    <t>OPS-101913</t>
  </si>
  <si>
    <t>OPS-101824</t>
  </si>
  <si>
    <t>OPS-102721</t>
  </si>
  <si>
    <t>OPS-104090</t>
  </si>
  <si>
    <t>OPS-101848</t>
  </si>
  <si>
    <t>OPS-104583</t>
  </si>
  <si>
    <t>OPS-104948</t>
  </si>
  <si>
    <t>OPS-101009</t>
  </si>
  <si>
    <t>OPS-100940</t>
  </si>
  <si>
    <t>OPS-100875</t>
  </si>
  <si>
    <t>OPS-101794</t>
  </si>
  <si>
    <t>OPS-103254</t>
  </si>
  <si>
    <t>OPS-101407</t>
  </si>
  <si>
    <t>OPS-104023</t>
  </si>
  <si>
    <t>OPS-104656</t>
  </si>
  <si>
    <t>OPS-104781</t>
  </si>
  <si>
    <t>OPS-102160</t>
  </si>
  <si>
    <t>OPS-104584</t>
  </si>
  <si>
    <t>OPS-103542</t>
  </si>
  <si>
    <t>OPS-100854</t>
  </si>
  <si>
    <t>OPS-103860</t>
  </si>
  <si>
    <t>OPS-102000</t>
  </si>
  <si>
    <t>OPS-100375</t>
  </si>
  <si>
    <t>OPS-104427</t>
  </si>
  <si>
    <t>OPS-101520</t>
  </si>
  <si>
    <t>OPS-101535</t>
  </si>
  <si>
    <t>OPS-101811</t>
  </si>
  <si>
    <t>OPS-101387</t>
  </si>
  <si>
    <t>OPS-104068</t>
  </si>
  <si>
    <t>OPS-102137</t>
  </si>
  <si>
    <t>OPS-104475</t>
  </si>
  <si>
    <t>OPS-102240</t>
  </si>
  <si>
    <t>OPS-102204</t>
  </si>
  <si>
    <t>OPS-101179</t>
  </si>
  <si>
    <t>OPS-100794</t>
  </si>
  <si>
    <t>OPS-102284</t>
  </si>
  <si>
    <t>OPS-101493</t>
  </si>
  <si>
    <t>OPS-102497</t>
  </si>
  <si>
    <t>OPS-103464</t>
  </si>
  <si>
    <t>OPS-104237</t>
  </si>
  <si>
    <t>OPS-103281</t>
  </si>
  <si>
    <t>OPS-101232</t>
  </si>
  <si>
    <t>OPS-101499</t>
  </si>
  <si>
    <t>OPS-104074</t>
  </si>
  <si>
    <t>OPS-102040</t>
  </si>
  <si>
    <t>OPS-103952</t>
  </si>
  <si>
    <t>OPS-101925</t>
  </si>
  <si>
    <t>OPS-101105</t>
  </si>
  <si>
    <t>OPS-103544</t>
  </si>
  <si>
    <t>OPS-101325</t>
  </si>
  <si>
    <t>OPS-103552</t>
  </si>
  <si>
    <t>OPS-102348</t>
  </si>
  <si>
    <t>OPS-104078</t>
  </si>
  <si>
    <t>OPS-101030</t>
  </si>
  <si>
    <t>OPS-103749</t>
  </si>
  <si>
    <t>OPS-101690</t>
  </si>
  <si>
    <t>OPS-102118</t>
  </si>
  <si>
    <t>OPS-100581</t>
  </si>
  <si>
    <t>OPS-102900</t>
  </si>
  <si>
    <t>OPS-103025</t>
  </si>
  <si>
    <t>OPS-104450</t>
  </si>
  <si>
    <t>OPS-100120</t>
  </si>
  <si>
    <t>OPS-101409</t>
  </si>
  <si>
    <t>OPS-102338</t>
  </si>
  <si>
    <t>OPS-103032</t>
  </si>
  <si>
    <t>OPS-102313</t>
  </si>
  <si>
    <t>OPS-104676</t>
  </si>
  <si>
    <t>OPS-102055</t>
  </si>
  <si>
    <t>OPS-103273</t>
  </si>
  <si>
    <t>OPS-100808</t>
  </si>
  <si>
    <t>OPS-101383</t>
  </si>
  <si>
    <t>OPS-100068</t>
  </si>
  <si>
    <t>OPS-100860</t>
  </si>
  <si>
    <t>OPS-103734</t>
  </si>
  <si>
    <t>OPS-104016</t>
  </si>
  <si>
    <t>OPS-100113</t>
  </si>
  <si>
    <t>OPS-102154</t>
  </si>
  <si>
    <t>OPS-102450</t>
  </si>
  <si>
    <t>OPS-101503</t>
  </si>
  <si>
    <t>OPS-104164</t>
  </si>
  <si>
    <t>OPS-104349</t>
  </si>
  <si>
    <t>OPS-101582</t>
  </si>
  <si>
    <t>OPS-103489</t>
  </si>
  <si>
    <t>OPS-104573</t>
  </si>
  <si>
    <t>OPS-104294</t>
  </si>
  <si>
    <t>OPS-102649</t>
  </si>
  <si>
    <t>OPS-103894</t>
  </si>
  <si>
    <t>OPS-103810</t>
  </si>
  <si>
    <t>OPS-102739</t>
  </si>
  <si>
    <t>OPS-102052</t>
  </si>
  <si>
    <t>OPS-100180</t>
  </si>
  <si>
    <t>OPS-102092</t>
  </si>
  <si>
    <t>OPS-103947</t>
  </si>
  <si>
    <t>OPS-104100</t>
  </si>
  <si>
    <t>OPS-103696</t>
  </si>
  <si>
    <t>OPS-100520</t>
  </si>
  <si>
    <t>OPS-103213</t>
  </si>
  <si>
    <t>OPS-104627</t>
  </si>
  <si>
    <t>OPS-104135</t>
  </si>
  <si>
    <t>OPS-100782</t>
  </si>
  <si>
    <t>OPS-101123</t>
  </si>
  <si>
    <t>OPS-100203</t>
  </si>
  <si>
    <t>OPS-101802</t>
  </si>
  <si>
    <t>OPS-101597</t>
  </si>
  <si>
    <t>OPS-100075</t>
  </si>
  <si>
    <t>OPS-103304</t>
  </si>
  <si>
    <t>OPS-100041</t>
  </si>
  <si>
    <t>OPS-100731</t>
  </si>
  <si>
    <t>OPS-100110</t>
  </si>
  <si>
    <t>OPS-104176</t>
  </si>
  <si>
    <t>OPS-100193</t>
  </si>
  <si>
    <t>OPS-104660</t>
  </si>
  <si>
    <t>OPS-101369</t>
  </si>
  <si>
    <t>OPS-103221</t>
  </si>
  <si>
    <t>OPS-101710</t>
  </si>
  <si>
    <t>OPS-103142</t>
  </si>
  <si>
    <t>OPS-103231</t>
  </si>
  <si>
    <t>OPS-102395</t>
  </si>
  <si>
    <t>OPS-104887</t>
  </si>
  <si>
    <t>OPS-101015</t>
  </si>
  <si>
    <t>OPS-103457</t>
  </si>
  <si>
    <t>OPS-104951</t>
  </si>
  <si>
    <t>OPS-101893</t>
  </si>
  <si>
    <t>OPS-103043</t>
  </si>
  <si>
    <t>OPS-103919</t>
  </si>
  <si>
    <t>OPS-102623</t>
  </si>
  <si>
    <t>OPS-101323</t>
  </si>
  <si>
    <t>OPS-103614</t>
  </si>
  <si>
    <t>OPS-104850</t>
  </si>
  <si>
    <t>OPS-104186</t>
  </si>
  <si>
    <t>OPS-100870</t>
  </si>
  <si>
    <t>OPS-101607</t>
  </si>
  <si>
    <t>OPS-102303</t>
  </si>
  <si>
    <t>OPS-103838</t>
  </si>
  <si>
    <t>OPS-104995</t>
  </si>
  <si>
    <t>OPS-102465</t>
  </si>
  <si>
    <t>OPS-100046</t>
  </si>
  <si>
    <t>OPS-103658</t>
  </si>
  <si>
    <t>OPS-100334</t>
  </si>
  <si>
    <t>OPS-101754</t>
  </si>
  <si>
    <t>OPS-101225</t>
  </si>
  <si>
    <t>OPS-100728</t>
  </si>
  <si>
    <t>OPS-104366</t>
  </si>
  <si>
    <t>OPS-102191</t>
  </si>
  <si>
    <t>OPS-102072</t>
  </si>
  <si>
    <t>OPS-104109</t>
  </si>
  <si>
    <t>OPS-103197</t>
  </si>
  <si>
    <t>OPS-102834</t>
  </si>
  <si>
    <t>OPS-100964</t>
  </si>
  <si>
    <t>OPS-103792</t>
  </si>
  <si>
    <t>OPS-102347</t>
  </si>
  <si>
    <t>OPS-100233</t>
  </si>
  <si>
    <t>OPS-102384</t>
  </si>
  <si>
    <t>OPS-101302</t>
  </si>
  <si>
    <t>OPS-101090</t>
  </si>
  <si>
    <t>OPS-102716</t>
  </si>
  <si>
    <t>OPS-101551</t>
  </si>
  <si>
    <t>OPS-100077</t>
  </si>
  <si>
    <t>OPS-104959</t>
  </si>
  <si>
    <t>OPS-100234</t>
  </si>
  <si>
    <t>OPS-101429</t>
  </si>
  <si>
    <t>OPS-100257</t>
  </si>
  <si>
    <t>OPS-103697</t>
  </si>
  <si>
    <t>OPS-102227</t>
  </si>
  <si>
    <t>OPS-103076</t>
  </si>
  <si>
    <t>OPS-101257</t>
  </si>
  <si>
    <t>OPS-100155</t>
  </si>
  <si>
    <t>OPS-102911</t>
  </si>
  <si>
    <t>OPS-104316</t>
  </si>
  <si>
    <t>OPS-101097</t>
  </si>
  <si>
    <t>OPS-103129</t>
  </si>
  <si>
    <t>OPS-101395</t>
  </si>
  <si>
    <t>OPS-101368</t>
  </si>
  <si>
    <t>OPS-101995</t>
  </si>
  <si>
    <t>OPS-104789</t>
  </si>
  <si>
    <t>OPS-104810</t>
  </si>
  <si>
    <t>OPS-100387</t>
  </si>
  <si>
    <t>OPS-100912</t>
  </si>
  <si>
    <t>OPS-104449</t>
  </si>
  <si>
    <t>OPS-101375</t>
  </si>
  <si>
    <t>OPS-101406</t>
  </si>
  <si>
    <t>OPS-103477</t>
  </si>
  <si>
    <t>OPS-101469</t>
  </si>
  <si>
    <t>OPS-100780</t>
  </si>
  <si>
    <t>OPS-101489</t>
  </si>
  <si>
    <t>OPS-102881</t>
  </si>
  <si>
    <t>OPS-101154</t>
  </si>
  <si>
    <t>OPS-100977</t>
  </si>
  <si>
    <t>OPS-102567</t>
  </si>
  <si>
    <t>OPS-102223</t>
  </si>
  <si>
    <t>OPS-100002</t>
  </si>
  <si>
    <t>OPS-101566</t>
  </si>
  <si>
    <t>OPS-103287</t>
  </si>
  <si>
    <t>OPS-102011</t>
  </si>
  <si>
    <t>OPS-103540</t>
  </si>
  <si>
    <t>OPS-104596</t>
  </si>
  <si>
    <t>OPS-103867</t>
  </si>
  <si>
    <t>OPS-101709</t>
  </si>
  <si>
    <t>OPS-102439</t>
  </si>
  <si>
    <t>OPS-102188</t>
  </si>
  <si>
    <t>OPS-100996</t>
  </si>
  <si>
    <t>OPS-104897</t>
  </si>
  <si>
    <t>OPS-101782</t>
  </si>
  <si>
    <t>OPS-103101</t>
  </si>
  <si>
    <t>OPS-100410</t>
  </si>
  <si>
    <t>OPS-100804</t>
  </si>
  <si>
    <t>OPS-104832</t>
  </si>
  <si>
    <t>OPS-104513</t>
  </si>
  <si>
    <t>OPS-103956</t>
  </si>
  <si>
    <t>OPS-102838</t>
  </si>
  <si>
    <t>OPS-103042</t>
  </si>
  <si>
    <t>OPS-102596</t>
  </si>
  <si>
    <t>OPS-102855</t>
  </si>
  <si>
    <t>OPS-100212</t>
  </si>
  <si>
    <t>OPS-103786</t>
  </si>
  <si>
    <t>OPS-100584</t>
  </si>
  <si>
    <t>OPS-102041</t>
  </si>
  <si>
    <t>OPS-101970</t>
  </si>
  <si>
    <t>OPS-100533</t>
  </si>
  <si>
    <t>OPS-100256</t>
  </si>
  <si>
    <t>OPS-102261</t>
  </si>
  <si>
    <t>OPS-100516</t>
  </si>
  <si>
    <t>OPS-102899</t>
  </si>
  <si>
    <t>OPS-102718</t>
  </si>
  <si>
    <t>OPS-100532</t>
  </si>
  <si>
    <t>OPS-101461</t>
  </si>
  <si>
    <t>OPS-100327</t>
  </si>
  <si>
    <t>OPS-100247</t>
  </si>
  <si>
    <t>OPS-103889</t>
  </si>
  <si>
    <t>OPS-101623</t>
  </si>
  <si>
    <t>OPS-100931</t>
  </si>
  <si>
    <t>OPS-102151</t>
  </si>
  <si>
    <t>OPS-101714</t>
  </si>
  <si>
    <t>OPS-100070</t>
  </si>
  <si>
    <t>OPS-100389</t>
  </si>
  <si>
    <t>OPS-103312</t>
  </si>
  <si>
    <t>OPS-102848</t>
  </si>
  <si>
    <t>OPS-102693</t>
  </si>
  <si>
    <t>OPS-100699</t>
  </si>
  <si>
    <t>OPS-100748</t>
  </si>
  <si>
    <t>OPS-103507</t>
  </si>
  <si>
    <t>OPS-102096</t>
  </si>
  <si>
    <t>OPS-104185</t>
  </si>
  <si>
    <t>OPS-102522</t>
  </si>
  <si>
    <t>OPS-102237</t>
  </si>
  <si>
    <t>OPS-102453</t>
  </si>
  <si>
    <t>OPS-103483</t>
  </si>
  <si>
    <t>OPS-102723</t>
  </si>
  <si>
    <t>OPS-100228</t>
  </si>
  <si>
    <t>OPS-101036</t>
  </si>
  <si>
    <t>OPS-101860</t>
  </si>
  <si>
    <t>OPS-103234</t>
  </si>
  <si>
    <t>OPS-101096</t>
  </si>
  <si>
    <t>OPS-103024</t>
  </si>
  <si>
    <t>OPS-104446</t>
  </si>
  <si>
    <t>OPS-101999</t>
  </si>
  <si>
    <t>OPS-102540</t>
  </si>
  <si>
    <t>OPS-100963</t>
  </si>
  <si>
    <t>OPS-100892</t>
  </si>
  <si>
    <t>OPS-100190</t>
  </si>
  <si>
    <t>OPS-100947</t>
  </si>
  <si>
    <t>OPS-101055</t>
  </si>
  <si>
    <t>OPS-104405</t>
  </si>
  <si>
    <t>OPS-100173</t>
  </si>
  <si>
    <t>OPS-101589</t>
  </si>
  <si>
    <t>OPS-103586</t>
  </si>
  <si>
    <t>OPS-102256</t>
  </si>
  <si>
    <t>OPS-100272</t>
  </si>
  <si>
    <t>OPS-101875</t>
  </si>
  <si>
    <t>OPS-103481</t>
  </si>
  <si>
    <t>OPS-104831</t>
  </si>
  <si>
    <t>OPS-100715</t>
  </si>
  <si>
    <t>OPS-102409</t>
  </si>
  <si>
    <t>OPS-103526</t>
  </si>
  <si>
    <t>OPS-100178</t>
  </si>
  <si>
    <t>OPS-101700</t>
  </si>
  <si>
    <t>OPS-101361</t>
  </si>
  <si>
    <t>OPS-104768</t>
  </si>
  <si>
    <t>OPS-100873</t>
  </si>
  <si>
    <t>OPS-102018</t>
  </si>
  <si>
    <t>OPS-100929</t>
  </si>
  <si>
    <t>OPS-102258</t>
  </si>
  <si>
    <t>OPS-103018</t>
  </si>
  <si>
    <t>OPS-100778</t>
  </si>
  <si>
    <t>OPS-104053</t>
  </si>
  <si>
    <t>OPS-103192</t>
  </si>
  <si>
    <t>OPS-104884</t>
  </si>
  <si>
    <t>OPS-100477</t>
  </si>
  <si>
    <t>OPS-101070</t>
  </si>
  <si>
    <t>OPS-102753</t>
  </si>
  <si>
    <t>OPS-100787</t>
  </si>
  <si>
    <t>OPS-103436</t>
  </si>
  <si>
    <t>OPS-101328</t>
  </si>
  <si>
    <t>OPS-102690</t>
  </si>
  <si>
    <t>OPS-103116</t>
  </si>
  <si>
    <t>OPS-100565</t>
  </si>
  <si>
    <t>OPS-102270</t>
  </si>
  <si>
    <t>OPS-104181</t>
  </si>
  <si>
    <t>OPS-103219</t>
  </si>
  <si>
    <t>OPS-104921</t>
  </si>
  <si>
    <t>OPS-102666</t>
  </si>
  <si>
    <t>OPS-103695</t>
  </si>
  <si>
    <t>OPS-103440</t>
  </si>
  <si>
    <t>OPS-102872</t>
  </si>
  <si>
    <t>OPS-101835</t>
  </si>
  <si>
    <t>OPS-100805</t>
  </si>
  <si>
    <t>OPS-104740</t>
  </si>
  <si>
    <t>OPS-103957</t>
  </si>
  <si>
    <t>OPS-104801</t>
  </si>
  <si>
    <t>OPS-104793</t>
  </si>
  <si>
    <t>OPS-102992</t>
  </si>
  <si>
    <t>OPS-100417</t>
  </si>
  <si>
    <t>OPS-102173</t>
  </si>
  <si>
    <t>OPS-102019</t>
  </si>
  <si>
    <t>OPS-103853</t>
  </si>
  <si>
    <t>OPS-102518</t>
  </si>
  <si>
    <t>OPS-101967</t>
  </si>
  <si>
    <t>OPS-104014</t>
  </si>
  <si>
    <t>OPS-100615</t>
  </si>
  <si>
    <t>OPS-104345</t>
  </si>
  <si>
    <t>OPS-100956</t>
  </si>
  <si>
    <t>OPS-100084</t>
  </si>
  <si>
    <t>OPS-101068</t>
  </si>
  <si>
    <t>OPS-100958</t>
  </si>
  <si>
    <t>OPS-104469</t>
  </si>
  <si>
    <t>OPS-101826</t>
  </si>
  <si>
    <t>OPS-102914</t>
  </si>
  <si>
    <t>OPS-104808</t>
  </si>
  <si>
    <t>OPS-101658</t>
  </si>
  <si>
    <t>OPS-101890</t>
  </si>
  <si>
    <t>OPS-104929</t>
  </si>
  <si>
    <t>OPS-102705</t>
  </si>
  <si>
    <t>OPS-104510</t>
  </si>
  <si>
    <t>OPS-103364</t>
  </si>
  <si>
    <t>OPS-104923</t>
  </si>
  <si>
    <t>OPS-104149</t>
  </si>
  <si>
    <t>OPS-102953</t>
  </si>
  <si>
    <t>OPS-101511</t>
  </si>
  <si>
    <t>OPS-100504</t>
  </si>
  <si>
    <t>OPS-103375</t>
  </si>
  <si>
    <t>OPS-103055</t>
  </si>
  <si>
    <t>OPS-104055</t>
  </si>
  <si>
    <t>OPS-104230</t>
  </si>
  <si>
    <t>OPS-104681</t>
  </si>
  <si>
    <t>OPS-101301</t>
  </si>
  <si>
    <t>OPS-100506</t>
  </si>
  <si>
    <t>OPS-100442</t>
  </si>
  <si>
    <t>OPS-103269</t>
  </si>
  <si>
    <t>OPS-101600</t>
  </si>
  <si>
    <t>OPS-100840</t>
  </si>
  <si>
    <t>OPS-103814</t>
  </si>
  <si>
    <t>OPS-102841</t>
  </si>
  <si>
    <t>OPS-102717</t>
  </si>
  <si>
    <t>OPS-102708</t>
  </si>
  <si>
    <t>OPS-101818</t>
  </si>
  <si>
    <t>OPS-100916</t>
  </si>
  <si>
    <t>OPS-100736</t>
  </si>
  <si>
    <t>OPS-100108</t>
  </si>
  <si>
    <t>OPS-100689</t>
  </si>
  <si>
    <t>OPS-101678</t>
  </si>
  <si>
    <t>OPS-103442</t>
  </si>
  <si>
    <t>OPS-101163</t>
  </si>
  <si>
    <t>OPS-103386</t>
  </si>
  <si>
    <t>OPS-103327</t>
  </si>
  <si>
    <t>OPS-100762</t>
  </si>
  <si>
    <t>OPS-102686</t>
  </si>
  <si>
    <t>OPS-100910</t>
  </si>
  <si>
    <t>OPS-104954</t>
  </si>
  <si>
    <t>OPS-104160</t>
  </si>
  <si>
    <t>OPS-104141</t>
  </si>
  <si>
    <t>OPS-103692</t>
  </si>
  <si>
    <t>OPS-100872</t>
  </si>
  <si>
    <t>OPS-103404</t>
  </si>
  <si>
    <t>OPS-104024</t>
  </si>
  <si>
    <t>OPS-102875</t>
  </si>
  <si>
    <t>OPS-101099</t>
  </si>
  <si>
    <t>OPS-100296</t>
  </si>
  <si>
    <t>OPS-102845</t>
  </si>
  <si>
    <t>OPS-103885</t>
  </si>
  <si>
    <t>OPS-103427</t>
  </si>
  <si>
    <t>OPS-102087</t>
  </si>
  <si>
    <t>OPS-104291</t>
  </si>
  <si>
    <t>OPS-103264</t>
  </si>
  <si>
    <t>OPS-100398</t>
  </si>
  <si>
    <t>OPS-100855</t>
  </si>
  <si>
    <t>OPS-102934</t>
  </si>
  <si>
    <t>OPS-102081</t>
  </si>
  <si>
    <t>OPS-100019</t>
  </si>
  <si>
    <t>OPS-104859</t>
  </si>
  <si>
    <t>OPS-103149</t>
  </si>
  <si>
    <t>OPS-103502</t>
  </si>
  <si>
    <t>OPS-101253</t>
  </si>
  <si>
    <t>OPS-100196</t>
  </si>
  <si>
    <t>OPS-104873</t>
  </si>
  <si>
    <t>OPS-100204</t>
  </si>
  <si>
    <t>OPS-100293</t>
  </si>
  <si>
    <t>OPS-101346</t>
  </si>
  <si>
    <t>OPS-102162</t>
  </si>
  <si>
    <t>OPS-102590</t>
  </si>
  <si>
    <t>OPS-104154</t>
  </si>
  <si>
    <t>OPS-102816</t>
  </si>
  <si>
    <t>OPS-104360</t>
  </si>
  <si>
    <t>OPS-104131</t>
  </si>
  <si>
    <t>OPS-101630</t>
  </si>
  <si>
    <t>OPS-102735</t>
  </si>
  <si>
    <t>OPS-100005</t>
  </si>
  <si>
    <t>OPS-100176</t>
  </si>
  <si>
    <t>OPS-100413</t>
  </si>
  <si>
    <t>OPS-103670</t>
  </si>
  <si>
    <t>OPS-101991</t>
  </si>
  <si>
    <t>OPS-101431</t>
  </si>
  <si>
    <t>OPS-101941</t>
  </si>
  <si>
    <t>OPS-103980</t>
  </si>
  <si>
    <t>OPS-100024</t>
  </si>
  <si>
    <t>OPS-104488</t>
  </si>
  <si>
    <t>OPS-102293</t>
  </si>
  <si>
    <t>OPS-103572</t>
  </si>
  <si>
    <t>OPS-104132</t>
  </si>
  <si>
    <t>OPS-102075</t>
  </si>
  <si>
    <t>OPS-100421</t>
  </si>
  <si>
    <t>OPS-100960</t>
  </si>
  <si>
    <t>OPS-100603</t>
  </si>
  <si>
    <t>OPS-101792</t>
  </si>
  <si>
    <t>OPS-104124</t>
  </si>
  <si>
    <t>OPS-100830</t>
  </si>
  <si>
    <t>OPS-102564</t>
  </si>
  <si>
    <t>OPS-104735</t>
  </si>
  <si>
    <t>OPS-103992</t>
  </si>
  <si>
    <t>OPS-103137</t>
  </si>
  <si>
    <t>OPS-103979</t>
  </si>
  <si>
    <t>OPS-102529</t>
  </si>
  <si>
    <t>OPS-101577</t>
  </si>
  <si>
    <t>OPS-100583</t>
  </si>
  <si>
    <t>OPS-104319</t>
  </si>
  <si>
    <t>OPS-102791</t>
  </si>
  <si>
    <t>OPS-102634</t>
  </si>
  <si>
    <t>OPS-101227</t>
  </si>
  <si>
    <t>OPS-100698</t>
  </si>
  <si>
    <t>OPS-104493</t>
  </si>
  <si>
    <t>OPS-103515</t>
  </si>
  <si>
    <t>OPS-101486</t>
  </si>
  <si>
    <t>OPS-100455</t>
  </si>
  <si>
    <t>OPS-103770</t>
  </si>
  <si>
    <t>OPS-103029</t>
  </si>
  <si>
    <t>OPS-102130</t>
  </si>
  <si>
    <t>OPS-101677</t>
  </si>
  <si>
    <t>OPS-100862</t>
  </si>
  <si>
    <t>OPS-100502</t>
  </si>
  <si>
    <t>OPS-104327</t>
  </si>
  <si>
    <t>OPS-102100</t>
  </si>
  <si>
    <t>OPS-104647</t>
  </si>
  <si>
    <t>OPS-104579</t>
  </si>
  <si>
    <t>OPS-104241</t>
  </si>
  <si>
    <t>OPS-104695</t>
  </si>
  <si>
    <t>OPS-101801</t>
  </si>
  <si>
    <t>OPS-101191</t>
  </si>
  <si>
    <t>OPS-101367</t>
  </si>
  <si>
    <t>OPS-103612</t>
  </si>
  <si>
    <t>OPS-103528</t>
  </si>
  <si>
    <t>OPS-102307</t>
  </si>
  <si>
    <t>OPS-101295</t>
  </si>
  <si>
    <t>OPS-104208</t>
  </si>
  <si>
    <t>OPS-102868</t>
  </si>
  <si>
    <t>OPS-103020</t>
  </si>
  <si>
    <t>OPS-104496</t>
  </si>
  <si>
    <t>OPS-100217</t>
  </si>
  <si>
    <t>OPS-103302</t>
  </si>
  <si>
    <t>OPS-104445</t>
  </si>
  <si>
    <t>OPS-103837</t>
  </si>
  <si>
    <t>OPS-100494</t>
  </si>
  <si>
    <t>OPS-100473</t>
  </si>
  <si>
    <t>OPS-101652</t>
  </si>
  <si>
    <t>OPS-102358</t>
  </si>
  <si>
    <t>OPS-101755</t>
  </si>
  <si>
    <t>OPS-100997</t>
  </si>
  <si>
    <t>OPS-103759</t>
  </si>
  <si>
    <t>OPS-104285</t>
  </si>
  <si>
    <t>OPS-104265</t>
  </si>
  <si>
    <t>OPS-101861</t>
  </si>
  <si>
    <t>OPS-102322</t>
  </si>
  <si>
    <t>OPS-102356</t>
  </si>
  <si>
    <t>OPS-100887</t>
  </si>
  <si>
    <t>OPS-100397</t>
  </si>
  <si>
    <t>OPS-102217</t>
  </si>
  <si>
    <t>OPS-100626</t>
  </si>
  <si>
    <t>OPS-104198</t>
  </si>
  <si>
    <t>OPS-102381</t>
  </si>
  <si>
    <t>OPS-104426</t>
  </si>
  <si>
    <t>OPS-100380</t>
  </si>
  <si>
    <t>OPS-104870</t>
  </si>
  <si>
    <t>OPS-102142</t>
  </si>
  <si>
    <t>OPS-104899</t>
  </si>
  <si>
    <t>OPS-104330</t>
  </si>
  <si>
    <t>OPS-102965</t>
  </si>
  <si>
    <t>OPS-100150</t>
  </si>
  <si>
    <t>OPS-103071</t>
  </si>
  <si>
    <t>OPS-102241</t>
  </si>
  <si>
    <t>OPS-100722</t>
  </si>
  <si>
    <t>OPS-102411</t>
  </si>
  <si>
    <t>OPS-100431</t>
  </si>
  <si>
    <t>OPS-102490</t>
  </si>
  <si>
    <t>OPS-104315</t>
  </si>
  <si>
    <t>OPS-101106</t>
  </si>
  <si>
    <t>OPS-101362</t>
  </si>
  <si>
    <t>OPS-101581</t>
  </si>
  <si>
    <t>OPS-103437</t>
  </si>
  <si>
    <t>OPS-101052</t>
  </si>
  <si>
    <t>OPS-102884</t>
  </si>
  <si>
    <t>OPS-103112</t>
  </si>
  <si>
    <t>OPS-101556</t>
  </si>
  <si>
    <t>OPS-104588</t>
  </si>
  <si>
    <t>OPS-104898</t>
  </si>
  <si>
    <t>OPS-100360</t>
  </si>
  <si>
    <t>OPS-103909</t>
  </si>
  <si>
    <t>OPS-101672</t>
  </si>
  <si>
    <t>OPS-101973</t>
  </si>
  <si>
    <t>OPS-103974</t>
  </si>
  <si>
    <t>OPS-103997</t>
  </si>
  <si>
    <t>OPS-100353</t>
  </si>
  <si>
    <t>OPS-102568</t>
  </si>
  <si>
    <t>OPS-101949</t>
  </si>
  <si>
    <t>OPS-104460</t>
  </si>
  <si>
    <t>OPS-101358</t>
  </si>
  <si>
    <t>OPS-100408</t>
  </si>
  <si>
    <t>OPS-103339</t>
  </si>
  <si>
    <t>OPS-103725</t>
  </si>
  <si>
    <t>OPS-104506</t>
  </si>
  <si>
    <t>OPS-102601</t>
  </si>
  <si>
    <t>OPS-104889</t>
  </si>
  <si>
    <t>OPS-101931</t>
  </si>
  <si>
    <t>OPS-104597</t>
  </si>
  <si>
    <t>OPS-103170</t>
  </si>
  <si>
    <t>OPS-101416</t>
  </si>
  <si>
    <t>OPS-103412</t>
  </si>
  <si>
    <t>OPS-103181</t>
  </si>
  <si>
    <t>OPS-103506</t>
  </si>
  <si>
    <t>OPS-101470</t>
  </si>
  <si>
    <t>OPS-102820</t>
  </si>
  <si>
    <t>OPS-101625</t>
  </si>
  <si>
    <t>OPS-102689</t>
  </si>
  <si>
    <t>OPS-101828</t>
  </si>
  <si>
    <t>OPS-102742</t>
  </si>
  <si>
    <t>OPS-103562</t>
  </si>
  <si>
    <t>OPS-103662</t>
  </si>
  <si>
    <t>OPS-101271</t>
  </si>
  <si>
    <t>OPS-103430</t>
  </si>
  <si>
    <t>OPS-103044</t>
  </si>
  <si>
    <t>OPS-100278</t>
  </si>
  <si>
    <t>OPS-101585</t>
  </si>
  <si>
    <t>OPS-102361</t>
  </si>
  <si>
    <t>OPS-100137</t>
  </si>
  <si>
    <t>OPS-102383</t>
  </si>
  <si>
    <t>OPS-104560</t>
  </si>
  <si>
    <t>OPS-102260</t>
  </si>
  <si>
    <t>OPS-103239</t>
  </si>
  <si>
    <t>OPS-100340</t>
  </si>
  <si>
    <t>OPS-102876</t>
  </si>
  <si>
    <t>OPS-103316</t>
  </si>
  <si>
    <t>OPS-102049</t>
  </si>
  <si>
    <t>OPS-103669</t>
  </si>
  <si>
    <t>OPS-103964</t>
  </si>
  <si>
    <t>OPS-104434</t>
  </si>
  <si>
    <t>OPS-104854</t>
  </si>
  <si>
    <t>OPS-103784</t>
  </si>
  <si>
    <t>OPS-100792</t>
  </si>
  <si>
    <t>OPS-101846</t>
  </si>
  <si>
    <t>OPS-104940</t>
  </si>
  <si>
    <t>OPS-101908</t>
  </si>
  <si>
    <t>OPS-101791</t>
  </si>
  <si>
    <t>OPS-101345</t>
  </si>
  <si>
    <t>OPS-101806</t>
  </si>
  <si>
    <t>OPS-101817</t>
  </si>
  <si>
    <t>OPS-100825</t>
  </si>
  <si>
    <t>OPS-100991</t>
  </si>
  <si>
    <t>OPS-100818</t>
  </si>
  <si>
    <t>OPS-101575</t>
  </si>
  <si>
    <t>OPS-101018</t>
  </si>
  <si>
    <t>OPS-104063</t>
  </si>
  <si>
    <t>OPS-102456</t>
  </si>
  <si>
    <t>OPS-100978</t>
  </si>
  <si>
    <t>OPS-100341</t>
  </si>
  <si>
    <t>OPS-100332</t>
  </si>
  <si>
    <t>OPS-104932</t>
  </si>
  <si>
    <t>OPS-102216</t>
  </si>
  <si>
    <t>OPS-102902</t>
  </si>
  <si>
    <t>OPS-100297</t>
  </si>
  <si>
    <t>OPS-101214</t>
  </si>
  <si>
    <t>OPS-104686</t>
  </si>
  <si>
    <t>OPS-100320</t>
  </si>
  <si>
    <t>OPS-104747</t>
  </si>
  <si>
    <t>OPS-100831</t>
  </si>
  <si>
    <t>OPS-100663</t>
  </si>
  <si>
    <t>OPS-104272</t>
  </si>
  <si>
    <t>OPS-102615</t>
  </si>
  <si>
    <t>OPS-104290</t>
  </si>
  <si>
    <t>OPS-103021</t>
  </si>
  <si>
    <t>OPS-100536</t>
  </si>
  <si>
    <t>OPS-102822</t>
  </si>
  <si>
    <t>OPS-101588</t>
  </si>
  <si>
    <t>OPS-100333</t>
  </si>
  <si>
    <t>OPS-104008</t>
  </si>
  <si>
    <t>OPS-101264</t>
  </si>
  <si>
    <t>OPS-104803</t>
  </si>
  <si>
    <t>OPS-101655</t>
  </si>
  <si>
    <t>OPS-103569</t>
  </si>
  <si>
    <t>OPS-103460</t>
  </si>
  <si>
    <t>OPS-104766</t>
  </si>
  <si>
    <t>OPS-103791</t>
  </si>
  <si>
    <t>OPS-102569</t>
  </si>
  <si>
    <t>OPS-100561</t>
  </si>
  <si>
    <t>OPS-103478</t>
  </si>
  <si>
    <t>OPS-104356</t>
  </si>
  <si>
    <t>OPS-100961</t>
  </si>
  <si>
    <t>OPS-101161</t>
  </si>
  <si>
    <t>OPS-103609</t>
  </si>
  <si>
    <t>OPS-101776</t>
  </si>
  <si>
    <t>OPS-104009</t>
  </si>
  <si>
    <t>OPS-101442</t>
  </si>
  <si>
    <t>OPS-103399</t>
  </si>
  <si>
    <t>OPS-103960</t>
  </si>
  <si>
    <t>OPS-101332</t>
  </si>
  <si>
    <t>OPS-103151</t>
  </si>
  <si>
    <t>OPS-100017</t>
  </si>
  <si>
    <t>OPS-103787</t>
  </si>
  <si>
    <t>OPS-101132</t>
  </si>
  <si>
    <t>OPS-104785</t>
  </si>
  <si>
    <t>OPS-103030</t>
  </si>
  <si>
    <t>OPS-100658</t>
  </si>
  <si>
    <t>OPS-101656</t>
  </si>
  <si>
    <t>OPS-100156</t>
  </si>
  <si>
    <t>OPS-104203</t>
  </si>
  <si>
    <t>OPS-100393</t>
  </si>
  <si>
    <t>OPS-101696</t>
  </si>
  <si>
    <t>OPS-101296</t>
  </si>
  <si>
    <t>OPS-102748</t>
  </si>
  <si>
    <t>OPS-101881</t>
  </si>
  <si>
    <t>OPS-101428</t>
  </si>
  <si>
    <t>OPS-101590</t>
  </si>
  <si>
    <t>OPS-102523</t>
  </si>
  <si>
    <t>OPS-104671</t>
  </si>
  <si>
    <t>OPS-101016</t>
  </si>
  <si>
    <t>OPS-102770</t>
  </si>
  <si>
    <t>OPS-104797</t>
  </si>
  <si>
    <t>OPS-100181</t>
  </si>
  <si>
    <t>OPS-102269</t>
  </si>
  <si>
    <t>OPS-102762</t>
  </si>
  <si>
    <t>OPS-101632</t>
  </si>
  <si>
    <t>OPS-103054</t>
  </si>
  <si>
    <t>OPS-104220</t>
  </si>
  <si>
    <t>OPS-101293</t>
  </si>
  <si>
    <t>OPS-102946</t>
  </si>
  <si>
    <t>OPS-103833</t>
  </si>
  <si>
    <t>OPS-104986</t>
  </si>
  <si>
    <t>OPS-102607</t>
  </si>
  <si>
    <t>OPS-100555</t>
  </si>
  <si>
    <t>OPS-100401</t>
  </si>
  <si>
    <t>OPS-102790</t>
  </si>
  <si>
    <t>OPS-103820</t>
  </si>
  <si>
    <t>OPS-101854</t>
  </si>
  <si>
    <t>OPS-104128</t>
  </si>
  <si>
    <t>OPS-103842</t>
  </si>
  <si>
    <t>OPS-103785</t>
  </si>
  <si>
    <t>OPS-100993</t>
  </si>
  <si>
    <t>OPS-102618</t>
  </si>
  <si>
    <t>OPS-104985</t>
  </si>
  <si>
    <t>OPS-104657</t>
  </si>
  <si>
    <t>OPS-100171</t>
  </si>
  <si>
    <t>OPS-100687</t>
  </si>
  <si>
    <t>OPS-103299</t>
  </si>
  <si>
    <t>OPS-103230</t>
  </si>
  <si>
    <t>OPS-100061</t>
  </si>
  <si>
    <t>OPS-104531</t>
  </si>
  <si>
    <t>OPS-103945</t>
  </si>
  <si>
    <t>OPS-103809</t>
  </si>
  <si>
    <t>OPS-104116</t>
  </si>
  <si>
    <t>OPS-102315</t>
  </si>
  <si>
    <t>OPS-100720</t>
  </si>
  <si>
    <t>OPS-102455</t>
  </si>
  <si>
    <t>OPS-102707</t>
  </si>
  <si>
    <t>OPS-103447</t>
  </si>
  <si>
    <t>OPS-100526</t>
  </si>
  <si>
    <t>OPS-100670</t>
  </si>
  <si>
    <t>OPS-101109</t>
  </si>
  <si>
    <t>OPS-103549</t>
  </si>
  <si>
    <t>OPS-100999</t>
  </si>
  <si>
    <t>OPS-104305</t>
  </si>
  <si>
    <t>OPS-103374</t>
  </si>
  <si>
    <t>OPS-104866</t>
  </si>
  <si>
    <t>OPS-100054</t>
  </si>
  <si>
    <t>OPS-103423</t>
  </si>
  <si>
    <t>OPS-104628</t>
  </si>
  <si>
    <t>OPS-102243</t>
  </si>
  <si>
    <t>OPS-101825</t>
  </si>
  <si>
    <t>OPS-104084</t>
  </si>
  <si>
    <t>OPS-103537</t>
  </si>
  <si>
    <t>OPS-104467</t>
  </si>
  <si>
    <t>OPS-100206</t>
  </si>
  <si>
    <t>OPS-104691</t>
  </si>
  <si>
    <t>OPS-101832</t>
  </si>
  <si>
    <t>OPS-102337</t>
  </si>
  <si>
    <t>OPS-104189</t>
  </si>
  <si>
    <t>OPS-103103</t>
  </si>
  <si>
    <t>OPS-101193</t>
  </si>
  <si>
    <t>OPS-102199</t>
  </si>
  <si>
    <t>OPS-103162</t>
  </si>
  <si>
    <t>OPS-102880</t>
  </si>
  <si>
    <t>OPS-103920</t>
  </si>
  <si>
    <t>OPS-104402</t>
  </si>
  <si>
    <t>OPS-104639</t>
  </si>
  <si>
    <t>OPS-101889</t>
  </si>
  <si>
    <t>OPS-103026</t>
  </si>
  <si>
    <t>OPS-102991</t>
  </si>
  <si>
    <t>OPS-104634</t>
  </si>
  <si>
    <t>OPS-101336</t>
  </si>
  <si>
    <t>OPS-103903</t>
  </si>
  <si>
    <t>OPS-104250</t>
  </si>
  <si>
    <t>OPS-104110</t>
  </si>
  <si>
    <t>OPS-101276</t>
  </si>
  <si>
    <t>OPS-100739</t>
  </si>
  <si>
    <t>OPS-104706</t>
  </si>
  <si>
    <t>OPS-104512</t>
  </si>
  <si>
    <t>OPS-100992</t>
  </si>
  <si>
    <t>OPS-102051</t>
  </si>
  <si>
    <t>OPS-103022</t>
  </si>
  <si>
    <t>OPS-101177</t>
  </si>
  <si>
    <t>OPS-102908</t>
  </si>
  <si>
    <t>OPS-100048</t>
  </si>
  <si>
    <t>OPS-100606</t>
  </si>
  <si>
    <t>OPS-103163</t>
  </si>
  <si>
    <t>OPS-103084</t>
  </si>
  <si>
    <t>OPS-104700</t>
  </si>
  <si>
    <t>OPS-100673</t>
  </si>
  <si>
    <t>OPS-100488</t>
  </si>
  <si>
    <t>OPS-102878</t>
  </si>
  <si>
    <t>OPS-102869</t>
  </si>
  <si>
    <t>OPS-100300</t>
  </si>
  <si>
    <t>OPS-103881</t>
  </si>
  <si>
    <t>OPS-103091</t>
  </si>
  <si>
    <t>OPS-102912</t>
  </si>
  <si>
    <t>OPS-103511</t>
  </si>
  <si>
    <t>OPS-103263</t>
  </si>
  <si>
    <t>OPS-101930</t>
  </si>
  <si>
    <t>OPS-104205</t>
  </si>
  <si>
    <t>OPS-103899</t>
  </si>
  <si>
    <t>OPS-101648</t>
  </si>
  <si>
    <t>OPS-100107</t>
  </si>
  <si>
    <t>OPS-100607</t>
  </si>
  <si>
    <t>OPS-103466</t>
  </si>
  <si>
    <t>OPS-101222</t>
  </si>
  <si>
    <t>OPS-104684</t>
  </si>
  <si>
    <t>OPS-103635</t>
  </si>
  <si>
    <t>OPS-104333</t>
  </si>
  <si>
    <t>OPS-100079</t>
  </si>
  <si>
    <t>OPS-100032</t>
  </si>
  <si>
    <t>OPS-102198</t>
  </si>
  <si>
    <t>OPS-103714</t>
  </si>
  <si>
    <t>OPS-104664</t>
  </si>
  <si>
    <t>OPS-104323</t>
  </si>
  <si>
    <t>OPS-101735</t>
  </si>
  <si>
    <t>OPS-100390</t>
  </si>
  <si>
    <t>OPS-102136</t>
  </si>
  <si>
    <t>OPS-104678</t>
  </si>
  <si>
    <t>OPS-100045</t>
  </si>
  <si>
    <t>OPS-102771</t>
  </si>
  <si>
    <t>OPS-101988</t>
  </si>
  <si>
    <t>OPS-104005</t>
  </si>
  <si>
    <t>OPS-101960</t>
  </si>
  <si>
    <t>OPS-103189</t>
  </si>
  <si>
    <t>OPS-100819</t>
  </si>
  <si>
    <t>OPS-103383</t>
  </si>
  <si>
    <t>OPS-100708</t>
  </si>
  <si>
    <t>OPS-100811</t>
  </si>
  <si>
    <t>OPS-102197</t>
  </si>
  <si>
    <t>OPS-103598</t>
  </si>
  <si>
    <t>OPS-102195</t>
  </si>
  <si>
    <t>OPS-104495</t>
  </si>
  <si>
    <t>OPS-104187</t>
  </si>
  <si>
    <t>OPS-104223</t>
  </si>
  <si>
    <t>OPS-104167</t>
  </si>
  <si>
    <t>OPS-104912</t>
  </si>
  <si>
    <t>OPS-103535</t>
  </si>
  <si>
    <t>OPS-103710</t>
  </si>
  <si>
    <t>OPS-100905</t>
  </si>
  <si>
    <t>OPS-102488</t>
  </si>
  <si>
    <t>OPS-100851</t>
  </si>
  <si>
    <t>OPS-101297</t>
  </si>
  <si>
    <t>OPS-103191</t>
  </si>
  <si>
    <t>OPS-103953</t>
  </si>
  <si>
    <t>OPS-102514</t>
  </si>
  <si>
    <t>OPS-103207</t>
  </si>
  <si>
    <t>OPS-101732</t>
  </si>
  <si>
    <t>OPS-100258</t>
  </si>
  <si>
    <t>OPS-100242</t>
  </si>
  <si>
    <t>OPS-104151</t>
  </si>
  <si>
    <t>OPS-103850</t>
  </si>
  <si>
    <t>OPS-101067</t>
  </si>
  <si>
    <t>OPS-104321</t>
  </si>
  <si>
    <t>OPS-102287</t>
  </si>
  <si>
    <t>OPS-101706</t>
  </si>
  <si>
    <t>OPS-104942</t>
  </si>
  <si>
    <t>OPS-102265</t>
  </si>
  <si>
    <t>OPS-103319</t>
  </si>
  <si>
    <t>OPS-101646</t>
  </si>
  <si>
    <t>OPS-102366</t>
  </si>
  <si>
    <t>OPS-100324</t>
  </si>
  <si>
    <t>OPS-103031</t>
  </si>
  <si>
    <t>OPS-103534</t>
  </si>
  <si>
    <t>OPS-104729</t>
  </si>
  <si>
    <t>OPS-100703</t>
  </si>
  <si>
    <t>OPS-100719</t>
  </si>
  <si>
    <t>OPS-103198</t>
  </si>
  <si>
    <t>OPS-103558</t>
  </si>
  <si>
    <t>OPS-104598</t>
  </si>
  <si>
    <t>OPS-102472</t>
  </si>
  <si>
    <t>OPS-103334</t>
  </si>
  <si>
    <t>OPS-103629</t>
  </si>
  <si>
    <t>OPS-103927</t>
  </si>
  <si>
    <t>OPS-103504</t>
  </si>
  <si>
    <t>OPS-104673</t>
  </si>
  <si>
    <t>OPS-100205</t>
  </si>
  <si>
    <t>OPS-104974</t>
  </si>
  <si>
    <t>OPS-102415</t>
  </si>
  <si>
    <t>OPS-102703</t>
  </si>
  <si>
    <t>OPS-100972</t>
  </si>
  <si>
    <t>OPS-101398</t>
  </si>
  <si>
    <t>OPS-102320</t>
  </si>
  <si>
    <t>OPS-102189</t>
  </si>
  <si>
    <t>OPS-102520</t>
  </si>
  <si>
    <t>OPS-104777</t>
  </si>
  <si>
    <t>OPS-100231</t>
  </si>
  <si>
    <t>OPS-103518</t>
  </si>
  <si>
    <t>OPS-104448</t>
  </si>
  <si>
    <t>OPS-103311</t>
  </si>
  <si>
    <t>OPS-102635</t>
  </si>
  <si>
    <t>OPS-100954</t>
  </si>
  <si>
    <t>OPS-103073</t>
  </si>
  <si>
    <t>OPS-104982</t>
  </si>
  <si>
    <t>OPS-101543</t>
  </si>
  <si>
    <t>OPS-101216</t>
  </si>
  <si>
    <t>OPS-102143</t>
  </si>
  <si>
    <t>OPS-102646</t>
  </si>
  <si>
    <t>OPS-102542</t>
  </si>
  <si>
    <t>OPS-101621</t>
  </si>
  <si>
    <t>OPS-102887</t>
  </si>
  <si>
    <t>OPS-104863</t>
  </si>
  <si>
    <t>OPS-104249</t>
  </si>
  <si>
    <t>OPS-100437</t>
  </si>
  <si>
    <t>OPS-101604</t>
  </si>
  <si>
    <t>OPS-102636</t>
  </si>
  <si>
    <t>OPS-100821</t>
  </si>
  <si>
    <t>OPS-101341</t>
  </si>
  <si>
    <t>OPS-100282</t>
  </si>
  <si>
    <t>OPS-101982</t>
  </si>
  <si>
    <t>OPS-101249</t>
  </si>
  <si>
    <t>OPS-102679</t>
  </si>
  <si>
    <t>OPS-101494</t>
  </si>
  <si>
    <t>OPS-104332</t>
  </si>
  <si>
    <t>OPS-103297</t>
  </si>
  <si>
    <t>OPS-102815</t>
  </si>
  <si>
    <t>OPS-102652</t>
  </si>
  <si>
    <t>OPS-101027</t>
  </si>
  <si>
    <t>OPS-103250</t>
  </si>
  <si>
    <t>OPS-101210</t>
  </si>
  <si>
    <t>OPS-102458</t>
  </si>
  <si>
    <t>OPS-101100</t>
  </si>
  <si>
    <t>OPS-102327</t>
  </si>
  <si>
    <t>OPS-101136</t>
  </si>
  <si>
    <t>OPS-103157</t>
  </si>
  <si>
    <t>OPS-103205</t>
  </si>
  <si>
    <t>OPS-100302</t>
  </si>
  <si>
    <t>OPS-103661</t>
  </si>
  <si>
    <t>OPS-101753</t>
  </si>
  <si>
    <t>OPS-103188</t>
  </si>
  <si>
    <t>OPS-103102</t>
  </si>
  <si>
    <t>OPS-103659</t>
  </si>
  <si>
    <t>OPS-104410</t>
  </si>
  <si>
    <t>OPS-102673</t>
  </si>
  <si>
    <t>OPS-100852</t>
  </si>
  <si>
    <t>OPS-104978</t>
  </si>
  <si>
    <t>OPS-104034</t>
  </si>
  <si>
    <t>OPS-104632</t>
  </si>
  <si>
    <t>OPS-100081</t>
  </si>
  <si>
    <t>OPS-100884</t>
  </si>
  <si>
    <t>OPS-101962</t>
  </si>
  <si>
    <t>OPS-101465</t>
  </si>
  <si>
    <t>OPS-100319</t>
  </si>
  <si>
    <t>OPS-100980</t>
  </si>
  <si>
    <t>OPS-103590</t>
  </si>
  <si>
    <t>OPS-103491</t>
  </si>
  <si>
    <t>OPS-102667</t>
  </si>
  <si>
    <t>OPS-102781</t>
  </si>
  <si>
    <t>OPS-100216</t>
  </si>
  <si>
    <t>OPS-104601</t>
  </si>
  <si>
    <t>OPS-100839</t>
  </si>
  <si>
    <t>OPS-103906</t>
  </si>
  <si>
    <t>OPS-104692</t>
  </si>
  <si>
    <t>OPS-101915</t>
  </si>
  <si>
    <t>OPS-104553</t>
  </si>
  <si>
    <t>OPS-103702</t>
  </si>
  <si>
    <t>OPS-101687</t>
  </si>
  <si>
    <t>OPS-101530</t>
  </si>
  <si>
    <t>OPS-100635</t>
  </si>
  <si>
    <t>OPS-104896</t>
  </si>
  <si>
    <t>OPS-103328</t>
  </si>
  <si>
    <t>OPS-104521</t>
  </si>
  <si>
    <t>OPS-103140</t>
  </si>
  <si>
    <t>OPS-104480</t>
  </si>
  <si>
    <t>OPS-100449</t>
  </si>
  <si>
    <t>OPS-101539</t>
  </si>
  <si>
    <t>OPS-103521</t>
  </si>
  <si>
    <t>OPS-102359</t>
  </si>
  <si>
    <t>OPS-101254</t>
  </si>
  <si>
    <t>OPS-104996</t>
  </si>
  <si>
    <t>OPS-102698</t>
  </si>
  <si>
    <t>OPS-100426</t>
  </si>
  <si>
    <t>OPS-104765</t>
  </si>
  <si>
    <t>OPS-102039</t>
  </si>
  <si>
    <t>OPS-100230</t>
  </si>
  <si>
    <t>OPS-102563</t>
  </si>
  <si>
    <t>OPS-102955</t>
  </si>
  <si>
    <t>OPS-104541</t>
  </si>
  <si>
    <t>OPS-102773</t>
  </si>
  <si>
    <t>OPS-104401</t>
  </si>
  <si>
    <t>OPS-104145</t>
  </si>
  <si>
    <t>OPS-102152</t>
  </si>
  <si>
    <t>OPS-101327</t>
  </si>
  <si>
    <t>OPS-101206</t>
  </si>
  <si>
    <t>OPS-104511</t>
  </si>
  <si>
    <t>OPS-103485</t>
  </si>
  <si>
    <t>OPS-104433</t>
  </si>
  <si>
    <t>OPS-104892</t>
  </si>
  <si>
    <t>OPS-102290</t>
  </si>
  <si>
    <t>OPS-100475</t>
  </si>
  <si>
    <t>OPS-101480</t>
  </si>
  <si>
    <t>OPS-104147</t>
  </si>
  <si>
    <t>OPS-101053</t>
  </si>
  <si>
    <t>OPS-100570</t>
  </si>
  <si>
    <t>OPS-100106</t>
  </si>
  <si>
    <t>OPS-102202</t>
  </si>
  <si>
    <t>OPS-103121</t>
  </si>
  <si>
    <t>OPS-103766</t>
  </si>
  <si>
    <t>OPS-100254</t>
  </si>
  <si>
    <t>OPS-101972</t>
  </si>
  <si>
    <t>OPS-101423</t>
  </si>
  <si>
    <t>OPS-101287</t>
  </si>
  <si>
    <t>OPS-102502</t>
  </si>
  <si>
    <t>OPS-102503</t>
  </si>
  <si>
    <t>OPS-102535</t>
  </si>
  <si>
    <t>OPS-102196</t>
  </si>
  <si>
    <t>OPS-104717</t>
  </si>
  <si>
    <t>OPS-104368</t>
  </si>
  <si>
    <t>OPS-102306</t>
  </si>
  <si>
    <t>OPS-104284</t>
  </si>
  <si>
    <t>OPS-101764</t>
  </si>
  <si>
    <t>OPS-103226</t>
  </si>
  <si>
    <t>OPS-101313</t>
  </si>
  <si>
    <t>OPS-104503</t>
  </si>
  <si>
    <t>OPS-104499</t>
  </si>
  <si>
    <t>OPS-104430</t>
  </si>
  <si>
    <t>OPS-103650</t>
  </si>
  <si>
    <t>OPS-103654</t>
  </si>
  <si>
    <t>OPS-104694</t>
  </si>
  <si>
    <t>OPS-103510</t>
  </si>
  <si>
    <t>OPS-104093</t>
  </si>
  <si>
    <t>OPS-100391</t>
  </si>
  <si>
    <t>OPS-104334</t>
  </si>
  <si>
    <t>OPS-102441</t>
  </si>
  <si>
    <t>OPS-103908</t>
  </si>
  <si>
    <t>OPS-101683</t>
  </si>
  <si>
    <t>OPS-100007</t>
  </si>
  <si>
    <t>OPS-102298</t>
  </si>
  <si>
    <t>OPS-100463</t>
  </si>
  <si>
    <t>OPS-104545</t>
  </si>
  <si>
    <t>OPS-100661</t>
  </si>
  <si>
    <t>OPS-104666</t>
  </si>
  <si>
    <t>OPS-103717</t>
  </si>
  <si>
    <t>OPS-100185</t>
  </si>
  <si>
    <t>OPS-103487</t>
  </si>
  <si>
    <t>OPS-104822</t>
  </si>
  <si>
    <t>OPS-101202</t>
  </si>
  <si>
    <t>OPS-100519</t>
  </si>
  <si>
    <t>OPS-102984</t>
  </si>
  <si>
    <t>OPS-100274</t>
  </si>
  <si>
    <t>OPS-103413</t>
  </si>
  <si>
    <t>OPS-101689</t>
  </si>
  <si>
    <t>OPS-104260</t>
  </si>
  <si>
    <t>OPS-101424</t>
  </si>
  <si>
    <t>OPS-103763</t>
  </si>
  <si>
    <t>OPS-102165</t>
  </si>
  <si>
    <t>OPS-101284</t>
  </si>
  <si>
    <t>OPS-103314</t>
  </si>
  <si>
    <t>OPS-101768</t>
  </si>
  <si>
    <t>OPS-103990</t>
  </si>
  <si>
    <t>OPS-104414</t>
  </si>
  <si>
    <t>OPS-104587</t>
  </si>
  <si>
    <t>OPS-100828</t>
  </si>
  <si>
    <t>OPS-102169</t>
  </si>
  <si>
    <t>OPS-102309</t>
  </si>
  <si>
    <t>OPS-101056</t>
  </si>
  <si>
    <t>OPS-102724</t>
  </si>
  <si>
    <t>OPS-103136</t>
  </si>
  <si>
    <t>OPS-100981</t>
  </si>
  <si>
    <t>OPS-104076</t>
  </si>
  <si>
    <t>OPS-103826</t>
  </si>
  <si>
    <t>OPS-104032</t>
  </si>
  <si>
    <t>OPS-103811</t>
  </si>
  <si>
    <t>OPS-102341</t>
  </si>
  <si>
    <t>OPS-100721</t>
  </si>
  <si>
    <t>OPS-100469</t>
  </si>
  <si>
    <t>OPS-101859</t>
  </si>
  <si>
    <t>OPS-102093</t>
  </si>
  <si>
    <t>OPS-103081</t>
  </si>
  <si>
    <t>OPS-101778</t>
  </si>
  <si>
    <t>OPS-104115</t>
  </si>
  <si>
    <t>OPS-100127</t>
  </si>
  <si>
    <t>OPS-102958</t>
  </si>
  <si>
    <t>OPS-104518</t>
  </si>
  <si>
    <t>OPS-103622</t>
  </si>
  <si>
    <t>OPS-101987</t>
  </si>
  <si>
    <t>OPS-100652</t>
  </si>
  <si>
    <t>OPS-100235</t>
  </si>
  <si>
    <t>OPS-101405</t>
  </si>
  <si>
    <t>OPS-100289</t>
  </si>
  <si>
    <t>OPS-102842</t>
  </si>
  <si>
    <t>OPS-102509</t>
  </si>
  <si>
    <t>OPS-103897</t>
  </si>
  <si>
    <t>OPS-100199</t>
  </si>
  <si>
    <t>OPS-101813</t>
  </si>
  <si>
    <t>OPS-102763</t>
  </si>
  <si>
    <t>OPS-102095</t>
  </si>
  <si>
    <t>OPS-101643</t>
  </si>
  <si>
    <t>OPS-104191</t>
  </si>
  <si>
    <t>OPS-100775</t>
  </si>
  <si>
    <t>OPS-101098</t>
  </si>
  <si>
    <t>OPS-102186</t>
  </si>
  <si>
    <t>OPS-103365</t>
  </si>
  <si>
    <t>OPS-104956</t>
  </si>
  <si>
    <t>OPS-104472</t>
  </si>
  <si>
    <t>OPS-100694</t>
  </si>
  <si>
    <t>OPS-101628</t>
  </si>
  <si>
    <t>OPS-100043</t>
  </si>
  <si>
    <t>OPS-104119</t>
  </si>
  <si>
    <t>OPS-103210</t>
  </si>
  <si>
    <t>OPS-101095</t>
  </si>
  <si>
    <t>OPS-102808</t>
  </si>
  <si>
    <t>OPS-101448</t>
  </si>
  <si>
    <t>OPS-104393</t>
  </si>
  <si>
    <t>OPS-104872</t>
  </si>
  <si>
    <t>OPS-100249</t>
  </si>
  <si>
    <t>OPS-100709</t>
  </si>
  <si>
    <t>OPS-103180</t>
  </si>
  <si>
    <t>OPS-102468</t>
  </si>
  <si>
    <t>OPS-101180</t>
  </si>
  <si>
    <t>OPS-100162</t>
  </si>
  <si>
    <t>OPS-102127</t>
  </si>
  <si>
    <t>OPS-103007</t>
  </si>
  <si>
    <t>OPS-101450</t>
  </si>
  <si>
    <t>OPS-104155</t>
  </si>
  <si>
    <t>OPS-103355</t>
  </si>
  <si>
    <t>OPS-100224</t>
  </si>
  <si>
    <t>OPS-100702</t>
  </si>
  <si>
    <t>OPS-100690</t>
  </si>
  <si>
    <t>OPS-100665</t>
  </si>
  <si>
    <t>OPS-103816</t>
  </si>
  <si>
    <t>OPS-101877</t>
  </si>
  <si>
    <t>OPS-103986</t>
  </si>
  <si>
    <t>OPS-103851</t>
  </si>
  <si>
    <t>OPS-101437</t>
  </si>
  <si>
    <t>OPS-104693</t>
  </si>
  <si>
    <t>OPS-101740</t>
  </si>
  <si>
    <t>OPS-103849</t>
  </si>
  <si>
    <t>OPS-104363</t>
  </si>
  <si>
    <t>OPS-104802</t>
  </si>
  <si>
    <t>OPS-104784</t>
  </si>
  <si>
    <t>OPS-103890</t>
  </si>
  <si>
    <t>OPS-100429</t>
  </si>
  <si>
    <t>OPS-104288</t>
  </si>
  <si>
    <t>OPS-104613</t>
  </si>
  <si>
    <t>OPS-102794</t>
  </si>
  <si>
    <t>OPS-102074</t>
  </si>
  <si>
    <t>OPS-103807</t>
  </si>
  <si>
    <t>OPS-103583</t>
  </si>
  <si>
    <t>OPS-103138</t>
  </si>
  <si>
    <t>OPS-101963</t>
  </si>
  <si>
    <t>OPS-102140</t>
  </si>
  <si>
    <t>OPS-101017</t>
  </si>
  <si>
    <t>OPS-101728</t>
  </si>
  <si>
    <t>OPS-102277</t>
  </si>
  <si>
    <t>OPS-103429</t>
  </si>
  <si>
    <t>OPS-103652</t>
  </si>
  <si>
    <t>OPS-101124</t>
  </si>
  <si>
    <t>OPS-102839</t>
  </si>
  <si>
    <t>OPS-103972</t>
  </si>
  <si>
    <t>OPS-101478</t>
  </si>
  <si>
    <t>OPS-100598</t>
  </si>
  <si>
    <t>OPS-103247</t>
  </si>
  <si>
    <t>OPS-103124</t>
  </si>
  <si>
    <t>OPS-101726</t>
  </si>
  <si>
    <t>OPS-104298</t>
  </si>
  <si>
    <t>OPS-104108</t>
  </si>
  <si>
    <t>OPS-104387</t>
  </si>
  <si>
    <t>OPS-100588</t>
  </si>
  <si>
    <t>OPS-100667</t>
  </si>
  <si>
    <t>OPS-102467</t>
  </si>
  <si>
    <t>OPS-103173</t>
  </si>
  <si>
    <t>OPS-100018</t>
  </si>
  <si>
    <t>OPS-103706</t>
  </si>
  <si>
    <t>OPS-103286</t>
  </si>
  <si>
    <t>OPS-103362</t>
  </si>
  <si>
    <t>OPS-101956</t>
  </si>
  <si>
    <t>OPS-104043</t>
  </si>
  <si>
    <t>OPS-103591</t>
  </si>
  <si>
    <t>OPS-102654</t>
  </si>
  <si>
    <t>OPS-102113</t>
  </si>
  <si>
    <t>OPS-101255</t>
  </si>
  <si>
    <t>OPS-102288</t>
  </si>
  <si>
    <t>OPS-104118</t>
  </si>
  <si>
    <t>OPS-102205</t>
  </si>
  <si>
    <t>OPS-101498</t>
  </si>
  <si>
    <t>OPS-104001</t>
  </si>
  <si>
    <t>OPS-102688</t>
  </si>
  <si>
    <t>OPS-101344</t>
  </si>
  <si>
    <t>OPS-103229</t>
  </si>
  <si>
    <t>OPS-101770</t>
  </si>
  <si>
    <t>OPS-102414</t>
  </si>
  <si>
    <t>OPS-102530</t>
  </si>
  <si>
    <t>OPS-100646</t>
  </si>
  <si>
    <t>OPS-100457</t>
  </si>
  <si>
    <t>OPS-102034</t>
  </si>
  <si>
    <t>OPS-101319</t>
  </si>
  <si>
    <t>OPS-102645</t>
  </si>
  <si>
    <t>OPS-101334</t>
  </si>
  <si>
    <t>OPS-100813</t>
  </si>
  <si>
    <t>OPS-100309</t>
  </si>
  <si>
    <t>OPS-101007</t>
  </si>
  <si>
    <t>OPS-100065</t>
  </si>
  <si>
    <t>OPS-104745</t>
  </si>
  <si>
    <t>OPS-103823</t>
  </si>
  <si>
    <t>OPS-101218</t>
  </si>
  <si>
    <t>OPS-104394</t>
  </si>
  <si>
    <t>OPS-104535</t>
  </si>
  <si>
    <t>OPS-101578</t>
  </si>
  <si>
    <t>OPS-104839</t>
  </si>
  <si>
    <t>OPS-102491</t>
  </si>
  <si>
    <t>OPS-104303</t>
  </si>
  <si>
    <t>OPS-101886</t>
  </si>
  <si>
    <t>OPS-104105</t>
  </si>
  <si>
    <t>OPS-104012</t>
  </si>
  <si>
    <t>OPS-102355</t>
  </si>
  <si>
    <t>OPS-101238</t>
  </si>
  <si>
    <t>OPS-101226</t>
  </si>
  <si>
    <t>OPS-103200</t>
  </si>
  <si>
    <t>OPS-104169</t>
  </si>
  <si>
    <t>OPS-102385</t>
  </si>
  <si>
    <t>OPS-100920</t>
  </si>
  <si>
    <t>OPS-101929</t>
  </si>
  <si>
    <t>OPS-101619</t>
  </si>
  <si>
    <t>OPS-100085</t>
  </si>
  <si>
    <t>OPS-103352</t>
  </si>
  <si>
    <t>OPS-104088</t>
  </si>
  <si>
    <t>OPS-103035</t>
  </si>
  <si>
    <t>OPS-100674</t>
  </si>
  <si>
    <t>OPS-100187</t>
  </si>
  <si>
    <t>OPS-101434</t>
  </si>
  <si>
    <t>OPS-104931</t>
  </si>
  <si>
    <t>OPS-103251</t>
  </si>
  <si>
    <t>OPS-102940</t>
  </si>
  <si>
    <t>OPS-103739</t>
  </si>
  <si>
    <t>OPS-104754</t>
  </si>
  <si>
    <t>OPS-101089</t>
  </si>
  <si>
    <t>OPS-103148</t>
  </si>
  <si>
    <t>OPS-100620</t>
  </si>
  <si>
    <t>OPS-104172</t>
  </si>
  <si>
    <t>OPS-104017</t>
  </si>
  <si>
    <t>OPS-101215</t>
  </si>
  <si>
    <t>OPS-101703</t>
  </si>
  <si>
    <t>OPS-103265</t>
  </si>
  <si>
    <t>OPS-102066</t>
  </si>
  <si>
    <t>OPS-100784</t>
  </si>
  <si>
    <t>OPS-104261</t>
  </si>
  <si>
    <t>OPS-104087</t>
  </si>
  <si>
    <t>OPS-103665</t>
  </si>
  <si>
    <t>OPS-101580</t>
  </si>
  <si>
    <t>OPS-104217</t>
  </si>
  <si>
    <t>OPS-104771</t>
  </si>
  <si>
    <t>OPS-103462</t>
  </si>
  <si>
    <t>OPS-104070</t>
  </si>
  <si>
    <t>OPS-102396</t>
  </si>
  <si>
    <t>OPS-103270</t>
  </si>
  <si>
    <t>OPS-100625</t>
  </si>
  <si>
    <t>OPS-103408</t>
  </si>
  <si>
    <t>OPS-101366</t>
  </si>
  <si>
    <t>OPS-102895</t>
  </si>
  <si>
    <t>OPS-103004</t>
  </si>
  <si>
    <t>OPS-103831</t>
  </si>
  <si>
    <t>OPS-102221</t>
  </si>
  <si>
    <t>OPS-102182</t>
  </si>
  <si>
    <t>OPS-103747</t>
  </si>
  <si>
    <t>OPS-101001</t>
  </si>
  <si>
    <t>OPS-104590</t>
  </si>
  <si>
    <t>OPS-104462</t>
  </si>
  <si>
    <t>OPS-101085</t>
  </si>
  <si>
    <t>OPS-100355</t>
  </si>
  <si>
    <t>OPS-103600</t>
  </si>
  <si>
    <t>OPS-103794</t>
  </si>
  <si>
    <t>OPS-103486</t>
  </si>
  <si>
    <t>OPS-101268</t>
  </si>
  <si>
    <t>OPS-104184</t>
  </si>
  <si>
    <t>OPS-102919</t>
  </si>
  <si>
    <t>OPS-100459</t>
  </si>
  <si>
    <t>OPS-103216</t>
  </si>
  <si>
    <t>OPS-100009</t>
  </si>
  <si>
    <t>OPS-102167</t>
  </si>
  <si>
    <t>OPS-101205</t>
  </si>
  <si>
    <t>OPS-103282</t>
  </si>
  <si>
    <t>OPS-103746</t>
  </si>
  <si>
    <t>OPS-103788</t>
  </si>
  <si>
    <t>OPS-102512</t>
  </si>
  <si>
    <t>OPS-104002</t>
  </si>
  <si>
    <t>OPS-104534</t>
  </si>
  <si>
    <t>OPS-101542</t>
  </si>
  <si>
    <t>OPS-102431</t>
  </si>
  <si>
    <t>OPS-102586</t>
  </si>
  <si>
    <t>OPS-100716</t>
  </si>
  <si>
    <t>OPS-100444</t>
  </si>
  <si>
    <t>OPS-102939</t>
  </si>
  <si>
    <t>OPS-103848</t>
  </si>
  <si>
    <t>OPS-103468</t>
  </si>
  <si>
    <t>OPS-102059</t>
  </si>
  <si>
    <t>OPS-102063</t>
  </si>
  <si>
    <t>OPS-100192</t>
  </si>
  <si>
    <t>OPS-102097</t>
  </si>
  <si>
    <t>OPS-100425</t>
  </si>
  <si>
    <t>OPS-101073</t>
  </si>
  <si>
    <t>OPS-101644</t>
  </si>
  <si>
    <t>OPS-102695</t>
  </si>
  <si>
    <t>OPS-101390</t>
  </si>
  <si>
    <t>OPS-100182</t>
  </si>
  <si>
    <t>OPS-101681</t>
  </si>
  <si>
    <t>OPS-103626</t>
  </si>
  <si>
    <t>OPS-102428</t>
  </si>
  <si>
    <t>OPS-100788</t>
  </si>
  <si>
    <t>OPS-102629</t>
  </si>
  <si>
    <t>OPS-101351</t>
  </si>
  <si>
    <t>OPS-101491</t>
  </si>
  <si>
    <t>OPS-104485</t>
  </si>
  <si>
    <t>OPS-104828</t>
  </si>
  <si>
    <t>OPS-101601</t>
  </si>
  <si>
    <t>OPS-104846</t>
  </si>
  <si>
    <t>OPS-103474</t>
  </si>
  <si>
    <t>OPS-104938</t>
  </si>
  <si>
    <t>OPS-102432</t>
  </si>
  <si>
    <t>OPS-100059</t>
  </si>
  <si>
    <t>OPS-100523</t>
  </si>
  <si>
    <t>OPS-101901</t>
  </si>
  <si>
    <t>OPS-102986</t>
  </si>
  <si>
    <t>OPS-104861</t>
  </si>
  <si>
    <t>OPS-103866</t>
  </si>
  <si>
    <t>OPS-104384</t>
  </si>
  <si>
    <t>OPS-102275</t>
  </si>
  <si>
    <t>OPS-102602</t>
  </si>
  <si>
    <t>OPS-100123</t>
  </si>
  <si>
    <t>OPS-101002</t>
  </si>
  <si>
    <t>OPS-101374</t>
  </si>
  <si>
    <t>OPS-100917</t>
  </si>
  <si>
    <t>OPS-100827</t>
  </si>
  <si>
    <t>OPS-100527</t>
  </si>
  <si>
    <t>OPS-102423</t>
  </si>
  <si>
    <t>OPS-102002</t>
  </si>
  <si>
    <t>OPS-101547</t>
  </si>
  <si>
    <t>OPS-102945</t>
  </si>
  <si>
    <t>OPS-103648</t>
  </si>
  <si>
    <t>OPS-101137</t>
  </si>
  <si>
    <t>OPS-103677</t>
  </si>
  <si>
    <t>OPS-103630</t>
  </si>
  <si>
    <t>OPS-100279</t>
  </si>
  <si>
    <t>OPS-104936</t>
  </si>
  <si>
    <t>OPS-100883</t>
  </si>
  <si>
    <t>OPS-100738</t>
  </si>
  <si>
    <t>OPS-102927</t>
  </si>
  <si>
    <t>OPS-103874</t>
  </si>
  <si>
    <t>OPS-103727</t>
  </si>
  <si>
    <t>OPS-100295</t>
  </si>
  <si>
    <t>OPS-100505</t>
  </si>
  <si>
    <t>OPS-101660</t>
  </si>
  <si>
    <t>OPS-102120</t>
  </si>
  <si>
    <t>OPS-101718</t>
  </si>
  <si>
    <t>OPS-104743</t>
  </si>
  <si>
    <t>OPS-103736</t>
  </si>
  <si>
    <t>OPS-101183</t>
  </si>
  <si>
    <t>OPS-103202</t>
  </si>
  <si>
    <t>OPS-104697</t>
  </si>
  <si>
    <t>OPS-100548</t>
  </si>
  <si>
    <t>OPS-102757</t>
  </si>
  <si>
    <t>OPS-100004</t>
  </si>
  <si>
    <t>OPS-100979</t>
  </si>
  <si>
    <t>OPS-101144</t>
  </si>
  <si>
    <t>OPS-104783</t>
  </si>
  <si>
    <t>OPS-101878</t>
  </si>
  <si>
    <t>OPS-101574</t>
  </si>
  <si>
    <t>OPS-103519</t>
  </si>
  <si>
    <t>OPS-102609</t>
  </si>
  <si>
    <t>OPS-104221</t>
  </si>
  <si>
    <t>OPS-100836</t>
  </si>
  <si>
    <t>OPS-103147</t>
  </si>
  <si>
    <t>OPS-103255</t>
  </si>
  <si>
    <t>OPS-102893</t>
  </si>
  <si>
    <t>OPS-103115</t>
  </si>
  <si>
    <t>OPS-103019</t>
  </si>
  <si>
    <t>OPS-103415</t>
  </si>
  <si>
    <t>OPS-100198</t>
  </si>
  <si>
    <t>OPS-100612</t>
  </si>
  <si>
    <t>OPS-103220</t>
  </si>
  <si>
    <t>OPS-102525</t>
  </si>
  <si>
    <t>OPS-103965</t>
  </si>
  <si>
    <t>OPS-101803</t>
  </si>
  <si>
    <t>OPS-101141</t>
  </si>
  <si>
    <t>OPS-101022</t>
  </si>
  <si>
    <t>OPS-102476</t>
  </si>
  <si>
    <t>OPS-104395</t>
  </si>
  <si>
    <t>OPS-102440</t>
  </si>
  <si>
    <t>OPS-101819</t>
  </si>
  <si>
    <t>OPS-103805</t>
  </si>
  <si>
    <t>OPS-100498</t>
  </si>
  <si>
    <t>OPS-102944</t>
  </si>
  <si>
    <t>OPS-104965</t>
  </si>
  <si>
    <t>OPS-103711</t>
  </si>
  <si>
    <t>OPS-104397</t>
  </si>
  <si>
    <t>OPS-103602</t>
  </si>
  <si>
    <t>OPS-104961</t>
  </si>
  <si>
    <t>OPS-104821</t>
  </si>
  <si>
    <t>OPS-101571</t>
  </si>
  <si>
    <t>OPS-100063</t>
  </si>
  <si>
    <t>OPS-103689</t>
  </si>
  <si>
    <t>OPS-100714</t>
  </si>
  <si>
    <t>OPS-100753</t>
  </si>
  <si>
    <t>OPS-101223</t>
  </si>
  <si>
    <t>OPS-104052</t>
  </si>
  <si>
    <t>OPS-100809</t>
  </si>
  <si>
    <t>OPS-102106</t>
  </si>
  <si>
    <t>OPS-103456</t>
  </si>
  <si>
    <t>OPS-101928</t>
  </si>
  <si>
    <t>OPS-101189</t>
  </si>
  <si>
    <t>OPS-103130</t>
  </si>
  <si>
    <t>OPS-101971</t>
  </si>
  <si>
    <t>OPS-104257</t>
  </si>
  <si>
    <t>OPS-101447</t>
  </si>
  <si>
    <t>OPS-100717</t>
  </si>
  <si>
    <t>OPS-101883</t>
  </si>
  <si>
    <t>OPS-101300</t>
  </si>
  <si>
    <t>OPS-101676</t>
  </si>
  <si>
    <t>OPS-100987</t>
  </si>
  <si>
    <t>OPS-103901</t>
  </si>
  <si>
    <t>OPS-100141</t>
  </si>
  <si>
    <t>OPS-103353</t>
  </si>
  <si>
    <t>OPS-101924</t>
  </si>
  <si>
    <t>OPS-104533</t>
  </si>
  <si>
    <t>OPS-101112</t>
  </si>
  <si>
    <t>OPS-100378</t>
  </si>
  <si>
    <t>OPS-101800</t>
  </si>
  <si>
    <t>OPS-102767</t>
  </si>
  <si>
    <t>OPS-101637</t>
  </si>
  <si>
    <t>OPS-104782</t>
  </si>
  <si>
    <t>OPS-103295</t>
  </si>
  <si>
    <t>OPS-100500</t>
  </si>
  <si>
    <t>OPS-102067</t>
  </si>
  <si>
    <t>OPS-104380</t>
  </si>
  <si>
    <t>OPS-101280</t>
  </si>
  <si>
    <t>OPS-100145</t>
  </si>
  <si>
    <t>OPS-103432</t>
  </si>
  <si>
    <t>OPS-101145</t>
  </si>
  <si>
    <t>OPS-103083</t>
  </si>
  <si>
    <t>OPS-102335</t>
  </si>
  <si>
    <t>OPS-100367</t>
  </si>
  <si>
    <t>OPS-104385</t>
  </si>
  <si>
    <t>OPS-104989</t>
  </si>
  <si>
    <t>OPS-101675</t>
  </si>
  <si>
    <t>OPS-102430</t>
  </si>
  <si>
    <t>OPS-103577</t>
  </si>
  <si>
    <t>OPS-100967</t>
  </si>
  <si>
    <t>OPS-102226</t>
  </si>
  <si>
    <t>OPS-103272</t>
  </si>
  <si>
    <t>OPS-102599</t>
  </si>
  <si>
    <t>OPS-104799</t>
  </si>
  <si>
    <t>OPS-100238</t>
  </si>
  <si>
    <t>OPS-103817</t>
  </si>
  <si>
    <t>OPS-103879</t>
  </si>
  <si>
    <t>OPS-102334</t>
  </si>
  <si>
    <t>OPS-101019</t>
  </si>
  <si>
    <t>OPS-102346</t>
  </si>
  <si>
    <t>OPS-104555</t>
  </si>
  <si>
    <t>OPS-103989</t>
  </si>
  <si>
    <t>OPS-104930</t>
  </si>
  <si>
    <t>OPS-101146</t>
  </si>
  <si>
    <t>OPS-102818</t>
  </si>
  <si>
    <t>OPS-100640</t>
  </si>
  <si>
    <t>OPS-100306</t>
  </si>
  <si>
    <t>OPS-104549</t>
  </si>
  <si>
    <t>OPS-104704</t>
  </si>
  <si>
    <t>OPS-103580</t>
  </si>
  <si>
    <t>OPS-104274</t>
  </si>
  <si>
    <t>OPS-102954</t>
  </si>
  <si>
    <t>OPS-104432</t>
  </si>
  <si>
    <t>OPS-101454</t>
  </si>
  <si>
    <t>OPS-104028</t>
  </si>
  <si>
    <t>OPS-104792</t>
  </si>
  <si>
    <t>OPS-101496</t>
  </si>
  <si>
    <t>OPS-100890</t>
  </si>
  <si>
    <t>OPS-104653</t>
  </si>
  <si>
    <t>OPS-103993</t>
  </si>
  <si>
    <t>OPS-101481</t>
  </si>
  <si>
    <t>OPS-101427</t>
  </si>
  <si>
    <t>OPS-101514</t>
  </si>
  <si>
    <t>OPS-100654</t>
  </si>
  <si>
    <t>OPS-101501</t>
  </si>
  <si>
    <t>OPS-103373</t>
  </si>
  <si>
    <t>OPS-100631</t>
  </si>
  <si>
    <t>OPS-101235</t>
  </si>
  <si>
    <t>OPS-103843</t>
  </si>
  <si>
    <t>OPS-104456</t>
  </si>
  <si>
    <t>OPS-101579</t>
  </si>
  <si>
    <t>OPS-104310</t>
  </si>
  <si>
    <t>OPS-101804</t>
  </si>
  <si>
    <t>OPS-103967</t>
  </si>
  <si>
    <t>OPS-100786</t>
  </si>
  <si>
    <t>OPS-103868</t>
  </si>
  <si>
    <t>OPS-104750</t>
  </si>
  <si>
    <t>OPS-103061</t>
  </si>
  <si>
    <t>OPS-103978</t>
  </si>
  <si>
    <t>OPS-101104</t>
  </si>
  <si>
    <t>OPS-100567</t>
  </si>
  <si>
    <t>OPS-103514</t>
  </si>
  <si>
    <t>OPS-101662</t>
  </si>
  <si>
    <t>OPS-101165</t>
  </si>
  <si>
    <t>OPS-101021</t>
  </si>
  <si>
    <t>OPS-102418</t>
  </si>
  <si>
    <t>OPS-102819</t>
  </si>
  <si>
    <t>OPS-101612</t>
  </si>
  <si>
    <t>OPS-104554</t>
  </si>
  <si>
    <t>OPS-100569</t>
  </si>
  <si>
    <t>OPS-102038</t>
  </si>
  <si>
    <t>OPS-101570</t>
  </si>
  <si>
    <t>OPS-103852</t>
  </si>
  <si>
    <t>OPS-100826</t>
  </si>
  <si>
    <t>OPS-101160</t>
  </si>
  <si>
    <t>OPS-100096</t>
  </si>
  <si>
    <t>OPS-101352</t>
  </si>
  <si>
    <t>OPS-100223</t>
  </si>
  <si>
    <t>OPS-101797</t>
  </si>
  <si>
    <t>OPS-102700</t>
  </si>
  <si>
    <t>OPS-101143</t>
  </si>
  <si>
    <t>OPS-103245</t>
  </si>
  <si>
    <t>OPS-104317</t>
  </si>
  <si>
    <t>OPS-102090</t>
  </si>
  <si>
    <t>OPS-104570</t>
  </si>
  <si>
    <t>OPS-100965</t>
  </si>
  <si>
    <t>OPS-100900</t>
  </si>
  <si>
    <t>OPS-100250</t>
  </si>
  <si>
    <t>OPS-101805</t>
  </si>
  <si>
    <t>OPS-102913</t>
  </si>
  <si>
    <t>OPS-102782</t>
  </si>
  <si>
    <t>OPS-104625</t>
  </si>
  <si>
    <t>OPS-100462</t>
  </si>
  <si>
    <t>OPS-103548</t>
  </si>
  <si>
    <t>OPS-102683</t>
  </si>
  <si>
    <t>OPS-104452</t>
  </si>
  <si>
    <t>OPS-104483</t>
  </si>
  <si>
    <t>OPS-102232</t>
  </si>
  <si>
    <t>OPS-104103</t>
  </si>
  <si>
    <t>OPS-101964</t>
  </si>
  <si>
    <t>OPS-103550</t>
  </si>
  <si>
    <t>OPS-100889</t>
  </si>
  <si>
    <t>OPS-100712</t>
  </si>
  <si>
    <t>OPS-103313</t>
  </si>
  <si>
    <t>OPS-102246</t>
  </si>
  <si>
    <t>OPS-103886</t>
  </si>
  <si>
    <t>OPS-102342</t>
  </si>
  <si>
    <t>OPS-100492</t>
  </si>
  <si>
    <t>OPS-103232</t>
  </si>
  <si>
    <t>OPS-102702</t>
  </si>
  <si>
    <t>OPS-102776</t>
  </si>
  <si>
    <t>OPS-102973</t>
  </si>
  <si>
    <t>OPS-100124</t>
  </si>
  <si>
    <t>OPS-102333</t>
  </si>
  <si>
    <t>OPS-102807</t>
  </si>
  <si>
    <t>OPS-100618</t>
  </si>
  <si>
    <t>OPS-101562</t>
  </si>
  <si>
    <t>OPS-104658</t>
  </si>
  <si>
    <t>OPS-103517</t>
  </si>
  <si>
    <t>OPS-101150</t>
  </si>
  <si>
    <t>OPS-101977</t>
  </si>
  <si>
    <t>OPS-102734</t>
  </si>
  <si>
    <t>OPS-100562</t>
  </si>
  <si>
    <t>OPS-104805</t>
  </si>
  <si>
    <t>OPS-101698</t>
  </si>
  <si>
    <t>OPS-100765</t>
  </si>
  <si>
    <t>OPS-102155</t>
  </si>
  <si>
    <t>OPS-100696</t>
  </si>
  <si>
    <t>OPS-103525</t>
  </si>
  <si>
    <t>OPS-101267</t>
  </si>
  <si>
    <t>OPS-101951</t>
  </si>
  <si>
    <t>OPS-103830</t>
  </si>
  <si>
    <t>OPS-104772</t>
  </si>
  <si>
    <t>OPS-102821</t>
  </si>
  <si>
    <t>OPS-102109</t>
  </si>
  <si>
    <t>OPS-102299</t>
  </si>
  <si>
    <t>OPS-102203</t>
  </si>
  <si>
    <t>OPS-102020</t>
  </si>
  <si>
    <t>OPS-104035</t>
  </si>
  <si>
    <t>OPS-103735</t>
  </si>
  <si>
    <t>OPS-104166</t>
  </si>
  <si>
    <t>OPS-104231</t>
  </si>
  <si>
    <t>OPS-103681</t>
  </si>
  <si>
    <t>OPS-100358</t>
  </si>
  <si>
    <t>OPS-102836</t>
  </si>
  <si>
    <t>OPS-104010</t>
  </si>
  <si>
    <t>OPS-104630</t>
  </si>
  <si>
    <t>OPS-103896</t>
  </si>
  <si>
    <t>OPS-103516</t>
  </si>
  <si>
    <t>OPS-101559</t>
  </si>
  <si>
    <t>OPS-100311</t>
  </si>
  <si>
    <t>OPS-102046</t>
  </si>
  <si>
    <t>OPS-104855</t>
  </si>
  <si>
    <t>OPS-101308</t>
  </si>
  <si>
    <t>OPS-103320</t>
  </si>
  <si>
    <t>OPS-100128</t>
  </si>
  <si>
    <t>OPS-104374</t>
  </si>
  <si>
    <t>OPS-101831</t>
  </si>
  <si>
    <t>OPS-100104</t>
  </si>
  <si>
    <t>OPS-100660</t>
  </si>
  <si>
    <t>OPS-104599</t>
  </si>
  <si>
    <t>OPS-103687</t>
  </si>
  <si>
    <t>OPS-103566</t>
  </si>
  <si>
    <t>OPS-101674</t>
  </si>
  <si>
    <t>OPS-102725</t>
  </si>
  <si>
    <t>OPS-103780</t>
  </si>
  <si>
    <t>OPS-101531</t>
  </si>
  <si>
    <t>OPS-102713</t>
  </si>
  <si>
    <t>OPS-104751</t>
  </si>
  <si>
    <t>OPS-100044</t>
  </si>
  <si>
    <t>OPS-102505</t>
  </si>
  <si>
    <t>OPS-104551</t>
  </si>
  <si>
    <t>OPS-102262</t>
  </si>
  <si>
    <t>OPS-104367</t>
  </si>
  <si>
    <t>OPS-101697</t>
  </si>
  <si>
    <t>OPS-101793</t>
  </si>
  <si>
    <t>OPS-101741</t>
  </si>
  <si>
    <t>OPS-103401</t>
  </si>
  <si>
    <t>OPS-103036</t>
  </si>
  <si>
    <t>OPS-104708</t>
  </si>
  <si>
    <t>OPS-102250</t>
  </si>
  <si>
    <t>OPS-101419</t>
  </si>
  <si>
    <t>OPS-103421</t>
  </si>
  <si>
    <t>OPS-101546</t>
  </si>
  <si>
    <t>OPS-103512</t>
  </si>
  <si>
    <t>OPS-102539</t>
  </si>
  <si>
    <t>OPS-102364</t>
  </si>
  <si>
    <t>OPS-104263</t>
  </si>
  <si>
    <t>OPS-101004</t>
  </si>
  <si>
    <t>OPS-101389</t>
  </si>
  <si>
    <t>OPS-102496</t>
  </si>
  <si>
    <t>OPS-101843</t>
  </si>
  <si>
    <t>OPS-104569</t>
  </si>
  <si>
    <t>OPS-104618</t>
  </si>
  <si>
    <t>OPS-104233</t>
  </si>
  <si>
    <t>OPS-102042</t>
  </si>
  <si>
    <t>OPS-101184</t>
  </si>
  <si>
    <t>OPS-100366</t>
  </si>
  <si>
    <t>OPS-101921</t>
  </si>
  <si>
    <t>OPS-102864</t>
  </si>
  <si>
    <t>OPS-104774</t>
  </si>
  <si>
    <t>OPS-104580</t>
  </si>
  <si>
    <t>OPS-101029</t>
  </si>
  <si>
    <t>OPS-103369</t>
  </si>
  <si>
    <t>OPS-102692</t>
  </si>
  <si>
    <t>OPS-102324</t>
  </si>
  <si>
    <t>OPS-104922</t>
  </si>
  <si>
    <t>OPS-101839</t>
  </si>
  <si>
    <t>OPS-101917</t>
  </si>
  <si>
    <t>OPS-103066</t>
  </si>
  <si>
    <t>OPS-101495</t>
  </si>
  <si>
    <t>OPS-101756</t>
  </si>
  <si>
    <t>OPS-101151</t>
  </si>
  <si>
    <t>OPS-104379</t>
  </si>
  <si>
    <t>OPS-102795</t>
  </si>
  <si>
    <t>OPS-101285</t>
  </si>
  <si>
    <t>OPS-104867</t>
  </si>
  <si>
    <t>OPS-101599</t>
  </si>
  <si>
    <t>OPS-104413</t>
  </si>
  <si>
    <t>OPS-101314</t>
  </si>
  <si>
    <t>OPS-104662</t>
  </si>
  <si>
    <t>OPS-103027</t>
  </si>
  <si>
    <t>OPS-101959</t>
  </si>
  <si>
    <t>OPS-103171</t>
  </si>
  <si>
    <t>OPS-100483</t>
  </si>
  <si>
    <t>OPS-102595</t>
  </si>
  <si>
    <t>OPS-102128</t>
  </si>
  <si>
    <t>OPS-104817</t>
  </si>
  <si>
    <t>OPS-102283</t>
  </si>
  <si>
    <t>OPS-104767</t>
  </si>
  <si>
    <t>OPS-102928</t>
  </si>
  <si>
    <t>OPS-104080</t>
  </si>
  <si>
    <t>OPS-104406</t>
  </si>
  <si>
    <t>OPS-101955</t>
  </si>
  <si>
    <t>OPS-100903</t>
  </si>
  <si>
    <t>OPS-104013</t>
  </si>
  <si>
    <t>OPS-104699</t>
  </si>
  <si>
    <t>OPS-101779</t>
  </si>
  <si>
    <t>OPS-103017</t>
  </si>
  <si>
    <t>OPS-100832</t>
  </si>
  <si>
    <t>OPS-101364</t>
  </si>
  <si>
    <t>OPS-102180</t>
  </si>
  <si>
    <t>OPS-104626</t>
  </si>
  <si>
    <t>OPS-100650</t>
  </si>
  <si>
    <t>OPS-103754</t>
  </si>
  <si>
    <t>OPS-100328</t>
  </si>
  <si>
    <t>OPS-102273</t>
  </si>
  <si>
    <t>OPS-101865</t>
  </si>
  <si>
    <t>OPS-104359</t>
  </si>
  <si>
    <t>OPS-104714</t>
  </si>
  <si>
    <t>OPS-104990</t>
  </si>
  <si>
    <t>OPS-101126</t>
  </si>
  <si>
    <t>OPS-103982</t>
  </si>
  <si>
    <t>OPS-101509</t>
  </si>
  <si>
    <t>OPS-103663</t>
  </si>
  <si>
    <t>OPS-103133</t>
  </si>
  <si>
    <t>OPS-100301</t>
  </si>
  <si>
    <t>OPS-101048</t>
  </si>
  <si>
    <t>OPS-100261</t>
  </si>
  <si>
    <t>OPS-102272</t>
  </si>
  <si>
    <t>OPS-102305</t>
  </si>
  <si>
    <t>OPS-101909</t>
  </si>
  <si>
    <t>OPS-101080</t>
  </si>
  <si>
    <t>OPS-103793</t>
  </si>
  <si>
    <t>OPS-104092</t>
  </si>
  <si>
    <t>OPS-100480</t>
  </si>
  <si>
    <t>OPS-103360</t>
  </si>
  <si>
    <t>OPS-104637</t>
  </si>
  <si>
    <t>OPS-101340</t>
  </si>
  <si>
    <t>OPS-102424</t>
  </si>
  <si>
    <t>OPS-103260</t>
  </si>
  <si>
    <t>OPS-104941</t>
  </si>
  <si>
    <t>OPS-100513</t>
  </si>
  <si>
    <t>OPS-102968</t>
  </si>
  <si>
    <t>OPS-100871</t>
  </si>
  <si>
    <t>OPS-104667</t>
  </si>
  <si>
    <t>OPS-102460</t>
  </si>
  <si>
    <t>OPS-101436</t>
  </si>
  <si>
    <t>OPS-102923</t>
  </si>
  <si>
    <t>OPS-101900</t>
  </si>
  <si>
    <t>OPS-101401</t>
  </si>
  <si>
    <t>OPS-102311</t>
  </si>
  <si>
    <t>OPS-102582</t>
  </si>
  <si>
    <t>OPS-101062</t>
  </si>
  <si>
    <t>OPS-103731</t>
  </si>
  <si>
    <t>OPS-104404</t>
  </si>
  <si>
    <t>OPS-104054</t>
  </si>
  <si>
    <t>OPS-104042</t>
  </si>
  <si>
    <t>OPS-102775</t>
  </si>
  <si>
    <t>OPS-103053</t>
  </si>
  <si>
    <t>OPS-101134</t>
  </si>
  <si>
    <t>OPS-100802</t>
  </si>
  <si>
    <t>OPS-103439</t>
  </si>
  <si>
    <t>OPS-103085</t>
  </si>
  <si>
    <t>OPS-102178</t>
  </si>
  <si>
    <t>OPS-101815</t>
  </si>
  <si>
    <t>OPS-103878</t>
  </si>
  <si>
    <t>OPS-100510</t>
  </si>
  <si>
    <t>OPS-102457</t>
  </si>
  <si>
    <t>OPS-101305</t>
  </si>
  <si>
    <t>OPS-100725</t>
  </si>
  <si>
    <t>OPS-102504</t>
  </si>
  <si>
    <t>OPS-101856</t>
  </si>
  <si>
    <t>OPS-104595</t>
  </si>
  <si>
    <t>OPS-101745</t>
  </si>
  <si>
    <t>OPS-100067</t>
  </si>
  <si>
    <t>OPS-100761</t>
  </si>
  <si>
    <t>OPS-101397</t>
  </si>
  <si>
    <t>OPS-101622</t>
  </si>
  <si>
    <t>OPS-100611</t>
  </si>
  <si>
    <t>OPS-100679</t>
  </si>
  <si>
    <t>OPS-102788</t>
  </si>
  <si>
    <t>OPS-100373</t>
  </si>
  <si>
    <t>OPS-104900</t>
  </si>
  <si>
    <t>OPS-103729</t>
  </si>
  <si>
    <t>OPS-102159</t>
  </si>
  <si>
    <t>OPS-104234</t>
  </si>
  <si>
    <t>OPS-102125</t>
  </si>
  <si>
    <t>OPS-102676</t>
  </si>
  <si>
    <t>OPS-102119</t>
  </si>
  <si>
    <t>OPS-104944</t>
  </si>
  <si>
    <t>OPS-102350</t>
  </si>
  <si>
    <t>OPS-101153</t>
  </si>
  <si>
    <t>OPS-101716</t>
  </si>
  <si>
    <t>OPS-104690</t>
  </si>
  <si>
    <t>OPS-100243</t>
  </si>
  <si>
    <t>OPS-104390</t>
  </si>
  <si>
    <t>OPS-100215</t>
  </si>
  <si>
    <t>OPS-101261</t>
  </si>
  <si>
    <t>OPS-103411</t>
  </si>
  <si>
    <t>OPS-103331</t>
  </si>
  <si>
    <t>OPS-102213</t>
  </si>
  <si>
    <t>OPS-100453</t>
  </si>
  <si>
    <t>OPS-104340</t>
  </si>
  <si>
    <t>OPS-103931</t>
  </si>
  <si>
    <t>OPS-101380</t>
  </si>
  <si>
    <t>OPS-103910</t>
  </si>
  <si>
    <t>OPS-100424</t>
  </si>
  <si>
    <t>OPS-101795</t>
  </si>
  <si>
    <t>OPS-102376</t>
  </si>
  <si>
    <t>OPS-102149</t>
  </si>
  <si>
    <t>OPS-101333</t>
  </si>
  <si>
    <t>OPS-104219</t>
  </si>
  <si>
    <t>OPS-104049</t>
  </si>
  <si>
    <t>OPS-104979</t>
  </si>
  <si>
    <t>OPS-102677</t>
  </si>
  <si>
    <t>OPS-101720</t>
  </si>
  <si>
    <t>OPS-101918</t>
  </si>
  <si>
    <t>OPS-101679</t>
  </si>
  <si>
    <t>OPS-100076</t>
  </si>
  <si>
    <t>OPS-100684</t>
  </si>
  <si>
    <t>OPS-101786</t>
  </si>
  <si>
    <t>OPS-104091</t>
  </si>
  <si>
    <t>OPS-101092</t>
  </si>
  <si>
    <t>OPS-102215</t>
  </si>
  <si>
    <t>OPS-100935</t>
  </si>
  <si>
    <t>OPS-101506</t>
  </si>
  <si>
    <t>OPS-101833</t>
  </si>
  <si>
    <t>OPS-102179</t>
  </si>
  <si>
    <t>OPS-102086</t>
  </si>
  <si>
    <t>OPS-101994</t>
  </si>
  <si>
    <t>OPS-102640</t>
  </si>
  <si>
    <t>OPS-100666</t>
  </si>
  <si>
    <t>OPS-103201</t>
  </si>
  <si>
    <t>OPS-104988</t>
  </si>
  <si>
    <t>OPS-101446</t>
  </si>
  <si>
    <t>OPS-101573</t>
  </si>
  <si>
    <t>OPS-102177</t>
  </si>
  <si>
    <t>OPS-101727</t>
  </si>
  <si>
    <t>OPS-101816</t>
  </si>
  <si>
    <t>OPS-101231</t>
  </si>
  <si>
    <t>OPS-103673</t>
  </si>
  <si>
    <t>OPS-102556</t>
  </si>
  <si>
    <t>OPS-100949</t>
  </si>
  <si>
    <t>OPS-103730</t>
  </si>
  <si>
    <t>OPS-103113</t>
  </si>
  <si>
    <t>OPS-104029</t>
  </si>
  <si>
    <t>OPS-102219</t>
  </si>
  <si>
    <t>OPS-100356</t>
  </si>
  <si>
    <t>OPS-101691</t>
  </si>
  <si>
    <t>OPS-101320</t>
  </si>
  <si>
    <t>OPS-101980</t>
  </si>
  <si>
    <t>OPS-102738</t>
  </si>
  <si>
    <t>OPS-100448</t>
  </si>
  <si>
    <t>OPS-102008</t>
  </si>
  <si>
    <t>OPS-103708</t>
  </si>
  <si>
    <t>OPS-100815</t>
  </si>
  <si>
    <t>OPS-102685</t>
  </si>
  <si>
    <t>OPS-104918</t>
  </si>
  <si>
    <t>OPS-100057</t>
  </si>
  <si>
    <t>OPS-102964</t>
  </si>
  <si>
    <t>OPS-100856</t>
  </si>
  <si>
    <t>OPS-100932</t>
  </si>
  <si>
    <t>OPS-104537</t>
  </si>
  <si>
    <t>OPS-104705</t>
  </si>
  <si>
    <t>OPS-102016</t>
  </si>
  <si>
    <t>OPS-104813</t>
  </si>
  <si>
    <t>OPS-102578</t>
  </si>
  <si>
    <t>OPS-103914</t>
  </si>
  <si>
    <t>OPS-104698</t>
  </si>
  <si>
    <t>OPS-102080</t>
  </si>
  <si>
    <t>OPS-101603</t>
  </si>
  <si>
    <t>OPS-102170</t>
  </si>
  <si>
    <t>OPS-100743</t>
  </si>
  <si>
    <t>OPS-100062</t>
  </si>
  <si>
    <t>OPS-102886</t>
  </si>
  <si>
    <t>OPS-100810</t>
  </si>
  <si>
    <t>OPS-100595</t>
  </si>
  <si>
    <t>OPS-101510</t>
  </si>
  <si>
    <t>OPS-100878</t>
  </si>
  <si>
    <t>OPS-100381</t>
  </si>
  <si>
    <t>OPS-102628</t>
  </si>
  <si>
    <t>OPS-104968</t>
  </si>
  <si>
    <t>OPS-103278</t>
  </si>
  <si>
    <t>OPS-104520</t>
  </si>
  <si>
    <t>OPS-102585</t>
  </si>
  <si>
    <t>OPS-101884</t>
  </si>
  <si>
    <t>OPS-103686</t>
  </si>
  <si>
    <t>OPS-102534</t>
  </si>
  <si>
    <t>OPS-101827</t>
  </si>
  <si>
    <t>OPS-100829</t>
  </si>
  <si>
    <t>OPS-101220</t>
  </si>
  <si>
    <t>OPS-102854</t>
  </si>
  <si>
    <t>OPS-104174</t>
  </si>
  <si>
    <t>OPS-100307</t>
  </si>
  <si>
    <t>OPS-104454</t>
  </si>
  <si>
    <t>OPS-102104</t>
  </si>
  <si>
    <t>OPS-100507</t>
  </si>
  <si>
    <t>OPS-102538</t>
  </si>
  <si>
    <t>OPS-100481</t>
  </si>
  <si>
    <t>OPS-100609</t>
  </si>
  <si>
    <t>OPS-102905</t>
  </si>
  <si>
    <t>OPS-101411</t>
  </si>
  <si>
    <t>OPS-101282</t>
  </si>
  <si>
    <t>OPS-101240</t>
  </si>
  <si>
    <t>OPS-104683</t>
  </si>
  <si>
    <t>OPS-104860</t>
  </si>
  <si>
    <t>OPS-102972</t>
  </si>
  <si>
    <t>OPS-104837</t>
  </si>
  <si>
    <t>OPS-104539</t>
  </si>
  <si>
    <t>OPS-102352</t>
  </si>
  <si>
    <t>OPS-101812</t>
  </si>
  <si>
    <t>OPS-100037</t>
  </si>
  <si>
    <t>OPS-100859</t>
  </si>
  <si>
    <t>OPS-101796</t>
  </si>
  <si>
    <t>OPS-101799</t>
  </si>
  <si>
    <t>OPS-100454</t>
  </si>
  <si>
    <t>OPS-101617</t>
  </si>
  <si>
    <t>OPS-103871</t>
  </si>
  <si>
    <t>OPS-104790</t>
  </si>
  <si>
    <t>OPS-102577</t>
  </si>
  <si>
    <t>OPS-104429</t>
  </si>
  <si>
    <t>OPS-102129</t>
  </si>
  <si>
    <t>OPS-102974</t>
  </si>
  <si>
    <t>OPS-104165</t>
  </si>
  <si>
    <t>OPS-104225</t>
  </si>
  <si>
    <t>OPS-104350</t>
  </si>
  <si>
    <t>OPS-101707</t>
  </si>
  <si>
    <t>OPS-100861</t>
  </si>
  <si>
    <t>OPS-104526</t>
  </si>
  <si>
    <t>OPS-103682</t>
  </si>
  <si>
    <t>OPS-102451</t>
  </si>
  <si>
    <t>OPS-102650</t>
  </si>
  <si>
    <t>OPS-102492</t>
  </si>
  <si>
    <t>OPS-100066</t>
  </si>
  <si>
    <t>OPS-102751</t>
  </si>
  <si>
    <t>OPS-104106</t>
  </si>
  <si>
    <t>OPS-103620</t>
  </si>
  <si>
    <t>OPS-101044</t>
  </si>
  <si>
    <t>OPS-103939</t>
  </si>
  <si>
    <t>OPS-104924</t>
  </si>
  <si>
    <t>OPS-102107</t>
  </si>
  <si>
    <t>OPS-102043</t>
  </si>
  <si>
    <t>OPS-104622</t>
  </si>
  <si>
    <t>OPS-100451</t>
  </si>
  <si>
    <t>OPS-103410</t>
  </si>
  <si>
    <t>OPS-103161</t>
  </si>
  <si>
    <t>OPS-102614</t>
  </si>
  <si>
    <t>OPS-104908</t>
  </si>
  <si>
    <t>OPS-100869</t>
  </si>
  <si>
    <t>OPS-101331</t>
  </si>
  <si>
    <t>OPS-103523</t>
  </si>
  <si>
    <t>OPS-100255</t>
  </si>
  <si>
    <t>OPS-104616</t>
  </si>
  <si>
    <t>OPS-102276</t>
  </si>
  <si>
    <t>OPS-101117</t>
  </si>
  <si>
    <t>OPS-103090</t>
  </si>
  <si>
    <t>OPS-103917</t>
  </si>
  <si>
    <t>OPS-102053</t>
  </si>
  <si>
    <t>OPS-102885</t>
  </si>
  <si>
    <t>OPS-104353</t>
  </si>
  <si>
    <t>OPS-103341</t>
  </si>
  <si>
    <t>OPS-102498</t>
  </si>
  <si>
    <t>OPS-102027</t>
  </si>
  <si>
    <t>OPS-103203</t>
  </si>
  <si>
    <t>OPS-100100</t>
  </si>
  <si>
    <t>OPS-103422</t>
  </si>
  <si>
    <t>OPS-102412</t>
  </si>
  <si>
    <t>OPS-102054</t>
  </si>
  <si>
    <t>OPS-104129</t>
  </si>
  <si>
    <t>OPS-102085</t>
  </si>
  <si>
    <t>OPS-102145</t>
  </si>
  <si>
    <t>OPS-104641</t>
  </si>
  <si>
    <t>OPS-102402</t>
  </si>
  <si>
    <t>OPS-104758</t>
  </si>
  <si>
    <t>OPS-101159</t>
  </si>
  <si>
    <t>OPS-104072</t>
  </si>
  <si>
    <t>OPS-102598</t>
  </si>
  <si>
    <t>OPS-104939</t>
  </si>
  <si>
    <t>OPS-101304</t>
  </si>
  <si>
    <t>OPS-101932</t>
  </si>
  <si>
    <t>OPS-100241</t>
  </si>
  <si>
    <t>OPS-101976</t>
  </si>
  <si>
    <t>OPS-103722</t>
  </si>
  <si>
    <t>OPS-104372</t>
  </si>
  <si>
    <t>OPS-101923</t>
  </si>
  <si>
    <t>OPS-103834</t>
  </si>
  <si>
    <t>OPS-102896</t>
  </si>
  <si>
    <t>OPS-104417</t>
  </si>
  <si>
    <t>OPS-101451</t>
  </si>
  <si>
    <t>OPS-100908</t>
  </si>
  <si>
    <t>OPS-101523</t>
  </si>
  <si>
    <t>OPS-103684</t>
  </si>
  <si>
    <t>OPS-103367</t>
  </si>
  <si>
    <t>OPS-102343</t>
  </si>
  <si>
    <t>OPS-103034</t>
  </si>
  <si>
    <t>OPS-100971</t>
  </si>
  <si>
    <t>OPS-103357</t>
  </si>
  <si>
    <t>OPS-103296</t>
  </si>
  <si>
    <t>OPS-104901</t>
  </si>
  <si>
    <t>OPS-102715</t>
  </si>
  <si>
    <t>OPS-100394</t>
  </si>
  <si>
    <t>OPS-104127</t>
  </si>
  <si>
    <t>OPS-100706</t>
  </si>
  <si>
    <t>OPS-104482</t>
  </si>
  <si>
    <t>OPS-103644</t>
  </si>
  <si>
    <t>OPS-101537</t>
  </si>
  <si>
    <t>OPS-102665</t>
  </si>
  <si>
    <t>OPS-100616</t>
  </si>
  <si>
    <t>OPS-100680</t>
  </si>
  <si>
    <t>OPS-104707</t>
  </si>
  <si>
    <t>OPS-103096</t>
  </si>
  <si>
    <t>OPS-102248</t>
  </si>
  <si>
    <t>OPS-102704</t>
  </si>
  <si>
    <t>OPS-102952</t>
  </si>
  <si>
    <t>OPS-104997</t>
  </si>
  <si>
    <t>OPS-102003</t>
  </si>
  <si>
    <t>OPS-101402</t>
  </si>
  <si>
    <t>OPS-102452</t>
  </si>
  <si>
    <t>OPS-100226</t>
  </si>
  <si>
    <t>OPS-100535</t>
  </si>
  <si>
    <t>OPS-102832</t>
  </si>
  <si>
    <t>OPS-103249</t>
  </si>
  <si>
    <t>OPS-101642</t>
  </si>
  <si>
    <t>OPS-102133</t>
  </si>
  <si>
    <t>OPS-102809</t>
  </si>
  <si>
    <t>OPS-101074</t>
  </si>
  <si>
    <t>OPS-101413</t>
  </si>
  <si>
    <t>OPS-102866</t>
  </si>
  <si>
    <t>OPS-104844</t>
  </si>
  <si>
    <t>OPS-103065</t>
  </si>
  <si>
    <t>OPS-101504</t>
  </si>
  <si>
    <t>OPS-104438</t>
  </si>
  <si>
    <t>OPS-103961</t>
  </si>
  <si>
    <t>OPS-100214</t>
  </si>
  <si>
    <t>OPS-101032</t>
  </si>
  <si>
    <t>OPS-103435</t>
  </si>
  <si>
    <t>OPS-102146</t>
  </si>
  <si>
    <t>OPS-101517</t>
  </si>
  <si>
    <t>OPS-101638</t>
  </si>
  <si>
    <t>OPS-104216</t>
  </si>
  <si>
    <t>OPS-102045</t>
  </si>
  <si>
    <t>OPS-102655</t>
  </si>
  <si>
    <t>OPS-103495</t>
  </si>
  <si>
    <t>OPS-104617</t>
  </si>
  <si>
    <t>OPS-101528</t>
  </si>
  <si>
    <t>OPS-101715</t>
  </si>
  <si>
    <t>OPS-101708</t>
  </si>
  <si>
    <t>OPS-100407</t>
  </si>
  <si>
    <t>OPS-104175</t>
  </si>
  <si>
    <t>OPS-100579</t>
  </si>
  <si>
    <t>OPS-100368</t>
  </si>
  <si>
    <t>OPS-102993</t>
  </si>
  <si>
    <t>OPS-100537</t>
  </si>
  <si>
    <t>OPS-100148</t>
  </si>
  <si>
    <t>OPS-103543</t>
  </si>
  <si>
    <t>OPS-102001</t>
  </si>
  <si>
    <t>OPS-102427</t>
  </si>
  <si>
    <t>OPS-100651</t>
  </si>
  <si>
    <t>OPS-100194</t>
  </si>
  <si>
    <t>OPS-101944</t>
  </si>
  <si>
    <t>OPS-100939</t>
  </si>
  <si>
    <t>OPS-100167</t>
  </si>
  <si>
    <t>OPS-100543</t>
  </si>
  <si>
    <t>OPS-103588</t>
  </si>
  <si>
    <t>OPS-103804</t>
  </si>
  <si>
    <t>OPS-100628</t>
  </si>
  <si>
    <t>OPS-102592</t>
  </si>
  <si>
    <t>OPS-101102</t>
  </si>
  <si>
    <t>OPS-104984</t>
  </si>
  <si>
    <t>OPS-100586</t>
  </si>
  <si>
    <t>OPS-102766</t>
  </si>
  <si>
    <t>OPS-100372</t>
  </si>
  <si>
    <t>OPS-104309</t>
  </si>
  <si>
    <t>OPS-103618</t>
  </si>
  <si>
    <t>OPS-101553</t>
  </si>
  <si>
    <t>OPS-101272</t>
  </si>
  <si>
    <t>OPS-104264</t>
  </si>
  <si>
    <t>OPS-103175</t>
  </si>
  <si>
    <t>OPS-104228</t>
  </si>
  <si>
    <t>OPS-102661</t>
  </si>
  <si>
    <t>OPS-102211</t>
  </si>
  <si>
    <t>OPS-103186</t>
  </si>
  <si>
    <t>OPS-102768</t>
  </si>
  <si>
    <t>OPS-100904</t>
  </si>
  <si>
    <t>OPS-101635</t>
  </si>
  <si>
    <t>OPS-100556</t>
  </si>
  <si>
    <t>OPS-103603</t>
  </si>
  <si>
    <t>OPS-104396</t>
  </si>
  <si>
    <t>OPS-104763</t>
  </si>
  <si>
    <t>OPS-103527</t>
  </si>
  <si>
    <t>OPS-102479</t>
  </si>
  <si>
    <t>OPS-101650</t>
  </si>
  <si>
    <t>OPS-103416</t>
  </si>
  <si>
    <t>OPS-100284</t>
  </si>
  <si>
    <t>OPS-104102</t>
  </si>
  <si>
    <t>OPS-101445</t>
  </si>
  <si>
    <t>OPS-104769</t>
  </si>
  <si>
    <t>OPS-102017</t>
  </si>
  <si>
    <t>OPS-103403</t>
  </si>
  <si>
    <t>OPS-100676</t>
  </si>
  <si>
    <t>OPS-104388</t>
  </si>
  <si>
    <t>OPS-103348</t>
  </si>
  <si>
    <t>OPS-102849</t>
  </si>
  <si>
    <t>OPS-101378</t>
  </si>
  <si>
    <t>OPS-101350</t>
  </si>
  <si>
    <t>OPS-100843</t>
  </si>
  <si>
    <t>OPS-101969</t>
  </si>
  <si>
    <t>OPS-100071</t>
  </si>
  <si>
    <t>OPS-101664</t>
  </si>
  <si>
    <t>OPS-100047</t>
  </si>
  <si>
    <t>OPS-101164</t>
  </si>
  <si>
    <t>OPS-102874</t>
  </si>
  <si>
    <t>OPS-102932</t>
  </si>
  <si>
    <t>OPS-100785</t>
  </si>
  <si>
    <t>OPS-100423</t>
  </si>
  <si>
    <t>OPS-100925</t>
  </si>
  <si>
    <t>OPS-100926</t>
  </si>
  <si>
    <t>OPS-101695</t>
  </si>
  <si>
    <t>OPS-100817</t>
  </si>
  <si>
    <t>OPS-100865</t>
  </si>
  <si>
    <t>OPS-103605</t>
  </si>
  <si>
    <t>OPS-104461</t>
  </si>
  <si>
    <t>OPS-102121</t>
  </si>
  <si>
    <t>OPS-103067</t>
  </si>
  <si>
    <t>OPS-102084</t>
  </si>
  <si>
    <t>OPS-102407</t>
  </si>
  <si>
    <t>OPS-101459</t>
  </si>
  <si>
    <t>OPS-101717</t>
  </si>
  <si>
    <t>OPS-103968</t>
  </si>
  <si>
    <t>OPS-103928</t>
  </si>
  <si>
    <t>OPS-101379</t>
  </si>
  <si>
    <t>OPS-104331</t>
  </si>
  <si>
    <t>OPS-100989</t>
  </si>
  <si>
    <t>OPS-104025</t>
  </si>
  <si>
    <t>OPS-102078</t>
  </si>
  <si>
    <t>OPS-100269</t>
  </si>
  <si>
    <t>OPS-101484</t>
  </si>
  <si>
    <t>OPS-104468</t>
  </si>
  <si>
    <t>OPS-100189</t>
  </si>
  <si>
    <t>OPS-100285</t>
  </si>
  <si>
    <t>OPS-104556</t>
  </si>
  <si>
    <t>OPS-103606</t>
  </si>
  <si>
    <t>OPS-104104</t>
  </si>
  <si>
    <t>OPS-100760</t>
  </si>
  <si>
    <t>OPS-102062</t>
  </si>
  <si>
    <t>OPS-103949</t>
  </si>
  <si>
    <t>OPS-104547</t>
  </si>
  <si>
    <t>OPS-102158</t>
  </si>
  <si>
    <t>OPS-100055</t>
  </si>
  <si>
    <t>OPS-104311</t>
  </si>
  <si>
    <t>OPS-102279</t>
  </si>
  <si>
    <t>OPS-102555</t>
  </si>
  <si>
    <t>OPS-103125</t>
  </si>
  <si>
    <t>OPS-104517</t>
  </si>
  <si>
    <t>OPS-101780</t>
  </si>
  <si>
    <t>OPS-101611</t>
  </si>
  <si>
    <t>OPS-102012</t>
  </si>
  <si>
    <t>OPS-100376</t>
  </si>
  <si>
    <t>OPS-104040</t>
  </si>
  <si>
    <t>OPS-101583</t>
  </si>
  <si>
    <t>OPS-102245</t>
  </si>
  <si>
    <t>OPS-101663</t>
  </si>
  <si>
    <t>OPS-104161</t>
  </si>
  <si>
    <t>OPS-103672</t>
  </si>
  <si>
    <t>OPS-103168</t>
  </si>
  <si>
    <t>OPS-100848</t>
  </si>
  <si>
    <t>OPS-103340</t>
  </si>
  <si>
    <t>OPS-100846</t>
  </si>
  <si>
    <t>OPS-104235</t>
  </si>
  <si>
    <t>OPS-100484</t>
  </si>
  <si>
    <t>OPS-100236</t>
  </si>
  <si>
    <t>OPS-103624</t>
  </si>
  <si>
    <t>OPS-103705</t>
  </si>
  <si>
    <t>OPS-103453</t>
  </si>
  <si>
    <t>OPS-104464</t>
  </si>
  <si>
    <t>OPS-102433</t>
  </si>
  <si>
    <t>OPS-101125</t>
  </si>
  <si>
    <t>OPS-102639</t>
  </si>
  <si>
    <t>OPS-101357</t>
  </si>
  <si>
    <t>OPS-102224</t>
  </si>
  <si>
    <t>OPS-102484</t>
  </si>
  <si>
    <t>OPS-100823</t>
  </si>
  <si>
    <t>OPS-100557</t>
  </si>
  <si>
    <t>OPS-101283</t>
  </si>
  <si>
    <t>OPS-103723</t>
  </si>
  <si>
    <t>OPS-100824</t>
  </si>
  <si>
    <t>OPS-104816</t>
  </si>
  <si>
    <t>OPS-102851</t>
  </si>
  <si>
    <t>OPS-104179</t>
  </si>
  <si>
    <t>OPS-103262</t>
  </si>
  <si>
    <t>OPS-104917</t>
  </si>
  <si>
    <t>OPS-101845</t>
  </si>
  <si>
    <t>OPS-101252</t>
  </si>
  <si>
    <t>OPS-100211</t>
  </si>
  <si>
    <t>OPS-101532</t>
  </si>
  <si>
    <t>OPS-101616</t>
  </si>
  <si>
    <t>OPS-103776</t>
  </si>
  <si>
    <t>OPS-104252</t>
  </si>
  <si>
    <t>OPS-100140</t>
  </si>
  <si>
    <t>OPS-104283</t>
  </si>
  <si>
    <t>OPS-104065</t>
  </si>
  <si>
    <t>OPS-102417</t>
  </si>
  <si>
    <t>OPS-102499</t>
  </si>
  <si>
    <t>OPS-102326</t>
  </si>
  <si>
    <t>OPS-103371</t>
  </si>
  <si>
    <t>OPS-104614</t>
  </si>
  <si>
    <t>OPS-101054</t>
  </si>
  <si>
    <t>OPS-103655</t>
  </si>
  <si>
    <t>OPS-102620</t>
  </si>
  <si>
    <t>OPS-104679</t>
  </si>
  <si>
    <t>OPS-104232</t>
  </si>
  <si>
    <t>OPS-102015</t>
  </si>
  <si>
    <t>OPS-104753</t>
  </si>
  <si>
    <t>OPS-100594</t>
  </si>
  <si>
    <t>OPS-102883</t>
  </si>
  <si>
    <t>OPS-100880</t>
  </si>
  <si>
    <t>OPS-103636</t>
  </si>
  <si>
    <t>OPS-101033</t>
  </si>
  <si>
    <t>OPS-100345</t>
  </si>
  <si>
    <t>OPS-100842</t>
  </si>
  <si>
    <t>OPS-104422</t>
  </si>
  <si>
    <t>OPS-102474</t>
  </si>
  <si>
    <t>OPS-104148</t>
  </si>
  <si>
    <t>OPS-103253</t>
  </si>
  <si>
    <t>OPS-101864</t>
  </si>
  <si>
    <t>OPS-104021</t>
  </si>
  <si>
    <t>OPS-103394</t>
  </si>
  <si>
    <t>OPS-103720</t>
  </si>
  <si>
    <t>OPS-104935</t>
  </si>
  <si>
    <t>OPS-103179</t>
  </si>
  <si>
    <t>OPS-103789</t>
  </si>
  <si>
    <t>OPS-103448</t>
  </si>
  <si>
    <t>OPS-103208</t>
  </si>
  <si>
    <t>OPS-103099</t>
  </si>
  <si>
    <t>OPS-101810</t>
  </si>
  <si>
    <t>OPS-104039</t>
  </si>
  <si>
    <t>OPS-102910</t>
  </si>
  <si>
    <t>OPS-103356</t>
  </si>
  <si>
    <t>OPS-101190</t>
  </si>
  <si>
    <t>OPS-102235</t>
  </si>
  <si>
    <t>OPS-104170</t>
  </si>
  <si>
    <t>OPS-101359</t>
  </si>
  <si>
    <t>OPS-101490</t>
  </si>
  <si>
    <t>OPS-103639</t>
  </si>
  <si>
    <t>OPS-101565</t>
  </si>
  <si>
    <t>OPS-103859</t>
  </si>
  <si>
    <t>OPS-103531</t>
  </si>
  <si>
    <t>OPS-102519</t>
  </si>
  <si>
    <t>OPS-100126</t>
  </si>
  <si>
    <t>OPS-100365</t>
  </si>
  <si>
    <t>OPS-100118</t>
  </si>
  <si>
    <t>OPS-104471</t>
  </si>
  <si>
    <t>OPS-100630</t>
  </si>
  <si>
    <t>OPS-102576</t>
  </si>
  <si>
    <t>OPS-104791</t>
  </si>
  <si>
    <t>OPS-101686</t>
  </si>
  <si>
    <t>OPS-102013</t>
  </si>
  <si>
    <t>OPS-101989</t>
  </si>
  <si>
    <t>OPS-101519</t>
  </si>
  <si>
    <t>OPS-104964</t>
  </si>
  <si>
    <t>OPS-101513</t>
  </si>
  <si>
    <t>OPS-103178</t>
  </si>
  <si>
    <t>OPS-100976</t>
  </si>
  <si>
    <t>OPS-104685</t>
  </si>
  <si>
    <t>OPS-103750</t>
  </si>
  <si>
    <t>OPS-104258</t>
  </si>
  <si>
    <t>OPS-103059</t>
  </si>
  <si>
    <t>OPS-101736</t>
  </si>
  <si>
    <t>OPS-100478</t>
  </si>
  <si>
    <t>OPS-101798</t>
  </si>
  <si>
    <t>OPS-101006</t>
  </si>
  <si>
    <t>OPS-100632</t>
  </si>
  <si>
    <t>OPS-102641</t>
  </si>
  <si>
    <t>OPS-101521</t>
  </si>
  <si>
    <t>OPS-104654</t>
  </si>
  <si>
    <t>OPS-101399</t>
  </si>
  <si>
    <t>OPS-104215</t>
  </si>
  <si>
    <t>OPS-102329</t>
  </si>
  <si>
    <t>OPS-104408</t>
  </si>
  <si>
    <t>OPS-102938</t>
  </si>
  <si>
    <t>OPS-104470</t>
  </si>
  <si>
    <t>OPS-102463</t>
  </si>
  <si>
    <t>OPS-104722</t>
  </si>
  <si>
    <t>OPS-102997</t>
  </si>
  <si>
    <t>OPS-102918</t>
  </si>
  <si>
    <t>OPS-103324</t>
  </si>
  <si>
    <t>OPS-102621</t>
  </si>
  <si>
    <t>OPS-101998</t>
  </si>
  <si>
    <t>OPS-104302</t>
  </si>
  <si>
    <t>OPS-103118</t>
  </si>
  <si>
    <t>OPS-101807</t>
  </si>
  <si>
    <t>OPS-101990</t>
  </si>
  <si>
    <t>OPS-101576</t>
  </si>
  <si>
    <t>OPS-102600</t>
  </si>
  <si>
    <t>OPS-103951</t>
  </si>
  <si>
    <t>OPS-101199</t>
  </si>
  <si>
    <t>OPS-102369</t>
  </si>
  <si>
    <t>OPS-103597</t>
  </si>
  <si>
    <t>OPS-100470</t>
  </si>
  <si>
    <t>OPS-104578</t>
  </si>
  <si>
    <t>OPS-104933</t>
  </si>
  <si>
    <t>OPS-100867</t>
  </si>
  <si>
    <t>OPS-100080</t>
  </si>
  <si>
    <t>OPS-100534</t>
  </si>
  <si>
    <t>OPS-101110</t>
  </si>
  <si>
    <t>OPS-102339</t>
  </si>
  <si>
    <t>OPS-104362</t>
  </si>
  <si>
    <t>OPS-100165</t>
  </si>
  <si>
    <t>OPS-104015</t>
  </si>
  <si>
    <t>OPS-104529</t>
  </si>
  <si>
    <t>OPS-100876</t>
  </si>
  <si>
    <t>OPS-100186</t>
  </si>
  <si>
    <t>OPS-102166</t>
  </si>
  <si>
    <t>OPS-102470</t>
  </si>
  <si>
    <t>OPS-101476</t>
  </si>
  <si>
    <t>OPS-100136</t>
  </si>
  <si>
    <t>OPS-102420</t>
  </si>
  <si>
    <t>OPS-103937</t>
  </si>
  <si>
    <t>OPS-104465</t>
  </si>
  <si>
    <t>OPS-103656</t>
  </si>
  <si>
    <t>OPS-104415</t>
  </si>
  <si>
    <t>OPS-102892</t>
  </si>
  <si>
    <t>OPS-102098</t>
  </si>
  <si>
    <t>OPS-104702</t>
  </si>
  <si>
    <t>OPS-103870</t>
  </si>
  <si>
    <t>OPS-102575</t>
  </si>
  <si>
    <t>OPS-102501</t>
  </si>
  <si>
    <t>OPS-104607</t>
  </si>
  <si>
    <t>OPS-102731</t>
  </si>
  <si>
    <t>OPS-101229</t>
  </si>
  <si>
    <t>OPS-100648</t>
  </si>
  <si>
    <t>OPS-104652</t>
  </si>
  <si>
    <t>OPS-103106</t>
  </si>
  <si>
    <t>OPS-102296</t>
  </si>
  <si>
    <t>OPS-103039</t>
  </si>
  <si>
    <t>OPS-104926</t>
  </si>
  <si>
    <t>OPS-100692</t>
  </si>
  <si>
    <t>OPS-101464</t>
  </si>
  <si>
    <t>OPS-104864</t>
  </si>
  <si>
    <t>OPS-102029</t>
  </si>
  <si>
    <t>OPS-104313</t>
  </si>
  <si>
    <t>OPS-101277</t>
  </si>
  <si>
    <t>OPS-100544</t>
  </si>
  <si>
    <t>OPS-102759</t>
  </si>
  <si>
    <t>OPS-104067</t>
  </si>
  <si>
    <t>OPS-102487</t>
  </si>
  <si>
    <t>OPS-104612</t>
  </si>
  <si>
    <t>OPS-101986</t>
  </si>
  <si>
    <t>OPS-102909</t>
  </si>
  <si>
    <t>OPS-102999</t>
  </si>
  <si>
    <t>OPS-102375</t>
  </si>
  <si>
    <t>OPS-100227</t>
  </si>
  <si>
    <t>OPS-104788</t>
  </si>
  <si>
    <t>OPS-100554</t>
  </si>
  <si>
    <t>OPS-104158</t>
  </si>
  <si>
    <t>OPS-102933</t>
  </si>
  <si>
    <t>OPS-101733</t>
  </si>
  <si>
    <t>OPS-102060</t>
  </si>
  <si>
    <t>OPS-102021</t>
  </si>
  <si>
    <t>OPS-104004</t>
  </si>
  <si>
    <t>OPS-103869</t>
  </si>
  <si>
    <t>OPS-104665</t>
  </si>
  <si>
    <t>OPS-101840</t>
  </si>
  <si>
    <t>OPS-104776</t>
  </si>
  <si>
    <t>OPS-102108</t>
  </si>
  <si>
    <t>OPS-103942</t>
  </si>
  <si>
    <t>OPS-103934</t>
  </si>
  <si>
    <t>OPS-100662</t>
  </si>
  <si>
    <t>OPS-101636</t>
  </si>
  <si>
    <t>OPS-100349</t>
  </si>
  <si>
    <t>OPS-100298</t>
  </si>
  <si>
    <t>OPS-102584</t>
  </si>
  <si>
    <t>OPS-103619</t>
  </si>
  <si>
    <t>OPS-104301</t>
  </si>
  <si>
    <t>OPS-103678</t>
  </si>
  <si>
    <t>OPS-102403</t>
  </si>
  <si>
    <t>OPS-104970</t>
  </si>
  <si>
    <t>OPS-101034</t>
  </si>
  <si>
    <t>OPS-103703</t>
  </si>
  <si>
    <t>OPS-103818</t>
  </si>
  <si>
    <t>OPS-101234</t>
  </si>
  <si>
    <t>OPS-104752</t>
  </si>
  <si>
    <t>OPS-103801</t>
  </si>
  <si>
    <t>OPS-101586</t>
  </si>
  <si>
    <t>OPS-101947</t>
  </si>
  <si>
    <t>OPS-101592</t>
  </si>
  <si>
    <t>OPS-104218</t>
  </si>
  <si>
    <t>OPS-100657</t>
  </si>
  <si>
    <t>OPS-102200</t>
  </si>
  <si>
    <t>OPS-104830</t>
  </si>
  <si>
    <t>OPS-103185</t>
  </si>
  <si>
    <t>OPS-101897</t>
  </si>
  <si>
    <t>OPS-103559</t>
  </si>
  <si>
    <t>OPS-104227</t>
  </si>
  <si>
    <t>OPS-101723</t>
  </si>
  <si>
    <t>OPS-100134</t>
  </si>
  <si>
    <t>OPS-104097</t>
  </si>
  <si>
    <t>OPS-104348</t>
  </si>
  <si>
    <t>OPS-101888</t>
  </si>
  <si>
    <t>OPS-104575</t>
  </si>
  <si>
    <t>OPS-100578</t>
  </si>
  <si>
    <t>OPS-103144</t>
  </si>
  <si>
    <t>OPS-100239</t>
  </si>
  <si>
    <t>OPS-102371</t>
  </si>
  <si>
    <t>OPS-104548</t>
  </si>
  <si>
    <t>OPS-100957</t>
  </si>
  <si>
    <t>OPS-101954</t>
  </si>
  <si>
    <t>OPS-103290</t>
  </si>
  <si>
    <t>OPS-101879</t>
  </si>
  <si>
    <t>OPS-100730</t>
  </si>
  <si>
    <t>OPS-104585</t>
  </si>
  <si>
    <t>OPS-101010</t>
  </si>
  <si>
    <t>OPS-100550</t>
  </si>
  <si>
    <t>OPS-101360</t>
  </si>
  <si>
    <t>OPS-103109</t>
  </si>
  <si>
    <t>OPS-104207</t>
  </si>
  <si>
    <t>OPS-100160</t>
  </si>
  <si>
    <t>OPS-102937</t>
  </si>
  <si>
    <t>OPS-100610</t>
  </si>
  <si>
    <t>OPS-100292</t>
  </si>
  <si>
    <t>OPS-102975</t>
  </si>
  <si>
    <t>OPS-100746</t>
  </si>
  <si>
    <t>OPS-100776</t>
  </si>
  <si>
    <t>OPS-102747</t>
  </si>
  <si>
    <t>OPS-102828</t>
  </si>
  <si>
    <t>OPS-101458</t>
  </si>
  <si>
    <t>OPS-100264</t>
  </si>
  <si>
    <t>OPS-101256</t>
  </si>
  <si>
    <t>OPS-104399</t>
  </si>
  <si>
    <t>OPS-101772</t>
  </si>
  <si>
    <t>OPS-104085</t>
  </si>
  <si>
    <t>OPS-102976</t>
  </si>
  <si>
    <t>OPS-101200</t>
  </si>
  <si>
    <t>OPS-104668</t>
  </si>
  <si>
    <t>OPS-104246</t>
  </si>
  <si>
    <t>OPS-104168</t>
  </si>
  <si>
    <t>OPS-100090</t>
  </si>
  <si>
    <t>OPS-104214</t>
  </si>
  <si>
    <t>OPS-101512</t>
  </si>
  <si>
    <t>OPS-102370</t>
  </si>
  <si>
    <t>OPS-104727</t>
  </si>
  <si>
    <t>OPS-100460</t>
  </si>
  <si>
    <t>OPS-102218</t>
  </si>
  <si>
    <t>OPS-104325</t>
  </si>
  <si>
    <t>OPS-103646</t>
  </si>
  <si>
    <t>OPS-104338</t>
  </si>
  <si>
    <t>OPS-101938</t>
  </si>
  <si>
    <t>OPS-103028</t>
  </si>
  <si>
    <t>OPS-104095</t>
  </si>
  <si>
    <t>OPS-102319</t>
  </si>
  <si>
    <t>OPS-103184</t>
  </si>
  <si>
    <t>OPS-103589</t>
  </si>
  <si>
    <t>OPS-100497</t>
  </si>
  <si>
    <t>OPS-100221</t>
  </si>
  <si>
    <t>OPS-104501</t>
  </si>
  <si>
    <t>OPS-102926</t>
  </si>
  <si>
    <t>OPS-100921</t>
  </si>
  <si>
    <t>OPS-104661</t>
  </si>
  <si>
    <t>OPS-100985</t>
  </si>
  <si>
    <t>OPS-104680</t>
  </si>
  <si>
    <t>OPS-101916</t>
  </si>
  <si>
    <t>OPS-100313</t>
  </si>
  <si>
    <t>OPS-103214</t>
  </si>
  <si>
    <t>OPS-102442</t>
  </si>
  <si>
    <t>OPS-103455</t>
  </si>
  <si>
    <t>OPS-103829</t>
  </si>
  <si>
    <t>OPS-100678</t>
  </si>
  <si>
    <t>OPS-100166</t>
  </si>
  <si>
    <t>OPS-104425</t>
  </si>
  <si>
    <t>OPS-102134</t>
  </si>
  <si>
    <t>OPS-102132</t>
  </si>
  <si>
    <t>OPS-102255</t>
  </si>
  <si>
    <t>OPS-104200</t>
  </si>
  <si>
    <t>OPS-103267</t>
  </si>
  <si>
    <t>OPS-100735</t>
  </si>
  <si>
    <t>OPS-103738</t>
  </si>
  <si>
    <t>OPS-100695</t>
  </si>
  <si>
    <t>OPS-103238</t>
  </si>
  <si>
    <t>OPS-103916</t>
  </si>
  <si>
    <t>OPS-104057</t>
  </si>
  <si>
    <t>OPS-101349</t>
  </si>
  <si>
    <t>OPS-104443</t>
  </si>
  <si>
    <t>OPS-104000</t>
  </si>
  <si>
    <t>OPS-102259</t>
  </si>
  <si>
    <t>OPS-102616</t>
  </si>
  <si>
    <t>OPS-100515</t>
  </si>
  <si>
    <t>OPS-102863</t>
  </si>
  <si>
    <t>OPS-103950</t>
  </si>
  <si>
    <t>OPS-103431</t>
  </si>
  <si>
    <t>OPS-104651</t>
  </si>
  <si>
    <t>OPS-101012</t>
  </si>
  <si>
    <t>OPS-100891</t>
  </si>
  <si>
    <t>OPS-102792</t>
  </si>
  <si>
    <t>OPS-104962</t>
  </si>
  <si>
    <t>OPS-103461</t>
  </si>
  <si>
    <t>OPS-103966</t>
  </si>
  <si>
    <t>OPS-100195</t>
  </si>
  <si>
    <t>OPS-100514</t>
  </si>
  <si>
    <t>OPS-101639</t>
  </si>
  <si>
    <t>OPS-101456</t>
  </si>
  <si>
    <t>OPS-104306</t>
  </si>
  <si>
    <t>OPS-104045</t>
  </si>
  <si>
    <t>OPS-100636</t>
  </si>
  <si>
    <t>OPS-104677</t>
  </si>
  <si>
    <t>OPS-100088</t>
  </si>
  <si>
    <t>OPS-101370</t>
  </si>
  <si>
    <t>OPS-104567</t>
  </si>
  <si>
    <t>OPS-100191</t>
  </si>
  <si>
    <t>OPS-103825</t>
  </si>
  <si>
    <t>OPS-100179</t>
  </si>
  <si>
    <t>OPS-103925</t>
  </si>
  <si>
    <t>OPS-103841</t>
  </si>
  <si>
    <t>OPS-102589</t>
  </si>
  <si>
    <t>OPS-103465</t>
  </si>
  <si>
    <t>OPS-101688</t>
  </si>
  <si>
    <t>OPS-103322</t>
  </si>
  <si>
    <t>OPS-101129</t>
  </si>
  <si>
    <t>OPS-103068</t>
  </si>
  <si>
    <t>OPS-103146</t>
  </si>
  <si>
    <t>OPS-102560</t>
  </si>
  <si>
    <t>OPS-101024</t>
  </si>
  <si>
    <t>OPS-104568</t>
  </si>
  <si>
    <t>OPS-100399</t>
  </si>
  <si>
    <t>OPS-100036</t>
  </si>
  <si>
    <t>OPS-102254</t>
  </si>
  <si>
    <t>OPS-102657</t>
  </si>
  <si>
    <t>OPS-100253</t>
  </si>
  <si>
    <t>OPS-102941</t>
  </si>
  <si>
    <t>OPS-101876</t>
  </si>
  <si>
    <t>OPS-100229</t>
  </si>
  <si>
    <t>OPS-103052</t>
  </si>
  <si>
    <t>OPS-101749</t>
  </si>
  <si>
    <t>OPS-101645</t>
  </si>
  <si>
    <t>OPS-104156</t>
  </si>
  <si>
    <t>OPS-101610</t>
  </si>
  <si>
    <t>OPS-102367</t>
  </si>
  <si>
    <t>OPS-101020</t>
  </si>
  <si>
    <t>OPS-104903</t>
  </si>
  <si>
    <t>OPS-102083</t>
  </si>
  <si>
    <t>OPS-103995</t>
  </si>
  <si>
    <t>OPS-101787</t>
  </si>
  <si>
    <t>OPS-102124</t>
  </si>
  <si>
    <t>OPS-102222</t>
  </si>
  <si>
    <t>OPS-104894</t>
  </si>
  <si>
    <t>OPS-101076</t>
  </si>
  <si>
    <t>OPS-102950</t>
  </si>
  <si>
    <t>OPS-103861</t>
  </si>
  <si>
    <t>OPS-104862</t>
  </si>
  <si>
    <t>OPS-103904</t>
  </si>
  <si>
    <t>OPS-101850</t>
  </si>
  <si>
    <t>OPS-104950</t>
  </si>
  <si>
    <t>OPS-102796</t>
  </si>
  <si>
    <t>OPS-104905</t>
  </si>
  <si>
    <t>OPS-104605</t>
  </si>
  <si>
    <t>OPS-100608</t>
  </si>
  <si>
    <t>OPS-104484</t>
  </si>
  <si>
    <t>OPS-100868</t>
  </si>
  <si>
    <t>OPS-102800</t>
  </si>
  <si>
    <t>OPS-104245</t>
  </si>
  <si>
    <t>OPS-103555</t>
  </si>
  <si>
    <t>OPS-101274</t>
  </si>
  <si>
    <t>OPS-104437</t>
  </si>
  <si>
    <t>OPS-101116</t>
  </si>
  <si>
    <t>OPS-100541</t>
  </si>
  <si>
    <t>OPS-102740</t>
  </si>
  <si>
    <t>OPS-103657</t>
  </si>
  <si>
    <t>OPS-101467</t>
  </si>
  <si>
    <t>OPS-102658</t>
  </si>
  <si>
    <t>OPS-100281</t>
  </si>
  <si>
    <t>OPS-102459</t>
  </si>
  <si>
    <t>OPS-100511</t>
  </si>
  <si>
    <t>OPS-104066</t>
  </si>
  <si>
    <t>OPS-104998</t>
  </si>
  <si>
    <t>OPS-102606</t>
  </si>
  <si>
    <t>OPS-103767</t>
  </si>
  <si>
    <t>OPS-101515</t>
  </si>
  <si>
    <t>OPS-100688</t>
  </si>
  <si>
    <t>OPS-100336</t>
  </si>
  <si>
    <t>OPS-102363</t>
  </si>
  <si>
    <t>OPS-102028</t>
  </si>
  <si>
    <t>OPS-100783</t>
  </si>
  <si>
    <t>OPS-104712</t>
  </si>
  <si>
    <t>OPS-104953</t>
  </si>
  <si>
    <t>OPS-103579</t>
  </si>
  <si>
    <t>OPS-101158</t>
  </si>
  <si>
    <t>OPS-100835</t>
  </si>
  <si>
    <t>OPS-102044</t>
  </si>
  <si>
    <t>OPS-104491</t>
  </si>
  <si>
    <t>OPS-102624</t>
  </si>
  <si>
    <t>OPS-104033</t>
  </si>
  <si>
    <t>OPS-102622</t>
  </si>
  <si>
    <t>OPS-103351</t>
  </si>
  <si>
    <t>OPS-102784</t>
  </si>
  <si>
    <t>OPS-100950</t>
  </si>
  <si>
    <t>OPS-101762</t>
  </si>
  <si>
    <t>OPS-104079</t>
  </si>
  <si>
    <t>OPS-102328</t>
  </si>
  <si>
    <t>OPS-103712</t>
  </si>
  <si>
    <t>OPS-100338</t>
  </si>
  <si>
    <t>OPS-103771</t>
  </si>
  <si>
    <t>OPS-102057</t>
  </si>
  <si>
    <t>OPS-104966</t>
  </si>
  <si>
    <t>OPS-100294</t>
  </si>
  <si>
    <t>OPS-102206</t>
  </si>
  <si>
    <t>OPS-103414</t>
  </si>
  <si>
    <t>OPS-103194</t>
  </si>
  <si>
    <t>OPS-102594</t>
  </si>
  <si>
    <t>OPS-102073</t>
  </si>
  <si>
    <t>OPS-100471</t>
  </si>
  <si>
    <t>OPS-100558</t>
  </si>
  <si>
    <t>OPS-101263</t>
  </si>
  <si>
    <t>OPS-104937</t>
  </si>
  <si>
    <t>OPS-103237</t>
  </si>
  <si>
    <t>OPS-101023</t>
  </si>
  <si>
    <t>OPS-100121</t>
  </si>
  <si>
    <t>OPS-100906</t>
  </si>
  <si>
    <t>OPS-103769</t>
  </si>
  <si>
    <t>OPS-101307</t>
  </si>
  <si>
    <t>OPS-103819</t>
  </si>
  <si>
    <t>OPS-102559</t>
  </si>
  <si>
    <t>OPS-101936</t>
  </si>
  <si>
    <t>OPS-103882</t>
  </si>
  <si>
    <t>OPS-103893</t>
  </si>
  <si>
    <t>OPS-101094</t>
  </si>
  <si>
    <t>OPS-103856</t>
  </si>
  <si>
    <t>OPS-104037</t>
  </si>
  <si>
    <t>OPS-100816</t>
  </si>
  <si>
    <t>OPS-104972</t>
  </si>
  <si>
    <t>OPS-101083</t>
  </si>
  <si>
    <t>OPS-101209</t>
  </si>
  <si>
    <t>OPS-101290</t>
  </si>
  <si>
    <t>OPS-104192</t>
  </si>
  <si>
    <t>OPS-102429</t>
  </si>
  <si>
    <t>OPS-100605</t>
  </si>
  <si>
    <t>OPS-102115</t>
  </si>
  <si>
    <t>OPS-100551</t>
  </si>
  <si>
    <t>OPS-102300</t>
  </si>
  <si>
    <t>OPS-100476</t>
  </si>
  <si>
    <t>OPS-100213</t>
  </si>
  <si>
    <t>OPS-103513</t>
  </si>
  <si>
    <t>OPS-104819</t>
  </si>
  <si>
    <t>OPS-102025</t>
  </si>
  <si>
    <t>OPS-102481</t>
  </si>
  <si>
    <t>OPS-100277</t>
  </si>
  <si>
    <t>OPS-104602</t>
  </si>
  <si>
    <t>OPS-104756</t>
  </si>
  <si>
    <t>OPS-102340</t>
  </si>
  <si>
    <t>OPS-100902</t>
  </si>
  <si>
    <t>OPS-101410</t>
  </si>
  <si>
    <t>OPS-100990</t>
  </si>
  <si>
    <t>OPS-100304</t>
  </si>
  <si>
    <t>OPS-103560</t>
  </si>
  <si>
    <t>OPS-104492</t>
  </si>
  <si>
    <t>OPS-101997</t>
  </si>
  <si>
    <t>OPS-102116</t>
  </si>
  <si>
    <t>OPS-101902</t>
  </si>
  <si>
    <t>OPS-100325</t>
  </si>
  <si>
    <t>OPS-103333</t>
  </si>
  <si>
    <t>OPS-101155</t>
  </si>
  <si>
    <t>OPS-103473</t>
  </si>
  <si>
    <t>OPS-101474</t>
  </si>
  <si>
    <t>OPS-103012</t>
  </si>
  <si>
    <t>OPS-104927</t>
  </si>
  <si>
    <t>OPS-100151</t>
  </si>
  <si>
    <t>OPS-101122</t>
  </si>
  <si>
    <t>OPS-104557</t>
  </si>
  <si>
    <t>OPS-104075</t>
  </si>
  <si>
    <t>OPS-101131</t>
  </si>
  <si>
    <t>OPS-103955</t>
  </si>
  <si>
    <t>OPS-102798</t>
  </si>
  <si>
    <t>OPS-102804</t>
  </si>
  <si>
    <t>OPS-101049</t>
  </si>
  <si>
    <t>OPS-100812</t>
  </si>
  <si>
    <t>OPS-102710</t>
  </si>
  <si>
    <t>OPS-103911</t>
  </si>
  <si>
    <t>OPS-101558</t>
  </si>
  <si>
    <t>OPS-101064</t>
  </si>
  <si>
    <t>OPS-103155</t>
  </si>
  <si>
    <t>OPS-102304</t>
  </si>
  <si>
    <t>OPS-102983</t>
  </si>
  <si>
    <t>OPS-104906</t>
  </si>
  <si>
    <t>OPS-100893</t>
  </si>
  <si>
    <t>OPS-102922</t>
  </si>
  <si>
    <t>OPS-101101</t>
  </si>
  <si>
    <t>OPS-102437</t>
  </si>
  <si>
    <t>OPS-102985</t>
  </si>
  <si>
    <t>OPS-101316</t>
  </si>
  <si>
    <t>OPS-101649</t>
  </si>
  <si>
    <t>OPS-103104</t>
  </si>
  <si>
    <t>OPS-104981</t>
  </si>
  <si>
    <t>OPS-104343</t>
  </si>
  <si>
    <t>OPS-104242</t>
  </si>
  <si>
    <t>OPS-100796</t>
  </si>
  <si>
    <t>OPS-100590</t>
  </si>
  <si>
    <t>OPS-100074</t>
  </si>
  <si>
    <t>OPS-100461</t>
  </si>
  <si>
    <t>OPS-100487</t>
  </si>
  <si>
    <t>OPS-104543</t>
  </si>
  <si>
    <t>OPS-102139</t>
  </si>
  <si>
    <t>OPS-101230</t>
  </si>
  <si>
    <t>OPS-100493</t>
  </si>
  <si>
    <t>OPS-104267</t>
  </si>
  <si>
    <t>OPS-103694</t>
  </si>
  <si>
    <t>OPS-102105</t>
  </si>
  <si>
    <t>OPS-101266</t>
  </si>
  <si>
    <t>OPS-103419</t>
  </si>
  <si>
    <t>OPS-100098</t>
  </si>
  <si>
    <t>OPS-103274</t>
  </si>
  <si>
    <t>OPS-104925</t>
  </si>
  <si>
    <t>OPS-102528</t>
  </si>
  <si>
    <t>OPS-101773</t>
  </si>
  <si>
    <t>OPS-101468</t>
  </si>
  <si>
    <t>OPS-101750</t>
  </si>
  <si>
    <t>OPS-101479</t>
  </si>
  <si>
    <t>OPS-101891</t>
  </si>
  <si>
    <t>OPS-104195</t>
  </si>
  <si>
    <t>OPS-103141</t>
  </si>
  <si>
    <t>OPS-102345</t>
  </si>
  <si>
    <t>OPS-104444</t>
  </si>
  <si>
    <t>OPS-102951</t>
  </si>
  <si>
    <t>OPS-100602</t>
  </si>
  <si>
    <t>OPS-103943</t>
  </si>
  <si>
    <t>OPS-103222</t>
  </si>
  <si>
    <t>OPS-100396</t>
  </si>
  <si>
    <t>OPS-100427</t>
  </si>
  <si>
    <t>OPS-100022</t>
  </si>
  <si>
    <t>OPS-101039</t>
  </si>
  <si>
    <t>OPS-102301</t>
  </si>
  <si>
    <t>OPS-100845</t>
  </si>
  <si>
    <t>OPS-103358</t>
  </si>
  <si>
    <t>OPS-102894</t>
  </si>
  <si>
    <t>OPS-102603</t>
  </si>
  <si>
    <t>OPS-103418</t>
  </si>
  <si>
    <t>OPS-104347</t>
  </si>
  <si>
    <t>OPS-101670</t>
  </si>
  <si>
    <t>OPS-103503</t>
  </si>
  <si>
    <t>OPS-104843</t>
  </si>
  <si>
    <t>OPS-101315</t>
  </si>
  <si>
    <t>OPS-101847</t>
  </si>
  <si>
    <t>OPS-103089</t>
  </si>
  <si>
    <t>OPS-100244</t>
  </si>
  <si>
    <t>OPS-104163</t>
  </si>
  <si>
    <t>OPS-104755</t>
  </si>
  <si>
    <t>OPS-100934</t>
  </si>
  <si>
    <t>OPS-102408</t>
  </si>
  <si>
    <t>OPS-102144</t>
  </si>
  <si>
    <t>OPS-101529</t>
  </si>
  <si>
    <t>OPS-101497</t>
  </si>
  <si>
    <t>OPS-104991</t>
  </si>
  <si>
    <t>OPS-102570</t>
  </si>
  <si>
    <t>OPS-101555</t>
  </si>
  <si>
    <t>OPS-103023</t>
  </si>
  <si>
    <t>OPS-104458</t>
  </si>
  <si>
    <t>OPS-104581</t>
  </si>
  <si>
    <t>OPS-103224</t>
  </si>
  <si>
    <t>OPS-103400</t>
  </si>
  <si>
    <t>OPS-103329</t>
  </si>
  <si>
    <t>OPS-102360</t>
  </si>
  <si>
    <t>OPS-101809</t>
  </si>
  <si>
    <t>OPS-102891</t>
  </si>
  <si>
    <t>OPS-102462</t>
  </si>
  <si>
    <t>OPS-102507</t>
  </si>
  <si>
    <t>OPS-101186</t>
  </si>
  <si>
    <t>OPS-102388</t>
  </si>
  <si>
    <t>OPS-104383</t>
  </si>
  <si>
    <t>OPS-103321</t>
  </si>
  <si>
    <t>OPS-102554</t>
  </si>
  <si>
    <t>OPS-104236</t>
  </si>
  <si>
    <t>OPS-103926</t>
  </si>
  <si>
    <t>OPS-101761</t>
  </si>
  <si>
    <t>OPS-103280</t>
  </si>
  <si>
    <t>OPS-101966</t>
  </si>
  <si>
    <t>OPS-102949</t>
  </si>
  <si>
    <t>OPS-103143</t>
  </si>
  <si>
    <t>OPS-100445</t>
  </si>
  <si>
    <t>OPS-102088</t>
  </si>
  <si>
    <t>OPS-101265</t>
  </si>
  <si>
    <t>OPS-102754</t>
  </si>
  <si>
    <t>OPS-102566</t>
  </si>
  <si>
    <t>OPS-104451</t>
  </si>
  <si>
    <t>OPS-103930</t>
  </si>
  <si>
    <t>OPS-101077</t>
  </si>
  <si>
    <t>OPS-102888</t>
  </si>
  <si>
    <t>OPS-103271</t>
  </si>
  <si>
    <t>OPS-101228</t>
  </si>
  <si>
    <t>OPS-101152</t>
  </si>
  <si>
    <t>OPS-103728</t>
  </si>
  <si>
    <t>OPS-104031</t>
  </si>
  <si>
    <t>OPS-103935</t>
  </si>
  <si>
    <t>OPS-100418</t>
  </si>
  <si>
    <t>OPS-101243</t>
  </si>
  <si>
    <t>OPS-101867</t>
  </si>
  <si>
    <t>OPS-104254</t>
  </si>
  <si>
    <t>OPS-103167</t>
  </si>
  <si>
    <t>OPS-103664</t>
  </si>
  <si>
    <t>OPS-103716</t>
  </si>
  <si>
    <t>OPS-101279</t>
  </si>
  <si>
    <t>OPS-102638</t>
  </si>
  <si>
    <t>OPS-104857</t>
  </si>
  <si>
    <t>OPS-103111</t>
  </si>
  <si>
    <t>OPS-104339</t>
  </si>
  <si>
    <t>OPS-100885</t>
  </si>
  <si>
    <t>OPS-100621</t>
  </si>
  <si>
    <t>OPS-102552</t>
  </si>
  <si>
    <t>OPS-102971</t>
  </si>
  <si>
    <t>OPS-102208</t>
  </si>
  <si>
    <t>OPS-103467</t>
  </si>
  <si>
    <t>OPS-100538</t>
  </si>
  <si>
    <t>OPS-103768</t>
  </si>
  <si>
    <t>OPS-102289</t>
  </si>
  <si>
    <t>OPS-100014</t>
  </si>
  <si>
    <t>OPS-101682</t>
  </si>
  <si>
    <t>OPS-100741</t>
  </si>
  <si>
    <t>OPS-102977</t>
  </si>
  <si>
    <t>OPS-103387</t>
  </si>
  <si>
    <t>OPS-101386</t>
  </si>
  <si>
    <t>OPS-102844</t>
  </si>
  <si>
    <t>OPS-102404</t>
  </si>
  <si>
    <t>OPS-100335</t>
  </si>
  <si>
    <t>OPS-102737</t>
  </si>
  <si>
    <t>OPS-104281</t>
  </si>
  <si>
    <t>OPS-104920</t>
  </si>
  <si>
    <t>OPS-103496</t>
  </si>
  <si>
    <t>OPS-102990</t>
  </si>
  <si>
    <t>OPS-103398</t>
  </si>
  <si>
    <t>OPS-103050</t>
  </si>
  <si>
    <t>OPS-102236</t>
  </si>
  <si>
    <t>OPS-100942</t>
  </si>
  <si>
    <t>OPS-104381</t>
  </si>
  <si>
    <t>OPS-102948</t>
  </si>
  <si>
    <t>OPS-101185</t>
  </si>
  <si>
    <t>OPS-104262</t>
  </si>
  <si>
    <t>OPS-102278</t>
  </si>
  <si>
    <t>OPS-103932</t>
  </si>
  <si>
    <t>OPS-101852</t>
  </si>
  <si>
    <t>OPS-104138</t>
  </si>
  <si>
    <t>OPS-102797</t>
  </si>
  <si>
    <t>OPS-104876</t>
  </si>
  <si>
    <t>OPS-101887</t>
  </si>
  <si>
    <t>OPS-103660</t>
  </si>
  <si>
    <t>OPS-103616</t>
  </si>
  <si>
    <t>OPS-103520</t>
  </si>
  <si>
    <t>OPS-102398</t>
  </si>
  <si>
    <t>OPS-102094</t>
  </si>
  <si>
    <t>OPS-102157</t>
  </si>
  <si>
    <t>OPS-103690</t>
  </si>
  <si>
    <t>OPS-100030</t>
  </si>
  <si>
    <t>OPS-104278</t>
  </si>
  <si>
    <t>OPS-102670</t>
  </si>
  <si>
    <t>OPS-103492</t>
  </si>
  <si>
    <t>OPS-104731</t>
  </si>
  <si>
    <t>OPS-104201</t>
  </si>
  <si>
    <t>OPS-104157</t>
  </si>
  <si>
    <t>OPS-101108</t>
  </si>
  <si>
    <t>OPS-100491</t>
  </si>
  <si>
    <t>OPS-100316</t>
  </si>
  <si>
    <t>OPS-101475</t>
  </si>
  <si>
    <t>OPS-100382</t>
  </si>
  <si>
    <t>OPS-104519</t>
  </si>
  <si>
    <t>OPS-104975</t>
  </si>
  <si>
    <t>OPS-103812</t>
  </si>
  <si>
    <t>OPS-103596</t>
  </si>
  <si>
    <t>OPS-100446</t>
  </si>
  <si>
    <t>OPS-104760</t>
  </si>
  <si>
    <t>OPS-104073</t>
  </si>
  <si>
    <t>OPS-100627</t>
  </si>
  <si>
    <t>OPS-101113</t>
  </si>
  <si>
    <t>OPS-101485</t>
  </si>
  <si>
    <t>OPS-104365</t>
  </si>
  <si>
    <t>OPS-102978</t>
  </si>
  <si>
    <t>OPS-103196</t>
  </si>
  <si>
    <t>OPS-103806</t>
  </si>
  <si>
    <t>OPS-100012</t>
  </si>
  <si>
    <t>OPS-104211</t>
  </si>
  <si>
    <t>OPS-100844</t>
  </si>
  <si>
    <t>OPS-101453</t>
  </si>
  <si>
    <t>OPS-101974</t>
  </si>
  <si>
    <t>OPS-101789</t>
  </si>
  <si>
    <t>OPS-102401</t>
  </si>
  <si>
    <t>OPS-102701</t>
  </si>
  <si>
    <t>OPS-100774</t>
  </si>
  <si>
    <t>OPS-104787</t>
  </si>
  <si>
    <t>OPS-100791</t>
  </si>
  <si>
    <t>OPS-102916</t>
  </si>
  <si>
    <t>OPS-104266</t>
  </si>
  <si>
    <t>OPS-103350</t>
  </si>
  <si>
    <t>OPS-102122</t>
  </si>
  <si>
    <t>OPS-101554</t>
  </si>
  <si>
    <t>OPS-103135</t>
  </si>
  <si>
    <t>OPS-104847</t>
  </si>
  <si>
    <t>OPS-102879</t>
  </si>
  <si>
    <t>OPS-101820</t>
  </si>
  <si>
    <t>OPS-102811</t>
  </si>
  <si>
    <t>OPS-100592</t>
  </si>
  <si>
    <t>OPS-104904</t>
  </si>
  <si>
    <t>OPS-101045</t>
  </si>
  <si>
    <t>OPS-104041</t>
  </si>
  <si>
    <t>OPS-104749</t>
  </si>
  <si>
    <t>OPS-100245</t>
  </si>
  <si>
    <t>OPS-101388</t>
  </si>
  <si>
    <t>OPS-102023</t>
  </si>
  <si>
    <t>OPS-100060</t>
  </si>
  <si>
    <t>OPS-100177</t>
  </si>
  <si>
    <t>OPS-100450</t>
  </si>
  <si>
    <t>OPS-104082</t>
  </si>
  <si>
    <t>OPS-100056</t>
  </si>
  <si>
    <t>OPS-103458</t>
  </si>
  <si>
    <t>OPS-101769</t>
  </si>
  <si>
    <t>OPS-101738</t>
  </si>
  <si>
    <t>OPS-103241</t>
  </si>
  <si>
    <t>OPS-104738</t>
  </si>
  <si>
    <t>Data Quality Check</t>
  </si>
  <si>
    <t>Result</t>
  </si>
  <si>
    <t>Total Columns</t>
  </si>
  <si>
    <t>Duplicate Ticket IDs</t>
  </si>
  <si>
    <t>Blank Locations</t>
  </si>
  <si>
    <t>Blank Request Types</t>
  </si>
  <si>
    <t>Blank Channels</t>
  </si>
  <si>
    <t>Blank Assigned Teams</t>
  </si>
  <si>
    <t>Blank CSAT</t>
  </si>
  <si>
    <t>Total Rows</t>
  </si>
  <si>
    <t>Unknown</t>
  </si>
  <si>
    <t>Unassigned</t>
  </si>
  <si>
    <t xml:space="preserve"> Email</t>
  </si>
  <si>
    <t>Location_Clean</t>
  </si>
  <si>
    <t>Channel_Clean</t>
  </si>
  <si>
    <t>Request_Type_Clean</t>
  </si>
  <si>
    <t>Business_Unit_Clean</t>
  </si>
  <si>
    <t>SLA_Status</t>
  </si>
  <si>
    <t>Critical_SLA_Risk</t>
  </si>
  <si>
    <t>Performance_Band</t>
  </si>
  <si>
    <t>MIS KPI</t>
  </si>
  <si>
    <t>Value</t>
  </si>
  <si>
    <t>Total Tickets</t>
  </si>
  <si>
    <t>Closed Tickets</t>
  </si>
  <si>
    <t>Pending Tickets</t>
  </si>
  <si>
    <t>Escalated Tickets</t>
  </si>
  <si>
    <t>Closure Rate %</t>
  </si>
  <si>
    <t>SLA Achievement %</t>
  </si>
  <si>
    <t>Avg Resolution Hours</t>
  </si>
  <si>
    <t>Avg CSAT</t>
  </si>
  <si>
    <t>Total Operational Cost</t>
  </si>
  <si>
    <t>Total Rework</t>
  </si>
  <si>
    <t>Rework Rate %</t>
  </si>
  <si>
    <t>Business Unit</t>
  </si>
  <si>
    <t>Tickets</t>
  </si>
  <si>
    <t>SLA Breaches</t>
  </si>
  <si>
    <t>Avg Resolution Hrs</t>
  </si>
  <si>
    <t>Total Cost</t>
  </si>
  <si>
    <t>Assigned Team</t>
  </si>
  <si>
    <t>SLA %</t>
  </si>
  <si>
    <t>Rank</t>
  </si>
  <si>
    <t>Ticket MoM %</t>
  </si>
  <si>
    <t>SLA MoM Change</t>
  </si>
  <si>
    <t>KPI</t>
  </si>
  <si>
    <t>Target</t>
  </si>
  <si>
    <t>Actual</t>
  </si>
  <si>
    <t>Variance</t>
  </si>
  <si>
    <t>Management Comment</t>
  </si>
  <si>
    <t>Row Labels</t>
  </si>
  <si>
    <t>Grand Total</t>
  </si>
  <si>
    <t>Count of Ticket_ID</t>
  </si>
  <si>
    <t>(All)</t>
  </si>
  <si>
    <t>Column Labels</t>
  </si>
  <si>
    <t>SLA Breach</t>
  </si>
  <si>
    <t>Within SLA</t>
  </si>
  <si>
    <t>Total Count of Ticket_ID</t>
  </si>
  <si>
    <t>Total Avg Resolution Hrs</t>
  </si>
  <si>
    <t>Average Resolution Hrs</t>
  </si>
  <si>
    <t>Total Within SLA%</t>
  </si>
  <si>
    <t>Within SLA%</t>
  </si>
  <si>
    <t>It</t>
  </si>
  <si>
    <t>Hr</t>
  </si>
  <si>
    <t>Rework_Status</t>
  </si>
  <si>
    <t>Reworked Tickets</t>
  </si>
  <si>
    <t>Rework Ticket Rate %</t>
  </si>
  <si>
    <t>Total Rework Events</t>
  </si>
  <si>
    <t>No Rework</t>
  </si>
  <si>
    <t>Reworked</t>
  </si>
  <si>
    <t>Total Count of Ticket_ID2</t>
  </si>
  <si>
    <t>Count of Ticket_ID2</t>
  </si>
  <si>
    <t>Rework Ticket Rate</t>
  </si>
  <si>
    <t>Cost per Ticket</t>
  </si>
  <si>
    <t>OPERATIONS MIS PERFORMANCE DASHBOARD</t>
  </si>
  <si>
    <t>Annual Operations Performance | FY2025</t>
  </si>
  <si>
    <t xml:space="preserve">     TOTAL TICKETS</t>
  </si>
  <si>
    <t>CLOSURE RATE</t>
  </si>
  <si>
    <t>SLA ACHIEVEMENT</t>
  </si>
  <si>
    <t>AVG RESOLUTION</t>
  </si>
  <si>
    <t>AVG CSAT</t>
  </si>
  <si>
    <t>REWORK RATE</t>
  </si>
  <si>
    <t>OPERATIONAL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</si>
</sst>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 [$₹-445]\ * #,##0_ ;_ [$₹-445]\ * \-#,##0_ ;_ [$₹-445]\ * &quot;-&quot;??_ ;_ @_ "/>
    <numFmt numFmtId="165" formatCode="_ [$₹-439]* #,##0.00_ ;_ [$₹-439]* \-#,##0.00_ ;_ [$₹-439]* &quot;-&quot;??_ ;_ @_ "/>
    <numFmt numFmtId="166" formatCode="\₹0.00,,&quot;M&quot;"/>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b/>
      <sz val="26"/>
      <color theme="1"/>
      <name val="Aptos Narrow"/>
      <family val="2"/>
      <scheme val="minor"/>
    </font>
    <font>
      <b/>
      <sz val="22"/>
      <color theme="1"/>
      <name val="Aptos Narrow"/>
      <family val="2"/>
      <scheme val="minor"/>
    </font>
    <font>
      <sz val="8"/>
      <name val="Aptos Narrow"/>
      <family val="2"/>
      <scheme val="minor"/>
    </font>
    <font>
      <b/>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38">
    <xf numFmtId="0" fontId="0" fillId="0" borderId="0" xfId="0"/>
    <xf numFmtId="14" fontId="0" fillId="0" borderId="0" xfId="0" applyNumberFormat="1"/>
    <xf numFmtId="0" fontId="2" fillId="0" borderId="0" xfId="0" applyFont="1"/>
    <xf numFmtId="0" fontId="2" fillId="0" borderId="0" xfId="0" applyFont="1" applyAlignment="1">
      <alignment vertical="center" wrapText="1"/>
    </xf>
    <xf numFmtId="0" fontId="2" fillId="0" borderId="1" xfId="0" applyFont="1" applyBorder="1"/>
    <xf numFmtId="0" fontId="0" fillId="0" borderId="1" xfId="0" applyBorder="1" applyAlignment="1">
      <alignment vertical="center" wrapText="1"/>
    </xf>
    <xf numFmtId="0" fontId="0" fillId="0" borderId="1" xfId="0" applyBorder="1"/>
    <xf numFmtId="0" fontId="2" fillId="0" borderId="1" xfId="0" applyFont="1" applyBorder="1" applyAlignment="1">
      <alignment vertical="center" wrapText="1"/>
    </xf>
    <xf numFmtId="9" fontId="0" fillId="0" borderId="1" xfId="1" applyFont="1" applyBorder="1" applyAlignment="1">
      <alignment vertical="center" wrapText="1"/>
    </xf>
    <xf numFmtId="0" fontId="0" fillId="0" borderId="0" xfId="0" applyAlignment="1">
      <alignment horizontal="left" vertical="center" indent="1"/>
    </xf>
    <xf numFmtId="9" fontId="0" fillId="0" borderId="0" xfId="1" applyFont="1"/>
    <xf numFmtId="9" fontId="0" fillId="0" borderId="0" xfId="0" applyNumberFormat="1"/>
    <xf numFmtId="0" fontId="0" fillId="0" borderId="1" xfId="0" applyBorder="1" applyAlignment="1">
      <alignment horizontal="right" vertical="center" wrapText="1"/>
    </xf>
    <xf numFmtId="9" fontId="0" fillId="0" borderId="1" xfId="0" applyNumberFormat="1" applyBorder="1" applyAlignment="1">
      <alignment horizontal="right" vertical="center" wrapText="1"/>
    </xf>
    <xf numFmtId="0" fontId="2" fillId="0" borderId="1" xfId="0" applyFont="1" applyBorder="1" applyAlignment="1">
      <alignment horizontal="right" vertical="center" wrapText="1"/>
    </xf>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10" fontId="0" fillId="0" borderId="1" xfId="0" applyNumberFormat="1" applyBorder="1" applyAlignment="1">
      <alignment horizontal="right" vertical="center" wrapText="1"/>
    </xf>
    <xf numFmtId="0" fontId="2" fillId="0" borderId="0" xfId="0" applyFont="1" applyAlignment="1">
      <alignment horizontal="center" vertical="center" wrapText="1"/>
    </xf>
    <xf numFmtId="0" fontId="2" fillId="0" borderId="0" xfId="0" applyFont="1" applyAlignment="1">
      <alignment horizontal="right" vertical="center" wrapText="1"/>
    </xf>
    <xf numFmtId="164" fontId="0" fillId="0" borderId="0" xfId="0" applyNumberFormat="1"/>
    <xf numFmtId="165" fontId="0" fillId="0" borderId="1" xfId="0" applyNumberFormat="1" applyBorder="1" applyAlignment="1">
      <alignment horizontal="right" vertical="center" wrapText="1"/>
    </xf>
    <xf numFmtId="165" fontId="0" fillId="0" borderId="1" xfId="2" applyNumberFormat="1" applyFont="1" applyBorder="1" applyAlignment="1">
      <alignment horizontal="right" vertical="center" wrapText="1"/>
    </xf>
    <xf numFmtId="0" fontId="0" fillId="0" borderId="0" xfId="0" applyAlignment="1">
      <alignment horizontal="center"/>
    </xf>
    <xf numFmtId="0" fontId="0" fillId="0" borderId="0" xfId="0" applyAlignment="1">
      <alignment horizontal="center"/>
    </xf>
    <xf numFmtId="0" fontId="4" fillId="0" borderId="0" xfId="0" applyFont="1" applyAlignment="1">
      <alignment horizontal="center" vertical="center"/>
    </xf>
    <xf numFmtId="0" fontId="6" fillId="0" borderId="0" xfId="0" applyFont="1" applyAlignment="1">
      <alignment vertical="center"/>
    </xf>
    <xf numFmtId="3" fontId="4" fillId="0" borderId="0" xfId="0" applyNumberFormat="1" applyFont="1" applyAlignment="1">
      <alignment horizontal="center" vertical="center"/>
    </xf>
    <xf numFmtId="0" fontId="6" fillId="0" borderId="0" xfId="0" applyFont="1" applyAlignment="1">
      <alignment horizontal="center" vertical="center"/>
    </xf>
    <xf numFmtId="10" fontId="4" fillId="0" borderId="0" xfId="1" applyNumberFormat="1" applyFont="1" applyAlignment="1">
      <alignment horizontal="center" vertical="center"/>
    </xf>
    <xf numFmtId="10" fontId="4" fillId="0" borderId="0" xfId="0" applyNumberFormat="1" applyFont="1" applyAlignment="1">
      <alignment horizontal="center" vertical="center"/>
    </xf>
    <xf numFmtId="2" fontId="4" fillId="0" borderId="0" xfId="0" applyNumberFormat="1" applyFont="1" applyAlignment="1">
      <alignment horizontal="center" vertical="center"/>
    </xf>
    <xf numFmtId="166" fontId="4" fillId="0" borderId="0" xfId="0" applyNumberFormat="1" applyFont="1" applyAlignment="1">
      <alignment horizontal="center" vertical="center"/>
    </xf>
    <xf numFmtId="0" fontId="3" fillId="2" borderId="0" xfId="0" applyFont="1" applyFill="1" applyAlignment="1">
      <alignment horizontal="center"/>
    </xf>
    <xf numFmtId="0" fontId="3" fillId="2" borderId="2" xfId="0" applyFont="1" applyFill="1" applyBorder="1" applyAlignment="1">
      <alignment horizontal="center"/>
    </xf>
    <xf numFmtId="0" fontId="0" fillId="0" borderId="0" xfId="0" applyNumberFormat="1"/>
  </cellXfs>
  <cellStyles count="3">
    <cellStyle name="Currency" xfId="2" builtinId="4"/>
    <cellStyle name="Normal" xfId="0" builtinId="0"/>
    <cellStyle name="Percent" xfId="1" builtinId="5"/>
  </cellStyles>
  <dxfs count="19">
    <dxf>
      <numFmt numFmtId="167" formatCode="0.0000000"/>
    </dxf>
    <dxf>
      <numFmt numFmtId="2" formatCode="0.00"/>
    </dxf>
    <dxf>
      <numFmt numFmtId="164" formatCode="_ [$₹-445]\ * #,##0_ ;_ [$₹-445]\ * \-#,##0_ ;_ [$₹-445]\ * &quot;-&quot;??_ ;_ @_ "/>
    </dxf>
    <dxf>
      <numFmt numFmtId="13" formatCode="0%"/>
    </dxf>
    <dxf>
      <numFmt numFmtId="2" formatCode="0.00"/>
    </dxf>
    <dxf>
      <numFmt numFmtId="2" formatCode="0.00"/>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[tbl_Operations.xlsx]Pivot_Resolution!PivotTable3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Resolution Hours by Business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Pivot_Resolution!$B$5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Pivot_Resolution!$A$6:$A$13</c:f>
              <c:strCache>
                <c:ptCount val="7"/>
                <c:pt idx="0">
                  <c:v>Customer Support</c:v>
                </c:pt>
                <c:pt idx="1">
                  <c:v>Finance</c:v>
                </c:pt>
                <c:pt idx="2">
                  <c:v>HR</c:v>
                </c:pt>
                <c:pt idx="3">
                  <c:v>IT</c:v>
                </c:pt>
                <c:pt idx="4">
                  <c:v>Operations</c:v>
                </c:pt>
                <c:pt idx="5">
                  <c:v>Procurement</c:v>
                </c:pt>
                <c:pt idx="6">
                  <c:v>Sales</c:v>
                </c:pt>
              </c:strCache>
            </c:strRef>
          </c:cat>
          <c:val>
            <c:numRef>
              <c:f>Pivot_Resolution!$B$6:$B$13</c:f>
              <c:numCache>
                <c:formatCode>0.00</c:formatCode>
                <c:ptCount val="7"/>
                <c:pt idx="0">
                  <c:v>12.984154460719035</c:v>
                </c:pt>
                <c:pt idx="1">
                  <c:v>12.862664714494882</c:v>
                </c:pt>
                <c:pt idx="2">
                  <c:v>12.486718750000014</c:v>
                </c:pt>
                <c:pt idx="3">
                  <c:v>12.914825174825163</c:v>
                </c:pt>
                <c:pt idx="4">
                  <c:v>12.927065527065526</c:v>
                </c:pt>
                <c:pt idx="5">
                  <c:v>13.109985734664765</c:v>
                </c:pt>
                <c:pt idx="6">
                  <c:v>12.274558823529416</c:v>
                </c:pt>
              </c:numCache>
            </c:numRef>
          </c:val>
          <c:extLst>
            <c:ext xmlns:c16="http://schemas.microsoft.com/office/drawing/2014/chart" uri="{C3380CC4-5D6E-409C-BE32-E72D297353CC}">
              <c16:uniqueId val="{00000000-F36B-47E5-9D9F-8D04CB9065B2}"/>
            </c:ext>
          </c:extLst>
        </c:ser>
        <c:dLbls>
          <c:dLblPos val="outEnd"/>
          <c:showLegendKey val="0"/>
          <c:showVal val="1"/>
          <c:showCatName val="0"/>
          <c:showSerName val="0"/>
          <c:showPercent val="0"/>
          <c:showBubbleSize val="0"/>
        </c:dLbls>
        <c:gapWidth val="219"/>
        <c:overlap val="-27"/>
        <c:axId val="1892652031"/>
        <c:axId val="1874410575"/>
      </c:barChart>
      <c:catAx>
        <c:axId val="1892652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Business_Unit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410575"/>
        <c:crosses val="autoZero"/>
        <c:auto val="1"/>
        <c:lblAlgn val="ctr"/>
        <c:lblOffset val="100"/>
        <c:noMultiLvlLbl val="0"/>
      </c:catAx>
      <c:valAx>
        <c:axId val="18744105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Resolution_Hours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65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[tbl_Operations.xlsx]Pivot_SLA!PivotTable4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Pivot_SLA!$B$3:$B$5</c:f>
              <c:strCache>
                <c:ptCount val="1"/>
                <c:pt idx="0">
                  <c:v>SLA Breach - Count of Ticket_ID</c:v>
                </c:pt>
              </c:strCache>
            </c:strRef>
          </c:tx>
          <c:spPr>
            <a:solidFill>
              <a:schemeClr val="accent1"/>
            </a:solidFill>
            <a:ln>
              <a:noFill/>
            </a:ln>
            <a:effectLst/>
          </c:spPr>
          <c:invertIfNegative val="0"/>
          <c:cat>
            <c:strRef>
              <c:f>Pivot_SLA!$A$6:$A$13</c:f>
              <c:strCache>
                <c:ptCount val="7"/>
                <c:pt idx="0">
                  <c:v>Customer Support</c:v>
                </c:pt>
                <c:pt idx="1">
                  <c:v>Finance</c:v>
                </c:pt>
                <c:pt idx="2">
                  <c:v>Hr</c:v>
                </c:pt>
                <c:pt idx="3">
                  <c:v>It</c:v>
                </c:pt>
                <c:pt idx="4">
                  <c:v>Operations</c:v>
                </c:pt>
                <c:pt idx="5">
                  <c:v>Procurement</c:v>
                </c:pt>
                <c:pt idx="6">
                  <c:v>Sales</c:v>
                </c:pt>
              </c:strCache>
            </c:strRef>
          </c:cat>
          <c:val>
            <c:numRef>
              <c:f>Pivot_SLA!$B$6:$B$13</c:f>
              <c:numCache>
                <c:formatCode>General</c:formatCode>
                <c:ptCount val="7"/>
                <c:pt idx="0">
                  <c:v>117</c:v>
                </c:pt>
                <c:pt idx="1">
                  <c:v>99</c:v>
                </c:pt>
                <c:pt idx="2">
                  <c:v>97</c:v>
                </c:pt>
                <c:pt idx="3">
                  <c:v>108</c:v>
                </c:pt>
                <c:pt idx="4">
                  <c:v>104</c:v>
                </c:pt>
                <c:pt idx="5">
                  <c:v>109</c:v>
                </c:pt>
                <c:pt idx="6">
                  <c:v>96</c:v>
                </c:pt>
              </c:numCache>
            </c:numRef>
          </c:val>
          <c:extLst>
            <c:ext xmlns:c16="http://schemas.microsoft.com/office/drawing/2014/chart" uri="{C3380CC4-5D6E-409C-BE32-E72D297353CC}">
              <c16:uniqueId val="{00000000-D981-436B-A04A-3E99434FE174}"/>
            </c:ext>
          </c:extLst>
        </c:ser>
        <c:ser>
          <c:idx val="1"/>
          <c:order val="1"/>
          <c:tx>
            <c:strRef>
              <c:f>Pivot_SLA!$C$3:$C$5</c:f>
              <c:strCache>
                <c:ptCount val="1"/>
                <c:pt idx="0">
                  <c:v>SLA Breach - Within SLA%</c:v>
                </c:pt>
              </c:strCache>
            </c:strRef>
          </c:tx>
          <c:spPr>
            <a:solidFill>
              <a:schemeClr val="accent2"/>
            </a:solidFill>
            <a:ln>
              <a:noFill/>
            </a:ln>
            <a:effectLst/>
          </c:spPr>
          <c:invertIfNegative val="0"/>
          <c:cat>
            <c:strRef>
              <c:f>Pivot_SLA!$A$6:$A$13</c:f>
              <c:strCache>
                <c:ptCount val="7"/>
                <c:pt idx="0">
                  <c:v>Customer Support</c:v>
                </c:pt>
                <c:pt idx="1">
                  <c:v>Finance</c:v>
                </c:pt>
                <c:pt idx="2">
                  <c:v>Hr</c:v>
                </c:pt>
                <c:pt idx="3">
                  <c:v>It</c:v>
                </c:pt>
                <c:pt idx="4">
                  <c:v>Operations</c:v>
                </c:pt>
                <c:pt idx="5">
                  <c:v>Procurement</c:v>
                </c:pt>
                <c:pt idx="6">
                  <c:v>Sales</c:v>
                </c:pt>
              </c:strCache>
            </c:strRef>
          </c:cat>
          <c:val>
            <c:numRef>
              <c:f>Pivot_SLA!$C$6:$C$13</c:f>
              <c:numCache>
                <c:formatCode>0.00%</c:formatCode>
                <c:ptCount val="7"/>
                <c:pt idx="0">
                  <c:v>0.15579227696404793</c:v>
                </c:pt>
                <c:pt idx="1">
                  <c:v>0.14494875549048317</c:v>
                </c:pt>
                <c:pt idx="2">
                  <c:v>0.12630208333333334</c:v>
                </c:pt>
                <c:pt idx="3">
                  <c:v>0.15104895104895105</c:v>
                </c:pt>
                <c:pt idx="4">
                  <c:v>0.14814814814814814</c:v>
                </c:pt>
                <c:pt idx="5">
                  <c:v>0.15549215406562053</c:v>
                </c:pt>
                <c:pt idx="6">
                  <c:v>0.14117647058823529</c:v>
                </c:pt>
              </c:numCache>
            </c:numRef>
          </c:val>
          <c:extLst>
            <c:ext xmlns:c16="http://schemas.microsoft.com/office/drawing/2014/chart" uri="{C3380CC4-5D6E-409C-BE32-E72D297353CC}">
              <c16:uniqueId val="{00000001-D981-436B-A04A-3E99434FE174}"/>
            </c:ext>
          </c:extLst>
        </c:ser>
        <c:ser>
          <c:idx val="2"/>
          <c:order val="2"/>
          <c:tx>
            <c:strRef>
              <c:f>Pivot_SLA!$D$3:$D$5</c:f>
              <c:strCache>
                <c:ptCount val="1"/>
                <c:pt idx="0">
                  <c:v>Within SLA - Count of Ticket_ID</c:v>
                </c:pt>
              </c:strCache>
            </c:strRef>
          </c:tx>
          <c:spPr>
            <a:solidFill>
              <a:schemeClr val="accent3"/>
            </a:solidFill>
            <a:ln>
              <a:noFill/>
            </a:ln>
            <a:effectLst/>
          </c:spPr>
          <c:invertIfNegative val="0"/>
          <c:cat>
            <c:strRef>
              <c:f>Pivot_SLA!$A$6:$A$13</c:f>
              <c:strCache>
                <c:ptCount val="7"/>
                <c:pt idx="0">
                  <c:v>Customer Support</c:v>
                </c:pt>
                <c:pt idx="1">
                  <c:v>Finance</c:v>
                </c:pt>
                <c:pt idx="2">
                  <c:v>Hr</c:v>
                </c:pt>
                <c:pt idx="3">
                  <c:v>It</c:v>
                </c:pt>
                <c:pt idx="4">
                  <c:v>Operations</c:v>
                </c:pt>
                <c:pt idx="5">
                  <c:v>Procurement</c:v>
                </c:pt>
                <c:pt idx="6">
                  <c:v>Sales</c:v>
                </c:pt>
              </c:strCache>
            </c:strRef>
          </c:cat>
          <c:val>
            <c:numRef>
              <c:f>Pivot_SLA!$D$6:$D$13</c:f>
              <c:numCache>
                <c:formatCode>General</c:formatCode>
                <c:ptCount val="7"/>
                <c:pt idx="0">
                  <c:v>634</c:v>
                </c:pt>
                <c:pt idx="1">
                  <c:v>584</c:v>
                </c:pt>
                <c:pt idx="2">
                  <c:v>671</c:v>
                </c:pt>
                <c:pt idx="3">
                  <c:v>607</c:v>
                </c:pt>
                <c:pt idx="4">
                  <c:v>598</c:v>
                </c:pt>
                <c:pt idx="5">
                  <c:v>592</c:v>
                </c:pt>
                <c:pt idx="6">
                  <c:v>584</c:v>
                </c:pt>
              </c:numCache>
            </c:numRef>
          </c:val>
          <c:extLst>
            <c:ext xmlns:c16="http://schemas.microsoft.com/office/drawing/2014/chart" uri="{C3380CC4-5D6E-409C-BE32-E72D297353CC}">
              <c16:uniqueId val="{00000000-CFF9-4E5A-804E-1FFDB1993C6B}"/>
            </c:ext>
          </c:extLst>
        </c:ser>
        <c:ser>
          <c:idx val="3"/>
          <c:order val="3"/>
          <c:tx>
            <c:strRef>
              <c:f>Pivot_SLA!$E$3:$E$5</c:f>
              <c:strCache>
                <c:ptCount val="1"/>
                <c:pt idx="0">
                  <c:v>Within SLA - Within SLA%</c:v>
                </c:pt>
              </c:strCache>
            </c:strRef>
          </c:tx>
          <c:spPr>
            <a:solidFill>
              <a:schemeClr val="accent4"/>
            </a:solidFill>
            <a:ln>
              <a:noFill/>
            </a:ln>
            <a:effectLst/>
          </c:spPr>
          <c:invertIfNegative val="0"/>
          <c:cat>
            <c:strRef>
              <c:f>Pivot_SLA!$A$6:$A$13</c:f>
              <c:strCache>
                <c:ptCount val="7"/>
                <c:pt idx="0">
                  <c:v>Customer Support</c:v>
                </c:pt>
                <c:pt idx="1">
                  <c:v>Finance</c:v>
                </c:pt>
                <c:pt idx="2">
                  <c:v>Hr</c:v>
                </c:pt>
                <c:pt idx="3">
                  <c:v>It</c:v>
                </c:pt>
                <c:pt idx="4">
                  <c:v>Operations</c:v>
                </c:pt>
                <c:pt idx="5">
                  <c:v>Procurement</c:v>
                </c:pt>
                <c:pt idx="6">
                  <c:v>Sales</c:v>
                </c:pt>
              </c:strCache>
            </c:strRef>
          </c:cat>
          <c:val>
            <c:numRef>
              <c:f>Pivot_SLA!$E$6:$E$13</c:f>
              <c:numCache>
                <c:formatCode>0.00%</c:formatCode>
                <c:ptCount val="7"/>
                <c:pt idx="0">
                  <c:v>0.84420772303595204</c:v>
                </c:pt>
                <c:pt idx="1">
                  <c:v>0.85505124450951686</c:v>
                </c:pt>
                <c:pt idx="2">
                  <c:v>0.87369791666666663</c:v>
                </c:pt>
                <c:pt idx="3">
                  <c:v>0.848951048951049</c:v>
                </c:pt>
                <c:pt idx="4">
                  <c:v>0.85185185185185186</c:v>
                </c:pt>
                <c:pt idx="5">
                  <c:v>0.84450784593437944</c:v>
                </c:pt>
                <c:pt idx="6">
                  <c:v>0.85882352941176465</c:v>
                </c:pt>
              </c:numCache>
            </c:numRef>
          </c:val>
          <c:extLst>
            <c:ext xmlns:c16="http://schemas.microsoft.com/office/drawing/2014/chart" uri="{C3380CC4-5D6E-409C-BE32-E72D297353CC}">
              <c16:uniqueId val="{00000001-CFF9-4E5A-804E-1FFDB1993C6B}"/>
            </c:ext>
          </c:extLst>
        </c:ser>
        <c:dLbls>
          <c:showLegendKey val="0"/>
          <c:showVal val="0"/>
          <c:showCatName val="0"/>
          <c:showSerName val="0"/>
          <c:showPercent val="0"/>
          <c:showBubbleSize val="0"/>
        </c:dLbls>
        <c:gapWidth val="219"/>
        <c:overlap val="-27"/>
        <c:axId val="1922535855"/>
        <c:axId val="1874468175"/>
      </c:barChart>
      <c:catAx>
        <c:axId val="192253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468175"/>
        <c:crosses val="autoZero"/>
        <c:auto val="1"/>
        <c:lblAlgn val="ctr"/>
        <c:lblOffset val="100"/>
        <c:noMultiLvlLbl val="0"/>
      </c:catAx>
      <c:valAx>
        <c:axId val="1874468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53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SLA Achievement by Business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'SLA_Chart_Data   '!$B$1</c:f>
              <c:strCache>
                <c:ptCount val="1"/>
                <c:pt idx="0">
                  <c:v>SLA Achievement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'SLA_Chart_Data   '!$A$2:$A$8</c:f>
              <c:strCache>
                <c:ptCount val="7"/>
                <c:pt idx="0">
                  <c:v>Customer Support</c:v>
                </c:pt>
                <c:pt idx="1">
                  <c:v>Finance</c:v>
                </c:pt>
                <c:pt idx="2">
                  <c:v>HR</c:v>
                </c:pt>
                <c:pt idx="3">
                  <c:v>IT</c:v>
                </c:pt>
                <c:pt idx="4">
                  <c:v>Operations</c:v>
                </c:pt>
                <c:pt idx="5">
                  <c:v>Procurement</c:v>
                </c:pt>
                <c:pt idx="6">
                  <c:v>Sales</c:v>
                </c:pt>
              </c:strCache>
            </c:strRef>
          </c:cat>
          <c:val>
            <c:numRef>
              <c:f>'SLA_Chart_Data   '!$B$2:$B$8</c:f>
              <c:numCache>
                <c:formatCode>0.00%</c:formatCode>
                <c:ptCount val="7"/>
                <c:pt idx="0">
                  <c:v>0.84420772303595204</c:v>
                </c:pt>
                <c:pt idx="1">
                  <c:v>0.85505124450951686</c:v>
                </c:pt>
                <c:pt idx="2">
                  <c:v>0.87369791666666663</c:v>
                </c:pt>
                <c:pt idx="3">
                  <c:v>0.848951048951049</c:v>
                </c:pt>
                <c:pt idx="4">
                  <c:v>0.85185185185185186</c:v>
                </c:pt>
                <c:pt idx="5">
                  <c:v>0.84450784593437944</c:v>
                </c:pt>
                <c:pt idx="6">
                  <c:v>0.85882352941176465</c:v>
                </c:pt>
              </c:numCache>
            </c:numRef>
          </c:val>
          <c:extLst>
            <c:ext xmlns:c16="http://schemas.microsoft.com/office/drawing/2014/chart" uri="{C3380CC4-5D6E-409C-BE32-E72D297353CC}">
              <c16:uniqueId val="{00000000-25CE-4A0B-84B0-E62C6B1726F1}"/>
            </c:ext>
          </c:extLst>
        </c:ser>
        <c:dLbls>
          <c:dLblPos val="outEnd"/>
          <c:showLegendKey val="0"/>
          <c:showVal val="1"/>
          <c:showCatName val="0"/>
          <c:showSerName val="0"/>
          <c:showPercent val="0"/>
          <c:showBubbleSize val="0"/>
        </c:dLbls>
        <c:gapWidth val="219"/>
        <c:overlap val="-27"/>
        <c:axId val="2014203567"/>
        <c:axId val="1874436975"/>
      </c:barChart>
      <c:catAx>
        <c:axId val="2014203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Business Unit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436975"/>
        <c:crosses val="autoZero"/>
        <c:auto val="1"/>
        <c:lblAlgn val="ctr"/>
        <c:lblOffset val="100"/>
        <c:noMultiLvlLbl val="0"/>
      </c:catAx>
      <c:valAx>
        <c:axId val="18744369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SLA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203567"/>
        <c:crosses val="autoZero"/>
        <c:crossBetween val="between"/>
      </c:valAx>
      <c:spPr>
        <a:noFill/>
        <a:ln>
          <a:noFill/>
        </a:ln>
        <a:effectLst/>
      </c:spPr>
    </c:plotArea>
    <c:plotVisOnly val="1"/>
    <c:dispBlanksAs val="gap"/>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[tbl_Operations.xlsx]Pivot_Monthly!PivotTable7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Ticket Volume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Pivot_Monthly!$A$4:$A$16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Pivot_Monthly!$B$4:$B$16</c:f>
              <c:numCache>
                <c:formatCode>General</c:formatCode>
                <c:ptCount val="12"/>
                <c:pt idx="0">
                  <c:v>420</c:v>
                </c:pt>
                <c:pt idx="1">
                  <c:v>392</c:v>
                </c:pt>
                <c:pt idx="2">
                  <c:v>404</c:v>
                </c:pt>
                <c:pt idx="3">
                  <c:v>433</c:v>
                </c:pt>
                <c:pt idx="4">
                  <c:v>441</c:v>
                </c:pt>
                <c:pt idx="5">
                  <c:v>440</c:v>
                </c:pt>
                <c:pt idx="6">
                  <c:v>375</c:v>
                </c:pt>
                <c:pt idx="7">
                  <c:v>441</c:v>
                </c:pt>
                <c:pt idx="8">
                  <c:v>395</c:v>
                </c:pt>
                <c:pt idx="9">
                  <c:v>418</c:v>
                </c:pt>
                <c:pt idx="10">
                  <c:v>411</c:v>
                </c:pt>
                <c:pt idx="11">
                  <c:v>430</c:v>
                </c:pt>
              </c:numCache>
            </c:numRef>
          </c:val>
          <c:smooth val="0"/>
          <c:extLst>
            <c:ext xmlns:c16="http://schemas.microsoft.com/office/drawing/2014/chart" uri="{C3380CC4-5D6E-409C-BE32-E72D297353CC}">
              <c16:uniqueId val="{00000000-D1FC-4817-88ED-E086EBC13790}"/>
            </c:ext>
          </c:extLst>
        </c:ser>
        <c:dLbls>
          <c:dLblPos val="t"/>
          <c:showLegendKey val="0"/>
          <c:showVal val="1"/>
          <c:showCatName val="0"/>
          <c:showSerName val="0"/>
          <c:showPercent val="0"/>
          <c:showBubbleSize val="0"/>
        </c:dLbls>
        <c:marker val="1"/>
        <c:smooth val="0"/>
        <c:axId val="1653559007"/>
        <c:axId val="1874392815"/>
      </c:lineChart>
      <c:catAx>
        <c:axId val="1653559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392815"/>
        <c:crosses val="autoZero"/>
        <c:auto val="1"/>
        <c:lblAlgn val="ctr"/>
        <c:lblOffset val="100"/>
        <c:noMultiLvlLbl val="0"/>
      </c:catAx>
      <c:valAx>
        <c:axId val="18743928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Ticket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55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a:t>Rework Rate by Business</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lotArea>
      <c:layout/>
      <c:barChart>
        <c:barDir val="bar"/>
        <c:grouping val="clustered"/>
        <c:varyColors val="0"/>
        <c:ser>
          <c:idx val="0"/>
          <c:order val="0"/>
          <c:tx>
            <c:strRef>
              <c:f>Pivot_Rework!$B$17</c:f>
              <c:strCache>
                <c:ptCount val="1"/>
                <c:pt idx="0">
                  <c:v>Rework Ticket Rate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Pivot_Rework!$A$18:$A$24</c:f>
              <c:strCache>
                <c:ptCount val="7"/>
                <c:pt idx="0">
                  <c:v>Customer Support</c:v>
                </c:pt>
                <c:pt idx="1">
                  <c:v>Finance</c:v>
                </c:pt>
                <c:pt idx="2">
                  <c:v>HR</c:v>
                </c:pt>
                <c:pt idx="3">
                  <c:v>IT</c:v>
                </c:pt>
                <c:pt idx="4">
                  <c:v>Operations</c:v>
                </c:pt>
                <c:pt idx="5">
                  <c:v>Procurement</c:v>
                </c:pt>
                <c:pt idx="6">
                  <c:v>Sales</c:v>
                </c:pt>
              </c:strCache>
            </c:strRef>
          </c:cat>
          <c:val>
            <c:numRef>
              <c:f>Pivot_Rework!$B$18:$B$24</c:f>
              <c:numCache>
                <c:formatCode>0.00%</c:formatCode>
                <c:ptCount val="7"/>
                <c:pt idx="0">
                  <c:v>0.44207723035952062</c:v>
                </c:pt>
                <c:pt idx="1">
                  <c:v>0.45534407027818447</c:v>
                </c:pt>
                <c:pt idx="2">
                  <c:v>0.4140625</c:v>
                </c:pt>
                <c:pt idx="3">
                  <c:v>0.42937062937062936</c:v>
                </c:pt>
                <c:pt idx="4">
                  <c:v>0.44017094017094016</c:v>
                </c:pt>
                <c:pt idx="5">
                  <c:v>0.44222539229671898</c:v>
                </c:pt>
                <c:pt idx="6">
                  <c:v>0.41764705882352943</c:v>
                </c:pt>
              </c:numCache>
            </c:numRef>
          </c:val>
          <c:extLst>
            <c:ext xmlns:c16="http://schemas.microsoft.com/office/drawing/2014/chart" uri="{C3380CC4-5D6E-409C-BE32-E72D297353CC}">
              <c16:uniqueId val="{00000000-639B-4066-A24B-503176624DC5}"/>
            </c:ext>
          </c:extLst>
        </c:ser>
        <c:dLbls>
          <c:dLblPos val="outEnd"/>
          <c:showLegendKey val="0"/>
          <c:showVal val="1"/>
          <c:showCatName val="0"/>
          <c:showSerName val="0"/>
          <c:showPercent val="0"/>
          <c:showBubbleSize val="0"/>
        </c:dLbls>
        <c:gapWidth val="182"/>
        <c:axId val="1652331856"/>
        <c:axId val="1538811984"/>
      </c:barChart>
      <c:catAx>
        <c:axId val="165233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538811984"/>
        <c:crosses val="autoZero"/>
        <c:auto val="1"/>
        <c:lblAlgn val="ctr"/>
        <c:lblOffset val="100"/>
        <c:noMultiLvlLbl val="0"/>
      </c:catAx>
      <c:valAx>
        <c:axId val="153881198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652331856"/>
        <c:crosses val="autoZero"/>
        <c:crossBetween val="between"/>
      </c:valAx>
      <c:spPr>
        <a:noFill/>
        <a:ln>
          <a:noFill/>
        </a:ln>
        <a:effectLst/>
      </c:spPr>
    </c:plotArea>
    <c:plotVisOnly val="1"/>
    <c:dispBlanksAs val="gap"/>
    <c:showDLblsOverMax val="0"/>
  </c:chart>
  <c:spPr>
    <a:noFill/>
    <a:ln w="9525" cap="flat" cmpd="sng" algn="ctr">
      <a:solidFill>
        <a:schemeClr val="accent1"/>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Operational Cost by Business Unit</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Pivot_Cost!$E$4</c:f>
              <c:strCache>
                <c:ptCount val="1"/>
                <c:pt idx="0">
                  <c:v>Total Cost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Pivot_Cost!$D$5:$D$11</c:f>
              <c:strCache>
                <c:ptCount val="7"/>
                <c:pt idx="0">
                  <c:v>Customer Support</c:v>
                </c:pt>
                <c:pt idx="1">
                  <c:v>Finance</c:v>
                </c:pt>
                <c:pt idx="2">
                  <c:v>HR</c:v>
                </c:pt>
                <c:pt idx="3">
                  <c:v>IT</c:v>
                </c:pt>
                <c:pt idx="4">
                  <c:v>Operations</c:v>
                </c:pt>
                <c:pt idx="5">
                  <c:v>Procurement</c:v>
                </c:pt>
                <c:pt idx="6">
                  <c:v>Sales</c:v>
                </c:pt>
              </c:strCache>
            </c:strRef>
          </c:cat>
          <c:val>
            <c:numRef>
              <c:f>Pivot_Cost!$E$5:$E$11</c:f>
              <c:numCache>
                <c:formatCode>_ [$₹-439]* #,##0.00_ ;_ [$₹-439]* \-#,##0.00_ ;_ [$₹-439]* "-"??_ ;_ @_ </c:formatCode>
                <c:ptCount val="7"/>
                <c:pt idx="0">
                  <c:v>3509593</c:v>
                </c:pt>
                <c:pt idx="1">
                  <c:v>3161483</c:v>
                </c:pt>
                <c:pt idx="2">
                  <c:v>3446642</c:v>
                </c:pt>
                <c:pt idx="3">
                  <c:v>3301070</c:v>
                </c:pt>
                <c:pt idx="4">
                  <c:v>3299592</c:v>
                </c:pt>
                <c:pt idx="5">
                  <c:v>3326307</c:v>
                </c:pt>
                <c:pt idx="6">
                  <c:v>2997714</c:v>
                </c:pt>
              </c:numCache>
            </c:numRef>
          </c:val>
          <c:extLst>
            <c:ext xmlns:c16="http://schemas.microsoft.com/office/drawing/2014/chart" uri="{C3380CC4-5D6E-409C-BE32-E72D297353CC}">
              <c16:uniqueId val="{00000000-D4C4-485C-8084-F53DB10EB310}"/>
            </c:ext>
          </c:extLst>
        </c:ser>
        <c:dLbls>
          <c:dLblPos val="outEnd"/>
          <c:showLegendKey val="0"/>
          <c:showVal val="1"/>
          <c:showCatName val="0"/>
          <c:showSerName val="0"/>
          <c:showPercent val="0"/>
          <c:showBubbleSize val="0"/>
        </c:dLbls>
        <c:gapWidth val="182"/>
        <c:axId val="1648307184"/>
        <c:axId val="1538919984"/>
        <c:extLst>
          <c:ext xmlns:c15="http://schemas.microsoft.com/office/drawing/2012/chart" uri="{02D57815-91ED-43cb-92C2-25804820EDAC}">
            <c15:filteredBarSeries>
              <c15:ser>
                <c:idx val="1"/>
                <c:order val="1"/>
                <c:tx>
                  <c:strRef>
                    <c:extLst>
                      <c:ext uri="{02D57815-91ED-43cb-92C2-25804820EDAC}">
                        <c15:formulaRef>
                          <c15:sqref>Pivot_Cost!$F$4</c15:sqref>
                        </c15:formulaRef>
                      </c:ext>
                    </c:extLst>
                    <c:strCache>
                      <c:ptCount val="1"/>
                      <c:pt idx="0">
                        <c:v>Tickets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Pivot_Cost!$D$5:$D$11</c15:sqref>
                        </c15:formulaRef>
                      </c:ext>
                    </c:extLst>
                    <c:strCache>
                      <c:ptCount val="7"/>
                      <c:pt idx="0">
                        <c:v>Customer Support</c:v>
                      </c:pt>
                      <c:pt idx="1">
                        <c:v>Finance</c:v>
                      </c:pt>
                      <c:pt idx="2">
                        <c:v>HR</c:v>
                      </c:pt>
                      <c:pt idx="3">
                        <c:v>IT</c:v>
                      </c:pt>
                      <c:pt idx="4">
                        <c:v>Operations</c:v>
                      </c:pt>
                      <c:pt idx="5">
                        <c:v>Procurement</c:v>
                      </c:pt>
                      <c:pt idx="6">
                        <c:v>Sales</c:v>
                      </c:pt>
                    </c:strCache>
                  </c:strRef>
                </c:cat>
                <c:val>
                  <c:numRef>
                    <c:extLst>
                      <c:ext uri="{02D57815-91ED-43cb-92C2-25804820EDAC}">
                        <c15:formulaRef>
                          <c15:sqref>Pivot_Cost!$F$5:$F$11</c15:sqref>
                        </c15:formulaRef>
                      </c:ext>
                    </c:extLst>
                    <c:numCache>
                      <c:formatCode>General</c:formatCode>
                      <c:ptCount val="7"/>
                      <c:pt idx="0">
                        <c:v>751</c:v>
                      </c:pt>
                      <c:pt idx="1">
                        <c:v>683</c:v>
                      </c:pt>
                      <c:pt idx="2">
                        <c:v>768</c:v>
                      </c:pt>
                      <c:pt idx="3">
                        <c:v>715</c:v>
                      </c:pt>
                      <c:pt idx="4">
                        <c:v>702</c:v>
                      </c:pt>
                      <c:pt idx="5">
                        <c:v>701</c:v>
                      </c:pt>
                      <c:pt idx="6">
                        <c:v>680</c:v>
                      </c:pt>
                    </c:numCache>
                  </c:numRef>
                </c:val>
                <c:extLst>
                  <c:ext xmlns:c16="http://schemas.microsoft.com/office/drawing/2014/chart" uri="{C3380CC4-5D6E-409C-BE32-E72D297353CC}">
                    <c16:uniqueId val="{00000001-D4C4-485C-8084-F53DB10EB310}"/>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Pivot_Cost!$G$4</c15:sqref>
                        </c15:formulaRef>
                      </c:ext>
                    </c:extLst>
                    <c:strCache>
                      <c:ptCount val="1"/>
                      <c:pt idx="0">
                        <c:v>Cost per Ticket</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Pivot_Cost!$D$5:$D$11</c15:sqref>
                        </c15:formulaRef>
                      </c:ext>
                    </c:extLst>
                    <c:strCache>
                      <c:ptCount val="7"/>
                      <c:pt idx="0">
                        <c:v>Customer Support</c:v>
                      </c:pt>
                      <c:pt idx="1">
                        <c:v>Finance</c:v>
                      </c:pt>
                      <c:pt idx="2">
                        <c:v>HR</c:v>
                      </c:pt>
                      <c:pt idx="3">
                        <c:v>IT</c:v>
                      </c:pt>
                      <c:pt idx="4">
                        <c:v>Operations</c:v>
                      </c:pt>
                      <c:pt idx="5">
                        <c:v>Procurement</c:v>
                      </c:pt>
                      <c:pt idx="6">
                        <c:v>Sales</c:v>
                      </c:pt>
                    </c:strCache>
                  </c:strRef>
                </c:cat>
                <c:val>
                  <c:numRef>
                    <c:extLst xmlns:c15="http://schemas.microsoft.com/office/drawing/2012/chart">
                      <c:ext xmlns:c15="http://schemas.microsoft.com/office/drawing/2012/chart" uri="{02D57815-91ED-43cb-92C2-25804820EDAC}">
                        <c15:formulaRef>
                          <c15:sqref>Pivot_Cost!$G$5:$G$11</c15:sqref>
                        </c15:formulaRef>
                      </c:ext>
                    </c:extLst>
                    <c:numCache>
                      <c:formatCode>_ [$₹-439]* #,##0.00_ ;_ [$₹-439]* \-#,##0.00_ ;_ [$₹-439]* "-"??_ ;_ @_ </c:formatCode>
                      <c:ptCount val="7"/>
                      <c:pt idx="0">
                        <c:v>4673.2263648468706</c:v>
                      </c:pt>
                      <c:pt idx="1">
                        <c:v>4628.8184480234258</c:v>
                      </c:pt>
                      <c:pt idx="2">
                        <c:v>4487.815104166667</c:v>
                      </c:pt>
                      <c:pt idx="3">
                        <c:v>4616.8811188811187</c:v>
                      </c:pt>
                      <c:pt idx="4">
                        <c:v>4700.2735042735039</c:v>
                      </c:pt>
                      <c:pt idx="5">
                        <c:v>4745.0884450784597</c:v>
                      </c:pt>
                      <c:pt idx="6">
                        <c:v>4408.4029411764704</c:v>
                      </c:pt>
                    </c:numCache>
                  </c:numRef>
                </c:val>
                <c:extLst xmlns:c15="http://schemas.microsoft.com/office/drawing/2012/chart">
                  <c:ext xmlns:c16="http://schemas.microsoft.com/office/drawing/2014/chart" uri="{C3380CC4-5D6E-409C-BE32-E72D297353CC}">
                    <c16:uniqueId val="{00000002-D4C4-485C-8084-F53DB10EB310}"/>
                  </c:ext>
                </c:extLst>
              </c15:ser>
            </c15:filteredBarSeries>
          </c:ext>
        </c:extLst>
      </c:barChart>
      <c:catAx>
        <c:axId val="1648307184"/>
        <c:scaling>
          <c:orientation val="minMax"/>
        </c:scaling>
        <c:delete val="0"/>
        <c:axPos val="l"/>
        <c:title>
          <c:tx>
            <c:rich>
              <a:bodyPr rot="-540000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r>
                  <a:rPr lang="en-US"/>
                  <a:t>Business Unit</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538919984"/>
        <c:crosses val="autoZero"/>
        <c:auto val="1"/>
        <c:lblAlgn val="ctr"/>
        <c:lblOffset val="100"/>
        <c:noMultiLvlLbl val="0"/>
      </c:catAx>
      <c:valAx>
        <c:axId val="1538919984"/>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r>
                  <a:rPr lang="en-US"/>
                  <a:t>Total Cost</a:t>
                </a:r>
              </a:p>
            </c:rich>
          </c:tx>
          <c:overlay val="0"/>
          <c:spPr>
            <a:noFill/>
            <a:ln>
              <a:noFill/>
            </a:ln>
            <a:effectLst/>
          </c:spPr>
          <c:txPr>
            <a:bodyPr rot="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endParaRPr lang="en-US"/>
            </a:p>
          </c:txPr>
        </c:title>
        <c:numFmt formatCode="_ [$₹-439]* #,##0.00_ ;_ [$₹-439]* \-#,##0.0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648307184"/>
        <c:crosses val="autoZero"/>
        <c:crossBetween val="between"/>
      </c:valAx>
      <c:spPr>
        <a:noFill/>
        <a:ln>
          <a:noFill/>
        </a:ln>
        <a:effectLst/>
      </c:spPr>
    </c:plotArea>
    <c:plotVisOnly val="1"/>
    <c:dispBlanksAs val="gap"/>
    <c:showDLblsOverMax val="0"/>
  </c:chart>
  <c:spPr>
    <a:noFill/>
    <a:ln w="9525" cap="flat" cmpd="sng" algn="ctr">
      <a:solidFill>
        <a:schemeClr val="accent1"/>
      </a:solidFill>
      <a:round/>
    </a:ln>
    <a:effectLst/>
  </c:spPr>
  <c:txPr>
    <a:bodyPr/>
    <a:lstStyle/>
    <a:p>
      <a:pPr>
        <a:defRPr>
          <a:ln>
            <a:noFill/>
          </a:ln>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[tbl_Operations.xlsx]Pivot_Monthly!PivotTable7</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Monthly Ticket Volume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Pivot_Monthly!$A$4:$A$16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Pivot_Monthly!$B$4:$B$16</c:f>
              <c:numCache>
                <c:formatCode>General</c:formatCode>
                <c:ptCount val="12"/>
                <c:pt idx="0">
                  <c:v>420</c:v>
                </c:pt>
                <c:pt idx="1">
                  <c:v>392</c:v>
                </c:pt>
                <c:pt idx="2">
                  <c:v>404</c:v>
                </c:pt>
                <c:pt idx="3">
                  <c:v>433</c:v>
                </c:pt>
                <c:pt idx="4">
                  <c:v>441</c:v>
                </c:pt>
                <c:pt idx="5">
                  <c:v>440</c:v>
                </c:pt>
                <c:pt idx="6">
                  <c:v>375</c:v>
                </c:pt>
                <c:pt idx="7">
                  <c:v>441</c:v>
                </c:pt>
                <c:pt idx="8">
                  <c:v>395</c:v>
                </c:pt>
                <c:pt idx="9">
                  <c:v>418</c:v>
                </c:pt>
                <c:pt idx="10">
                  <c:v>411</c:v>
                </c:pt>
                <c:pt idx="11">
                  <c:v>430</c:v>
                </c:pt>
              </c:numCache>
            </c:numRef>
          </c:val>
          <c:smooth val="0"/>
          <c:extLst>
            <c:ext xmlns:c16="http://schemas.microsoft.com/office/drawing/2014/chart" uri="{C3380CC4-5D6E-409C-BE32-E72D297353CC}">
              <c16:uniqueId val="{00000000-C7EC-4CB4-85F2-D0B29CDB4F61}"/>
            </c:ext>
          </c:extLst>
        </c:ser>
        <c:dLbls>
          <c:dLblPos val="t"/>
          <c:showLegendKey val="0"/>
          <c:showVal val="1"/>
          <c:showCatName val="0"/>
          <c:showSerName val="0"/>
          <c:showPercent val="0"/>
          <c:showBubbleSize val="0"/>
        </c:dLbls>
        <c:marker val="1"/>
        <c:smooth val="0"/>
        <c:axId val="1653559007"/>
        <c:axId val="1874392815"/>
      </c:lineChart>
      <c:catAx>
        <c:axId val="1653559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74392815"/>
        <c:crosses val="autoZero"/>
        <c:auto val="1"/>
        <c:lblAlgn val="ctr"/>
        <c:lblOffset val="100"/>
        <c:noMultiLvlLbl val="0"/>
      </c:catAx>
      <c:valAx>
        <c:axId val="18743928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Count of Ticket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5355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SLA Achievement by Business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'SLA_Chart_Data   '!$B$1</c:f>
              <c:strCache>
                <c:ptCount val="1"/>
                <c:pt idx="0">
                  <c:v>SLA Achievement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'SLA_Chart_Data   '!$A$2:$A$8</c:f>
              <c:strCache>
                <c:ptCount val="7"/>
                <c:pt idx="0">
                  <c:v>Customer Support</c:v>
                </c:pt>
                <c:pt idx="1">
                  <c:v>Finance</c:v>
                </c:pt>
                <c:pt idx="2">
                  <c:v>HR</c:v>
                </c:pt>
                <c:pt idx="3">
                  <c:v>IT</c:v>
                </c:pt>
                <c:pt idx="4">
                  <c:v>Operations</c:v>
                </c:pt>
                <c:pt idx="5">
                  <c:v>Procurement</c:v>
                </c:pt>
                <c:pt idx="6">
                  <c:v>Sales</c:v>
                </c:pt>
              </c:strCache>
            </c:strRef>
          </c:cat>
          <c:val>
            <c:numRef>
              <c:f>'SLA_Chart_Data   '!$B$2:$B$8</c:f>
              <c:numCache>
                <c:formatCode>0.00%</c:formatCode>
                <c:ptCount val="7"/>
                <c:pt idx="0">
                  <c:v>0.84420772303595204</c:v>
                </c:pt>
                <c:pt idx="1">
                  <c:v>0.85505124450951686</c:v>
                </c:pt>
                <c:pt idx="2">
                  <c:v>0.87369791666666663</c:v>
                </c:pt>
                <c:pt idx="3">
                  <c:v>0.848951048951049</c:v>
                </c:pt>
                <c:pt idx="4">
                  <c:v>0.85185185185185186</c:v>
                </c:pt>
                <c:pt idx="5">
                  <c:v>0.84450784593437944</c:v>
                </c:pt>
                <c:pt idx="6">
                  <c:v>0.85882352941176465</c:v>
                </c:pt>
              </c:numCache>
            </c:numRef>
          </c:val>
          <c:extLst>
            <c:ext xmlns:c16="http://schemas.microsoft.com/office/drawing/2014/chart" uri="{C3380CC4-5D6E-409C-BE32-E72D297353CC}">
              <c16:uniqueId val="{00000000-7561-4FDC-86DB-C042ADD9DE14}"/>
            </c:ext>
          </c:extLst>
        </c:ser>
        <c:dLbls>
          <c:dLblPos val="outEnd"/>
          <c:showLegendKey val="0"/>
          <c:showVal val="1"/>
          <c:showCatName val="0"/>
          <c:showSerName val="0"/>
          <c:showPercent val="0"/>
          <c:showBubbleSize val="0"/>
        </c:dLbls>
        <c:gapWidth val="219"/>
        <c:overlap val="-27"/>
        <c:axId val="2014203567"/>
        <c:axId val="1874436975"/>
      </c:barChart>
      <c:catAx>
        <c:axId val="2014203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Business Unit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436975"/>
        <c:crosses val="autoZero"/>
        <c:auto val="1"/>
        <c:lblAlgn val="ctr"/>
        <c:lblOffset val="100"/>
        <c:noMultiLvlLbl val="0"/>
      </c:catAx>
      <c:valAx>
        <c:axId val="1874436975"/>
        <c:scaling>
          <c:orientation val="minMax"/>
          <c:max val="1"/>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SLA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203567"/>
        <c:crosses val="autoZero"/>
        <c:crossBetween val="between"/>
      </c:valAx>
      <c:spPr>
        <a:noFill/>
        <a:ln>
          <a:noFill/>
        </a:ln>
        <a:effectLst/>
      </c:spPr>
    </c:plotArea>
    <c:plotVisOnly val="1"/>
    <c:dispBlanksAs val="gap"/>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[tbl_Operations.xlsx]Pivot_Resolution!PivotTable3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Average Resolution Hours by Business Unit</a:t>
            </a:r>
            <a:endParaRPr lang="en-US" b="1" i="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Pivot_Resolution!$B$5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Pivot_Resolution!$A$6:$A$13</c:f>
              <c:strCache>
                <c:ptCount val="7"/>
                <c:pt idx="0">
                  <c:v>Customer Support</c:v>
                </c:pt>
                <c:pt idx="1">
                  <c:v>Finance</c:v>
                </c:pt>
                <c:pt idx="2">
                  <c:v>HR</c:v>
                </c:pt>
                <c:pt idx="3">
                  <c:v>IT</c:v>
                </c:pt>
                <c:pt idx="4">
                  <c:v>Operations</c:v>
                </c:pt>
                <c:pt idx="5">
                  <c:v>Procurement</c:v>
                </c:pt>
                <c:pt idx="6">
                  <c:v>Sales</c:v>
                </c:pt>
              </c:strCache>
            </c:strRef>
          </c:cat>
          <c:val>
            <c:numRef>
              <c:f>Pivot_Resolution!$B$6:$B$13</c:f>
              <c:numCache>
                <c:formatCode>0.00</c:formatCode>
                <c:ptCount val="7"/>
                <c:pt idx="0">
                  <c:v>12.984154460719035</c:v>
                </c:pt>
                <c:pt idx="1">
                  <c:v>12.862664714494882</c:v>
                </c:pt>
                <c:pt idx="2">
                  <c:v>12.486718750000014</c:v>
                </c:pt>
                <c:pt idx="3">
                  <c:v>12.914825174825163</c:v>
                </c:pt>
                <c:pt idx="4">
                  <c:v>12.927065527065526</c:v>
                </c:pt>
                <c:pt idx="5">
                  <c:v>13.109985734664765</c:v>
                </c:pt>
                <c:pt idx="6">
                  <c:v>12.274558823529416</c:v>
                </c:pt>
              </c:numCache>
            </c:numRef>
          </c:val>
          <c:extLst>
            <c:ext xmlns:c16="http://schemas.microsoft.com/office/drawing/2014/chart" uri="{C3380CC4-5D6E-409C-BE32-E72D297353CC}">
              <c16:uniqueId val="{00000000-BC0E-4395-B994-27982FA7D30C}"/>
            </c:ext>
          </c:extLst>
        </c:ser>
        <c:dLbls>
          <c:dLblPos val="outEnd"/>
          <c:showLegendKey val="0"/>
          <c:showVal val="1"/>
          <c:showCatName val="0"/>
          <c:showSerName val="0"/>
          <c:showPercent val="0"/>
          <c:showBubbleSize val="0"/>
        </c:dLbls>
        <c:gapWidth val="219"/>
        <c:overlap val="-27"/>
        <c:axId val="1892652031"/>
        <c:axId val="1874410575"/>
      </c:barChart>
      <c:catAx>
        <c:axId val="1892652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Business_Unit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410575"/>
        <c:crosses val="autoZero"/>
        <c:auto val="1"/>
        <c:lblAlgn val="ctr"/>
        <c:lblOffset val="100"/>
        <c:noMultiLvlLbl val="0"/>
      </c:catAx>
      <c:valAx>
        <c:axId val="18744105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Resolution_Hours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65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b="1"/>
              <a:t>Rework Rate by Business Unit</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lotArea>
      <c:layout/>
      <c:barChart>
        <c:barDir val="bar"/>
        <c:grouping val="clustered"/>
        <c:varyColors val="0"/>
        <c:ser>
          <c:idx val="0"/>
          <c:order val="0"/>
          <c:tx>
            <c:strRef>
              <c:f>Pivot_Rework!$B$17</c:f>
              <c:strCache>
                <c:ptCount val="1"/>
                <c:pt idx="0">
                  <c:v>Rework Ticket Rate</c:v>
                </c:pt>
              </c:strCache>
            </c:strRef>
          </c:tx>
          <c:spPr>
            <a:solidFill>
              <a:schemeClr val="accent1"/>
            </a:solidFill>
            <a:ln>
              <a:solidFill>
                <a:schemeClr val="accen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Pivot_Rework!$A$18:$A$24</c:f>
              <c:strCache>
                <c:ptCount val="7"/>
                <c:pt idx="0">
                  <c:v>Customer Support</c:v>
                </c:pt>
                <c:pt idx="1">
                  <c:v>Finance</c:v>
                </c:pt>
                <c:pt idx="2">
                  <c:v>HR</c:v>
                </c:pt>
                <c:pt idx="3">
                  <c:v>IT</c:v>
                </c:pt>
                <c:pt idx="4">
                  <c:v>Operations</c:v>
                </c:pt>
                <c:pt idx="5">
                  <c:v>Procurement</c:v>
                </c:pt>
                <c:pt idx="6">
                  <c:v>Sales</c:v>
                </c:pt>
              </c:strCache>
            </c:strRef>
          </c:cat>
          <c:val>
            <c:numRef>
              <c:f>Pivot_Rework!$B$18:$B$24</c:f>
              <c:numCache>
                <c:formatCode>0.00%</c:formatCode>
                <c:ptCount val="7"/>
                <c:pt idx="0">
                  <c:v>0.44207723035952062</c:v>
                </c:pt>
                <c:pt idx="1">
                  <c:v>0.45534407027818447</c:v>
                </c:pt>
                <c:pt idx="2">
                  <c:v>0.4140625</c:v>
                </c:pt>
                <c:pt idx="3">
                  <c:v>0.42937062937062936</c:v>
                </c:pt>
                <c:pt idx="4">
                  <c:v>0.44017094017094016</c:v>
                </c:pt>
                <c:pt idx="5">
                  <c:v>0.44222539229671898</c:v>
                </c:pt>
                <c:pt idx="6">
                  <c:v>0.41764705882352943</c:v>
                </c:pt>
              </c:numCache>
            </c:numRef>
          </c:val>
          <c:extLst>
            <c:ext xmlns:c16="http://schemas.microsoft.com/office/drawing/2014/chart" uri="{C3380CC4-5D6E-409C-BE32-E72D297353CC}">
              <c16:uniqueId val="{00000000-C6B0-441E-A91C-919CF76A358F}"/>
            </c:ext>
          </c:extLst>
        </c:ser>
        <c:dLbls>
          <c:dLblPos val="outEnd"/>
          <c:showLegendKey val="0"/>
          <c:showVal val="1"/>
          <c:showCatName val="0"/>
          <c:showSerName val="0"/>
          <c:showPercent val="0"/>
          <c:showBubbleSize val="0"/>
        </c:dLbls>
        <c:gapWidth val="182"/>
        <c:axId val="1652331856"/>
        <c:axId val="1538811984"/>
      </c:barChart>
      <c:catAx>
        <c:axId val="165233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538811984"/>
        <c:crosses val="autoZero"/>
        <c:auto val="1"/>
        <c:lblAlgn val="ctr"/>
        <c:lblOffset val="100"/>
        <c:noMultiLvlLbl val="0"/>
      </c:catAx>
      <c:valAx>
        <c:axId val="153881198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652331856"/>
        <c:crosses val="autoZero"/>
        <c:crossBetween val="between"/>
      </c:valAx>
      <c:spPr>
        <a:noFill/>
        <a:ln>
          <a:noFill/>
        </a:ln>
        <a:effectLst/>
      </c:spPr>
    </c:plotArea>
    <c:plotVisOnly val="1"/>
    <c:dispBlanksAs val="gap"/>
    <c:showDLblsOverMax val="0"/>
  </c:chart>
  <c:spPr>
    <a:noFill/>
    <a:ln w="9525" cap="flat" cmpd="sng" algn="ctr">
      <a:solidFill>
        <a:schemeClr val="accent1"/>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b="1"/>
              <a:t>Operational Cost by Business Unit</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Pivot_Cost!$E$4</c:f>
              <c:strCache>
                <c:ptCount val="1"/>
                <c:pt idx="0">
                  <c:v>Total Cost</c:v>
                </c:pt>
              </c:strCache>
            </c:strRef>
          </c:tx>
          <c:spPr>
            <a:solidFill>
              <a:schemeClr val="accent1"/>
            </a:solidFill>
            <a:ln>
              <a:noFill/>
            </a:ln>
            <a:effectLst/>
          </c:spPr>
          <c:invertIfNegative val="0"/>
          <c:dLbls>
            <c:dLbl>
              <c:idx val="6"/>
              <c:numFmt formatCode="_ [$₹-439]* #,##0.00_ ;_ [$₹-439]* \-#,##0.00_ ;_ [$₹-439]* &quot;-&quot;??_ ;_ @_ " sourceLinked="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0-86C7-4675-856F-E4768C5AA56E}"/>
                </c:ext>
              </c:extLst>
            </c:dLbl>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Pivot_Cost!$D$5:$D$11</c:f>
              <c:strCache>
                <c:ptCount val="7"/>
                <c:pt idx="0">
                  <c:v>Customer Support</c:v>
                </c:pt>
                <c:pt idx="1">
                  <c:v>Finance</c:v>
                </c:pt>
                <c:pt idx="2">
                  <c:v>HR</c:v>
                </c:pt>
                <c:pt idx="3">
                  <c:v>IT</c:v>
                </c:pt>
                <c:pt idx="4">
                  <c:v>Operations</c:v>
                </c:pt>
                <c:pt idx="5">
                  <c:v>Procurement</c:v>
                </c:pt>
                <c:pt idx="6">
                  <c:v>Sales</c:v>
                </c:pt>
              </c:strCache>
            </c:strRef>
          </c:cat>
          <c:val>
            <c:numRef>
              <c:f>Pivot_Cost!$E$5:$E$11</c:f>
              <c:numCache>
                <c:formatCode>_ [$₹-439]* #,##0.00_ ;_ [$₹-439]* \-#,##0.00_ ;_ [$₹-439]* "-"??_ ;_ @_ </c:formatCode>
                <c:ptCount val="7"/>
                <c:pt idx="0">
                  <c:v>3509593</c:v>
                </c:pt>
                <c:pt idx="1">
                  <c:v>3161483</c:v>
                </c:pt>
                <c:pt idx="2">
                  <c:v>3446642</c:v>
                </c:pt>
                <c:pt idx="3">
                  <c:v>3301070</c:v>
                </c:pt>
                <c:pt idx="4">
                  <c:v>3299592</c:v>
                </c:pt>
                <c:pt idx="5">
                  <c:v>3326307</c:v>
                </c:pt>
                <c:pt idx="6">
                  <c:v>2997714</c:v>
                </c:pt>
              </c:numCache>
            </c:numRef>
          </c:val>
          <c:extLst>
            <c:ext xmlns:c16="http://schemas.microsoft.com/office/drawing/2014/chart" uri="{C3380CC4-5D6E-409C-BE32-E72D297353CC}">
              <c16:uniqueId val="{00000000-9B3A-410C-B045-8A5BDE9140CC}"/>
            </c:ext>
          </c:extLst>
        </c:ser>
        <c:dLbls>
          <c:dLblPos val="outEnd"/>
          <c:showLegendKey val="0"/>
          <c:showVal val="1"/>
          <c:showCatName val="0"/>
          <c:showSerName val="0"/>
          <c:showPercent val="0"/>
          <c:showBubbleSize val="0"/>
        </c:dLbls>
        <c:gapWidth val="182"/>
        <c:axId val="1648307184"/>
        <c:axId val="1538919984"/>
        <c:extLst>
          <c:ext xmlns:c15="http://schemas.microsoft.com/office/drawing/2012/chart" uri="{02D57815-91ED-43cb-92C2-25804820EDAC}">
            <c15:filteredBarSeries>
              <c15:ser>
                <c:idx val="1"/>
                <c:order val="1"/>
                <c:tx>
                  <c:strRef>
                    <c:extLst>
                      <c:ext uri="{02D57815-91ED-43cb-92C2-25804820EDAC}">
                        <c15:formulaRef>
                          <c15:sqref>Pivot_Cost!$F$4</c15:sqref>
                        </c15:formulaRef>
                      </c:ext>
                    </c:extLst>
                    <c:strCache>
                      <c:ptCount val="1"/>
                      <c:pt idx="0">
                        <c:v>Tickets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Pivot_Cost!$D$5:$D$11</c15:sqref>
                        </c15:formulaRef>
                      </c:ext>
                    </c:extLst>
                    <c:strCache>
                      <c:ptCount val="7"/>
                      <c:pt idx="0">
                        <c:v>Customer Support</c:v>
                      </c:pt>
                      <c:pt idx="1">
                        <c:v>Finance</c:v>
                      </c:pt>
                      <c:pt idx="2">
                        <c:v>HR</c:v>
                      </c:pt>
                      <c:pt idx="3">
                        <c:v>IT</c:v>
                      </c:pt>
                      <c:pt idx="4">
                        <c:v>Operations</c:v>
                      </c:pt>
                      <c:pt idx="5">
                        <c:v>Procurement</c:v>
                      </c:pt>
                      <c:pt idx="6">
                        <c:v>Sales</c:v>
                      </c:pt>
                    </c:strCache>
                  </c:strRef>
                </c:cat>
                <c:val>
                  <c:numRef>
                    <c:extLst>
                      <c:ext uri="{02D57815-91ED-43cb-92C2-25804820EDAC}">
                        <c15:formulaRef>
                          <c15:sqref>Pivot_Cost!$F$5:$F$11</c15:sqref>
                        </c15:formulaRef>
                      </c:ext>
                    </c:extLst>
                    <c:numCache>
                      <c:formatCode>General</c:formatCode>
                      <c:ptCount val="7"/>
                      <c:pt idx="0">
                        <c:v>751</c:v>
                      </c:pt>
                      <c:pt idx="1">
                        <c:v>683</c:v>
                      </c:pt>
                      <c:pt idx="2">
                        <c:v>768</c:v>
                      </c:pt>
                      <c:pt idx="3">
                        <c:v>715</c:v>
                      </c:pt>
                      <c:pt idx="4">
                        <c:v>702</c:v>
                      </c:pt>
                      <c:pt idx="5">
                        <c:v>701</c:v>
                      </c:pt>
                      <c:pt idx="6">
                        <c:v>680</c:v>
                      </c:pt>
                    </c:numCache>
                  </c:numRef>
                </c:val>
                <c:extLst>
                  <c:ext xmlns:c16="http://schemas.microsoft.com/office/drawing/2014/chart" uri="{C3380CC4-5D6E-409C-BE32-E72D297353CC}">
                    <c16:uniqueId val="{00000001-9B3A-410C-B045-8A5BDE9140CC}"/>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Pivot_Cost!$G$4</c15:sqref>
                        </c15:formulaRef>
                      </c:ext>
                    </c:extLst>
                    <c:strCache>
                      <c:ptCount val="1"/>
                      <c:pt idx="0">
                        <c:v>Cost per Ticket</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Pivot_Cost!$D$5:$D$11</c15:sqref>
                        </c15:formulaRef>
                      </c:ext>
                    </c:extLst>
                    <c:strCache>
                      <c:ptCount val="7"/>
                      <c:pt idx="0">
                        <c:v>Customer Support</c:v>
                      </c:pt>
                      <c:pt idx="1">
                        <c:v>Finance</c:v>
                      </c:pt>
                      <c:pt idx="2">
                        <c:v>HR</c:v>
                      </c:pt>
                      <c:pt idx="3">
                        <c:v>IT</c:v>
                      </c:pt>
                      <c:pt idx="4">
                        <c:v>Operations</c:v>
                      </c:pt>
                      <c:pt idx="5">
                        <c:v>Procurement</c:v>
                      </c:pt>
                      <c:pt idx="6">
                        <c:v>Sales</c:v>
                      </c:pt>
                    </c:strCache>
                  </c:strRef>
                </c:cat>
                <c:val>
                  <c:numRef>
                    <c:extLst xmlns:c15="http://schemas.microsoft.com/office/drawing/2012/chart">
                      <c:ext xmlns:c15="http://schemas.microsoft.com/office/drawing/2012/chart" uri="{02D57815-91ED-43cb-92C2-25804820EDAC}">
                        <c15:formulaRef>
                          <c15:sqref>Pivot_Cost!$G$5:$G$11</c15:sqref>
                        </c15:formulaRef>
                      </c:ext>
                    </c:extLst>
                    <c:numCache>
                      <c:formatCode>_ [$₹-439]* #,##0.00_ ;_ [$₹-439]* \-#,##0.00_ ;_ [$₹-439]* "-"??_ ;_ @_ </c:formatCode>
                      <c:ptCount val="7"/>
                      <c:pt idx="0">
                        <c:v>4673.2263648468706</c:v>
                      </c:pt>
                      <c:pt idx="1">
                        <c:v>4628.8184480234258</c:v>
                      </c:pt>
                      <c:pt idx="2">
                        <c:v>4487.815104166667</c:v>
                      </c:pt>
                      <c:pt idx="3">
                        <c:v>4616.8811188811187</c:v>
                      </c:pt>
                      <c:pt idx="4">
                        <c:v>4700.2735042735039</c:v>
                      </c:pt>
                      <c:pt idx="5">
                        <c:v>4745.0884450784597</c:v>
                      </c:pt>
                      <c:pt idx="6">
                        <c:v>4408.4029411764704</c:v>
                      </c:pt>
                    </c:numCache>
                  </c:numRef>
                </c:val>
                <c:extLst xmlns:c15="http://schemas.microsoft.com/office/drawing/2012/chart">
                  <c:ext xmlns:c16="http://schemas.microsoft.com/office/drawing/2014/chart" uri="{C3380CC4-5D6E-409C-BE32-E72D297353CC}">
                    <c16:uniqueId val="{00000002-9B3A-410C-B045-8A5BDE9140CC}"/>
                  </c:ext>
                </c:extLst>
              </c15:ser>
            </c15:filteredBarSeries>
          </c:ext>
        </c:extLst>
      </c:barChart>
      <c:catAx>
        <c:axId val="1648307184"/>
        <c:scaling>
          <c:orientation val="minMax"/>
        </c:scaling>
        <c:delete val="0"/>
        <c:axPos val="l"/>
        <c:title>
          <c:tx>
            <c:rich>
              <a:bodyPr rot="-540000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r>
                  <a:rPr lang="en-US"/>
                  <a:t>Business Unit</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538919984"/>
        <c:crosses val="autoZero"/>
        <c:auto val="1"/>
        <c:lblAlgn val="ctr"/>
        <c:lblOffset val="100"/>
        <c:noMultiLvlLbl val="0"/>
      </c:catAx>
      <c:valAx>
        <c:axId val="1538919984"/>
        <c:scaling>
          <c:orientation val="minMax"/>
          <c:max val="3600000"/>
          <c:min val="0"/>
        </c:scaling>
        <c:delete val="0"/>
        <c:axPos val="b"/>
        <c:title>
          <c:tx>
            <c:rich>
              <a:bodyPr rot="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r>
                  <a:rPr lang="en-US"/>
                  <a:t>Total Cost</a:t>
                </a:r>
              </a:p>
            </c:rich>
          </c:tx>
          <c:overlay val="0"/>
          <c:spPr>
            <a:noFill/>
            <a:ln>
              <a:noFill/>
            </a:ln>
            <a:effectLst/>
          </c:spPr>
          <c:txPr>
            <a:bodyPr rot="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endParaRPr lang="en-US"/>
            </a:p>
          </c:txPr>
        </c:title>
        <c:numFmt formatCode="_ [$₹-439]* #,##0.00_ ;_ [$₹-439]* \-#,##0.0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648307184"/>
        <c:crosses val="autoZero"/>
        <c:crossBetween val="between"/>
      </c:valAx>
      <c:spPr>
        <a:noFill/>
        <a:ln>
          <a:solidFill>
            <a:schemeClr val="accent1"/>
          </a:solidFill>
        </a:ln>
        <a:effectLst/>
      </c:spPr>
    </c:plotArea>
    <c:plotVisOnly val="1"/>
    <c:dispBlanksAs val="gap"/>
    <c:showDLblsOverMax val="0"/>
  </c:chart>
  <c:spPr>
    <a:noFill/>
    <a:ln w="9525" cap="flat" cmpd="sng" algn="ctr">
      <a:solidFill>
        <a:schemeClr val="accent1"/>
      </a:solidFill>
      <a:round/>
    </a:ln>
    <a:effectLst/>
  </c:spPr>
  <c:txPr>
    <a:bodyPr/>
    <a:lstStyle/>
    <a:p>
      <a:pPr>
        <a:defRPr>
          <a:ln>
            <a:noFill/>
          </a:ln>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464820</xdr:colOff>
      <xdr:row>0</xdr:row>
      <xdr:rowOff>133350</xdr:rowOff>
    </xdr:from>
    <xdr:to>
      <xdr:col>11</xdr:col>
      <xdr:colOff>91440</xdr:colOff>
      <xdr:row>15</xdr:row>
      <xdr:rowOff>133350</xdr:rowOff>
    </xdr:to>
    <xdr:graphicFrame macro="">
      <xdr:nvGraphicFramePr>
        <xdr:cNvPr id="2" name="Chart 1">
          <a:extLst>
            <a:ext uri="{FF2B5EF4-FFF2-40B4-BE49-F238E27FC236}">
              <a16:creationId xmlns:a16="http://schemas.microsoft.com/office/drawing/2014/main" id="{BBE1D6CE-F294-A1E6-C36C-F3A2E7C173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388620</xdr:colOff>
      <xdr:row>13</xdr:row>
      <xdr:rowOff>80010</xdr:rowOff>
    </xdr:from>
    <xdr:to>
      <xdr:col>11</xdr:col>
      <xdr:colOff>60960</xdr:colOff>
      <xdr:row>28</xdr:row>
      <xdr:rowOff>80010</xdr:rowOff>
    </xdr:to>
    <xdr:graphicFrame macro="">
      <xdr:nvGraphicFramePr>
        <xdr:cNvPr id="4" name="Chart 3">
          <a:extLst>
            <a:ext uri="{FF2B5EF4-FFF2-40B4-BE49-F238E27FC236}">
              <a16:creationId xmlns:a16="http://schemas.microsoft.com/office/drawing/2014/main" id="{A46A3A5C-FF2F-C205-BFFF-A17750450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335280</xdr:colOff>
      <xdr:row>0</xdr:row>
      <xdr:rowOff>163830</xdr:rowOff>
    </xdr:from>
    <xdr:to>
      <xdr:col>12</xdr:col>
      <xdr:colOff>106680</xdr:colOff>
      <xdr:row>15</xdr:row>
      <xdr:rowOff>163830</xdr:rowOff>
    </xdr:to>
    <xdr:graphicFrame macro="">
      <xdr:nvGraphicFramePr>
        <xdr:cNvPr id="2" name="Chart 1">
          <a:extLst>
            <a:ext uri="{FF2B5EF4-FFF2-40B4-BE49-F238E27FC236}">
              <a16:creationId xmlns:a16="http://schemas.microsoft.com/office/drawing/2014/main" id="{E78C78DF-C6A6-9CDC-424A-43877201F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586740</xdr:colOff>
      <xdr:row>1</xdr:row>
      <xdr:rowOff>125730</xdr:rowOff>
    </xdr:from>
    <xdr:to>
      <xdr:col>9</xdr:col>
      <xdr:colOff>396240</xdr:colOff>
      <xdr:row>19</xdr:row>
      <xdr:rowOff>121920</xdr:rowOff>
    </xdr:to>
    <xdr:graphicFrame macro="">
      <xdr:nvGraphicFramePr>
        <xdr:cNvPr id="2" name="Chart 1">
          <a:extLst>
            <a:ext uri="{FF2B5EF4-FFF2-40B4-BE49-F238E27FC236}">
              <a16:creationId xmlns:a16="http://schemas.microsoft.com/office/drawing/2014/main" id="{3F3DE1EF-C128-E3EF-7108-D23BFD8BE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350520</xdr:colOff>
      <xdr:row>14</xdr:row>
      <xdr:rowOff>11430</xdr:rowOff>
    </xdr:from>
    <xdr:to>
      <xdr:col>6</xdr:col>
      <xdr:colOff>1272540</xdr:colOff>
      <xdr:row>28</xdr:row>
      <xdr:rowOff>11430</xdr:rowOff>
    </xdr:to>
    <xdr:graphicFrame macro="">
      <xdr:nvGraphicFramePr>
        <xdr:cNvPr id="2" name="Chart 1">
          <a:extLst>
            <a:ext uri="{FF2B5EF4-FFF2-40B4-BE49-F238E27FC236}">
              <a16:creationId xmlns:a16="http://schemas.microsoft.com/office/drawing/2014/main" id="{FFC6D763-BA32-FB82-BF8B-1B4A8B6E2D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15240</xdr:colOff>
      <xdr:row>12</xdr:row>
      <xdr:rowOff>171450</xdr:rowOff>
    </xdr:from>
    <xdr:to>
      <xdr:col>14</xdr:col>
      <xdr:colOff>152400</xdr:colOff>
      <xdr:row>31</xdr:row>
      <xdr:rowOff>53340</xdr:rowOff>
    </xdr:to>
    <xdr:graphicFrame macro="">
      <xdr:nvGraphicFramePr>
        <xdr:cNvPr id="2" name="Chart 1">
          <a:extLst>
            <a:ext uri="{FF2B5EF4-FFF2-40B4-BE49-F238E27FC236}">
              <a16:creationId xmlns:a16="http://schemas.microsoft.com/office/drawing/2014/main" id="{D2C786C0-4039-C018-5D26-ED4897C31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12</xdr:row>
      <xdr:rowOff>0</xdr:rowOff>
    </xdr:from>
    <xdr:to>
      <xdr:col>6</xdr:col>
      <xdr:colOff>601980</xdr:colOff>
      <xdr:row>27</xdr:row>
      <xdr:rowOff>22860</xdr:rowOff>
    </xdr:to>
    <xdr:graphicFrame macro="">
      <xdr:nvGraphicFramePr>
        <xdr:cNvPr id="2" name="Chart 1">
          <a:extLst>
            <a:ext uri="{FF2B5EF4-FFF2-40B4-BE49-F238E27FC236}">
              <a16:creationId xmlns:a16="http://schemas.microsoft.com/office/drawing/2014/main" id="{CC7F681E-06D4-4604-80ED-12F1BFC2A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12</xdr:row>
      <xdr:rowOff>0</xdr:rowOff>
    </xdr:from>
    <xdr:to>
      <xdr:col>14</xdr:col>
      <xdr:colOff>15240</xdr:colOff>
      <xdr:row>27</xdr:row>
      <xdr:rowOff>22860</xdr:rowOff>
    </xdr:to>
    <xdr:graphicFrame macro="">
      <xdr:nvGraphicFramePr>
        <xdr:cNvPr id="3" name="Chart 2">
          <a:extLst>
            <a:ext uri="{FF2B5EF4-FFF2-40B4-BE49-F238E27FC236}">
              <a16:creationId xmlns:a16="http://schemas.microsoft.com/office/drawing/2014/main" id="{2E0F6B7A-9BF2-4AF1-B845-4C84E2BB0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0</xdr:rowOff>
    </xdr:from>
    <xdr:to>
      <xdr:col>6</xdr:col>
      <xdr:colOff>594360</xdr:colOff>
      <xdr:row>42</xdr:row>
      <xdr:rowOff>167640</xdr:rowOff>
    </xdr:to>
    <xdr:graphicFrame macro="">
      <xdr:nvGraphicFramePr>
        <xdr:cNvPr id="4" name="Chart 3">
          <a:extLst>
            <a:ext uri="{FF2B5EF4-FFF2-40B4-BE49-F238E27FC236}">
              <a16:creationId xmlns:a16="http://schemas.microsoft.com/office/drawing/2014/main" id="{041437F4-EDF7-49D1-8506-CA7457636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28</xdr:row>
      <xdr:rowOff>0</xdr:rowOff>
    </xdr:from>
    <xdr:to>
      <xdr:col>14</xdr:col>
      <xdr:colOff>30480</xdr:colOff>
      <xdr:row>43</xdr:row>
      <xdr:rowOff>0</xdr:rowOff>
    </xdr:to>
    <xdr:graphicFrame macro="">
      <xdr:nvGraphicFramePr>
        <xdr:cNvPr id="5" name="Chart 4">
          <a:extLst>
            <a:ext uri="{FF2B5EF4-FFF2-40B4-BE49-F238E27FC236}">
              <a16:creationId xmlns:a16="http://schemas.microsoft.com/office/drawing/2014/main" id="{9622B023-20A9-4E06-BD04-789B6E266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44</xdr:row>
      <xdr:rowOff>0</xdr:rowOff>
    </xdr:from>
    <xdr:to>
      <xdr:col>14</xdr:col>
      <xdr:colOff>53340</xdr:colOff>
      <xdr:row>60</xdr:row>
      <xdr:rowOff>7620</xdr:rowOff>
    </xdr:to>
    <xdr:graphicFrame macro="">
      <xdr:nvGraphicFramePr>
        <xdr:cNvPr id="6" name="Chart 5">
          <a:extLst>
            <a:ext uri="{FF2B5EF4-FFF2-40B4-BE49-F238E27FC236}">
              <a16:creationId xmlns:a16="http://schemas.microsoft.com/office/drawing/2014/main" id="{0A5640D7-D778-41F6-AEC8-35B6F02BF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297180</xdr:colOff>
      <xdr:row>5</xdr:row>
      <xdr:rowOff>68580</xdr:rowOff>
    </xdr:from>
    <xdr:to>
      <xdr:col>17</xdr:col>
      <xdr:colOff>297180</xdr:colOff>
      <xdr:row>18</xdr:row>
      <xdr:rowOff>53340</xdr:rowOff>
    </xdr:to>
    <mc:AlternateContent xmlns:mc="http://schemas.openxmlformats.org/markup-compatibility/2006" xmlns:a14="http://schemas.microsoft.com/office/drawing/2010/main">
      <mc:Choice Requires="a14">
        <xdr:graphicFrame macro="">
          <xdr:nvGraphicFramePr>
            <xdr:cNvPr id="7" name="Business_Unit">
              <a:extLst>
                <a:ext uri="{FF2B5EF4-FFF2-40B4-BE49-F238E27FC236}">
                  <a16:creationId xmlns:a16="http://schemas.microsoft.com/office/drawing/2014/main" id="{F3FDA25E-D499-3143-4D8F-ADC48374FD1C}"/>
                </a:ext>
              </a:extLst>
            </xdr:cNvPr>
            <xdr:cNvGraphicFramePr/>
          </xdr:nvGraphicFramePr>
          <xdr:xfrm>
            <a:off x="0" y="0"/>
            <a:ext cx="0" cy="0"/>
          </xdr:xfrm>
          <a:graphic>
            <a:graphicData uri="http://schemas.microsoft.com/office/drawing/2010/slicer">
              <sle:slicer xmlns:sle="http://schemas.microsoft.com/office/drawing/2010/slicer" name="Business_Unit"/>
            </a:graphicData>
          </a:graphic>
        </xdr:graphicFrame>
      </mc:Choice>
      <mc:Fallback xmlns="">
        <xdr:sp macro="" textlink="">
          <xdr:nvSpPr>
            <xdr:cNvPr id="0" name=""/>
            <xdr:cNvSpPr>
              <a:spLocks noTextEdit="1"/>
            </xdr:cNvSpPr>
          </xdr:nvSpPr>
          <xdr:spPr>
            <a:xfrm>
              <a:off x="8907780" y="982980"/>
              <a:ext cx="1828800" cy="2362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312420</xdr:colOff>
      <xdr:row>18</xdr:row>
      <xdr:rowOff>160021</xdr:rowOff>
    </xdr:from>
    <xdr:to>
      <xdr:col>17</xdr:col>
      <xdr:colOff>335280</xdr:colOff>
      <xdr:row>30</xdr:row>
      <xdr:rowOff>68580</xdr:rowOff>
    </xdr:to>
    <mc:AlternateContent xmlns:mc="http://schemas.openxmlformats.org/markup-compatibility/2006" xmlns:a14="http://schemas.microsoft.com/office/drawing/2010/main">
      <mc:Choice Requires="a14">
        <xdr:graphicFrame macro="">
          <xdr:nvGraphicFramePr>
            <xdr:cNvPr id="8" name="Assigned_Team">
              <a:extLst>
                <a:ext uri="{FF2B5EF4-FFF2-40B4-BE49-F238E27FC236}">
                  <a16:creationId xmlns:a16="http://schemas.microsoft.com/office/drawing/2014/main" id="{50F00763-2B0A-7B7A-FE95-D7E0A18E5484}"/>
                </a:ext>
              </a:extLst>
            </xdr:cNvPr>
            <xdr:cNvGraphicFramePr/>
          </xdr:nvGraphicFramePr>
          <xdr:xfrm>
            <a:off x="0" y="0"/>
            <a:ext cx="0" cy="0"/>
          </xdr:xfrm>
          <a:graphic>
            <a:graphicData uri="http://schemas.microsoft.com/office/drawing/2010/slicer">
              <sle:slicer xmlns:sle="http://schemas.microsoft.com/office/drawing/2010/slicer" name="Assigned_Team"/>
            </a:graphicData>
          </a:graphic>
        </xdr:graphicFrame>
      </mc:Choice>
      <mc:Fallback xmlns="">
        <xdr:sp macro="" textlink="">
          <xdr:nvSpPr>
            <xdr:cNvPr id="0" name=""/>
            <xdr:cNvSpPr>
              <a:spLocks noTextEdit="1"/>
            </xdr:cNvSpPr>
          </xdr:nvSpPr>
          <xdr:spPr>
            <a:xfrm>
              <a:off x="8923020" y="3451861"/>
              <a:ext cx="1851660" cy="2103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320040</xdr:colOff>
      <xdr:row>31</xdr:row>
      <xdr:rowOff>7621</xdr:rowOff>
    </xdr:from>
    <xdr:to>
      <xdr:col>17</xdr:col>
      <xdr:colOff>320040</xdr:colOff>
      <xdr:row>42</xdr:row>
      <xdr:rowOff>99061</xdr:rowOff>
    </xdr:to>
    <mc:AlternateContent xmlns:mc="http://schemas.openxmlformats.org/markup-compatibility/2006" xmlns:a14="http://schemas.microsoft.com/office/drawing/2010/main">
      <mc:Choice Requires="a14">
        <xdr:graphicFrame macro="">
          <xdr:nvGraphicFramePr>
            <xdr:cNvPr id="9" name="Channel">
              <a:extLst>
                <a:ext uri="{FF2B5EF4-FFF2-40B4-BE49-F238E27FC236}">
                  <a16:creationId xmlns:a16="http://schemas.microsoft.com/office/drawing/2014/main" id="{7A086504-33A4-7399-29DE-67194D7DA156}"/>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8930640" y="5676901"/>
              <a:ext cx="1828800" cy="2103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in joshi" refreshedDate="46255.68612766204" createdVersion="8" refreshedVersion="8" minRefreshableVersion="3" recordCount="5000" xr:uid="{F67167D1-4187-45AF-A680-4CAE57FED33E}">
  <cacheSource type="worksheet">
    <worksheetSource name="tbl_Operations"/>
  </cacheSource>
  <cacheFields count="28">
    <cacheField name="Ticket_ID" numFmtId="0">
      <sharedItems/>
    </cacheField>
    <cacheField name="Ticket_Date" numFmtId="14">
      <sharedItems containsSemiMixedTypes="0" containsNonDate="0" containsDate="1" containsString="0" minDate="2025-01-01T00:00:00" maxDate="2026-01-01T00:00:00"/>
    </cacheField>
    <cacheField name="Business_Unit" numFmtId="0">
      <sharedItems count="7">
        <s v="Customer Support"/>
        <s v="IT"/>
        <s v="Procurement"/>
        <s v="HR"/>
        <s v="Finance"/>
        <s v="Operations"/>
        <s v="Sales"/>
      </sharedItems>
    </cacheField>
    <cacheField name="Location" numFmtId="0">
      <sharedItems/>
    </cacheField>
    <cacheField name="Request_Type" numFmtId="0">
      <sharedItems/>
    </cacheField>
    <cacheField name="Priority" numFmtId="0">
      <sharedItems/>
    </cacheField>
    <cacheField name="Channel" numFmtId="0">
      <sharedItems count="6">
        <s v="Email"/>
        <s v="Portal"/>
        <s v="Teams"/>
        <s v="Phone"/>
        <s v="Unknown"/>
        <s v=" Email"/>
      </sharedItems>
    </cacheField>
    <cacheField name="Assigned_Team" numFmtId="0">
      <sharedItems count="6">
        <s v="Vendor Management"/>
        <s v="MIS"/>
        <s v="HR Ops"/>
        <s v="IT Support"/>
        <s v="Finance Ops"/>
        <s v="Unassigned"/>
      </sharedItems>
    </cacheField>
    <cacheField name="Status" numFmtId="0">
      <sharedItems count="3">
        <s v="Closed"/>
        <s v="Escalated"/>
        <s v="Pending"/>
      </sharedItems>
    </cacheField>
    <cacheField name="Resolution_Hours" numFmtId="0">
      <sharedItems containsSemiMixedTypes="0" containsString="0" containsNumber="1" minValue="0.3" maxValue="73.599999999999994"/>
    </cacheField>
    <cacheField name="SLA_Target_Hours" numFmtId="0">
      <sharedItems containsSemiMixedTypes="0" containsString="0" containsNumber="1" containsInteger="1" minValue="4" maxValue="48"/>
    </cacheField>
    <cacheField name="SLA_Breached" numFmtId="0">
      <sharedItems count="2">
        <s v="No"/>
        <s v="Yes"/>
      </sharedItems>
    </cacheField>
    <cacheField name="Rework_Count" numFmtId="0">
      <sharedItems containsSemiMixedTypes="0" containsString="0" containsNumber="1" containsInteger="1" minValue="0" maxValue="5"/>
    </cacheField>
    <cacheField name="Customer_Satisfaction" numFmtId="0">
      <sharedItems containsMixedTypes="1" containsNumber="1" minValue="1.9" maxValue="5"/>
    </cacheField>
    <cacheField name="FTE_Cost_per_Hour" numFmtId="0">
      <sharedItems containsSemiMixedTypes="0" containsString="0" containsNumber="1" containsInteger="1" minValue="280" maxValue="450"/>
    </cacheField>
    <cacheField name="Estimated_Cost" numFmtId="0">
      <sharedItems containsSemiMixedTypes="0" containsString="0" containsNumber="1" containsInteger="1" minValue="96" maxValue="28845"/>
    </cacheField>
    <cacheField name="Month" numFmtId="0">
      <sharedItems count="12">
        <s v="Jun"/>
        <s v="Aug"/>
        <s v="May"/>
        <s v="Oct"/>
        <s v="Feb"/>
        <s v="Jan"/>
        <s v="Nov"/>
        <s v="Dec"/>
        <s v="Mar"/>
        <s v="Sep"/>
        <s v="Apr"/>
        <s v="Jul"/>
      </sharedItems>
    </cacheField>
    <cacheField name="Month_No" numFmtId="0">
      <sharedItems containsSemiMixedTypes="0" containsString="0" containsNumber="1" containsInteger="1" minValue="1" maxValue="12"/>
    </cacheField>
    <cacheField name="Quarter" numFmtId="0">
      <sharedItems/>
    </cacheField>
    <cacheField name="Weekday" numFmtId="0">
      <sharedItems/>
    </cacheField>
    <cacheField name="Location_Clean" numFmtId="0">
      <sharedItems/>
    </cacheField>
    <cacheField name="Channel_Clean" numFmtId="0">
      <sharedItems/>
    </cacheField>
    <cacheField name="Request_Type_Clean" numFmtId="0">
      <sharedItems/>
    </cacheField>
    <cacheField name="Business_Unit_Clean" numFmtId="0">
      <sharedItems count="7">
        <s v="Customer Support"/>
        <s v="It"/>
        <s v="Procurement"/>
        <s v="Hr"/>
        <s v="Finance"/>
        <s v="Operations"/>
        <s v="Sales"/>
      </sharedItems>
    </cacheField>
    <cacheField name="SLA_Status" numFmtId="0">
      <sharedItems count="2">
        <s v="Within SLA"/>
        <s v="SLA Breach"/>
      </sharedItems>
    </cacheField>
    <cacheField name="Critical_SLA_Risk" numFmtId="0">
      <sharedItems/>
    </cacheField>
    <cacheField name="Performance_Band" numFmtId="0">
      <sharedItems/>
    </cacheField>
    <cacheField name="Rework_Status" numFmtId="0">
      <sharedItems count="2">
        <s v="No Rework"/>
        <s v="Reworked"/>
      </sharedItems>
    </cacheField>
  </cacheFields>
  <extLst>
    <ext xmlns:x14="http://schemas.microsoft.com/office/spreadsheetml/2009/9/main" uri="{725AE2AE-9491-48be-B2B4-4EB974FC3084}">
      <x14:pivotCacheDefinition pivotCacheId="17855159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PS-101659"/>
    <d v="2025-06-09T00:00:00"/>
    <x v="0"/>
    <s v="Noida"/>
    <s v="Invoice Query"/>
    <s v="Medium"/>
    <x v="0"/>
    <x v="0"/>
    <x v="0"/>
    <n v="2.5"/>
    <n v="24"/>
    <x v="0"/>
    <n v="0"/>
    <n v="4.3"/>
    <n v="350"/>
    <n v="875"/>
    <x v="0"/>
    <n v="6"/>
    <s v="Q2"/>
    <s v="Monday"/>
    <s v="Noida"/>
    <s v="Email"/>
    <s v="Invoice Query"/>
    <x v="0"/>
    <x v="0"/>
    <s v="Normal"/>
    <s v="Excellent"/>
    <x v="0"/>
  </r>
  <r>
    <s v="OPS-100733"/>
    <d v="2025-08-05T00:00:00"/>
    <x v="1"/>
    <s v="Mumbai"/>
    <s v="Employee Query"/>
    <s v="Medium"/>
    <x v="0"/>
    <x v="0"/>
    <x v="0"/>
    <n v="20.2"/>
    <n v="24"/>
    <x v="0"/>
    <n v="0"/>
    <n v="4.5999999999999996"/>
    <n v="350"/>
    <n v="7070"/>
    <x v="1"/>
    <n v="8"/>
    <s v="Q3"/>
    <s v="Tuesday"/>
    <s v="Mumbai"/>
    <s v="Email"/>
    <s v="Employee Query"/>
    <x v="1"/>
    <x v="0"/>
    <s v="Normal"/>
    <s v="Good"/>
    <x v="0"/>
  </r>
  <r>
    <s v="OPS-103875"/>
    <d v="2025-05-23T00:00:00"/>
    <x v="2"/>
    <s v="Bengaluru"/>
    <s v="Invoice Query"/>
    <s v="Medium"/>
    <x v="1"/>
    <x v="1"/>
    <x v="0"/>
    <n v="5.4"/>
    <n v="24"/>
    <x v="0"/>
    <n v="0"/>
    <n v="5"/>
    <n v="280"/>
    <n v="1512"/>
    <x v="2"/>
    <n v="5"/>
    <s v="Q2"/>
    <s v="Friday"/>
    <s v="Bengaluru"/>
    <s v="Portal"/>
    <s v="Invoice Query"/>
    <x v="2"/>
    <x v="0"/>
    <s v="Normal"/>
    <s v="Excellent"/>
    <x v="0"/>
  </r>
  <r>
    <s v="OPS-101335"/>
    <d v="2025-10-20T00:00:00"/>
    <x v="2"/>
    <s v="Gurugram"/>
    <s v="Compliance Request"/>
    <s v="Low"/>
    <x v="1"/>
    <x v="2"/>
    <x v="0"/>
    <n v="8.1"/>
    <n v="48"/>
    <x v="0"/>
    <n v="0"/>
    <n v="4.8"/>
    <n v="450"/>
    <n v="3645"/>
    <x v="3"/>
    <n v="10"/>
    <s v="Q4"/>
    <s v="Monday"/>
    <s v="Gurugram"/>
    <s v="Portal"/>
    <s v="Compliance Request"/>
    <x v="2"/>
    <x v="0"/>
    <s v="Normal"/>
    <s v="Excellent"/>
    <x v="0"/>
  </r>
  <r>
    <s v="OPS-103608"/>
    <d v="2025-02-14T00:00:00"/>
    <x v="3"/>
    <s v="Hyderabad"/>
    <s v="Vendor Query"/>
    <s v="Medium"/>
    <x v="0"/>
    <x v="2"/>
    <x v="0"/>
    <n v="1.8"/>
    <n v="24"/>
    <x v="0"/>
    <n v="0"/>
    <n v="4.9000000000000004"/>
    <n v="350"/>
    <n v="630"/>
    <x v="4"/>
    <n v="2"/>
    <s v="Q1"/>
    <s v="Friday"/>
    <s v="Hyderabad"/>
    <s v="Email"/>
    <s v="Vendor Query"/>
    <x v="3"/>
    <x v="0"/>
    <s v="Normal"/>
    <s v="Excellent"/>
    <x v="0"/>
  </r>
  <r>
    <s v="OPS-101008"/>
    <d v="2025-01-13T00:00:00"/>
    <x v="2"/>
    <s v="Pune"/>
    <s v="Employee Query"/>
    <s v="High"/>
    <x v="2"/>
    <x v="1"/>
    <x v="0"/>
    <n v="16.8"/>
    <n v="12"/>
    <x v="1"/>
    <n v="1"/>
    <n v="4"/>
    <n v="450"/>
    <n v="7560"/>
    <x v="5"/>
    <n v="1"/>
    <s v="Q1"/>
    <s v="Monday"/>
    <s v="Pune"/>
    <s v="Teams"/>
    <s v="Employee Query"/>
    <x v="2"/>
    <x v="1"/>
    <s v="Normal"/>
    <s v="At Risk"/>
    <x v="1"/>
  </r>
  <r>
    <s v="OPS-102746"/>
    <d v="2025-11-01T00:00:00"/>
    <x v="2"/>
    <s v="Mumbai"/>
    <s v="Invoice Query"/>
    <s v="Low"/>
    <x v="2"/>
    <x v="3"/>
    <x v="0"/>
    <n v="9.5"/>
    <n v="48"/>
    <x v="0"/>
    <n v="0"/>
    <n v="4.5999999999999996"/>
    <n v="350"/>
    <n v="3325"/>
    <x v="6"/>
    <n v="11"/>
    <s v="Q4"/>
    <s v="Saturday"/>
    <s v="Mumbai"/>
    <s v="Teams"/>
    <s v="Invoice Query"/>
    <x v="2"/>
    <x v="0"/>
    <s v="Normal"/>
    <s v="Excellent"/>
    <x v="0"/>
  </r>
  <r>
    <s v="OPS-103424"/>
    <d v="2025-12-23T00:00:00"/>
    <x v="1"/>
    <s v="Mumbai"/>
    <s v="Data Correction"/>
    <s v="High"/>
    <x v="0"/>
    <x v="3"/>
    <x v="0"/>
    <n v="20"/>
    <n v="12"/>
    <x v="1"/>
    <n v="0"/>
    <n v="4.3"/>
    <n v="320"/>
    <n v="6400"/>
    <x v="7"/>
    <n v="12"/>
    <s v="Q4"/>
    <s v="Tuesday"/>
    <s v="Mumbai"/>
    <s v="Email"/>
    <s v="Data Correction"/>
    <x v="1"/>
    <x v="1"/>
    <s v="Normal"/>
    <s v="Critical"/>
    <x v="0"/>
  </r>
  <r>
    <s v="OPS-102847"/>
    <d v="2025-08-05T00:00:00"/>
    <x v="1"/>
    <s v="Chennai"/>
    <s v="System Issue"/>
    <s v="Medium"/>
    <x v="0"/>
    <x v="4"/>
    <x v="0"/>
    <n v="14"/>
    <n v="24"/>
    <x v="0"/>
    <n v="0"/>
    <n v="4.7"/>
    <n v="450"/>
    <n v="6300"/>
    <x v="1"/>
    <n v="8"/>
    <s v="Q3"/>
    <s v="Tuesday"/>
    <s v="Chennai"/>
    <s v="Email"/>
    <s v="System Issue"/>
    <x v="1"/>
    <x v="0"/>
    <s v="Normal"/>
    <s v="Good"/>
    <x v="0"/>
  </r>
  <r>
    <s v="OPS-103077"/>
    <d v="2025-03-08T00:00:00"/>
    <x v="4"/>
    <s v="Mumbai"/>
    <s v="Access Request"/>
    <s v="High"/>
    <x v="0"/>
    <x v="4"/>
    <x v="0"/>
    <n v="2.1"/>
    <n v="12"/>
    <x v="0"/>
    <n v="0"/>
    <n v="5"/>
    <n v="280"/>
    <n v="588"/>
    <x v="8"/>
    <n v="3"/>
    <s v="Q1"/>
    <s v="Saturday"/>
    <s v="Mumbai"/>
    <s v="Email"/>
    <s v="Access Request"/>
    <x v="4"/>
    <x v="0"/>
    <s v="Normal"/>
    <s v="Excellent"/>
    <x v="0"/>
  </r>
  <r>
    <s v="OPS-100168"/>
    <d v="2025-12-06T00:00:00"/>
    <x v="4"/>
    <s v="Bengaluru"/>
    <s v="System Issue"/>
    <s v="Medium"/>
    <x v="3"/>
    <x v="3"/>
    <x v="0"/>
    <n v="19.600000000000001"/>
    <n v="24"/>
    <x v="0"/>
    <n v="1"/>
    <n v="4.2"/>
    <n v="320"/>
    <n v="6272"/>
    <x v="7"/>
    <n v="12"/>
    <s v="Q4"/>
    <s v="Saturday"/>
    <s v="Bengaluru"/>
    <s v="Phone"/>
    <s v="System Issue"/>
    <x v="4"/>
    <x v="0"/>
    <s v="Normal"/>
    <s v="Good"/>
    <x v="1"/>
  </r>
  <r>
    <s v="OPS-104875"/>
    <d v="2025-09-25T00:00:00"/>
    <x v="2"/>
    <s v="Chennai"/>
    <s v="Vendor Query"/>
    <s v="Medium"/>
    <x v="0"/>
    <x v="0"/>
    <x v="0"/>
    <n v="28.1"/>
    <n v="24"/>
    <x v="1"/>
    <n v="0"/>
    <n v="4.2"/>
    <n v="450"/>
    <n v="12645"/>
    <x v="9"/>
    <n v="9"/>
    <s v="Q3"/>
    <s v="Thursday"/>
    <s v="Chennai"/>
    <s v="Email"/>
    <s v="Vendor Query"/>
    <x v="2"/>
    <x v="1"/>
    <s v="Normal"/>
    <s v="At Risk"/>
    <x v="0"/>
  </r>
  <r>
    <s v="OPS-101376"/>
    <d v="2025-01-29T00:00:00"/>
    <x v="3"/>
    <s v="Bengaluru"/>
    <s v="Compliance Request"/>
    <s v="High"/>
    <x v="0"/>
    <x v="2"/>
    <x v="0"/>
    <n v="11.9"/>
    <n v="12"/>
    <x v="0"/>
    <n v="2"/>
    <n v="4.2"/>
    <n v="400"/>
    <n v="4760"/>
    <x v="5"/>
    <n v="1"/>
    <s v="Q1"/>
    <s v="Wednesday"/>
    <s v="Bengaluru"/>
    <s v="Email"/>
    <s v="Compliance Request"/>
    <x v="3"/>
    <x v="0"/>
    <s v="Normal"/>
    <s v="Good"/>
    <x v="1"/>
  </r>
  <r>
    <s v="OPS-104728"/>
    <d v="2025-04-02T00:00:00"/>
    <x v="2"/>
    <s v="Gurugram"/>
    <s v="Data Correction"/>
    <s v="Low"/>
    <x v="3"/>
    <x v="1"/>
    <x v="1"/>
    <n v="5.4"/>
    <n v="48"/>
    <x v="0"/>
    <n v="1"/>
    <n v="5"/>
    <n v="320"/>
    <n v="1728"/>
    <x v="10"/>
    <n v="4"/>
    <s v="Q2"/>
    <s v="Wednesday"/>
    <s v="Gurugram"/>
    <s v="Phone"/>
    <s v="Data Correction"/>
    <x v="2"/>
    <x v="0"/>
    <s v="Normal"/>
    <s v="Excellent"/>
    <x v="1"/>
  </r>
  <r>
    <s v="OPS-100834"/>
    <d v="2025-12-18T00:00:00"/>
    <x v="5"/>
    <s v="Mumbai"/>
    <s v="Report Request"/>
    <s v="Medium"/>
    <x v="1"/>
    <x v="4"/>
    <x v="0"/>
    <n v="20.7"/>
    <n v="24"/>
    <x v="0"/>
    <n v="0"/>
    <n v="3.8"/>
    <n v="320"/>
    <n v="6624"/>
    <x v="7"/>
    <n v="12"/>
    <s v="Q4"/>
    <s v="Thursday"/>
    <s v="Mumbai"/>
    <s v="Portal"/>
    <s v="Report Request"/>
    <x v="5"/>
    <x v="0"/>
    <s v="Normal"/>
    <s v="Good"/>
    <x v="0"/>
  </r>
  <r>
    <s v="OPS-101841"/>
    <d v="2025-12-26T00:00:00"/>
    <x v="5"/>
    <s v="Noida"/>
    <s v="Compliance Request"/>
    <s v="Low"/>
    <x v="1"/>
    <x v="1"/>
    <x v="0"/>
    <n v="10.199999999999999"/>
    <n v="48"/>
    <x v="0"/>
    <n v="0"/>
    <n v="4.5999999999999996"/>
    <n v="450"/>
    <n v="4590"/>
    <x v="7"/>
    <n v="12"/>
    <s v="Q4"/>
    <s v="Friday"/>
    <s v="Noida"/>
    <s v="Portal"/>
    <s v="Compliance Request"/>
    <x v="5"/>
    <x v="0"/>
    <s v="Normal"/>
    <s v="Excellent"/>
    <x v="0"/>
  </r>
  <r>
    <s v="OPS-101880"/>
    <d v="2025-08-26T00:00:00"/>
    <x v="6"/>
    <s v="Chennai"/>
    <s v="Compliance Request"/>
    <s v="High"/>
    <x v="1"/>
    <x v="0"/>
    <x v="0"/>
    <n v="8.3000000000000007"/>
    <n v="12"/>
    <x v="0"/>
    <n v="1"/>
    <n v="4.3"/>
    <n v="350"/>
    <n v="2905"/>
    <x v="1"/>
    <n v="8"/>
    <s v="Q3"/>
    <s v="Tuesday"/>
    <s v="Chennai"/>
    <s v="Portal"/>
    <s v="Compliance Request"/>
    <x v="6"/>
    <x v="0"/>
    <s v="Normal"/>
    <s v="Good"/>
    <x v="1"/>
  </r>
  <r>
    <s v="OPS-102323"/>
    <d v="2025-05-24T00:00:00"/>
    <x v="3"/>
    <s v="Bengaluru"/>
    <s v="Report Request"/>
    <s v="Low"/>
    <x v="1"/>
    <x v="4"/>
    <x v="1"/>
    <n v="9.6999999999999993"/>
    <n v="48"/>
    <x v="0"/>
    <n v="1"/>
    <n v="4.0999999999999996"/>
    <n v="320"/>
    <n v="3104"/>
    <x v="2"/>
    <n v="5"/>
    <s v="Q2"/>
    <s v="Saturday"/>
    <s v="Bengaluru"/>
    <s v="Portal"/>
    <s v="Report Request"/>
    <x v="3"/>
    <x v="0"/>
    <s v="Normal"/>
    <s v="Excellent"/>
    <x v="1"/>
  </r>
  <r>
    <s v="OPS-101221"/>
    <d v="2025-02-01T00:00:00"/>
    <x v="4"/>
    <s v="Gurugram"/>
    <s v="Vendor Query"/>
    <s v="Low"/>
    <x v="0"/>
    <x v="4"/>
    <x v="1"/>
    <n v="5.3"/>
    <n v="48"/>
    <x v="0"/>
    <n v="4"/>
    <n v="3.5"/>
    <n v="400"/>
    <n v="2120"/>
    <x v="4"/>
    <n v="2"/>
    <s v="Q1"/>
    <s v="Saturday"/>
    <s v="Gurugram"/>
    <s v="Email"/>
    <s v="Vendor Query"/>
    <x v="4"/>
    <x v="0"/>
    <s v="Normal"/>
    <s v="Excellent"/>
    <x v="1"/>
  </r>
  <r>
    <s v="OPS-104071"/>
    <d v="2025-04-09T00:00:00"/>
    <x v="2"/>
    <s v="Pune"/>
    <s v="Report Request"/>
    <s v="Medium"/>
    <x v="2"/>
    <x v="3"/>
    <x v="0"/>
    <n v="8"/>
    <n v="24"/>
    <x v="0"/>
    <n v="0"/>
    <n v="4.8"/>
    <n v="450"/>
    <n v="3600"/>
    <x v="10"/>
    <n v="4"/>
    <s v="Q2"/>
    <s v="Wednesday"/>
    <s v="Pune"/>
    <s v="Teams"/>
    <s v="Report Request"/>
    <x v="2"/>
    <x v="0"/>
    <s v="Normal"/>
    <s v="Excellent"/>
    <x v="0"/>
  </r>
  <r>
    <s v="OPS-102357"/>
    <d v="2025-11-19T00:00:00"/>
    <x v="2"/>
    <s v="Chennai"/>
    <s v="Report Request"/>
    <s v="Low"/>
    <x v="2"/>
    <x v="1"/>
    <x v="1"/>
    <n v="8.3000000000000007"/>
    <n v="48"/>
    <x v="0"/>
    <n v="1"/>
    <n v="5"/>
    <n v="400"/>
    <n v="3320"/>
    <x v="6"/>
    <n v="11"/>
    <s v="Q4"/>
    <s v="Wednesday"/>
    <s v="Chennai"/>
    <s v="Teams"/>
    <s v="Report Request"/>
    <x v="2"/>
    <x v="0"/>
    <s v="Normal"/>
    <s v="Excellent"/>
    <x v="1"/>
  </r>
  <r>
    <s v="OPS-100210"/>
    <d v="2025-02-23T00:00:00"/>
    <x v="6"/>
    <s v="Mumbai"/>
    <s v="Compliance Request"/>
    <s v="High"/>
    <x v="1"/>
    <x v="0"/>
    <x v="2"/>
    <n v="5.4"/>
    <n v="12"/>
    <x v="0"/>
    <n v="1"/>
    <n v="4.5"/>
    <n v="400"/>
    <n v="2160"/>
    <x v="4"/>
    <n v="2"/>
    <s v="Q1"/>
    <s v="Sunday"/>
    <s v="Mumbai"/>
    <s v="Portal"/>
    <s v="Compliance Request"/>
    <x v="6"/>
    <x v="0"/>
    <s v="Normal"/>
    <s v="Excellent"/>
    <x v="1"/>
  </r>
  <r>
    <s v="OPS-103743"/>
    <d v="2025-10-30T00:00:00"/>
    <x v="3"/>
    <s v="Chennai"/>
    <s v="Compliance Request"/>
    <s v="Low"/>
    <x v="0"/>
    <x v="2"/>
    <x v="2"/>
    <n v="22.6"/>
    <n v="48"/>
    <x v="0"/>
    <n v="0"/>
    <n v="4.0999999999999996"/>
    <n v="320"/>
    <n v="7232"/>
    <x v="3"/>
    <n v="10"/>
    <s v="Q4"/>
    <s v="Thursday"/>
    <s v="Chennai"/>
    <s v="Email"/>
    <s v="Compliance Request"/>
    <x v="3"/>
    <x v="0"/>
    <s v="Normal"/>
    <s v="Excellent"/>
    <x v="0"/>
  </r>
  <r>
    <s v="OPS-100015"/>
    <d v="2025-06-01T00:00:00"/>
    <x v="0"/>
    <s v="Bengaluru"/>
    <s v="Vendor Query"/>
    <s v="High"/>
    <x v="1"/>
    <x v="4"/>
    <x v="0"/>
    <n v="5.4"/>
    <n v="12"/>
    <x v="0"/>
    <n v="1"/>
    <n v="4.5"/>
    <n v="450"/>
    <n v="2430"/>
    <x v="0"/>
    <n v="6"/>
    <s v="Q2"/>
    <s v="Sunday"/>
    <s v="Bengaluru"/>
    <s v="Portal"/>
    <s v="Vendor Query"/>
    <x v="0"/>
    <x v="0"/>
    <s v="Normal"/>
    <s v="Excellent"/>
    <x v="1"/>
  </r>
  <r>
    <s v="OPS-102897"/>
    <d v="2025-12-20T00:00:00"/>
    <x v="3"/>
    <s v="Gurugram"/>
    <s v="Data Correction"/>
    <s v="Low"/>
    <x v="0"/>
    <x v="0"/>
    <x v="1"/>
    <n v="12.2"/>
    <n v="48"/>
    <x v="0"/>
    <n v="1"/>
    <n v="4.0999999999999996"/>
    <n v="350"/>
    <n v="4270"/>
    <x v="7"/>
    <n v="12"/>
    <s v="Q4"/>
    <s v="Saturday"/>
    <s v="Gurugram"/>
    <s v="Email"/>
    <s v="Data Correction"/>
    <x v="3"/>
    <x v="0"/>
    <s v="Normal"/>
    <s v="Excellent"/>
    <x v="1"/>
  </r>
  <r>
    <s v="OPS-104289"/>
    <d v="2025-03-20T00:00:00"/>
    <x v="1"/>
    <s v="Chennai"/>
    <s v="Vendor Query"/>
    <s v="Medium"/>
    <x v="2"/>
    <x v="2"/>
    <x v="0"/>
    <n v="9.5"/>
    <n v="24"/>
    <x v="0"/>
    <n v="1"/>
    <n v="4.0999999999999996"/>
    <n v="320"/>
    <n v="3040"/>
    <x v="8"/>
    <n v="3"/>
    <s v="Q1"/>
    <s v="Thursday"/>
    <s v="Chennai"/>
    <s v="Teams"/>
    <s v="Vendor Query"/>
    <x v="1"/>
    <x v="0"/>
    <s v="Normal"/>
    <s v="Excellent"/>
    <x v="1"/>
  </r>
  <r>
    <s v="OPS-102543"/>
    <d v="2025-04-11T00:00:00"/>
    <x v="5"/>
    <s v="Hyderabad"/>
    <s v="Employee Query"/>
    <s v="Low"/>
    <x v="2"/>
    <x v="2"/>
    <x v="0"/>
    <n v="1.2"/>
    <n v="48"/>
    <x v="0"/>
    <n v="0"/>
    <n v="4.7"/>
    <n v="450"/>
    <n v="540"/>
    <x v="10"/>
    <n v="4"/>
    <s v="Q2"/>
    <s v="Friday"/>
    <s v="Hyderabad"/>
    <s v="Teams"/>
    <s v="Employee Query"/>
    <x v="5"/>
    <x v="0"/>
    <s v="Normal"/>
    <s v="Excellent"/>
    <x v="0"/>
  </r>
  <r>
    <s v="OPS-104490"/>
    <d v="2025-01-03T00:00:00"/>
    <x v="0"/>
    <s v="Gurugram"/>
    <s v="Employee Query"/>
    <s v="High"/>
    <x v="2"/>
    <x v="2"/>
    <x v="0"/>
    <n v="2.9"/>
    <n v="12"/>
    <x v="0"/>
    <n v="0"/>
    <n v="4.5999999999999996"/>
    <n v="350"/>
    <n v="1015"/>
    <x v="5"/>
    <n v="1"/>
    <s v="Q1"/>
    <s v="Friday"/>
    <s v="Gurugram"/>
    <s v="Teams"/>
    <s v="Employee Query"/>
    <x v="0"/>
    <x v="0"/>
    <s v="Normal"/>
    <s v="Excellent"/>
    <x v="0"/>
  </r>
  <r>
    <s v="OPS-100752"/>
    <d v="2025-03-24T00:00:00"/>
    <x v="6"/>
    <s v="Pune"/>
    <s v="Employee Query"/>
    <s v="Low"/>
    <x v="2"/>
    <x v="3"/>
    <x v="0"/>
    <n v="5.4"/>
    <n v="48"/>
    <x v="0"/>
    <n v="0"/>
    <n v="4.5999999999999996"/>
    <n v="400"/>
    <n v="2160"/>
    <x v="8"/>
    <n v="3"/>
    <s v="Q1"/>
    <s v="Monday"/>
    <s v="Pune"/>
    <s v="Teams"/>
    <s v="Employee Query"/>
    <x v="6"/>
    <x v="0"/>
    <s v="Normal"/>
    <s v="Excellent"/>
    <x v="0"/>
  </r>
  <r>
    <s v="OPS-101584"/>
    <d v="2025-11-25T00:00:00"/>
    <x v="3"/>
    <s v="Bengaluru"/>
    <s v="Data Correction"/>
    <s v="Medium"/>
    <x v="0"/>
    <x v="4"/>
    <x v="2"/>
    <n v="2.4"/>
    <n v="24"/>
    <x v="0"/>
    <n v="1"/>
    <n v="4.8"/>
    <n v="280"/>
    <n v="672"/>
    <x v="6"/>
    <n v="11"/>
    <s v="Q4"/>
    <s v="Tuesday"/>
    <s v="Bengaluru"/>
    <s v="Email"/>
    <s v="Data Correction"/>
    <x v="3"/>
    <x v="0"/>
    <s v="Normal"/>
    <s v="Excellent"/>
    <x v="1"/>
  </r>
  <r>
    <s v="OPS-102548"/>
    <d v="2025-02-12T00:00:00"/>
    <x v="3"/>
    <s v="Chennai"/>
    <s v="Invoice Query"/>
    <s v="Low"/>
    <x v="0"/>
    <x v="3"/>
    <x v="0"/>
    <n v="20.3"/>
    <n v="48"/>
    <x v="0"/>
    <n v="2"/>
    <n v="3.3"/>
    <n v="350"/>
    <n v="7105"/>
    <x v="4"/>
    <n v="2"/>
    <s v="Q1"/>
    <s v="Wednesday"/>
    <s v="Chennai"/>
    <s v="Email"/>
    <s v="Invoice Query"/>
    <x v="3"/>
    <x v="0"/>
    <s v="Normal"/>
    <s v="Excellent"/>
    <x v="1"/>
  </r>
  <r>
    <s v="OPS-103680"/>
    <d v="2025-08-29T00:00:00"/>
    <x v="5"/>
    <s v="Chennai"/>
    <s v="Vendor Query"/>
    <s v="Low"/>
    <x v="2"/>
    <x v="1"/>
    <x v="0"/>
    <n v="17.100000000000001"/>
    <n v="48"/>
    <x v="0"/>
    <n v="0"/>
    <n v="4.0999999999999996"/>
    <n v="450"/>
    <n v="7695"/>
    <x v="1"/>
    <n v="8"/>
    <s v="Q3"/>
    <s v="Friday"/>
    <s v="Chennai"/>
    <s v="Teams"/>
    <s v="Vendor Query"/>
    <x v="5"/>
    <x v="0"/>
    <s v="Normal"/>
    <s v="Excellent"/>
    <x v="0"/>
  </r>
  <r>
    <s v="OPS-103593"/>
    <d v="2025-07-13T00:00:00"/>
    <x v="6"/>
    <s v="Hyderabad"/>
    <s v="Report Request"/>
    <s v="Low"/>
    <x v="2"/>
    <x v="4"/>
    <x v="0"/>
    <n v="14.9"/>
    <n v="48"/>
    <x v="0"/>
    <n v="0"/>
    <n v="5"/>
    <n v="400"/>
    <n v="5960"/>
    <x v="11"/>
    <n v="7"/>
    <s v="Q3"/>
    <s v="Sunday"/>
    <s v="Hyderabad"/>
    <s v="Teams"/>
    <s v="Report Request"/>
    <x v="6"/>
    <x v="0"/>
    <s v="Normal"/>
    <s v="Excellent"/>
    <x v="0"/>
  </r>
  <r>
    <s v="OPS-100312"/>
    <d v="2025-08-18T00:00:00"/>
    <x v="6"/>
    <s v="Mumbai"/>
    <s v="Report Request"/>
    <s v="Medium"/>
    <x v="1"/>
    <x v="0"/>
    <x v="0"/>
    <n v="2.9"/>
    <n v="24"/>
    <x v="0"/>
    <n v="1"/>
    <n v="3.9"/>
    <n v="400"/>
    <n v="1160"/>
    <x v="1"/>
    <n v="8"/>
    <s v="Q3"/>
    <s v="Monday"/>
    <s v="Mumbai"/>
    <s v="Portal"/>
    <s v="Report Request"/>
    <x v="6"/>
    <x v="0"/>
    <s v="Normal"/>
    <s v="Excellent"/>
    <x v="1"/>
  </r>
  <r>
    <s v="OPS-101808"/>
    <d v="2025-08-02T00:00:00"/>
    <x v="6"/>
    <s v="Hyderabad"/>
    <s v="Access Request"/>
    <s v="Medium"/>
    <x v="1"/>
    <x v="0"/>
    <x v="0"/>
    <n v="18.5"/>
    <n v="24"/>
    <x v="0"/>
    <n v="2"/>
    <n v="3.9"/>
    <n v="350"/>
    <n v="6475"/>
    <x v="1"/>
    <n v="8"/>
    <s v="Q3"/>
    <s v="Saturday"/>
    <s v="Hyderabad"/>
    <s v="Portal"/>
    <s v="Access Request"/>
    <x v="6"/>
    <x v="0"/>
    <s v="Normal"/>
    <s v="Good"/>
    <x v="1"/>
  </r>
  <r>
    <s v="OPS-100489"/>
    <d v="2025-10-17T00:00:00"/>
    <x v="1"/>
    <s v="Bengaluru"/>
    <s v="Employee Query"/>
    <s v="Low"/>
    <x v="1"/>
    <x v="1"/>
    <x v="2"/>
    <n v="1.8"/>
    <n v="48"/>
    <x v="0"/>
    <n v="0"/>
    <n v="4.5999999999999996"/>
    <n v="320"/>
    <n v="576"/>
    <x v="3"/>
    <n v="10"/>
    <s v="Q4"/>
    <s v="Friday"/>
    <s v="Bengaluru"/>
    <s v="Portal"/>
    <s v="Employee Query"/>
    <x v="1"/>
    <x v="0"/>
    <s v="Normal"/>
    <s v="Excellent"/>
    <x v="0"/>
  </r>
  <r>
    <s v="OPS-100983"/>
    <d v="2025-04-28T00:00:00"/>
    <x v="2"/>
    <s v="Pune"/>
    <s v="Compliance Request"/>
    <s v="Low"/>
    <x v="2"/>
    <x v="2"/>
    <x v="0"/>
    <n v="17"/>
    <n v="48"/>
    <x v="0"/>
    <n v="1"/>
    <n v="4.2"/>
    <n v="350"/>
    <n v="5950"/>
    <x v="10"/>
    <n v="4"/>
    <s v="Q2"/>
    <s v="Monday"/>
    <s v="Pune"/>
    <s v="Teams"/>
    <s v="Compliance Request"/>
    <x v="2"/>
    <x v="0"/>
    <s v="Normal"/>
    <s v="Excellent"/>
    <x v="1"/>
  </r>
  <r>
    <s v="OPS-105000"/>
    <d v="2025-04-03T00:00:00"/>
    <x v="0"/>
    <s v="Mumbai"/>
    <s v="Access Request"/>
    <s v="Low"/>
    <x v="2"/>
    <x v="3"/>
    <x v="0"/>
    <n v="10.7"/>
    <n v="48"/>
    <x v="0"/>
    <n v="0"/>
    <n v="4.5"/>
    <n v="450"/>
    <n v="4815"/>
    <x v="10"/>
    <n v="4"/>
    <s v="Q2"/>
    <s v="Thursday"/>
    <s v="Mumbai"/>
    <s v="Teams"/>
    <s v="Access Request"/>
    <x v="0"/>
    <x v="0"/>
    <s v="Normal"/>
    <s v="Excellent"/>
    <x v="0"/>
  </r>
  <r>
    <s v="OPS-102898"/>
    <d v="2025-01-28T00:00:00"/>
    <x v="6"/>
    <s v="Chennai"/>
    <s v="System Issue"/>
    <s v="Low"/>
    <x v="0"/>
    <x v="2"/>
    <x v="0"/>
    <n v="5.8"/>
    <n v="48"/>
    <x v="0"/>
    <n v="0"/>
    <n v="4.7"/>
    <n v="350"/>
    <n v="2030"/>
    <x v="5"/>
    <n v="1"/>
    <s v="Q1"/>
    <s v="Tuesday"/>
    <s v="Chennai"/>
    <s v="Email"/>
    <s v="System Issue"/>
    <x v="6"/>
    <x v="0"/>
    <s v="Normal"/>
    <s v="Excellent"/>
    <x v="0"/>
  </r>
  <r>
    <s v="OPS-103726"/>
    <d v="2025-01-11T00:00:00"/>
    <x v="4"/>
    <s v="Chennai"/>
    <s v="Data Correction"/>
    <s v="Medium"/>
    <x v="0"/>
    <x v="4"/>
    <x v="0"/>
    <n v="1.5"/>
    <n v="24"/>
    <x v="0"/>
    <n v="0"/>
    <n v="5"/>
    <n v="350"/>
    <n v="525"/>
    <x v="5"/>
    <n v="1"/>
    <s v="Q1"/>
    <s v="Saturday"/>
    <s v="Chennai"/>
    <s v="Email"/>
    <s v="Data Correction"/>
    <x v="4"/>
    <x v="0"/>
    <s v="Normal"/>
    <s v="Excellent"/>
    <x v="0"/>
  </r>
  <r>
    <s v="OPS-100466"/>
    <d v="2025-03-27T00:00:00"/>
    <x v="0"/>
    <s v="Gurugram"/>
    <s v="Data Correction"/>
    <s v="Medium"/>
    <x v="0"/>
    <x v="0"/>
    <x v="0"/>
    <n v="2.7"/>
    <n v="24"/>
    <x v="0"/>
    <n v="0"/>
    <n v="4.5999999999999996"/>
    <n v="400"/>
    <n v="1080"/>
    <x v="8"/>
    <n v="3"/>
    <s v="Q1"/>
    <s v="Thursday"/>
    <s v="Gurugram"/>
    <s v="Email"/>
    <s v="Data Correction"/>
    <x v="0"/>
    <x v="0"/>
    <s v="Normal"/>
    <s v="Excellent"/>
    <x v="0"/>
  </r>
  <r>
    <s v="OPS-100078"/>
    <d v="2025-08-03T00:00:00"/>
    <x v="6"/>
    <s v="Noida"/>
    <s v="Access Request"/>
    <s v="Medium"/>
    <x v="2"/>
    <x v="2"/>
    <x v="1"/>
    <n v="18.2"/>
    <n v="24"/>
    <x v="0"/>
    <n v="1"/>
    <n v="4.2"/>
    <n v="280"/>
    <n v="5096"/>
    <x v="1"/>
    <n v="8"/>
    <s v="Q3"/>
    <s v="Sunday"/>
    <s v="Noida"/>
    <s v="Teams"/>
    <s v="Access Request"/>
    <x v="6"/>
    <x v="0"/>
    <s v="Normal"/>
    <s v="Good"/>
    <x v="1"/>
  </r>
  <r>
    <s v="OPS-103215"/>
    <d v="2025-03-13T00:00:00"/>
    <x v="0"/>
    <s v="Hyderabad"/>
    <s v="System Issue"/>
    <s v="Medium"/>
    <x v="3"/>
    <x v="2"/>
    <x v="0"/>
    <n v="16.399999999999999"/>
    <n v="24"/>
    <x v="0"/>
    <n v="0"/>
    <n v="4.8"/>
    <n v="350"/>
    <n v="5740"/>
    <x v="8"/>
    <n v="3"/>
    <s v="Q1"/>
    <s v="Thursday"/>
    <s v="Hyderabad"/>
    <s v="Phone"/>
    <s v="System Issue"/>
    <x v="0"/>
    <x v="0"/>
    <s v="Normal"/>
    <s v="Good"/>
    <x v="0"/>
  </r>
  <r>
    <s v="OPS-103922"/>
    <d v="2025-10-21T00:00:00"/>
    <x v="4"/>
    <s v="Mumbai"/>
    <s v="Vendor Query"/>
    <s v="Medium"/>
    <x v="3"/>
    <x v="4"/>
    <x v="1"/>
    <n v="8.1999999999999993"/>
    <n v="24"/>
    <x v="0"/>
    <n v="1"/>
    <n v="5"/>
    <n v="450"/>
    <n v="3690"/>
    <x v="3"/>
    <n v="10"/>
    <s v="Q4"/>
    <s v="Tuesday"/>
    <s v="Mumbai"/>
    <s v="Phone"/>
    <s v="Vendor Query"/>
    <x v="4"/>
    <x v="0"/>
    <s v="Normal"/>
    <s v="Excellent"/>
    <x v="1"/>
  </r>
  <r>
    <s v="OPS-104726"/>
    <d v="2025-02-28T00:00:00"/>
    <x v="1"/>
    <s v="Mumbai"/>
    <s v="System Issue"/>
    <s v="Medium"/>
    <x v="0"/>
    <x v="3"/>
    <x v="0"/>
    <n v="5.8"/>
    <n v="24"/>
    <x v="0"/>
    <n v="2"/>
    <n v="4.3"/>
    <n v="280"/>
    <n v="1624"/>
    <x v="4"/>
    <n v="2"/>
    <s v="Q1"/>
    <s v="Friday"/>
    <s v="Mumbai"/>
    <s v="Email"/>
    <s v="System Issue"/>
    <x v="1"/>
    <x v="0"/>
    <s v="Normal"/>
    <s v="Excellent"/>
    <x v="1"/>
  </r>
  <r>
    <s v="OPS-104528"/>
    <d v="2025-04-20T00:00:00"/>
    <x v="3"/>
    <s v="Hyderabad"/>
    <s v="Access Request"/>
    <s v="Medium"/>
    <x v="1"/>
    <x v="1"/>
    <x v="0"/>
    <n v="15.9"/>
    <n v="24"/>
    <x v="0"/>
    <n v="1"/>
    <n v="4.5"/>
    <n v="450"/>
    <n v="7155"/>
    <x v="10"/>
    <n v="4"/>
    <s v="Q2"/>
    <s v="Sunday"/>
    <s v="Hyderabad"/>
    <s v="Portal"/>
    <s v="Access Request"/>
    <x v="3"/>
    <x v="0"/>
    <s v="Normal"/>
    <s v="Good"/>
    <x v="1"/>
  </r>
  <r>
    <s v="OPS-101194"/>
    <d v="2025-12-10T00:00:00"/>
    <x v="6"/>
    <s v="Noida"/>
    <s v="Report Request"/>
    <s v="Low"/>
    <x v="1"/>
    <x v="4"/>
    <x v="0"/>
    <n v="20.3"/>
    <n v="48"/>
    <x v="0"/>
    <n v="0"/>
    <n v="4.4000000000000004"/>
    <n v="320"/>
    <n v="6496"/>
    <x v="7"/>
    <n v="12"/>
    <s v="Q4"/>
    <s v="Wednesday"/>
    <s v="Noida"/>
    <s v="Portal"/>
    <s v="Report Request"/>
    <x v="6"/>
    <x v="0"/>
    <s v="Normal"/>
    <s v="Excellent"/>
    <x v="0"/>
  </r>
  <r>
    <s v="OPS-100777"/>
    <d v="2025-09-08T00:00:00"/>
    <x v="2"/>
    <s v="Pune"/>
    <s v="Report Request"/>
    <s v="Low"/>
    <x v="1"/>
    <x v="0"/>
    <x v="2"/>
    <n v="6.3"/>
    <n v="48"/>
    <x v="0"/>
    <n v="1"/>
    <n v="4.2"/>
    <n v="320"/>
    <n v="2016"/>
    <x v="9"/>
    <n v="9"/>
    <s v="Q3"/>
    <s v="Monday"/>
    <s v="Pune"/>
    <s v="Portal"/>
    <s v="Report Request"/>
    <x v="2"/>
    <x v="0"/>
    <s v="Normal"/>
    <s v="Excellent"/>
    <x v="1"/>
  </r>
  <r>
    <s v="OPS-101482"/>
    <d v="2025-06-20T00:00:00"/>
    <x v="1"/>
    <s v="Noida"/>
    <s v="Compliance Request"/>
    <s v="Low"/>
    <x v="1"/>
    <x v="1"/>
    <x v="0"/>
    <n v="25.1"/>
    <n v="48"/>
    <x v="0"/>
    <n v="0"/>
    <n v="4.0999999999999996"/>
    <n v="280"/>
    <n v="7028"/>
    <x v="0"/>
    <n v="6"/>
    <s v="Q2"/>
    <s v="Friday"/>
    <s v="Noida"/>
    <s v="Portal"/>
    <s v="Compliance Request"/>
    <x v="1"/>
    <x v="0"/>
    <s v="Normal"/>
    <s v="Good"/>
    <x v="0"/>
  </r>
  <r>
    <s v="OPS-102331"/>
    <d v="2025-01-05T00:00:00"/>
    <x v="2"/>
    <s v="Hyderabad"/>
    <s v="Access Request"/>
    <s v="High"/>
    <x v="1"/>
    <x v="4"/>
    <x v="1"/>
    <n v="13.8"/>
    <n v="12"/>
    <x v="1"/>
    <n v="2"/>
    <n v="4.3"/>
    <n v="350"/>
    <n v="4830"/>
    <x v="5"/>
    <n v="1"/>
    <s v="Q1"/>
    <s v="Sunday"/>
    <s v="Hyderabad"/>
    <s v="Portal"/>
    <s v="Access Request"/>
    <x v="2"/>
    <x v="1"/>
    <s v="Normal"/>
    <s v="At Risk"/>
    <x v="1"/>
  </r>
  <r>
    <s v="OPS-100820"/>
    <d v="2025-08-23T00:00:00"/>
    <x v="1"/>
    <s v="Mumbai"/>
    <s v="Employee Query"/>
    <s v="Medium"/>
    <x v="1"/>
    <x v="2"/>
    <x v="0"/>
    <n v="5.6"/>
    <n v="24"/>
    <x v="0"/>
    <n v="0"/>
    <n v="4.8"/>
    <n v="450"/>
    <n v="2520"/>
    <x v="1"/>
    <n v="8"/>
    <s v="Q3"/>
    <s v="Saturday"/>
    <s v="Mumbai"/>
    <s v="Portal"/>
    <s v="Employee Query"/>
    <x v="1"/>
    <x v="0"/>
    <s v="Normal"/>
    <s v="Excellent"/>
    <x v="0"/>
  </r>
  <r>
    <s v="OPS-100894"/>
    <d v="2025-11-08T00:00:00"/>
    <x v="4"/>
    <s v="Bengaluru"/>
    <s v="System Issue"/>
    <s v="Low"/>
    <x v="0"/>
    <x v="1"/>
    <x v="0"/>
    <n v="4.5999999999999996"/>
    <n v="48"/>
    <x v="0"/>
    <n v="1"/>
    <n v="4.8"/>
    <n v="280"/>
    <n v="1288"/>
    <x v="6"/>
    <n v="11"/>
    <s v="Q4"/>
    <s v="Saturday"/>
    <s v="Bengaluru"/>
    <s v="Email"/>
    <s v="System Issue"/>
    <x v="4"/>
    <x v="0"/>
    <s v="Normal"/>
    <s v="Excellent"/>
    <x v="1"/>
  </r>
  <r>
    <s v="OPS-100863"/>
    <d v="2025-05-01T00:00:00"/>
    <x v="3"/>
    <s v="Pune"/>
    <s v="Report Request"/>
    <s v="Medium"/>
    <x v="0"/>
    <x v="3"/>
    <x v="0"/>
    <n v="11.8"/>
    <n v="24"/>
    <x v="0"/>
    <n v="0"/>
    <n v="4.7"/>
    <n v="320"/>
    <n v="3776"/>
    <x v="2"/>
    <n v="5"/>
    <s v="Q2"/>
    <s v="Thursday"/>
    <s v="Pune"/>
    <s v="Email"/>
    <s v="Report Request"/>
    <x v="3"/>
    <x v="0"/>
    <s v="Normal"/>
    <s v="Excellent"/>
    <x v="0"/>
  </r>
  <r>
    <s v="OPS-100645"/>
    <d v="2025-02-27T00:00:00"/>
    <x v="6"/>
    <s v="Pune"/>
    <s v="Report Request"/>
    <s v="Medium"/>
    <x v="1"/>
    <x v="4"/>
    <x v="1"/>
    <n v="16"/>
    <n v="24"/>
    <x v="0"/>
    <n v="1"/>
    <n v="4.5"/>
    <n v="280"/>
    <n v="4480"/>
    <x v="4"/>
    <n v="2"/>
    <s v="Q1"/>
    <s v="Thursday"/>
    <s v="Pune"/>
    <s v="Portal"/>
    <s v="Report Request"/>
    <x v="6"/>
    <x v="0"/>
    <s v="Normal"/>
    <s v="Good"/>
    <x v="1"/>
  </r>
  <r>
    <s v="OPS-104086"/>
    <d v="2025-08-30T00:00:00"/>
    <x v="3"/>
    <s v="Hyderabad"/>
    <s v="Report Request"/>
    <s v="Low"/>
    <x v="0"/>
    <x v="0"/>
    <x v="2"/>
    <n v="18.3"/>
    <n v="48"/>
    <x v="0"/>
    <n v="0"/>
    <n v="4.5999999999999996"/>
    <n v="350"/>
    <n v="6405"/>
    <x v="1"/>
    <n v="8"/>
    <s v="Q3"/>
    <s v="Saturday"/>
    <s v="Hyderabad"/>
    <s v="Email"/>
    <s v="Report Request"/>
    <x v="3"/>
    <x v="0"/>
    <s v="Normal"/>
    <s v="Excellent"/>
    <x v="0"/>
  </r>
  <r>
    <s v="OPS-101857"/>
    <d v="2025-11-14T00:00:00"/>
    <x v="3"/>
    <s v="Gurugram"/>
    <s v="Employee Query"/>
    <s v="Medium"/>
    <x v="0"/>
    <x v="1"/>
    <x v="0"/>
    <n v="4.0999999999999996"/>
    <n v="24"/>
    <x v="0"/>
    <n v="2"/>
    <n v="4.2"/>
    <n v="280"/>
    <n v="1148"/>
    <x v="6"/>
    <n v="11"/>
    <s v="Q4"/>
    <s v="Friday"/>
    <s v="Gurugram"/>
    <s v="Email"/>
    <s v="Employee Query"/>
    <x v="3"/>
    <x v="0"/>
    <s v="Normal"/>
    <s v="Excellent"/>
    <x v="1"/>
  </r>
  <r>
    <s v="OPS-102675"/>
    <d v="2025-05-09T00:00:00"/>
    <x v="4"/>
    <s v="Hyderabad"/>
    <s v="Compliance Request"/>
    <s v="Medium"/>
    <x v="3"/>
    <x v="2"/>
    <x v="0"/>
    <n v="8.6"/>
    <n v="24"/>
    <x v="0"/>
    <n v="0"/>
    <n v="4.7"/>
    <n v="320"/>
    <n v="2752"/>
    <x v="2"/>
    <n v="5"/>
    <s v="Q2"/>
    <s v="Friday"/>
    <s v="Hyderabad"/>
    <s v="Phone"/>
    <s v="Compliance Request"/>
    <x v="4"/>
    <x v="0"/>
    <s v="Normal"/>
    <s v="Excellent"/>
    <x v="0"/>
  </r>
  <r>
    <s v="OPS-101866"/>
    <d v="2025-05-07T00:00:00"/>
    <x v="6"/>
    <s v="Pune"/>
    <s v="Report Request"/>
    <s v="High"/>
    <x v="1"/>
    <x v="4"/>
    <x v="0"/>
    <n v="4.2"/>
    <n v="12"/>
    <x v="0"/>
    <n v="0"/>
    <n v="4.7"/>
    <n v="450"/>
    <n v="1890"/>
    <x v="2"/>
    <n v="5"/>
    <s v="Q2"/>
    <s v="Wednesday"/>
    <s v="Pune"/>
    <s v="Portal"/>
    <s v="Report Request"/>
    <x v="6"/>
    <x v="0"/>
    <s v="Normal"/>
    <s v="Excellent"/>
    <x v="0"/>
  </r>
  <r>
    <s v="OPS-102936"/>
    <d v="2025-03-09T00:00:00"/>
    <x v="1"/>
    <s v="Gurugram"/>
    <s v="System Issue"/>
    <s v="Medium"/>
    <x v="0"/>
    <x v="4"/>
    <x v="0"/>
    <n v="4.5"/>
    <n v="24"/>
    <x v="0"/>
    <n v="3"/>
    <n v="3.9"/>
    <n v="280"/>
    <n v="1260"/>
    <x v="8"/>
    <n v="3"/>
    <s v="Q1"/>
    <s v="Sunday"/>
    <s v="Gurugram"/>
    <s v="Email"/>
    <s v="System Issue"/>
    <x v="1"/>
    <x v="0"/>
    <s v="Normal"/>
    <s v="Excellent"/>
    <x v="1"/>
  </r>
  <r>
    <s v="OPS-104355"/>
    <d v="2025-09-15T00:00:00"/>
    <x v="4"/>
    <s v="Mumbai"/>
    <s v="Access Request"/>
    <s v="Medium"/>
    <x v="1"/>
    <x v="1"/>
    <x v="0"/>
    <n v="13.4"/>
    <n v="24"/>
    <x v="0"/>
    <n v="0"/>
    <n v="3.7"/>
    <n v="350"/>
    <n v="4690"/>
    <x v="9"/>
    <n v="9"/>
    <s v="Q3"/>
    <s v="Monday"/>
    <s v="Mumbai"/>
    <s v="Portal"/>
    <s v="Access Request"/>
    <x v="4"/>
    <x v="0"/>
    <s v="Normal"/>
    <s v="Good"/>
    <x v="0"/>
  </r>
  <r>
    <s v="OPS-101757"/>
    <d v="2025-09-28T00:00:00"/>
    <x v="6"/>
    <s v="Noida"/>
    <s v="System Issue"/>
    <s v="Low"/>
    <x v="0"/>
    <x v="1"/>
    <x v="2"/>
    <n v="7.8"/>
    <n v="48"/>
    <x v="0"/>
    <n v="0"/>
    <n v="4.9000000000000004"/>
    <n v="450"/>
    <n v="3510"/>
    <x v="9"/>
    <n v="9"/>
    <s v="Q3"/>
    <s v="Sunday"/>
    <s v="Noida"/>
    <s v="Email"/>
    <s v="System Issue"/>
    <x v="6"/>
    <x v="0"/>
    <s v="Normal"/>
    <s v="Excellent"/>
    <x v="0"/>
  </r>
  <r>
    <s v="OPS-100495"/>
    <d v="2025-09-14T00:00:00"/>
    <x v="3"/>
    <s v="Mumbai"/>
    <s v="Vendor Query"/>
    <s v="Medium"/>
    <x v="1"/>
    <x v="3"/>
    <x v="0"/>
    <n v="5.6"/>
    <n v="24"/>
    <x v="0"/>
    <n v="2"/>
    <n v="3.7"/>
    <n v="400"/>
    <n v="2240"/>
    <x v="9"/>
    <n v="9"/>
    <s v="Q3"/>
    <s v="Sunday"/>
    <s v="Mumbai"/>
    <s v="Portal"/>
    <s v="Vendor Query"/>
    <x v="3"/>
    <x v="0"/>
    <s v="Normal"/>
    <s v="Excellent"/>
    <x v="1"/>
  </r>
  <r>
    <s v="OPS-100202"/>
    <d v="2025-04-11T00:00:00"/>
    <x v="3"/>
    <s v="Gurugram"/>
    <s v="Data Correction"/>
    <s v="Low"/>
    <x v="1"/>
    <x v="3"/>
    <x v="0"/>
    <n v="2.4"/>
    <n v="48"/>
    <x v="0"/>
    <n v="1"/>
    <n v="5"/>
    <n v="280"/>
    <n v="672"/>
    <x v="10"/>
    <n v="4"/>
    <s v="Q2"/>
    <s v="Friday"/>
    <s v="Gurugram"/>
    <s v="Portal"/>
    <s v="Data Correction"/>
    <x v="3"/>
    <x v="0"/>
    <s v="Normal"/>
    <s v="Excellent"/>
    <x v="1"/>
  </r>
  <r>
    <s v="OPS-104848"/>
    <d v="2025-07-16T00:00:00"/>
    <x v="4"/>
    <s v="Mumbai"/>
    <s v="Data Correction"/>
    <s v="Critical"/>
    <x v="0"/>
    <x v="3"/>
    <x v="2"/>
    <n v="12.2"/>
    <n v="4"/>
    <x v="1"/>
    <n v="0"/>
    <n v="4.3"/>
    <n v="320"/>
    <n v="3904"/>
    <x v="11"/>
    <n v="7"/>
    <s v="Q3"/>
    <s v="Wednesday"/>
    <s v="Mumbai"/>
    <s v="Email"/>
    <s v="Data Correction"/>
    <x v="4"/>
    <x v="1"/>
    <s v="Normal"/>
    <s v="Critical"/>
    <x v="0"/>
  </r>
  <r>
    <s v="OPS-103131"/>
    <d v="2025-05-04T00:00:00"/>
    <x v="1"/>
    <s v="Gurugram"/>
    <s v="Invoice Query"/>
    <s v="Low"/>
    <x v="0"/>
    <x v="0"/>
    <x v="0"/>
    <n v="5.6"/>
    <n v="48"/>
    <x v="0"/>
    <n v="0"/>
    <n v="5"/>
    <n v="350"/>
    <n v="1960"/>
    <x v="2"/>
    <n v="5"/>
    <s v="Q2"/>
    <s v="Sunday"/>
    <s v="Gurugram"/>
    <s v="Email"/>
    <s v="Invoice Query"/>
    <x v="1"/>
    <x v="0"/>
    <s v="Normal"/>
    <s v="Excellent"/>
    <x v="0"/>
  </r>
  <r>
    <s v="OPS-103117"/>
    <d v="2025-04-12T00:00:00"/>
    <x v="2"/>
    <s v="Bengaluru"/>
    <s v="Data Correction"/>
    <s v="Medium"/>
    <x v="1"/>
    <x v="2"/>
    <x v="0"/>
    <n v="19.100000000000001"/>
    <n v="24"/>
    <x v="0"/>
    <n v="0"/>
    <n v="3.9"/>
    <n v="450"/>
    <n v="8595"/>
    <x v="10"/>
    <n v="4"/>
    <s v="Q2"/>
    <s v="Saturday"/>
    <s v="Bengaluru"/>
    <s v="Portal"/>
    <s v="Data Correction"/>
    <x v="2"/>
    <x v="0"/>
    <s v="Normal"/>
    <s v="Good"/>
    <x v="0"/>
  </r>
  <r>
    <s v="OPS-100105"/>
    <d v="2025-06-12T00:00:00"/>
    <x v="5"/>
    <s v="Gurugram"/>
    <s v="System Issue"/>
    <s v="High"/>
    <x v="1"/>
    <x v="4"/>
    <x v="1"/>
    <n v="12.9"/>
    <n v="12"/>
    <x v="1"/>
    <n v="2"/>
    <n v="4.0999999999999996"/>
    <n v="450"/>
    <n v="5805"/>
    <x v="0"/>
    <n v="6"/>
    <s v="Q2"/>
    <s v="Thursday"/>
    <s v="Gurugram"/>
    <s v="Portal"/>
    <s v="System Issue"/>
    <x v="5"/>
    <x v="1"/>
    <s v="Normal"/>
    <s v="At Risk"/>
    <x v="1"/>
  </r>
  <r>
    <s v="OPS-102637"/>
    <d v="2025-03-27T00:00:00"/>
    <x v="3"/>
    <s v="Noida"/>
    <s v="Vendor Query"/>
    <s v="Medium"/>
    <x v="1"/>
    <x v="4"/>
    <x v="2"/>
    <n v="5"/>
    <n v="24"/>
    <x v="0"/>
    <n v="0"/>
    <n v="4.9000000000000004"/>
    <n v="400"/>
    <n v="2000"/>
    <x v="8"/>
    <n v="3"/>
    <s v="Q1"/>
    <s v="Thursday"/>
    <s v="Noida"/>
    <s v="Portal"/>
    <s v="Vendor Query"/>
    <x v="3"/>
    <x v="0"/>
    <s v="Normal"/>
    <s v="Excellent"/>
    <x v="0"/>
  </r>
  <r>
    <s v="OPS-103326"/>
    <d v="2025-01-28T00:00:00"/>
    <x v="5"/>
    <s v="Mumbai"/>
    <s v="Compliance Request"/>
    <s v="Low"/>
    <x v="1"/>
    <x v="3"/>
    <x v="0"/>
    <n v="5.3"/>
    <n v="48"/>
    <x v="0"/>
    <n v="0"/>
    <n v="5"/>
    <n v="320"/>
    <n v="1696"/>
    <x v="5"/>
    <n v="1"/>
    <s v="Q1"/>
    <s v="Tuesday"/>
    <s v="Mumbai"/>
    <s v="Portal"/>
    <s v="Compliance Request"/>
    <x v="5"/>
    <x v="0"/>
    <s v="Normal"/>
    <s v="Excellent"/>
    <x v="0"/>
  </r>
  <r>
    <s v="OPS-104474"/>
    <d v="2025-05-19T00:00:00"/>
    <x v="5"/>
    <s v="Hyderabad"/>
    <s v="Invoice Query"/>
    <s v="Medium"/>
    <x v="3"/>
    <x v="0"/>
    <x v="0"/>
    <n v="10.1"/>
    <n v="24"/>
    <x v="0"/>
    <n v="1"/>
    <n v="4.5"/>
    <n v="450"/>
    <n v="4545"/>
    <x v="2"/>
    <n v="5"/>
    <s v="Q2"/>
    <s v="Monday"/>
    <s v="Hyderabad"/>
    <s v="Phone"/>
    <s v="Invoice Query"/>
    <x v="5"/>
    <x v="0"/>
    <s v="Normal"/>
    <s v="Excellent"/>
    <x v="1"/>
  </r>
  <r>
    <s v="OPS-102400"/>
    <d v="2025-09-27T00:00:00"/>
    <x v="3"/>
    <s v="Gurugram"/>
    <s v="Compliance Request"/>
    <s v="Medium"/>
    <x v="0"/>
    <x v="2"/>
    <x v="2"/>
    <n v="6.2"/>
    <n v="24"/>
    <x v="0"/>
    <n v="0"/>
    <n v="5"/>
    <n v="450"/>
    <n v="2790"/>
    <x v="9"/>
    <n v="9"/>
    <s v="Q3"/>
    <s v="Saturday"/>
    <s v="Gurugram"/>
    <s v="Email"/>
    <s v="Compliance Request"/>
    <x v="3"/>
    <x v="0"/>
    <s v="Normal"/>
    <s v="Excellent"/>
    <x v="0"/>
  </r>
  <r>
    <s v="OPS-103796"/>
    <d v="2025-04-12T00:00:00"/>
    <x v="3"/>
    <s v="Pune"/>
    <s v="Access Request"/>
    <s v="Low"/>
    <x v="2"/>
    <x v="1"/>
    <x v="0"/>
    <n v="14.3"/>
    <n v="48"/>
    <x v="0"/>
    <n v="1"/>
    <n v="4.3"/>
    <n v="280"/>
    <n v="4004"/>
    <x v="10"/>
    <n v="4"/>
    <s v="Q2"/>
    <s v="Saturday"/>
    <s v="Pune"/>
    <s v="Teams"/>
    <s v="Access Request"/>
    <x v="3"/>
    <x v="0"/>
    <s v="Normal"/>
    <s v="Excellent"/>
    <x v="1"/>
  </r>
  <r>
    <s v="OPS-101142"/>
    <d v="2025-06-20T00:00:00"/>
    <x v="1"/>
    <s v="Unknown"/>
    <s v="Vendor Query"/>
    <s v="Low"/>
    <x v="0"/>
    <x v="2"/>
    <x v="0"/>
    <n v="11.5"/>
    <n v="48"/>
    <x v="0"/>
    <n v="0"/>
    <n v="4.8"/>
    <n v="280"/>
    <n v="3220"/>
    <x v="0"/>
    <n v="6"/>
    <s v="Q2"/>
    <s v="Friday"/>
    <s v="Unknown"/>
    <s v="Email"/>
    <s v="Vendor Query"/>
    <x v="1"/>
    <x v="0"/>
    <s v="Normal"/>
    <s v="Excellent"/>
    <x v="0"/>
  </r>
  <r>
    <s v="OPS-102882"/>
    <d v="2025-08-06T00:00:00"/>
    <x v="0"/>
    <s v="Pune"/>
    <s v="System Issue"/>
    <s v="Low"/>
    <x v="0"/>
    <x v="4"/>
    <x v="0"/>
    <n v="7.1"/>
    <n v="48"/>
    <x v="0"/>
    <n v="0"/>
    <n v="5"/>
    <n v="280"/>
    <n v="1988"/>
    <x v="1"/>
    <n v="8"/>
    <s v="Q3"/>
    <s v="Wednesday"/>
    <s v="Pune"/>
    <s v="Email"/>
    <s v="System Issue"/>
    <x v="0"/>
    <x v="0"/>
    <s v="Normal"/>
    <s v="Excellent"/>
    <x v="0"/>
  </r>
  <r>
    <s v="OPS-100101"/>
    <d v="2025-05-16T00:00:00"/>
    <x v="2"/>
    <s v="Noida"/>
    <s v="System Issue"/>
    <s v="Low"/>
    <x v="0"/>
    <x v="3"/>
    <x v="0"/>
    <n v="31.3"/>
    <n v="48"/>
    <x v="0"/>
    <n v="0"/>
    <n v="4.8"/>
    <n v="280"/>
    <n v="8764"/>
    <x v="2"/>
    <n v="5"/>
    <s v="Q2"/>
    <s v="Friday"/>
    <s v="Noida"/>
    <s v="Email"/>
    <s v="System Issue"/>
    <x v="2"/>
    <x v="0"/>
    <s v="Normal"/>
    <s v="Good"/>
    <x v="0"/>
  </r>
  <r>
    <s v="OPS-104027"/>
    <d v="2025-11-23T00:00:00"/>
    <x v="3"/>
    <s v="Hyderabad"/>
    <s v="Data Correction"/>
    <s v="Medium"/>
    <x v="0"/>
    <x v="0"/>
    <x v="2"/>
    <n v="7.6"/>
    <n v="24"/>
    <x v="0"/>
    <n v="0"/>
    <n v="4.9000000000000004"/>
    <n v="280"/>
    <n v="2128"/>
    <x v="6"/>
    <n v="11"/>
    <s v="Q4"/>
    <s v="Sunday"/>
    <s v="Hyderabad"/>
    <s v="Email"/>
    <s v="Data Correction"/>
    <x v="3"/>
    <x v="0"/>
    <s v="Normal"/>
    <s v="Excellent"/>
    <x v="0"/>
  </r>
  <r>
    <s v="OPS-101382"/>
    <d v="2025-04-23T00:00:00"/>
    <x v="0"/>
    <s v="Noida"/>
    <s v="Vendor Query"/>
    <s v="Low"/>
    <x v="1"/>
    <x v="1"/>
    <x v="0"/>
    <n v="14.2"/>
    <n v="48"/>
    <x v="0"/>
    <n v="0"/>
    <n v="4.5999999999999996"/>
    <n v="400"/>
    <n v="5680"/>
    <x v="10"/>
    <n v="4"/>
    <s v="Q2"/>
    <s v="Wednesday"/>
    <s v="Noida"/>
    <s v="Portal"/>
    <s v="Vendor Query"/>
    <x v="0"/>
    <x v="0"/>
    <s v="Normal"/>
    <s v="Excellent"/>
    <x v="0"/>
  </r>
  <r>
    <s v="OPS-100130"/>
    <d v="2025-08-06T00:00:00"/>
    <x v="6"/>
    <s v="Hyderabad"/>
    <s v="Data Correction"/>
    <s v="Low"/>
    <x v="1"/>
    <x v="3"/>
    <x v="0"/>
    <n v="12.3"/>
    <n v="48"/>
    <x v="0"/>
    <n v="0"/>
    <n v="4.8"/>
    <n v="350"/>
    <n v="4305"/>
    <x v="1"/>
    <n v="8"/>
    <s v="Q3"/>
    <s v="Wednesday"/>
    <s v="Hyderabad"/>
    <s v="Portal"/>
    <s v="Data Correction"/>
    <x v="6"/>
    <x v="0"/>
    <s v="Normal"/>
    <s v="Excellent"/>
    <x v="0"/>
  </r>
  <r>
    <s v="OPS-103752"/>
    <d v="2025-04-10T00:00:00"/>
    <x v="4"/>
    <s v="Hyderabad"/>
    <s v="Invoice Query"/>
    <s v="Low"/>
    <x v="0"/>
    <x v="3"/>
    <x v="0"/>
    <n v="18.2"/>
    <n v="48"/>
    <x v="0"/>
    <n v="0"/>
    <n v="4.4000000000000004"/>
    <n v="350"/>
    <n v="6370"/>
    <x v="10"/>
    <n v="4"/>
    <s v="Q2"/>
    <s v="Thursday"/>
    <s v="Hyderabad"/>
    <s v="Email"/>
    <s v="Invoice Query"/>
    <x v="4"/>
    <x v="0"/>
    <s v="Normal"/>
    <s v="Excellent"/>
    <x v="0"/>
  </r>
  <r>
    <s v="OPS-103127"/>
    <d v="2025-07-25T00:00:00"/>
    <x v="1"/>
    <s v="Noida"/>
    <s v="Compliance Request"/>
    <s v="Medium"/>
    <x v="0"/>
    <x v="1"/>
    <x v="0"/>
    <n v="12.8"/>
    <n v="24"/>
    <x v="0"/>
    <n v="0"/>
    <n v="3.9"/>
    <n v="350"/>
    <n v="4480"/>
    <x v="11"/>
    <n v="7"/>
    <s v="Q3"/>
    <s v="Friday"/>
    <s v="Noida"/>
    <s v="Email"/>
    <s v="Compliance Request"/>
    <x v="1"/>
    <x v="0"/>
    <s v="Normal"/>
    <s v="Good"/>
    <x v="0"/>
  </r>
  <r>
    <s v="OPS-101244"/>
    <d v="2025-09-23T00:00:00"/>
    <x v="2"/>
    <s v="Hyderabad"/>
    <s v="System Issue"/>
    <s v="Low"/>
    <x v="0"/>
    <x v="0"/>
    <x v="0"/>
    <n v="4.9000000000000004"/>
    <n v="48"/>
    <x v="0"/>
    <n v="0"/>
    <n v="4.7"/>
    <n v="320"/>
    <n v="1568"/>
    <x v="9"/>
    <n v="9"/>
    <s v="Q3"/>
    <s v="Tuesday"/>
    <s v="Hyderabad"/>
    <s v="Email"/>
    <s v="System Issue"/>
    <x v="2"/>
    <x v="0"/>
    <s v="Normal"/>
    <s v="Excellent"/>
    <x v="0"/>
  </r>
  <r>
    <s v="OPS-103783"/>
    <d v="2025-11-09T00:00:00"/>
    <x v="0"/>
    <s v="Hyderabad"/>
    <s v="Employee Query"/>
    <s v="Medium"/>
    <x v="3"/>
    <x v="4"/>
    <x v="0"/>
    <n v="3.8"/>
    <n v="24"/>
    <x v="0"/>
    <n v="2"/>
    <n v="4.5999999999999996"/>
    <n v="350"/>
    <n v="1330"/>
    <x v="6"/>
    <n v="11"/>
    <s v="Q4"/>
    <s v="Sunday"/>
    <s v="Hyderabad"/>
    <s v="Phone"/>
    <s v="Employee Query"/>
    <x v="0"/>
    <x v="0"/>
    <s v="Normal"/>
    <s v="Excellent"/>
    <x v="1"/>
  </r>
  <r>
    <s v="OPS-101466"/>
    <d v="2025-11-24T00:00:00"/>
    <x v="0"/>
    <s v="Bengaluru"/>
    <s v="Employee Query"/>
    <s v="Low"/>
    <x v="0"/>
    <x v="1"/>
    <x v="0"/>
    <n v="10"/>
    <n v="48"/>
    <x v="0"/>
    <n v="1"/>
    <n v="4.5999999999999996"/>
    <n v="350"/>
    <n v="3500"/>
    <x v="6"/>
    <n v="11"/>
    <s v="Q4"/>
    <s v="Monday"/>
    <s v="Bengaluru"/>
    <s v="Email"/>
    <s v="Employee Query"/>
    <x v="0"/>
    <x v="0"/>
    <s v="Normal"/>
    <s v="Excellent"/>
    <x v="1"/>
  </r>
  <r>
    <s v="OPS-100354"/>
    <d v="2025-10-08T00:00:00"/>
    <x v="6"/>
    <s v="Gurugram"/>
    <s v="Vendor Query"/>
    <s v="High"/>
    <x v="1"/>
    <x v="4"/>
    <x v="0"/>
    <n v="26.3"/>
    <n v="12"/>
    <x v="1"/>
    <n v="0"/>
    <n v="5"/>
    <n v="450"/>
    <n v="11835"/>
    <x v="3"/>
    <n v="10"/>
    <s v="Q4"/>
    <s v="Wednesday"/>
    <s v="Gurugram"/>
    <s v="Portal"/>
    <s v="Vendor Query"/>
    <x v="6"/>
    <x v="1"/>
    <s v="Normal"/>
    <s v="Critical"/>
    <x v="0"/>
  </r>
  <r>
    <s v="OPS-101133"/>
    <d v="2025-10-29T00:00:00"/>
    <x v="5"/>
    <s v="Hyderabad"/>
    <s v="Compliance Request"/>
    <s v="High"/>
    <x v="0"/>
    <x v="0"/>
    <x v="0"/>
    <n v="12.6"/>
    <n v="12"/>
    <x v="1"/>
    <n v="1"/>
    <n v="4.2"/>
    <n v="280"/>
    <n v="3528"/>
    <x v="3"/>
    <n v="10"/>
    <s v="Q4"/>
    <s v="Wednesday"/>
    <s v="Hyderabad"/>
    <s v="Email"/>
    <s v="Compliance Request"/>
    <x v="5"/>
    <x v="1"/>
    <s v="Normal"/>
    <s v="At Risk"/>
    <x v="1"/>
  </r>
  <r>
    <s v="OPS-102231"/>
    <d v="2025-02-18T00:00:00"/>
    <x v="5"/>
    <s v="Mumbai"/>
    <s v="Vendor Query"/>
    <s v="Medium"/>
    <x v="0"/>
    <x v="0"/>
    <x v="1"/>
    <n v="10.7"/>
    <n v="24"/>
    <x v="0"/>
    <n v="2"/>
    <n v="4.2"/>
    <n v="320"/>
    <n v="3424"/>
    <x v="4"/>
    <n v="2"/>
    <s v="Q1"/>
    <s v="Tuesday"/>
    <s v="Mumbai"/>
    <s v="Email"/>
    <s v="Vendor Query"/>
    <x v="5"/>
    <x v="0"/>
    <s v="Normal"/>
    <s v="Excellent"/>
    <x v="1"/>
  </r>
  <r>
    <s v="OPS-102184"/>
    <d v="2025-02-08T00:00:00"/>
    <x v="2"/>
    <s v="Bengaluru"/>
    <s v="Report Request"/>
    <s v="Low"/>
    <x v="0"/>
    <x v="1"/>
    <x v="1"/>
    <n v="48.4"/>
    <n v="48"/>
    <x v="1"/>
    <n v="2"/>
    <n v="2.7"/>
    <n v="450"/>
    <n v="21780"/>
    <x v="4"/>
    <n v="2"/>
    <s v="Q1"/>
    <s v="Saturday"/>
    <s v="Bengaluru"/>
    <s v="Email"/>
    <s v="Report Request"/>
    <x v="2"/>
    <x v="1"/>
    <s v="Normal"/>
    <s v="At Risk"/>
    <x v="1"/>
  </r>
  <r>
    <s v="OPS-103484"/>
    <d v="2025-04-01T00:00:00"/>
    <x v="1"/>
    <s v="Bengaluru"/>
    <s v="Invoice Query"/>
    <s v="Low"/>
    <x v="2"/>
    <x v="2"/>
    <x v="1"/>
    <n v="13.8"/>
    <n v="48"/>
    <x v="0"/>
    <n v="2"/>
    <n v="4.0999999999999996"/>
    <n v="280"/>
    <n v="3864"/>
    <x v="10"/>
    <n v="4"/>
    <s v="Q2"/>
    <s v="Tuesday"/>
    <s v="Bengaluru"/>
    <s v="Teams"/>
    <s v="Invoice Query"/>
    <x v="1"/>
    <x v="0"/>
    <s v="Normal"/>
    <s v="Excellent"/>
    <x v="1"/>
  </r>
  <r>
    <s v="OPS-104062"/>
    <d v="2025-12-20T00:00:00"/>
    <x v="2"/>
    <s v="Chennai"/>
    <s v="Employee Query"/>
    <s v="Medium"/>
    <x v="1"/>
    <x v="2"/>
    <x v="0"/>
    <n v="8.4"/>
    <n v="24"/>
    <x v="0"/>
    <n v="0"/>
    <n v="4.5999999999999996"/>
    <n v="450"/>
    <n v="3780"/>
    <x v="7"/>
    <n v="12"/>
    <s v="Q4"/>
    <s v="Saturday"/>
    <s v="Chennai"/>
    <s v="Portal"/>
    <s v="Employee Query"/>
    <x v="2"/>
    <x v="0"/>
    <s v="Normal"/>
    <s v="Excellent"/>
    <x v="0"/>
  </r>
  <r>
    <s v="OPS-103999"/>
    <d v="2025-06-05T00:00:00"/>
    <x v="6"/>
    <s v="Hyderabad"/>
    <s v="Invoice Query"/>
    <s v="Medium"/>
    <x v="1"/>
    <x v="0"/>
    <x v="0"/>
    <n v="10.3"/>
    <n v="24"/>
    <x v="0"/>
    <n v="0"/>
    <n v="4.5999999999999996"/>
    <n v="280"/>
    <n v="2884"/>
    <x v="0"/>
    <n v="6"/>
    <s v="Q2"/>
    <s v="Thursday"/>
    <s v="Hyderabad"/>
    <s v="Portal"/>
    <s v="Invoice Query"/>
    <x v="6"/>
    <x v="0"/>
    <s v="Normal"/>
    <s v="Excellent"/>
    <x v="0"/>
  </r>
  <r>
    <s v="OPS-104806"/>
    <d v="2025-07-06T00:00:00"/>
    <x v="3"/>
    <s v="Pune"/>
    <s v="Invoice Query"/>
    <s v="Medium"/>
    <x v="0"/>
    <x v="3"/>
    <x v="0"/>
    <n v="34.1"/>
    <n v="24"/>
    <x v="1"/>
    <n v="1"/>
    <n v="3.8"/>
    <n v="320"/>
    <n v="10912"/>
    <x v="11"/>
    <n v="7"/>
    <s v="Q3"/>
    <s v="Sunday"/>
    <s v="Pune"/>
    <s v="Email"/>
    <s v="Invoice Query"/>
    <x v="3"/>
    <x v="1"/>
    <s v="Normal"/>
    <s v="At Risk"/>
    <x v="1"/>
  </r>
  <r>
    <s v="OPS-101730"/>
    <d v="2025-03-16T00:00:00"/>
    <x v="4"/>
    <s v="Mumbai"/>
    <s v="Access Request"/>
    <s v="Medium"/>
    <x v="2"/>
    <x v="1"/>
    <x v="0"/>
    <n v="11.6"/>
    <n v="24"/>
    <x v="0"/>
    <n v="1"/>
    <n v="4.5999999999999996"/>
    <n v="320"/>
    <n v="3712"/>
    <x v="8"/>
    <n v="3"/>
    <s v="Q1"/>
    <s v="Sunday"/>
    <s v="Mumbai"/>
    <s v="Teams"/>
    <s v="Access Request"/>
    <x v="4"/>
    <x v="0"/>
    <s v="Normal"/>
    <s v="Excellent"/>
    <x v="1"/>
  </r>
  <r>
    <s v="OPS-104061"/>
    <d v="2025-10-05T00:00:00"/>
    <x v="5"/>
    <s v="Bengaluru"/>
    <s v="Data Correction"/>
    <s v="Low"/>
    <x v="0"/>
    <x v="0"/>
    <x v="0"/>
    <n v="3.9"/>
    <n v="48"/>
    <x v="0"/>
    <n v="0"/>
    <n v="4.9000000000000004"/>
    <n v="450"/>
    <n v="1755"/>
    <x v="3"/>
    <n v="10"/>
    <s v="Q4"/>
    <s v="Sunday"/>
    <s v="Bengaluru"/>
    <s v="Email"/>
    <s v="Data Correction"/>
    <x v="5"/>
    <x v="0"/>
    <s v="Normal"/>
    <s v="Excellent"/>
    <x v="0"/>
  </r>
  <r>
    <s v="OPS-101043"/>
    <d v="2025-08-01T00:00:00"/>
    <x v="2"/>
    <s v="Gurugram"/>
    <s v="Compliance Request"/>
    <s v="Medium"/>
    <x v="2"/>
    <x v="2"/>
    <x v="0"/>
    <n v="7.9"/>
    <n v="24"/>
    <x v="0"/>
    <n v="0"/>
    <n v="4.8"/>
    <n v="350"/>
    <n v="2765"/>
    <x v="1"/>
    <n v="8"/>
    <s v="Q3"/>
    <s v="Friday"/>
    <s v="Gurugram"/>
    <s v="Teams"/>
    <s v="Compliance Request"/>
    <x v="2"/>
    <x v="0"/>
    <s v="Normal"/>
    <s v="Excellent"/>
    <x v="0"/>
  </r>
  <r>
    <s v="OPS-101281"/>
    <d v="2025-06-10T00:00:00"/>
    <x v="4"/>
    <s v="Chennai"/>
    <s v="Data Correction"/>
    <s v="Low"/>
    <x v="1"/>
    <x v="0"/>
    <x v="0"/>
    <n v="12.4"/>
    <n v="48"/>
    <x v="0"/>
    <n v="0"/>
    <n v="4.9000000000000004"/>
    <n v="450"/>
    <n v="5580"/>
    <x v="0"/>
    <n v="6"/>
    <s v="Q2"/>
    <s v="Tuesday"/>
    <s v="Chennai"/>
    <s v="Portal"/>
    <s v="Data Correction"/>
    <x v="4"/>
    <x v="0"/>
    <s v="Normal"/>
    <s v="Excellent"/>
    <x v="0"/>
  </r>
  <r>
    <s v="OPS-101587"/>
    <d v="2025-04-08T00:00:00"/>
    <x v="2"/>
    <s v="Mumbai"/>
    <s v="Invoice Query"/>
    <s v="Medium"/>
    <x v="0"/>
    <x v="0"/>
    <x v="0"/>
    <n v="19.7"/>
    <n v="24"/>
    <x v="0"/>
    <n v="0"/>
    <n v="4.3"/>
    <n v="450"/>
    <n v="8865"/>
    <x v="10"/>
    <n v="4"/>
    <s v="Q2"/>
    <s v="Tuesday"/>
    <s v="Mumbai"/>
    <s v="Email"/>
    <s v="Invoice Query"/>
    <x v="2"/>
    <x v="0"/>
    <s v="Normal"/>
    <s v="Good"/>
    <x v="0"/>
  </r>
  <r>
    <s v="OPS-103463"/>
    <d v="2025-05-19T00:00:00"/>
    <x v="5"/>
    <s v="Mumbai"/>
    <s v="Report Request"/>
    <s v="Critical"/>
    <x v="0"/>
    <x v="0"/>
    <x v="0"/>
    <n v="6.2"/>
    <n v="4"/>
    <x v="1"/>
    <n v="0"/>
    <n v="4.8"/>
    <n v="280"/>
    <n v="1736"/>
    <x v="2"/>
    <n v="5"/>
    <s v="Q2"/>
    <s v="Monday"/>
    <s v="Mumbai"/>
    <s v="Email"/>
    <s v="Report Request"/>
    <x v="5"/>
    <x v="1"/>
    <s v="Normal"/>
    <s v="Critical"/>
    <x v="0"/>
  </r>
  <r>
    <s v="OPS-103584"/>
    <d v="2025-08-20T00:00:00"/>
    <x v="5"/>
    <s v="Mumbai"/>
    <s v="System Issue"/>
    <s v="Low"/>
    <x v="0"/>
    <x v="0"/>
    <x v="0"/>
    <n v="15.2"/>
    <n v="48"/>
    <x v="0"/>
    <n v="0"/>
    <n v="4.9000000000000004"/>
    <n v="400"/>
    <n v="6080"/>
    <x v="1"/>
    <n v="8"/>
    <s v="Q3"/>
    <s v="Wednesday"/>
    <s v="Mumbai"/>
    <s v="Email"/>
    <s v="System Issue"/>
    <x v="5"/>
    <x v="0"/>
    <s v="Normal"/>
    <s v="Excellent"/>
    <x v="0"/>
  </r>
  <r>
    <s v="OPS-102032"/>
    <d v="2025-07-04T00:00:00"/>
    <x v="1"/>
    <s v="Noida"/>
    <s v="Invoice Query"/>
    <s v="Low"/>
    <x v="2"/>
    <x v="3"/>
    <x v="2"/>
    <n v="25.6"/>
    <n v="48"/>
    <x v="0"/>
    <n v="0"/>
    <n v="4.3"/>
    <n v="320"/>
    <n v="8192"/>
    <x v="11"/>
    <n v="7"/>
    <s v="Q3"/>
    <s v="Friday"/>
    <s v="Noida"/>
    <s v="Teams"/>
    <s v="Invoice Query"/>
    <x v="1"/>
    <x v="0"/>
    <s v="Normal"/>
    <s v="Good"/>
    <x v="0"/>
  </r>
  <r>
    <s v="OPS-100273"/>
    <d v="2025-05-27T00:00:00"/>
    <x v="4"/>
    <s v="Mumbai"/>
    <s v="Data Correction"/>
    <s v="Low"/>
    <x v="0"/>
    <x v="0"/>
    <x v="0"/>
    <n v="4.8"/>
    <n v="48"/>
    <x v="0"/>
    <n v="0"/>
    <n v="5"/>
    <n v="350"/>
    <n v="1680"/>
    <x v="2"/>
    <n v="5"/>
    <s v="Q2"/>
    <s v="Tuesday"/>
    <s v="Mumbai"/>
    <s v="Email"/>
    <s v="Data Correction"/>
    <x v="4"/>
    <x v="0"/>
    <s v="Normal"/>
    <s v="Excellent"/>
    <x v="0"/>
  </r>
  <r>
    <s v="OPS-104880"/>
    <d v="2025-06-15T00:00:00"/>
    <x v="4"/>
    <s v="Bengaluru"/>
    <s v="Employee Query"/>
    <s v="Low"/>
    <x v="0"/>
    <x v="3"/>
    <x v="1"/>
    <n v="10.5"/>
    <n v="48"/>
    <x v="0"/>
    <n v="2"/>
    <n v="4.7"/>
    <n v="450"/>
    <n v="4725"/>
    <x v="0"/>
    <n v="6"/>
    <s v="Q2"/>
    <s v="Sunday"/>
    <s v="Bengaluru"/>
    <s v="Email"/>
    <s v="Employee Query"/>
    <x v="4"/>
    <x v="0"/>
    <s v="Normal"/>
    <s v="Excellent"/>
    <x v="1"/>
  </r>
  <r>
    <s v="OPS-103120"/>
    <d v="2025-03-24T00:00:00"/>
    <x v="5"/>
    <s v="Hyderabad"/>
    <s v="Vendor Query"/>
    <s v="Low"/>
    <x v="3"/>
    <x v="4"/>
    <x v="2"/>
    <n v="15.9"/>
    <n v="48"/>
    <x v="0"/>
    <n v="0"/>
    <n v="5"/>
    <n v="400"/>
    <n v="6360"/>
    <x v="8"/>
    <n v="3"/>
    <s v="Q1"/>
    <s v="Monday"/>
    <s v="Hyderabad"/>
    <s v="Phone"/>
    <s v="Vendor Query"/>
    <x v="5"/>
    <x v="0"/>
    <s v="Normal"/>
    <s v="Excellent"/>
    <x v="0"/>
  </r>
  <r>
    <s v="OPS-103248"/>
    <d v="2025-12-07T00:00:00"/>
    <x v="5"/>
    <s v="Chennai"/>
    <s v="System Issue"/>
    <s v="Medium"/>
    <x v="0"/>
    <x v="1"/>
    <x v="0"/>
    <n v="13.7"/>
    <n v="24"/>
    <x v="0"/>
    <n v="1"/>
    <n v="4.4000000000000004"/>
    <n v="350"/>
    <n v="4795"/>
    <x v="7"/>
    <n v="12"/>
    <s v="Q4"/>
    <s v="Sunday"/>
    <s v="Chennai"/>
    <s v="Email"/>
    <s v="System Issue"/>
    <x v="5"/>
    <x v="0"/>
    <s v="Normal"/>
    <s v="Good"/>
    <x v="1"/>
  </r>
  <r>
    <s v="OPS-103169"/>
    <d v="2025-02-19T00:00:00"/>
    <x v="6"/>
    <s v="Hyderabad"/>
    <s v="System Issue"/>
    <s v="High"/>
    <x v="0"/>
    <x v="3"/>
    <x v="2"/>
    <n v="17.899999999999999"/>
    <n v="12"/>
    <x v="1"/>
    <n v="1"/>
    <n v="4.5"/>
    <n v="450"/>
    <n v="8055"/>
    <x v="4"/>
    <n v="2"/>
    <s v="Q1"/>
    <s v="Wednesday"/>
    <s v="Hyderabad"/>
    <s v="Email"/>
    <s v="System Issue"/>
    <x v="6"/>
    <x v="1"/>
    <s v="Normal"/>
    <s v="At Risk"/>
    <x v="1"/>
  </r>
  <r>
    <s v="OPS-104505"/>
    <d v="2025-10-18T00:00:00"/>
    <x v="2"/>
    <s v="Noida"/>
    <s v="Data Correction"/>
    <s v="Low"/>
    <x v="0"/>
    <x v="2"/>
    <x v="0"/>
    <n v="10.3"/>
    <n v="48"/>
    <x v="0"/>
    <n v="0"/>
    <n v="4"/>
    <n v="450"/>
    <n v="4635"/>
    <x v="3"/>
    <n v="10"/>
    <s v="Q4"/>
    <s v="Saturday"/>
    <s v="Noida"/>
    <s v="Email"/>
    <s v="Data Correction"/>
    <x v="2"/>
    <x v="0"/>
    <s v="Normal"/>
    <s v="Excellent"/>
    <x v="0"/>
  </r>
  <r>
    <s v="OPS-100943"/>
    <d v="2025-10-16T00:00:00"/>
    <x v="1"/>
    <s v="Chennai"/>
    <s v="System Issue"/>
    <s v="Medium"/>
    <x v="1"/>
    <x v="4"/>
    <x v="0"/>
    <n v="8.6999999999999993"/>
    <n v="24"/>
    <x v="0"/>
    <n v="0"/>
    <n v="4.7"/>
    <n v="450"/>
    <n v="3915"/>
    <x v="3"/>
    <n v="10"/>
    <s v="Q4"/>
    <s v="Thursday"/>
    <s v="Chennai"/>
    <s v="Portal"/>
    <s v="System Issue"/>
    <x v="1"/>
    <x v="0"/>
    <s v="Normal"/>
    <s v="Excellent"/>
    <x v="0"/>
  </r>
  <r>
    <s v="OPS-104871"/>
    <d v="2025-07-10T00:00:00"/>
    <x v="0"/>
    <s v="Gurugram"/>
    <s v="Employee Query"/>
    <s v="Low"/>
    <x v="0"/>
    <x v="2"/>
    <x v="0"/>
    <n v="5.2"/>
    <n v="48"/>
    <x v="0"/>
    <n v="0"/>
    <n v="5"/>
    <n v="400"/>
    <n v="2080"/>
    <x v="11"/>
    <n v="7"/>
    <s v="Q3"/>
    <s v="Thursday"/>
    <s v="Gurugram"/>
    <s v="Email"/>
    <s v="Employee Query"/>
    <x v="0"/>
    <x v="0"/>
    <s v="Normal"/>
    <s v="Excellent"/>
    <x v="0"/>
  </r>
  <r>
    <s v="OPS-103564"/>
    <d v="2025-10-13T00:00:00"/>
    <x v="6"/>
    <s v="Hyderabad"/>
    <s v="Access Request"/>
    <s v="Medium"/>
    <x v="0"/>
    <x v="3"/>
    <x v="0"/>
    <n v="8.6999999999999993"/>
    <n v="24"/>
    <x v="0"/>
    <n v="0"/>
    <n v="4.9000000000000004"/>
    <n v="280"/>
    <n v="2436"/>
    <x v="3"/>
    <n v="10"/>
    <s v="Q4"/>
    <s v="Monday"/>
    <s v="Hyderabad"/>
    <s v="Email"/>
    <s v="Access Request"/>
    <x v="6"/>
    <x v="0"/>
    <s v="Normal"/>
    <s v="Excellent"/>
    <x v="0"/>
  </r>
  <r>
    <s v="OPS-102485"/>
    <d v="2025-01-13T00:00:00"/>
    <x v="5"/>
    <s v="Chennai"/>
    <s v="Compliance Request"/>
    <s v="Medium"/>
    <x v="1"/>
    <x v="0"/>
    <x v="0"/>
    <n v="7.8"/>
    <n v="24"/>
    <x v="0"/>
    <n v="0"/>
    <n v="4.7"/>
    <n v="320"/>
    <n v="2496"/>
    <x v="5"/>
    <n v="1"/>
    <s v="Q1"/>
    <s v="Monday"/>
    <s v="Chennai"/>
    <s v="Portal"/>
    <s v="Compliance Request"/>
    <x v="5"/>
    <x v="0"/>
    <s v="Normal"/>
    <s v="Excellent"/>
    <x v="0"/>
  </r>
  <r>
    <s v="OPS-101241"/>
    <d v="2025-12-25T00:00:00"/>
    <x v="4"/>
    <s v="Bengaluru"/>
    <s v="Vendor Query"/>
    <s v="Low"/>
    <x v="0"/>
    <x v="3"/>
    <x v="0"/>
    <n v="8.1999999999999993"/>
    <n v="48"/>
    <x v="0"/>
    <n v="1"/>
    <n v="4.3"/>
    <n v="350"/>
    <n v="2870"/>
    <x v="7"/>
    <n v="12"/>
    <s v="Q4"/>
    <s v="Thursday"/>
    <s v="Bengaluru"/>
    <s v="Email"/>
    <s v="Vendor Query"/>
    <x v="4"/>
    <x v="0"/>
    <s v="Normal"/>
    <s v="Excellent"/>
    <x v="1"/>
  </r>
  <r>
    <s v="OPS-100795"/>
    <d v="2025-10-13T00:00:00"/>
    <x v="5"/>
    <s v="Bengaluru"/>
    <s v="Compliance Request"/>
    <s v="Low"/>
    <x v="0"/>
    <x v="0"/>
    <x v="1"/>
    <n v="29.2"/>
    <n v="48"/>
    <x v="0"/>
    <n v="2"/>
    <n v="3.2"/>
    <n v="350"/>
    <n v="10220"/>
    <x v="3"/>
    <n v="10"/>
    <s v="Q4"/>
    <s v="Monday"/>
    <s v="Bengaluru"/>
    <s v="Email"/>
    <s v="Compliance Request"/>
    <x v="5"/>
    <x v="0"/>
    <s v="Normal"/>
    <s v="Good"/>
    <x v="1"/>
  </r>
  <r>
    <s v="OPS-103366"/>
    <d v="2025-12-01T00:00:00"/>
    <x v="2"/>
    <s v="Noida"/>
    <s v="Report Request"/>
    <s v="Medium"/>
    <x v="3"/>
    <x v="2"/>
    <x v="0"/>
    <n v="22.2"/>
    <n v="24"/>
    <x v="0"/>
    <n v="0"/>
    <n v="4"/>
    <n v="400"/>
    <n v="8880"/>
    <x v="7"/>
    <n v="12"/>
    <s v="Q4"/>
    <s v="Monday"/>
    <s v="Noida"/>
    <s v="Phone"/>
    <s v="Report Request"/>
    <x v="2"/>
    <x v="0"/>
    <s v="Normal"/>
    <s v="Good"/>
    <x v="0"/>
  </r>
  <r>
    <s v="OPS-101460"/>
    <d v="2025-09-27T00:00:00"/>
    <x v="0"/>
    <s v="Chennai"/>
    <s v="Employee Query"/>
    <s v="Medium"/>
    <x v="0"/>
    <x v="2"/>
    <x v="0"/>
    <n v="2.8"/>
    <n v="24"/>
    <x v="0"/>
    <n v="0"/>
    <n v="4.7"/>
    <n v="280"/>
    <n v="784"/>
    <x v="9"/>
    <n v="9"/>
    <s v="Q3"/>
    <s v="Saturday"/>
    <s v="Chennai"/>
    <s v="Email"/>
    <s v="Employee Query"/>
    <x v="0"/>
    <x v="0"/>
    <s v="Normal"/>
    <s v="Excellent"/>
    <x v="0"/>
  </r>
  <r>
    <s v="OPS-100412"/>
    <d v="2025-09-21T00:00:00"/>
    <x v="1"/>
    <s v="Noida"/>
    <s v="Invoice Query"/>
    <s v="Low"/>
    <x v="0"/>
    <x v="3"/>
    <x v="1"/>
    <n v="26.4"/>
    <n v="48"/>
    <x v="0"/>
    <n v="2"/>
    <n v="4.5999999999999996"/>
    <n v="280"/>
    <n v="7392"/>
    <x v="9"/>
    <n v="9"/>
    <s v="Q3"/>
    <s v="Sunday"/>
    <s v="Noida"/>
    <s v="Email"/>
    <s v="Invoice Query"/>
    <x v="1"/>
    <x v="0"/>
    <s v="Normal"/>
    <s v="Good"/>
    <x v="1"/>
  </r>
  <r>
    <s v="OPS-104416"/>
    <d v="2025-10-17T00:00:00"/>
    <x v="4"/>
    <s v="Pune"/>
    <s v="Vendor Query"/>
    <s v="Medium"/>
    <x v="0"/>
    <x v="1"/>
    <x v="1"/>
    <n v="18.899999999999999"/>
    <n v="24"/>
    <x v="0"/>
    <n v="2"/>
    <n v="4"/>
    <n v="350"/>
    <n v="6615"/>
    <x v="3"/>
    <n v="10"/>
    <s v="Q4"/>
    <s v="Friday"/>
    <s v="Pune"/>
    <s v="Email"/>
    <s v="Vendor Query"/>
    <x v="4"/>
    <x v="0"/>
    <s v="Normal"/>
    <s v="Good"/>
    <x v="1"/>
  </r>
  <r>
    <s v="OPS-101759"/>
    <d v="2025-01-27T00:00:00"/>
    <x v="0"/>
    <s v="Chennai"/>
    <s v="Data Correction"/>
    <s v="Low"/>
    <x v="1"/>
    <x v="0"/>
    <x v="0"/>
    <n v="7.8"/>
    <n v="48"/>
    <x v="0"/>
    <n v="0"/>
    <n v="5"/>
    <n v="280"/>
    <n v="2184"/>
    <x v="5"/>
    <n v="1"/>
    <s v="Q1"/>
    <s v="Monday"/>
    <s v="Chennai"/>
    <s v="Portal"/>
    <s v="Data Correction"/>
    <x v="0"/>
    <x v="0"/>
    <s v="Normal"/>
    <s v="Excellent"/>
    <x v="0"/>
  </r>
  <r>
    <s v="OPS-104320"/>
    <d v="2025-04-08T00:00:00"/>
    <x v="1"/>
    <s v="Mumbai"/>
    <s v="Invoice Query"/>
    <s v="Medium"/>
    <x v="0"/>
    <x v="0"/>
    <x v="0"/>
    <n v="8.3000000000000007"/>
    <n v="24"/>
    <x v="0"/>
    <n v="0"/>
    <n v="4.8"/>
    <n v="400"/>
    <n v="3320"/>
    <x v="10"/>
    <n v="4"/>
    <s v="Q2"/>
    <s v="Tuesday"/>
    <s v="Mumbai"/>
    <s v="Email"/>
    <s v="Invoice Query"/>
    <x v="1"/>
    <x v="0"/>
    <s v="Normal"/>
    <s v="Excellent"/>
    <x v="0"/>
  </r>
  <r>
    <s v="OPS-103880"/>
    <d v="2025-01-17T00:00:00"/>
    <x v="2"/>
    <s v="Gurugram"/>
    <s v="Compliance Request"/>
    <s v="High"/>
    <x v="2"/>
    <x v="2"/>
    <x v="0"/>
    <n v="2.8"/>
    <n v="12"/>
    <x v="0"/>
    <n v="1"/>
    <n v="4.4000000000000004"/>
    <n v="280"/>
    <n v="784"/>
    <x v="5"/>
    <n v="1"/>
    <s v="Q1"/>
    <s v="Friday"/>
    <s v="Gurugram"/>
    <s v="Teams"/>
    <s v="Compliance Request"/>
    <x v="2"/>
    <x v="0"/>
    <s v="Normal"/>
    <s v="Excellent"/>
    <x v="1"/>
  </r>
  <r>
    <s v="OPS-102464"/>
    <d v="2025-04-26T00:00:00"/>
    <x v="3"/>
    <s v="Bengaluru"/>
    <s v="Access Request"/>
    <s v="Medium"/>
    <x v="0"/>
    <x v="0"/>
    <x v="2"/>
    <n v="21.6"/>
    <n v="24"/>
    <x v="0"/>
    <n v="0"/>
    <n v="4.5999999999999996"/>
    <n v="400"/>
    <n v="8640"/>
    <x v="10"/>
    <n v="4"/>
    <s v="Q2"/>
    <s v="Saturday"/>
    <s v="Bengaluru"/>
    <s v="Email"/>
    <s v="Access Request"/>
    <x v="3"/>
    <x v="0"/>
    <s v="Normal"/>
    <s v="Good"/>
    <x v="0"/>
  </r>
  <r>
    <s v="OPS-103765"/>
    <d v="2025-08-04T00:00:00"/>
    <x v="0"/>
    <s v="Gurugram"/>
    <s v="Access Request"/>
    <s v="Medium"/>
    <x v="0"/>
    <x v="2"/>
    <x v="0"/>
    <n v="6.1"/>
    <n v="24"/>
    <x v="0"/>
    <n v="0"/>
    <n v="5"/>
    <n v="280"/>
    <n v="1708"/>
    <x v="1"/>
    <n v="8"/>
    <s v="Q3"/>
    <s v="Monday"/>
    <s v="Gurugram"/>
    <s v="Email"/>
    <s v="Access Request"/>
    <x v="0"/>
    <x v="0"/>
    <s v="Normal"/>
    <s v="Excellent"/>
    <x v="0"/>
  </r>
  <r>
    <s v="OPS-104113"/>
    <d v="2025-03-10T00:00:00"/>
    <x v="1"/>
    <s v="Gurugram"/>
    <s v="System Issue"/>
    <s v="Low"/>
    <x v="3"/>
    <x v="3"/>
    <x v="2"/>
    <n v="7.8"/>
    <n v="48"/>
    <x v="0"/>
    <n v="0"/>
    <n v="5"/>
    <n v="450"/>
    <n v="3510"/>
    <x v="8"/>
    <n v="3"/>
    <s v="Q1"/>
    <s v="Monday"/>
    <s v="Gurugram"/>
    <s v="Phone"/>
    <s v="System Issue"/>
    <x v="1"/>
    <x v="0"/>
    <s v="Normal"/>
    <s v="Excellent"/>
    <x v="0"/>
  </r>
  <r>
    <s v="OPS-100034"/>
    <d v="2025-09-28T00:00:00"/>
    <x v="5"/>
    <s v="Unknown"/>
    <s v="Vendor Query"/>
    <s v="Low"/>
    <x v="0"/>
    <x v="3"/>
    <x v="0"/>
    <n v="16.3"/>
    <n v="48"/>
    <x v="0"/>
    <n v="3"/>
    <n v="3.7"/>
    <n v="450"/>
    <n v="7335"/>
    <x v="9"/>
    <n v="9"/>
    <s v="Q3"/>
    <s v="Sunday"/>
    <s v="Unknown"/>
    <s v="Email"/>
    <s v="Vendor Query"/>
    <x v="5"/>
    <x v="0"/>
    <s v="Normal"/>
    <s v="Excellent"/>
    <x v="1"/>
  </r>
  <r>
    <s v="OPS-101365"/>
    <d v="2025-05-02T00:00:00"/>
    <x v="2"/>
    <s v="Mumbai"/>
    <s v="Report Request"/>
    <s v="High"/>
    <x v="0"/>
    <x v="0"/>
    <x v="0"/>
    <n v="8.3000000000000007"/>
    <n v="12"/>
    <x v="0"/>
    <n v="1"/>
    <n v="5"/>
    <n v="350"/>
    <n v="2905"/>
    <x v="2"/>
    <n v="5"/>
    <s v="Q2"/>
    <s v="Friday"/>
    <s v="Mumbai"/>
    <s v="Email"/>
    <s v="Report Request"/>
    <x v="2"/>
    <x v="0"/>
    <s v="Normal"/>
    <s v="Good"/>
    <x v="1"/>
  </r>
  <r>
    <s v="OPS-102302"/>
    <d v="2025-10-18T00:00:00"/>
    <x v="4"/>
    <s v="Mumbai"/>
    <s v="Report Request"/>
    <s v="High"/>
    <x v="3"/>
    <x v="2"/>
    <x v="0"/>
    <n v="20.2"/>
    <n v="12"/>
    <x v="1"/>
    <n v="0"/>
    <n v="4.2"/>
    <n v="350"/>
    <n v="7070"/>
    <x v="3"/>
    <n v="10"/>
    <s v="Q4"/>
    <s v="Saturday"/>
    <s v="Mumbai"/>
    <s v="Phone"/>
    <s v="Report Request"/>
    <x v="4"/>
    <x v="1"/>
    <s v="Normal"/>
    <s v="Critical"/>
    <x v="0"/>
  </r>
  <r>
    <s v="OPS-102264"/>
    <d v="2025-02-11T00:00:00"/>
    <x v="1"/>
    <s v="Chennai"/>
    <s v="System Issue"/>
    <s v="Medium"/>
    <x v="0"/>
    <x v="3"/>
    <x v="1"/>
    <n v="24.3"/>
    <n v="24"/>
    <x v="1"/>
    <n v="4"/>
    <n v="3.2"/>
    <n v="280"/>
    <n v="6804"/>
    <x v="4"/>
    <n v="2"/>
    <s v="Q1"/>
    <s v="Tuesday"/>
    <s v="Chennai"/>
    <s v="Email"/>
    <s v="System Issue"/>
    <x v="1"/>
    <x v="1"/>
    <s v="Normal"/>
    <s v="At Risk"/>
    <x v="1"/>
  </r>
  <r>
    <s v="OPS-104649"/>
    <d v="2025-07-25T00:00:00"/>
    <x v="0"/>
    <s v="Mumbai"/>
    <s v="Vendor Query"/>
    <s v="Medium"/>
    <x v="3"/>
    <x v="2"/>
    <x v="0"/>
    <n v="12.3"/>
    <n v="24"/>
    <x v="0"/>
    <n v="1"/>
    <n v="4.3"/>
    <n v="450"/>
    <n v="5535"/>
    <x v="11"/>
    <n v="7"/>
    <s v="Q3"/>
    <s v="Friday"/>
    <s v="Mumbai"/>
    <s v="Phone"/>
    <s v="Vendor Query"/>
    <x v="0"/>
    <x v="0"/>
    <s v="Normal"/>
    <s v="Good"/>
    <x v="1"/>
  </r>
  <r>
    <s v="OPS-101363"/>
    <d v="2025-06-22T00:00:00"/>
    <x v="2"/>
    <s v="Hyderabad"/>
    <s v="Compliance Request"/>
    <s v="Low"/>
    <x v="1"/>
    <x v="3"/>
    <x v="0"/>
    <n v="5.4"/>
    <n v="48"/>
    <x v="0"/>
    <n v="2"/>
    <n v="4.3"/>
    <n v="450"/>
    <n v="2430"/>
    <x v="0"/>
    <n v="6"/>
    <s v="Q2"/>
    <s v="Sunday"/>
    <s v="Hyderabad"/>
    <s v="Portal"/>
    <s v="Compliance Request"/>
    <x v="2"/>
    <x v="0"/>
    <s v="Normal"/>
    <s v="Excellent"/>
    <x v="1"/>
  </r>
  <r>
    <s v="OPS-101713"/>
    <d v="2025-09-08T00:00:00"/>
    <x v="6"/>
    <s v="Gurugram"/>
    <s v="Vendor Query"/>
    <s v="Medium"/>
    <x v="1"/>
    <x v="3"/>
    <x v="0"/>
    <n v="14.3"/>
    <n v="24"/>
    <x v="0"/>
    <n v="2"/>
    <n v="3.8"/>
    <n v="350"/>
    <n v="5005"/>
    <x v="9"/>
    <n v="9"/>
    <s v="Q3"/>
    <s v="Monday"/>
    <s v="Gurugram"/>
    <s v="Portal"/>
    <s v="Vendor Query"/>
    <x v="6"/>
    <x v="0"/>
    <s v="Normal"/>
    <s v="Good"/>
    <x v="1"/>
  </r>
  <r>
    <s v="OPS-104834"/>
    <d v="2025-07-06T00:00:00"/>
    <x v="2"/>
    <s v="Noida"/>
    <s v="Employee Query"/>
    <s v="Low"/>
    <x v="2"/>
    <x v="0"/>
    <x v="0"/>
    <n v="16"/>
    <n v="48"/>
    <x v="0"/>
    <n v="0"/>
    <n v="4.7"/>
    <n v="450"/>
    <n v="7200"/>
    <x v="11"/>
    <n v="7"/>
    <s v="Q3"/>
    <s v="Sunday"/>
    <s v="Noida"/>
    <s v="Teams"/>
    <s v="Employee Query"/>
    <x v="2"/>
    <x v="0"/>
    <s v="Normal"/>
    <s v="Excellent"/>
    <x v="0"/>
  </r>
  <r>
    <s v="OPS-103721"/>
    <d v="2025-08-23T00:00:00"/>
    <x v="3"/>
    <s v="Gurugram"/>
    <s v="Data Correction"/>
    <s v="Medium"/>
    <x v="1"/>
    <x v="4"/>
    <x v="0"/>
    <n v="3.6"/>
    <n v="24"/>
    <x v="0"/>
    <n v="2"/>
    <n v="4.7"/>
    <n v="320"/>
    <n v="1152"/>
    <x v="1"/>
    <n v="8"/>
    <s v="Q3"/>
    <s v="Saturday"/>
    <s v="Gurugram"/>
    <s v="Portal"/>
    <s v="Data Correction"/>
    <x v="3"/>
    <x v="0"/>
    <s v="Normal"/>
    <s v="Excellent"/>
    <x v="1"/>
  </r>
  <r>
    <s v="OPS-101671"/>
    <d v="2025-01-13T00:00:00"/>
    <x v="6"/>
    <s v="Mumbai"/>
    <s v="Report Request"/>
    <s v="Low"/>
    <x v="2"/>
    <x v="3"/>
    <x v="0"/>
    <n v="27.8"/>
    <n v="48"/>
    <x v="0"/>
    <n v="1"/>
    <n v="4.4000000000000004"/>
    <n v="280"/>
    <n v="7784"/>
    <x v="5"/>
    <n v="1"/>
    <s v="Q1"/>
    <s v="Monday"/>
    <s v="Mumbai"/>
    <s v="Teams"/>
    <s v="Report Request"/>
    <x v="6"/>
    <x v="0"/>
    <s v="Normal"/>
    <s v="Good"/>
    <x v="1"/>
  </r>
  <r>
    <s v="OPS-104240"/>
    <d v="2025-08-28T00:00:00"/>
    <x v="0"/>
    <s v="Pune"/>
    <s v="Vendor Query"/>
    <s v="Medium"/>
    <x v="0"/>
    <x v="4"/>
    <x v="0"/>
    <n v="7.2"/>
    <n v="24"/>
    <x v="0"/>
    <n v="0"/>
    <n v="5"/>
    <n v="320"/>
    <n v="2304"/>
    <x v="1"/>
    <n v="8"/>
    <s v="Q3"/>
    <s v="Thursday"/>
    <s v="Pune"/>
    <s v="Email"/>
    <s v="Vendor Query"/>
    <x v="0"/>
    <x v="0"/>
    <s v="Normal"/>
    <s v="Excellent"/>
    <x v="0"/>
  </r>
  <r>
    <s v="OPS-100403"/>
    <d v="2025-02-27T00:00:00"/>
    <x v="2"/>
    <s v="Pune"/>
    <s v="Invoice Query"/>
    <s v="High"/>
    <x v="0"/>
    <x v="3"/>
    <x v="1"/>
    <n v="20.6"/>
    <n v="12"/>
    <x v="1"/>
    <n v="2"/>
    <n v="3.8"/>
    <n v="320"/>
    <n v="6592"/>
    <x v="4"/>
    <n v="2"/>
    <s v="Q1"/>
    <s v="Thursday"/>
    <s v="Pune"/>
    <s v="Email"/>
    <s v="Invoice Query"/>
    <x v="2"/>
    <x v="1"/>
    <s v="Normal"/>
    <s v="Critical"/>
    <x v="1"/>
  </r>
  <r>
    <s v="OPS-102005"/>
    <d v="2025-11-30T00:00:00"/>
    <x v="0"/>
    <s v="Bengaluru"/>
    <s v="Report Request"/>
    <s v="Low"/>
    <x v="0"/>
    <x v="1"/>
    <x v="0"/>
    <n v="15.2"/>
    <n v="48"/>
    <x v="0"/>
    <n v="1"/>
    <n v="4.5999999999999996"/>
    <n v="400"/>
    <n v="6080"/>
    <x v="6"/>
    <n v="11"/>
    <s v="Q4"/>
    <s v="Sunday"/>
    <s v="Bengaluru"/>
    <s v="Email"/>
    <s v="Report Request"/>
    <x v="0"/>
    <x v="0"/>
    <s v="Normal"/>
    <s v="Excellent"/>
    <x v="1"/>
  </r>
  <r>
    <s v="OPS-100200"/>
    <d v="2025-10-22T00:00:00"/>
    <x v="2"/>
    <s v="Noida"/>
    <s v="Report Request"/>
    <s v="Medium"/>
    <x v="0"/>
    <x v="4"/>
    <x v="2"/>
    <n v="27.7"/>
    <n v="24"/>
    <x v="1"/>
    <n v="0"/>
    <n v="3.8"/>
    <n v="450"/>
    <n v="12465"/>
    <x v="3"/>
    <n v="10"/>
    <s v="Q4"/>
    <s v="Wednesday"/>
    <s v="Noida"/>
    <s v="Email"/>
    <s v="Report Request"/>
    <x v="2"/>
    <x v="1"/>
    <s v="Normal"/>
    <s v="At Risk"/>
    <x v="0"/>
  </r>
  <r>
    <s v="OPS-100323"/>
    <d v="2025-11-13T00:00:00"/>
    <x v="5"/>
    <s v="Mumbai"/>
    <s v="System Issue"/>
    <s v="Medium"/>
    <x v="3"/>
    <x v="3"/>
    <x v="0"/>
    <n v="3.1"/>
    <n v="24"/>
    <x v="0"/>
    <n v="0"/>
    <n v="4.7"/>
    <n v="350"/>
    <n v="1085"/>
    <x v="6"/>
    <n v="11"/>
    <s v="Q4"/>
    <s v="Thursday"/>
    <s v="Mumbai"/>
    <s v="Phone"/>
    <s v="System Issue"/>
    <x v="5"/>
    <x v="0"/>
    <s v="Normal"/>
    <s v="Excellent"/>
    <x v="0"/>
  </r>
  <r>
    <s v="OPS-104952"/>
    <d v="2025-03-29T00:00:00"/>
    <x v="4"/>
    <s v="Pune"/>
    <s v="Report Request"/>
    <s v="Low"/>
    <x v="2"/>
    <x v="2"/>
    <x v="0"/>
    <n v="9.1"/>
    <n v="48"/>
    <x v="0"/>
    <n v="1"/>
    <n v="3.9"/>
    <n v="450"/>
    <n v="4095"/>
    <x v="8"/>
    <n v="3"/>
    <s v="Q1"/>
    <s v="Saturday"/>
    <s v="Pune"/>
    <s v="Teams"/>
    <s v="Report Request"/>
    <x v="4"/>
    <x v="0"/>
    <s v="Normal"/>
    <s v="Excellent"/>
    <x v="1"/>
  </r>
  <r>
    <s v="OPS-102190"/>
    <d v="2025-02-05T00:00:00"/>
    <x v="2"/>
    <s v="Bengaluru"/>
    <s v="System Issue"/>
    <s v="Low"/>
    <x v="0"/>
    <x v="0"/>
    <x v="1"/>
    <n v="9.5"/>
    <n v="48"/>
    <x v="0"/>
    <n v="2"/>
    <n v="3.9"/>
    <n v="350"/>
    <n v="3325"/>
    <x v="4"/>
    <n v="2"/>
    <s v="Q1"/>
    <s v="Wednesday"/>
    <s v="Bengaluru"/>
    <s v="Email"/>
    <s v="System Issue"/>
    <x v="2"/>
    <x v="0"/>
    <s v="Normal"/>
    <s v="Excellent"/>
    <x v="1"/>
  </r>
  <r>
    <s v="OPS-102604"/>
    <d v="2025-09-30T00:00:00"/>
    <x v="2"/>
    <s v="Chennai"/>
    <s v="Vendor Query"/>
    <s v="Medium"/>
    <x v="0"/>
    <x v="2"/>
    <x v="0"/>
    <n v="3.9"/>
    <n v="24"/>
    <x v="0"/>
    <n v="0"/>
    <n v="5"/>
    <n v="320"/>
    <n v="1248"/>
    <x v="9"/>
    <n v="9"/>
    <s v="Q3"/>
    <s v="Tuesday"/>
    <s v="Chennai"/>
    <s v="Email"/>
    <s v="Vendor Query"/>
    <x v="2"/>
    <x v="0"/>
    <s v="Normal"/>
    <s v="Excellent"/>
    <x v="0"/>
  </r>
  <r>
    <s v="OPS-101873"/>
    <d v="2025-01-12T00:00:00"/>
    <x v="4"/>
    <s v="Mumbai"/>
    <s v="Compliance Request"/>
    <s v="Critical"/>
    <x v="0"/>
    <x v="2"/>
    <x v="0"/>
    <n v="9.6999999999999993"/>
    <n v="4"/>
    <x v="1"/>
    <n v="0"/>
    <n v="3.9"/>
    <n v="320"/>
    <n v="3104"/>
    <x v="5"/>
    <n v="1"/>
    <s v="Q1"/>
    <s v="Sunday"/>
    <s v="Mumbai"/>
    <s v="Email"/>
    <s v="Compliance Request"/>
    <x v="4"/>
    <x v="1"/>
    <s v="Normal"/>
    <s v="Critical"/>
    <x v="0"/>
  </r>
  <r>
    <s v="OPS-104646"/>
    <d v="2025-04-28T00:00:00"/>
    <x v="3"/>
    <s v="Pune"/>
    <s v="Invoice Query"/>
    <s v="Medium"/>
    <x v="0"/>
    <x v="1"/>
    <x v="0"/>
    <n v="3"/>
    <n v="24"/>
    <x v="0"/>
    <n v="0"/>
    <n v="4.7"/>
    <n v="350"/>
    <n v="1050"/>
    <x v="10"/>
    <n v="4"/>
    <s v="Q2"/>
    <s v="Monday"/>
    <s v="Pune"/>
    <s v="Email"/>
    <s v="Invoice Query"/>
    <x v="3"/>
    <x v="0"/>
    <s v="Normal"/>
    <s v="Excellent"/>
    <x v="0"/>
  </r>
  <r>
    <s v="OPS-103389"/>
    <d v="2025-07-21T00:00:00"/>
    <x v="5"/>
    <s v="Noida"/>
    <s v="Invoice Query"/>
    <s v="Critical"/>
    <x v="0"/>
    <x v="1"/>
    <x v="0"/>
    <n v="22.2"/>
    <n v="4"/>
    <x v="1"/>
    <n v="2"/>
    <n v="3.7"/>
    <n v="450"/>
    <n v="9990"/>
    <x v="11"/>
    <n v="7"/>
    <s v="Q3"/>
    <s v="Monday"/>
    <s v="Noida"/>
    <s v="Email"/>
    <s v="Invoice Query"/>
    <x v="5"/>
    <x v="1"/>
    <s v="Normal"/>
    <s v="Critical"/>
    <x v="1"/>
  </r>
  <r>
    <s v="OPS-101822"/>
    <d v="2025-08-30T00:00:00"/>
    <x v="3"/>
    <s v="Gurugram"/>
    <s v="Employee Query"/>
    <s v="High"/>
    <x v="2"/>
    <x v="4"/>
    <x v="0"/>
    <n v="7.6"/>
    <n v="12"/>
    <x v="0"/>
    <n v="0"/>
    <n v="4.5"/>
    <n v="350"/>
    <n v="2660"/>
    <x v="1"/>
    <n v="8"/>
    <s v="Q3"/>
    <s v="Saturday"/>
    <s v="Gurugram"/>
    <s v="Teams"/>
    <s v="Employee Query"/>
    <x v="3"/>
    <x v="0"/>
    <s v="Normal"/>
    <s v="Good"/>
    <x v="0"/>
  </r>
  <r>
    <s v="OPS-101774"/>
    <d v="2025-11-12T00:00:00"/>
    <x v="4"/>
    <s v="Pune"/>
    <s v="Compliance Request"/>
    <s v="Critical"/>
    <x v="0"/>
    <x v="3"/>
    <x v="0"/>
    <n v="4.7"/>
    <n v="4"/>
    <x v="1"/>
    <n v="0"/>
    <n v="4.3"/>
    <n v="320"/>
    <n v="1504"/>
    <x v="6"/>
    <n v="11"/>
    <s v="Q4"/>
    <s v="Wednesday"/>
    <s v="Pune"/>
    <s v="Email"/>
    <s v="Compliance Request"/>
    <x v="4"/>
    <x v="1"/>
    <s v="Normal"/>
    <s v="At Risk"/>
    <x v="0"/>
  </r>
  <r>
    <s v="OPS-104807"/>
    <d v="2025-08-20T00:00:00"/>
    <x v="4"/>
    <s v="Hyderabad"/>
    <s v="Access Request"/>
    <s v="Low"/>
    <x v="0"/>
    <x v="1"/>
    <x v="0"/>
    <n v="31.9"/>
    <n v="48"/>
    <x v="0"/>
    <n v="1"/>
    <n v="4.0999999999999996"/>
    <n v="450"/>
    <n v="14355"/>
    <x v="1"/>
    <n v="8"/>
    <s v="Q3"/>
    <s v="Wednesday"/>
    <s v="Hyderabad"/>
    <s v="Email"/>
    <s v="Access Request"/>
    <x v="4"/>
    <x v="0"/>
    <s v="Normal"/>
    <s v="Good"/>
    <x v="1"/>
  </r>
  <r>
    <s v="OPS-102526"/>
    <d v="2025-08-30T00:00:00"/>
    <x v="3"/>
    <s v="Chennai"/>
    <s v="Vendor Query"/>
    <s v="Low"/>
    <x v="0"/>
    <x v="2"/>
    <x v="0"/>
    <n v="3.4"/>
    <n v="48"/>
    <x v="0"/>
    <n v="2"/>
    <n v="4.5"/>
    <n v="450"/>
    <n v="1530"/>
    <x v="1"/>
    <n v="8"/>
    <s v="Q3"/>
    <s v="Saturday"/>
    <s v="Chennai"/>
    <s v="Email"/>
    <s v="Vendor Query"/>
    <x v="3"/>
    <x v="0"/>
    <s v="Normal"/>
    <s v="Excellent"/>
    <x v="1"/>
  </r>
  <r>
    <s v="OPS-104514"/>
    <d v="2025-06-02T00:00:00"/>
    <x v="3"/>
    <s v="Noida"/>
    <s v="Data Correction"/>
    <s v="Low"/>
    <x v="2"/>
    <x v="3"/>
    <x v="0"/>
    <n v="15.1"/>
    <n v="48"/>
    <x v="0"/>
    <n v="0"/>
    <n v="4.7"/>
    <n v="400"/>
    <n v="6040"/>
    <x v="0"/>
    <n v="6"/>
    <s v="Q2"/>
    <s v="Monday"/>
    <s v="Noida"/>
    <s v="Teams"/>
    <s v="Data Correction"/>
    <x v="3"/>
    <x v="0"/>
    <s v="Normal"/>
    <s v="Excellent"/>
    <x v="0"/>
  </r>
  <r>
    <s v="OPS-102743"/>
    <d v="2025-06-08T00:00:00"/>
    <x v="2"/>
    <s v="Noida"/>
    <s v="Access Request"/>
    <s v="Medium"/>
    <x v="1"/>
    <x v="0"/>
    <x v="0"/>
    <n v="5.3"/>
    <n v="24"/>
    <x v="0"/>
    <n v="0"/>
    <n v="4.9000000000000004"/>
    <n v="350"/>
    <n v="1855"/>
    <x v="0"/>
    <n v="6"/>
    <s v="Q2"/>
    <s v="Sunday"/>
    <s v="Noida"/>
    <s v="Portal"/>
    <s v="Access Request"/>
    <x v="2"/>
    <x v="0"/>
    <s v="Normal"/>
    <s v="Excellent"/>
    <x v="0"/>
  </r>
  <r>
    <s v="OPS-102071"/>
    <d v="2025-01-01T00:00:00"/>
    <x v="5"/>
    <s v="Pune"/>
    <s v="Compliance Request"/>
    <s v="Low"/>
    <x v="0"/>
    <x v="1"/>
    <x v="0"/>
    <n v="14.5"/>
    <n v="48"/>
    <x v="0"/>
    <n v="0"/>
    <n v="4.8"/>
    <n v="320"/>
    <n v="4640"/>
    <x v="5"/>
    <n v="1"/>
    <s v="Q1"/>
    <s v="Wednesday"/>
    <s v="Pune"/>
    <s v="Email"/>
    <s v="Compliance Request"/>
    <x v="5"/>
    <x v="0"/>
    <s v="Normal"/>
    <s v="Excellent"/>
    <x v="0"/>
  </r>
  <r>
    <s v="OPS-102805"/>
    <d v="2025-03-10T00:00:00"/>
    <x v="1"/>
    <s v="Mumbai"/>
    <s v="Invoice Query"/>
    <s v="Low"/>
    <x v="0"/>
    <x v="5"/>
    <x v="0"/>
    <n v="9.1"/>
    <n v="48"/>
    <x v="0"/>
    <n v="0"/>
    <n v="4.7"/>
    <n v="400"/>
    <n v="3640"/>
    <x v="8"/>
    <n v="3"/>
    <s v="Q1"/>
    <s v="Monday"/>
    <s v="Mumbai"/>
    <s v="Email"/>
    <s v="Invoice Query"/>
    <x v="1"/>
    <x v="0"/>
    <s v="Normal"/>
    <s v="Excellent"/>
    <x v="0"/>
  </r>
  <r>
    <s v="OPS-102193"/>
    <d v="2025-11-06T00:00:00"/>
    <x v="4"/>
    <s v="Bengaluru"/>
    <s v="Report Request"/>
    <s v="Medium"/>
    <x v="2"/>
    <x v="2"/>
    <x v="2"/>
    <n v="7.4"/>
    <n v="24"/>
    <x v="0"/>
    <n v="0"/>
    <n v="4.7"/>
    <n v="320"/>
    <n v="2368"/>
    <x v="6"/>
    <n v="11"/>
    <s v="Q4"/>
    <s v="Thursday"/>
    <s v="Bengaluru"/>
    <s v="Teams"/>
    <s v="Report Request"/>
    <x v="4"/>
    <x v="0"/>
    <s v="Normal"/>
    <s v="Excellent"/>
    <x v="0"/>
  </r>
  <r>
    <s v="OPS-104126"/>
    <d v="2025-05-18T00:00:00"/>
    <x v="2"/>
    <s v="Hyderabad"/>
    <s v="Compliance Request"/>
    <s v="High"/>
    <x v="1"/>
    <x v="2"/>
    <x v="0"/>
    <n v="2.2000000000000002"/>
    <n v="12"/>
    <x v="0"/>
    <n v="0"/>
    <n v="5"/>
    <n v="280"/>
    <n v="616"/>
    <x v="2"/>
    <n v="5"/>
    <s v="Q2"/>
    <s v="Sunday"/>
    <s v="Hyderabad"/>
    <s v="Portal"/>
    <s v="Compliance Request"/>
    <x v="2"/>
    <x v="0"/>
    <s v="Normal"/>
    <s v="Excellent"/>
    <x v="0"/>
  </r>
  <r>
    <s v="OPS-104869"/>
    <d v="2025-01-28T00:00:00"/>
    <x v="0"/>
    <s v="Bengaluru"/>
    <s v="Compliance Request"/>
    <s v="Medium"/>
    <x v="1"/>
    <x v="3"/>
    <x v="0"/>
    <n v="1.1000000000000001"/>
    <n v="24"/>
    <x v="0"/>
    <n v="0"/>
    <n v="5"/>
    <n v="400"/>
    <n v="440"/>
    <x v="5"/>
    <n v="1"/>
    <s v="Q1"/>
    <s v="Tuesday"/>
    <s v="Bengaluru"/>
    <s v="Portal"/>
    <s v="Compliance Request"/>
    <x v="0"/>
    <x v="0"/>
    <s v="Normal"/>
    <s v="Excellent"/>
    <x v="0"/>
  </r>
  <r>
    <s v="OPS-101418"/>
    <d v="2025-05-11T00:00:00"/>
    <x v="5"/>
    <s v="Gurugram"/>
    <s v="Invoice Query"/>
    <s v="Medium"/>
    <x v="1"/>
    <x v="3"/>
    <x v="2"/>
    <n v="3.6"/>
    <n v="24"/>
    <x v="0"/>
    <n v="0"/>
    <n v="4.8"/>
    <n v="350"/>
    <n v="1260"/>
    <x v="2"/>
    <n v="5"/>
    <s v="Q2"/>
    <s v="Sunday"/>
    <s v="Gurugram"/>
    <s v="Portal"/>
    <s v="Invoice Query"/>
    <x v="5"/>
    <x v="0"/>
    <s v="Normal"/>
    <s v="Excellent"/>
    <x v="0"/>
  </r>
  <r>
    <s v="OPS-102772"/>
    <d v="2025-04-28T00:00:00"/>
    <x v="2"/>
    <s v="Mumbai"/>
    <s v="System Issue"/>
    <s v="Low"/>
    <x v="1"/>
    <x v="2"/>
    <x v="0"/>
    <n v="6.4"/>
    <n v="48"/>
    <x v="0"/>
    <n v="0"/>
    <n v="4.8"/>
    <n v="320"/>
    <n v="2048"/>
    <x v="10"/>
    <n v="4"/>
    <s v="Q2"/>
    <s v="Monday"/>
    <s v="Mumbai"/>
    <s v="Portal"/>
    <s v="System Issue"/>
    <x v="2"/>
    <x v="0"/>
    <s v="Normal"/>
    <s v="Excellent"/>
    <x v="0"/>
  </r>
  <r>
    <s v="OPS-100701"/>
    <d v="2025-08-16T00:00:00"/>
    <x v="0"/>
    <s v="Chennai"/>
    <s v="Vendor Query"/>
    <s v="Low"/>
    <x v="0"/>
    <x v="4"/>
    <x v="1"/>
    <n v="8"/>
    <n v="48"/>
    <x v="0"/>
    <n v="1"/>
    <n v="4.7"/>
    <n v="350"/>
    <n v="2800"/>
    <x v="1"/>
    <n v="8"/>
    <s v="Q3"/>
    <s v="Saturday"/>
    <s v="Chennai"/>
    <s v="Email"/>
    <s v="Vendor Query"/>
    <x v="0"/>
    <x v="0"/>
    <s v="Normal"/>
    <s v="Excellent"/>
    <x v="1"/>
  </r>
  <r>
    <s v="OPS-102736"/>
    <d v="2025-07-05T00:00:00"/>
    <x v="5"/>
    <s v="Gurugram"/>
    <s v="Data Correction"/>
    <s v="High"/>
    <x v="0"/>
    <x v="1"/>
    <x v="0"/>
    <n v="21.4"/>
    <n v="12"/>
    <x v="1"/>
    <n v="1"/>
    <n v="4.7"/>
    <n v="400"/>
    <n v="8560"/>
    <x v="11"/>
    <n v="7"/>
    <s v="Q3"/>
    <s v="Saturday"/>
    <s v="Gurugram"/>
    <s v="Email"/>
    <s v="Data Correction"/>
    <x v="5"/>
    <x v="1"/>
    <s v="Normal"/>
    <s v="Critical"/>
    <x v="1"/>
  </r>
  <r>
    <s v="OPS-100132"/>
    <d v="2025-12-25T00:00:00"/>
    <x v="6"/>
    <s v="Gurugram"/>
    <s v="Compliance Request"/>
    <s v="Low"/>
    <x v="2"/>
    <x v="2"/>
    <x v="0"/>
    <n v="2.2000000000000002"/>
    <n v="48"/>
    <x v="0"/>
    <n v="0"/>
    <n v="4.7"/>
    <n v="280"/>
    <n v="616"/>
    <x v="7"/>
    <n v="12"/>
    <s v="Q4"/>
    <s v="Thursday"/>
    <s v="Gurugram"/>
    <s v="Teams"/>
    <s v="Compliance Request"/>
    <x v="6"/>
    <x v="0"/>
    <s v="Normal"/>
    <s v="Excellent"/>
    <x v="0"/>
  </r>
  <r>
    <s v="OPS-102961"/>
    <d v="2025-06-27T00:00:00"/>
    <x v="4"/>
    <s v="Noida"/>
    <s v="Compliance Request"/>
    <s v="Medium"/>
    <x v="0"/>
    <x v="2"/>
    <x v="0"/>
    <n v="21.6"/>
    <n v="24"/>
    <x v="0"/>
    <n v="0"/>
    <n v="3.8"/>
    <n v="450"/>
    <n v="9720"/>
    <x v="0"/>
    <n v="6"/>
    <s v="Q2"/>
    <s v="Friday"/>
    <s v="Noida"/>
    <s v="Email"/>
    <s v="Compliance Request"/>
    <x v="4"/>
    <x v="0"/>
    <s v="Normal"/>
    <s v="Good"/>
    <x v="0"/>
  </r>
  <r>
    <s v="OPS-101919"/>
    <d v="2025-04-06T00:00:00"/>
    <x v="6"/>
    <s v="Mumbai"/>
    <s v="Compliance Request"/>
    <s v="Low"/>
    <x v="0"/>
    <x v="3"/>
    <x v="1"/>
    <n v="29.9"/>
    <n v="48"/>
    <x v="0"/>
    <n v="2"/>
    <n v="3.1"/>
    <n v="450"/>
    <n v="13455"/>
    <x v="10"/>
    <n v="4"/>
    <s v="Q2"/>
    <s v="Sunday"/>
    <s v="Mumbai"/>
    <s v="Email"/>
    <s v="Compliance Request"/>
    <x v="6"/>
    <x v="0"/>
    <s v="Normal"/>
    <s v="Good"/>
    <x v="1"/>
  </r>
  <r>
    <s v="OPS-101324"/>
    <d v="2025-12-25T00:00:00"/>
    <x v="5"/>
    <s v="Bengaluru"/>
    <s v="Report Request"/>
    <s v="Medium"/>
    <x v="0"/>
    <x v="4"/>
    <x v="0"/>
    <n v="8.8000000000000007"/>
    <n v="24"/>
    <x v="0"/>
    <n v="0"/>
    <n v="5"/>
    <n v="450"/>
    <n v="3960"/>
    <x v="7"/>
    <n v="12"/>
    <s v="Q4"/>
    <s v="Thursday"/>
    <s v="Bengaluru"/>
    <s v="Email"/>
    <s v="Report Request"/>
    <x v="5"/>
    <x v="0"/>
    <s v="Normal"/>
    <s v="Excellent"/>
    <x v="0"/>
  </r>
  <r>
    <s v="OPS-102099"/>
    <d v="2025-03-23T00:00:00"/>
    <x v="5"/>
    <s v="Hyderabad"/>
    <s v="System Issue"/>
    <s v="Low"/>
    <x v="0"/>
    <x v="4"/>
    <x v="2"/>
    <n v="11.5"/>
    <n v="48"/>
    <x v="0"/>
    <n v="0"/>
    <n v="4.8"/>
    <n v="450"/>
    <n v="5175"/>
    <x v="8"/>
    <n v="3"/>
    <s v="Q1"/>
    <s v="Sunday"/>
    <s v="Hyderabad"/>
    <s v="Email"/>
    <s v="System Issue"/>
    <x v="5"/>
    <x v="0"/>
    <s v="Normal"/>
    <s v="Excellent"/>
    <x v="0"/>
  </r>
  <r>
    <s v="OPS-101651"/>
    <d v="2025-01-07T00:00:00"/>
    <x v="6"/>
    <s v="Gurugram"/>
    <s v="Vendor Query"/>
    <s v="Medium"/>
    <x v="0"/>
    <x v="1"/>
    <x v="2"/>
    <n v="15.7"/>
    <n v="24"/>
    <x v="0"/>
    <n v="0"/>
    <n v="4.9000000000000004"/>
    <n v="400"/>
    <n v="6280"/>
    <x v="5"/>
    <n v="1"/>
    <s v="Q1"/>
    <s v="Tuesday"/>
    <s v="Gurugram"/>
    <s v="Email"/>
    <s v="Vendor Query"/>
    <x v="6"/>
    <x v="0"/>
    <s v="Normal"/>
    <s v="Good"/>
    <x v="0"/>
  </r>
  <r>
    <s v="OPS-103872"/>
    <d v="2025-11-08T00:00:00"/>
    <x v="6"/>
    <s v="Hyderabad"/>
    <s v="Data Correction"/>
    <s v="Medium"/>
    <x v="1"/>
    <x v="2"/>
    <x v="0"/>
    <n v="7.3"/>
    <n v="24"/>
    <x v="0"/>
    <n v="0"/>
    <n v="4.7"/>
    <n v="400"/>
    <n v="2920"/>
    <x v="6"/>
    <n v="11"/>
    <s v="Q4"/>
    <s v="Saturday"/>
    <s v="Hyderabad"/>
    <s v="Portal"/>
    <s v="Data Correction"/>
    <x v="6"/>
    <x v="0"/>
    <s v="Normal"/>
    <s v="Excellent"/>
    <x v="0"/>
  </r>
  <r>
    <s v="OPS-100841"/>
    <d v="2025-02-20T00:00:00"/>
    <x v="5"/>
    <s v="Pune"/>
    <s v="Access Request"/>
    <s v="Low"/>
    <x v="1"/>
    <x v="3"/>
    <x v="0"/>
    <n v="10.4"/>
    <n v="48"/>
    <x v="0"/>
    <n v="0"/>
    <n v="4.4000000000000004"/>
    <n v="320"/>
    <n v="3328"/>
    <x v="4"/>
    <n v="2"/>
    <s v="Q1"/>
    <s v="Thursday"/>
    <s v="Pune"/>
    <s v="Portal"/>
    <s v="Access Request"/>
    <x v="5"/>
    <x v="0"/>
    <s v="Normal"/>
    <s v="Excellent"/>
    <x v="0"/>
  </r>
  <r>
    <s v="OPS-103385"/>
    <d v="2025-02-16T00:00:00"/>
    <x v="0"/>
    <s v="Noida"/>
    <s v="System Issue"/>
    <s v="Medium"/>
    <x v="3"/>
    <x v="0"/>
    <x v="0"/>
    <n v="13.9"/>
    <n v="24"/>
    <x v="0"/>
    <n v="1"/>
    <n v="4.2"/>
    <n v="450"/>
    <n v="6255"/>
    <x v="4"/>
    <n v="2"/>
    <s v="Q1"/>
    <s v="Sunday"/>
    <s v="Noida"/>
    <s v="Phone"/>
    <s v="System Issue"/>
    <x v="0"/>
    <x v="0"/>
    <s v="Normal"/>
    <s v="Good"/>
    <x v="1"/>
  </r>
  <r>
    <s v="OPS-101412"/>
    <d v="2025-03-02T00:00:00"/>
    <x v="0"/>
    <s v="Chennai"/>
    <s v="Vendor Query"/>
    <s v="Medium"/>
    <x v="0"/>
    <x v="0"/>
    <x v="1"/>
    <n v="19.600000000000001"/>
    <n v="24"/>
    <x v="0"/>
    <n v="2"/>
    <n v="4.2"/>
    <n v="280"/>
    <n v="5488"/>
    <x v="8"/>
    <n v="3"/>
    <s v="Q1"/>
    <s v="Sunday"/>
    <s v="Chennai"/>
    <s v="Email"/>
    <s v="Vendor Query"/>
    <x v="0"/>
    <x v="0"/>
    <s v="Normal"/>
    <s v="Good"/>
    <x v="1"/>
  </r>
  <r>
    <s v="OPS-100379"/>
    <d v="2025-01-13T00:00:00"/>
    <x v="4"/>
    <s v="Gurugram"/>
    <s v="System Issue"/>
    <s v="Low"/>
    <x v="3"/>
    <x v="0"/>
    <x v="0"/>
    <n v="15"/>
    <n v="48"/>
    <x v="0"/>
    <n v="2"/>
    <n v="4.3"/>
    <n v="350"/>
    <n v="5250"/>
    <x v="5"/>
    <n v="1"/>
    <s v="Q1"/>
    <s v="Monday"/>
    <s v="Gurugram"/>
    <s v="Phone"/>
    <s v="System Issue"/>
    <x v="4"/>
    <x v="0"/>
    <s v="Normal"/>
    <s v="Excellent"/>
    <x v="1"/>
  </r>
  <r>
    <s v="OPS-100251"/>
    <d v="2025-12-04T00:00:00"/>
    <x v="6"/>
    <s v="Gurugram"/>
    <s v="Invoice Query"/>
    <s v="Low"/>
    <x v="2"/>
    <x v="1"/>
    <x v="0"/>
    <n v="13.7"/>
    <n v="48"/>
    <x v="0"/>
    <n v="0"/>
    <n v="4.7"/>
    <n v="350"/>
    <n v="4795"/>
    <x v="7"/>
    <n v="12"/>
    <s v="Q4"/>
    <s v="Thursday"/>
    <s v="Gurugram"/>
    <s v="Teams"/>
    <s v="Invoice Query"/>
    <x v="6"/>
    <x v="0"/>
    <s v="Normal"/>
    <s v="Excellent"/>
    <x v="0"/>
  </r>
  <r>
    <s v="OPS-104565"/>
    <d v="2025-05-30T00:00:00"/>
    <x v="3"/>
    <s v="Mumbai"/>
    <s v="Data Correction"/>
    <s v="Medium"/>
    <x v="1"/>
    <x v="3"/>
    <x v="0"/>
    <n v="21.5"/>
    <n v="24"/>
    <x v="0"/>
    <n v="1"/>
    <n v="4.2"/>
    <n v="400"/>
    <n v="8600"/>
    <x v="2"/>
    <n v="5"/>
    <s v="Q2"/>
    <s v="Friday"/>
    <s v="Mumbai"/>
    <s v="Portal"/>
    <s v="Data Correction"/>
    <x v="3"/>
    <x v="0"/>
    <s v="Normal"/>
    <s v="Good"/>
    <x v="1"/>
  </r>
  <r>
    <s v="OPS-102760"/>
    <d v="2025-12-16T00:00:00"/>
    <x v="1"/>
    <s v="Unknown"/>
    <s v="Vendor Query"/>
    <s v="Low"/>
    <x v="3"/>
    <x v="1"/>
    <x v="0"/>
    <n v="2.2000000000000002"/>
    <n v="48"/>
    <x v="0"/>
    <n v="0"/>
    <n v="5"/>
    <n v="400"/>
    <n v="880"/>
    <x v="7"/>
    <n v="12"/>
    <s v="Q4"/>
    <s v="Tuesday"/>
    <s v="Unknown"/>
    <s v="Phone"/>
    <s v="Vendor Query"/>
    <x v="1"/>
    <x v="0"/>
    <s v="Normal"/>
    <s v="Excellent"/>
    <x v="0"/>
  </r>
  <r>
    <s v="OPS-102229"/>
    <d v="2025-03-10T00:00:00"/>
    <x v="1"/>
    <s v="Hyderabad"/>
    <s v="System Issue"/>
    <s v="Medium"/>
    <x v="1"/>
    <x v="0"/>
    <x v="0"/>
    <n v="4.0999999999999996"/>
    <n v="24"/>
    <x v="0"/>
    <n v="0"/>
    <n v="5"/>
    <n v="320"/>
    <n v="1312"/>
    <x v="8"/>
    <n v="3"/>
    <s v="Q1"/>
    <s v="Monday"/>
    <s v="Hyderabad"/>
    <s v="Portal"/>
    <s v="System Issue"/>
    <x v="1"/>
    <x v="0"/>
    <s v="Normal"/>
    <s v="Excellent"/>
    <x v="0"/>
  </r>
  <r>
    <s v="OPS-102799"/>
    <d v="2025-12-03T00:00:00"/>
    <x v="1"/>
    <s v="Gurugram"/>
    <s v="Report Request"/>
    <s v="Medium"/>
    <x v="0"/>
    <x v="4"/>
    <x v="0"/>
    <n v="13.6"/>
    <n v="24"/>
    <x v="0"/>
    <n v="0"/>
    <n v="5"/>
    <n v="350"/>
    <n v="4760"/>
    <x v="7"/>
    <n v="12"/>
    <s v="Q4"/>
    <s v="Wednesday"/>
    <s v="Gurugram"/>
    <s v="Email"/>
    <s v="Report Request"/>
    <x v="1"/>
    <x v="0"/>
    <s v="Normal"/>
    <s v="Good"/>
    <x v="0"/>
  </r>
  <r>
    <s v="OPS-102967"/>
    <d v="2025-01-08T00:00:00"/>
    <x v="4"/>
    <s v="Noida"/>
    <s v="Access Request"/>
    <s v="Medium"/>
    <x v="1"/>
    <x v="3"/>
    <x v="0"/>
    <n v="6.8"/>
    <n v="24"/>
    <x v="0"/>
    <n v="0"/>
    <n v="4.9000000000000004"/>
    <n v="280"/>
    <n v="1904"/>
    <x v="5"/>
    <n v="1"/>
    <s v="Q1"/>
    <s v="Wednesday"/>
    <s v="Noida"/>
    <s v="Portal"/>
    <s v="Access Request"/>
    <x v="4"/>
    <x v="0"/>
    <s v="Normal"/>
    <s v="Excellent"/>
    <x v="0"/>
  </r>
  <r>
    <s v="OPS-104955"/>
    <d v="2025-06-28T00:00:00"/>
    <x v="1"/>
    <s v="Pune"/>
    <s v="Invoice Query"/>
    <s v="Low"/>
    <x v="0"/>
    <x v="0"/>
    <x v="0"/>
    <n v="11.3"/>
    <n v="48"/>
    <x v="0"/>
    <n v="0"/>
    <n v="4.0999999999999996"/>
    <n v="350"/>
    <n v="3955"/>
    <x v="0"/>
    <n v="6"/>
    <s v="Q2"/>
    <s v="Saturday"/>
    <s v="Pune"/>
    <s v="Email"/>
    <s v="Invoice Query"/>
    <x v="1"/>
    <x v="0"/>
    <s v="Normal"/>
    <s v="Excellent"/>
    <x v="0"/>
  </r>
  <r>
    <s v="OPS-102281"/>
    <d v="2025-05-10T00:00:00"/>
    <x v="0"/>
    <s v="Noida"/>
    <s v="Vendor Query"/>
    <s v="Medium"/>
    <x v="3"/>
    <x v="0"/>
    <x v="1"/>
    <n v="17.3"/>
    <n v="24"/>
    <x v="0"/>
    <n v="1"/>
    <n v="4.5999999999999996"/>
    <n v="450"/>
    <n v="7785"/>
    <x v="2"/>
    <n v="5"/>
    <s v="Q2"/>
    <s v="Saturday"/>
    <s v="Noida"/>
    <s v="Phone"/>
    <s v="Vendor Query"/>
    <x v="0"/>
    <x v="0"/>
    <s v="Normal"/>
    <s v="Good"/>
    <x v="1"/>
  </r>
  <r>
    <s v="OPS-102785"/>
    <d v="2025-12-25T00:00:00"/>
    <x v="6"/>
    <s v="Pune"/>
    <s v="System Issue"/>
    <s v="Medium"/>
    <x v="2"/>
    <x v="0"/>
    <x v="0"/>
    <n v="6.3"/>
    <n v="24"/>
    <x v="0"/>
    <n v="0"/>
    <n v="4.2"/>
    <n v="450"/>
    <n v="2835"/>
    <x v="7"/>
    <n v="12"/>
    <s v="Q4"/>
    <s v="Thursday"/>
    <s v="Pune"/>
    <s v="Teams"/>
    <s v="System Issue"/>
    <x v="6"/>
    <x v="0"/>
    <s v="Normal"/>
    <s v="Excellent"/>
    <x v="0"/>
  </r>
  <r>
    <s v="OPS-101246"/>
    <d v="2025-03-28T00:00:00"/>
    <x v="6"/>
    <s v="Gurugram"/>
    <s v="Compliance Request"/>
    <s v="Medium"/>
    <x v="0"/>
    <x v="3"/>
    <x v="0"/>
    <n v="14.6"/>
    <n v="24"/>
    <x v="0"/>
    <n v="0"/>
    <n v="4.3"/>
    <n v="320"/>
    <n v="4672"/>
    <x v="8"/>
    <n v="3"/>
    <s v="Q1"/>
    <s v="Friday"/>
    <s v="Gurugram"/>
    <s v="Email"/>
    <s v="Compliance Request"/>
    <x v="6"/>
    <x v="0"/>
    <s v="Normal"/>
    <s v="Good"/>
    <x v="0"/>
  </r>
  <r>
    <s v="OPS-104196"/>
    <d v="2025-03-22T00:00:00"/>
    <x v="3"/>
    <s v="Chennai"/>
    <s v="System Issue"/>
    <s v="Medium"/>
    <x v="3"/>
    <x v="0"/>
    <x v="0"/>
    <n v="15"/>
    <n v="24"/>
    <x v="0"/>
    <n v="0"/>
    <n v="4.5999999999999996"/>
    <n v="400"/>
    <n v="6000"/>
    <x v="8"/>
    <n v="3"/>
    <s v="Q1"/>
    <s v="Saturday"/>
    <s v="Chennai"/>
    <s v="Phone"/>
    <s v="System Issue"/>
    <x v="3"/>
    <x v="0"/>
    <s v="Normal"/>
    <s v="Good"/>
    <x v="0"/>
  </r>
  <r>
    <s v="OPS-102210"/>
    <d v="2025-03-13T00:00:00"/>
    <x v="6"/>
    <s v="Mumbai"/>
    <s v="Report Request"/>
    <s v="Medium"/>
    <x v="1"/>
    <x v="4"/>
    <x v="0"/>
    <n v="9.3000000000000007"/>
    <n v="24"/>
    <x v="0"/>
    <n v="1"/>
    <n v="4.9000000000000004"/>
    <n v="320"/>
    <n v="2976"/>
    <x v="8"/>
    <n v="3"/>
    <s v="Q1"/>
    <s v="Thursday"/>
    <s v="Mumbai"/>
    <s v="Portal"/>
    <s v="Report Request"/>
    <x v="6"/>
    <x v="0"/>
    <s v="Normal"/>
    <s v="Excellent"/>
    <x v="1"/>
  </r>
  <r>
    <s v="OPS-100361"/>
    <d v="2025-10-07T00:00:00"/>
    <x v="3"/>
    <s v="Bengaluru"/>
    <s v="Access Request"/>
    <s v="Medium"/>
    <x v="1"/>
    <x v="1"/>
    <x v="1"/>
    <n v="5.6"/>
    <n v="24"/>
    <x v="0"/>
    <n v="2"/>
    <n v="4.4000000000000004"/>
    <n v="350"/>
    <n v="1960"/>
    <x v="3"/>
    <n v="10"/>
    <s v="Q4"/>
    <s v="Tuesday"/>
    <s v="Bengaluru"/>
    <s v="Portal"/>
    <s v="Access Request"/>
    <x v="3"/>
    <x v="0"/>
    <s v="Normal"/>
    <s v="Excellent"/>
    <x v="1"/>
  </r>
  <r>
    <s v="OPS-103114"/>
    <d v="2025-12-10T00:00:00"/>
    <x v="0"/>
    <s v="Bengaluru"/>
    <s v="System Issue"/>
    <s v="Medium"/>
    <x v="1"/>
    <x v="1"/>
    <x v="0"/>
    <n v="12.3"/>
    <n v="24"/>
    <x v="0"/>
    <n v="0"/>
    <n v="4.3"/>
    <n v="400"/>
    <n v="4920"/>
    <x v="7"/>
    <n v="12"/>
    <s v="Q4"/>
    <s v="Wednesday"/>
    <s v="Bengaluru"/>
    <s v="Portal"/>
    <s v="System Issue"/>
    <x v="0"/>
    <x v="0"/>
    <s v="Normal"/>
    <s v="Good"/>
    <x v="0"/>
  </r>
  <r>
    <s v="OPS-103332"/>
    <d v="2025-04-03T00:00:00"/>
    <x v="2"/>
    <s v="Bengaluru"/>
    <s v="Data Correction"/>
    <s v="Low"/>
    <x v="0"/>
    <x v="4"/>
    <x v="0"/>
    <n v="9"/>
    <n v="48"/>
    <x v="0"/>
    <n v="0"/>
    <n v="4.4000000000000004"/>
    <n v="400"/>
    <n v="3600"/>
    <x v="10"/>
    <n v="4"/>
    <s v="Q2"/>
    <s v="Thursday"/>
    <s v="Bengaluru"/>
    <s v="Email"/>
    <s v="Data Correction"/>
    <x v="2"/>
    <x v="0"/>
    <s v="Normal"/>
    <s v="Excellent"/>
    <x v="0"/>
  </r>
  <r>
    <s v="OPS-100152"/>
    <d v="2025-01-13T00:00:00"/>
    <x v="0"/>
    <s v="Bengaluru"/>
    <s v="Report Request"/>
    <s v="Medium"/>
    <x v="1"/>
    <x v="2"/>
    <x v="0"/>
    <n v="13.8"/>
    <n v="24"/>
    <x v="0"/>
    <n v="0"/>
    <n v="4.7"/>
    <n v="450"/>
    <n v="6210"/>
    <x v="5"/>
    <n v="1"/>
    <s v="Q1"/>
    <s v="Monday"/>
    <s v="Bengaluru"/>
    <s v="Portal"/>
    <s v="Report Request"/>
    <x v="0"/>
    <x v="0"/>
    <s v="Normal"/>
    <s v="Good"/>
    <x v="0"/>
  </r>
  <r>
    <s v="OPS-103958"/>
    <d v="2025-05-19T00:00:00"/>
    <x v="4"/>
    <s v="Noida"/>
    <s v="System Issue"/>
    <s v="Low"/>
    <x v="2"/>
    <x v="4"/>
    <x v="0"/>
    <n v="3.1"/>
    <n v="48"/>
    <x v="0"/>
    <n v="0"/>
    <n v="4.5999999999999996"/>
    <n v="400"/>
    <n v="1240"/>
    <x v="2"/>
    <n v="5"/>
    <s v="Q2"/>
    <s v="Monday"/>
    <s v="Noida"/>
    <s v="Teams"/>
    <s v="System Issue"/>
    <x v="4"/>
    <x v="0"/>
    <s v="Normal"/>
    <s v="Excellent"/>
    <x v="0"/>
  </r>
  <r>
    <s v="OPS-104591"/>
    <d v="2025-06-24T00:00:00"/>
    <x v="6"/>
    <s v="Hyderabad"/>
    <s v="Vendor Query"/>
    <s v="Medium"/>
    <x v="0"/>
    <x v="4"/>
    <x v="1"/>
    <n v="17.2"/>
    <n v="24"/>
    <x v="0"/>
    <n v="3"/>
    <n v="3.4"/>
    <n v="450"/>
    <n v="7740"/>
    <x v="0"/>
    <n v="6"/>
    <s v="Q2"/>
    <s v="Tuesday"/>
    <s v="Hyderabad"/>
    <s v="Email"/>
    <s v="Vendor Query"/>
    <x v="6"/>
    <x v="0"/>
    <s v="Normal"/>
    <s v="Good"/>
    <x v="1"/>
  </r>
  <r>
    <s v="OPS-101984"/>
    <d v="2025-05-13T00:00:00"/>
    <x v="1"/>
    <s v="Noida"/>
    <s v="Data Correction"/>
    <s v="Medium"/>
    <x v="2"/>
    <x v="1"/>
    <x v="0"/>
    <n v="14.5"/>
    <n v="24"/>
    <x v="0"/>
    <n v="1"/>
    <n v="5"/>
    <n v="450"/>
    <n v="6525"/>
    <x v="2"/>
    <n v="5"/>
    <s v="Q2"/>
    <s v="Tuesday"/>
    <s v="Noida"/>
    <s v="Teams"/>
    <s v="Data Correction"/>
    <x v="1"/>
    <x v="0"/>
    <s v="Normal"/>
    <s v="Good"/>
    <x v="1"/>
  </r>
  <r>
    <s v="OPS-103110"/>
    <d v="2025-01-30T00:00:00"/>
    <x v="1"/>
    <s v="Bengaluru"/>
    <s v="Access Request"/>
    <s v="High"/>
    <x v="0"/>
    <x v="3"/>
    <x v="0"/>
    <n v="9.6999999999999993"/>
    <n v="12"/>
    <x v="0"/>
    <n v="0"/>
    <n v="4.5"/>
    <n v="350"/>
    <n v="3395"/>
    <x v="5"/>
    <n v="1"/>
    <s v="Q1"/>
    <s v="Thursday"/>
    <s v="Bengaluru"/>
    <s v="Email"/>
    <s v="Access Request"/>
    <x v="1"/>
    <x v="0"/>
    <s v="Normal"/>
    <s v="Good"/>
    <x v="0"/>
  </r>
  <r>
    <s v="OPS-102531"/>
    <d v="2025-07-22T00:00:00"/>
    <x v="1"/>
    <s v="Pune"/>
    <s v="Vendor Query"/>
    <s v="Medium"/>
    <x v="0"/>
    <x v="3"/>
    <x v="0"/>
    <n v="9.5"/>
    <n v="24"/>
    <x v="0"/>
    <n v="1"/>
    <n v="4.4000000000000004"/>
    <n v="400"/>
    <n v="3800"/>
    <x v="11"/>
    <n v="7"/>
    <s v="Q3"/>
    <s v="Tuesday"/>
    <s v="Pune"/>
    <s v="Email"/>
    <s v="Vendor Query"/>
    <x v="1"/>
    <x v="0"/>
    <s v="Normal"/>
    <s v="Excellent"/>
    <x v="1"/>
  </r>
  <r>
    <s v="OPS-104672"/>
    <d v="2025-04-26T00:00:00"/>
    <x v="2"/>
    <s v="Noida"/>
    <s v="Invoice Query"/>
    <s v="Medium"/>
    <x v="0"/>
    <x v="2"/>
    <x v="0"/>
    <n v="11.5"/>
    <n v="24"/>
    <x v="0"/>
    <n v="1"/>
    <n v="4.2"/>
    <n v="450"/>
    <n v="5175"/>
    <x v="10"/>
    <n v="4"/>
    <s v="Q2"/>
    <s v="Saturday"/>
    <s v="Noida"/>
    <s v="Email"/>
    <s v="Invoice Query"/>
    <x v="2"/>
    <x v="0"/>
    <s v="Normal"/>
    <s v="Excellent"/>
    <x v="1"/>
  </r>
  <r>
    <s v="OPS-102915"/>
    <d v="2025-03-07T00:00:00"/>
    <x v="4"/>
    <s v="Bengaluru"/>
    <s v="Unknown"/>
    <s v="Medium"/>
    <x v="0"/>
    <x v="3"/>
    <x v="0"/>
    <n v="8.9"/>
    <n v="24"/>
    <x v="0"/>
    <n v="0"/>
    <n v="4.5"/>
    <n v="320"/>
    <n v="2848"/>
    <x v="8"/>
    <n v="3"/>
    <s v="Q1"/>
    <s v="Friday"/>
    <s v="Bengaluru"/>
    <s v="Email"/>
    <s v="Unknown"/>
    <x v="4"/>
    <x v="0"/>
    <s v="Normal"/>
    <s v="Excellent"/>
    <x v="0"/>
  </r>
  <r>
    <s v="OPS-104611"/>
    <d v="2025-01-17T00:00:00"/>
    <x v="2"/>
    <s v="Pune"/>
    <s v="Vendor Query"/>
    <s v="Low"/>
    <x v="1"/>
    <x v="0"/>
    <x v="0"/>
    <n v="3.8"/>
    <n v="48"/>
    <x v="0"/>
    <n v="1"/>
    <n v="5"/>
    <n v="400"/>
    <n v="1520"/>
    <x v="5"/>
    <n v="1"/>
    <s v="Q1"/>
    <s v="Friday"/>
    <s v="Pune"/>
    <s v="Portal"/>
    <s v="Vendor Query"/>
    <x v="2"/>
    <x v="0"/>
    <s v="Normal"/>
    <s v="Excellent"/>
    <x v="1"/>
  </r>
  <r>
    <s v="OPS-100833"/>
    <d v="2025-07-14T00:00:00"/>
    <x v="0"/>
    <s v="Chennai"/>
    <s v="Access Request"/>
    <s v="Low"/>
    <x v="0"/>
    <x v="4"/>
    <x v="0"/>
    <n v="13.4"/>
    <n v="48"/>
    <x v="0"/>
    <n v="0"/>
    <n v="4.8"/>
    <n v="350"/>
    <n v="4690"/>
    <x v="11"/>
    <n v="7"/>
    <s v="Q3"/>
    <s v="Monday"/>
    <s v="Chennai"/>
    <s v="Email"/>
    <s v="Access Request"/>
    <x v="0"/>
    <x v="0"/>
    <s v="Normal"/>
    <s v="Excellent"/>
    <x v="0"/>
  </r>
  <r>
    <s v="OPS-102061"/>
    <d v="2025-05-25T00:00:00"/>
    <x v="1"/>
    <s v="Chennai"/>
    <s v="Invoice Query"/>
    <s v="Medium"/>
    <x v="2"/>
    <x v="3"/>
    <x v="0"/>
    <n v="32.9"/>
    <n v="24"/>
    <x v="1"/>
    <n v="0"/>
    <n v="3.8"/>
    <n v="450"/>
    <n v="14805"/>
    <x v="2"/>
    <n v="5"/>
    <s v="Q2"/>
    <s v="Sunday"/>
    <s v="Chennai"/>
    <s v="Teams"/>
    <s v="Invoice Query"/>
    <x v="1"/>
    <x v="1"/>
    <s v="Normal"/>
    <s v="At Risk"/>
    <x v="0"/>
  </r>
  <r>
    <s v="OPS-104038"/>
    <d v="2025-07-25T00:00:00"/>
    <x v="3"/>
    <s v="Pune"/>
    <s v="Vendor Query"/>
    <s v="Medium"/>
    <x v="0"/>
    <x v="3"/>
    <x v="2"/>
    <n v="14.4"/>
    <n v="24"/>
    <x v="0"/>
    <n v="1"/>
    <n v="4.5"/>
    <n v="400"/>
    <n v="5760"/>
    <x v="11"/>
    <n v="7"/>
    <s v="Q3"/>
    <s v="Friday"/>
    <s v="Pune"/>
    <s v="Email"/>
    <s v="Vendor Query"/>
    <x v="3"/>
    <x v="0"/>
    <s v="Normal"/>
    <s v="Good"/>
    <x v="1"/>
  </r>
  <r>
    <s v="OPS-102901"/>
    <d v="2025-03-27T00:00:00"/>
    <x v="2"/>
    <s v="Bengaluru"/>
    <s v="Employee Query"/>
    <s v="High"/>
    <x v="1"/>
    <x v="1"/>
    <x v="0"/>
    <n v="21.3"/>
    <n v="12"/>
    <x v="1"/>
    <n v="0"/>
    <n v="4"/>
    <n v="350"/>
    <n v="7455"/>
    <x v="8"/>
    <n v="3"/>
    <s v="Q1"/>
    <s v="Thursday"/>
    <s v="Bengaluru"/>
    <s v="Portal"/>
    <s v="Employee Query"/>
    <x v="2"/>
    <x v="1"/>
    <s v="Normal"/>
    <s v="Critical"/>
    <x v="0"/>
  </r>
  <r>
    <s v="OPS-103970"/>
    <d v="2025-05-05T00:00:00"/>
    <x v="3"/>
    <s v="Gurugram"/>
    <s v="Vendor Query"/>
    <s v="Medium"/>
    <x v="3"/>
    <x v="2"/>
    <x v="0"/>
    <n v="21.2"/>
    <n v="24"/>
    <x v="0"/>
    <n v="1"/>
    <n v="4.0999999999999996"/>
    <n v="280"/>
    <n v="5936"/>
    <x v="2"/>
    <n v="5"/>
    <s v="Q2"/>
    <s v="Monday"/>
    <s v="Gurugram"/>
    <s v="Phone"/>
    <s v="Vendor Query"/>
    <x v="3"/>
    <x v="0"/>
    <s v="Normal"/>
    <s v="Good"/>
    <x v="1"/>
  </r>
  <r>
    <s v="OPS-104351"/>
    <d v="2025-11-22T00:00:00"/>
    <x v="3"/>
    <s v="Chennai"/>
    <s v="Data Correction"/>
    <s v="Medium"/>
    <x v="2"/>
    <x v="1"/>
    <x v="0"/>
    <n v="10.8"/>
    <n v="24"/>
    <x v="0"/>
    <n v="0"/>
    <n v="4.3"/>
    <n v="280"/>
    <n v="3024"/>
    <x v="6"/>
    <n v="11"/>
    <s v="Q4"/>
    <s v="Saturday"/>
    <s v="Chennai"/>
    <s v="Teams"/>
    <s v="Data Correction"/>
    <x v="3"/>
    <x v="0"/>
    <s v="Normal"/>
    <s v="Excellent"/>
    <x v="0"/>
  </r>
  <r>
    <s v="OPS-101746"/>
    <d v="2025-05-27T00:00:00"/>
    <x v="0"/>
    <s v="Bengaluru"/>
    <s v="System Issue"/>
    <s v="High"/>
    <x v="1"/>
    <x v="0"/>
    <x v="0"/>
    <n v="6.2"/>
    <n v="12"/>
    <x v="0"/>
    <n v="1"/>
    <n v="4.3"/>
    <n v="450"/>
    <n v="2790"/>
    <x v="2"/>
    <n v="5"/>
    <s v="Q2"/>
    <s v="Tuesday"/>
    <s v="Bengaluru"/>
    <s v="Portal"/>
    <s v="System Issue"/>
    <x v="0"/>
    <x v="0"/>
    <s v="Normal"/>
    <s v="Good"/>
    <x v="1"/>
  </r>
  <r>
    <s v="OPS-103940"/>
    <d v="2025-11-27T00:00:00"/>
    <x v="4"/>
    <s v="Unknown"/>
    <s v="Vendor Query"/>
    <s v="Critical"/>
    <x v="3"/>
    <x v="4"/>
    <x v="1"/>
    <n v="19.399999999999999"/>
    <n v="4"/>
    <x v="1"/>
    <n v="1"/>
    <n v="3.7"/>
    <n v="450"/>
    <n v="8730"/>
    <x v="6"/>
    <n v="11"/>
    <s v="Q4"/>
    <s v="Thursday"/>
    <s v="Unknown"/>
    <s v="Phone"/>
    <s v="Vendor Query"/>
    <x v="4"/>
    <x v="1"/>
    <s v="Normal"/>
    <s v="Critical"/>
    <x v="1"/>
  </r>
  <r>
    <s v="OPS-104389"/>
    <d v="2025-10-10T00:00:00"/>
    <x v="0"/>
    <s v="Hyderabad"/>
    <s v="System Issue"/>
    <s v="Critical"/>
    <x v="0"/>
    <x v="3"/>
    <x v="0"/>
    <n v="7"/>
    <n v="4"/>
    <x v="1"/>
    <n v="0"/>
    <n v="4.8"/>
    <n v="350"/>
    <n v="2450"/>
    <x v="3"/>
    <n v="10"/>
    <s v="Q4"/>
    <s v="Friday"/>
    <s v="Hyderabad"/>
    <s v="Email"/>
    <s v="System Issue"/>
    <x v="0"/>
    <x v="1"/>
    <s v="Critical Risk"/>
    <s v="Critical"/>
    <x v="0"/>
  </r>
  <r>
    <s v="OPS-103704"/>
    <d v="2025-12-04T00:00:00"/>
    <x v="1"/>
    <s v="Hyderabad"/>
    <s v="Invoice Query"/>
    <s v="High"/>
    <x v="2"/>
    <x v="4"/>
    <x v="0"/>
    <n v="2.9"/>
    <n v="12"/>
    <x v="0"/>
    <n v="0"/>
    <n v="5"/>
    <n v="400"/>
    <n v="1160"/>
    <x v="7"/>
    <n v="12"/>
    <s v="Q4"/>
    <s v="Thursday"/>
    <s v="Hyderabad"/>
    <s v="Teams"/>
    <s v="Invoice Query"/>
    <x v="1"/>
    <x v="0"/>
    <s v="Normal"/>
    <s v="Excellent"/>
    <x v="0"/>
  </r>
  <r>
    <s v="OPS-102651"/>
    <d v="2025-03-29T00:00:00"/>
    <x v="1"/>
    <s v="Chennai"/>
    <s v="Compliance Request"/>
    <s v="Low"/>
    <x v="1"/>
    <x v="5"/>
    <x v="0"/>
    <n v="1.8"/>
    <n v="48"/>
    <x v="0"/>
    <n v="1"/>
    <n v="5"/>
    <n v="280"/>
    <n v="504"/>
    <x v="8"/>
    <n v="3"/>
    <s v="Q1"/>
    <s v="Saturday"/>
    <s v="Chennai"/>
    <s v="Portal"/>
    <s v="Compliance Request"/>
    <x v="1"/>
    <x v="0"/>
    <s v="Normal"/>
    <s v="Excellent"/>
    <x v="1"/>
  </r>
  <r>
    <s v="OPS-104562"/>
    <d v="2025-04-18T00:00:00"/>
    <x v="6"/>
    <s v="Gurugram"/>
    <s v="Report Request"/>
    <s v="Low"/>
    <x v="0"/>
    <x v="3"/>
    <x v="0"/>
    <n v="25.7"/>
    <n v="48"/>
    <x v="0"/>
    <n v="3"/>
    <n v="3.9"/>
    <n v="350"/>
    <n v="8995"/>
    <x v="10"/>
    <n v="4"/>
    <s v="Q2"/>
    <s v="Friday"/>
    <s v="Gurugram"/>
    <s v="Email"/>
    <s v="Report Request"/>
    <x v="6"/>
    <x v="0"/>
    <s v="Normal"/>
    <s v="Good"/>
    <x v="1"/>
  </r>
  <r>
    <s v="OPS-100563"/>
    <d v="2025-03-25T00:00:00"/>
    <x v="0"/>
    <s v="Pune"/>
    <s v="Employee Query"/>
    <s v="Low"/>
    <x v="2"/>
    <x v="4"/>
    <x v="2"/>
    <n v="25.9"/>
    <n v="48"/>
    <x v="0"/>
    <n v="2"/>
    <n v="4.3"/>
    <n v="450"/>
    <n v="11655"/>
    <x v="8"/>
    <n v="3"/>
    <s v="Q1"/>
    <s v="Tuesday"/>
    <s v="Pune"/>
    <s v="Teams"/>
    <s v="Employee Query"/>
    <x v="0"/>
    <x v="0"/>
    <s v="Normal"/>
    <s v="Good"/>
    <x v="1"/>
  </r>
  <r>
    <s v="OPS-104780"/>
    <d v="2025-03-15T00:00:00"/>
    <x v="0"/>
    <s v="Bengaluru"/>
    <s v="Access Request"/>
    <s v="Medium"/>
    <x v="0"/>
    <x v="2"/>
    <x v="0"/>
    <n v="16.5"/>
    <n v="24"/>
    <x v="0"/>
    <n v="0"/>
    <n v="4.5999999999999996"/>
    <n v="400"/>
    <n v="6600"/>
    <x v="8"/>
    <n v="3"/>
    <s v="Q1"/>
    <s v="Saturday"/>
    <s v="Bengaluru"/>
    <s v="Email"/>
    <s v="Access Request"/>
    <x v="0"/>
    <x v="0"/>
    <s v="Normal"/>
    <s v="Good"/>
    <x v="0"/>
  </r>
  <r>
    <s v="OPS-102553"/>
    <d v="2025-05-28T00:00:00"/>
    <x v="1"/>
    <s v="Pune"/>
    <s v="Vendor Query"/>
    <s v="Medium"/>
    <x v="1"/>
    <x v="3"/>
    <x v="0"/>
    <n v="3.7"/>
    <n v="24"/>
    <x v="0"/>
    <n v="0"/>
    <n v="5"/>
    <n v="350"/>
    <n v="1295"/>
    <x v="2"/>
    <n v="5"/>
    <s v="Q2"/>
    <s v="Wednesday"/>
    <s v="Pune"/>
    <s v="Portal"/>
    <s v="Vendor Query"/>
    <x v="1"/>
    <x v="0"/>
    <s v="Normal"/>
    <s v="Excellent"/>
    <x v="0"/>
  </r>
  <r>
    <s v="OPS-103152"/>
    <d v="2025-09-21T00:00:00"/>
    <x v="2"/>
    <s v="Hyderabad"/>
    <s v="Report Request"/>
    <s v="Low"/>
    <x v="0"/>
    <x v="2"/>
    <x v="0"/>
    <n v="2"/>
    <n v="48"/>
    <x v="0"/>
    <n v="0"/>
    <n v="5"/>
    <n v="280"/>
    <n v="560"/>
    <x v="9"/>
    <n v="9"/>
    <s v="Q3"/>
    <s v="Sunday"/>
    <s v="Hyderabad"/>
    <s v="Email"/>
    <s v="Report Request"/>
    <x v="2"/>
    <x v="0"/>
    <s v="Normal"/>
    <s v="Excellent"/>
    <x v="0"/>
  </r>
  <r>
    <s v="OPS-103426"/>
    <d v="2025-03-28T00:00:00"/>
    <x v="4"/>
    <s v="Noida"/>
    <s v="Report Request"/>
    <s v="Low"/>
    <x v="1"/>
    <x v="2"/>
    <x v="0"/>
    <n v="9.5"/>
    <n v="48"/>
    <x v="0"/>
    <n v="0"/>
    <n v="5"/>
    <n v="320"/>
    <n v="3040"/>
    <x v="8"/>
    <n v="3"/>
    <s v="Q1"/>
    <s v="Friday"/>
    <s v="Noida"/>
    <s v="Portal"/>
    <s v="Report Request"/>
    <x v="4"/>
    <x v="0"/>
    <s v="Normal"/>
    <s v="Excellent"/>
    <x v="0"/>
  </r>
  <r>
    <s v="OPS-102175"/>
    <d v="2025-03-18T00:00:00"/>
    <x v="0"/>
    <s v="Pune"/>
    <s v="Employee Query"/>
    <s v="High"/>
    <x v="0"/>
    <x v="0"/>
    <x v="0"/>
    <n v="4.5999999999999996"/>
    <n v="12"/>
    <x v="0"/>
    <n v="0"/>
    <n v="5"/>
    <n v="450"/>
    <n v="2070"/>
    <x v="8"/>
    <n v="3"/>
    <s v="Q1"/>
    <s v="Tuesday"/>
    <s v="Pune"/>
    <s v="Email"/>
    <s v="Employee Query"/>
    <x v="0"/>
    <x v="0"/>
    <s v="Normal"/>
    <s v="Excellent"/>
    <x v="0"/>
  </r>
  <r>
    <s v="OPS-104715"/>
    <d v="2025-11-10T00:00:00"/>
    <x v="1"/>
    <s v="Gurugram"/>
    <s v="Access Request"/>
    <s v="Low"/>
    <x v="0"/>
    <x v="2"/>
    <x v="0"/>
    <n v="25.8"/>
    <n v="48"/>
    <x v="0"/>
    <n v="0"/>
    <n v="4.4000000000000004"/>
    <n v="450"/>
    <n v="11610"/>
    <x v="6"/>
    <n v="11"/>
    <s v="Q4"/>
    <s v="Monday"/>
    <s v="Gurugram"/>
    <s v="Email"/>
    <s v="Access Request"/>
    <x v="1"/>
    <x v="0"/>
    <s v="Normal"/>
    <s v="Good"/>
    <x v="0"/>
  </r>
  <r>
    <s v="OPS-102508"/>
    <d v="2025-08-15T00:00:00"/>
    <x v="3"/>
    <s v="Noida"/>
    <s v="Compliance Request"/>
    <s v="Medium"/>
    <x v="0"/>
    <x v="4"/>
    <x v="2"/>
    <n v="16.600000000000001"/>
    <n v="24"/>
    <x v="0"/>
    <n v="2"/>
    <n v="4.5"/>
    <n v="320"/>
    <n v="5312"/>
    <x v="1"/>
    <n v="8"/>
    <s v="Q3"/>
    <s v="Friday"/>
    <s v="Noida"/>
    <s v="Email"/>
    <s v="Compliance Request"/>
    <x v="3"/>
    <x v="0"/>
    <s v="Normal"/>
    <s v="Good"/>
    <x v="1"/>
  </r>
  <r>
    <s v="OPS-101084"/>
    <d v="2025-02-07T00:00:00"/>
    <x v="4"/>
    <s v="Bengaluru"/>
    <s v="Invoice Query"/>
    <s v="Medium"/>
    <x v="3"/>
    <x v="1"/>
    <x v="0"/>
    <n v="2.9"/>
    <n v="24"/>
    <x v="0"/>
    <n v="0"/>
    <n v="4.7"/>
    <n v="280"/>
    <n v="812"/>
    <x v="4"/>
    <n v="2"/>
    <s v="Q1"/>
    <s v="Friday"/>
    <s v="Bengaluru"/>
    <s v="Phone"/>
    <s v="Invoice Query"/>
    <x v="4"/>
    <x v="0"/>
    <s v="Normal"/>
    <s v="Excellent"/>
    <x v="0"/>
  </r>
  <r>
    <s v="OPS-103959"/>
    <d v="2025-12-23T00:00:00"/>
    <x v="4"/>
    <s v="Bengaluru"/>
    <s v="Invoice Query"/>
    <s v="High"/>
    <x v="0"/>
    <x v="1"/>
    <x v="0"/>
    <n v="10.3"/>
    <n v="12"/>
    <x v="0"/>
    <n v="0"/>
    <n v="4.5999999999999996"/>
    <n v="320"/>
    <n v="3296"/>
    <x v="7"/>
    <n v="12"/>
    <s v="Q4"/>
    <s v="Tuesday"/>
    <s v="Bengaluru"/>
    <s v="Email"/>
    <s v="Invoice Query"/>
    <x v="4"/>
    <x v="0"/>
    <s v="Normal"/>
    <s v="Good"/>
    <x v="0"/>
  </r>
  <r>
    <s v="OPS-103713"/>
    <d v="2025-07-05T00:00:00"/>
    <x v="3"/>
    <s v="Bengaluru"/>
    <s v="Compliance Request"/>
    <s v="Low"/>
    <x v="0"/>
    <x v="3"/>
    <x v="0"/>
    <n v="5.2"/>
    <n v="48"/>
    <x v="0"/>
    <n v="0"/>
    <n v="4.4000000000000004"/>
    <n v="400"/>
    <n v="2080"/>
    <x v="11"/>
    <n v="7"/>
    <s v="Q3"/>
    <s v="Saturday"/>
    <s v="Bengaluru"/>
    <s v="Email"/>
    <s v="Compliance Request"/>
    <x v="3"/>
    <x v="0"/>
    <s v="Normal"/>
    <s v="Excellent"/>
    <x v="0"/>
  </r>
  <r>
    <s v="OPS-103862"/>
    <d v="2025-08-14T00:00:00"/>
    <x v="0"/>
    <s v="Gurugram"/>
    <s v="Invoice Query"/>
    <s v="Medium"/>
    <x v="0"/>
    <x v="0"/>
    <x v="1"/>
    <n v="15"/>
    <n v="24"/>
    <x v="0"/>
    <n v="1"/>
    <n v="4"/>
    <n v="320"/>
    <n v="4800"/>
    <x v="1"/>
    <n v="8"/>
    <s v="Q3"/>
    <s v="Thursday"/>
    <s v="Gurugram"/>
    <s v="Email"/>
    <s v="Invoice Query"/>
    <x v="0"/>
    <x v="0"/>
    <s v="Normal"/>
    <s v="Good"/>
    <x v="1"/>
  </r>
  <r>
    <s v="OPS-100051"/>
    <d v="2025-01-14T00:00:00"/>
    <x v="1"/>
    <s v="Chennai"/>
    <s v="Report Request"/>
    <s v="Medium"/>
    <x v="1"/>
    <x v="1"/>
    <x v="0"/>
    <n v="15.3"/>
    <n v="24"/>
    <x v="0"/>
    <n v="0"/>
    <n v="4.5"/>
    <n v="400"/>
    <n v="6120"/>
    <x v="5"/>
    <n v="1"/>
    <s v="Q1"/>
    <s v="Tuesday"/>
    <s v="Chennai"/>
    <s v="Portal"/>
    <s v="Report Request"/>
    <x v="1"/>
    <x v="0"/>
    <s v="Normal"/>
    <s v="Good"/>
    <x v="0"/>
  </r>
  <r>
    <s v="OPS-103187"/>
    <d v="2025-06-23T00:00:00"/>
    <x v="0"/>
    <s v="Gurugram"/>
    <s v="System Issue"/>
    <s v="Medium"/>
    <x v="0"/>
    <x v="4"/>
    <x v="1"/>
    <n v="10.7"/>
    <n v="24"/>
    <x v="0"/>
    <n v="4"/>
    <n v="4.0999999999999996"/>
    <n v="350"/>
    <n v="3745"/>
    <x v="0"/>
    <n v="6"/>
    <s v="Q2"/>
    <s v="Monday"/>
    <s v="Gurugram"/>
    <s v="Email"/>
    <s v="System Issue"/>
    <x v="0"/>
    <x v="0"/>
    <s v="Normal"/>
    <s v="Excellent"/>
    <x v="1"/>
  </r>
  <r>
    <s v="OPS-102712"/>
    <d v="2025-01-20T00:00:00"/>
    <x v="4"/>
    <s v="Hyderabad"/>
    <s v="Employee Query"/>
    <s v="Medium"/>
    <x v="1"/>
    <x v="2"/>
    <x v="0"/>
    <n v="17.7"/>
    <n v="24"/>
    <x v="0"/>
    <n v="0"/>
    <n v="4.5999999999999996"/>
    <n v="280"/>
    <n v="4956"/>
    <x v="5"/>
    <n v="1"/>
    <s v="Q1"/>
    <s v="Monday"/>
    <s v="Hyderabad"/>
    <s v="Portal"/>
    <s v="Employee Query"/>
    <x v="4"/>
    <x v="0"/>
    <s v="Normal"/>
    <s v="Good"/>
    <x v="0"/>
  </r>
  <r>
    <s v="OPS-100619"/>
    <d v="2025-12-31T00:00:00"/>
    <x v="0"/>
    <s v="Noida"/>
    <s v="System Issue"/>
    <s v="Low"/>
    <x v="0"/>
    <x v="4"/>
    <x v="0"/>
    <n v="25.5"/>
    <n v="48"/>
    <x v="0"/>
    <n v="0"/>
    <n v="4.5999999999999996"/>
    <n v="350"/>
    <n v="8925"/>
    <x v="7"/>
    <n v="12"/>
    <s v="Q4"/>
    <s v="Wednesday"/>
    <s v="Noida"/>
    <s v="Email"/>
    <s v="System Issue"/>
    <x v="0"/>
    <x v="0"/>
    <s v="Normal"/>
    <s v="Good"/>
    <x v="0"/>
  </r>
  <r>
    <s v="OPS-104011"/>
    <d v="2025-06-04T00:00:00"/>
    <x v="5"/>
    <s v="Bengaluru"/>
    <s v="System Issue"/>
    <s v="Low"/>
    <x v="0"/>
    <x v="0"/>
    <x v="0"/>
    <n v="11.2"/>
    <n v="48"/>
    <x v="0"/>
    <n v="1"/>
    <n v="4.9000000000000004"/>
    <n v="320"/>
    <n v="3584"/>
    <x v="0"/>
    <n v="6"/>
    <s v="Q2"/>
    <s v="Wednesday"/>
    <s v="Bengaluru"/>
    <s v="Email"/>
    <s v="System Issue"/>
    <x v="5"/>
    <x v="0"/>
    <s v="Normal"/>
    <s v="Excellent"/>
    <x v="1"/>
  </r>
  <r>
    <s v="OPS-103824"/>
    <d v="2025-10-10T00:00:00"/>
    <x v="5"/>
    <s v="Mumbai"/>
    <s v="Data Correction"/>
    <s v="High"/>
    <x v="1"/>
    <x v="1"/>
    <x v="0"/>
    <n v="6.3"/>
    <n v="12"/>
    <x v="0"/>
    <n v="0"/>
    <n v="4.0999999999999996"/>
    <n v="400"/>
    <n v="2520"/>
    <x v="3"/>
    <n v="10"/>
    <s v="Q4"/>
    <s v="Friday"/>
    <s v="Mumbai"/>
    <s v="Portal"/>
    <s v="Data Correction"/>
    <x v="5"/>
    <x v="0"/>
    <s v="Normal"/>
    <s v="Good"/>
    <x v="0"/>
  </r>
  <r>
    <s v="OPS-102988"/>
    <d v="2025-08-08T00:00:00"/>
    <x v="4"/>
    <s v="Noida"/>
    <s v="Data Correction"/>
    <s v="Critical"/>
    <x v="0"/>
    <x v="4"/>
    <x v="0"/>
    <n v="5.5"/>
    <n v="4"/>
    <x v="1"/>
    <n v="0"/>
    <n v="5"/>
    <n v="320"/>
    <n v="1760"/>
    <x v="1"/>
    <n v="8"/>
    <s v="Q3"/>
    <s v="Friday"/>
    <s v="Noida"/>
    <s v="Email"/>
    <s v="Data Correction"/>
    <x v="4"/>
    <x v="1"/>
    <s v="Normal"/>
    <s v="At Risk"/>
    <x v="0"/>
  </r>
  <r>
    <s v="OPS-103891"/>
    <d v="2025-12-26T00:00:00"/>
    <x v="3"/>
    <s v="Chennai"/>
    <s v="Report Request"/>
    <s v="High"/>
    <x v="0"/>
    <x v="1"/>
    <x v="0"/>
    <n v="20.8"/>
    <n v="12"/>
    <x v="1"/>
    <n v="0"/>
    <n v="5"/>
    <n v="400"/>
    <n v="8320"/>
    <x v="7"/>
    <n v="12"/>
    <s v="Q4"/>
    <s v="Friday"/>
    <s v="Chennai"/>
    <s v="Email"/>
    <s v="Report Request"/>
    <x v="3"/>
    <x v="1"/>
    <s v="Normal"/>
    <s v="Critical"/>
    <x v="0"/>
  </r>
  <r>
    <s v="OPS-100052"/>
    <d v="2025-08-30T00:00:00"/>
    <x v="4"/>
    <s v="Noida"/>
    <s v="Report Request"/>
    <s v="Medium"/>
    <x v="0"/>
    <x v="1"/>
    <x v="2"/>
    <n v="4.7"/>
    <n v="24"/>
    <x v="0"/>
    <n v="1"/>
    <n v="4.7"/>
    <n v="400"/>
    <n v="1880"/>
    <x v="1"/>
    <n v="8"/>
    <s v="Q3"/>
    <s v="Saturday"/>
    <s v="Noida"/>
    <s v="Email"/>
    <s v="Report Request"/>
    <x v="4"/>
    <x v="0"/>
    <s v="Normal"/>
    <s v="Excellent"/>
    <x v="1"/>
  </r>
  <r>
    <s v="OPS-102234"/>
    <d v="2025-06-10T00:00:00"/>
    <x v="2"/>
    <s v="Mumbai"/>
    <s v="Compliance Request"/>
    <s v="Low"/>
    <x v="1"/>
    <x v="2"/>
    <x v="0"/>
    <n v="2.8"/>
    <n v="48"/>
    <x v="0"/>
    <n v="0"/>
    <n v="5"/>
    <n v="400"/>
    <n v="1120"/>
    <x v="0"/>
    <n v="6"/>
    <s v="Q2"/>
    <s v="Tuesday"/>
    <s v="Mumbai"/>
    <s v="Portal"/>
    <s v="Compliance Request"/>
    <x v="2"/>
    <x v="0"/>
    <s v="Normal"/>
    <s v="Excellent"/>
    <x v="0"/>
  </r>
  <r>
    <s v="OPS-103938"/>
    <d v="2025-07-28T00:00:00"/>
    <x v="3"/>
    <s v="Chennai"/>
    <s v="Employee Query"/>
    <s v="Medium"/>
    <x v="0"/>
    <x v="2"/>
    <x v="0"/>
    <n v="7.7"/>
    <n v="24"/>
    <x v="0"/>
    <n v="0"/>
    <n v="4.5999999999999996"/>
    <n v="350"/>
    <n v="2695"/>
    <x v="11"/>
    <n v="7"/>
    <s v="Q3"/>
    <s v="Monday"/>
    <s v="Chennai"/>
    <s v="Email"/>
    <s v="Employee Query"/>
    <x v="3"/>
    <x v="0"/>
    <s v="Normal"/>
    <s v="Excellent"/>
    <x v="0"/>
  </r>
  <r>
    <s v="OPS-104144"/>
    <d v="2025-07-09T00:00:00"/>
    <x v="4"/>
    <s v="Hyderabad"/>
    <s v="Access Request"/>
    <s v="Low"/>
    <x v="2"/>
    <x v="0"/>
    <x v="0"/>
    <n v="3"/>
    <n v="48"/>
    <x v="0"/>
    <n v="1"/>
    <n v="4.5"/>
    <n v="400"/>
    <n v="1200"/>
    <x v="11"/>
    <n v="7"/>
    <s v="Q3"/>
    <s v="Wednesday"/>
    <s v="Hyderabad"/>
    <s v="Teams"/>
    <s v="Access Request"/>
    <x v="4"/>
    <x v="0"/>
    <s v="Normal"/>
    <s v="Excellent"/>
    <x v="1"/>
  </r>
  <r>
    <s v="OPS-100025"/>
    <d v="2025-11-10T00:00:00"/>
    <x v="6"/>
    <s v="Hyderabad"/>
    <s v="System Issue"/>
    <s v="High"/>
    <x v="1"/>
    <x v="1"/>
    <x v="0"/>
    <n v="17"/>
    <n v="12"/>
    <x v="1"/>
    <n v="0"/>
    <n v="4.4000000000000004"/>
    <n v="280"/>
    <n v="4760"/>
    <x v="6"/>
    <n v="11"/>
    <s v="Q4"/>
    <s v="Monday"/>
    <s v="Hyderabad"/>
    <s v="Portal"/>
    <s v="System Issue"/>
    <x v="6"/>
    <x v="1"/>
    <s v="Normal"/>
    <s v="At Risk"/>
    <x v="0"/>
  </r>
  <r>
    <s v="OPS-100299"/>
    <d v="2025-03-09T00:00:00"/>
    <x v="3"/>
    <s v="Pune"/>
    <s v="Compliance Request"/>
    <s v="Medium"/>
    <x v="2"/>
    <x v="2"/>
    <x v="0"/>
    <n v="26.2"/>
    <n v="24"/>
    <x v="1"/>
    <n v="0"/>
    <n v="4.0999999999999996"/>
    <n v="400"/>
    <n v="10480"/>
    <x v="8"/>
    <n v="3"/>
    <s v="Q1"/>
    <s v="Sunday"/>
    <s v="Pune"/>
    <s v="Teams"/>
    <s v="Compliance Request"/>
    <x v="3"/>
    <x v="1"/>
    <s v="Normal"/>
    <s v="At Risk"/>
    <x v="0"/>
  </r>
  <r>
    <s v="OPS-102325"/>
    <d v="2025-08-25T00:00:00"/>
    <x v="0"/>
    <s v="Chennai"/>
    <s v="Invoice Query"/>
    <s v="Low"/>
    <x v="1"/>
    <x v="1"/>
    <x v="0"/>
    <n v="20.2"/>
    <n v="48"/>
    <x v="0"/>
    <n v="0"/>
    <n v="4.2"/>
    <n v="400"/>
    <n v="8080"/>
    <x v="1"/>
    <n v="8"/>
    <s v="Q3"/>
    <s v="Monday"/>
    <s v="Chennai"/>
    <s v="Portal"/>
    <s v="Invoice Query"/>
    <x v="0"/>
    <x v="0"/>
    <s v="Normal"/>
    <s v="Excellent"/>
    <x v="0"/>
  </r>
  <r>
    <s v="OPS-101400"/>
    <d v="2025-08-15T00:00:00"/>
    <x v="3"/>
    <s v="Noida"/>
    <s v="Compliance Request"/>
    <s v="Medium"/>
    <x v="1"/>
    <x v="3"/>
    <x v="1"/>
    <n v="17.7"/>
    <n v="24"/>
    <x v="0"/>
    <n v="1"/>
    <n v="3.7"/>
    <n v="400"/>
    <n v="7080"/>
    <x v="1"/>
    <n v="8"/>
    <s v="Q3"/>
    <s v="Friday"/>
    <s v="Noida"/>
    <s v="Portal"/>
    <s v="Compliance Request"/>
    <x v="3"/>
    <x v="0"/>
    <s v="Normal"/>
    <s v="Good"/>
    <x v="1"/>
  </r>
  <r>
    <s v="OPS-102392"/>
    <d v="2025-09-23T00:00:00"/>
    <x v="2"/>
    <s v="Gurugram"/>
    <s v="Compliance Request"/>
    <s v="Low"/>
    <x v="1"/>
    <x v="0"/>
    <x v="0"/>
    <n v="15.5"/>
    <n v="48"/>
    <x v="0"/>
    <n v="0"/>
    <n v="4.5"/>
    <n v="280"/>
    <n v="4340"/>
    <x v="9"/>
    <n v="9"/>
    <s v="Q3"/>
    <s v="Tuesday"/>
    <s v="Gurugram"/>
    <s v="Portal"/>
    <s v="Compliance Request"/>
    <x v="2"/>
    <x v="0"/>
    <s v="Normal"/>
    <s v="Excellent"/>
    <x v="0"/>
  </r>
  <r>
    <s v="OPS-104976"/>
    <d v="2025-01-11T00:00:00"/>
    <x v="3"/>
    <s v="Gurugram"/>
    <s v="Employee Query"/>
    <s v="High"/>
    <x v="0"/>
    <x v="2"/>
    <x v="2"/>
    <n v="34.6"/>
    <n v="12"/>
    <x v="1"/>
    <n v="1"/>
    <n v="4.2"/>
    <n v="350"/>
    <n v="12110"/>
    <x v="5"/>
    <n v="1"/>
    <s v="Q1"/>
    <s v="Saturday"/>
    <s v="Gurugram"/>
    <s v="Email"/>
    <s v="Employee Query"/>
    <x v="3"/>
    <x v="1"/>
    <s v="Normal"/>
    <s v="Critical"/>
    <x v="1"/>
  </r>
  <r>
    <s v="OPS-102516"/>
    <d v="2025-07-11T00:00:00"/>
    <x v="4"/>
    <s v="Gurugram"/>
    <s v="Access Request"/>
    <s v="Low"/>
    <x v="1"/>
    <x v="0"/>
    <x v="0"/>
    <n v="9.1"/>
    <n v="48"/>
    <x v="0"/>
    <n v="3"/>
    <n v="3.6"/>
    <n v="450"/>
    <n v="4095"/>
    <x v="11"/>
    <n v="7"/>
    <s v="Q3"/>
    <s v="Friday"/>
    <s v="Gurugram"/>
    <s v="Portal"/>
    <s v="Access Request"/>
    <x v="4"/>
    <x v="0"/>
    <s v="Normal"/>
    <s v="Excellent"/>
    <x v="1"/>
  </r>
  <r>
    <s v="OPS-103209"/>
    <d v="2025-12-08T00:00:00"/>
    <x v="5"/>
    <s v="Noida"/>
    <s v="Vendor Query"/>
    <s v="Medium"/>
    <x v="0"/>
    <x v="4"/>
    <x v="0"/>
    <n v="5.4"/>
    <n v="24"/>
    <x v="0"/>
    <n v="1"/>
    <n v="4.9000000000000004"/>
    <n v="350"/>
    <n v="1890"/>
    <x v="7"/>
    <n v="12"/>
    <s v="Q4"/>
    <s v="Monday"/>
    <s v="Noida"/>
    <s v="Email"/>
    <s v="Vendor Query"/>
    <x v="5"/>
    <x v="0"/>
    <s v="Normal"/>
    <s v="Excellent"/>
    <x v="1"/>
  </r>
  <r>
    <s v="OPS-100669"/>
    <d v="2025-06-13T00:00:00"/>
    <x v="5"/>
    <s v="Gurugram"/>
    <s v="Data Correction"/>
    <s v="Medium"/>
    <x v="0"/>
    <x v="0"/>
    <x v="0"/>
    <n v="21"/>
    <n v="24"/>
    <x v="0"/>
    <n v="1"/>
    <n v="3.7"/>
    <n v="400"/>
    <n v="8400"/>
    <x v="0"/>
    <n v="6"/>
    <s v="Q2"/>
    <s v="Friday"/>
    <s v="Gurugram"/>
    <s v="Email"/>
    <s v="Data Correction"/>
    <x v="5"/>
    <x v="0"/>
    <s v="Normal"/>
    <s v="Good"/>
    <x v="1"/>
  </r>
  <r>
    <s v="OPS-103737"/>
    <d v="2025-04-11T00:00:00"/>
    <x v="3"/>
    <s v="Chennai"/>
    <s v="Data Correction"/>
    <s v="Low"/>
    <x v="2"/>
    <x v="0"/>
    <x v="0"/>
    <n v="5.9"/>
    <n v="48"/>
    <x v="0"/>
    <n v="0"/>
    <n v="4.9000000000000004"/>
    <n v="400"/>
    <n v="2360"/>
    <x v="10"/>
    <n v="4"/>
    <s v="Q2"/>
    <s v="Friday"/>
    <s v="Chennai"/>
    <s v="Teams"/>
    <s v="Data Correction"/>
    <x v="3"/>
    <x v="0"/>
    <s v="Normal"/>
    <s v="Excellent"/>
    <x v="0"/>
  </r>
  <r>
    <s v="OPS-101943"/>
    <d v="2025-04-10T00:00:00"/>
    <x v="1"/>
    <s v="Mumbai"/>
    <s v="Employee Query"/>
    <s v="Low"/>
    <x v="0"/>
    <x v="1"/>
    <x v="0"/>
    <n v="10.8"/>
    <n v="48"/>
    <x v="0"/>
    <n v="1"/>
    <n v="4.5"/>
    <n v="450"/>
    <n v="4860"/>
    <x v="10"/>
    <n v="4"/>
    <s v="Q2"/>
    <s v="Thursday"/>
    <s v="Mumbai"/>
    <s v="Email"/>
    <s v="Employee Query"/>
    <x v="1"/>
    <x v="0"/>
    <s v="Normal"/>
    <s v="Excellent"/>
    <x v="1"/>
  </r>
  <r>
    <s v="OPS-103268"/>
    <d v="2025-02-08T00:00:00"/>
    <x v="6"/>
    <s v="Pune"/>
    <s v="System Issue"/>
    <s v="Critical"/>
    <x v="0"/>
    <x v="1"/>
    <x v="0"/>
    <n v="5.7"/>
    <n v="4"/>
    <x v="1"/>
    <n v="0"/>
    <n v="4.7"/>
    <n v="280"/>
    <n v="1596"/>
    <x v="4"/>
    <n v="2"/>
    <s v="Q1"/>
    <s v="Saturday"/>
    <s v="Pune"/>
    <s v="Email"/>
    <s v="System Issue"/>
    <x v="6"/>
    <x v="1"/>
    <s v="Normal"/>
    <s v="At Risk"/>
    <x v="0"/>
  </r>
  <r>
    <s v="OPS-101147"/>
    <d v="2025-11-24T00:00:00"/>
    <x v="4"/>
    <s v="Bengaluru"/>
    <s v="Report Request"/>
    <s v="Medium"/>
    <x v="1"/>
    <x v="2"/>
    <x v="0"/>
    <n v="12"/>
    <n v="24"/>
    <x v="0"/>
    <n v="0"/>
    <n v="4.7"/>
    <n v="320"/>
    <n v="3840"/>
    <x v="6"/>
    <n v="11"/>
    <s v="Q4"/>
    <s v="Monday"/>
    <s v="Bengaluru"/>
    <s v="Portal"/>
    <s v="Report Request"/>
    <x v="4"/>
    <x v="0"/>
    <s v="Normal"/>
    <s v="Excellent"/>
    <x v="0"/>
  </r>
  <r>
    <s v="OPS-103798"/>
    <d v="2025-09-15T00:00:00"/>
    <x v="3"/>
    <s v="Mumbai"/>
    <s v="Compliance Request"/>
    <s v="Medium"/>
    <x v="1"/>
    <x v="0"/>
    <x v="0"/>
    <n v="46.8"/>
    <n v="24"/>
    <x v="1"/>
    <n v="0"/>
    <n v="3.8"/>
    <n v="320"/>
    <n v="14976"/>
    <x v="9"/>
    <n v="9"/>
    <s v="Q3"/>
    <s v="Monday"/>
    <s v="Mumbai"/>
    <s v="Portal"/>
    <s v="Compliance Request"/>
    <x v="3"/>
    <x v="1"/>
    <s v="Normal"/>
    <s v="Critical"/>
    <x v="0"/>
  </r>
  <r>
    <s v="OPS-104645"/>
    <d v="2025-12-30T00:00:00"/>
    <x v="1"/>
    <s v="Noida"/>
    <s v="Access Request"/>
    <s v="Medium"/>
    <x v="0"/>
    <x v="0"/>
    <x v="0"/>
    <n v="9.5"/>
    <n v="24"/>
    <x v="0"/>
    <n v="0"/>
    <n v="4.8"/>
    <n v="280"/>
    <n v="2660"/>
    <x v="7"/>
    <n v="12"/>
    <s v="Q4"/>
    <s v="Tuesday"/>
    <s v="Noida"/>
    <s v="Email"/>
    <s v="Access Request"/>
    <x v="1"/>
    <x v="0"/>
    <s v="Normal"/>
    <s v="Excellent"/>
    <x v="0"/>
  </r>
  <r>
    <s v="OPS-102353"/>
    <d v="2025-12-07T00:00:00"/>
    <x v="2"/>
    <s v="Pune"/>
    <s v="Vendor Query"/>
    <s v="Medium"/>
    <x v="1"/>
    <x v="2"/>
    <x v="0"/>
    <n v="21.8"/>
    <n v="24"/>
    <x v="0"/>
    <n v="0"/>
    <n v="4.4000000000000004"/>
    <n v="450"/>
    <n v="9810"/>
    <x v="7"/>
    <n v="12"/>
    <s v="Q4"/>
    <s v="Sunday"/>
    <s v="Pune"/>
    <s v="Portal"/>
    <s v="Vendor Query"/>
    <x v="2"/>
    <x v="0"/>
    <s v="Normal"/>
    <s v="Good"/>
    <x v="0"/>
  </r>
  <r>
    <s v="OPS-104140"/>
    <d v="2025-12-09T00:00:00"/>
    <x v="2"/>
    <s v="Mumbai"/>
    <s v="Compliance Request"/>
    <s v="Low"/>
    <x v="0"/>
    <x v="4"/>
    <x v="0"/>
    <n v="16.600000000000001"/>
    <n v="48"/>
    <x v="0"/>
    <n v="0"/>
    <n v="4.7"/>
    <n v="450"/>
    <n v="7470"/>
    <x v="7"/>
    <n v="12"/>
    <s v="Q4"/>
    <s v="Tuesday"/>
    <s v="Mumbai"/>
    <s v="Email"/>
    <s v="Compliance Request"/>
    <x v="2"/>
    <x v="0"/>
    <s v="Normal"/>
    <s v="Excellent"/>
    <x v="0"/>
  </r>
  <r>
    <s v="OPS-104056"/>
    <d v="2025-11-11T00:00:00"/>
    <x v="3"/>
    <s v="Hyderabad"/>
    <s v="Invoice Query"/>
    <s v="Medium"/>
    <x v="1"/>
    <x v="1"/>
    <x v="0"/>
    <n v="9.9"/>
    <n v="24"/>
    <x v="0"/>
    <n v="0"/>
    <n v="4.8"/>
    <n v="450"/>
    <n v="4455"/>
    <x v="6"/>
    <n v="11"/>
    <s v="Q4"/>
    <s v="Tuesday"/>
    <s v="Hyderabad"/>
    <s v="Portal"/>
    <s v="Invoice Query"/>
    <x v="3"/>
    <x v="0"/>
    <s v="Normal"/>
    <s v="Excellent"/>
    <x v="0"/>
  </r>
  <r>
    <s v="OPS-101207"/>
    <d v="2025-05-28T00:00:00"/>
    <x v="2"/>
    <s v="Bengaluru"/>
    <s v="Vendor Query"/>
    <s v="Low"/>
    <x v="1"/>
    <x v="2"/>
    <x v="0"/>
    <n v="15.6"/>
    <n v="48"/>
    <x v="0"/>
    <n v="1"/>
    <n v="3.8"/>
    <n v="400"/>
    <n v="6240"/>
    <x v="2"/>
    <n v="5"/>
    <s v="Q2"/>
    <s v="Wednesday"/>
    <s v="Bengaluru"/>
    <s v="Portal"/>
    <s v="Vendor Query"/>
    <x v="2"/>
    <x v="0"/>
    <s v="Normal"/>
    <s v="Excellent"/>
    <x v="1"/>
  </r>
  <r>
    <s v="OPS-100974"/>
    <d v="2025-03-03T00:00:00"/>
    <x v="3"/>
    <s v="Mumbai"/>
    <s v="Data Correction"/>
    <s v="Medium"/>
    <x v="2"/>
    <x v="2"/>
    <x v="0"/>
    <n v="13.2"/>
    <n v="24"/>
    <x v="0"/>
    <n v="0"/>
    <n v="4.3"/>
    <n v="350"/>
    <n v="4620"/>
    <x v="8"/>
    <n v="3"/>
    <s v="Q1"/>
    <s v="Monday"/>
    <s v="Mumbai"/>
    <s v="Teams"/>
    <s v="Data Correction"/>
    <x v="3"/>
    <x v="0"/>
    <s v="Normal"/>
    <s v="Good"/>
    <x v="0"/>
  </r>
  <r>
    <s v="OPS-100525"/>
    <d v="2025-08-03T00:00:00"/>
    <x v="3"/>
    <s v="Bengaluru"/>
    <s v="System Issue"/>
    <s v="Medium"/>
    <x v="3"/>
    <x v="0"/>
    <x v="0"/>
    <n v="15"/>
    <n v="24"/>
    <x v="0"/>
    <n v="0"/>
    <n v="4.2"/>
    <n v="450"/>
    <n v="6750"/>
    <x v="1"/>
    <n v="8"/>
    <s v="Q3"/>
    <s v="Sunday"/>
    <s v="Bengaluru"/>
    <s v="Phone"/>
    <s v="System Issue"/>
    <x v="3"/>
    <x v="0"/>
    <s v="Normal"/>
    <s v="Good"/>
    <x v="0"/>
  </r>
  <r>
    <s v="OPS-101606"/>
    <d v="2025-09-08T00:00:00"/>
    <x v="4"/>
    <s v="Gurugram"/>
    <s v="Data Correction"/>
    <s v="Medium"/>
    <x v="0"/>
    <x v="0"/>
    <x v="0"/>
    <n v="10.199999999999999"/>
    <n v="24"/>
    <x v="0"/>
    <n v="1"/>
    <n v="4.4000000000000004"/>
    <n v="280"/>
    <n v="2856"/>
    <x v="9"/>
    <n v="9"/>
    <s v="Q3"/>
    <s v="Monday"/>
    <s v="Gurugram"/>
    <s v="Email"/>
    <s v="Data Correction"/>
    <x v="4"/>
    <x v="0"/>
    <s v="Normal"/>
    <s v="Excellent"/>
    <x v="1"/>
  </r>
  <r>
    <s v="OPS-102684"/>
    <d v="2025-01-10T00:00:00"/>
    <x v="3"/>
    <s v="Gurugram"/>
    <s v="Access Request"/>
    <s v="Medium"/>
    <x v="0"/>
    <x v="3"/>
    <x v="0"/>
    <n v="4.5"/>
    <n v="24"/>
    <x v="0"/>
    <n v="0"/>
    <n v="5"/>
    <n v="320"/>
    <n v="1440"/>
    <x v="5"/>
    <n v="1"/>
    <s v="Q1"/>
    <s v="Friday"/>
    <s v="Gurugram"/>
    <s v="Email"/>
    <s v="Access Request"/>
    <x v="3"/>
    <x v="0"/>
    <s v="Normal"/>
    <s v="Excellent"/>
    <x v="0"/>
  </r>
  <r>
    <s v="OPS-100614"/>
    <d v="2025-01-05T00:00:00"/>
    <x v="5"/>
    <s v="Mumbai"/>
    <s v="Data Correction"/>
    <s v="Medium"/>
    <x v="1"/>
    <x v="1"/>
    <x v="0"/>
    <n v="5.9"/>
    <n v="24"/>
    <x v="0"/>
    <n v="0"/>
    <n v="4.5999999999999996"/>
    <n v="320"/>
    <n v="1888"/>
    <x v="5"/>
    <n v="1"/>
    <s v="Q1"/>
    <s v="Sunday"/>
    <s v="Mumbai"/>
    <s v="Portal"/>
    <s v="Data Correction"/>
    <x v="5"/>
    <x v="0"/>
    <s v="Normal"/>
    <s v="Excellent"/>
    <x v="0"/>
  </r>
  <r>
    <s v="OPS-101978"/>
    <d v="2025-04-03T00:00:00"/>
    <x v="0"/>
    <s v="Noida"/>
    <s v="Data Correction"/>
    <s v="High"/>
    <x v="2"/>
    <x v="3"/>
    <x v="0"/>
    <n v="24.2"/>
    <n v="12"/>
    <x v="1"/>
    <n v="0"/>
    <n v="3.7"/>
    <n v="320"/>
    <n v="7744"/>
    <x v="10"/>
    <n v="4"/>
    <s v="Q2"/>
    <s v="Thursday"/>
    <s v="Noida"/>
    <s v="Teams"/>
    <s v="Data Correction"/>
    <x v="0"/>
    <x v="1"/>
    <s v="Normal"/>
    <s v="Critical"/>
    <x v="0"/>
  </r>
  <r>
    <s v="OPS-100011"/>
    <d v="2025-11-27T00:00:00"/>
    <x v="1"/>
    <s v="Pune"/>
    <s v="Data Correction"/>
    <s v="High"/>
    <x v="0"/>
    <x v="1"/>
    <x v="0"/>
    <n v="5.4"/>
    <n v="12"/>
    <x v="0"/>
    <n v="2"/>
    <n v="4.7"/>
    <n v="320"/>
    <n v="1728"/>
    <x v="6"/>
    <n v="11"/>
    <s v="Q4"/>
    <s v="Thursday"/>
    <s v="Pune"/>
    <s v="Email"/>
    <s v="Data Correction"/>
    <x v="1"/>
    <x v="0"/>
    <s v="Normal"/>
    <s v="Excellent"/>
    <x v="1"/>
  </r>
  <r>
    <s v="OPS-101882"/>
    <d v="2025-06-22T00:00:00"/>
    <x v="5"/>
    <s v="Noida"/>
    <s v="Invoice Query"/>
    <s v="Medium"/>
    <x v="2"/>
    <x v="2"/>
    <x v="0"/>
    <n v="4.2"/>
    <n v="24"/>
    <x v="0"/>
    <n v="0"/>
    <n v="5"/>
    <n v="320"/>
    <n v="1344"/>
    <x v="0"/>
    <n v="6"/>
    <s v="Q2"/>
    <s v="Sunday"/>
    <s v="Noida"/>
    <s v="Teams"/>
    <s v="Invoice Query"/>
    <x v="5"/>
    <x v="0"/>
    <s v="Normal"/>
    <s v="Excellent"/>
    <x v="0"/>
  </r>
  <r>
    <s v="OPS-100799"/>
    <d v="2025-09-06T00:00:00"/>
    <x v="6"/>
    <s v="Bengaluru"/>
    <s v="Vendor Query"/>
    <s v="Medium"/>
    <x v="1"/>
    <x v="0"/>
    <x v="0"/>
    <n v="14.1"/>
    <n v="24"/>
    <x v="0"/>
    <n v="1"/>
    <n v="4.0999999999999996"/>
    <n v="350"/>
    <n v="4935"/>
    <x v="9"/>
    <n v="9"/>
    <s v="Q3"/>
    <s v="Saturday"/>
    <s v="Bengaluru"/>
    <s v="Portal"/>
    <s v="Vendor Query"/>
    <x v="6"/>
    <x v="0"/>
    <s v="Normal"/>
    <s v="Good"/>
    <x v="1"/>
  </r>
  <r>
    <s v="OPS-103150"/>
    <d v="2025-07-15T00:00:00"/>
    <x v="0"/>
    <s v="Chennai"/>
    <s v="Invoice Query"/>
    <s v="High"/>
    <x v="2"/>
    <x v="3"/>
    <x v="0"/>
    <n v="30.6"/>
    <n v="12"/>
    <x v="1"/>
    <n v="0"/>
    <n v="4"/>
    <n v="280"/>
    <n v="8568"/>
    <x v="11"/>
    <n v="7"/>
    <s v="Q3"/>
    <s v="Tuesday"/>
    <s v="Chennai"/>
    <s v="Teams"/>
    <s v="Invoice Query"/>
    <x v="0"/>
    <x v="1"/>
    <s v="Normal"/>
    <s v="Critical"/>
    <x v="0"/>
  </r>
  <r>
    <s v="OPS-104133"/>
    <d v="2025-06-28T00:00:00"/>
    <x v="4"/>
    <s v="Hyderabad"/>
    <s v="Compliance Request"/>
    <s v="Medium"/>
    <x v="0"/>
    <x v="5"/>
    <x v="0"/>
    <n v="7.6"/>
    <n v="24"/>
    <x v="0"/>
    <n v="0"/>
    <n v="4.9000000000000004"/>
    <n v="350"/>
    <n v="2660"/>
    <x v="0"/>
    <n v="6"/>
    <s v="Q2"/>
    <s v="Saturday"/>
    <s v="Hyderabad"/>
    <s v="Email"/>
    <s v="Compliance Request"/>
    <x v="4"/>
    <x v="0"/>
    <s v="Normal"/>
    <s v="Excellent"/>
    <x v="0"/>
  </r>
  <r>
    <s v="OPS-103227"/>
    <d v="2025-12-28T00:00:00"/>
    <x v="6"/>
    <s v="Mumbai"/>
    <s v="Invoice Query"/>
    <s v="High"/>
    <x v="0"/>
    <x v="0"/>
    <x v="0"/>
    <n v="11"/>
    <n v="12"/>
    <x v="0"/>
    <n v="1"/>
    <n v="4.5"/>
    <n v="450"/>
    <n v="4950"/>
    <x v="7"/>
    <n v="12"/>
    <s v="Q4"/>
    <s v="Sunday"/>
    <s v="Mumbai"/>
    <s v="Email"/>
    <s v="Invoice Query"/>
    <x v="6"/>
    <x v="0"/>
    <s v="Normal"/>
    <s v="Good"/>
    <x v="1"/>
  </r>
  <r>
    <s v="OPS-103134"/>
    <d v="2025-04-30T00:00:00"/>
    <x v="1"/>
    <s v="Pune"/>
    <s v="Report Request"/>
    <s v="Low"/>
    <x v="1"/>
    <x v="1"/>
    <x v="0"/>
    <n v="17.100000000000001"/>
    <n v="48"/>
    <x v="0"/>
    <n v="0"/>
    <n v="4.2"/>
    <n v="400"/>
    <n v="6840"/>
    <x v="10"/>
    <n v="4"/>
    <s v="Q2"/>
    <s v="Wednesday"/>
    <s v="Pune"/>
    <s v="Portal"/>
    <s v="Report Request"/>
    <x v="1"/>
    <x v="0"/>
    <s v="Normal"/>
    <s v="Excellent"/>
    <x v="0"/>
  </r>
  <r>
    <s v="OPS-100938"/>
    <d v="2025-11-16T00:00:00"/>
    <x v="2"/>
    <s v="Hyderabad"/>
    <s v="Compliance Request"/>
    <s v="Medium"/>
    <x v="0"/>
    <x v="0"/>
    <x v="0"/>
    <n v="17"/>
    <n v="24"/>
    <x v="0"/>
    <n v="1"/>
    <n v="4.7"/>
    <n v="450"/>
    <n v="7650"/>
    <x v="6"/>
    <n v="11"/>
    <s v="Q4"/>
    <s v="Sunday"/>
    <s v="Hyderabad"/>
    <s v="Email"/>
    <s v="Compliance Request"/>
    <x v="2"/>
    <x v="0"/>
    <s v="Normal"/>
    <s v="Good"/>
    <x v="1"/>
  </r>
  <r>
    <s v="OPS-101066"/>
    <d v="2025-06-02T00:00:00"/>
    <x v="0"/>
    <s v="Chennai"/>
    <s v="Vendor Query"/>
    <s v="Medium"/>
    <x v="2"/>
    <x v="3"/>
    <x v="2"/>
    <n v="2.7"/>
    <n v="24"/>
    <x v="0"/>
    <n v="0"/>
    <n v="5"/>
    <n v="450"/>
    <n v="1215"/>
    <x v="0"/>
    <n v="6"/>
    <s v="Q2"/>
    <s v="Monday"/>
    <s v="Chennai"/>
    <s v="Teams"/>
    <s v="Vendor Query"/>
    <x v="0"/>
    <x v="0"/>
    <s v="Normal"/>
    <s v="Excellent"/>
    <x v="0"/>
  </r>
  <r>
    <s v="OPS-101091"/>
    <d v="2025-01-10T00:00:00"/>
    <x v="6"/>
    <s v="Bengaluru"/>
    <s v="Access Request"/>
    <s v="Medium"/>
    <x v="0"/>
    <x v="3"/>
    <x v="0"/>
    <n v="13.7"/>
    <n v="24"/>
    <x v="0"/>
    <n v="1"/>
    <n v="3.8"/>
    <n v="450"/>
    <n v="6165"/>
    <x v="5"/>
    <n v="1"/>
    <s v="Q1"/>
    <s v="Friday"/>
    <s v="Bengaluru"/>
    <s v="Email"/>
    <s v="Access Request"/>
    <x v="6"/>
    <x v="0"/>
    <s v="Normal"/>
    <s v="Good"/>
    <x v="1"/>
  </r>
  <r>
    <s v="OPS-102581"/>
    <d v="2025-03-19T00:00:00"/>
    <x v="1"/>
    <s v="Bengaluru"/>
    <s v="System Issue"/>
    <s v="High"/>
    <x v="1"/>
    <x v="0"/>
    <x v="0"/>
    <n v="25.7"/>
    <n v="12"/>
    <x v="1"/>
    <n v="2"/>
    <n v="3.8"/>
    <n v="450"/>
    <n v="11565"/>
    <x v="8"/>
    <n v="3"/>
    <s v="Q1"/>
    <s v="Wednesday"/>
    <s v="Bengaluru"/>
    <s v="Portal"/>
    <s v="System Issue"/>
    <x v="1"/>
    <x v="1"/>
    <s v="Normal"/>
    <s v="Critical"/>
    <x v="1"/>
  </r>
  <r>
    <s v="OPS-104593"/>
    <d v="2025-01-19T00:00:00"/>
    <x v="6"/>
    <s v="Bengaluru"/>
    <s v="Access Request"/>
    <s v="High"/>
    <x v="0"/>
    <x v="4"/>
    <x v="0"/>
    <n v="23.8"/>
    <n v="12"/>
    <x v="1"/>
    <n v="0"/>
    <n v="4.0999999999999996"/>
    <n v="350"/>
    <n v="8330"/>
    <x v="5"/>
    <n v="1"/>
    <s v="Q1"/>
    <s v="Sunday"/>
    <s v="Bengaluru"/>
    <s v="Email"/>
    <s v="Access Request"/>
    <x v="6"/>
    <x v="1"/>
    <s v="Normal"/>
    <s v="Critical"/>
    <x v="0"/>
  </r>
  <r>
    <s v="OPS-103628"/>
    <d v="2025-04-30T00:00:00"/>
    <x v="0"/>
    <s v="Chennai"/>
    <s v="Employee Query"/>
    <s v="Medium"/>
    <x v="0"/>
    <x v="2"/>
    <x v="1"/>
    <n v="9"/>
    <n v="24"/>
    <x v="0"/>
    <n v="1"/>
    <n v="4.5"/>
    <n v="400"/>
    <n v="3600"/>
    <x v="10"/>
    <n v="4"/>
    <s v="Q2"/>
    <s v="Wednesday"/>
    <s v="Chennai"/>
    <s v="Email"/>
    <s v="Employee Query"/>
    <x v="0"/>
    <x v="0"/>
    <s v="Normal"/>
    <s v="Excellent"/>
    <x v="1"/>
  </r>
  <r>
    <s v="OPS-100433"/>
    <d v="2025-04-30T00:00:00"/>
    <x v="1"/>
    <s v="Bengaluru"/>
    <s v="Report Request"/>
    <s v="Medium"/>
    <x v="4"/>
    <x v="0"/>
    <x v="0"/>
    <n v="5"/>
    <n v="24"/>
    <x v="0"/>
    <n v="0"/>
    <n v="4.8"/>
    <n v="280"/>
    <n v="1400"/>
    <x v="10"/>
    <n v="4"/>
    <s v="Q2"/>
    <s v="Wednesday"/>
    <s v="Bengaluru"/>
    <s v="Unknown"/>
    <s v="Report Request"/>
    <x v="1"/>
    <x v="0"/>
    <s v="Normal"/>
    <s v="Excellent"/>
    <x v="0"/>
  </r>
  <r>
    <s v="OPS-103235"/>
    <d v="2025-12-06T00:00:00"/>
    <x v="1"/>
    <s v="Noida"/>
    <s v="Invoice Query"/>
    <s v="Low"/>
    <x v="0"/>
    <x v="2"/>
    <x v="2"/>
    <n v="7.9"/>
    <n v="48"/>
    <x v="0"/>
    <n v="3"/>
    <n v="4.2"/>
    <n v="280"/>
    <n v="2212"/>
    <x v="7"/>
    <n v="12"/>
    <s v="Q4"/>
    <s v="Saturday"/>
    <s v="Noida"/>
    <s v="Email"/>
    <s v="Invoice Query"/>
    <x v="1"/>
    <x v="0"/>
    <s v="Normal"/>
    <s v="Excellent"/>
    <x v="1"/>
  </r>
  <r>
    <s v="OPS-100772"/>
    <d v="2025-11-02T00:00:00"/>
    <x v="1"/>
    <s v="Noida"/>
    <s v="Data Correction"/>
    <s v="Medium"/>
    <x v="0"/>
    <x v="3"/>
    <x v="0"/>
    <n v="7.6"/>
    <n v="24"/>
    <x v="0"/>
    <n v="0"/>
    <n v="4.9000000000000004"/>
    <n v="400"/>
    <n v="3040"/>
    <x v="6"/>
    <n v="11"/>
    <s v="Q4"/>
    <s v="Sunday"/>
    <s v="Noida"/>
    <s v="Email"/>
    <s v="Data Correction"/>
    <x v="1"/>
    <x v="0"/>
    <s v="Normal"/>
    <s v="Excellent"/>
    <x v="0"/>
  </r>
  <r>
    <s v="OPS-103469"/>
    <d v="2025-08-02T00:00:00"/>
    <x v="2"/>
    <s v="Gurugram"/>
    <s v="System Issue"/>
    <s v="High"/>
    <x v="0"/>
    <x v="1"/>
    <x v="0"/>
    <n v="3.1"/>
    <n v="12"/>
    <x v="0"/>
    <n v="0"/>
    <n v="5"/>
    <n v="320"/>
    <n v="992"/>
    <x v="1"/>
    <n v="8"/>
    <s v="Q3"/>
    <s v="Saturday"/>
    <s v="Gurugram"/>
    <s v="Email"/>
    <s v="System Issue"/>
    <x v="2"/>
    <x v="0"/>
    <s v="Normal"/>
    <s v="Excellent"/>
    <x v="0"/>
  </r>
  <r>
    <s v="OPS-102870"/>
    <d v="2025-05-23T00:00:00"/>
    <x v="5"/>
    <s v="Hyderabad"/>
    <s v="Vendor Query"/>
    <s v="Low"/>
    <x v="0"/>
    <x v="3"/>
    <x v="1"/>
    <n v="63.4"/>
    <n v="48"/>
    <x v="1"/>
    <n v="2"/>
    <n v="2.9"/>
    <n v="450"/>
    <n v="28530"/>
    <x v="2"/>
    <n v="5"/>
    <s v="Q2"/>
    <s v="Friday"/>
    <s v="Hyderabad"/>
    <s v="Email"/>
    <s v="Vendor Query"/>
    <x v="5"/>
    <x v="1"/>
    <s v="Normal"/>
    <s v="At Risk"/>
    <x v="1"/>
  </r>
  <r>
    <s v="OPS-103292"/>
    <d v="2025-06-23T00:00:00"/>
    <x v="1"/>
    <s v="Gurugram"/>
    <s v="Employee Query"/>
    <s v="Low"/>
    <x v="1"/>
    <x v="4"/>
    <x v="0"/>
    <n v="11.6"/>
    <n v="48"/>
    <x v="0"/>
    <n v="2"/>
    <n v="3.7"/>
    <n v="280"/>
    <n v="3248"/>
    <x v="0"/>
    <n v="6"/>
    <s v="Q2"/>
    <s v="Monday"/>
    <s v="Gurugram"/>
    <s v="Portal"/>
    <s v="Employee Query"/>
    <x v="1"/>
    <x v="0"/>
    <s v="Normal"/>
    <s v="Excellent"/>
    <x v="1"/>
  </r>
  <r>
    <s v="OPS-100220"/>
    <d v="2025-07-17T00:00:00"/>
    <x v="5"/>
    <s v="Bengaluru"/>
    <s v="Invoice Query"/>
    <s v="High"/>
    <x v="0"/>
    <x v="1"/>
    <x v="1"/>
    <n v="9.9"/>
    <n v="12"/>
    <x v="0"/>
    <n v="4"/>
    <n v="3.6"/>
    <n v="320"/>
    <n v="3168"/>
    <x v="11"/>
    <n v="7"/>
    <s v="Q3"/>
    <s v="Thursday"/>
    <s v="Bengaluru"/>
    <s v="Email"/>
    <s v="Invoice Query"/>
    <x v="5"/>
    <x v="0"/>
    <s v="Normal"/>
    <s v="Good"/>
    <x v="1"/>
  </r>
  <r>
    <s v="OPS-101912"/>
    <d v="2025-01-04T00:00:00"/>
    <x v="4"/>
    <s v="Hyderabad"/>
    <s v="Data Correction"/>
    <s v="Medium"/>
    <x v="1"/>
    <x v="3"/>
    <x v="0"/>
    <n v="1.5"/>
    <n v="24"/>
    <x v="0"/>
    <n v="1"/>
    <n v="4.5"/>
    <n v="350"/>
    <n v="525"/>
    <x v="5"/>
    <n v="1"/>
    <s v="Q1"/>
    <s v="Saturday"/>
    <s v="Hyderabad"/>
    <s v="Portal"/>
    <s v="Data Correction"/>
    <x v="4"/>
    <x v="0"/>
    <s v="Normal"/>
    <s v="Excellent"/>
    <x v="1"/>
  </r>
  <r>
    <s v="OPS-100907"/>
    <d v="2025-01-28T00:00:00"/>
    <x v="6"/>
    <s v="Noida"/>
    <s v="Data Correction"/>
    <s v="Low"/>
    <x v="0"/>
    <x v="1"/>
    <x v="2"/>
    <n v="2.1"/>
    <n v="48"/>
    <x v="0"/>
    <n v="0"/>
    <n v="4.5"/>
    <n v="400"/>
    <n v="840"/>
    <x v="5"/>
    <n v="1"/>
    <s v="Q1"/>
    <s v="Tuesday"/>
    <s v="Noida"/>
    <s v="Email"/>
    <s v="Data Correction"/>
    <x v="6"/>
    <x v="0"/>
    <s v="Normal"/>
    <s v="Excellent"/>
    <x v="0"/>
  </r>
  <r>
    <s v="OPS-101595"/>
    <d v="2025-08-14T00:00:00"/>
    <x v="2"/>
    <s v="Gurugram"/>
    <s v="Access Request"/>
    <s v="Low"/>
    <x v="0"/>
    <x v="3"/>
    <x v="0"/>
    <n v="17.399999999999999"/>
    <n v="48"/>
    <x v="0"/>
    <n v="0"/>
    <n v="3.8"/>
    <n v="450"/>
    <n v="7830"/>
    <x v="1"/>
    <n v="8"/>
    <s v="Q3"/>
    <s v="Thursday"/>
    <s v="Gurugram"/>
    <s v="Email"/>
    <s v="Access Request"/>
    <x v="2"/>
    <x v="0"/>
    <s v="Normal"/>
    <s v="Excellent"/>
    <x v="0"/>
  </r>
  <r>
    <s v="OPS-100097"/>
    <d v="2025-11-23T00:00:00"/>
    <x v="1"/>
    <s v="Bengaluru"/>
    <s v="Access Request"/>
    <s v="Medium"/>
    <x v="0"/>
    <x v="2"/>
    <x v="0"/>
    <n v="2.6"/>
    <n v="24"/>
    <x v="0"/>
    <n v="0"/>
    <n v="5"/>
    <n v="400"/>
    <n v="1040"/>
    <x v="6"/>
    <n v="11"/>
    <s v="Q4"/>
    <s v="Sunday"/>
    <s v="Bengaluru"/>
    <s v="Email"/>
    <s v="Access Request"/>
    <x v="1"/>
    <x v="0"/>
    <s v="Normal"/>
    <s v="Excellent"/>
    <x v="0"/>
  </r>
  <r>
    <s v="OPS-101208"/>
    <d v="2025-04-28T00:00:00"/>
    <x v="5"/>
    <s v="Chennai"/>
    <s v="Data Correction"/>
    <s v="Low"/>
    <x v="2"/>
    <x v="0"/>
    <x v="1"/>
    <n v="14.1"/>
    <n v="48"/>
    <x v="0"/>
    <n v="1"/>
    <n v="4"/>
    <n v="280"/>
    <n v="3948"/>
    <x v="10"/>
    <n v="4"/>
    <s v="Q2"/>
    <s v="Monday"/>
    <s v="Chennai"/>
    <s v="Teams"/>
    <s v="Data Correction"/>
    <x v="5"/>
    <x v="0"/>
    <s v="Normal"/>
    <s v="Excellent"/>
    <x v="1"/>
  </r>
  <r>
    <s v="OPS-102126"/>
    <d v="2025-03-26T00:00:00"/>
    <x v="6"/>
    <s v="Gurugram"/>
    <s v="Invoice Query"/>
    <s v="Low"/>
    <x v="1"/>
    <x v="4"/>
    <x v="0"/>
    <n v="28.5"/>
    <n v="48"/>
    <x v="0"/>
    <n v="0"/>
    <n v="4.3"/>
    <n v="400"/>
    <n v="11400"/>
    <x v="8"/>
    <n v="3"/>
    <s v="Q1"/>
    <s v="Wednesday"/>
    <s v="Gurugram"/>
    <s v="Portal"/>
    <s v="Invoice Query"/>
    <x v="6"/>
    <x v="0"/>
    <s v="Normal"/>
    <s v="Good"/>
    <x v="0"/>
  </r>
  <r>
    <s v="OPS-102780"/>
    <d v="2025-07-17T00:00:00"/>
    <x v="1"/>
    <s v="Noida"/>
    <s v="Compliance Request"/>
    <s v="Medium"/>
    <x v="0"/>
    <x v="1"/>
    <x v="0"/>
    <n v="9.3000000000000007"/>
    <n v="24"/>
    <x v="0"/>
    <n v="2"/>
    <n v="4.0999999999999996"/>
    <n v="450"/>
    <n v="4185"/>
    <x v="11"/>
    <n v="7"/>
    <s v="Q3"/>
    <s v="Thursday"/>
    <s v="Noida"/>
    <s v="Email"/>
    <s v="Compliance Request"/>
    <x v="1"/>
    <x v="0"/>
    <s v="Normal"/>
    <s v="Excellent"/>
    <x v="1"/>
  </r>
  <r>
    <s v="OPS-101634"/>
    <d v="2025-06-17T00:00:00"/>
    <x v="0"/>
    <s v="Noida"/>
    <s v="Invoice Query"/>
    <s v="High"/>
    <x v="1"/>
    <x v="4"/>
    <x v="0"/>
    <n v="7.9"/>
    <n v="12"/>
    <x v="0"/>
    <n v="0"/>
    <n v="5"/>
    <n v="280"/>
    <n v="2212"/>
    <x v="0"/>
    <n v="6"/>
    <s v="Q2"/>
    <s v="Tuesday"/>
    <s v="Noida"/>
    <s v="Portal"/>
    <s v="Invoice Query"/>
    <x v="0"/>
    <x v="0"/>
    <s v="Normal"/>
    <s v="Good"/>
    <x v="0"/>
  </r>
  <r>
    <s v="OPS-103070"/>
    <d v="2025-05-28T00:00:00"/>
    <x v="0"/>
    <s v="Hyderabad"/>
    <s v="Report Request"/>
    <s v="Critical"/>
    <x v="0"/>
    <x v="2"/>
    <x v="0"/>
    <n v="11.1"/>
    <n v="4"/>
    <x v="1"/>
    <n v="0"/>
    <n v="4.5999999999999996"/>
    <n v="400"/>
    <n v="4440"/>
    <x v="2"/>
    <n v="5"/>
    <s v="Q2"/>
    <s v="Wednesday"/>
    <s v="Hyderabad"/>
    <s v="Email"/>
    <s v="Report Request"/>
    <x v="0"/>
    <x v="1"/>
    <s v="Normal"/>
    <s v="Critical"/>
    <x v="0"/>
  </r>
  <r>
    <s v="OPS-103009"/>
    <d v="2025-06-11T00:00:00"/>
    <x v="0"/>
    <s v="Bengaluru"/>
    <s v="Employee Query"/>
    <s v="High"/>
    <x v="0"/>
    <x v="2"/>
    <x v="0"/>
    <n v="18.5"/>
    <n v="12"/>
    <x v="1"/>
    <n v="0"/>
    <n v="4.3"/>
    <n v="280"/>
    <n v="5180"/>
    <x v="0"/>
    <n v="6"/>
    <s v="Q2"/>
    <s v="Wednesday"/>
    <s v="Bengaluru"/>
    <s v="Email"/>
    <s v="Employee Query"/>
    <x v="0"/>
    <x v="1"/>
    <s v="Normal"/>
    <s v="Critical"/>
    <x v="0"/>
  </r>
  <r>
    <s v="OPS-100737"/>
    <d v="2025-06-26T00:00:00"/>
    <x v="4"/>
    <s v="Noida"/>
    <s v="Vendor Query"/>
    <s v="Medium"/>
    <x v="1"/>
    <x v="0"/>
    <x v="0"/>
    <n v="2.4"/>
    <n v="24"/>
    <x v="0"/>
    <n v="0"/>
    <n v="5"/>
    <n v="280"/>
    <n v="672"/>
    <x v="0"/>
    <n v="6"/>
    <s v="Q2"/>
    <s v="Thursday"/>
    <s v="Noida"/>
    <s v="Portal"/>
    <s v="Vendor Query"/>
    <x v="4"/>
    <x v="0"/>
    <s v="Normal"/>
    <s v="Excellent"/>
    <x v="0"/>
  </r>
  <r>
    <s v="OPS-100521"/>
    <d v="2025-10-29T00:00:00"/>
    <x v="3"/>
    <s v="Gurugram"/>
    <s v="System Issue"/>
    <s v="Medium"/>
    <x v="2"/>
    <x v="0"/>
    <x v="0"/>
    <n v="10.5"/>
    <n v="24"/>
    <x v="0"/>
    <n v="2"/>
    <n v="3.5"/>
    <n v="280"/>
    <n v="2940"/>
    <x v="3"/>
    <n v="10"/>
    <s v="Q4"/>
    <s v="Wednesday"/>
    <s v="Gurugram"/>
    <s v="Teams"/>
    <s v="System Issue"/>
    <x v="3"/>
    <x v="0"/>
    <s v="Normal"/>
    <s v="Excellent"/>
    <x v="1"/>
  </r>
  <r>
    <s v="OPS-100027"/>
    <d v="2025-09-10T00:00:00"/>
    <x v="2"/>
    <s v="Mumbai"/>
    <s v="Data Correction"/>
    <s v="Medium"/>
    <x v="0"/>
    <x v="1"/>
    <x v="2"/>
    <n v="19.100000000000001"/>
    <n v="24"/>
    <x v="0"/>
    <n v="2"/>
    <n v="4.3"/>
    <n v="400"/>
    <n v="7640"/>
    <x v="9"/>
    <n v="9"/>
    <s v="Q3"/>
    <s v="Wednesday"/>
    <s v="Mumbai"/>
    <s v="Email"/>
    <s v="Data Correction"/>
    <x v="2"/>
    <x v="0"/>
    <s v="Normal"/>
    <s v="Good"/>
    <x v="1"/>
  </r>
  <r>
    <s v="OPS-100149"/>
    <d v="2025-06-20T00:00:00"/>
    <x v="3"/>
    <s v="Bengaluru"/>
    <s v="Employee Query"/>
    <s v="Low"/>
    <x v="1"/>
    <x v="3"/>
    <x v="0"/>
    <n v="9.9"/>
    <n v="48"/>
    <x v="0"/>
    <n v="0"/>
    <n v="5"/>
    <n v="320"/>
    <n v="3168"/>
    <x v="0"/>
    <n v="6"/>
    <s v="Q2"/>
    <s v="Friday"/>
    <s v="Bengaluru"/>
    <s v="Portal"/>
    <s v="Employee Query"/>
    <x v="3"/>
    <x v="0"/>
    <s v="Normal"/>
    <s v="Excellent"/>
    <x v="0"/>
  </r>
  <r>
    <s v="OPS-100472"/>
    <d v="2025-04-04T00:00:00"/>
    <x v="0"/>
    <s v="Noida"/>
    <s v="Vendor Query"/>
    <s v="Low"/>
    <x v="0"/>
    <x v="1"/>
    <x v="1"/>
    <n v="7.1"/>
    <n v="48"/>
    <x v="0"/>
    <n v="2"/>
    <n v="4.2"/>
    <n v="350"/>
    <n v="2485"/>
    <x v="10"/>
    <n v="4"/>
    <s v="Q2"/>
    <s v="Friday"/>
    <s v="Noida"/>
    <s v="Email"/>
    <s v="Vendor Query"/>
    <x v="0"/>
    <x v="0"/>
    <s v="Normal"/>
    <s v="Excellent"/>
    <x v="1"/>
  </r>
  <r>
    <s v="OPS-102777"/>
    <d v="2025-05-28T00:00:00"/>
    <x v="4"/>
    <s v="Pune"/>
    <s v="Compliance Request"/>
    <s v="Medium"/>
    <x v="0"/>
    <x v="3"/>
    <x v="0"/>
    <n v="27.2"/>
    <n v="24"/>
    <x v="1"/>
    <n v="0"/>
    <n v="4.2"/>
    <n v="280"/>
    <n v="7616"/>
    <x v="2"/>
    <n v="5"/>
    <s v="Q2"/>
    <s v="Wednesday"/>
    <s v="Pune"/>
    <s v="Email"/>
    <s v="Compliance Request"/>
    <x v="4"/>
    <x v="1"/>
    <s v="Normal"/>
    <s v="At Risk"/>
    <x v="0"/>
  </r>
  <r>
    <s v="OPS-102890"/>
    <d v="2025-11-23T00:00:00"/>
    <x v="5"/>
    <s v="Bengaluru"/>
    <s v="Compliance Request"/>
    <s v="Low"/>
    <x v="0"/>
    <x v="0"/>
    <x v="0"/>
    <n v="22.8"/>
    <n v="48"/>
    <x v="0"/>
    <n v="0"/>
    <n v="4.5999999999999996"/>
    <n v="280"/>
    <n v="6384"/>
    <x v="6"/>
    <n v="11"/>
    <s v="Q4"/>
    <s v="Sunday"/>
    <s v="Bengaluru"/>
    <s v="Email"/>
    <s v="Compliance Request"/>
    <x v="5"/>
    <x v="0"/>
    <s v="Normal"/>
    <s v="Excellent"/>
    <x v="0"/>
  </r>
  <r>
    <s v="OPS-101371"/>
    <d v="2025-07-12T00:00:00"/>
    <x v="1"/>
    <s v="Hyderabad"/>
    <s v="Invoice Query"/>
    <s v="Medium"/>
    <x v="0"/>
    <x v="1"/>
    <x v="1"/>
    <n v="3.7"/>
    <n v="24"/>
    <x v="0"/>
    <n v="2"/>
    <n v="4.2"/>
    <n v="320"/>
    <n v="1184"/>
    <x v="11"/>
    <n v="7"/>
    <s v="Q3"/>
    <s v="Saturday"/>
    <s v="Hyderabad"/>
    <s v="Email"/>
    <s v="Invoice Query"/>
    <x v="1"/>
    <x v="0"/>
    <s v="Normal"/>
    <s v="Excellent"/>
    <x v="1"/>
  </r>
  <r>
    <s v="OPS-103847"/>
    <d v="2025-04-21T00:00:00"/>
    <x v="5"/>
    <s v="Hyderabad"/>
    <s v="Data Correction"/>
    <s v="Low"/>
    <x v="0"/>
    <x v="3"/>
    <x v="0"/>
    <n v="5.9"/>
    <n v="48"/>
    <x v="0"/>
    <n v="0"/>
    <n v="5"/>
    <n v="400"/>
    <n v="2360"/>
    <x v="10"/>
    <n v="4"/>
    <s v="Q2"/>
    <s v="Monday"/>
    <s v="Hyderabad"/>
    <s v="Email"/>
    <s v="Data Correction"/>
    <x v="5"/>
    <x v="0"/>
    <s v="Normal"/>
    <s v="Excellent"/>
    <x v="0"/>
  </r>
  <r>
    <s v="OPS-103406"/>
    <d v="2025-02-14T00:00:00"/>
    <x v="5"/>
    <s v="Gurugram"/>
    <s v="Data Correction"/>
    <s v="Low"/>
    <x v="1"/>
    <x v="1"/>
    <x v="0"/>
    <n v="5.4"/>
    <n v="48"/>
    <x v="0"/>
    <n v="0"/>
    <n v="5"/>
    <n v="400"/>
    <n v="2160"/>
    <x v="4"/>
    <n v="2"/>
    <s v="Q1"/>
    <s v="Friday"/>
    <s v="Gurugram"/>
    <s v="Portal"/>
    <s v="Data Correction"/>
    <x v="5"/>
    <x v="0"/>
    <s v="Normal"/>
    <s v="Excellent"/>
    <x v="0"/>
  </r>
  <r>
    <s v="OPS-103508"/>
    <d v="2025-12-18T00:00:00"/>
    <x v="4"/>
    <s v="Hyderabad"/>
    <s v="Data Correction"/>
    <s v="Medium"/>
    <x v="0"/>
    <x v="0"/>
    <x v="0"/>
    <n v="8"/>
    <n v="24"/>
    <x v="0"/>
    <n v="0"/>
    <n v="4.9000000000000004"/>
    <n v="320"/>
    <n v="2560"/>
    <x v="7"/>
    <n v="12"/>
    <s v="Q4"/>
    <s v="Thursday"/>
    <s v="Hyderabad"/>
    <s v="Email"/>
    <s v="Data Correction"/>
    <x v="4"/>
    <x v="0"/>
    <s v="Normal"/>
    <s v="Excellent"/>
    <x v="0"/>
  </r>
  <r>
    <s v="OPS-104479"/>
    <d v="2025-08-02T00:00:00"/>
    <x v="5"/>
    <s v="Chennai"/>
    <s v="Compliance Request"/>
    <s v="Low"/>
    <x v="2"/>
    <x v="3"/>
    <x v="0"/>
    <n v="24.3"/>
    <n v="48"/>
    <x v="0"/>
    <n v="0"/>
    <n v="3.9"/>
    <n v="280"/>
    <n v="6804"/>
    <x v="1"/>
    <n v="8"/>
    <s v="Q3"/>
    <s v="Saturday"/>
    <s v="Chennai"/>
    <s v="Teams"/>
    <s v="Compliance Request"/>
    <x v="5"/>
    <x v="0"/>
    <s v="Normal"/>
    <s v="Good"/>
    <x v="0"/>
  </r>
  <r>
    <s v="OPS-102174"/>
    <d v="2025-01-02T00:00:00"/>
    <x v="4"/>
    <s v="Gurugram"/>
    <s v="Report Request"/>
    <s v="Low"/>
    <x v="0"/>
    <x v="0"/>
    <x v="0"/>
    <n v="6.4"/>
    <n v="48"/>
    <x v="0"/>
    <n v="0"/>
    <n v="5"/>
    <n v="400"/>
    <n v="2560"/>
    <x v="5"/>
    <n v="1"/>
    <s v="Q1"/>
    <s v="Thursday"/>
    <s v="Gurugram"/>
    <s v="Email"/>
    <s v="Report Request"/>
    <x v="4"/>
    <x v="0"/>
    <s v="Normal"/>
    <s v="Excellent"/>
    <x v="0"/>
  </r>
  <r>
    <s v="OPS-103443"/>
    <d v="2025-12-31T00:00:00"/>
    <x v="1"/>
    <s v="Gurugram"/>
    <s v="Compliance Request"/>
    <s v="Low"/>
    <x v="1"/>
    <x v="4"/>
    <x v="0"/>
    <n v="7.4"/>
    <n v="48"/>
    <x v="0"/>
    <n v="0"/>
    <n v="4.5"/>
    <n v="400"/>
    <n v="2960"/>
    <x v="7"/>
    <n v="12"/>
    <s v="Q4"/>
    <s v="Wednesday"/>
    <s v="Gurugram"/>
    <s v="Portal"/>
    <s v="Compliance Request"/>
    <x v="1"/>
    <x v="0"/>
    <s v="Normal"/>
    <s v="Excellent"/>
    <x v="0"/>
  </r>
  <r>
    <s v="OPS-104949"/>
    <d v="2025-06-04T00:00:00"/>
    <x v="3"/>
    <s v="Bengaluru"/>
    <s v="Employee Query"/>
    <s v="Low"/>
    <x v="0"/>
    <x v="3"/>
    <x v="0"/>
    <n v="13.8"/>
    <n v="48"/>
    <x v="0"/>
    <n v="0"/>
    <n v="4.5"/>
    <n v="400"/>
    <n v="5520"/>
    <x v="0"/>
    <n v="6"/>
    <s v="Q2"/>
    <s v="Wednesday"/>
    <s v="Bengaluru"/>
    <s v="Email"/>
    <s v="Employee Query"/>
    <x v="3"/>
    <x v="0"/>
    <s v="Normal"/>
    <s v="Excellent"/>
    <x v="0"/>
  </r>
  <r>
    <s v="OPS-100116"/>
    <d v="2025-02-17T00:00:00"/>
    <x v="6"/>
    <s v="Pune"/>
    <s v="Data Correction"/>
    <s v="Medium"/>
    <x v="0"/>
    <x v="5"/>
    <x v="0"/>
    <n v="17.600000000000001"/>
    <n v="24"/>
    <x v="0"/>
    <n v="0"/>
    <n v="3.9"/>
    <n v="280"/>
    <n v="4928"/>
    <x v="4"/>
    <n v="2"/>
    <s v="Q1"/>
    <s v="Monday"/>
    <s v="Pune"/>
    <s v="Email"/>
    <s v="Data Correction"/>
    <x v="6"/>
    <x v="0"/>
    <s v="Normal"/>
    <s v="Good"/>
    <x v="0"/>
  </r>
  <r>
    <s v="OPS-102110"/>
    <d v="2025-03-06T00:00:00"/>
    <x v="0"/>
    <s v="Gurugram"/>
    <s v="Vendor Query"/>
    <s v="Medium"/>
    <x v="1"/>
    <x v="3"/>
    <x v="2"/>
    <n v="23.6"/>
    <n v="24"/>
    <x v="0"/>
    <n v="0"/>
    <n v="4"/>
    <n v="350"/>
    <n v="8260"/>
    <x v="8"/>
    <n v="3"/>
    <s v="Q1"/>
    <s v="Thursday"/>
    <s v="Gurugram"/>
    <s v="Portal"/>
    <s v="Vendor Query"/>
    <x v="0"/>
    <x v="0"/>
    <s v="Normal"/>
    <s v="Good"/>
    <x v="0"/>
  </r>
  <r>
    <s v="OPS-104295"/>
    <d v="2025-09-05T00:00:00"/>
    <x v="3"/>
    <s v="Pune"/>
    <s v="Report Request"/>
    <s v="Low"/>
    <x v="1"/>
    <x v="4"/>
    <x v="0"/>
    <n v="4"/>
    <n v="48"/>
    <x v="0"/>
    <n v="0"/>
    <n v="5"/>
    <n v="350"/>
    <n v="1400"/>
    <x v="9"/>
    <n v="9"/>
    <s v="Q3"/>
    <s v="Friday"/>
    <s v="Pune"/>
    <s v="Portal"/>
    <s v="Report Request"/>
    <x v="3"/>
    <x v="0"/>
    <s v="Normal"/>
    <s v="Excellent"/>
    <x v="0"/>
  </r>
  <r>
    <s v="OPS-100184"/>
    <d v="2025-11-14T00:00:00"/>
    <x v="1"/>
    <s v="Gurugram"/>
    <s v="Compliance Request"/>
    <s v="High"/>
    <x v="5"/>
    <x v="2"/>
    <x v="0"/>
    <n v="26.9"/>
    <n v="12"/>
    <x v="1"/>
    <n v="0"/>
    <n v="4"/>
    <n v="450"/>
    <n v="12105"/>
    <x v="6"/>
    <n v="11"/>
    <s v="Q4"/>
    <s v="Friday"/>
    <s v="Gurugram"/>
    <s v="Email"/>
    <s v="Compliance Request"/>
    <x v="1"/>
    <x v="1"/>
    <s v="Normal"/>
    <s v="Critical"/>
    <x v="0"/>
  </r>
  <r>
    <s v="OPS-100582"/>
    <d v="2025-02-22T00:00:00"/>
    <x v="1"/>
    <s v="Gurugram"/>
    <s v="Data Correction"/>
    <s v="Low"/>
    <x v="3"/>
    <x v="0"/>
    <x v="0"/>
    <n v="17.100000000000001"/>
    <n v="48"/>
    <x v="0"/>
    <n v="0"/>
    <n v="4.3"/>
    <n v="450"/>
    <n v="7695"/>
    <x v="4"/>
    <n v="2"/>
    <s v="Q1"/>
    <s v="Saturday"/>
    <s v="Gurugram"/>
    <s v="Phone"/>
    <s v="Data Correction"/>
    <x v="1"/>
    <x v="0"/>
    <s v="Normal"/>
    <s v="Excellent"/>
    <x v="0"/>
  </r>
  <r>
    <s v="OPS-103145"/>
    <d v="2025-11-05T00:00:00"/>
    <x v="5"/>
    <s v="Hyderabad"/>
    <s v="Vendor Query"/>
    <s v="Low"/>
    <x v="3"/>
    <x v="3"/>
    <x v="0"/>
    <n v="24"/>
    <n v="48"/>
    <x v="0"/>
    <n v="0"/>
    <n v="4.5999999999999996"/>
    <n v="320"/>
    <n v="7680"/>
    <x v="6"/>
    <n v="11"/>
    <s v="Q4"/>
    <s v="Wednesday"/>
    <s v="Hyderabad"/>
    <s v="Phone"/>
    <s v="Vendor Query"/>
    <x v="5"/>
    <x v="0"/>
    <s v="Normal"/>
    <s v="Excellent"/>
    <x v="0"/>
  </r>
  <r>
    <s v="OPS-100847"/>
    <d v="2025-01-22T00:00:00"/>
    <x v="5"/>
    <s v="Gurugram"/>
    <s v="Access Request"/>
    <s v="Medium"/>
    <x v="0"/>
    <x v="1"/>
    <x v="2"/>
    <n v="14.6"/>
    <n v="24"/>
    <x v="0"/>
    <n v="1"/>
    <n v="4.5999999999999996"/>
    <n v="320"/>
    <n v="4672"/>
    <x v="5"/>
    <n v="1"/>
    <s v="Q1"/>
    <s v="Wednesday"/>
    <s v="Gurugram"/>
    <s v="Email"/>
    <s v="Access Request"/>
    <x v="5"/>
    <x v="0"/>
    <s v="Normal"/>
    <s v="Good"/>
    <x v="1"/>
  </r>
  <r>
    <s v="OPS-102829"/>
    <d v="2025-07-07T00:00:00"/>
    <x v="0"/>
    <s v="Noida"/>
    <s v="Employee Query"/>
    <s v="Medium"/>
    <x v="0"/>
    <x v="1"/>
    <x v="0"/>
    <n v="9.6999999999999993"/>
    <n v="24"/>
    <x v="0"/>
    <n v="0"/>
    <n v="4.8"/>
    <n v="280"/>
    <n v="2716"/>
    <x v="11"/>
    <n v="7"/>
    <s v="Q3"/>
    <s v="Monday"/>
    <s v="Noida"/>
    <s v="Email"/>
    <s v="Employee Query"/>
    <x v="0"/>
    <x v="0"/>
    <s v="Normal"/>
    <s v="Excellent"/>
    <x v="0"/>
  </r>
  <r>
    <s v="OPS-104586"/>
    <d v="2025-04-28T00:00:00"/>
    <x v="2"/>
    <s v="Noida"/>
    <s v="Report Request"/>
    <s v="Low"/>
    <x v="3"/>
    <x v="3"/>
    <x v="0"/>
    <n v="9.9"/>
    <n v="48"/>
    <x v="0"/>
    <n v="1"/>
    <n v="4.8"/>
    <n v="450"/>
    <n v="4455"/>
    <x v="10"/>
    <n v="4"/>
    <s v="Q2"/>
    <s v="Monday"/>
    <s v="Noida"/>
    <s v="Phone"/>
    <s v="Report Request"/>
    <x v="2"/>
    <x v="0"/>
    <s v="Normal"/>
    <s v="Excellent"/>
    <x v="1"/>
  </r>
  <r>
    <s v="OPS-102445"/>
    <d v="2025-07-09T00:00:00"/>
    <x v="5"/>
    <s v="Mumbai"/>
    <s v="Compliance Request"/>
    <s v="High"/>
    <x v="0"/>
    <x v="2"/>
    <x v="0"/>
    <n v="10.1"/>
    <n v="12"/>
    <x v="0"/>
    <n v="2"/>
    <n v="3.9"/>
    <n v="320"/>
    <n v="3232"/>
    <x v="11"/>
    <n v="7"/>
    <s v="Q3"/>
    <s v="Wednesday"/>
    <s v="Mumbai"/>
    <s v="Email"/>
    <s v="Compliance Request"/>
    <x v="5"/>
    <x v="0"/>
    <s v="Normal"/>
    <s v="Good"/>
    <x v="1"/>
  </r>
  <r>
    <s v="OPS-100174"/>
    <d v="2025-07-09T00:00:00"/>
    <x v="6"/>
    <s v="Chennai"/>
    <s v="Compliance Request"/>
    <s v="Medium"/>
    <x v="2"/>
    <x v="0"/>
    <x v="0"/>
    <n v="4.5999999999999996"/>
    <n v="24"/>
    <x v="0"/>
    <n v="0"/>
    <n v="5"/>
    <n v="280"/>
    <n v="1288"/>
    <x v="11"/>
    <n v="7"/>
    <s v="Q3"/>
    <s v="Wednesday"/>
    <s v="Chennai"/>
    <s v="Teams"/>
    <s v="Compliance Request"/>
    <x v="6"/>
    <x v="0"/>
    <s v="Normal"/>
    <s v="Excellent"/>
    <x v="0"/>
  </r>
  <r>
    <s v="OPS-104629"/>
    <d v="2025-09-10T00:00:00"/>
    <x v="3"/>
    <s v="Pune"/>
    <s v="Compliance Request"/>
    <s v="High"/>
    <x v="2"/>
    <x v="2"/>
    <x v="0"/>
    <n v="11.5"/>
    <n v="12"/>
    <x v="0"/>
    <n v="0"/>
    <n v="5"/>
    <n v="450"/>
    <n v="5175"/>
    <x v="9"/>
    <n v="9"/>
    <s v="Q3"/>
    <s v="Wednesday"/>
    <s v="Pune"/>
    <s v="Teams"/>
    <s v="Compliance Request"/>
    <x v="3"/>
    <x v="0"/>
    <s v="Normal"/>
    <s v="Good"/>
    <x v="0"/>
  </r>
  <r>
    <s v="OPS-102823"/>
    <d v="2025-11-22T00:00:00"/>
    <x v="1"/>
    <s v="Mumbai"/>
    <s v="Invoice Query"/>
    <s v="Medium"/>
    <x v="1"/>
    <x v="1"/>
    <x v="0"/>
    <n v="9.4"/>
    <n v="24"/>
    <x v="0"/>
    <n v="0"/>
    <n v="4.9000000000000004"/>
    <n v="320"/>
    <n v="3008"/>
    <x v="6"/>
    <n v="11"/>
    <s v="Q4"/>
    <s v="Saturday"/>
    <s v="Mumbai"/>
    <s v="Portal"/>
    <s v="Invoice Query"/>
    <x v="1"/>
    <x v="0"/>
    <s v="Normal"/>
    <s v="Excellent"/>
    <x v="0"/>
  </r>
  <r>
    <s v="OPS-102469"/>
    <d v="2025-06-04T00:00:00"/>
    <x v="2"/>
    <s v="Hyderabad"/>
    <s v="Compliance Request"/>
    <s v="High"/>
    <x v="0"/>
    <x v="2"/>
    <x v="1"/>
    <n v="47.9"/>
    <n v="12"/>
    <x v="1"/>
    <n v="1"/>
    <n v="3.5"/>
    <n v="350"/>
    <n v="16765"/>
    <x v="0"/>
    <n v="6"/>
    <s v="Q2"/>
    <s v="Wednesday"/>
    <s v="Hyderabad"/>
    <s v="Email"/>
    <s v="Compliance Request"/>
    <x v="2"/>
    <x v="1"/>
    <s v="Normal"/>
    <s v="Critical"/>
    <x v="1"/>
  </r>
  <r>
    <s v="OPS-101477"/>
    <d v="2025-07-07T00:00:00"/>
    <x v="3"/>
    <s v="Pune"/>
    <s v="System Issue"/>
    <s v="Low"/>
    <x v="1"/>
    <x v="3"/>
    <x v="0"/>
    <n v="1.4"/>
    <n v="48"/>
    <x v="0"/>
    <n v="0"/>
    <n v="5"/>
    <n v="280"/>
    <n v="392"/>
    <x v="11"/>
    <n v="7"/>
    <s v="Q3"/>
    <s v="Monday"/>
    <s v="Pune"/>
    <s v="Portal"/>
    <s v="System Issue"/>
    <x v="3"/>
    <x v="0"/>
    <s v="Normal"/>
    <s v="Excellent"/>
    <x v="0"/>
  </r>
  <r>
    <s v="OPS-103733"/>
    <d v="2025-07-30T00:00:00"/>
    <x v="1"/>
    <s v="Mumbai"/>
    <s v="Data Correction"/>
    <s v="Low"/>
    <x v="2"/>
    <x v="4"/>
    <x v="0"/>
    <n v="11.9"/>
    <n v="48"/>
    <x v="0"/>
    <n v="0"/>
    <n v="4.5"/>
    <n v="350"/>
    <n v="4165"/>
    <x v="11"/>
    <n v="7"/>
    <s v="Q3"/>
    <s v="Wednesday"/>
    <s v="Mumbai"/>
    <s v="Teams"/>
    <s v="Data Correction"/>
    <x v="1"/>
    <x v="0"/>
    <s v="Normal"/>
    <s v="Excellent"/>
    <x v="0"/>
  </r>
  <r>
    <s v="OPS-102861"/>
    <d v="2025-07-15T00:00:00"/>
    <x v="3"/>
    <s v="Bengaluru"/>
    <s v="Compliance Request"/>
    <s v="Medium"/>
    <x v="0"/>
    <x v="1"/>
    <x v="0"/>
    <n v="5.2"/>
    <n v="24"/>
    <x v="0"/>
    <n v="0"/>
    <n v="5"/>
    <n v="400"/>
    <n v="2080"/>
    <x v="11"/>
    <n v="7"/>
    <s v="Q3"/>
    <s v="Tuesday"/>
    <s v="Bengaluru"/>
    <s v="Email"/>
    <s v="Compliance Request"/>
    <x v="3"/>
    <x v="0"/>
    <s v="Normal"/>
    <s v="Excellent"/>
    <x v="0"/>
  </r>
  <r>
    <s v="OPS-102247"/>
    <d v="2025-11-16T00:00:00"/>
    <x v="1"/>
    <s v="Gurugram"/>
    <s v="Invoice Query"/>
    <s v="Low"/>
    <x v="0"/>
    <x v="3"/>
    <x v="0"/>
    <n v="5.6"/>
    <n v="48"/>
    <x v="0"/>
    <n v="0"/>
    <n v="5"/>
    <n v="350"/>
    <n v="1960"/>
    <x v="6"/>
    <n v="11"/>
    <s v="Q4"/>
    <s v="Sunday"/>
    <s v="Gurugram"/>
    <s v="Email"/>
    <s v="Invoice Query"/>
    <x v="1"/>
    <x v="0"/>
    <s v="Normal"/>
    <s v="Excellent"/>
    <x v="0"/>
  </r>
  <r>
    <s v="OPS-103494"/>
    <d v="2025-09-03T00:00:00"/>
    <x v="2"/>
    <s v="Noida"/>
    <s v="Data Correction"/>
    <s v="Medium"/>
    <x v="1"/>
    <x v="1"/>
    <x v="0"/>
    <n v="16.3"/>
    <n v="24"/>
    <x v="0"/>
    <n v="1"/>
    <n v="4"/>
    <n v="350"/>
    <n v="5705"/>
    <x v="9"/>
    <n v="9"/>
    <s v="Q3"/>
    <s v="Wednesday"/>
    <s v="Noida"/>
    <s v="Portal"/>
    <s v="Data Correction"/>
    <x v="2"/>
    <x v="0"/>
    <s v="Normal"/>
    <s v="Good"/>
    <x v="1"/>
  </r>
  <r>
    <s v="OPS-103132"/>
    <d v="2025-05-01T00:00:00"/>
    <x v="6"/>
    <s v="Gurugram"/>
    <s v="Employee Query"/>
    <s v="High"/>
    <x v="0"/>
    <x v="4"/>
    <x v="0"/>
    <n v="13.2"/>
    <n v="12"/>
    <x v="1"/>
    <n v="0"/>
    <n v="4.2"/>
    <n v="320"/>
    <n v="4224"/>
    <x v="2"/>
    <n v="5"/>
    <s v="Q2"/>
    <s v="Thursday"/>
    <s v="Gurugram"/>
    <s v="Email"/>
    <s v="Employee Query"/>
    <x v="6"/>
    <x v="1"/>
    <s v="Normal"/>
    <s v="At Risk"/>
    <x v="0"/>
  </r>
  <r>
    <s v="OPS-100895"/>
    <d v="2025-01-07T00:00:00"/>
    <x v="6"/>
    <s v="Mumbai"/>
    <s v="Data Correction"/>
    <s v="Medium"/>
    <x v="2"/>
    <x v="3"/>
    <x v="0"/>
    <n v="7.4"/>
    <n v="24"/>
    <x v="0"/>
    <n v="0"/>
    <n v="5"/>
    <n v="450"/>
    <n v="3330"/>
    <x v="5"/>
    <n v="1"/>
    <s v="Q1"/>
    <s v="Tuesday"/>
    <s v="Mumbai"/>
    <s v="Teams"/>
    <s v="Data Correction"/>
    <x v="6"/>
    <x v="0"/>
    <s v="Normal"/>
    <s v="Excellent"/>
    <x v="0"/>
  </r>
  <r>
    <s v="OPS-104273"/>
    <d v="2025-11-30T00:00:00"/>
    <x v="4"/>
    <s v="Chennai"/>
    <s v="Data Correction"/>
    <s v="High"/>
    <x v="0"/>
    <x v="2"/>
    <x v="1"/>
    <n v="45.6"/>
    <n v="12"/>
    <x v="1"/>
    <n v="2"/>
    <n v="2.7"/>
    <n v="400"/>
    <n v="18240"/>
    <x v="6"/>
    <n v="11"/>
    <s v="Q4"/>
    <s v="Sunday"/>
    <s v="Chennai"/>
    <s v="Email"/>
    <s v="Data Correction"/>
    <x v="4"/>
    <x v="1"/>
    <s v="Normal"/>
    <s v="Critical"/>
    <x v="1"/>
  </r>
  <r>
    <s v="OPS-103873"/>
    <d v="2025-04-06T00:00:00"/>
    <x v="4"/>
    <s v="Chennai"/>
    <s v="Vendor Query"/>
    <s v="Medium"/>
    <x v="0"/>
    <x v="1"/>
    <x v="0"/>
    <n v="11.9"/>
    <n v="24"/>
    <x v="0"/>
    <n v="1"/>
    <n v="4.2"/>
    <n v="350"/>
    <n v="4165"/>
    <x v="10"/>
    <n v="4"/>
    <s v="Q2"/>
    <s v="Sunday"/>
    <s v="Chennai"/>
    <s v="Email"/>
    <s v="Vendor Query"/>
    <x v="4"/>
    <x v="0"/>
    <s v="Normal"/>
    <s v="Excellent"/>
    <x v="1"/>
  </r>
  <r>
    <s v="OPS-100331"/>
    <d v="2025-06-21T00:00:00"/>
    <x v="0"/>
    <s v="Hyderabad"/>
    <s v="Invoice Query"/>
    <s v="High"/>
    <x v="1"/>
    <x v="0"/>
    <x v="0"/>
    <n v="14.6"/>
    <n v="12"/>
    <x v="1"/>
    <n v="1"/>
    <n v="4.2"/>
    <n v="350"/>
    <n v="5110"/>
    <x v="0"/>
    <n v="6"/>
    <s v="Q2"/>
    <s v="Saturday"/>
    <s v="Hyderabad"/>
    <s v="Portal"/>
    <s v="Invoice Query"/>
    <x v="0"/>
    <x v="1"/>
    <s v="Normal"/>
    <s v="At Risk"/>
    <x v="1"/>
  </r>
  <r>
    <s v="OPS-102004"/>
    <d v="2025-09-08T00:00:00"/>
    <x v="0"/>
    <s v="Hyderabad"/>
    <s v="Invoice Query"/>
    <s v="High"/>
    <x v="1"/>
    <x v="3"/>
    <x v="0"/>
    <n v="12.8"/>
    <n v="12"/>
    <x v="1"/>
    <n v="0"/>
    <n v="4.3"/>
    <n v="350"/>
    <n v="4480"/>
    <x v="9"/>
    <n v="9"/>
    <s v="Q3"/>
    <s v="Monday"/>
    <s v="Hyderabad"/>
    <s v="Portal"/>
    <s v="Invoice Query"/>
    <x v="0"/>
    <x v="1"/>
    <s v="Normal"/>
    <s v="At Risk"/>
    <x v="0"/>
  </r>
  <r>
    <s v="OPS-102994"/>
    <d v="2025-04-11T00:00:00"/>
    <x v="2"/>
    <s v="Chennai"/>
    <s v="Invoice Query"/>
    <s v="Low"/>
    <x v="1"/>
    <x v="2"/>
    <x v="0"/>
    <n v="5.0999999999999996"/>
    <n v="48"/>
    <x v="0"/>
    <n v="1"/>
    <n v="4.5999999999999996"/>
    <n v="400"/>
    <n v="2040"/>
    <x v="10"/>
    <n v="4"/>
    <s v="Q2"/>
    <s v="Friday"/>
    <s v="Chennai"/>
    <s v="Portal"/>
    <s v="Invoice Query"/>
    <x v="2"/>
    <x v="0"/>
    <s v="Normal"/>
    <s v="Excellent"/>
    <x v="1"/>
  </r>
  <r>
    <s v="OPS-103390"/>
    <d v="2025-05-06T00:00:00"/>
    <x v="2"/>
    <s v="Bengaluru"/>
    <s v="Compliance Request"/>
    <s v="Low"/>
    <x v="1"/>
    <x v="2"/>
    <x v="0"/>
    <n v="14.2"/>
    <n v="48"/>
    <x v="0"/>
    <n v="0"/>
    <n v="4.5999999999999996"/>
    <n v="280"/>
    <n v="3976"/>
    <x v="2"/>
    <n v="5"/>
    <s v="Q2"/>
    <s v="Tuesday"/>
    <s v="Bengaluru"/>
    <s v="Portal"/>
    <s v="Compliance Request"/>
    <x v="2"/>
    <x v="0"/>
    <s v="Normal"/>
    <s v="Excellent"/>
    <x v="0"/>
  </r>
  <r>
    <s v="OPS-104546"/>
    <d v="2025-03-17T00:00:00"/>
    <x v="0"/>
    <s v="Bengaluru"/>
    <s v="Invoice Query"/>
    <s v="Low"/>
    <x v="0"/>
    <x v="5"/>
    <x v="1"/>
    <n v="8.1999999999999993"/>
    <n v="48"/>
    <x v="0"/>
    <n v="2"/>
    <n v="4.2"/>
    <n v="350"/>
    <n v="2870"/>
    <x v="8"/>
    <n v="3"/>
    <s v="Q1"/>
    <s v="Monday"/>
    <s v="Bengaluru"/>
    <s v="Email"/>
    <s v="Invoice Query"/>
    <x v="0"/>
    <x v="0"/>
    <s v="Normal"/>
    <s v="Excellent"/>
    <x v="1"/>
  </r>
  <r>
    <s v="OPS-103946"/>
    <d v="2025-03-11T00:00:00"/>
    <x v="6"/>
    <s v="Pune"/>
    <s v="Employee Query"/>
    <s v="Medium"/>
    <x v="0"/>
    <x v="2"/>
    <x v="0"/>
    <n v="6.9"/>
    <n v="24"/>
    <x v="0"/>
    <n v="0"/>
    <n v="4.4000000000000004"/>
    <n v="450"/>
    <n v="3105"/>
    <x v="8"/>
    <n v="3"/>
    <s v="Q1"/>
    <s v="Tuesday"/>
    <s v="Pune"/>
    <s v="Email"/>
    <s v="Employee Query"/>
    <x v="6"/>
    <x v="0"/>
    <s v="Normal"/>
    <s v="Excellent"/>
    <x v="0"/>
  </r>
  <r>
    <s v="OPS-100745"/>
    <d v="2025-05-13T00:00:00"/>
    <x v="1"/>
    <s v="Noida"/>
    <s v="System Issue"/>
    <s v="Medium"/>
    <x v="0"/>
    <x v="0"/>
    <x v="0"/>
    <n v="2.1"/>
    <n v="24"/>
    <x v="0"/>
    <n v="1"/>
    <n v="4.4000000000000004"/>
    <n v="400"/>
    <n v="840"/>
    <x v="2"/>
    <n v="5"/>
    <s v="Q2"/>
    <s v="Tuesday"/>
    <s v="Noida"/>
    <s v="Email"/>
    <s v="System Issue"/>
    <x v="1"/>
    <x v="0"/>
    <s v="Normal"/>
    <s v="Excellent"/>
    <x v="1"/>
  </r>
  <r>
    <s v="OPS-103225"/>
    <d v="2025-10-10T00:00:00"/>
    <x v="6"/>
    <s v="Mumbai"/>
    <s v="System Issue"/>
    <s v="High"/>
    <x v="3"/>
    <x v="4"/>
    <x v="0"/>
    <n v="10.4"/>
    <n v="12"/>
    <x v="0"/>
    <n v="0"/>
    <n v="4.5"/>
    <n v="280"/>
    <n v="2912"/>
    <x v="3"/>
    <n v="10"/>
    <s v="Q4"/>
    <s v="Friday"/>
    <s v="Mumbai"/>
    <s v="Phone"/>
    <s v="System Issue"/>
    <x v="6"/>
    <x v="0"/>
    <s v="Normal"/>
    <s v="Good"/>
    <x v="0"/>
  </r>
  <r>
    <s v="OPS-101426"/>
    <d v="2025-04-11T00:00:00"/>
    <x v="2"/>
    <s v="Gurugram"/>
    <s v="Employee Query"/>
    <s v="Medium"/>
    <x v="0"/>
    <x v="3"/>
    <x v="0"/>
    <n v="31.2"/>
    <n v="24"/>
    <x v="1"/>
    <n v="0"/>
    <n v="4.8"/>
    <n v="450"/>
    <n v="14040"/>
    <x v="10"/>
    <n v="4"/>
    <s v="Q2"/>
    <s v="Friday"/>
    <s v="Gurugram"/>
    <s v="Email"/>
    <s v="Employee Query"/>
    <x v="2"/>
    <x v="1"/>
    <s v="Normal"/>
    <s v="At Risk"/>
    <x v="0"/>
  </r>
  <r>
    <s v="OPS-104509"/>
    <d v="2025-05-20T00:00:00"/>
    <x v="3"/>
    <s v="Chennai"/>
    <s v="System Issue"/>
    <s v="Medium"/>
    <x v="1"/>
    <x v="2"/>
    <x v="0"/>
    <n v="7.2"/>
    <n v="24"/>
    <x v="0"/>
    <n v="0"/>
    <n v="4.7"/>
    <n v="280"/>
    <n v="2016"/>
    <x v="2"/>
    <n v="5"/>
    <s v="Q2"/>
    <s v="Tuesday"/>
    <s v="Chennai"/>
    <s v="Portal"/>
    <s v="System Issue"/>
    <x v="3"/>
    <x v="0"/>
    <s v="Normal"/>
    <s v="Excellent"/>
    <x v="0"/>
  </r>
  <r>
    <s v="OPS-104150"/>
    <d v="2025-02-16T00:00:00"/>
    <x v="1"/>
    <s v="Chennai"/>
    <s v="Access Request"/>
    <s v="Medium"/>
    <x v="0"/>
    <x v="2"/>
    <x v="0"/>
    <n v="4.2"/>
    <n v="24"/>
    <x v="0"/>
    <n v="0"/>
    <n v="4.8"/>
    <n v="400"/>
    <n v="1680"/>
    <x v="4"/>
    <n v="2"/>
    <s v="Q1"/>
    <s v="Sunday"/>
    <s v="Chennai"/>
    <s v="Email"/>
    <s v="Access Request"/>
    <x v="1"/>
    <x v="0"/>
    <s v="Normal"/>
    <s v="Excellent"/>
    <x v="0"/>
  </r>
  <r>
    <s v="OPS-102605"/>
    <d v="2025-07-02T00:00:00"/>
    <x v="5"/>
    <s v="Gurugram"/>
    <s v="Employee Query"/>
    <s v="High"/>
    <x v="0"/>
    <x v="0"/>
    <x v="0"/>
    <n v="19.600000000000001"/>
    <n v="12"/>
    <x v="1"/>
    <n v="0"/>
    <n v="4.5"/>
    <n v="400"/>
    <n v="7840"/>
    <x v="11"/>
    <n v="7"/>
    <s v="Q3"/>
    <s v="Wednesday"/>
    <s v="Gurugram"/>
    <s v="Email"/>
    <s v="Employee Query"/>
    <x v="5"/>
    <x v="1"/>
    <s v="Normal"/>
    <s v="Critical"/>
    <x v="0"/>
  </r>
  <r>
    <s v="OPS-103640"/>
    <d v="2025-01-21T00:00:00"/>
    <x v="0"/>
    <s v="Pune"/>
    <s v="Employee Query"/>
    <s v="Medium"/>
    <x v="0"/>
    <x v="4"/>
    <x v="0"/>
    <n v="12.1"/>
    <n v="24"/>
    <x v="0"/>
    <n v="0"/>
    <n v="4.2"/>
    <n v="350"/>
    <n v="4235"/>
    <x v="5"/>
    <n v="1"/>
    <s v="Q1"/>
    <s v="Tuesday"/>
    <s v="Pune"/>
    <s v="Email"/>
    <s v="Employee Query"/>
    <x v="0"/>
    <x v="0"/>
    <s v="Normal"/>
    <s v="Good"/>
    <x v="0"/>
  </r>
  <r>
    <s v="OPS-100163"/>
    <d v="2025-05-14T00:00:00"/>
    <x v="1"/>
    <s v="Bengaluru"/>
    <s v="Compliance Request"/>
    <s v="Medium"/>
    <x v="2"/>
    <x v="4"/>
    <x v="2"/>
    <n v="20.100000000000001"/>
    <n v="24"/>
    <x v="0"/>
    <n v="0"/>
    <n v="3.9"/>
    <n v="350"/>
    <n v="7035"/>
    <x v="2"/>
    <n v="5"/>
    <s v="Q2"/>
    <s v="Wednesday"/>
    <s v="Bengaluru"/>
    <s v="Teams"/>
    <s v="Compliance Request"/>
    <x v="1"/>
    <x v="0"/>
    <s v="Normal"/>
    <s v="Good"/>
    <x v="0"/>
  </r>
  <r>
    <s v="OPS-103347"/>
    <d v="2025-05-07T00:00:00"/>
    <x v="6"/>
    <s v="Noida"/>
    <s v="Invoice Query"/>
    <s v="Low"/>
    <x v="3"/>
    <x v="0"/>
    <x v="0"/>
    <n v="6.2"/>
    <n v="48"/>
    <x v="0"/>
    <n v="0"/>
    <n v="5"/>
    <n v="320"/>
    <n v="1984"/>
    <x v="2"/>
    <n v="5"/>
    <s v="Q2"/>
    <s v="Wednesday"/>
    <s v="Noida"/>
    <s v="Phone"/>
    <s v="Invoice Query"/>
    <x v="6"/>
    <x v="0"/>
    <s v="Normal"/>
    <s v="Excellent"/>
    <x v="0"/>
  </r>
  <r>
    <s v="OPS-101041"/>
    <d v="2025-10-13T00:00:00"/>
    <x v="1"/>
    <s v="Chennai"/>
    <s v="Data Correction"/>
    <s v="Medium"/>
    <x v="2"/>
    <x v="1"/>
    <x v="0"/>
    <n v="8.4"/>
    <n v="24"/>
    <x v="0"/>
    <n v="1"/>
    <n v="4.5999999999999996"/>
    <n v="350"/>
    <n v="2940"/>
    <x v="3"/>
    <n v="10"/>
    <s v="Q4"/>
    <s v="Monday"/>
    <s v="Chennai"/>
    <s v="Teams"/>
    <s v="Data Correction"/>
    <x v="1"/>
    <x v="0"/>
    <s v="Normal"/>
    <s v="Excellent"/>
    <x v="1"/>
  </r>
  <r>
    <s v="OPS-100370"/>
    <d v="2025-10-26T00:00:00"/>
    <x v="0"/>
    <s v="Bengaluru"/>
    <s v="Report Request"/>
    <s v="High"/>
    <x v="1"/>
    <x v="3"/>
    <x v="0"/>
    <n v="11.7"/>
    <n v="12"/>
    <x v="0"/>
    <n v="0"/>
    <n v="4.4000000000000004"/>
    <n v="350"/>
    <n v="4095"/>
    <x v="3"/>
    <n v="10"/>
    <s v="Q4"/>
    <s v="Sunday"/>
    <s v="Bengaluru"/>
    <s v="Portal"/>
    <s v="Report Request"/>
    <x v="0"/>
    <x v="0"/>
    <s v="Normal"/>
    <s v="Good"/>
    <x v="0"/>
  </r>
  <r>
    <s v="OPS-100038"/>
    <d v="2025-12-30T00:00:00"/>
    <x v="4"/>
    <s v="Mumbai"/>
    <s v="Vendor Query"/>
    <s v="Critical"/>
    <x v="1"/>
    <x v="1"/>
    <x v="0"/>
    <n v="2"/>
    <n v="4"/>
    <x v="0"/>
    <n v="1"/>
    <n v="4.9000000000000004"/>
    <n v="320"/>
    <n v="640"/>
    <x v="7"/>
    <n v="12"/>
    <s v="Q4"/>
    <s v="Tuesday"/>
    <s v="Mumbai"/>
    <s v="Portal"/>
    <s v="Vendor Query"/>
    <x v="4"/>
    <x v="0"/>
    <s v="Normal"/>
    <s v="Excellent"/>
    <x v="1"/>
  </r>
  <r>
    <s v="OPS-104600"/>
    <d v="2025-04-03T00:00:00"/>
    <x v="0"/>
    <s v="Noida"/>
    <s v="Access Request"/>
    <s v="Low"/>
    <x v="0"/>
    <x v="3"/>
    <x v="0"/>
    <n v="22.8"/>
    <n v="48"/>
    <x v="0"/>
    <n v="0"/>
    <n v="3.6"/>
    <n v="450"/>
    <n v="10260"/>
    <x v="10"/>
    <n v="4"/>
    <s v="Q2"/>
    <s v="Thursday"/>
    <s v="Noida"/>
    <s v="Email"/>
    <s v="Access Request"/>
    <x v="0"/>
    <x v="0"/>
    <s v="Normal"/>
    <s v="Excellent"/>
    <x v="0"/>
  </r>
  <r>
    <s v="OPS-103001"/>
    <d v="2025-10-29T00:00:00"/>
    <x v="2"/>
    <s v="Mumbai"/>
    <s v="Compliance Request"/>
    <s v="High"/>
    <x v="0"/>
    <x v="0"/>
    <x v="0"/>
    <n v="13.8"/>
    <n v="12"/>
    <x v="1"/>
    <n v="0"/>
    <n v="4.8"/>
    <n v="350"/>
    <n v="4830"/>
    <x v="3"/>
    <n v="10"/>
    <s v="Q4"/>
    <s v="Wednesday"/>
    <s v="Mumbai"/>
    <s v="Email"/>
    <s v="Compliance Request"/>
    <x v="2"/>
    <x v="1"/>
    <s v="Normal"/>
    <s v="At Risk"/>
    <x v="0"/>
  </r>
  <r>
    <s v="OPS-103289"/>
    <d v="2025-01-08T00:00:00"/>
    <x v="0"/>
    <s v="Noida"/>
    <s v="Employee Query"/>
    <s v="Medium"/>
    <x v="1"/>
    <x v="1"/>
    <x v="0"/>
    <n v="1.6"/>
    <n v="24"/>
    <x v="0"/>
    <n v="1"/>
    <n v="4.7"/>
    <n v="320"/>
    <n v="512"/>
    <x v="5"/>
    <n v="1"/>
    <s v="Q1"/>
    <s v="Wednesday"/>
    <s v="Noida"/>
    <s v="Portal"/>
    <s v="Employee Query"/>
    <x v="0"/>
    <x v="0"/>
    <s v="Normal"/>
    <s v="Excellent"/>
    <x v="1"/>
  </r>
  <r>
    <s v="OPS-103691"/>
    <d v="2025-09-21T00:00:00"/>
    <x v="5"/>
    <s v="Mumbai"/>
    <s v="Access Request"/>
    <s v="Medium"/>
    <x v="1"/>
    <x v="4"/>
    <x v="1"/>
    <n v="57.8"/>
    <n v="24"/>
    <x v="1"/>
    <n v="1"/>
    <n v="3.5"/>
    <n v="400"/>
    <n v="23120"/>
    <x v="9"/>
    <n v="9"/>
    <s v="Q3"/>
    <s v="Sunday"/>
    <s v="Mumbai"/>
    <s v="Portal"/>
    <s v="Access Request"/>
    <x v="5"/>
    <x v="1"/>
    <s v="Normal"/>
    <s v="Critical"/>
    <x v="1"/>
  </r>
  <r>
    <s v="OPS-100266"/>
    <d v="2025-09-11T00:00:00"/>
    <x v="6"/>
    <s v="Noida"/>
    <s v="System Issue"/>
    <s v="Low"/>
    <x v="2"/>
    <x v="0"/>
    <x v="0"/>
    <n v="8.6999999999999993"/>
    <n v="48"/>
    <x v="0"/>
    <n v="0"/>
    <n v="4.9000000000000004"/>
    <n v="400"/>
    <n v="3480"/>
    <x v="9"/>
    <n v="9"/>
    <s v="Q3"/>
    <s v="Thursday"/>
    <s v="Noida"/>
    <s v="Teams"/>
    <s v="System Issue"/>
    <x v="6"/>
    <x v="0"/>
    <s v="Normal"/>
    <s v="Excellent"/>
    <x v="0"/>
  </r>
  <r>
    <s v="OPS-104818"/>
    <d v="2025-06-25T00:00:00"/>
    <x v="5"/>
    <s v="Noida"/>
    <s v="Unknown"/>
    <s v="Low"/>
    <x v="3"/>
    <x v="3"/>
    <x v="1"/>
    <n v="0.7"/>
    <n v="48"/>
    <x v="0"/>
    <n v="1"/>
    <n v="4.9000000000000004"/>
    <n v="320"/>
    <n v="224"/>
    <x v="0"/>
    <n v="6"/>
    <s v="Q2"/>
    <s v="Wednesday"/>
    <s v="Noida"/>
    <s v="Phone"/>
    <s v="Unknown"/>
    <x v="5"/>
    <x v="0"/>
    <s v="Normal"/>
    <s v="Excellent"/>
    <x v="1"/>
  </r>
  <r>
    <s v="OPS-102147"/>
    <d v="2025-04-17T00:00:00"/>
    <x v="2"/>
    <s v="Chennai"/>
    <s v="Employee Query"/>
    <s v="Low"/>
    <x v="0"/>
    <x v="0"/>
    <x v="0"/>
    <n v="8.4"/>
    <n v="48"/>
    <x v="0"/>
    <n v="0"/>
    <n v="5"/>
    <n v="320"/>
    <n v="2688"/>
    <x v="10"/>
    <n v="4"/>
    <s v="Q2"/>
    <s v="Thursday"/>
    <s v="Chennai"/>
    <s v="Email"/>
    <s v="Employee Query"/>
    <x v="2"/>
    <x v="0"/>
    <s v="Normal"/>
    <s v="Excellent"/>
    <x v="0"/>
  </r>
  <r>
    <s v="OPS-101680"/>
    <d v="2025-07-07T00:00:00"/>
    <x v="3"/>
    <s v="Chennai"/>
    <s v="System Issue"/>
    <s v="Medium"/>
    <x v="0"/>
    <x v="0"/>
    <x v="0"/>
    <n v="17.3"/>
    <n v="24"/>
    <x v="0"/>
    <n v="1"/>
    <n v="3.8"/>
    <n v="450"/>
    <n v="7785"/>
    <x v="11"/>
    <n v="7"/>
    <s v="Q3"/>
    <s v="Monday"/>
    <s v="Chennai"/>
    <s v="Email"/>
    <s v="System Issue"/>
    <x v="3"/>
    <x v="0"/>
    <s v="Normal"/>
    <s v="Good"/>
    <x v="1"/>
  </r>
  <r>
    <s v="OPS-100099"/>
    <d v="2025-12-10T00:00:00"/>
    <x v="5"/>
    <s v="Chennai"/>
    <s v="Compliance Request"/>
    <s v="Medium"/>
    <x v="0"/>
    <x v="0"/>
    <x v="0"/>
    <n v="8"/>
    <n v="24"/>
    <x v="0"/>
    <n v="0"/>
    <n v="4.4000000000000004"/>
    <n v="350"/>
    <n v="2800"/>
    <x v="7"/>
    <n v="12"/>
    <s v="Q4"/>
    <s v="Wednesday"/>
    <s v="Chennai"/>
    <s v="Email"/>
    <s v="Compliance Request"/>
    <x v="5"/>
    <x v="0"/>
    <s v="Normal"/>
    <s v="Excellent"/>
    <x v="0"/>
  </r>
  <r>
    <s v="OPS-103923"/>
    <d v="2025-03-03T00:00:00"/>
    <x v="2"/>
    <s v="Gurugram"/>
    <s v="System Issue"/>
    <s v="Low"/>
    <x v="1"/>
    <x v="0"/>
    <x v="0"/>
    <n v="11.2"/>
    <n v="48"/>
    <x v="0"/>
    <n v="0"/>
    <n v="4.8"/>
    <n v="400"/>
    <n v="4480"/>
    <x v="8"/>
    <n v="3"/>
    <s v="Q1"/>
    <s v="Monday"/>
    <s v="Gurugram"/>
    <s v="Portal"/>
    <s v="System Issue"/>
    <x v="2"/>
    <x v="0"/>
    <s v="Normal"/>
    <s v="Excellent"/>
    <x v="0"/>
  </r>
  <r>
    <s v="OPS-103005"/>
    <d v="2025-04-19T00:00:00"/>
    <x v="0"/>
    <s v="Pune"/>
    <s v="Invoice Query"/>
    <s v="High"/>
    <x v="0"/>
    <x v="2"/>
    <x v="1"/>
    <n v="16.2"/>
    <n v="12"/>
    <x v="1"/>
    <n v="3"/>
    <n v="3.9"/>
    <n v="280"/>
    <n v="4536"/>
    <x v="10"/>
    <n v="4"/>
    <s v="Q2"/>
    <s v="Saturday"/>
    <s v="Pune"/>
    <s v="Email"/>
    <s v="Invoice Query"/>
    <x v="0"/>
    <x v="1"/>
    <s v="Normal"/>
    <s v="At Risk"/>
    <x v="1"/>
  </r>
  <r>
    <s v="OPS-104566"/>
    <d v="2025-09-03T00:00:00"/>
    <x v="5"/>
    <s v="Hyderabad"/>
    <s v="Compliance Request"/>
    <s v="Medium"/>
    <x v="0"/>
    <x v="1"/>
    <x v="0"/>
    <n v="11.9"/>
    <n v="24"/>
    <x v="0"/>
    <n v="0"/>
    <n v="4.9000000000000004"/>
    <n v="280"/>
    <n v="3332"/>
    <x v="9"/>
    <n v="9"/>
    <s v="Q3"/>
    <s v="Wednesday"/>
    <s v="Hyderabad"/>
    <s v="Email"/>
    <s v="Compliance Request"/>
    <x v="5"/>
    <x v="0"/>
    <s v="Normal"/>
    <s v="Excellent"/>
    <x v="0"/>
  </r>
  <r>
    <s v="OPS-101042"/>
    <d v="2025-10-18T00:00:00"/>
    <x v="0"/>
    <s v="Pune"/>
    <s v="Data Correction"/>
    <s v="Medium"/>
    <x v="1"/>
    <x v="1"/>
    <x v="0"/>
    <n v="19.2"/>
    <n v="24"/>
    <x v="0"/>
    <n v="1"/>
    <n v="4.2"/>
    <n v="450"/>
    <n v="8640"/>
    <x v="3"/>
    <n v="10"/>
    <s v="Q4"/>
    <s v="Saturday"/>
    <s v="Pune"/>
    <s v="Portal"/>
    <s v="Data Correction"/>
    <x v="0"/>
    <x v="0"/>
    <s v="Normal"/>
    <s v="Good"/>
    <x v="1"/>
  </r>
  <r>
    <s v="OPS-100490"/>
    <d v="2025-06-29T00:00:00"/>
    <x v="2"/>
    <s v="Noida"/>
    <s v="Compliance Request"/>
    <s v="Low"/>
    <x v="0"/>
    <x v="1"/>
    <x v="0"/>
    <n v="4.2"/>
    <n v="48"/>
    <x v="0"/>
    <n v="0"/>
    <n v="4.4000000000000004"/>
    <n v="320"/>
    <n v="1344"/>
    <x v="0"/>
    <n v="6"/>
    <s v="Q2"/>
    <s v="Sunday"/>
    <s v="Noida"/>
    <s v="Email"/>
    <s v="Compliance Request"/>
    <x v="2"/>
    <x v="0"/>
    <s v="Normal"/>
    <s v="Excellent"/>
    <x v="0"/>
  </r>
  <r>
    <s v="OPS-104561"/>
    <d v="2025-05-14T00:00:00"/>
    <x v="3"/>
    <s v="Bengaluru"/>
    <s v="Report Request"/>
    <s v="High"/>
    <x v="0"/>
    <x v="4"/>
    <x v="0"/>
    <n v="7"/>
    <n v="12"/>
    <x v="0"/>
    <n v="0"/>
    <n v="4.9000000000000004"/>
    <n v="450"/>
    <n v="3150"/>
    <x v="2"/>
    <n v="5"/>
    <s v="Q2"/>
    <s v="Wednesday"/>
    <s v="Bengaluru"/>
    <s v="Email"/>
    <s v="Report Request"/>
    <x v="3"/>
    <x v="0"/>
    <s v="Normal"/>
    <s v="Good"/>
    <x v="0"/>
  </r>
  <r>
    <s v="OPS-102312"/>
    <d v="2025-10-30T00:00:00"/>
    <x v="0"/>
    <s v="Bengaluru"/>
    <s v="Access Request"/>
    <s v="Medium"/>
    <x v="1"/>
    <x v="2"/>
    <x v="0"/>
    <n v="15.5"/>
    <n v="24"/>
    <x v="0"/>
    <n v="1"/>
    <n v="4.3"/>
    <n v="350"/>
    <n v="5425"/>
    <x v="3"/>
    <n v="10"/>
    <s v="Q4"/>
    <s v="Thursday"/>
    <s v="Bengaluru"/>
    <s v="Portal"/>
    <s v="Access Request"/>
    <x v="0"/>
    <x v="0"/>
    <s v="Normal"/>
    <s v="Good"/>
    <x v="1"/>
  </r>
  <r>
    <s v="OPS-102297"/>
    <d v="2025-08-03T00:00:00"/>
    <x v="1"/>
    <s v="Unknown"/>
    <s v="Employee Query"/>
    <s v="Medium"/>
    <x v="2"/>
    <x v="1"/>
    <x v="0"/>
    <n v="18.2"/>
    <n v="24"/>
    <x v="0"/>
    <n v="0"/>
    <n v="4.4000000000000004"/>
    <n v="350"/>
    <n v="6370"/>
    <x v="1"/>
    <n v="8"/>
    <s v="Q3"/>
    <s v="Sunday"/>
    <s v="Unknown"/>
    <s v="Teams"/>
    <s v="Employee Query"/>
    <x v="1"/>
    <x v="0"/>
    <s v="Normal"/>
    <s v="Good"/>
    <x v="0"/>
  </r>
  <r>
    <s v="OPS-103557"/>
    <d v="2025-10-04T00:00:00"/>
    <x v="6"/>
    <s v="Hyderabad"/>
    <s v="Access Request"/>
    <s v="Low"/>
    <x v="1"/>
    <x v="1"/>
    <x v="1"/>
    <n v="19.399999999999999"/>
    <n v="48"/>
    <x v="0"/>
    <n v="2"/>
    <n v="4.0999999999999996"/>
    <n v="350"/>
    <n v="6790"/>
    <x v="3"/>
    <n v="10"/>
    <s v="Q4"/>
    <s v="Saturday"/>
    <s v="Hyderabad"/>
    <s v="Portal"/>
    <s v="Access Request"/>
    <x v="6"/>
    <x v="0"/>
    <s v="Normal"/>
    <s v="Excellent"/>
    <x v="1"/>
  </r>
  <r>
    <s v="OPS-102678"/>
    <d v="2025-01-03T00:00:00"/>
    <x v="2"/>
    <s v="Pune"/>
    <s v="Access Request"/>
    <s v="Low"/>
    <x v="0"/>
    <x v="4"/>
    <x v="0"/>
    <n v="6.6"/>
    <n v="48"/>
    <x v="0"/>
    <n v="1"/>
    <n v="4.5"/>
    <n v="450"/>
    <n v="2970"/>
    <x v="5"/>
    <n v="1"/>
    <s v="Q1"/>
    <s v="Friday"/>
    <s v="Pune"/>
    <s v="Email"/>
    <s v="Access Request"/>
    <x v="2"/>
    <x v="0"/>
    <s v="Normal"/>
    <s v="Excellent"/>
    <x v="1"/>
  </r>
  <r>
    <s v="OPS-104423"/>
    <d v="2025-11-27T00:00:00"/>
    <x v="3"/>
    <s v="Noida"/>
    <s v="Compliance Request"/>
    <s v="Low"/>
    <x v="1"/>
    <x v="4"/>
    <x v="0"/>
    <n v="8"/>
    <n v="48"/>
    <x v="0"/>
    <n v="1"/>
    <n v="4.4000000000000004"/>
    <n v="280"/>
    <n v="2240"/>
    <x v="6"/>
    <n v="11"/>
    <s v="Q4"/>
    <s v="Thursday"/>
    <s v="Noida"/>
    <s v="Portal"/>
    <s v="Compliance Request"/>
    <x v="3"/>
    <x v="0"/>
    <s v="Normal"/>
    <s v="Excellent"/>
    <x v="1"/>
  </r>
  <r>
    <s v="OPS-100404"/>
    <d v="2025-12-08T00:00:00"/>
    <x v="4"/>
    <s v="Gurugram"/>
    <s v="Access Request"/>
    <s v="Medium"/>
    <x v="0"/>
    <x v="4"/>
    <x v="0"/>
    <n v="7.9"/>
    <n v="24"/>
    <x v="0"/>
    <n v="0"/>
    <n v="4.5999999999999996"/>
    <n v="350"/>
    <n v="2765"/>
    <x v="7"/>
    <n v="12"/>
    <s v="Q4"/>
    <s v="Monday"/>
    <s v="Gurugram"/>
    <s v="Email"/>
    <s v="Access Request"/>
    <x v="4"/>
    <x v="0"/>
    <s v="Normal"/>
    <s v="Excellent"/>
    <x v="0"/>
  </r>
  <r>
    <s v="OPS-101430"/>
    <d v="2025-11-26T00:00:00"/>
    <x v="4"/>
    <s v="Chennai"/>
    <s v="Invoice Query"/>
    <s v="Medium"/>
    <x v="1"/>
    <x v="4"/>
    <x v="0"/>
    <n v="18.5"/>
    <n v="24"/>
    <x v="0"/>
    <n v="1"/>
    <n v="3.8"/>
    <n v="350"/>
    <n v="6475"/>
    <x v="6"/>
    <n v="11"/>
    <s v="Q4"/>
    <s v="Wednesday"/>
    <s v="Chennai"/>
    <s v="Portal"/>
    <s v="Invoice Query"/>
    <x v="4"/>
    <x v="0"/>
    <s v="Normal"/>
    <s v="Good"/>
    <x v="1"/>
  </r>
  <r>
    <s v="OPS-102489"/>
    <d v="2025-06-30T00:00:00"/>
    <x v="4"/>
    <s v="Mumbai"/>
    <s v="Employee Query"/>
    <s v="Low"/>
    <x v="3"/>
    <x v="2"/>
    <x v="1"/>
    <n v="2.4"/>
    <n v="48"/>
    <x v="0"/>
    <n v="2"/>
    <n v="4.5"/>
    <n v="350"/>
    <n v="840"/>
    <x v="0"/>
    <n v="6"/>
    <s v="Q2"/>
    <s v="Monday"/>
    <s v="Mumbai"/>
    <s v="Phone"/>
    <s v="Employee Query"/>
    <x v="4"/>
    <x v="0"/>
    <s v="Normal"/>
    <s v="Excellent"/>
    <x v="1"/>
  </r>
  <r>
    <s v="OPS-101273"/>
    <d v="2025-10-29T00:00:00"/>
    <x v="2"/>
    <s v="Gurugram"/>
    <s v="Compliance Request"/>
    <s v="Critical"/>
    <x v="3"/>
    <x v="0"/>
    <x v="0"/>
    <n v="11.7"/>
    <n v="4"/>
    <x v="1"/>
    <n v="0"/>
    <n v="5"/>
    <n v="350"/>
    <n v="4095"/>
    <x v="3"/>
    <n v="10"/>
    <s v="Q4"/>
    <s v="Wednesday"/>
    <s v="Gurugram"/>
    <s v="Phone"/>
    <s v="Compliance Request"/>
    <x v="2"/>
    <x v="1"/>
    <s v="Normal"/>
    <s v="Critical"/>
    <x v="0"/>
  </r>
  <r>
    <s v="OPS-104865"/>
    <d v="2025-12-09T00:00:00"/>
    <x v="1"/>
    <s v="Bengaluru"/>
    <s v="Data Correction"/>
    <s v="Medium"/>
    <x v="0"/>
    <x v="1"/>
    <x v="0"/>
    <n v="9.4"/>
    <n v="24"/>
    <x v="0"/>
    <n v="1"/>
    <n v="4.9000000000000004"/>
    <n v="320"/>
    <n v="3008"/>
    <x v="7"/>
    <n v="12"/>
    <s v="Q4"/>
    <s v="Tuesday"/>
    <s v="Bengaluru"/>
    <s v="Email"/>
    <s v="Data Correction"/>
    <x v="1"/>
    <x v="0"/>
    <s v="Normal"/>
    <s v="Excellent"/>
    <x v="1"/>
  </r>
  <r>
    <s v="OPS-103941"/>
    <d v="2025-11-29T00:00:00"/>
    <x v="5"/>
    <s v="Chennai"/>
    <s v="Employee Query"/>
    <s v="Medium"/>
    <x v="1"/>
    <x v="2"/>
    <x v="0"/>
    <n v="5.6"/>
    <n v="24"/>
    <x v="0"/>
    <n v="0"/>
    <n v="4.8"/>
    <n v="400"/>
    <n v="2240"/>
    <x v="6"/>
    <n v="11"/>
    <s v="Q4"/>
    <s v="Saturday"/>
    <s v="Chennai"/>
    <s v="Portal"/>
    <s v="Employee Query"/>
    <x v="5"/>
    <x v="0"/>
    <s v="Normal"/>
    <s v="Excellent"/>
    <x v="0"/>
  </r>
  <r>
    <s v="OPS-101731"/>
    <d v="2025-10-15T00:00:00"/>
    <x v="3"/>
    <s v="Gurugram"/>
    <s v="System Issue"/>
    <s v="Medium"/>
    <x v="0"/>
    <x v="5"/>
    <x v="0"/>
    <n v="1.9"/>
    <n v="24"/>
    <x v="0"/>
    <n v="0"/>
    <n v="5"/>
    <n v="320"/>
    <n v="608"/>
    <x v="3"/>
    <n v="10"/>
    <s v="Q4"/>
    <s v="Wednesday"/>
    <s v="Gurugram"/>
    <s v="Email"/>
    <s v="System Issue"/>
    <x v="3"/>
    <x v="0"/>
    <s v="Normal"/>
    <s v="Excellent"/>
    <x v="0"/>
  </r>
  <r>
    <s v="OPS-101935"/>
    <d v="2025-08-25T00:00:00"/>
    <x v="6"/>
    <s v="Bengaluru"/>
    <s v="Vendor Query"/>
    <s v="High"/>
    <x v="2"/>
    <x v="0"/>
    <x v="0"/>
    <n v="5.2"/>
    <n v="12"/>
    <x v="0"/>
    <n v="2"/>
    <n v="4.3"/>
    <n v="280"/>
    <n v="1456"/>
    <x v="1"/>
    <n v="8"/>
    <s v="Q3"/>
    <s v="Monday"/>
    <s v="Bengaluru"/>
    <s v="Teams"/>
    <s v="Vendor Query"/>
    <x v="6"/>
    <x v="0"/>
    <s v="Normal"/>
    <s v="Excellent"/>
    <x v="1"/>
  </r>
  <r>
    <s v="OPS-101712"/>
    <d v="2025-06-13T00:00:00"/>
    <x v="4"/>
    <s v="Noida"/>
    <s v="Invoice Query"/>
    <s v="Medium"/>
    <x v="3"/>
    <x v="3"/>
    <x v="0"/>
    <n v="21.9"/>
    <n v="24"/>
    <x v="0"/>
    <n v="1"/>
    <n v="4.7"/>
    <n v="320"/>
    <n v="7008"/>
    <x v="0"/>
    <n v="6"/>
    <s v="Q2"/>
    <s v="Friday"/>
    <s v="Noida"/>
    <s v="Phone"/>
    <s v="Invoice Query"/>
    <x v="4"/>
    <x v="0"/>
    <s v="Normal"/>
    <s v="Good"/>
    <x v="1"/>
  </r>
  <r>
    <s v="OPS-100946"/>
    <d v="2025-07-17T00:00:00"/>
    <x v="3"/>
    <s v="Bengaluru"/>
    <s v="Invoice Query"/>
    <s v="Medium"/>
    <x v="0"/>
    <x v="2"/>
    <x v="0"/>
    <n v="10"/>
    <n v="24"/>
    <x v="0"/>
    <n v="0"/>
    <n v="5"/>
    <n v="280"/>
    <n v="2800"/>
    <x v="11"/>
    <n v="7"/>
    <s v="Q3"/>
    <s v="Thursday"/>
    <s v="Bengaluru"/>
    <s v="Email"/>
    <s v="Invoice Query"/>
    <x v="3"/>
    <x v="0"/>
    <s v="Normal"/>
    <s v="Excellent"/>
    <x v="0"/>
  </r>
  <r>
    <s v="OPS-102617"/>
    <d v="2025-05-02T00:00:00"/>
    <x v="6"/>
    <s v="Noida"/>
    <s v="Vendor Query"/>
    <s v="High"/>
    <x v="0"/>
    <x v="1"/>
    <x v="0"/>
    <n v="5.0999999999999996"/>
    <n v="12"/>
    <x v="0"/>
    <n v="0"/>
    <n v="5"/>
    <n v="280"/>
    <n v="1428"/>
    <x v="2"/>
    <n v="5"/>
    <s v="Q2"/>
    <s v="Friday"/>
    <s v="Noida"/>
    <s v="Email"/>
    <s v="Vendor Query"/>
    <x v="6"/>
    <x v="0"/>
    <s v="Normal"/>
    <s v="Excellent"/>
    <x v="0"/>
  </r>
  <r>
    <s v="OPS-104609"/>
    <d v="2025-12-10T00:00:00"/>
    <x v="0"/>
    <s v="Pune"/>
    <s v="Report Request"/>
    <s v="High"/>
    <x v="1"/>
    <x v="5"/>
    <x v="0"/>
    <n v="4.5"/>
    <n v="12"/>
    <x v="0"/>
    <n v="1"/>
    <n v="5"/>
    <n v="350"/>
    <n v="1575"/>
    <x v="7"/>
    <n v="12"/>
    <s v="Q4"/>
    <s v="Wednesday"/>
    <s v="Pune"/>
    <s v="Portal"/>
    <s v="Report Request"/>
    <x v="0"/>
    <x v="0"/>
    <s v="Normal"/>
    <s v="Excellent"/>
    <x v="1"/>
  </r>
  <r>
    <s v="OPS-102228"/>
    <d v="2025-08-30T00:00:00"/>
    <x v="6"/>
    <s v="Gurugram"/>
    <s v="System Issue"/>
    <s v="Low"/>
    <x v="0"/>
    <x v="1"/>
    <x v="0"/>
    <n v="30.4"/>
    <n v="48"/>
    <x v="0"/>
    <n v="0"/>
    <n v="4.5"/>
    <n v="350"/>
    <n v="10640"/>
    <x v="1"/>
    <n v="8"/>
    <s v="Q3"/>
    <s v="Saturday"/>
    <s v="Gurugram"/>
    <s v="Email"/>
    <s v="System Issue"/>
    <x v="6"/>
    <x v="0"/>
    <s v="Normal"/>
    <s v="Good"/>
    <x v="0"/>
  </r>
  <r>
    <s v="OPS-100362"/>
    <d v="2025-04-24T00:00:00"/>
    <x v="0"/>
    <s v="Gurugram"/>
    <s v="Employee Query"/>
    <s v="Low"/>
    <x v="0"/>
    <x v="5"/>
    <x v="0"/>
    <n v="13.2"/>
    <n v="48"/>
    <x v="0"/>
    <n v="0"/>
    <n v="4.3"/>
    <n v="320"/>
    <n v="4224"/>
    <x v="10"/>
    <n v="4"/>
    <s v="Q2"/>
    <s v="Thursday"/>
    <s v="Gurugram"/>
    <s v="Email"/>
    <s v="Employee Query"/>
    <x v="0"/>
    <x v="0"/>
    <s v="Normal"/>
    <s v="Excellent"/>
    <x v="0"/>
  </r>
  <r>
    <s v="OPS-103565"/>
    <d v="2025-02-26T00:00:00"/>
    <x v="6"/>
    <s v="Noida"/>
    <s v="Vendor Query"/>
    <s v="Low"/>
    <x v="3"/>
    <x v="2"/>
    <x v="0"/>
    <n v="15.9"/>
    <n v="48"/>
    <x v="0"/>
    <n v="0"/>
    <n v="4.9000000000000004"/>
    <n v="320"/>
    <n v="5088"/>
    <x v="4"/>
    <n v="2"/>
    <s v="Q1"/>
    <s v="Wednesday"/>
    <s v="Noida"/>
    <s v="Phone"/>
    <s v="Vendor Query"/>
    <x v="6"/>
    <x v="0"/>
    <s v="Normal"/>
    <s v="Excellent"/>
    <x v="0"/>
  </r>
  <r>
    <s v="OPS-100649"/>
    <d v="2025-01-01T00:00:00"/>
    <x v="5"/>
    <s v="Chennai"/>
    <s v="Access Request"/>
    <s v="Medium"/>
    <x v="1"/>
    <x v="0"/>
    <x v="0"/>
    <n v="7.7"/>
    <n v="24"/>
    <x v="0"/>
    <n v="2"/>
    <n v="4.4000000000000004"/>
    <n v="320"/>
    <n v="2464"/>
    <x v="5"/>
    <n v="1"/>
    <s v="Q1"/>
    <s v="Wednesday"/>
    <s v="Chennai"/>
    <s v="Portal"/>
    <s v="Access Request"/>
    <x v="5"/>
    <x v="0"/>
    <s v="Normal"/>
    <s v="Excellent"/>
    <x v="1"/>
  </r>
  <r>
    <s v="OPS-104638"/>
    <d v="2025-03-14T00:00:00"/>
    <x v="2"/>
    <s v="Pune"/>
    <s v="System Issue"/>
    <s v="Medium"/>
    <x v="2"/>
    <x v="4"/>
    <x v="0"/>
    <n v="6.6"/>
    <n v="24"/>
    <x v="0"/>
    <n v="0"/>
    <n v="4.4000000000000004"/>
    <n v="350"/>
    <n v="2310"/>
    <x v="8"/>
    <n v="3"/>
    <s v="Q1"/>
    <s v="Friday"/>
    <s v="Pune"/>
    <s v="Teams"/>
    <s v="System Issue"/>
    <x v="2"/>
    <x v="0"/>
    <s v="Normal"/>
    <s v="Excellent"/>
    <x v="0"/>
  </r>
  <r>
    <s v="OPS-100364"/>
    <d v="2025-12-08T00:00:00"/>
    <x v="3"/>
    <s v="Bengaluru"/>
    <s v="Data Correction"/>
    <s v="Medium"/>
    <x v="5"/>
    <x v="1"/>
    <x v="0"/>
    <n v="9"/>
    <n v="24"/>
    <x v="0"/>
    <n v="0"/>
    <n v="5"/>
    <n v="320"/>
    <n v="2880"/>
    <x v="7"/>
    <n v="12"/>
    <s v="Q4"/>
    <s v="Monday"/>
    <s v="Bengaluru"/>
    <s v="Email"/>
    <s v="Data Correction"/>
    <x v="3"/>
    <x v="0"/>
    <s v="Normal"/>
    <s v="Excellent"/>
    <x v="0"/>
  </r>
  <r>
    <s v="OPS-101488"/>
    <d v="2025-12-15T00:00:00"/>
    <x v="4"/>
    <s v="Hyderabad"/>
    <s v="Compliance Request"/>
    <s v="Low"/>
    <x v="3"/>
    <x v="3"/>
    <x v="0"/>
    <n v="10.5"/>
    <n v="48"/>
    <x v="0"/>
    <n v="0"/>
    <n v="4.5999999999999996"/>
    <n v="320"/>
    <n v="3360"/>
    <x v="7"/>
    <n v="12"/>
    <s v="Q4"/>
    <s v="Monday"/>
    <s v="Hyderabad"/>
    <s v="Phone"/>
    <s v="Compliance Request"/>
    <x v="4"/>
    <x v="0"/>
    <s v="Normal"/>
    <s v="Excellent"/>
    <x v="0"/>
  </r>
  <r>
    <s v="OPS-102903"/>
    <d v="2025-01-17T00:00:00"/>
    <x v="1"/>
    <s v="Chennai"/>
    <s v="Compliance Request"/>
    <s v="Medium"/>
    <x v="0"/>
    <x v="3"/>
    <x v="0"/>
    <n v="7.9"/>
    <n v="24"/>
    <x v="0"/>
    <n v="1"/>
    <n v="4.9000000000000004"/>
    <n v="350"/>
    <n v="2765"/>
    <x v="5"/>
    <n v="1"/>
    <s v="Q1"/>
    <s v="Friday"/>
    <s v="Chennai"/>
    <s v="Email"/>
    <s v="Compliance Request"/>
    <x v="1"/>
    <x v="0"/>
    <s v="Normal"/>
    <s v="Excellent"/>
    <x v="1"/>
  </r>
  <r>
    <s v="OPS-101699"/>
    <d v="2025-07-11T00:00:00"/>
    <x v="6"/>
    <s v="Bengaluru"/>
    <s v="Data Correction"/>
    <s v="Low"/>
    <x v="1"/>
    <x v="3"/>
    <x v="0"/>
    <n v="1.6"/>
    <n v="48"/>
    <x v="0"/>
    <n v="0"/>
    <n v="5"/>
    <n v="450"/>
    <n v="720"/>
    <x v="11"/>
    <n v="7"/>
    <s v="Q3"/>
    <s v="Friday"/>
    <s v="Bengaluru"/>
    <s v="Portal"/>
    <s v="Data Correction"/>
    <x v="6"/>
    <x v="0"/>
    <s v="Normal"/>
    <s v="Excellent"/>
    <x v="0"/>
  </r>
  <r>
    <s v="OPS-102669"/>
    <d v="2025-04-21T00:00:00"/>
    <x v="2"/>
    <s v="Gurugram"/>
    <s v="System Issue"/>
    <s v="Medium"/>
    <x v="0"/>
    <x v="0"/>
    <x v="1"/>
    <n v="23"/>
    <n v="24"/>
    <x v="0"/>
    <n v="2"/>
    <n v="3.7"/>
    <n v="450"/>
    <n v="10350"/>
    <x v="10"/>
    <n v="4"/>
    <s v="Q2"/>
    <s v="Monday"/>
    <s v="Gurugram"/>
    <s v="Email"/>
    <s v="System Issue"/>
    <x v="2"/>
    <x v="0"/>
    <s v="Normal"/>
    <s v="Good"/>
    <x v="1"/>
  </r>
  <r>
    <s v="OPS-102889"/>
    <d v="2025-07-15T00:00:00"/>
    <x v="2"/>
    <s v="Pune"/>
    <s v="Compliance Request"/>
    <s v="Medium"/>
    <x v="0"/>
    <x v="2"/>
    <x v="0"/>
    <n v="7.9"/>
    <n v="24"/>
    <x v="0"/>
    <n v="0"/>
    <n v="4.7"/>
    <n v="350"/>
    <n v="2765"/>
    <x v="11"/>
    <n v="7"/>
    <s v="Q3"/>
    <s v="Tuesday"/>
    <s v="Pune"/>
    <s v="Email"/>
    <s v="Compliance Request"/>
    <x v="2"/>
    <x v="0"/>
    <s v="Normal"/>
    <s v="Excellent"/>
    <x v="0"/>
  </r>
  <r>
    <s v="OPS-100436"/>
    <d v="2025-04-02T00:00:00"/>
    <x v="1"/>
    <s v="Chennai"/>
    <s v="Access Request"/>
    <s v="Medium"/>
    <x v="0"/>
    <x v="1"/>
    <x v="0"/>
    <n v="15.3"/>
    <n v="24"/>
    <x v="0"/>
    <n v="0"/>
    <n v="4.4000000000000004"/>
    <n v="320"/>
    <n v="4896"/>
    <x v="10"/>
    <n v="4"/>
    <s v="Q2"/>
    <s v="Wednesday"/>
    <s v="Chennai"/>
    <s v="Email"/>
    <s v="Access Request"/>
    <x v="1"/>
    <x v="0"/>
    <s v="Normal"/>
    <s v="Good"/>
    <x v="0"/>
  </r>
  <r>
    <s v="OPS-103797"/>
    <d v="2025-10-07T00:00:00"/>
    <x v="6"/>
    <s v="Gurugram"/>
    <s v="System Issue"/>
    <s v="Medium"/>
    <x v="0"/>
    <x v="0"/>
    <x v="0"/>
    <n v="8.8000000000000007"/>
    <n v="24"/>
    <x v="0"/>
    <n v="0"/>
    <n v="5"/>
    <n v="450"/>
    <n v="3960"/>
    <x v="3"/>
    <n v="10"/>
    <s v="Q4"/>
    <s v="Tuesday"/>
    <s v="Gurugram"/>
    <s v="Email"/>
    <s v="System Issue"/>
    <x v="6"/>
    <x v="0"/>
    <s v="Normal"/>
    <s v="Excellent"/>
    <x v="0"/>
  </r>
  <r>
    <s v="OPS-101115"/>
    <d v="2025-04-25T00:00:00"/>
    <x v="4"/>
    <s v="Mumbai"/>
    <s v="Compliance Request"/>
    <s v="Medium"/>
    <x v="0"/>
    <x v="4"/>
    <x v="2"/>
    <n v="8.1999999999999993"/>
    <n v="24"/>
    <x v="0"/>
    <n v="0"/>
    <n v="5"/>
    <n v="320"/>
    <n v="2624"/>
    <x v="10"/>
    <n v="4"/>
    <s v="Q2"/>
    <s v="Friday"/>
    <s v="Mumbai"/>
    <s v="Email"/>
    <s v="Compliance Request"/>
    <x v="4"/>
    <x v="0"/>
    <s v="Normal"/>
    <s v="Excellent"/>
    <x v="0"/>
  </r>
  <r>
    <s v="OPS-101926"/>
    <d v="2025-12-01T00:00:00"/>
    <x v="1"/>
    <s v="Gurugram"/>
    <s v="Vendor Query"/>
    <s v="Medium"/>
    <x v="2"/>
    <x v="4"/>
    <x v="0"/>
    <n v="18"/>
    <n v="24"/>
    <x v="0"/>
    <n v="1"/>
    <s v="Unknown"/>
    <n v="450"/>
    <n v="8100"/>
    <x v="7"/>
    <n v="12"/>
    <s v="Q4"/>
    <s v="Monday"/>
    <s v="Gurugram"/>
    <s v="Teams"/>
    <s v="Vendor Query"/>
    <x v="1"/>
    <x v="0"/>
    <s v="Normal"/>
    <s v="Good"/>
    <x v="1"/>
  </r>
  <r>
    <s v="OPS-102537"/>
    <d v="2025-03-20T00:00:00"/>
    <x v="5"/>
    <s v="Gurugram"/>
    <s v="Employee Query"/>
    <s v="High"/>
    <x v="2"/>
    <x v="3"/>
    <x v="1"/>
    <n v="31.3"/>
    <n v="12"/>
    <x v="1"/>
    <n v="1"/>
    <n v="3.8"/>
    <n v="350"/>
    <n v="10955"/>
    <x v="8"/>
    <n v="3"/>
    <s v="Q1"/>
    <s v="Thursday"/>
    <s v="Gurugram"/>
    <s v="Teams"/>
    <s v="Employee Query"/>
    <x v="5"/>
    <x v="1"/>
    <s v="Normal"/>
    <s v="Critical"/>
    <x v="1"/>
  </r>
  <r>
    <s v="OPS-101408"/>
    <d v="2025-10-23T00:00:00"/>
    <x v="3"/>
    <s v="Mumbai"/>
    <s v="Invoice Query"/>
    <s v="Low"/>
    <x v="3"/>
    <x v="0"/>
    <x v="0"/>
    <n v="0.9"/>
    <n v="48"/>
    <x v="0"/>
    <n v="1"/>
    <n v="4.5"/>
    <n v="320"/>
    <n v="288"/>
    <x v="3"/>
    <n v="10"/>
    <s v="Q4"/>
    <s v="Thursday"/>
    <s v="Mumbai"/>
    <s v="Phone"/>
    <s v="Invoice Query"/>
    <x v="3"/>
    <x v="0"/>
    <s v="Normal"/>
    <s v="Excellent"/>
    <x v="1"/>
  </r>
  <r>
    <s v="OPS-101432"/>
    <d v="2025-11-07T00:00:00"/>
    <x v="0"/>
    <s v="Gurugram"/>
    <s v="Employee Query"/>
    <s v="Medium"/>
    <x v="2"/>
    <x v="4"/>
    <x v="0"/>
    <n v="4.4000000000000004"/>
    <n v="24"/>
    <x v="0"/>
    <n v="0"/>
    <n v="5"/>
    <n v="350"/>
    <n v="1540"/>
    <x v="6"/>
    <n v="11"/>
    <s v="Q4"/>
    <s v="Friday"/>
    <s v="Gurugram"/>
    <s v="Teams"/>
    <s v="Employee Query"/>
    <x v="0"/>
    <x v="0"/>
    <s v="Normal"/>
    <s v="Excellent"/>
    <x v="0"/>
  </r>
  <r>
    <s v="OPS-100793"/>
    <d v="2025-04-08T00:00:00"/>
    <x v="6"/>
    <s v="Mumbai"/>
    <s v="Compliance Request"/>
    <s v="Medium"/>
    <x v="1"/>
    <x v="1"/>
    <x v="0"/>
    <n v="8.3000000000000007"/>
    <n v="24"/>
    <x v="0"/>
    <n v="1"/>
    <n v="4.9000000000000004"/>
    <n v="280"/>
    <n v="2324"/>
    <x v="10"/>
    <n v="4"/>
    <s v="Q2"/>
    <s v="Tuesday"/>
    <s v="Mumbai"/>
    <s v="Portal"/>
    <s v="Compliance Request"/>
    <x v="6"/>
    <x v="0"/>
    <s v="Normal"/>
    <s v="Excellent"/>
    <x v="1"/>
  </r>
  <r>
    <s v="OPS-103921"/>
    <d v="2025-02-15T00:00:00"/>
    <x v="3"/>
    <s v="Mumbai"/>
    <s v="Employee Query"/>
    <s v="High"/>
    <x v="1"/>
    <x v="3"/>
    <x v="2"/>
    <n v="6.7"/>
    <n v="12"/>
    <x v="0"/>
    <n v="1"/>
    <n v="4.4000000000000004"/>
    <n v="350"/>
    <n v="2345"/>
    <x v="4"/>
    <n v="2"/>
    <s v="Q1"/>
    <s v="Saturday"/>
    <s v="Mumbai"/>
    <s v="Portal"/>
    <s v="Employee Query"/>
    <x v="3"/>
    <x v="0"/>
    <s v="Normal"/>
    <s v="Good"/>
    <x v="1"/>
  </r>
  <r>
    <s v="OPS-104457"/>
    <d v="2025-09-15T00:00:00"/>
    <x v="6"/>
    <s v="Hyderabad"/>
    <s v="Access Request"/>
    <s v="High"/>
    <x v="0"/>
    <x v="2"/>
    <x v="0"/>
    <n v="4.0999999999999996"/>
    <n v="12"/>
    <x v="0"/>
    <n v="1"/>
    <n v="5"/>
    <n v="280"/>
    <n v="1148"/>
    <x v="9"/>
    <n v="9"/>
    <s v="Q3"/>
    <s v="Monday"/>
    <s v="Hyderabad"/>
    <s v="Email"/>
    <s v="Access Request"/>
    <x v="6"/>
    <x v="0"/>
    <s v="Normal"/>
    <s v="Excellent"/>
    <x v="1"/>
  </r>
  <r>
    <s v="OPS-104655"/>
    <d v="2025-01-30T00:00:00"/>
    <x v="2"/>
    <s v="Pune"/>
    <s v="Access Request"/>
    <s v="Medium"/>
    <x v="0"/>
    <x v="1"/>
    <x v="0"/>
    <n v="7.6"/>
    <n v="24"/>
    <x v="0"/>
    <n v="0"/>
    <n v="4.7"/>
    <n v="400"/>
    <n v="3040"/>
    <x v="5"/>
    <n v="1"/>
    <s v="Q1"/>
    <s v="Thursday"/>
    <s v="Pune"/>
    <s v="Email"/>
    <s v="Access Request"/>
    <x v="2"/>
    <x v="0"/>
    <s v="Normal"/>
    <s v="Excellent"/>
    <x v="0"/>
  </r>
  <r>
    <s v="OPS-102475"/>
    <d v="2025-07-02T00:00:00"/>
    <x v="2"/>
    <s v="Bengaluru"/>
    <s v="Vendor Query"/>
    <s v="High"/>
    <x v="0"/>
    <x v="0"/>
    <x v="0"/>
    <n v="13.2"/>
    <n v="12"/>
    <x v="1"/>
    <n v="0"/>
    <n v="4.4000000000000004"/>
    <n v="350"/>
    <n v="4620"/>
    <x v="11"/>
    <n v="7"/>
    <s v="Q3"/>
    <s v="Wednesday"/>
    <s v="Bengaluru"/>
    <s v="Email"/>
    <s v="Vendor Query"/>
    <x v="2"/>
    <x v="1"/>
    <s v="Normal"/>
    <s v="At Risk"/>
    <x v="0"/>
  </r>
  <r>
    <s v="OPS-104083"/>
    <d v="2025-10-06T00:00:00"/>
    <x v="6"/>
    <s v="Bengaluru"/>
    <s v="Report Request"/>
    <s v="Medium"/>
    <x v="2"/>
    <x v="1"/>
    <x v="2"/>
    <n v="6.1"/>
    <n v="24"/>
    <x v="0"/>
    <n v="0"/>
    <n v="5"/>
    <n v="320"/>
    <n v="1952"/>
    <x v="3"/>
    <n v="10"/>
    <s v="Q4"/>
    <s v="Monday"/>
    <s v="Bengaluru"/>
    <s v="Teams"/>
    <s v="Report Request"/>
    <x v="6"/>
    <x v="0"/>
    <s v="Normal"/>
    <s v="Excellent"/>
    <x v="0"/>
  </r>
  <r>
    <s v="OPS-104459"/>
    <d v="2025-12-29T00:00:00"/>
    <x v="1"/>
    <s v="Hyderabad"/>
    <s v="Invoice Query"/>
    <s v="Low"/>
    <x v="0"/>
    <x v="0"/>
    <x v="0"/>
    <n v="13.3"/>
    <n v="48"/>
    <x v="0"/>
    <n v="1"/>
    <n v="4.3"/>
    <n v="350"/>
    <n v="4655"/>
    <x v="7"/>
    <n v="12"/>
    <s v="Q4"/>
    <s v="Monday"/>
    <s v="Hyderabad"/>
    <s v="Email"/>
    <s v="Invoice Query"/>
    <x v="1"/>
    <x v="0"/>
    <s v="Normal"/>
    <s v="Excellent"/>
    <x v="1"/>
  </r>
  <r>
    <s v="OPS-101591"/>
    <d v="2025-05-03T00:00:00"/>
    <x v="4"/>
    <s v="Gurugram"/>
    <s v="System Issue"/>
    <s v="High"/>
    <x v="3"/>
    <x v="1"/>
    <x v="0"/>
    <n v="25.9"/>
    <n v="12"/>
    <x v="1"/>
    <n v="0"/>
    <n v="4.3"/>
    <n v="400"/>
    <n v="10360"/>
    <x v="2"/>
    <n v="5"/>
    <s v="Q2"/>
    <s v="Saturday"/>
    <s v="Gurugram"/>
    <s v="Phone"/>
    <s v="System Issue"/>
    <x v="4"/>
    <x v="1"/>
    <s v="Normal"/>
    <s v="Critical"/>
    <x v="0"/>
  </r>
  <r>
    <s v="OPS-103277"/>
    <d v="2025-06-17T00:00:00"/>
    <x v="5"/>
    <s v="Bengaluru"/>
    <s v="System Issue"/>
    <s v="Low"/>
    <x v="1"/>
    <x v="4"/>
    <x v="0"/>
    <n v="17.2"/>
    <n v="48"/>
    <x v="0"/>
    <n v="0"/>
    <n v="4.7"/>
    <n v="350"/>
    <n v="6020"/>
    <x v="0"/>
    <n v="6"/>
    <s v="Q2"/>
    <s v="Tuesday"/>
    <s v="Bengaluru"/>
    <s v="Portal"/>
    <s v="System Issue"/>
    <x v="5"/>
    <x v="0"/>
    <s v="Normal"/>
    <s v="Excellent"/>
    <x v="0"/>
  </r>
  <r>
    <s v="OPS-104500"/>
    <d v="2025-08-30T00:00:00"/>
    <x v="1"/>
    <s v="Noida"/>
    <s v="Report Request"/>
    <s v="Medium"/>
    <x v="2"/>
    <x v="4"/>
    <x v="0"/>
    <n v="6.7"/>
    <n v="24"/>
    <x v="0"/>
    <n v="0"/>
    <n v="5"/>
    <n v="280"/>
    <n v="1876"/>
    <x v="1"/>
    <n v="8"/>
    <s v="Q3"/>
    <s v="Saturday"/>
    <s v="Noida"/>
    <s v="Teams"/>
    <s v="Report Request"/>
    <x v="1"/>
    <x v="0"/>
    <s v="Normal"/>
    <s v="Excellent"/>
    <x v="0"/>
  </r>
  <r>
    <s v="OPS-100758"/>
    <d v="2025-06-22T00:00:00"/>
    <x v="0"/>
    <s v="Noida"/>
    <s v="Employee Query"/>
    <s v="Low"/>
    <x v="2"/>
    <x v="3"/>
    <x v="0"/>
    <n v="3"/>
    <n v="48"/>
    <x v="0"/>
    <n v="1"/>
    <n v="4.3"/>
    <n v="450"/>
    <n v="1350"/>
    <x v="0"/>
    <n v="6"/>
    <s v="Q2"/>
    <s v="Sunday"/>
    <s v="Noida"/>
    <s v="Teams"/>
    <s v="Employee Query"/>
    <x v="0"/>
    <x v="0"/>
    <s v="Normal"/>
    <s v="Excellent"/>
    <x v="1"/>
  </r>
  <r>
    <s v="OPS-101063"/>
    <d v="2025-01-23T00:00:00"/>
    <x v="6"/>
    <s v="Mumbai"/>
    <s v="Report Request"/>
    <s v="High"/>
    <x v="0"/>
    <x v="2"/>
    <x v="0"/>
    <n v="13.2"/>
    <n v="12"/>
    <x v="1"/>
    <n v="1"/>
    <n v="4.7"/>
    <n v="320"/>
    <n v="4224"/>
    <x v="5"/>
    <n v="1"/>
    <s v="Q1"/>
    <s v="Thursday"/>
    <s v="Mumbai"/>
    <s v="Email"/>
    <s v="Report Request"/>
    <x v="6"/>
    <x v="1"/>
    <s v="Normal"/>
    <s v="At Risk"/>
    <x v="1"/>
  </r>
  <r>
    <s v="OPS-104117"/>
    <d v="2025-11-14T00:00:00"/>
    <x v="5"/>
    <s v="Hyderabad"/>
    <s v="Compliance Request"/>
    <s v="Medium"/>
    <x v="2"/>
    <x v="4"/>
    <x v="0"/>
    <n v="13.9"/>
    <n v="24"/>
    <x v="0"/>
    <n v="0"/>
    <n v="4.9000000000000004"/>
    <n v="450"/>
    <n v="6255"/>
    <x v="6"/>
    <n v="11"/>
    <s v="Q4"/>
    <s v="Friday"/>
    <s v="Hyderabad"/>
    <s v="Teams"/>
    <s v="Compliance Request"/>
    <x v="5"/>
    <x v="0"/>
    <s v="Normal"/>
    <s v="Good"/>
    <x v="0"/>
  </r>
  <r>
    <s v="OPS-101337"/>
    <d v="2025-11-22T00:00:00"/>
    <x v="0"/>
    <s v="Chennai"/>
    <s v="Compliance Request"/>
    <s v="Low"/>
    <x v="0"/>
    <x v="4"/>
    <x v="0"/>
    <n v="12.6"/>
    <n v="48"/>
    <x v="0"/>
    <n v="1"/>
    <n v="4.0999999999999996"/>
    <n v="350"/>
    <n v="4410"/>
    <x v="6"/>
    <n v="11"/>
    <s v="Q4"/>
    <s v="Saturday"/>
    <s v="Chennai"/>
    <s v="Email"/>
    <s v="Compliance Request"/>
    <x v="0"/>
    <x v="0"/>
    <s v="Normal"/>
    <s v="Excellent"/>
    <x v="1"/>
  </r>
  <r>
    <s v="OPS-101247"/>
    <d v="2025-02-24T00:00:00"/>
    <x v="4"/>
    <s v="Gurugram"/>
    <s v="Vendor Query"/>
    <s v="Medium"/>
    <x v="1"/>
    <x v="3"/>
    <x v="0"/>
    <n v="19.600000000000001"/>
    <n v="24"/>
    <x v="0"/>
    <n v="0"/>
    <n v="4.7"/>
    <n v="350"/>
    <n v="6860"/>
    <x v="4"/>
    <n v="2"/>
    <s v="Q1"/>
    <s v="Monday"/>
    <s v="Gurugram"/>
    <s v="Portal"/>
    <s v="Vendor Query"/>
    <x v="4"/>
    <x v="0"/>
    <s v="Normal"/>
    <s v="Good"/>
    <x v="0"/>
  </r>
  <r>
    <s v="OPS-103470"/>
    <d v="2025-09-06T00:00:00"/>
    <x v="1"/>
    <s v="Hyderabad"/>
    <s v="Report Request"/>
    <s v="Low"/>
    <x v="0"/>
    <x v="3"/>
    <x v="0"/>
    <n v="9.1999999999999993"/>
    <n v="48"/>
    <x v="0"/>
    <n v="0"/>
    <n v="4.7"/>
    <n v="320"/>
    <n v="2944"/>
    <x v="9"/>
    <n v="9"/>
    <s v="Q3"/>
    <s v="Saturday"/>
    <s v="Hyderabad"/>
    <s v="Email"/>
    <s v="Report Request"/>
    <x v="1"/>
    <x v="0"/>
    <s v="Normal"/>
    <s v="Excellent"/>
    <x v="0"/>
  </r>
  <r>
    <s v="OPS-104670"/>
    <d v="2025-12-01T00:00:00"/>
    <x v="6"/>
    <s v="Chennai"/>
    <s v="System Issue"/>
    <s v="Low"/>
    <x v="2"/>
    <x v="0"/>
    <x v="0"/>
    <n v="9"/>
    <n v="48"/>
    <x v="0"/>
    <n v="0"/>
    <n v="4.3"/>
    <n v="400"/>
    <n v="3600"/>
    <x v="7"/>
    <n v="12"/>
    <s v="Q4"/>
    <s v="Monday"/>
    <s v="Chennai"/>
    <s v="Teams"/>
    <s v="System Issue"/>
    <x v="6"/>
    <x v="0"/>
    <s v="Normal"/>
    <s v="Excellent"/>
    <x v="0"/>
  </r>
  <r>
    <s v="OPS-100147"/>
    <d v="2025-08-25T00:00:00"/>
    <x v="2"/>
    <s v="Chennai"/>
    <s v="Compliance Request"/>
    <s v="Low"/>
    <x v="2"/>
    <x v="0"/>
    <x v="0"/>
    <n v="4.7"/>
    <n v="48"/>
    <x v="0"/>
    <n v="0"/>
    <n v="4.9000000000000004"/>
    <n v="320"/>
    <n v="1504"/>
    <x v="1"/>
    <n v="8"/>
    <s v="Q3"/>
    <s v="Monday"/>
    <s v="Chennai"/>
    <s v="Teams"/>
    <s v="Compliance Request"/>
    <x v="2"/>
    <x v="0"/>
    <s v="Normal"/>
    <s v="Excellent"/>
    <x v="0"/>
  </r>
  <r>
    <s v="OPS-104720"/>
    <d v="2025-07-28T00:00:00"/>
    <x v="0"/>
    <s v="Mumbai"/>
    <s v="Employee Query"/>
    <s v="Low"/>
    <x v="2"/>
    <x v="1"/>
    <x v="2"/>
    <n v="12.7"/>
    <n v="48"/>
    <x v="0"/>
    <n v="0"/>
    <n v="4.9000000000000004"/>
    <n v="280"/>
    <n v="3556"/>
    <x v="11"/>
    <n v="7"/>
    <s v="Q3"/>
    <s v="Monday"/>
    <s v="Mumbai"/>
    <s v="Teams"/>
    <s v="Employee Query"/>
    <x v="0"/>
    <x v="0"/>
    <s v="Normal"/>
    <s v="Excellent"/>
    <x v="0"/>
  </r>
  <r>
    <s v="OPS-100020"/>
    <d v="2025-12-10T00:00:00"/>
    <x v="0"/>
    <s v="Hyderabad"/>
    <s v="Vendor Query"/>
    <s v="Medium"/>
    <x v="0"/>
    <x v="1"/>
    <x v="0"/>
    <n v="47.2"/>
    <n v="24"/>
    <x v="1"/>
    <n v="0"/>
    <n v="2.7"/>
    <n v="320"/>
    <n v="15104"/>
    <x v="7"/>
    <n v="12"/>
    <s v="Q4"/>
    <s v="Wednesday"/>
    <s v="Hyderabad"/>
    <s v="Email"/>
    <s v="Vendor Query"/>
    <x v="0"/>
    <x v="1"/>
    <s v="Normal"/>
    <s v="Critical"/>
    <x v="0"/>
  </r>
  <r>
    <s v="OPS-100593"/>
    <d v="2025-05-13T00:00:00"/>
    <x v="4"/>
    <s v="Bengaluru"/>
    <s v="Invoice Query"/>
    <s v="Medium"/>
    <x v="0"/>
    <x v="1"/>
    <x v="0"/>
    <n v="8.8000000000000007"/>
    <n v="24"/>
    <x v="0"/>
    <n v="1"/>
    <n v="4.5"/>
    <n v="450"/>
    <n v="3960"/>
    <x v="2"/>
    <n v="5"/>
    <s v="Q2"/>
    <s v="Tuesday"/>
    <s v="Bengaluru"/>
    <s v="Email"/>
    <s v="Invoice Query"/>
    <x v="4"/>
    <x v="0"/>
    <s v="Normal"/>
    <s v="Excellent"/>
    <x v="1"/>
  </r>
  <r>
    <s v="OPS-104532"/>
    <d v="2025-10-22T00:00:00"/>
    <x v="5"/>
    <s v="Pune"/>
    <s v="Unknown"/>
    <s v="Low"/>
    <x v="0"/>
    <x v="3"/>
    <x v="0"/>
    <n v="7"/>
    <n v="48"/>
    <x v="0"/>
    <n v="1"/>
    <n v="5"/>
    <n v="320"/>
    <n v="2240"/>
    <x v="3"/>
    <n v="10"/>
    <s v="Q4"/>
    <s v="Wednesday"/>
    <s v="Pune"/>
    <s v="Email"/>
    <s v="Unknown"/>
    <x v="5"/>
    <x v="0"/>
    <s v="Normal"/>
    <s v="Excellent"/>
    <x v="1"/>
  </r>
  <r>
    <s v="OPS-104823"/>
    <d v="2025-10-14T00:00:00"/>
    <x v="0"/>
    <s v="Mumbai"/>
    <s v="Employee Query"/>
    <s v="High"/>
    <x v="0"/>
    <x v="3"/>
    <x v="0"/>
    <n v="18.8"/>
    <n v="12"/>
    <x v="1"/>
    <n v="1"/>
    <n v="4.5"/>
    <n v="400"/>
    <n v="7520"/>
    <x v="3"/>
    <n v="10"/>
    <s v="Q4"/>
    <s v="Tuesday"/>
    <s v="Mumbai"/>
    <s v="Email"/>
    <s v="Employee Query"/>
    <x v="0"/>
    <x v="1"/>
    <s v="Normal"/>
    <s v="Critical"/>
    <x v="1"/>
  </r>
  <r>
    <s v="OPS-102979"/>
    <d v="2025-09-25T00:00:00"/>
    <x v="0"/>
    <s v="Chennai"/>
    <s v="Report Request"/>
    <s v="Low"/>
    <x v="0"/>
    <x v="4"/>
    <x v="0"/>
    <n v="3.5"/>
    <n v="48"/>
    <x v="0"/>
    <n v="0"/>
    <n v="4.9000000000000004"/>
    <n v="450"/>
    <n v="1575"/>
    <x v="9"/>
    <n v="9"/>
    <s v="Q3"/>
    <s v="Thursday"/>
    <s v="Chennai"/>
    <s v="Email"/>
    <s v="Report Request"/>
    <x v="0"/>
    <x v="0"/>
    <s v="Normal"/>
    <s v="Excellent"/>
    <x v="0"/>
  </r>
  <r>
    <s v="OPS-103653"/>
    <d v="2025-02-23T00:00:00"/>
    <x v="2"/>
    <s v="Hyderabad"/>
    <s v="Employee Query"/>
    <s v="Medium"/>
    <x v="0"/>
    <x v="4"/>
    <x v="0"/>
    <n v="5.0999999999999996"/>
    <n v="24"/>
    <x v="0"/>
    <n v="0"/>
    <n v="5"/>
    <n v="400"/>
    <n v="2040"/>
    <x v="4"/>
    <n v="2"/>
    <s v="Q1"/>
    <s v="Sunday"/>
    <s v="Hyderabad"/>
    <s v="Email"/>
    <s v="Employee Query"/>
    <x v="2"/>
    <x v="0"/>
    <s v="Normal"/>
    <s v="Excellent"/>
    <x v="0"/>
  </r>
  <r>
    <s v="OPS-102239"/>
    <d v="2025-05-23T00:00:00"/>
    <x v="3"/>
    <s v="Chennai"/>
    <s v="Access Request"/>
    <s v="High"/>
    <x v="0"/>
    <x v="0"/>
    <x v="0"/>
    <n v="15"/>
    <n v="12"/>
    <x v="1"/>
    <n v="0"/>
    <n v="4.5"/>
    <n v="450"/>
    <n v="6750"/>
    <x v="2"/>
    <n v="5"/>
    <s v="Q2"/>
    <s v="Friday"/>
    <s v="Chennai"/>
    <s v="Email"/>
    <s v="Access Request"/>
    <x v="3"/>
    <x v="1"/>
    <s v="Normal"/>
    <s v="At Risk"/>
    <x v="0"/>
  </r>
  <r>
    <s v="OPS-100164"/>
    <d v="2025-10-11T00:00:00"/>
    <x v="4"/>
    <s v="Bengaluru"/>
    <s v="System Issue"/>
    <s v="Low"/>
    <x v="0"/>
    <x v="0"/>
    <x v="0"/>
    <n v="4.9000000000000004"/>
    <n v="48"/>
    <x v="0"/>
    <n v="0"/>
    <n v="4.9000000000000004"/>
    <n v="350"/>
    <n v="1715"/>
    <x v="3"/>
    <n v="10"/>
    <s v="Q4"/>
    <s v="Saturday"/>
    <s v="Bengaluru"/>
    <s v="Email"/>
    <s v="System Issue"/>
    <x v="4"/>
    <x v="0"/>
    <s v="Normal"/>
    <s v="Excellent"/>
    <x v="0"/>
  </r>
  <r>
    <s v="OPS-104794"/>
    <d v="2025-03-11T00:00:00"/>
    <x v="3"/>
    <s v="Bengaluru"/>
    <s v="System Issue"/>
    <s v="Medium"/>
    <x v="1"/>
    <x v="1"/>
    <x v="0"/>
    <n v="30.6"/>
    <n v="24"/>
    <x v="1"/>
    <n v="0"/>
    <n v="4.3"/>
    <n v="400"/>
    <n v="12240"/>
    <x v="8"/>
    <n v="3"/>
    <s v="Q1"/>
    <s v="Tuesday"/>
    <s v="Bengaluru"/>
    <s v="Portal"/>
    <s v="System Issue"/>
    <x v="3"/>
    <x v="1"/>
    <s v="Normal"/>
    <s v="At Risk"/>
    <x v="0"/>
  </r>
  <r>
    <s v="OPS-101078"/>
    <d v="2025-01-15T00:00:00"/>
    <x v="6"/>
    <s v="Bengaluru"/>
    <s v="Employee Query"/>
    <s v="Low"/>
    <x v="1"/>
    <x v="0"/>
    <x v="0"/>
    <n v="27.3"/>
    <n v="48"/>
    <x v="0"/>
    <n v="0"/>
    <n v="4.2"/>
    <n v="320"/>
    <n v="8736"/>
    <x v="5"/>
    <n v="1"/>
    <s v="Q1"/>
    <s v="Wednesday"/>
    <s v="Bengaluru"/>
    <s v="Portal"/>
    <s v="Employee Query"/>
    <x v="6"/>
    <x v="0"/>
    <s v="Normal"/>
    <s v="Good"/>
    <x v="0"/>
  </r>
  <r>
    <s v="OPS-100771"/>
    <d v="2025-09-16T00:00:00"/>
    <x v="5"/>
    <s v="Noida"/>
    <s v="Compliance Request"/>
    <s v="Critical"/>
    <x v="1"/>
    <x v="3"/>
    <x v="0"/>
    <n v="2.2999999999999998"/>
    <n v="4"/>
    <x v="0"/>
    <n v="0"/>
    <n v="4.4000000000000004"/>
    <n v="320"/>
    <n v="736"/>
    <x v="9"/>
    <n v="9"/>
    <s v="Q3"/>
    <s v="Tuesday"/>
    <s v="Noida"/>
    <s v="Portal"/>
    <s v="Compliance Request"/>
    <x v="5"/>
    <x v="0"/>
    <s v="Normal"/>
    <s v="Good"/>
    <x v="0"/>
  </r>
  <r>
    <s v="OPS-104412"/>
    <d v="2025-03-04T00:00:00"/>
    <x v="2"/>
    <s v="Hyderabad"/>
    <s v="Employee Query"/>
    <s v="Medium"/>
    <x v="1"/>
    <x v="0"/>
    <x v="0"/>
    <n v="10.6"/>
    <n v="24"/>
    <x v="0"/>
    <n v="0"/>
    <n v="4.7"/>
    <n v="320"/>
    <n v="3392"/>
    <x v="8"/>
    <n v="3"/>
    <s v="Q1"/>
    <s v="Tuesday"/>
    <s v="Hyderabad"/>
    <s v="Portal"/>
    <s v="Employee Query"/>
    <x v="2"/>
    <x v="0"/>
    <s v="Normal"/>
    <s v="Excellent"/>
    <x v="0"/>
  </r>
  <r>
    <s v="OPS-102285"/>
    <d v="2025-05-29T00:00:00"/>
    <x v="0"/>
    <s v="Hyderabad"/>
    <s v="Employee Query"/>
    <s v="Medium"/>
    <x v="0"/>
    <x v="0"/>
    <x v="2"/>
    <n v="2"/>
    <n v="24"/>
    <x v="0"/>
    <n v="0"/>
    <n v="5"/>
    <n v="450"/>
    <n v="900"/>
    <x v="2"/>
    <n v="5"/>
    <s v="Q2"/>
    <s v="Thursday"/>
    <s v="Hyderabad"/>
    <s v="Email"/>
    <s v="Employee Query"/>
    <x v="0"/>
    <x v="0"/>
    <s v="Normal"/>
    <s v="Excellent"/>
    <x v="0"/>
  </r>
  <r>
    <s v="OPS-103582"/>
    <d v="2025-02-06T00:00:00"/>
    <x v="6"/>
    <s v="Bengaluru"/>
    <s v="Invoice Query"/>
    <s v="Low"/>
    <x v="1"/>
    <x v="0"/>
    <x v="0"/>
    <n v="4.0999999999999996"/>
    <n v="48"/>
    <x v="0"/>
    <n v="0"/>
    <n v="4.9000000000000004"/>
    <n v="280"/>
    <n v="1148"/>
    <x v="4"/>
    <n v="2"/>
    <s v="Q1"/>
    <s v="Thursday"/>
    <s v="Bengaluru"/>
    <s v="Portal"/>
    <s v="Invoice Query"/>
    <x v="6"/>
    <x v="0"/>
    <s v="Normal"/>
    <s v="Excellent"/>
    <x v="0"/>
  </r>
  <r>
    <s v="OPS-102077"/>
    <d v="2025-03-10T00:00:00"/>
    <x v="3"/>
    <s v="Chennai"/>
    <s v="Report Request"/>
    <s v="Medium"/>
    <x v="3"/>
    <x v="3"/>
    <x v="0"/>
    <n v="4.5999999999999996"/>
    <n v="24"/>
    <x v="0"/>
    <n v="0"/>
    <n v="5"/>
    <n v="350"/>
    <n v="1610"/>
    <x v="8"/>
    <n v="3"/>
    <s v="Q1"/>
    <s v="Monday"/>
    <s v="Chennai"/>
    <s v="Phone"/>
    <s v="Report Request"/>
    <x v="3"/>
    <x v="0"/>
    <s v="Normal"/>
    <s v="Excellent"/>
    <x v="0"/>
  </r>
  <r>
    <s v="OPS-103790"/>
    <d v="2025-10-30T00:00:00"/>
    <x v="6"/>
    <s v="Mumbai"/>
    <s v="Unknown"/>
    <s v="Low"/>
    <x v="0"/>
    <x v="4"/>
    <x v="0"/>
    <n v="13.8"/>
    <n v="48"/>
    <x v="0"/>
    <n v="0"/>
    <n v="4.8"/>
    <n v="450"/>
    <n v="6210"/>
    <x v="3"/>
    <n v="10"/>
    <s v="Q4"/>
    <s v="Thursday"/>
    <s v="Mumbai"/>
    <s v="Email"/>
    <s v="Unknown"/>
    <x v="6"/>
    <x v="0"/>
    <s v="Normal"/>
    <s v="Excellent"/>
    <x v="0"/>
  </r>
  <r>
    <s v="OPS-102495"/>
    <d v="2025-07-10T00:00:00"/>
    <x v="0"/>
    <s v="Hyderabad"/>
    <s v="Access Request"/>
    <s v="High"/>
    <x v="1"/>
    <x v="0"/>
    <x v="0"/>
    <n v="3.9"/>
    <n v="12"/>
    <x v="0"/>
    <n v="0"/>
    <n v="4.4000000000000004"/>
    <n v="400"/>
    <n v="1560"/>
    <x v="11"/>
    <n v="7"/>
    <s v="Q3"/>
    <s v="Thursday"/>
    <s v="Hyderabad"/>
    <s v="Portal"/>
    <s v="Access Request"/>
    <x v="0"/>
    <x v="0"/>
    <s v="Normal"/>
    <s v="Excellent"/>
    <x v="0"/>
  </r>
  <r>
    <s v="OPS-103575"/>
    <d v="2025-05-15T00:00:00"/>
    <x v="6"/>
    <s v="Hyderabad"/>
    <s v="Data Correction"/>
    <s v="Medium"/>
    <x v="0"/>
    <x v="3"/>
    <x v="0"/>
    <n v="19"/>
    <n v="24"/>
    <x v="0"/>
    <n v="0"/>
    <n v="4.9000000000000004"/>
    <n v="280"/>
    <n v="5320"/>
    <x v="2"/>
    <n v="5"/>
    <s v="Q2"/>
    <s v="Thursday"/>
    <s v="Hyderabad"/>
    <s v="Email"/>
    <s v="Data Correction"/>
    <x v="6"/>
    <x v="0"/>
    <s v="Normal"/>
    <s v="Good"/>
    <x v="0"/>
  </r>
  <r>
    <s v="OPS-101306"/>
    <d v="2025-12-30T00:00:00"/>
    <x v="0"/>
    <s v="Pune"/>
    <s v="Access Request"/>
    <s v="Low"/>
    <x v="3"/>
    <x v="0"/>
    <x v="1"/>
    <n v="18.399999999999999"/>
    <n v="48"/>
    <x v="0"/>
    <n v="2"/>
    <n v="3.9"/>
    <n v="450"/>
    <n v="8280"/>
    <x v="7"/>
    <n v="12"/>
    <s v="Q4"/>
    <s v="Tuesday"/>
    <s v="Pune"/>
    <s v="Phone"/>
    <s v="Access Request"/>
    <x v="0"/>
    <x v="0"/>
    <s v="Normal"/>
    <s v="Excellent"/>
    <x v="1"/>
  </r>
  <r>
    <s v="OPS-103381"/>
    <d v="2025-07-15T00:00:00"/>
    <x v="4"/>
    <s v="Bengaluru"/>
    <s v="Employee Query"/>
    <s v="Low"/>
    <x v="0"/>
    <x v="1"/>
    <x v="2"/>
    <n v="10.3"/>
    <n v="48"/>
    <x v="0"/>
    <n v="0"/>
    <n v="4.5999999999999996"/>
    <n v="280"/>
    <n v="2884"/>
    <x v="11"/>
    <n v="7"/>
    <s v="Q3"/>
    <s v="Tuesday"/>
    <s v="Bengaluru"/>
    <s v="Email"/>
    <s v="Employee Query"/>
    <x v="4"/>
    <x v="0"/>
    <s v="Normal"/>
    <s v="Excellent"/>
    <x v="0"/>
  </r>
  <r>
    <s v="OPS-102865"/>
    <d v="2025-05-07T00:00:00"/>
    <x v="3"/>
    <s v="Noida"/>
    <s v="Vendor Query"/>
    <s v="Medium"/>
    <x v="0"/>
    <x v="1"/>
    <x v="2"/>
    <n v="13.9"/>
    <n v="24"/>
    <x v="0"/>
    <n v="0"/>
    <n v="4.9000000000000004"/>
    <n v="450"/>
    <n v="6255"/>
    <x v="2"/>
    <n v="5"/>
    <s v="Q2"/>
    <s v="Wednesday"/>
    <s v="Noida"/>
    <s v="Email"/>
    <s v="Vendor Query"/>
    <x v="3"/>
    <x v="0"/>
    <s v="Normal"/>
    <s v="Good"/>
    <x v="0"/>
  </r>
  <r>
    <s v="OPS-100428"/>
    <d v="2025-05-04T00:00:00"/>
    <x v="1"/>
    <s v="Hyderabad"/>
    <s v="Access Request"/>
    <s v="Low"/>
    <x v="3"/>
    <x v="2"/>
    <x v="0"/>
    <n v="21.6"/>
    <n v="48"/>
    <x v="0"/>
    <n v="0"/>
    <n v="4.5999999999999996"/>
    <n v="350"/>
    <n v="7560"/>
    <x v="2"/>
    <n v="5"/>
    <s v="Q2"/>
    <s v="Sunday"/>
    <s v="Hyderabad"/>
    <s v="Phone"/>
    <s v="Access Request"/>
    <x v="1"/>
    <x v="0"/>
    <s v="Normal"/>
    <s v="Excellent"/>
    <x v="0"/>
  </r>
  <r>
    <s v="OPS-104711"/>
    <d v="2025-02-17T00:00:00"/>
    <x v="0"/>
    <s v="Hyderabad"/>
    <s v="Employee Query"/>
    <s v="Low"/>
    <x v="1"/>
    <x v="3"/>
    <x v="1"/>
    <n v="24"/>
    <n v="48"/>
    <x v="0"/>
    <n v="2"/>
    <n v="3.7"/>
    <n v="350"/>
    <n v="8400"/>
    <x v="4"/>
    <n v="2"/>
    <s v="Q1"/>
    <s v="Monday"/>
    <s v="Hyderabad"/>
    <s v="Portal"/>
    <s v="Employee Query"/>
    <x v="0"/>
    <x v="0"/>
    <s v="Normal"/>
    <s v="Excellent"/>
    <x v="1"/>
  </r>
  <r>
    <s v="OPS-102089"/>
    <d v="2025-03-14T00:00:00"/>
    <x v="2"/>
    <s v="Pune"/>
    <s v="System Issue"/>
    <s v="Medium"/>
    <x v="1"/>
    <x v="0"/>
    <x v="0"/>
    <n v="6.7"/>
    <n v="24"/>
    <x v="0"/>
    <n v="0"/>
    <n v="4.5"/>
    <n v="450"/>
    <n v="3015"/>
    <x v="8"/>
    <n v="3"/>
    <s v="Q1"/>
    <s v="Friday"/>
    <s v="Pune"/>
    <s v="Portal"/>
    <s v="System Issue"/>
    <x v="2"/>
    <x v="0"/>
    <s v="Normal"/>
    <s v="Excellent"/>
    <x v="0"/>
  </r>
  <r>
    <s v="OPS-104891"/>
    <d v="2025-05-13T00:00:00"/>
    <x v="6"/>
    <s v="Gurugram"/>
    <s v="Report Request"/>
    <s v="Medium"/>
    <x v="4"/>
    <x v="2"/>
    <x v="2"/>
    <n v="5.6"/>
    <n v="24"/>
    <x v="0"/>
    <n v="1"/>
    <n v="5"/>
    <n v="400"/>
    <n v="2240"/>
    <x v="2"/>
    <n v="5"/>
    <s v="Q2"/>
    <s v="Tuesday"/>
    <s v="Gurugram"/>
    <s v="Unknown"/>
    <s v="Report Request"/>
    <x v="6"/>
    <x v="0"/>
    <s v="Normal"/>
    <s v="Excellent"/>
    <x v="1"/>
  </r>
  <r>
    <s v="OPS-101940"/>
    <d v="2025-12-21T00:00:00"/>
    <x v="4"/>
    <s v="Hyderabad"/>
    <s v="Employee Query"/>
    <s v="Low"/>
    <x v="3"/>
    <x v="2"/>
    <x v="2"/>
    <n v="15.2"/>
    <n v="48"/>
    <x v="0"/>
    <n v="2"/>
    <n v="4.4000000000000004"/>
    <n v="280"/>
    <n v="4256"/>
    <x v="7"/>
    <n v="12"/>
    <s v="Q4"/>
    <s v="Sunday"/>
    <s v="Hyderabad"/>
    <s v="Phone"/>
    <s v="Employee Query"/>
    <x v="4"/>
    <x v="0"/>
    <s v="Normal"/>
    <s v="Excellent"/>
    <x v="1"/>
  </r>
  <r>
    <s v="OPS-103082"/>
    <d v="2025-07-10T00:00:00"/>
    <x v="0"/>
    <s v="Mumbai"/>
    <s v="Report Request"/>
    <s v="Medium"/>
    <x v="1"/>
    <x v="5"/>
    <x v="2"/>
    <n v="10.7"/>
    <n v="24"/>
    <x v="0"/>
    <n v="0"/>
    <n v="4.3"/>
    <n v="450"/>
    <n v="4815"/>
    <x v="11"/>
    <n v="7"/>
    <s v="Q3"/>
    <s v="Thursday"/>
    <s v="Mumbai"/>
    <s v="Portal"/>
    <s v="Report Request"/>
    <x v="0"/>
    <x v="0"/>
    <s v="Normal"/>
    <s v="Excellent"/>
    <x v="0"/>
  </r>
  <r>
    <s v="OPS-100111"/>
    <d v="2025-05-15T00:00:00"/>
    <x v="0"/>
    <s v="Noida"/>
    <s v="Access Request"/>
    <s v="Medium"/>
    <x v="0"/>
    <x v="3"/>
    <x v="0"/>
    <n v="23.7"/>
    <n v="24"/>
    <x v="0"/>
    <n v="0"/>
    <n v="4.4000000000000004"/>
    <n v="450"/>
    <n v="10665"/>
    <x v="2"/>
    <n v="5"/>
    <s v="Q2"/>
    <s v="Thursday"/>
    <s v="Noida"/>
    <s v="Email"/>
    <s v="Access Request"/>
    <x v="0"/>
    <x v="0"/>
    <s v="Normal"/>
    <s v="Good"/>
    <x v="0"/>
  </r>
  <r>
    <s v="OPS-101568"/>
    <d v="2025-01-09T00:00:00"/>
    <x v="1"/>
    <s v="Noida"/>
    <s v="Data Correction"/>
    <s v="Medium"/>
    <x v="0"/>
    <x v="2"/>
    <x v="1"/>
    <n v="11.6"/>
    <n v="24"/>
    <x v="0"/>
    <n v="1"/>
    <n v="4.5"/>
    <n v="350"/>
    <n v="4060"/>
    <x v="5"/>
    <n v="1"/>
    <s v="Q1"/>
    <s v="Thursday"/>
    <s v="Noida"/>
    <s v="Email"/>
    <s v="Data Correction"/>
    <x v="1"/>
    <x v="0"/>
    <s v="Normal"/>
    <s v="Excellent"/>
    <x v="1"/>
  </r>
  <r>
    <s v="OPS-103086"/>
    <d v="2025-04-27T00:00:00"/>
    <x v="6"/>
    <s v="Gurugram"/>
    <s v="Invoice Query"/>
    <s v="High"/>
    <x v="0"/>
    <x v="1"/>
    <x v="0"/>
    <n v="3"/>
    <n v="12"/>
    <x v="0"/>
    <n v="0"/>
    <n v="5"/>
    <n v="350"/>
    <n v="1050"/>
    <x v="10"/>
    <n v="4"/>
    <s v="Q2"/>
    <s v="Sunday"/>
    <s v="Gurugram"/>
    <s v="Email"/>
    <s v="Invoice Query"/>
    <x v="6"/>
    <x v="0"/>
    <s v="Normal"/>
    <s v="Excellent"/>
    <x v="0"/>
  </r>
  <r>
    <s v="OPS-102163"/>
    <d v="2025-02-21T00:00:00"/>
    <x v="5"/>
    <s v="Gurugram"/>
    <s v="Report Request"/>
    <s v="Medium"/>
    <x v="0"/>
    <x v="2"/>
    <x v="0"/>
    <n v="9.3000000000000007"/>
    <n v="24"/>
    <x v="0"/>
    <n v="0"/>
    <n v="4.5999999999999996"/>
    <n v="280"/>
    <n v="2604"/>
    <x v="4"/>
    <n v="2"/>
    <s v="Q1"/>
    <s v="Friday"/>
    <s v="Gurugram"/>
    <s v="Email"/>
    <s v="Report Request"/>
    <x v="5"/>
    <x v="0"/>
    <s v="Normal"/>
    <s v="Excellent"/>
    <x v="0"/>
  </r>
  <r>
    <s v="OPS-101322"/>
    <d v="2025-08-25T00:00:00"/>
    <x v="3"/>
    <s v="Pune"/>
    <s v="System Issue"/>
    <s v="Medium"/>
    <x v="1"/>
    <x v="1"/>
    <x v="0"/>
    <n v="18.399999999999999"/>
    <n v="24"/>
    <x v="0"/>
    <n v="0"/>
    <n v="4.5999999999999996"/>
    <n v="350"/>
    <n v="6440"/>
    <x v="1"/>
    <n v="8"/>
    <s v="Q3"/>
    <s v="Monday"/>
    <s v="Pune"/>
    <s v="Portal"/>
    <s v="System Issue"/>
    <x v="3"/>
    <x v="0"/>
    <s v="Normal"/>
    <s v="Good"/>
    <x v="0"/>
  </r>
  <r>
    <s v="OPS-104542"/>
    <d v="2025-05-30T00:00:00"/>
    <x v="6"/>
    <s v="Mumbai"/>
    <s v="Invoice Query"/>
    <s v="High"/>
    <x v="2"/>
    <x v="0"/>
    <x v="1"/>
    <n v="23.5"/>
    <n v="12"/>
    <x v="1"/>
    <n v="1"/>
    <n v="4.8"/>
    <n v="320"/>
    <n v="7520"/>
    <x v="2"/>
    <n v="5"/>
    <s v="Q2"/>
    <s v="Friday"/>
    <s v="Mumbai"/>
    <s v="Teams"/>
    <s v="Invoice Query"/>
    <x v="6"/>
    <x v="1"/>
    <s v="Normal"/>
    <s v="Critical"/>
    <x v="1"/>
  </r>
  <r>
    <s v="OPS-103128"/>
    <d v="2025-03-04T00:00:00"/>
    <x v="6"/>
    <s v="Gurugram"/>
    <s v="System Issue"/>
    <s v="Low"/>
    <x v="2"/>
    <x v="2"/>
    <x v="0"/>
    <n v="16.100000000000001"/>
    <n v="48"/>
    <x v="0"/>
    <n v="0"/>
    <n v="4.7"/>
    <n v="450"/>
    <n v="7245"/>
    <x v="8"/>
    <n v="3"/>
    <s v="Q1"/>
    <s v="Tuesday"/>
    <s v="Gurugram"/>
    <s v="Teams"/>
    <s v="System Issue"/>
    <x v="6"/>
    <x v="0"/>
    <s v="Normal"/>
    <s v="Excellent"/>
    <x v="0"/>
  </r>
  <r>
    <s v="OPS-103745"/>
    <d v="2025-09-13T00:00:00"/>
    <x v="3"/>
    <s v="Gurugram"/>
    <s v="Access Request"/>
    <s v="High"/>
    <x v="2"/>
    <x v="0"/>
    <x v="0"/>
    <n v="18.100000000000001"/>
    <n v="12"/>
    <x v="1"/>
    <n v="1"/>
    <n v="4.4000000000000004"/>
    <n v="350"/>
    <n v="6335"/>
    <x v="9"/>
    <n v="9"/>
    <s v="Q3"/>
    <s v="Saturday"/>
    <s v="Gurugram"/>
    <s v="Teams"/>
    <s v="Access Request"/>
    <x v="3"/>
    <x v="1"/>
    <s v="Normal"/>
    <s v="Critical"/>
    <x v="1"/>
  </r>
  <r>
    <s v="OPS-101739"/>
    <d v="2025-08-24T00:00:00"/>
    <x v="4"/>
    <s v="Bengaluru"/>
    <s v="Access Request"/>
    <s v="High"/>
    <x v="1"/>
    <x v="0"/>
    <x v="0"/>
    <n v="14.8"/>
    <n v="12"/>
    <x v="1"/>
    <n v="1"/>
    <n v="3.9"/>
    <n v="450"/>
    <n v="6660"/>
    <x v="1"/>
    <n v="8"/>
    <s v="Q3"/>
    <s v="Sunday"/>
    <s v="Bengaluru"/>
    <s v="Portal"/>
    <s v="Access Request"/>
    <x v="4"/>
    <x v="1"/>
    <s v="Normal"/>
    <s v="At Risk"/>
    <x v="1"/>
  </r>
  <r>
    <s v="OPS-103223"/>
    <d v="2025-09-19T00:00:00"/>
    <x v="5"/>
    <s v="Mumbai"/>
    <s v="Employee Query"/>
    <s v="High"/>
    <x v="0"/>
    <x v="0"/>
    <x v="0"/>
    <n v="15.3"/>
    <n v="12"/>
    <x v="1"/>
    <n v="2"/>
    <n v="3.9"/>
    <n v="450"/>
    <n v="6885"/>
    <x v="9"/>
    <n v="9"/>
    <s v="Q3"/>
    <s v="Friday"/>
    <s v="Mumbai"/>
    <s v="Email"/>
    <s v="Employee Query"/>
    <x v="5"/>
    <x v="1"/>
    <s v="Normal"/>
    <s v="At Risk"/>
    <x v="1"/>
  </r>
  <r>
    <s v="OPS-101013"/>
    <d v="2025-11-15T00:00:00"/>
    <x v="2"/>
    <s v="Gurugram"/>
    <s v="Report Request"/>
    <s v="Medium"/>
    <x v="0"/>
    <x v="1"/>
    <x v="0"/>
    <n v="12.9"/>
    <n v="24"/>
    <x v="0"/>
    <n v="1"/>
    <n v="4.4000000000000004"/>
    <n v="320"/>
    <n v="4128"/>
    <x v="6"/>
    <n v="11"/>
    <s v="Q4"/>
    <s v="Saturday"/>
    <s v="Gurugram"/>
    <s v="Email"/>
    <s v="Report Request"/>
    <x v="2"/>
    <x v="0"/>
    <s v="Normal"/>
    <s v="Good"/>
    <x v="1"/>
  </r>
  <r>
    <s v="OPS-100357"/>
    <d v="2025-02-27T00:00:00"/>
    <x v="1"/>
    <s v="Gurugram"/>
    <s v="Compliance Request"/>
    <s v="Low"/>
    <x v="0"/>
    <x v="1"/>
    <x v="0"/>
    <n v="35.1"/>
    <n v="48"/>
    <x v="0"/>
    <n v="2"/>
    <n v="3.1"/>
    <n v="450"/>
    <n v="15795"/>
    <x v="4"/>
    <n v="2"/>
    <s v="Q1"/>
    <s v="Thursday"/>
    <s v="Gurugram"/>
    <s v="Email"/>
    <s v="Compliance Request"/>
    <x v="1"/>
    <x v="0"/>
    <s v="Normal"/>
    <s v="Good"/>
    <x v="1"/>
  </r>
  <r>
    <s v="OPS-100973"/>
    <d v="2025-04-04T00:00:00"/>
    <x v="4"/>
    <s v="Hyderabad"/>
    <s v="Data Correction"/>
    <s v="Low"/>
    <x v="2"/>
    <x v="0"/>
    <x v="1"/>
    <n v="17.2"/>
    <n v="48"/>
    <x v="0"/>
    <n v="3"/>
    <n v="3.3"/>
    <n v="400"/>
    <n v="6880"/>
    <x v="10"/>
    <n v="4"/>
    <s v="Q2"/>
    <s v="Friday"/>
    <s v="Hyderabad"/>
    <s v="Teams"/>
    <s v="Data Correction"/>
    <x v="4"/>
    <x v="0"/>
    <s v="Normal"/>
    <s v="Excellent"/>
    <x v="1"/>
  </r>
  <r>
    <s v="OPS-101404"/>
    <d v="2025-07-20T00:00:00"/>
    <x v="3"/>
    <s v="Hyderabad"/>
    <s v="Employee Query"/>
    <s v="Low"/>
    <x v="0"/>
    <x v="1"/>
    <x v="0"/>
    <n v="7.5"/>
    <n v="48"/>
    <x v="0"/>
    <n v="0"/>
    <n v="4.0999999999999996"/>
    <n v="320"/>
    <n v="2400"/>
    <x v="11"/>
    <n v="7"/>
    <s v="Q3"/>
    <s v="Sunday"/>
    <s v="Hyderabad"/>
    <s v="Email"/>
    <s v="Employee Query"/>
    <x v="3"/>
    <x v="0"/>
    <s v="Normal"/>
    <s v="Excellent"/>
    <x v="0"/>
  </r>
  <r>
    <s v="OPS-103571"/>
    <d v="2025-10-09T00:00:00"/>
    <x v="2"/>
    <s v="Bengaluru"/>
    <s v="Invoice Query"/>
    <s v="Low"/>
    <x v="0"/>
    <x v="2"/>
    <x v="0"/>
    <n v="8.9"/>
    <n v="48"/>
    <x v="0"/>
    <n v="0"/>
    <n v="4.4000000000000004"/>
    <n v="320"/>
    <n v="2848"/>
    <x v="3"/>
    <n v="10"/>
    <s v="Q4"/>
    <s v="Thursday"/>
    <s v="Bengaluru"/>
    <s v="Email"/>
    <s v="Invoice Query"/>
    <x v="2"/>
    <x v="0"/>
    <s v="Normal"/>
    <s v="Excellent"/>
    <x v="0"/>
  </r>
  <r>
    <s v="OPS-103298"/>
    <d v="2025-12-06T00:00:00"/>
    <x v="4"/>
    <s v="Hyderabad"/>
    <s v="System Issue"/>
    <s v="Medium"/>
    <x v="3"/>
    <x v="3"/>
    <x v="2"/>
    <n v="27.8"/>
    <n v="24"/>
    <x v="1"/>
    <n v="0"/>
    <n v="3.7"/>
    <n v="450"/>
    <n v="12510"/>
    <x v="7"/>
    <n v="12"/>
    <s v="Q4"/>
    <s v="Saturday"/>
    <s v="Hyderabad"/>
    <s v="Phone"/>
    <s v="System Issue"/>
    <x v="4"/>
    <x v="1"/>
    <s v="Normal"/>
    <s v="At Risk"/>
    <x v="0"/>
  </r>
  <r>
    <s v="OPS-100789"/>
    <d v="2025-09-09T00:00:00"/>
    <x v="5"/>
    <s v="Mumbai"/>
    <s v="Compliance Request"/>
    <s v="Medium"/>
    <x v="1"/>
    <x v="0"/>
    <x v="0"/>
    <n v="19"/>
    <n v="24"/>
    <x v="0"/>
    <n v="0"/>
    <n v="4.5"/>
    <n v="450"/>
    <n v="8550"/>
    <x v="9"/>
    <n v="9"/>
    <s v="Q3"/>
    <s v="Tuesday"/>
    <s v="Mumbai"/>
    <s v="Portal"/>
    <s v="Compliance Request"/>
    <x v="5"/>
    <x v="0"/>
    <s v="Normal"/>
    <s v="Good"/>
    <x v="0"/>
  </r>
  <r>
    <s v="OPS-103631"/>
    <d v="2025-04-28T00:00:00"/>
    <x v="1"/>
    <s v="Bengaluru"/>
    <s v="Access Request"/>
    <s v="Medium"/>
    <x v="0"/>
    <x v="0"/>
    <x v="0"/>
    <n v="9.1999999999999993"/>
    <n v="24"/>
    <x v="0"/>
    <n v="1"/>
    <n v="4.5999999999999996"/>
    <n v="350"/>
    <n v="3220"/>
    <x v="10"/>
    <n v="4"/>
    <s v="Q2"/>
    <s v="Monday"/>
    <s v="Bengaluru"/>
    <s v="Email"/>
    <s v="Access Request"/>
    <x v="1"/>
    <x v="0"/>
    <s v="Normal"/>
    <s v="Excellent"/>
    <x v="1"/>
  </r>
  <r>
    <s v="OPS-102201"/>
    <d v="2025-08-02T00:00:00"/>
    <x v="3"/>
    <s v="Bengaluru"/>
    <s v="Access Request"/>
    <s v="Medium"/>
    <x v="3"/>
    <x v="1"/>
    <x v="0"/>
    <n v="3.3"/>
    <n v="24"/>
    <x v="0"/>
    <n v="0"/>
    <n v="4.5999999999999996"/>
    <n v="450"/>
    <n v="1485"/>
    <x v="1"/>
    <n v="8"/>
    <s v="Q3"/>
    <s v="Saturday"/>
    <s v="Bengaluru"/>
    <s v="Phone"/>
    <s v="Access Request"/>
    <x v="3"/>
    <x v="0"/>
    <s v="Normal"/>
    <s v="Excellent"/>
    <x v="0"/>
  </r>
  <r>
    <s v="OPS-104123"/>
    <d v="2025-11-22T00:00:00"/>
    <x v="3"/>
    <s v="Gurugram"/>
    <s v="Access Request"/>
    <s v="Medium"/>
    <x v="2"/>
    <x v="3"/>
    <x v="1"/>
    <n v="35.5"/>
    <n v="24"/>
    <x v="1"/>
    <n v="1"/>
    <n v="4"/>
    <n v="400"/>
    <n v="14200"/>
    <x v="6"/>
    <n v="11"/>
    <s v="Q4"/>
    <s v="Saturday"/>
    <s v="Gurugram"/>
    <s v="Teams"/>
    <s v="Access Request"/>
    <x v="3"/>
    <x v="1"/>
    <s v="Normal"/>
    <s v="At Risk"/>
    <x v="1"/>
  </r>
  <r>
    <s v="OPS-103987"/>
    <d v="2025-07-06T00:00:00"/>
    <x v="3"/>
    <s v="Hyderabad"/>
    <s v="System Issue"/>
    <s v="Low"/>
    <x v="1"/>
    <x v="3"/>
    <x v="0"/>
    <n v="9.3000000000000007"/>
    <n v="48"/>
    <x v="0"/>
    <n v="1"/>
    <n v="4.4000000000000004"/>
    <n v="400"/>
    <n v="3720"/>
    <x v="11"/>
    <n v="7"/>
    <s v="Q3"/>
    <s v="Sunday"/>
    <s v="Hyderabad"/>
    <s v="Portal"/>
    <s v="System Issue"/>
    <x v="3"/>
    <x v="0"/>
    <s v="Normal"/>
    <s v="Excellent"/>
    <x v="1"/>
  </r>
  <r>
    <s v="OPS-100158"/>
    <d v="2025-10-11T00:00:00"/>
    <x v="3"/>
    <s v="Mumbai"/>
    <s v="Report Request"/>
    <s v="Medium"/>
    <x v="1"/>
    <x v="2"/>
    <x v="0"/>
    <n v="4.4000000000000004"/>
    <n v="24"/>
    <x v="0"/>
    <n v="1"/>
    <n v="4.5"/>
    <n v="400"/>
    <n v="1760"/>
    <x v="3"/>
    <n v="10"/>
    <s v="Q4"/>
    <s v="Saturday"/>
    <s v="Mumbai"/>
    <s v="Portal"/>
    <s v="Report Request"/>
    <x v="3"/>
    <x v="0"/>
    <s v="Normal"/>
    <s v="Excellent"/>
    <x v="1"/>
  </r>
  <r>
    <s v="OPS-102473"/>
    <d v="2025-03-27T00:00:00"/>
    <x v="5"/>
    <s v="Hyderabad"/>
    <s v="Access Request"/>
    <s v="Medium"/>
    <x v="0"/>
    <x v="4"/>
    <x v="2"/>
    <n v="1.5"/>
    <n v="24"/>
    <x v="0"/>
    <n v="0"/>
    <n v="4.8"/>
    <n v="320"/>
    <n v="480"/>
    <x v="8"/>
    <n v="3"/>
    <s v="Q1"/>
    <s v="Thursday"/>
    <s v="Hyderabad"/>
    <s v="Email"/>
    <s v="Access Request"/>
    <x v="5"/>
    <x v="0"/>
    <s v="Normal"/>
    <s v="Excellent"/>
    <x v="0"/>
  </r>
  <r>
    <s v="OPS-102035"/>
    <d v="2025-07-03T00:00:00"/>
    <x v="2"/>
    <s v="Gurugram"/>
    <s v="Compliance Request"/>
    <s v="Low"/>
    <x v="0"/>
    <x v="1"/>
    <x v="0"/>
    <n v="20.9"/>
    <n v="48"/>
    <x v="0"/>
    <n v="0"/>
    <n v="3.9"/>
    <n v="350"/>
    <n v="7315"/>
    <x v="11"/>
    <n v="7"/>
    <s v="Q3"/>
    <s v="Thursday"/>
    <s v="Gurugram"/>
    <s v="Email"/>
    <s v="Compliance Request"/>
    <x v="2"/>
    <x v="0"/>
    <s v="Normal"/>
    <s v="Excellent"/>
    <x v="0"/>
  </r>
  <r>
    <s v="OPS-101037"/>
    <d v="2025-12-27T00:00:00"/>
    <x v="2"/>
    <s v="Pune"/>
    <s v="Vendor Query"/>
    <s v="Low"/>
    <x v="1"/>
    <x v="3"/>
    <x v="1"/>
    <n v="30.6"/>
    <n v="48"/>
    <x v="0"/>
    <n v="2"/>
    <n v="3.9"/>
    <n v="400"/>
    <n v="12240"/>
    <x v="7"/>
    <n v="12"/>
    <s v="Q4"/>
    <s v="Saturday"/>
    <s v="Pune"/>
    <s v="Portal"/>
    <s v="Vendor Query"/>
    <x v="2"/>
    <x v="0"/>
    <s v="Normal"/>
    <s v="Good"/>
    <x v="1"/>
  </r>
  <r>
    <s v="OPS-104282"/>
    <d v="2025-07-16T00:00:00"/>
    <x v="3"/>
    <s v="Mumbai"/>
    <s v="Compliance Request"/>
    <s v="Medium"/>
    <x v="0"/>
    <x v="4"/>
    <x v="0"/>
    <n v="9.4"/>
    <n v="24"/>
    <x v="0"/>
    <n v="0"/>
    <n v="4.4000000000000004"/>
    <n v="320"/>
    <n v="3008"/>
    <x v="11"/>
    <n v="7"/>
    <s v="Q3"/>
    <s v="Wednesday"/>
    <s v="Mumbai"/>
    <s v="Email"/>
    <s v="Compliance Request"/>
    <x v="3"/>
    <x v="0"/>
    <s v="Normal"/>
    <s v="Excellent"/>
    <x v="0"/>
  </r>
  <r>
    <s v="OPS-103305"/>
    <d v="2025-05-27T00:00:00"/>
    <x v="5"/>
    <s v="Hyderabad"/>
    <s v="Report Request"/>
    <s v="Medium"/>
    <x v="0"/>
    <x v="3"/>
    <x v="0"/>
    <n v="13.8"/>
    <n v="24"/>
    <x v="0"/>
    <n v="1"/>
    <n v="4.0999999999999996"/>
    <n v="450"/>
    <n v="6210"/>
    <x v="2"/>
    <n v="5"/>
    <s v="Q2"/>
    <s v="Tuesday"/>
    <s v="Hyderabad"/>
    <s v="Email"/>
    <s v="Report Request"/>
    <x v="5"/>
    <x v="0"/>
    <s v="Normal"/>
    <s v="Good"/>
    <x v="1"/>
  </r>
  <r>
    <s v="OPS-100849"/>
    <d v="2025-01-01T00:00:00"/>
    <x v="3"/>
    <s v="Chennai"/>
    <s v="System Issue"/>
    <s v="Low"/>
    <x v="1"/>
    <x v="4"/>
    <x v="0"/>
    <n v="21"/>
    <n v="48"/>
    <x v="0"/>
    <n v="0"/>
    <n v="4.7"/>
    <n v="320"/>
    <n v="6720"/>
    <x v="5"/>
    <n v="1"/>
    <s v="Q1"/>
    <s v="Wednesday"/>
    <s v="Chennai"/>
    <s v="Portal"/>
    <s v="System Issue"/>
    <x v="3"/>
    <x v="0"/>
    <s v="Normal"/>
    <s v="Excellent"/>
    <x v="0"/>
  </r>
  <r>
    <s v="OPS-103753"/>
    <d v="2025-01-31T00:00:00"/>
    <x v="4"/>
    <s v="Mumbai"/>
    <s v="Employee Query"/>
    <s v="Low"/>
    <x v="1"/>
    <x v="1"/>
    <x v="0"/>
    <n v="8.1"/>
    <n v="48"/>
    <x v="0"/>
    <n v="0"/>
    <n v="4.2"/>
    <n v="350"/>
    <n v="2835"/>
    <x v="5"/>
    <n v="1"/>
    <s v="Q1"/>
    <s v="Friday"/>
    <s v="Mumbai"/>
    <s v="Portal"/>
    <s v="Employee Query"/>
    <x v="4"/>
    <x v="0"/>
    <s v="Normal"/>
    <s v="Excellent"/>
    <x v="0"/>
  </r>
  <r>
    <s v="OPS-104851"/>
    <d v="2025-05-18T00:00:00"/>
    <x v="2"/>
    <s v="Mumbai"/>
    <s v="System Issue"/>
    <s v="Medium"/>
    <x v="1"/>
    <x v="0"/>
    <x v="0"/>
    <n v="23.8"/>
    <n v="24"/>
    <x v="0"/>
    <n v="0"/>
    <n v="4.2"/>
    <n v="280"/>
    <n v="6664"/>
    <x v="2"/>
    <n v="5"/>
    <s v="Q2"/>
    <s v="Sunday"/>
    <s v="Mumbai"/>
    <s v="Portal"/>
    <s v="System Issue"/>
    <x v="2"/>
    <x v="0"/>
    <s v="Normal"/>
    <s v="Good"/>
    <x v="0"/>
  </r>
  <r>
    <s v="OPS-102506"/>
    <d v="2025-03-23T00:00:00"/>
    <x v="3"/>
    <s v="Bengaluru"/>
    <s v="Employee Query"/>
    <s v="Medium"/>
    <x v="1"/>
    <x v="2"/>
    <x v="0"/>
    <n v="11.1"/>
    <n v="24"/>
    <x v="0"/>
    <n v="0"/>
    <n v="4.9000000000000004"/>
    <n v="400"/>
    <n v="4440"/>
    <x v="8"/>
    <n v="3"/>
    <s v="Q1"/>
    <s v="Sunday"/>
    <s v="Bengaluru"/>
    <s v="Portal"/>
    <s v="Employee Query"/>
    <x v="3"/>
    <x v="0"/>
    <s v="Normal"/>
    <s v="Excellent"/>
    <x v="0"/>
  </r>
  <r>
    <s v="OPS-101050"/>
    <d v="2025-03-30T00:00:00"/>
    <x v="4"/>
    <s v="Hyderabad"/>
    <s v="Data Correction"/>
    <s v="Medium"/>
    <x v="0"/>
    <x v="3"/>
    <x v="0"/>
    <n v="6.8"/>
    <n v="24"/>
    <x v="0"/>
    <n v="1"/>
    <n v="4.5"/>
    <n v="350"/>
    <n v="2380"/>
    <x v="8"/>
    <n v="3"/>
    <s v="Q1"/>
    <s v="Sunday"/>
    <s v="Hyderabad"/>
    <s v="Email"/>
    <s v="Data Correction"/>
    <x v="4"/>
    <x v="0"/>
    <s v="Normal"/>
    <s v="Excellent"/>
    <x v="1"/>
  </r>
  <r>
    <s v="OPS-100384"/>
    <d v="2025-01-20T00:00:00"/>
    <x v="1"/>
    <s v="Bengaluru"/>
    <s v="Employee Query"/>
    <s v="Medium"/>
    <x v="0"/>
    <x v="2"/>
    <x v="0"/>
    <n v="15.6"/>
    <n v="24"/>
    <x v="0"/>
    <n v="0"/>
    <n v="5"/>
    <n v="400"/>
    <n v="6240"/>
    <x v="5"/>
    <n v="1"/>
    <s v="Q1"/>
    <s v="Monday"/>
    <s v="Bengaluru"/>
    <s v="Email"/>
    <s v="Employee Query"/>
    <x v="1"/>
    <x v="0"/>
    <s v="Normal"/>
    <s v="Good"/>
    <x v="0"/>
  </r>
  <r>
    <s v="OPS-104407"/>
    <d v="2025-02-08T00:00:00"/>
    <x v="3"/>
    <s v="Noida"/>
    <s v="Compliance Request"/>
    <s v="Low"/>
    <x v="1"/>
    <x v="0"/>
    <x v="2"/>
    <n v="28.5"/>
    <n v="48"/>
    <x v="0"/>
    <n v="1"/>
    <n v="4"/>
    <n v="280"/>
    <n v="7980"/>
    <x v="4"/>
    <n v="2"/>
    <s v="Q1"/>
    <s v="Saturday"/>
    <s v="Noida"/>
    <s v="Portal"/>
    <s v="Compliance Request"/>
    <x v="3"/>
    <x v="0"/>
    <s v="Normal"/>
    <s v="Good"/>
    <x v="1"/>
  </r>
  <r>
    <s v="OPS-102251"/>
    <d v="2025-05-26T00:00:00"/>
    <x v="3"/>
    <s v="Noida"/>
    <s v="Employee Query"/>
    <s v="Low"/>
    <x v="1"/>
    <x v="2"/>
    <x v="2"/>
    <n v="18.399999999999999"/>
    <n v="48"/>
    <x v="0"/>
    <n v="0"/>
    <n v="4.5"/>
    <n v="450"/>
    <n v="8280"/>
    <x v="2"/>
    <n v="5"/>
    <s v="Q2"/>
    <s v="Monday"/>
    <s v="Noida"/>
    <s v="Portal"/>
    <s v="Employee Query"/>
    <x v="3"/>
    <x v="0"/>
    <s v="Normal"/>
    <s v="Excellent"/>
    <x v="0"/>
  </r>
  <r>
    <s v="OPS-100154"/>
    <d v="2025-11-23T00:00:00"/>
    <x v="5"/>
    <s v="Pune"/>
    <s v="System Issue"/>
    <s v="Medium"/>
    <x v="1"/>
    <x v="3"/>
    <x v="1"/>
    <n v="13.1"/>
    <n v="24"/>
    <x v="0"/>
    <n v="2"/>
    <n v="4.7"/>
    <n v="400"/>
    <n v="5240"/>
    <x v="6"/>
    <n v="11"/>
    <s v="Q4"/>
    <s v="Sunday"/>
    <s v="Pune"/>
    <s v="Portal"/>
    <s v="System Issue"/>
    <x v="5"/>
    <x v="0"/>
    <s v="Normal"/>
    <s v="Good"/>
    <x v="1"/>
  </r>
  <r>
    <s v="OPS-101197"/>
    <d v="2025-10-12T00:00:00"/>
    <x v="0"/>
    <s v="Pune"/>
    <s v="Report Request"/>
    <s v="Medium"/>
    <x v="1"/>
    <x v="0"/>
    <x v="0"/>
    <n v="9.6"/>
    <n v="24"/>
    <x v="0"/>
    <n v="2"/>
    <n v="4.0999999999999996"/>
    <n v="450"/>
    <n v="4320"/>
    <x v="3"/>
    <n v="10"/>
    <s v="Q4"/>
    <s v="Sunday"/>
    <s v="Pune"/>
    <s v="Portal"/>
    <s v="Report Request"/>
    <x v="0"/>
    <x v="0"/>
    <s v="Normal"/>
    <s v="Excellent"/>
    <x v="1"/>
  </r>
  <r>
    <s v="OPS-101844"/>
    <d v="2025-01-09T00:00:00"/>
    <x v="1"/>
    <s v="Gurugram"/>
    <s v="Invoice Query"/>
    <s v="Low"/>
    <x v="0"/>
    <x v="0"/>
    <x v="0"/>
    <n v="6.7"/>
    <n v="48"/>
    <x v="0"/>
    <n v="0"/>
    <n v="5"/>
    <n v="320"/>
    <n v="2144"/>
    <x v="5"/>
    <n v="1"/>
    <s v="Q1"/>
    <s v="Thursday"/>
    <s v="Gurugram"/>
    <s v="Email"/>
    <s v="Invoice Query"/>
    <x v="1"/>
    <x v="0"/>
    <s v="Normal"/>
    <s v="Excellent"/>
    <x v="0"/>
  </r>
  <r>
    <s v="OPS-103156"/>
    <d v="2025-04-20T00:00:00"/>
    <x v="4"/>
    <s v="Gurugram"/>
    <s v="Invoice Query"/>
    <s v="Medium"/>
    <x v="1"/>
    <x v="2"/>
    <x v="0"/>
    <n v="14.3"/>
    <n v="24"/>
    <x v="0"/>
    <n v="1"/>
    <n v="3.9"/>
    <n v="400"/>
    <n v="5720"/>
    <x v="10"/>
    <n v="4"/>
    <s v="Q2"/>
    <s v="Sunday"/>
    <s v="Gurugram"/>
    <s v="Portal"/>
    <s v="Invoice Query"/>
    <x v="4"/>
    <x v="0"/>
    <s v="Normal"/>
    <s v="Good"/>
    <x v="1"/>
  </r>
  <r>
    <s v="OPS-102171"/>
    <d v="2025-04-16T00:00:00"/>
    <x v="4"/>
    <s v="Bengaluru"/>
    <s v="Report Request"/>
    <s v="Medium"/>
    <x v="1"/>
    <x v="1"/>
    <x v="1"/>
    <n v="12.9"/>
    <n v="24"/>
    <x v="0"/>
    <n v="1"/>
    <n v="5"/>
    <n v="320"/>
    <n v="4128"/>
    <x v="10"/>
    <n v="4"/>
    <s v="Q2"/>
    <s v="Wednesday"/>
    <s v="Bengaluru"/>
    <s v="Portal"/>
    <s v="Report Request"/>
    <x v="4"/>
    <x v="0"/>
    <s v="Normal"/>
    <s v="Good"/>
    <x v="1"/>
  </r>
  <r>
    <s v="OPS-104572"/>
    <d v="2025-05-18T00:00:00"/>
    <x v="2"/>
    <s v="Mumbai"/>
    <s v="Invoice Query"/>
    <s v="Low"/>
    <x v="2"/>
    <x v="0"/>
    <x v="0"/>
    <n v="4.4000000000000004"/>
    <n v="48"/>
    <x v="0"/>
    <n v="1"/>
    <n v="4.7"/>
    <n v="350"/>
    <n v="1540"/>
    <x v="2"/>
    <n v="5"/>
    <s v="Q2"/>
    <s v="Sunday"/>
    <s v="Mumbai"/>
    <s v="Teams"/>
    <s v="Invoice Query"/>
    <x v="2"/>
    <x v="0"/>
    <s v="Normal"/>
    <s v="Excellent"/>
    <x v="1"/>
  </r>
  <r>
    <s v="OPS-100286"/>
    <d v="2025-09-11T00:00:00"/>
    <x v="5"/>
    <s v="Noida"/>
    <s v="Data Correction"/>
    <s v="Low"/>
    <x v="1"/>
    <x v="4"/>
    <x v="0"/>
    <n v="18.100000000000001"/>
    <n v="48"/>
    <x v="0"/>
    <n v="0"/>
    <n v="4.4000000000000004"/>
    <n v="400"/>
    <n v="7240"/>
    <x v="9"/>
    <n v="9"/>
    <s v="Q3"/>
    <s v="Thursday"/>
    <s v="Noida"/>
    <s v="Portal"/>
    <s v="Data Correction"/>
    <x v="5"/>
    <x v="0"/>
    <s v="Normal"/>
    <s v="Excellent"/>
    <x v="0"/>
  </r>
  <r>
    <s v="OPS-104868"/>
    <d v="2025-07-02T00:00:00"/>
    <x v="3"/>
    <s v="Gurugram"/>
    <s v="Report Request"/>
    <s v="Medium"/>
    <x v="0"/>
    <x v="3"/>
    <x v="0"/>
    <n v="7.6"/>
    <n v="24"/>
    <x v="0"/>
    <n v="0"/>
    <n v="5"/>
    <n v="450"/>
    <n v="3420"/>
    <x v="11"/>
    <n v="7"/>
    <s v="Q3"/>
    <s v="Wednesday"/>
    <s v="Gurugram"/>
    <s v="Email"/>
    <s v="Report Request"/>
    <x v="3"/>
    <x v="0"/>
    <s v="Normal"/>
    <s v="Excellent"/>
    <x v="0"/>
  </r>
  <r>
    <s v="OPS-100414"/>
    <d v="2025-03-01T00:00:00"/>
    <x v="6"/>
    <s v="Pune"/>
    <s v="Compliance Request"/>
    <s v="Medium"/>
    <x v="1"/>
    <x v="3"/>
    <x v="1"/>
    <n v="12.6"/>
    <n v="24"/>
    <x v="0"/>
    <n v="3"/>
    <n v="3.9"/>
    <n v="350"/>
    <n v="4410"/>
    <x v="8"/>
    <n v="3"/>
    <s v="Q1"/>
    <s v="Saturday"/>
    <s v="Pune"/>
    <s v="Portal"/>
    <s v="Compliance Request"/>
    <x v="6"/>
    <x v="0"/>
    <s v="Normal"/>
    <s v="Good"/>
    <x v="1"/>
  </r>
  <r>
    <s v="OPS-100542"/>
    <d v="2025-07-11T00:00:00"/>
    <x v="0"/>
    <s v="Hyderabad"/>
    <s v="Data Correction"/>
    <s v="Medium"/>
    <x v="0"/>
    <x v="0"/>
    <x v="0"/>
    <n v="15.8"/>
    <n v="24"/>
    <x v="0"/>
    <n v="1"/>
    <n v="4.5"/>
    <n v="450"/>
    <n v="7110"/>
    <x v="11"/>
    <n v="7"/>
    <s v="Q3"/>
    <s v="Friday"/>
    <s v="Hyderabad"/>
    <s v="Email"/>
    <s v="Data Correction"/>
    <x v="0"/>
    <x v="0"/>
    <s v="Normal"/>
    <s v="Good"/>
    <x v="1"/>
  </r>
  <r>
    <s v="OPS-101259"/>
    <d v="2025-09-06T00:00:00"/>
    <x v="1"/>
    <s v="Gurugram"/>
    <s v="System Issue"/>
    <s v="High"/>
    <x v="1"/>
    <x v="0"/>
    <x v="2"/>
    <n v="5.6"/>
    <n v="12"/>
    <x v="0"/>
    <n v="2"/>
    <n v="4.8"/>
    <n v="400"/>
    <n v="2240"/>
    <x v="9"/>
    <n v="9"/>
    <s v="Q3"/>
    <s v="Saturday"/>
    <s v="Gurugram"/>
    <s v="Portal"/>
    <s v="System Issue"/>
    <x v="1"/>
    <x v="0"/>
    <s v="Normal"/>
    <s v="Excellent"/>
    <x v="1"/>
  </r>
  <r>
    <s v="OPS-100522"/>
    <d v="2025-09-10T00:00:00"/>
    <x v="4"/>
    <s v="Bengaluru"/>
    <s v="System Issue"/>
    <s v="Low"/>
    <x v="1"/>
    <x v="4"/>
    <x v="0"/>
    <n v="6.2"/>
    <n v="48"/>
    <x v="0"/>
    <n v="0"/>
    <n v="4.7"/>
    <n v="400"/>
    <n v="2480"/>
    <x v="9"/>
    <n v="9"/>
    <s v="Q3"/>
    <s v="Wednesday"/>
    <s v="Bengaluru"/>
    <s v="Portal"/>
    <s v="System Issue"/>
    <x v="4"/>
    <x v="0"/>
    <s v="Normal"/>
    <s v="Excellent"/>
    <x v="0"/>
  </r>
  <r>
    <s v="OPS-104890"/>
    <d v="2025-10-04T00:00:00"/>
    <x v="2"/>
    <s v="Bengaluru"/>
    <s v="Invoice Query"/>
    <s v="High"/>
    <x v="1"/>
    <x v="1"/>
    <x v="0"/>
    <n v="18.399999999999999"/>
    <n v="12"/>
    <x v="1"/>
    <n v="0"/>
    <n v="4.2"/>
    <n v="280"/>
    <n v="5152"/>
    <x v="3"/>
    <n v="10"/>
    <s v="Q4"/>
    <s v="Saturday"/>
    <s v="Bengaluru"/>
    <s v="Portal"/>
    <s v="Invoice Query"/>
    <x v="2"/>
    <x v="1"/>
    <s v="Normal"/>
    <s v="Critical"/>
    <x v="0"/>
  </r>
  <r>
    <s v="OPS-100280"/>
    <d v="2025-06-10T00:00:00"/>
    <x v="5"/>
    <s v="Gurugram"/>
    <s v="Report Request"/>
    <s v="Low"/>
    <x v="0"/>
    <x v="0"/>
    <x v="0"/>
    <n v="10.4"/>
    <n v="48"/>
    <x v="0"/>
    <n v="1"/>
    <n v="4.4000000000000004"/>
    <n v="280"/>
    <n v="2912"/>
    <x v="0"/>
    <n v="6"/>
    <s v="Q2"/>
    <s v="Tuesday"/>
    <s v="Gurugram"/>
    <s v="Email"/>
    <s v="Report Request"/>
    <x v="5"/>
    <x v="0"/>
    <s v="Normal"/>
    <s v="Excellent"/>
    <x v="1"/>
  </r>
  <r>
    <s v="OPS-101614"/>
    <d v="2025-04-24T00:00:00"/>
    <x v="1"/>
    <s v="Gurugram"/>
    <s v="Invoice Query"/>
    <s v="Medium"/>
    <x v="0"/>
    <x v="0"/>
    <x v="0"/>
    <n v="5.2"/>
    <n v="24"/>
    <x v="0"/>
    <n v="0"/>
    <n v="4.9000000000000004"/>
    <n v="350"/>
    <n v="1820"/>
    <x v="10"/>
    <n v="4"/>
    <s v="Q2"/>
    <s v="Thursday"/>
    <s v="Gurugram"/>
    <s v="Email"/>
    <s v="Invoice Query"/>
    <x v="1"/>
    <x v="0"/>
    <s v="Normal"/>
    <s v="Excellent"/>
    <x v="0"/>
  </r>
  <r>
    <s v="OPS-100591"/>
    <d v="2025-08-11T00:00:00"/>
    <x v="6"/>
    <s v="Mumbai"/>
    <s v="Employee Query"/>
    <s v="Medium"/>
    <x v="0"/>
    <x v="3"/>
    <x v="1"/>
    <n v="14.3"/>
    <n v="24"/>
    <x v="0"/>
    <n v="2"/>
    <n v="4.5"/>
    <n v="280"/>
    <n v="4004"/>
    <x v="1"/>
    <n v="8"/>
    <s v="Q3"/>
    <s v="Monday"/>
    <s v="Mumbai"/>
    <s v="Email"/>
    <s v="Employee Query"/>
    <x v="6"/>
    <x v="0"/>
    <s v="Normal"/>
    <s v="Good"/>
    <x v="1"/>
  </r>
  <r>
    <s v="OPS-102755"/>
    <d v="2025-12-22T00:00:00"/>
    <x v="3"/>
    <s v="Bengaluru"/>
    <s v="Report Request"/>
    <s v="Medium"/>
    <x v="1"/>
    <x v="1"/>
    <x v="0"/>
    <n v="9.5"/>
    <n v="24"/>
    <x v="0"/>
    <n v="0"/>
    <n v="4.7"/>
    <n v="350"/>
    <n v="3325"/>
    <x v="7"/>
    <n v="12"/>
    <s v="Q4"/>
    <s v="Monday"/>
    <s v="Bengaluru"/>
    <s v="Portal"/>
    <s v="Report Request"/>
    <x v="3"/>
    <x v="0"/>
    <s v="Normal"/>
    <s v="Excellent"/>
    <x v="0"/>
  </r>
  <r>
    <s v="OPS-100321"/>
    <d v="2025-04-07T00:00:00"/>
    <x v="5"/>
    <s v="Hyderabad"/>
    <s v="Access Request"/>
    <s v="Medium"/>
    <x v="0"/>
    <x v="2"/>
    <x v="2"/>
    <n v="5.8"/>
    <n v="48"/>
    <x v="0"/>
    <n v="1"/>
    <n v="4.7"/>
    <n v="350"/>
    <n v="2030"/>
    <x v="10"/>
    <n v="4"/>
    <s v="Q2"/>
    <s v="Monday"/>
    <s v="Hyderabad"/>
    <s v="Email"/>
    <s v="Access Request"/>
    <x v="5"/>
    <x v="0"/>
    <s v="Normal"/>
    <s v="Excellent"/>
    <x v="1"/>
  </r>
  <r>
    <s v="OPS-102382"/>
    <d v="2025-01-07T00:00:00"/>
    <x v="4"/>
    <s v="Gurugram"/>
    <s v="System Issue"/>
    <s v="Low"/>
    <x v="2"/>
    <x v="1"/>
    <x v="0"/>
    <n v="15.6"/>
    <n v="48"/>
    <x v="0"/>
    <n v="2"/>
    <n v="4.7"/>
    <n v="450"/>
    <n v="7020"/>
    <x v="5"/>
    <n v="1"/>
    <s v="Q1"/>
    <s v="Tuesday"/>
    <s v="Gurugram"/>
    <s v="Teams"/>
    <s v="System Issue"/>
    <x v="4"/>
    <x v="0"/>
    <s v="Normal"/>
    <s v="Excellent"/>
    <x v="1"/>
  </r>
  <r>
    <s v="OPS-100984"/>
    <d v="2025-11-20T00:00:00"/>
    <x v="6"/>
    <s v="Mumbai"/>
    <s v="Vendor Query"/>
    <s v="Low"/>
    <x v="1"/>
    <x v="1"/>
    <x v="0"/>
    <n v="7.4"/>
    <n v="48"/>
    <x v="0"/>
    <n v="0"/>
    <n v="4.7"/>
    <n v="350"/>
    <n v="2590"/>
    <x v="6"/>
    <n v="11"/>
    <s v="Q4"/>
    <s v="Thursday"/>
    <s v="Mumbai"/>
    <s v="Portal"/>
    <s v="Vendor Query"/>
    <x v="6"/>
    <x v="0"/>
    <s v="Normal"/>
    <s v="Excellent"/>
    <x v="0"/>
  </r>
  <r>
    <s v="OPS-102030"/>
    <d v="2025-11-02T00:00:00"/>
    <x v="0"/>
    <s v="Chennai"/>
    <s v="Data Correction"/>
    <s v="Low"/>
    <x v="3"/>
    <x v="2"/>
    <x v="0"/>
    <n v="9.3000000000000007"/>
    <n v="48"/>
    <x v="0"/>
    <n v="0"/>
    <n v="5"/>
    <n v="320"/>
    <n v="2976"/>
    <x v="6"/>
    <n v="11"/>
    <s v="Q4"/>
    <s v="Sunday"/>
    <s v="Chennai"/>
    <s v="Phone"/>
    <s v="Data Correction"/>
    <x v="0"/>
    <x v="0"/>
    <s v="Normal"/>
    <s v="Excellent"/>
    <x v="0"/>
  </r>
  <r>
    <s v="OPS-103500"/>
    <d v="2025-03-11T00:00:00"/>
    <x v="0"/>
    <s v="Bengaluru"/>
    <s v="Access Request"/>
    <s v="Medium"/>
    <x v="0"/>
    <x v="4"/>
    <x v="0"/>
    <n v="10.1"/>
    <n v="24"/>
    <x v="0"/>
    <n v="0"/>
    <n v="4.7"/>
    <n v="400"/>
    <n v="4040"/>
    <x v="8"/>
    <n v="3"/>
    <s v="Q1"/>
    <s v="Tuesday"/>
    <s v="Bengaluru"/>
    <s v="Email"/>
    <s v="Access Request"/>
    <x v="0"/>
    <x v="0"/>
    <s v="Normal"/>
    <s v="Excellent"/>
    <x v="0"/>
  </r>
  <r>
    <s v="OPS-102244"/>
    <d v="2025-03-18T00:00:00"/>
    <x v="0"/>
    <s v="Pune"/>
    <s v="Access Request"/>
    <s v="Low"/>
    <x v="3"/>
    <x v="3"/>
    <x v="0"/>
    <n v="2.7"/>
    <n v="48"/>
    <x v="0"/>
    <n v="0"/>
    <n v="5"/>
    <n v="320"/>
    <n v="864"/>
    <x v="8"/>
    <n v="3"/>
    <s v="Q1"/>
    <s v="Tuesday"/>
    <s v="Pune"/>
    <s v="Phone"/>
    <s v="Access Request"/>
    <x v="0"/>
    <x v="0"/>
    <s v="Normal"/>
    <s v="Excellent"/>
    <x v="0"/>
  </r>
  <r>
    <s v="OPS-101993"/>
    <d v="2025-04-17T00:00:00"/>
    <x v="3"/>
    <s v="Chennai"/>
    <s v="Report Request"/>
    <s v="Low"/>
    <x v="0"/>
    <x v="2"/>
    <x v="1"/>
    <n v="16.7"/>
    <n v="48"/>
    <x v="0"/>
    <n v="2"/>
    <n v="4.3"/>
    <n v="320"/>
    <n v="5344"/>
    <x v="10"/>
    <n v="4"/>
    <s v="Q2"/>
    <s v="Thursday"/>
    <s v="Chennai"/>
    <s v="Email"/>
    <s v="Report Request"/>
    <x v="3"/>
    <x v="0"/>
    <s v="Normal"/>
    <s v="Excellent"/>
    <x v="1"/>
  </r>
  <r>
    <s v="OPS-100322"/>
    <d v="2025-10-11T00:00:00"/>
    <x v="3"/>
    <s v="Mumbai"/>
    <s v="System Issue"/>
    <s v="Medium"/>
    <x v="1"/>
    <x v="3"/>
    <x v="0"/>
    <n v="9.3000000000000007"/>
    <n v="24"/>
    <x v="0"/>
    <n v="0"/>
    <n v="5"/>
    <n v="320"/>
    <n v="2976"/>
    <x v="3"/>
    <n v="10"/>
    <s v="Q4"/>
    <s v="Saturday"/>
    <s v="Mumbai"/>
    <s v="Portal"/>
    <s v="System Issue"/>
    <x v="3"/>
    <x v="0"/>
    <s v="Normal"/>
    <s v="Excellent"/>
    <x v="0"/>
  </r>
  <r>
    <s v="OPS-104770"/>
    <d v="2025-06-15T00:00:00"/>
    <x v="6"/>
    <s v="Unknown"/>
    <s v="Compliance Request"/>
    <s v="Medium"/>
    <x v="0"/>
    <x v="2"/>
    <x v="1"/>
    <n v="3.2"/>
    <n v="24"/>
    <x v="0"/>
    <n v="1"/>
    <n v="5"/>
    <n v="280"/>
    <n v="896"/>
    <x v="0"/>
    <n v="6"/>
    <s v="Q2"/>
    <s v="Sunday"/>
    <s v="Unknown"/>
    <s v="Email"/>
    <s v="Compliance Request"/>
    <x v="6"/>
    <x v="0"/>
    <s v="Normal"/>
    <s v="Excellent"/>
    <x v="1"/>
  </r>
  <r>
    <s v="OPS-103984"/>
    <d v="2025-11-17T00:00:00"/>
    <x v="5"/>
    <s v="Gurugram"/>
    <s v="Vendor Query"/>
    <s v="Medium"/>
    <x v="1"/>
    <x v="4"/>
    <x v="0"/>
    <n v="7.1"/>
    <n v="24"/>
    <x v="0"/>
    <n v="0"/>
    <n v="4.9000000000000004"/>
    <n v="350"/>
    <n v="2485"/>
    <x v="6"/>
    <n v="11"/>
    <s v="Q4"/>
    <s v="Monday"/>
    <s v="Gurugram"/>
    <s v="Portal"/>
    <s v="Vendor Query"/>
    <x v="5"/>
    <x v="0"/>
    <s v="Normal"/>
    <s v="Excellent"/>
    <x v="0"/>
  </r>
  <r>
    <s v="OPS-100707"/>
    <d v="2025-08-28T00:00:00"/>
    <x v="5"/>
    <s v="Chennai"/>
    <s v="Report Request"/>
    <s v="Medium"/>
    <x v="0"/>
    <x v="4"/>
    <x v="0"/>
    <n v="31.2"/>
    <n v="24"/>
    <x v="1"/>
    <n v="0"/>
    <n v="4"/>
    <n v="280"/>
    <n v="8736"/>
    <x v="1"/>
    <n v="8"/>
    <s v="Q3"/>
    <s v="Thursday"/>
    <s v="Chennai"/>
    <s v="Email"/>
    <s v="Report Request"/>
    <x v="5"/>
    <x v="1"/>
    <s v="Normal"/>
    <s v="At Risk"/>
    <x v="0"/>
  </r>
  <r>
    <s v="OPS-102935"/>
    <d v="2025-06-03T00:00:00"/>
    <x v="5"/>
    <s v="Hyderabad"/>
    <s v="Access Request"/>
    <s v="Low"/>
    <x v="0"/>
    <x v="4"/>
    <x v="0"/>
    <n v="17.8"/>
    <n v="48"/>
    <x v="0"/>
    <n v="0"/>
    <n v="4.2"/>
    <n v="450"/>
    <n v="8010"/>
    <x v="0"/>
    <n v="6"/>
    <s v="Q2"/>
    <s v="Tuesday"/>
    <s v="Hyderabad"/>
    <s v="Email"/>
    <s v="Access Request"/>
    <x v="5"/>
    <x v="0"/>
    <s v="Normal"/>
    <s v="Excellent"/>
    <x v="0"/>
  </r>
  <r>
    <s v="OPS-102837"/>
    <d v="2025-04-16T00:00:00"/>
    <x v="4"/>
    <s v="Hyderabad"/>
    <s v="System Issue"/>
    <s v="Low"/>
    <x v="0"/>
    <x v="0"/>
    <x v="0"/>
    <n v="7.4"/>
    <n v="48"/>
    <x v="0"/>
    <n v="0"/>
    <n v="4.8"/>
    <n v="350"/>
    <n v="2590"/>
    <x v="10"/>
    <n v="4"/>
    <s v="Q2"/>
    <s v="Wednesday"/>
    <s v="Hyderabad"/>
    <s v="Email"/>
    <s v="System Issue"/>
    <x v="4"/>
    <x v="0"/>
    <s v="Normal"/>
    <s v="Excellent"/>
    <x v="0"/>
  </r>
  <r>
    <s v="OPS-100172"/>
    <d v="2025-12-14T00:00:00"/>
    <x v="3"/>
    <s v="Hyderabad"/>
    <s v="Vendor Query"/>
    <s v="Low"/>
    <x v="0"/>
    <x v="3"/>
    <x v="0"/>
    <n v="7.9"/>
    <n v="48"/>
    <x v="0"/>
    <n v="0"/>
    <n v="5"/>
    <n v="400"/>
    <n v="3160"/>
    <x v="7"/>
    <n v="12"/>
    <s v="Q4"/>
    <s v="Sunday"/>
    <s v="Hyderabad"/>
    <s v="Email"/>
    <s v="Vendor Query"/>
    <x v="3"/>
    <x v="0"/>
    <s v="Normal"/>
    <s v="Excellent"/>
    <x v="0"/>
  </r>
  <r>
    <s v="OPS-100576"/>
    <d v="2025-02-21T00:00:00"/>
    <x v="2"/>
    <s v="Pune"/>
    <s v="Employee Query"/>
    <s v="High"/>
    <x v="0"/>
    <x v="1"/>
    <x v="0"/>
    <n v="8.5"/>
    <n v="12"/>
    <x v="0"/>
    <n v="1"/>
    <n v="5"/>
    <n v="280"/>
    <n v="2380"/>
    <x v="4"/>
    <n v="2"/>
    <s v="Q1"/>
    <s v="Friday"/>
    <s v="Pune"/>
    <s v="Email"/>
    <s v="Employee Query"/>
    <x v="2"/>
    <x v="0"/>
    <s v="Normal"/>
    <s v="Good"/>
    <x v="1"/>
  </r>
  <r>
    <s v="OPS-103615"/>
    <d v="2025-05-25T00:00:00"/>
    <x v="0"/>
    <s v="Pune"/>
    <s v="Compliance Request"/>
    <s v="Medium"/>
    <x v="0"/>
    <x v="4"/>
    <x v="0"/>
    <n v="15.2"/>
    <n v="24"/>
    <x v="0"/>
    <n v="0"/>
    <n v="4.2"/>
    <n v="280"/>
    <n v="4256"/>
    <x v="2"/>
    <n v="5"/>
    <s v="Q2"/>
    <s v="Sunday"/>
    <s v="Pune"/>
    <s v="Email"/>
    <s v="Compliance Request"/>
    <x v="0"/>
    <x v="0"/>
    <s v="Normal"/>
    <s v="Good"/>
    <x v="0"/>
  </r>
  <r>
    <s v="OPS-104194"/>
    <d v="2025-05-06T00:00:00"/>
    <x v="6"/>
    <s v="Unknown"/>
    <s v="Compliance Request"/>
    <s v="Medium"/>
    <x v="0"/>
    <x v="0"/>
    <x v="0"/>
    <n v="9.6"/>
    <n v="24"/>
    <x v="0"/>
    <n v="2"/>
    <n v="4.5"/>
    <n v="350"/>
    <n v="3360"/>
    <x v="2"/>
    <n v="5"/>
    <s v="Q2"/>
    <s v="Tuesday"/>
    <s v="Unknown"/>
    <s v="Email"/>
    <s v="Compliance Request"/>
    <x v="6"/>
    <x v="0"/>
    <s v="Normal"/>
    <s v="Excellent"/>
    <x v="1"/>
  </r>
  <r>
    <s v="OPS-103541"/>
    <d v="2025-11-19T00:00:00"/>
    <x v="5"/>
    <s v="Mumbai"/>
    <s v="Employee Query"/>
    <s v="Low"/>
    <x v="1"/>
    <x v="3"/>
    <x v="0"/>
    <n v="5"/>
    <n v="48"/>
    <x v="0"/>
    <n v="0"/>
    <n v="4.8"/>
    <n v="320"/>
    <n v="1600"/>
    <x v="6"/>
    <n v="11"/>
    <s v="Q4"/>
    <s v="Wednesday"/>
    <s v="Mumbai"/>
    <s v="Portal"/>
    <s v="Employee Query"/>
    <x v="5"/>
    <x v="0"/>
    <s v="Normal"/>
    <s v="Excellent"/>
    <x v="0"/>
  </r>
  <r>
    <s v="OPS-100693"/>
    <d v="2025-05-16T00:00:00"/>
    <x v="4"/>
    <s v="Noida"/>
    <s v="Report Request"/>
    <s v="Low"/>
    <x v="2"/>
    <x v="3"/>
    <x v="0"/>
    <n v="4.3"/>
    <n v="48"/>
    <x v="0"/>
    <n v="2"/>
    <n v="4.2"/>
    <n v="320"/>
    <n v="1376"/>
    <x v="2"/>
    <n v="5"/>
    <s v="Q2"/>
    <s v="Friday"/>
    <s v="Noida"/>
    <s v="Teams"/>
    <s v="Report Request"/>
    <x v="4"/>
    <x v="0"/>
    <s v="Normal"/>
    <s v="Excellent"/>
    <x v="1"/>
  </r>
  <r>
    <s v="OPS-100744"/>
    <d v="2025-12-17T00:00:00"/>
    <x v="5"/>
    <s v="Gurugram"/>
    <s v="System Issue"/>
    <s v="High"/>
    <x v="2"/>
    <x v="0"/>
    <x v="0"/>
    <n v="21"/>
    <n v="12"/>
    <x v="1"/>
    <n v="0"/>
    <n v="4.4000000000000004"/>
    <n v="280"/>
    <n v="5880"/>
    <x v="7"/>
    <n v="12"/>
    <s v="Q4"/>
    <s v="Wednesday"/>
    <s v="Gurugram"/>
    <s v="Teams"/>
    <s v="System Issue"/>
    <x v="5"/>
    <x v="1"/>
    <s v="Normal"/>
    <s v="Critical"/>
    <x v="0"/>
  </r>
  <r>
    <s v="OPS-104796"/>
    <d v="2025-06-12T00:00:00"/>
    <x v="3"/>
    <s v="Bengaluru"/>
    <s v="Compliance Request"/>
    <s v="Medium"/>
    <x v="1"/>
    <x v="0"/>
    <x v="2"/>
    <n v="10.7"/>
    <n v="24"/>
    <x v="0"/>
    <n v="1"/>
    <n v="4.2"/>
    <n v="400"/>
    <n v="4280"/>
    <x v="0"/>
    <n v="6"/>
    <s v="Q2"/>
    <s v="Thursday"/>
    <s v="Bengaluru"/>
    <s v="Portal"/>
    <s v="Compliance Request"/>
    <x v="3"/>
    <x v="0"/>
    <s v="Normal"/>
    <s v="Excellent"/>
    <x v="1"/>
  </r>
  <r>
    <s v="OPS-103888"/>
    <d v="2025-12-05T00:00:00"/>
    <x v="0"/>
    <s v="Mumbai"/>
    <s v="System Issue"/>
    <s v="Low"/>
    <x v="5"/>
    <x v="3"/>
    <x v="0"/>
    <n v="21.6"/>
    <n v="48"/>
    <x v="0"/>
    <n v="0"/>
    <n v="4.2"/>
    <n v="400"/>
    <n v="8640"/>
    <x v="7"/>
    <n v="12"/>
    <s v="Q4"/>
    <s v="Friday"/>
    <s v="Mumbai"/>
    <s v="Email"/>
    <s v="System Issue"/>
    <x v="0"/>
    <x v="0"/>
    <s v="Normal"/>
    <s v="Excellent"/>
    <x v="0"/>
  </r>
  <r>
    <s v="OPS-100440"/>
    <d v="2025-04-27T00:00:00"/>
    <x v="4"/>
    <s v="Gurugram"/>
    <s v="Invoice Query"/>
    <s v="Medium"/>
    <x v="0"/>
    <x v="2"/>
    <x v="0"/>
    <n v="4.2"/>
    <n v="24"/>
    <x v="0"/>
    <n v="0"/>
    <n v="5"/>
    <n v="320"/>
    <n v="1344"/>
    <x v="10"/>
    <n v="4"/>
    <s v="Q2"/>
    <s v="Sunday"/>
    <s v="Gurugram"/>
    <s v="Email"/>
    <s v="Invoice Query"/>
    <x v="4"/>
    <x v="0"/>
    <s v="Normal"/>
    <s v="Excellent"/>
    <x v="0"/>
  </r>
  <r>
    <s v="OPS-100287"/>
    <d v="2025-08-15T00:00:00"/>
    <x v="3"/>
    <s v="Hyderabad"/>
    <s v="Employee Query"/>
    <s v="High"/>
    <x v="2"/>
    <x v="0"/>
    <x v="1"/>
    <n v="9"/>
    <n v="12"/>
    <x v="0"/>
    <n v="2"/>
    <n v="4.5"/>
    <n v="350"/>
    <n v="3150"/>
    <x v="1"/>
    <n v="8"/>
    <s v="Q3"/>
    <s v="Friday"/>
    <s v="Hyderabad"/>
    <s v="Teams"/>
    <s v="Employee Query"/>
    <x v="3"/>
    <x v="0"/>
    <s v="Normal"/>
    <s v="Good"/>
    <x v="1"/>
  </r>
  <r>
    <s v="OPS-103100"/>
    <d v="2025-04-01T00:00:00"/>
    <x v="3"/>
    <s v="Mumbai"/>
    <s v="Employee Query"/>
    <s v="Medium"/>
    <x v="0"/>
    <x v="0"/>
    <x v="1"/>
    <n v="23.1"/>
    <n v="24"/>
    <x v="0"/>
    <n v="3"/>
    <n v="3.4"/>
    <n v="450"/>
    <n v="10395"/>
    <x v="10"/>
    <n v="4"/>
    <s v="Q2"/>
    <s v="Tuesday"/>
    <s v="Mumbai"/>
    <s v="Email"/>
    <s v="Employee Query"/>
    <x v="3"/>
    <x v="0"/>
    <s v="Normal"/>
    <s v="Good"/>
    <x v="1"/>
  </r>
  <r>
    <s v="OPS-100035"/>
    <d v="2025-07-09T00:00:00"/>
    <x v="5"/>
    <s v="Bengaluru"/>
    <s v="Data Correction"/>
    <s v="Medium"/>
    <x v="3"/>
    <x v="4"/>
    <x v="0"/>
    <n v="9.6999999999999993"/>
    <n v="24"/>
    <x v="0"/>
    <n v="0"/>
    <n v="4.9000000000000004"/>
    <n v="350"/>
    <n v="3395"/>
    <x v="11"/>
    <n v="7"/>
    <s v="Q3"/>
    <s v="Wednesday"/>
    <s v="Bengaluru"/>
    <s v="Phone"/>
    <s v="Data Correction"/>
    <x v="5"/>
    <x v="0"/>
    <s v="Normal"/>
    <s v="Excellent"/>
    <x v="0"/>
  </r>
  <r>
    <s v="OPS-102610"/>
    <d v="2025-04-24T00:00:00"/>
    <x v="3"/>
    <s v="Gurugram"/>
    <s v="Employee Query"/>
    <s v="Low"/>
    <x v="2"/>
    <x v="3"/>
    <x v="0"/>
    <n v="14.2"/>
    <n v="48"/>
    <x v="0"/>
    <n v="0"/>
    <n v="4.4000000000000004"/>
    <n v="400"/>
    <n v="5680"/>
    <x v="10"/>
    <n v="4"/>
    <s v="Q2"/>
    <s v="Thursday"/>
    <s v="Gurugram"/>
    <s v="Teams"/>
    <s v="Employee Query"/>
    <x v="3"/>
    <x v="0"/>
    <s v="Normal"/>
    <s v="Excellent"/>
    <x v="0"/>
  </r>
  <r>
    <s v="OPS-100691"/>
    <d v="2025-06-13T00:00:00"/>
    <x v="1"/>
    <s v="Chennai"/>
    <s v="Employee Query"/>
    <s v="Low"/>
    <x v="0"/>
    <x v="1"/>
    <x v="0"/>
    <n v="14.8"/>
    <n v="48"/>
    <x v="0"/>
    <n v="0"/>
    <n v="4.9000000000000004"/>
    <n v="320"/>
    <n v="4736"/>
    <x v="0"/>
    <n v="6"/>
    <s v="Q2"/>
    <s v="Friday"/>
    <s v="Chennai"/>
    <s v="Email"/>
    <s v="Employee Query"/>
    <x v="1"/>
    <x v="0"/>
    <s v="Normal"/>
    <s v="Excellent"/>
    <x v="0"/>
  </r>
  <r>
    <s v="OPS-101172"/>
    <d v="2025-11-09T00:00:00"/>
    <x v="0"/>
    <s v="Gurugram"/>
    <s v="Compliance Request"/>
    <s v="High"/>
    <x v="1"/>
    <x v="2"/>
    <x v="1"/>
    <n v="22.4"/>
    <n v="12"/>
    <x v="1"/>
    <n v="2"/>
    <n v="4"/>
    <n v="280"/>
    <n v="6272"/>
    <x v="6"/>
    <n v="11"/>
    <s v="Q4"/>
    <s v="Sunday"/>
    <s v="Gurugram"/>
    <s v="Portal"/>
    <s v="Compliance Request"/>
    <x v="0"/>
    <x v="1"/>
    <s v="Normal"/>
    <s v="Critical"/>
    <x v="1"/>
  </r>
  <r>
    <s v="OPS-100058"/>
    <d v="2025-09-21T00:00:00"/>
    <x v="3"/>
    <s v="Pune"/>
    <s v="Vendor Query"/>
    <s v="Low"/>
    <x v="0"/>
    <x v="2"/>
    <x v="0"/>
    <n v="26.7"/>
    <n v="48"/>
    <x v="0"/>
    <n v="0"/>
    <n v="4.0999999999999996"/>
    <n v="280"/>
    <n v="7476"/>
    <x v="9"/>
    <n v="9"/>
    <s v="Q3"/>
    <s v="Sunday"/>
    <s v="Pune"/>
    <s v="Email"/>
    <s v="Vendor Query"/>
    <x v="3"/>
    <x v="0"/>
    <s v="Normal"/>
    <s v="Good"/>
    <x v="0"/>
  </r>
  <r>
    <s v="OPS-104620"/>
    <d v="2025-04-13T00:00:00"/>
    <x v="5"/>
    <s v="Chennai"/>
    <s v="Vendor Query"/>
    <s v="Medium"/>
    <x v="0"/>
    <x v="0"/>
    <x v="2"/>
    <n v="5.0999999999999996"/>
    <n v="24"/>
    <x v="0"/>
    <n v="1"/>
    <n v="5"/>
    <n v="320"/>
    <n v="1632"/>
    <x v="10"/>
    <n v="4"/>
    <s v="Q2"/>
    <s v="Sunday"/>
    <s v="Chennai"/>
    <s v="Email"/>
    <s v="Vendor Query"/>
    <x v="5"/>
    <x v="0"/>
    <s v="Normal"/>
    <s v="Excellent"/>
    <x v="1"/>
  </r>
  <r>
    <s v="OPS-103751"/>
    <d v="2025-08-17T00:00:00"/>
    <x v="5"/>
    <s v="Bengaluru"/>
    <s v="Compliance Request"/>
    <s v="Medium"/>
    <x v="2"/>
    <x v="1"/>
    <x v="0"/>
    <n v="11.2"/>
    <n v="24"/>
    <x v="0"/>
    <n v="1"/>
    <n v="4.3"/>
    <n v="450"/>
    <n v="5040"/>
    <x v="1"/>
    <n v="8"/>
    <s v="Q3"/>
    <s v="Sunday"/>
    <s v="Bengaluru"/>
    <s v="Teams"/>
    <s v="Compliance Request"/>
    <x v="5"/>
    <x v="0"/>
    <s v="Normal"/>
    <s v="Excellent"/>
    <x v="1"/>
  </r>
  <r>
    <s v="OPS-102148"/>
    <d v="2025-12-02T00:00:00"/>
    <x v="3"/>
    <s v="Chennai"/>
    <s v="Vendor Query"/>
    <s v="Medium"/>
    <x v="2"/>
    <x v="2"/>
    <x v="1"/>
    <n v="16"/>
    <n v="24"/>
    <x v="0"/>
    <n v="4"/>
    <n v="3.2"/>
    <n v="400"/>
    <n v="6400"/>
    <x v="7"/>
    <n v="12"/>
    <s v="Q4"/>
    <s v="Tuesday"/>
    <s v="Chennai"/>
    <s v="Teams"/>
    <s v="Vendor Query"/>
    <x v="3"/>
    <x v="0"/>
    <s v="Normal"/>
    <s v="Good"/>
    <x v="1"/>
  </r>
  <r>
    <s v="OPS-100339"/>
    <d v="2025-10-07T00:00:00"/>
    <x v="2"/>
    <s v="Hyderabad"/>
    <s v="Vendor Query"/>
    <s v="Low"/>
    <x v="1"/>
    <x v="2"/>
    <x v="0"/>
    <n v="16"/>
    <n v="48"/>
    <x v="0"/>
    <n v="0"/>
    <n v="4.7"/>
    <n v="320"/>
    <n v="5120"/>
    <x v="3"/>
    <n v="10"/>
    <s v="Q4"/>
    <s v="Tuesday"/>
    <s v="Hyderabad"/>
    <s v="Portal"/>
    <s v="Vendor Query"/>
    <x v="2"/>
    <x v="0"/>
    <s v="Normal"/>
    <s v="Excellent"/>
    <x v="0"/>
  </r>
  <r>
    <s v="OPS-104721"/>
    <d v="2025-12-21T00:00:00"/>
    <x v="2"/>
    <s v="Noida"/>
    <s v="Invoice Query"/>
    <s v="High"/>
    <x v="0"/>
    <x v="2"/>
    <x v="1"/>
    <n v="19.2"/>
    <n v="12"/>
    <x v="1"/>
    <n v="1"/>
    <n v="4.3"/>
    <n v="320"/>
    <n v="6144"/>
    <x v="7"/>
    <n v="12"/>
    <s v="Q4"/>
    <s v="Sunday"/>
    <s v="Noida"/>
    <s v="Email"/>
    <s v="Invoice Query"/>
    <x v="2"/>
    <x v="1"/>
    <s v="Normal"/>
    <s v="Critical"/>
    <x v="1"/>
  </r>
  <r>
    <s v="OPS-103547"/>
    <d v="2025-04-24T00:00:00"/>
    <x v="6"/>
    <s v="Pune"/>
    <s v="Compliance Request"/>
    <s v="Medium"/>
    <x v="1"/>
    <x v="3"/>
    <x v="0"/>
    <n v="6.8"/>
    <n v="24"/>
    <x v="0"/>
    <n v="1"/>
    <n v="4.4000000000000004"/>
    <n v="400"/>
    <n v="2720"/>
    <x v="10"/>
    <n v="4"/>
    <s v="Q2"/>
    <s v="Thursday"/>
    <s v="Pune"/>
    <s v="Portal"/>
    <s v="Compliance Request"/>
    <x v="6"/>
    <x v="0"/>
    <s v="Normal"/>
    <s v="Excellent"/>
    <x v="1"/>
  </r>
  <r>
    <s v="OPS-103279"/>
    <d v="2025-01-19T00:00:00"/>
    <x v="5"/>
    <s v="Chennai"/>
    <s v="Invoice Query"/>
    <s v="High"/>
    <x v="2"/>
    <x v="0"/>
    <x v="2"/>
    <n v="3.3"/>
    <n v="12"/>
    <x v="0"/>
    <n v="0"/>
    <n v="5"/>
    <n v="280"/>
    <n v="924"/>
    <x v="5"/>
    <n v="1"/>
    <s v="Q1"/>
    <s v="Sunday"/>
    <s v="Chennai"/>
    <s v="Teams"/>
    <s v="Invoice Query"/>
    <x v="5"/>
    <x v="0"/>
    <s v="Normal"/>
    <s v="Excellent"/>
    <x v="0"/>
  </r>
  <r>
    <s v="OPS-104212"/>
    <d v="2025-04-19T00:00:00"/>
    <x v="1"/>
    <s v="Mumbai"/>
    <s v="Access Request"/>
    <s v="Low"/>
    <x v="1"/>
    <x v="2"/>
    <x v="0"/>
    <n v="11.9"/>
    <n v="48"/>
    <x v="0"/>
    <n v="0"/>
    <n v="4.4000000000000004"/>
    <n v="450"/>
    <n v="5355"/>
    <x v="10"/>
    <n v="4"/>
    <s v="Q2"/>
    <s v="Saturday"/>
    <s v="Mumbai"/>
    <s v="Portal"/>
    <s v="Access Request"/>
    <x v="1"/>
    <x v="0"/>
    <s v="Normal"/>
    <s v="Excellent"/>
    <x v="0"/>
  </r>
  <r>
    <s v="OPS-103284"/>
    <d v="2025-08-28T00:00:00"/>
    <x v="5"/>
    <s v="Noida"/>
    <s v="Data Correction"/>
    <s v="Medium"/>
    <x v="0"/>
    <x v="2"/>
    <x v="0"/>
    <n v="4.5999999999999996"/>
    <n v="24"/>
    <x v="0"/>
    <n v="0"/>
    <n v="4.8"/>
    <n v="280"/>
    <n v="1288"/>
    <x v="1"/>
    <n v="8"/>
    <s v="Q3"/>
    <s v="Thursday"/>
    <s v="Noida"/>
    <s v="Email"/>
    <s v="Data Correction"/>
    <x v="5"/>
    <x v="0"/>
    <s v="Normal"/>
    <s v="Excellent"/>
    <x v="0"/>
  </r>
  <r>
    <s v="OPS-101640"/>
    <d v="2025-06-18T00:00:00"/>
    <x v="4"/>
    <s v="Pune"/>
    <s v="Vendor Query"/>
    <s v="Medium"/>
    <x v="1"/>
    <x v="2"/>
    <x v="1"/>
    <n v="11.2"/>
    <n v="24"/>
    <x v="0"/>
    <n v="2"/>
    <n v="3.9"/>
    <n v="400"/>
    <n v="4480"/>
    <x v="0"/>
    <n v="6"/>
    <s v="Q2"/>
    <s v="Wednesday"/>
    <s v="Pune"/>
    <s v="Portal"/>
    <s v="Vendor Query"/>
    <x v="4"/>
    <x v="0"/>
    <s v="Normal"/>
    <s v="Excellent"/>
    <x v="1"/>
  </r>
  <r>
    <s v="OPS-100899"/>
    <d v="2025-12-29T00:00:00"/>
    <x v="0"/>
    <s v="Pune"/>
    <s v="System Issue"/>
    <s v="Low"/>
    <x v="0"/>
    <x v="3"/>
    <x v="0"/>
    <n v="3"/>
    <n v="48"/>
    <x v="0"/>
    <n v="1"/>
    <n v="5"/>
    <n v="320"/>
    <n v="960"/>
    <x v="7"/>
    <n v="12"/>
    <s v="Q4"/>
    <s v="Monday"/>
    <s v="Pune"/>
    <s v="Email"/>
    <s v="System Issue"/>
    <x v="0"/>
    <x v="0"/>
    <s v="Normal"/>
    <s v="Excellent"/>
    <x v="1"/>
  </r>
  <r>
    <s v="OPS-104716"/>
    <d v="2025-12-23T00:00:00"/>
    <x v="3"/>
    <s v="Gurugram"/>
    <s v="Data Correction"/>
    <s v="Low"/>
    <x v="3"/>
    <x v="1"/>
    <x v="0"/>
    <n v="3.3"/>
    <n v="48"/>
    <x v="0"/>
    <n v="1"/>
    <n v="5"/>
    <n v="320"/>
    <n v="1056"/>
    <x v="7"/>
    <n v="12"/>
    <s v="Q4"/>
    <s v="Tuesday"/>
    <s v="Gurugram"/>
    <s v="Phone"/>
    <s v="Data Correction"/>
    <x v="3"/>
    <x v="0"/>
    <s v="Normal"/>
    <s v="Excellent"/>
    <x v="1"/>
  </r>
  <r>
    <s v="OPS-101911"/>
    <d v="2025-10-20T00:00:00"/>
    <x v="2"/>
    <s v="Gurugram"/>
    <s v="Report Request"/>
    <s v="Medium"/>
    <x v="0"/>
    <x v="1"/>
    <x v="0"/>
    <n v="12.5"/>
    <n v="24"/>
    <x v="0"/>
    <n v="0"/>
    <n v="4.2"/>
    <n v="350"/>
    <n v="4375"/>
    <x v="3"/>
    <n v="10"/>
    <s v="Q4"/>
    <s v="Monday"/>
    <s v="Gurugram"/>
    <s v="Email"/>
    <s v="Report Request"/>
    <x v="2"/>
    <x v="0"/>
    <s v="Normal"/>
    <s v="Good"/>
    <x v="0"/>
  </r>
  <r>
    <s v="OPS-100095"/>
    <d v="2025-03-06T00:00:00"/>
    <x v="2"/>
    <s v="Bengaluru"/>
    <s v="Unknown"/>
    <s v="Low"/>
    <x v="0"/>
    <x v="3"/>
    <x v="0"/>
    <n v="4.4000000000000004"/>
    <n v="48"/>
    <x v="0"/>
    <n v="2"/>
    <n v="4.3"/>
    <n v="320"/>
    <n v="1408"/>
    <x v="8"/>
    <n v="3"/>
    <s v="Q1"/>
    <s v="Thursday"/>
    <s v="Bengaluru"/>
    <s v="Email"/>
    <s v="Unknown"/>
    <x v="2"/>
    <x v="0"/>
    <s v="Normal"/>
    <s v="Excellent"/>
    <x v="1"/>
  </r>
  <r>
    <s v="OPS-104829"/>
    <d v="2025-12-17T00:00:00"/>
    <x v="5"/>
    <s v="Chennai"/>
    <s v="Access Request"/>
    <s v="Low"/>
    <x v="0"/>
    <x v="0"/>
    <x v="0"/>
    <n v="3.8"/>
    <n v="48"/>
    <x v="0"/>
    <n v="0"/>
    <n v="5"/>
    <n v="400"/>
    <n v="1520"/>
    <x v="7"/>
    <n v="12"/>
    <s v="Q4"/>
    <s v="Wednesday"/>
    <s v="Chennai"/>
    <s v="Email"/>
    <s v="Access Request"/>
    <x v="5"/>
    <x v="0"/>
    <s v="Normal"/>
    <s v="Excellent"/>
    <x v="0"/>
  </r>
  <r>
    <s v="OPS-104036"/>
    <d v="2025-04-01T00:00:00"/>
    <x v="1"/>
    <s v="Chennai"/>
    <s v="Invoice Query"/>
    <s v="Medium"/>
    <x v="0"/>
    <x v="0"/>
    <x v="0"/>
    <n v="23.3"/>
    <n v="24"/>
    <x v="0"/>
    <n v="1"/>
    <n v="3.6"/>
    <n v="320"/>
    <n v="7456"/>
    <x v="10"/>
    <n v="4"/>
    <s v="Q2"/>
    <s v="Tuesday"/>
    <s v="Chennai"/>
    <s v="Email"/>
    <s v="Invoice Query"/>
    <x v="1"/>
    <x v="0"/>
    <s v="Normal"/>
    <s v="Good"/>
    <x v="1"/>
  </r>
  <r>
    <s v="OPS-104064"/>
    <d v="2025-08-09T00:00:00"/>
    <x v="6"/>
    <s v="Hyderabad"/>
    <s v="Vendor Query"/>
    <s v="Low"/>
    <x v="0"/>
    <x v="3"/>
    <x v="0"/>
    <n v="14.1"/>
    <n v="48"/>
    <x v="0"/>
    <n v="0"/>
    <n v="4.9000000000000004"/>
    <n v="280"/>
    <n v="3948"/>
    <x v="1"/>
    <n v="8"/>
    <s v="Q3"/>
    <s v="Saturday"/>
    <s v="Hyderabad"/>
    <s v="Email"/>
    <s v="Vendor Query"/>
    <x v="6"/>
    <x v="0"/>
    <s v="Normal"/>
    <s v="Excellent"/>
    <x v="0"/>
  </r>
  <r>
    <s v="OPS-104455"/>
    <d v="2025-07-06T00:00:00"/>
    <x v="1"/>
    <s v="Hyderabad"/>
    <s v="Invoice Query"/>
    <s v="Low"/>
    <x v="0"/>
    <x v="3"/>
    <x v="0"/>
    <n v="9.9"/>
    <n v="48"/>
    <x v="0"/>
    <n v="0"/>
    <n v="4.8"/>
    <n v="280"/>
    <n v="2772"/>
    <x v="11"/>
    <n v="7"/>
    <s v="Q3"/>
    <s v="Sunday"/>
    <s v="Hyderabad"/>
    <s v="Email"/>
    <s v="Invoice Query"/>
    <x v="1"/>
    <x v="0"/>
    <s v="Normal"/>
    <s v="Excellent"/>
    <x v="0"/>
  </r>
  <r>
    <s v="OPS-103323"/>
    <d v="2025-04-28T00:00:00"/>
    <x v="4"/>
    <s v="Chennai"/>
    <s v="Access Request"/>
    <s v="Medium"/>
    <x v="1"/>
    <x v="2"/>
    <x v="0"/>
    <n v="0.9"/>
    <n v="24"/>
    <x v="0"/>
    <n v="0"/>
    <n v="4.8"/>
    <n v="320"/>
    <n v="288"/>
    <x v="10"/>
    <n v="4"/>
    <s v="Q2"/>
    <s v="Monday"/>
    <s v="Chennai"/>
    <s v="Portal"/>
    <s v="Access Request"/>
    <x v="4"/>
    <x v="0"/>
    <s v="Normal"/>
    <s v="Excellent"/>
    <x v="0"/>
  </r>
  <r>
    <s v="OPS-104701"/>
    <d v="2025-12-13T00:00:00"/>
    <x v="1"/>
    <s v="Noida"/>
    <s v="Compliance Request"/>
    <s v="Low"/>
    <x v="3"/>
    <x v="3"/>
    <x v="0"/>
    <n v="19.399999999999999"/>
    <n v="48"/>
    <x v="0"/>
    <n v="0"/>
    <n v="4.2"/>
    <n v="320"/>
    <n v="6208"/>
    <x v="7"/>
    <n v="12"/>
    <s v="Q4"/>
    <s v="Saturday"/>
    <s v="Noida"/>
    <s v="Phone"/>
    <s v="Compliance Request"/>
    <x v="1"/>
    <x v="0"/>
    <s v="Normal"/>
    <s v="Excellent"/>
    <x v="0"/>
  </r>
  <r>
    <s v="OPS-100049"/>
    <d v="2025-03-30T00:00:00"/>
    <x v="4"/>
    <s v="Chennai"/>
    <s v="Report Request"/>
    <s v="Medium"/>
    <x v="0"/>
    <x v="3"/>
    <x v="1"/>
    <n v="8"/>
    <n v="24"/>
    <x v="0"/>
    <n v="3"/>
    <n v="4.3"/>
    <n v="400"/>
    <n v="3200"/>
    <x v="8"/>
    <n v="3"/>
    <s v="Q1"/>
    <s v="Sunday"/>
    <s v="Chennai"/>
    <s v="Email"/>
    <s v="Report Request"/>
    <x v="4"/>
    <x v="0"/>
    <s v="Normal"/>
    <s v="Excellent"/>
    <x v="1"/>
  </r>
  <r>
    <s v="OPS-101771"/>
    <d v="2025-12-15T00:00:00"/>
    <x v="0"/>
    <s v="Chennai"/>
    <s v="Compliance Request"/>
    <s v="Medium"/>
    <x v="0"/>
    <x v="4"/>
    <x v="0"/>
    <n v="27.7"/>
    <n v="24"/>
    <x v="1"/>
    <n v="0"/>
    <n v="4.0999999999999996"/>
    <n v="350"/>
    <n v="9695"/>
    <x v="7"/>
    <n v="12"/>
    <s v="Q4"/>
    <s v="Monday"/>
    <s v="Chennai"/>
    <s v="Email"/>
    <s v="Compliance Request"/>
    <x v="0"/>
    <x v="1"/>
    <s v="Normal"/>
    <s v="At Risk"/>
    <x v="0"/>
  </r>
  <r>
    <s v="OPS-101849"/>
    <d v="2025-02-10T00:00:00"/>
    <x v="0"/>
    <s v="Bengaluru"/>
    <s v="Compliance Request"/>
    <s v="Low"/>
    <x v="1"/>
    <x v="4"/>
    <x v="0"/>
    <n v="9.3000000000000007"/>
    <n v="48"/>
    <x v="0"/>
    <n v="0"/>
    <n v="4.7"/>
    <n v="450"/>
    <n v="4185"/>
    <x v="4"/>
    <n v="2"/>
    <s v="Q1"/>
    <s v="Monday"/>
    <s v="Bengaluru"/>
    <s v="Portal"/>
    <s v="Compliance Request"/>
    <x v="0"/>
    <x v="0"/>
    <s v="Normal"/>
    <s v="Excellent"/>
    <x v="0"/>
  </r>
  <r>
    <s v="OPS-101421"/>
    <d v="2025-06-21T00:00:00"/>
    <x v="1"/>
    <s v="Bengaluru"/>
    <s v="Compliance Request"/>
    <s v="High"/>
    <x v="1"/>
    <x v="2"/>
    <x v="0"/>
    <n v="13.3"/>
    <n v="12"/>
    <x v="1"/>
    <n v="0"/>
    <n v="4.2"/>
    <n v="400"/>
    <n v="5320"/>
    <x v="0"/>
    <n v="6"/>
    <s v="Q2"/>
    <s v="Saturday"/>
    <s v="Bengaluru"/>
    <s v="Portal"/>
    <s v="Compliance Request"/>
    <x v="1"/>
    <x v="1"/>
    <s v="Normal"/>
    <s v="At Risk"/>
    <x v="0"/>
  </r>
  <r>
    <s v="OPS-102812"/>
    <d v="2025-12-22T00:00:00"/>
    <x v="5"/>
    <s v="Mumbai"/>
    <s v="Report Request"/>
    <s v="Medium"/>
    <x v="0"/>
    <x v="0"/>
    <x v="1"/>
    <n v="5.4"/>
    <n v="24"/>
    <x v="0"/>
    <n v="4"/>
    <n v="3.6"/>
    <n v="280"/>
    <n v="1512"/>
    <x v="7"/>
    <n v="12"/>
    <s v="Q4"/>
    <s v="Monday"/>
    <s v="Mumbai"/>
    <s v="Email"/>
    <s v="Report Request"/>
    <x v="5"/>
    <x v="0"/>
    <s v="Normal"/>
    <s v="Excellent"/>
    <x v="1"/>
  </r>
  <r>
    <s v="OPS-104963"/>
    <d v="2025-09-21T00:00:00"/>
    <x v="3"/>
    <s v="Gurugram"/>
    <s v="Employee Query"/>
    <s v="Low"/>
    <x v="0"/>
    <x v="3"/>
    <x v="0"/>
    <n v="4.0999999999999996"/>
    <n v="48"/>
    <x v="0"/>
    <n v="0"/>
    <n v="5"/>
    <n v="280"/>
    <n v="1148"/>
    <x v="9"/>
    <n v="9"/>
    <s v="Q3"/>
    <s v="Sunday"/>
    <s v="Gurugram"/>
    <s v="Email"/>
    <s v="Employee Query"/>
    <x v="3"/>
    <x v="0"/>
    <s v="Normal"/>
    <s v="Excellent"/>
    <x v="0"/>
  </r>
  <r>
    <s v="OPS-104193"/>
    <d v="2025-06-16T00:00:00"/>
    <x v="4"/>
    <s v="Pune"/>
    <s v="Report Request"/>
    <s v="Medium"/>
    <x v="0"/>
    <x v="4"/>
    <x v="0"/>
    <n v="11"/>
    <n v="24"/>
    <x v="0"/>
    <n v="0"/>
    <n v="3.9"/>
    <n v="350"/>
    <n v="3850"/>
    <x v="0"/>
    <n v="6"/>
    <s v="Q2"/>
    <s v="Monday"/>
    <s v="Pune"/>
    <s v="Email"/>
    <s v="Report Request"/>
    <x v="4"/>
    <x v="0"/>
    <s v="Normal"/>
    <s v="Excellent"/>
    <x v="0"/>
  </r>
  <r>
    <s v="OPS-102266"/>
    <d v="2025-06-16T00:00:00"/>
    <x v="2"/>
    <s v="Mumbai"/>
    <s v="Employee Query"/>
    <s v="Critical"/>
    <x v="2"/>
    <x v="1"/>
    <x v="0"/>
    <n v="16.100000000000001"/>
    <n v="4"/>
    <x v="1"/>
    <n v="0"/>
    <n v="5"/>
    <n v="320"/>
    <n v="5152"/>
    <x v="0"/>
    <n v="6"/>
    <s v="Q2"/>
    <s v="Monday"/>
    <s v="Mumbai"/>
    <s v="Teams"/>
    <s v="Employee Query"/>
    <x v="2"/>
    <x v="1"/>
    <s v="Normal"/>
    <s v="Critical"/>
    <x v="0"/>
  </r>
  <r>
    <s v="OPS-103240"/>
    <d v="2025-02-18T00:00:00"/>
    <x v="6"/>
    <s v="Bengaluru"/>
    <s v="Invoice Query"/>
    <s v="Medium"/>
    <x v="2"/>
    <x v="0"/>
    <x v="0"/>
    <n v="10.4"/>
    <n v="24"/>
    <x v="0"/>
    <n v="1"/>
    <n v="5"/>
    <n v="320"/>
    <n v="3328"/>
    <x v="4"/>
    <n v="2"/>
    <s v="Q1"/>
    <s v="Tuesday"/>
    <s v="Bengaluru"/>
    <s v="Teams"/>
    <s v="Invoice Query"/>
    <x v="6"/>
    <x v="0"/>
    <s v="Normal"/>
    <s v="Excellent"/>
    <x v="1"/>
  </r>
  <r>
    <s v="OPS-104256"/>
    <d v="2025-04-24T00:00:00"/>
    <x v="3"/>
    <s v="Bengaluru"/>
    <s v="Report Request"/>
    <s v="Critical"/>
    <x v="0"/>
    <x v="0"/>
    <x v="0"/>
    <n v="3.6"/>
    <n v="4"/>
    <x v="0"/>
    <n v="0"/>
    <n v="5"/>
    <n v="450"/>
    <n v="1620"/>
    <x v="10"/>
    <n v="4"/>
    <s v="Q2"/>
    <s v="Thursday"/>
    <s v="Bengaluru"/>
    <s v="Email"/>
    <s v="Report Request"/>
    <x v="3"/>
    <x v="0"/>
    <s v="Normal"/>
    <s v="Good"/>
    <x v="0"/>
  </r>
  <r>
    <s v="OPS-104778"/>
    <d v="2025-12-22T00:00:00"/>
    <x v="6"/>
    <s v="Hyderabad"/>
    <s v="Data Correction"/>
    <s v="Low"/>
    <x v="0"/>
    <x v="1"/>
    <x v="1"/>
    <n v="12.6"/>
    <n v="48"/>
    <x v="0"/>
    <n v="3"/>
    <n v="4.0999999999999996"/>
    <n v="280"/>
    <n v="3528"/>
    <x v="7"/>
    <n v="12"/>
    <s v="Q4"/>
    <s v="Monday"/>
    <s v="Hyderabad"/>
    <s v="Email"/>
    <s v="Data Correction"/>
    <x v="6"/>
    <x v="0"/>
    <s v="Normal"/>
    <s v="Excellent"/>
    <x v="1"/>
  </r>
  <r>
    <s v="OPS-103363"/>
    <d v="2025-07-14T00:00:00"/>
    <x v="0"/>
    <s v="Gurugram"/>
    <s v="Report Request"/>
    <s v="Low"/>
    <x v="2"/>
    <x v="0"/>
    <x v="0"/>
    <n v="4.8"/>
    <n v="48"/>
    <x v="0"/>
    <n v="0"/>
    <n v="5"/>
    <n v="350"/>
    <n v="1680"/>
    <x v="11"/>
    <n v="7"/>
    <s v="Q3"/>
    <s v="Monday"/>
    <s v="Gurugram"/>
    <s v="Teams"/>
    <s v="Report Request"/>
    <x v="0"/>
    <x v="0"/>
    <s v="Normal"/>
    <s v="Excellent"/>
    <x v="0"/>
  </r>
  <r>
    <s v="OPS-102877"/>
    <d v="2025-01-21T00:00:00"/>
    <x v="1"/>
    <s v="Noida"/>
    <s v="Compliance Request"/>
    <s v="Medium"/>
    <x v="0"/>
    <x v="4"/>
    <x v="0"/>
    <n v="13.1"/>
    <n v="24"/>
    <x v="0"/>
    <n v="3"/>
    <n v="3.6"/>
    <n v="320"/>
    <n v="4192"/>
    <x v="5"/>
    <n v="1"/>
    <s v="Q1"/>
    <s v="Tuesday"/>
    <s v="Noida"/>
    <s v="Email"/>
    <s v="Compliance Request"/>
    <x v="1"/>
    <x v="0"/>
    <s v="Normal"/>
    <s v="Good"/>
    <x v="1"/>
  </r>
  <r>
    <s v="OPS-103003"/>
    <d v="2025-05-09T00:00:00"/>
    <x v="4"/>
    <s v="Pune"/>
    <s v="System Issue"/>
    <s v="High"/>
    <x v="0"/>
    <x v="4"/>
    <x v="0"/>
    <n v="13.3"/>
    <n v="12"/>
    <x v="1"/>
    <n v="0"/>
    <n v="4.7"/>
    <n v="320"/>
    <n v="4256"/>
    <x v="2"/>
    <n v="5"/>
    <s v="Q2"/>
    <s v="Friday"/>
    <s v="Pune"/>
    <s v="Email"/>
    <s v="System Issue"/>
    <x v="4"/>
    <x v="1"/>
    <s v="Normal"/>
    <s v="At Risk"/>
    <x v="0"/>
  </r>
  <r>
    <s v="OPS-100438"/>
    <d v="2025-12-12T00:00:00"/>
    <x v="6"/>
    <s v="Mumbai"/>
    <s v="Invoice Query"/>
    <s v="Medium"/>
    <x v="1"/>
    <x v="3"/>
    <x v="0"/>
    <n v="17.100000000000001"/>
    <n v="24"/>
    <x v="0"/>
    <n v="0"/>
    <n v="4.9000000000000004"/>
    <n v="350"/>
    <n v="5985"/>
    <x v="7"/>
    <n v="12"/>
    <s v="Q4"/>
    <s v="Friday"/>
    <s v="Mumbai"/>
    <s v="Portal"/>
    <s v="Invoice Query"/>
    <x v="6"/>
    <x v="0"/>
    <s v="Normal"/>
    <s v="Good"/>
    <x v="0"/>
  </r>
  <r>
    <s v="OPS-100350"/>
    <d v="2025-09-13T00:00:00"/>
    <x v="3"/>
    <s v="Noida"/>
    <s v="Employee Query"/>
    <s v="Medium"/>
    <x v="1"/>
    <x v="0"/>
    <x v="0"/>
    <n v="12.4"/>
    <n v="24"/>
    <x v="0"/>
    <n v="0"/>
    <n v="4.2"/>
    <n v="450"/>
    <n v="5580"/>
    <x v="9"/>
    <n v="9"/>
    <s v="Q3"/>
    <s v="Saturday"/>
    <s v="Noida"/>
    <s v="Portal"/>
    <s v="Employee Query"/>
    <x v="3"/>
    <x v="0"/>
    <s v="Normal"/>
    <s v="Good"/>
    <x v="0"/>
  </r>
  <r>
    <s v="OPS-104210"/>
    <d v="2025-03-17T00:00:00"/>
    <x v="5"/>
    <s v="Noida"/>
    <s v="System Issue"/>
    <s v="Low"/>
    <x v="1"/>
    <x v="1"/>
    <x v="0"/>
    <n v="14.3"/>
    <n v="48"/>
    <x v="0"/>
    <n v="2"/>
    <n v="4.5999999999999996"/>
    <n v="450"/>
    <n v="6435"/>
    <x v="8"/>
    <n v="3"/>
    <s v="Q1"/>
    <s v="Monday"/>
    <s v="Noida"/>
    <s v="Portal"/>
    <s v="System Issue"/>
    <x v="5"/>
    <x v="0"/>
    <s v="Normal"/>
    <s v="Excellent"/>
    <x v="1"/>
  </r>
  <r>
    <s v="OPS-104576"/>
    <d v="2025-08-22T00:00:00"/>
    <x v="6"/>
    <s v="Hyderabad"/>
    <s v="Compliance Request"/>
    <s v="High"/>
    <x v="3"/>
    <x v="3"/>
    <x v="0"/>
    <n v="5.2"/>
    <n v="12"/>
    <x v="0"/>
    <n v="0"/>
    <n v="4.7"/>
    <n v="450"/>
    <n v="2340"/>
    <x v="1"/>
    <n v="8"/>
    <s v="Q3"/>
    <s v="Friday"/>
    <s v="Hyderabad"/>
    <s v="Phone"/>
    <s v="Compliance Request"/>
    <x v="6"/>
    <x v="0"/>
    <s v="Normal"/>
    <s v="Excellent"/>
    <x v="0"/>
  </r>
  <r>
    <s v="OPS-104489"/>
    <d v="2025-11-07T00:00:00"/>
    <x v="2"/>
    <s v="Hyderabad"/>
    <s v="Invoice Query"/>
    <s v="Low"/>
    <x v="2"/>
    <x v="2"/>
    <x v="0"/>
    <n v="11.1"/>
    <n v="48"/>
    <x v="0"/>
    <n v="0"/>
    <n v="5"/>
    <n v="350"/>
    <n v="3885"/>
    <x v="6"/>
    <n v="11"/>
    <s v="Q4"/>
    <s v="Friday"/>
    <s v="Hyderabad"/>
    <s v="Teams"/>
    <s v="Invoice Query"/>
    <x v="2"/>
    <x v="0"/>
    <s v="Normal"/>
    <s v="Excellent"/>
    <x v="0"/>
  </r>
  <r>
    <s v="OPS-100400"/>
    <d v="2025-05-05T00:00:00"/>
    <x v="4"/>
    <s v="Gurugram"/>
    <s v="Invoice Query"/>
    <s v="Low"/>
    <x v="3"/>
    <x v="2"/>
    <x v="0"/>
    <n v="10.6"/>
    <n v="48"/>
    <x v="0"/>
    <n v="0"/>
    <n v="4.5"/>
    <n v="320"/>
    <n v="3392"/>
    <x v="2"/>
    <n v="5"/>
    <s v="Q2"/>
    <s v="Monday"/>
    <s v="Gurugram"/>
    <s v="Phone"/>
    <s v="Invoice Query"/>
    <x v="4"/>
    <x v="0"/>
    <s v="Normal"/>
    <s v="Excellent"/>
    <x v="0"/>
  </r>
  <r>
    <s v="OPS-103918"/>
    <d v="2025-03-02T00:00:00"/>
    <x v="4"/>
    <s v="Mumbai"/>
    <s v="System Issue"/>
    <s v="Medium"/>
    <x v="0"/>
    <x v="0"/>
    <x v="2"/>
    <n v="5.3"/>
    <n v="24"/>
    <x v="0"/>
    <n v="2"/>
    <n v="3.7"/>
    <n v="280"/>
    <n v="1484"/>
    <x v="8"/>
    <n v="3"/>
    <s v="Q1"/>
    <s v="Sunday"/>
    <s v="Mumbai"/>
    <s v="Email"/>
    <s v="System Issue"/>
    <x v="4"/>
    <x v="0"/>
    <s v="Normal"/>
    <s v="Excellent"/>
    <x v="1"/>
  </r>
  <r>
    <s v="OPS-104552"/>
    <d v="2025-03-28T00:00:00"/>
    <x v="6"/>
    <s v="Hyderabad"/>
    <s v="Invoice Query"/>
    <s v="Low"/>
    <x v="0"/>
    <x v="3"/>
    <x v="0"/>
    <n v="14.4"/>
    <n v="48"/>
    <x v="0"/>
    <n v="1"/>
    <n v="4.2"/>
    <n v="320"/>
    <n v="4608"/>
    <x v="8"/>
    <n v="3"/>
    <s v="Q1"/>
    <s v="Friday"/>
    <s v="Hyderabad"/>
    <s v="Email"/>
    <s v="Invoice Query"/>
    <x v="6"/>
    <x v="0"/>
    <s v="Normal"/>
    <s v="Excellent"/>
    <x v="1"/>
  </r>
  <r>
    <s v="OPS-101508"/>
    <d v="2025-09-02T00:00:00"/>
    <x v="4"/>
    <s v="Noida"/>
    <s v="Employee Query"/>
    <s v="Critical"/>
    <x v="1"/>
    <x v="2"/>
    <x v="0"/>
    <n v="12.7"/>
    <n v="4"/>
    <x v="1"/>
    <n v="0"/>
    <n v="5"/>
    <n v="450"/>
    <n v="5715"/>
    <x v="9"/>
    <n v="9"/>
    <s v="Q3"/>
    <s v="Tuesday"/>
    <s v="Noida"/>
    <s v="Portal"/>
    <s v="Employee Query"/>
    <x v="4"/>
    <x v="1"/>
    <s v="Normal"/>
    <s v="Critical"/>
    <x v="0"/>
  </r>
  <r>
    <s v="OPS-100600"/>
    <d v="2025-08-27T00:00:00"/>
    <x v="0"/>
    <s v="Pune"/>
    <s v="Report Request"/>
    <s v="High"/>
    <x v="1"/>
    <x v="4"/>
    <x v="0"/>
    <n v="15.2"/>
    <n v="12"/>
    <x v="1"/>
    <n v="1"/>
    <n v="4.5999999999999996"/>
    <n v="320"/>
    <n v="4864"/>
    <x v="1"/>
    <n v="8"/>
    <s v="Q3"/>
    <s v="Wednesday"/>
    <s v="Pune"/>
    <s v="Portal"/>
    <s v="Report Request"/>
    <x v="0"/>
    <x v="1"/>
    <s v="Normal"/>
    <s v="At Risk"/>
    <x v="1"/>
  </r>
  <r>
    <s v="OPS-101061"/>
    <d v="2025-05-05T00:00:00"/>
    <x v="2"/>
    <s v="Gurugram"/>
    <s v="Vendor Query"/>
    <s v="Low"/>
    <x v="1"/>
    <x v="3"/>
    <x v="2"/>
    <n v="10.199999999999999"/>
    <n v="48"/>
    <x v="0"/>
    <n v="2"/>
    <n v="4.0999999999999996"/>
    <n v="280"/>
    <n v="2856"/>
    <x v="2"/>
    <n v="5"/>
    <s v="Q2"/>
    <s v="Monday"/>
    <s v="Gurugram"/>
    <s v="Portal"/>
    <s v="Vendor Query"/>
    <x v="2"/>
    <x v="0"/>
    <s v="Normal"/>
    <s v="Excellent"/>
    <x v="1"/>
  </r>
  <r>
    <s v="OPS-100112"/>
    <d v="2025-07-20T00:00:00"/>
    <x v="2"/>
    <s v="Chennai"/>
    <s v="Invoice Query"/>
    <s v="Medium"/>
    <x v="2"/>
    <x v="4"/>
    <x v="0"/>
    <n v="11.4"/>
    <n v="24"/>
    <x v="0"/>
    <n v="0"/>
    <n v="4.7"/>
    <n v="320"/>
    <n v="3648"/>
    <x v="11"/>
    <n v="7"/>
    <s v="Q3"/>
    <s v="Sunday"/>
    <s v="Chennai"/>
    <s v="Teams"/>
    <s v="Invoice Query"/>
    <x v="2"/>
    <x v="0"/>
    <s v="Normal"/>
    <s v="Excellent"/>
    <x v="0"/>
  </r>
  <r>
    <s v="OPS-102291"/>
    <d v="2025-10-27T00:00:00"/>
    <x v="0"/>
    <s v="Gurugram"/>
    <s v="Vendor Query"/>
    <s v="Medium"/>
    <x v="0"/>
    <x v="0"/>
    <x v="0"/>
    <n v="9.6999999999999993"/>
    <n v="24"/>
    <x v="0"/>
    <n v="0"/>
    <n v="4.5999999999999996"/>
    <n v="280"/>
    <n v="2716"/>
    <x v="3"/>
    <n v="10"/>
    <s v="Q4"/>
    <s v="Monday"/>
    <s v="Gurugram"/>
    <s v="Email"/>
    <s v="Vendor Query"/>
    <x v="0"/>
    <x v="0"/>
    <s v="Normal"/>
    <s v="Excellent"/>
    <x v="0"/>
  </r>
  <r>
    <s v="OPS-103010"/>
    <d v="2025-09-17T00:00:00"/>
    <x v="1"/>
    <s v="Hyderabad"/>
    <s v="Access Request"/>
    <s v="Low"/>
    <x v="1"/>
    <x v="2"/>
    <x v="0"/>
    <n v="18.899999999999999"/>
    <n v="48"/>
    <x v="0"/>
    <n v="1"/>
    <n v="3.5"/>
    <n v="400"/>
    <n v="7560"/>
    <x v="9"/>
    <n v="9"/>
    <s v="Q3"/>
    <s v="Wednesday"/>
    <s v="Hyderabad"/>
    <s v="Portal"/>
    <s v="Access Request"/>
    <x v="1"/>
    <x v="0"/>
    <s v="Normal"/>
    <s v="Excellent"/>
    <x v="1"/>
  </r>
  <r>
    <s v="OPS-100039"/>
    <d v="2025-02-24T00:00:00"/>
    <x v="4"/>
    <s v="Mumbai"/>
    <s v="Compliance Request"/>
    <s v="Medium"/>
    <x v="0"/>
    <x v="2"/>
    <x v="0"/>
    <n v="19.3"/>
    <n v="24"/>
    <x v="0"/>
    <n v="1"/>
    <n v="3.8"/>
    <n v="350"/>
    <n v="6755"/>
    <x v="4"/>
    <n v="2"/>
    <s v="Q1"/>
    <s v="Monday"/>
    <s v="Mumbai"/>
    <s v="Email"/>
    <s v="Compliance Request"/>
    <x v="4"/>
    <x v="0"/>
    <s v="Normal"/>
    <s v="Good"/>
    <x v="1"/>
  </r>
  <r>
    <s v="OPS-102709"/>
    <d v="2025-05-12T00:00:00"/>
    <x v="6"/>
    <s v="Mumbai"/>
    <s v="Report Request"/>
    <s v="Low"/>
    <x v="0"/>
    <x v="0"/>
    <x v="0"/>
    <n v="2.9"/>
    <n v="48"/>
    <x v="0"/>
    <n v="1"/>
    <n v="4.0999999999999996"/>
    <n v="450"/>
    <n v="1305"/>
    <x v="2"/>
    <n v="5"/>
    <s v="Q2"/>
    <s v="Monday"/>
    <s v="Mumbai"/>
    <s v="Email"/>
    <s v="Report Request"/>
    <x v="6"/>
    <x v="0"/>
    <s v="Normal"/>
    <s v="Excellent"/>
    <x v="1"/>
  </r>
  <r>
    <s v="OPS-103344"/>
    <d v="2025-08-01T00:00:00"/>
    <x v="3"/>
    <s v="Hyderabad"/>
    <s v="Report Request"/>
    <s v="Medium"/>
    <x v="0"/>
    <x v="1"/>
    <x v="0"/>
    <n v="10.3"/>
    <n v="24"/>
    <x v="0"/>
    <n v="0"/>
    <n v="4.3"/>
    <n v="320"/>
    <n v="3296"/>
    <x v="1"/>
    <n v="8"/>
    <s v="Q3"/>
    <s v="Friday"/>
    <s v="Hyderabad"/>
    <s v="Email"/>
    <s v="Report Request"/>
    <x v="3"/>
    <x v="0"/>
    <s v="Normal"/>
    <s v="Excellent"/>
    <x v="0"/>
  </r>
  <r>
    <s v="OPS-100749"/>
    <d v="2025-02-22T00:00:00"/>
    <x v="3"/>
    <s v="Noida"/>
    <s v="Compliance Request"/>
    <s v="Low"/>
    <x v="0"/>
    <x v="3"/>
    <x v="0"/>
    <n v="16.7"/>
    <n v="48"/>
    <x v="0"/>
    <n v="0"/>
    <n v="4.3"/>
    <n v="320"/>
    <n v="5344"/>
    <x v="4"/>
    <n v="2"/>
    <s v="Q1"/>
    <s v="Saturday"/>
    <s v="Noida"/>
    <s v="Email"/>
    <s v="Compliance Request"/>
    <x v="3"/>
    <x v="0"/>
    <s v="Normal"/>
    <s v="Excellent"/>
    <x v="0"/>
  </r>
  <r>
    <s v="OPS-100759"/>
    <d v="2025-07-24T00:00:00"/>
    <x v="0"/>
    <s v="Mumbai"/>
    <s v="Employee Query"/>
    <s v="Medium"/>
    <x v="2"/>
    <x v="0"/>
    <x v="0"/>
    <n v="46.6"/>
    <n v="24"/>
    <x v="1"/>
    <n v="1"/>
    <n v="4.0999999999999996"/>
    <n v="350"/>
    <n v="16310"/>
    <x v="11"/>
    <n v="7"/>
    <s v="Q3"/>
    <s v="Thursday"/>
    <s v="Mumbai"/>
    <s v="Teams"/>
    <s v="Employee Query"/>
    <x v="0"/>
    <x v="1"/>
    <s v="Normal"/>
    <s v="Critical"/>
    <x v="1"/>
  </r>
  <r>
    <s v="OPS-101653"/>
    <d v="2025-08-23T00:00:00"/>
    <x v="0"/>
    <s v="Mumbai"/>
    <s v="Employee Query"/>
    <s v="Medium"/>
    <x v="0"/>
    <x v="1"/>
    <x v="0"/>
    <n v="22.5"/>
    <n v="24"/>
    <x v="0"/>
    <n v="1"/>
    <n v="4.5"/>
    <n v="450"/>
    <n v="10125"/>
    <x v="1"/>
    <n v="8"/>
    <s v="Q3"/>
    <s v="Saturday"/>
    <s v="Mumbai"/>
    <s v="Email"/>
    <s v="Employee Query"/>
    <x v="0"/>
    <x v="0"/>
    <s v="Normal"/>
    <s v="Good"/>
    <x v="1"/>
  </r>
  <r>
    <s v="OPS-104277"/>
    <d v="2025-02-02T00:00:00"/>
    <x v="5"/>
    <s v="Bengaluru"/>
    <s v="System Issue"/>
    <s v="Low"/>
    <x v="3"/>
    <x v="4"/>
    <x v="0"/>
    <n v="8.8000000000000007"/>
    <n v="48"/>
    <x v="0"/>
    <n v="0"/>
    <n v="4.7"/>
    <n v="450"/>
    <n v="3960"/>
    <x v="4"/>
    <n v="2"/>
    <s v="Q1"/>
    <s v="Sunday"/>
    <s v="Bengaluru"/>
    <s v="Phone"/>
    <s v="System Issue"/>
    <x v="5"/>
    <x v="0"/>
    <s v="Normal"/>
    <s v="Excellent"/>
    <x v="0"/>
  </r>
  <r>
    <s v="OPS-103372"/>
    <d v="2025-02-17T00:00:00"/>
    <x v="1"/>
    <s v="Hyderabad"/>
    <s v="Employee Query"/>
    <s v="Medium"/>
    <x v="0"/>
    <x v="1"/>
    <x v="1"/>
    <n v="13.6"/>
    <n v="24"/>
    <x v="0"/>
    <n v="2"/>
    <n v="4.3"/>
    <n v="450"/>
    <n v="6120"/>
    <x v="4"/>
    <n v="2"/>
    <s v="Q1"/>
    <s v="Monday"/>
    <s v="Hyderabad"/>
    <s v="Email"/>
    <s v="Employee Query"/>
    <x v="1"/>
    <x v="0"/>
    <s v="Normal"/>
    <s v="Good"/>
    <x v="1"/>
  </r>
  <r>
    <s v="OPS-103002"/>
    <d v="2025-01-16T00:00:00"/>
    <x v="3"/>
    <s v="Hyderabad"/>
    <s v="Data Correction"/>
    <s v="High"/>
    <x v="0"/>
    <x v="2"/>
    <x v="0"/>
    <n v="20.8"/>
    <n v="12"/>
    <x v="1"/>
    <n v="0"/>
    <n v="4.5999999999999996"/>
    <n v="400"/>
    <n v="8320"/>
    <x v="5"/>
    <n v="1"/>
    <s v="Q1"/>
    <s v="Thursday"/>
    <s v="Hyderabad"/>
    <s v="Email"/>
    <s v="Data Correction"/>
    <x v="3"/>
    <x v="1"/>
    <s v="Normal"/>
    <s v="Critical"/>
    <x v="0"/>
  </r>
  <r>
    <s v="OPS-100732"/>
    <d v="2025-03-04T00:00:00"/>
    <x v="6"/>
    <s v="Noida"/>
    <s v="Access Request"/>
    <s v="Medium"/>
    <x v="0"/>
    <x v="1"/>
    <x v="0"/>
    <n v="18.100000000000001"/>
    <n v="24"/>
    <x v="0"/>
    <n v="0"/>
    <n v="4.3"/>
    <n v="350"/>
    <n v="6335"/>
    <x v="8"/>
    <n v="3"/>
    <s v="Q1"/>
    <s v="Tuesday"/>
    <s v="Noida"/>
    <s v="Email"/>
    <s v="Access Request"/>
    <x v="6"/>
    <x v="0"/>
    <s v="Normal"/>
    <s v="Good"/>
    <x v="0"/>
  </r>
  <r>
    <s v="OPS-102774"/>
    <d v="2025-06-10T00:00:00"/>
    <x v="5"/>
    <s v="Mumbai"/>
    <s v="Compliance Request"/>
    <s v="High"/>
    <x v="0"/>
    <x v="0"/>
    <x v="2"/>
    <n v="5.8"/>
    <n v="12"/>
    <x v="0"/>
    <n v="0"/>
    <n v="5"/>
    <n v="320"/>
    <n v="1856"/>
    <x v="0"/>
    <n v="6"/>
    <s v="Q2"/>
    <s v="Tuesday"/>
    <s v="Mumbai"/>
    <s v="Email"/>
    <s v="Compliance Request"/>
    <x v="5"/>
    <x v="0"/>
    <s v="Normal"/>
    <s v="Excellent"/>
    <x v="0"/>
  </r>
  <r>
    <s v="OPS-101082"/>
    <d v="2025-08-19T00:00:00"/>
    <x v="2"/>
    <s v="Chennai"/>
    <s v="Invoice Query"/>
    <s v="Low"/>
    <x v="0"/>
    <x v="0"/>
    <x v="0"/>
    <n v="9.4"/>
    <n v="48"/>
    <x v="0"/>
    <n v="1"/>
    <n v="4.5999999999999996"/>
    <n v="280"/>
    <n v="2632"/>
    <x v="1"/>
    <n v="8"/>
    <s v="Q3"/>
    <s v="Tuesday"/>
    <s v="Chennai"/>
    <s v="Email"/>
    <s v="Invoice Query"/>
    <x v="2"/>
    <x v="0"/>
    <s v="Normal"/>
    <s v="Excellent"/>
    <x v="1"/>
  </r>
  <r>
    <s v="OPS-103671"/>
    <d v="2025-12-04T00:00:00"/>
    <x v="4"/>
    <s v="Unknown"/>
    <s v="Vendor Query"/>
    <s v="Low"/>
    <x v="2"/>
    <x v="4"/>
    <x v="0"/>
    <n v="30.7"/>
    <n v="48"/>
    <x v="0"/>
    <n v="0"/>
    <n v="4.2"/>
    <n v="450"/>
    <n v="13815"/>
    <x v="7"/>
    <n v="12"/>
    <s v="Q4"/>
    <s v="Thursday"/>
    <s v="Unknown"/>
    <s v="Teams"/>
    <s v="Vendor Query"/>
    <x v="4"/>
    <x v="0"/>
    <s v="Normal"/>
    <s v="Good"/>
    <x v="0"/>
  </r>
  <r>
    <s v="OPS-103338"/>
    <d v="2025-09-25T00:00:00"/>
    <x v="2"/>
    <s v="Mumbai"/>
    <s v="Unknown"/>
    <s v="High"/>
    <x v="3"/>
    <x v="4"/>
    <x v="0"/>
    <n v="18.899999999999999"/>
    <n v="12"/>
    <x v="1"/>
    <n v="0"/>
    <n v="4.0999999999999996"/>
    <n v="350"/>
    <n v="6615"/>
    <x v="9"/>
    <n v="9"/>
    <s v="Q3"/>
    <s v="Thursday"/>
    <s v="Mumbai"/>
    <s v="Phone"/>
    <s v="Unknown"/>
    <x v="2"/>
    <x v="1"/>
    <s v="Normal"/>
    <s v="Critical"/>
    <x v="0"/>
  </r>
  <r>
    <s v="OPS-104902"/>
    <d v="2025-05-23T00:00:00"/>
    <x v="4"/>
    <s v="Mumbai"/>
    <s v="Vendor Query"/>
    <s v="High"/>
    <x v="0"/>
    <x v="1"/>
    <x v="0"/>
    <n v="8.6999999999999993"/>
    <n v="12"/>
    <x v="0"/>
    <n v="0"/>
    <n v="5"/>
    <n v="320"/>
    <n v="2784"/>
    <x v="2"/>
    <n v="5"/>
    <s v="Q2"/>
    <s v="Friday"/>
    <s v="Mumbai"/>
    <s v="Email"/>
    <s v="Vendor Query"/>
    <x v="4"/>
    <x v="0"/>
    <s v="Normal"/>
    <s v="Good"/>
    <x v="0"/>
  </r>
  <r>
    <s v="OPS-101338"/>
    <d v="2025-05-26T00:00:00"/>
    <x v="4"/>
    <s v="Hyderabad"/>
    <s v="Data Correction"/>
    <s v="High"/>
    <x v="1"/>
    <x v="1"/>
    <x v="0"/>
    <n v="8.6999999999999993"/>
    <n v="12"/>
    <x v="0"/>
    <n v="1"/>
    <n v="4.9000000000000004"/>
    <n v="450"/>
    <n v="3915"/>
    <x v="2"/>
    <n v="5"/>
    <s v="Q2"/>
    <s v="Monday"/>
    <s v="Hyderabad"/>
    <s v="Portal"/>
    <s v="Data Correction"/>
    <x v="4"/>
    <x v="0"/>
    <s v="Normal"/>
    <s v="Good"/>
    <x v="1"/>
  </r>
  <r>
    <s v="OPS-104101"/>
    <d v="2025-07-08T00:00:00"/>
    <x v="0"/>
    <s v="Hyderabad"/>
    <s v="Employee Query"/>
    <s v="Low"/>
    <x v="3"/>
    <x v="4"/>
    <x v="0"/>
    <n v="33.5"/>
    <n v="48"/>
    <x v="0"/>
    <n v="0"/>
    <s v="Unknown"/>
    <n v="320"/>
    <n v="10720"/>
    <x v="11"/>
    <n v="7"/>
    <s v="Q3"/>
    <s v="Tuesday"/>
    <s v="Hyderabad"/>
    <s v="Phone"/>
    <s v="Employee Query"/>
    <x v="0"/>
    <x v="0"/>
    <s v="Normal"/>
    <s v="Good"/>
    <x v="0"/>
  </r>
  <r>
    <s v="OPS-102111"/>
    <d v="2025-03-17T00:00:00"/>
    <x v="5"/>
    <s v="Mumbai"/>
    <s v="Vendor Query"/>
    <s v="Low"/>
    <x v="2"/>
    <x v="4"/>
    <x v="0"/>
    <n v="7.4"/>
    <n v="48"/>
    <x v="0"/>
    <n v="0"/>
    <n v="4.2"/>
    <n v="400"/>
    <n v="2960"/>
    <x v="8"/>
    <n v="3"/>
    <s v="Q1"/>
    <s v="Monday"/>
    <s v="Mumbai"/>
    <s v="Teams"/>
    <s v="Vendor Query"/>
    <x v="5"/>
    <x v="0"/>
    <s v="Normal"/>
    <s v="Excellent"/>
    <x v="0"/>
  </r>
  <r>
    <s v="OPS-102546"/>
    <d v="2025-07-19T00:00:00"/>
    <x v="2"/>
    <s v="Mumbai"/>
    <s v="Invoice Query"/>
    <s v="High"/>
    <x v="0"/>
    <x v="3"/>
    <x v="0"/>
    <n v="4.5"/>
    <n v="12"/>
    <x v="0"/>
    <n v="1"/>
    <n v="5"/>
    <n v="280"/>
    <n v="1260"/>
    <x v="11"/>
    <n v="7"/>
    <s v="Q3"/>
    <s v="Saturday"/>
    <s v="Mumbai"/>
    <s v="Email"/>
    <s v="Invoice Query"/>
    <x v="2"/>
    <x v="0"/>
    <s v="Normal"/>
    <s v="Excellent"/>
    <x v="1"/>
  </r>
  <r>
    <s v="OPS-104121"/>
    <d v="2025-07-07T00:00:00"/>
    <x v="4"/>
    <s v="Noida"/>
    <s v="System Issue"/>
    <s v="Low"/>
    <x v="0"/>
    <x v="1"/>
    <x v="0"/>
    <n v="14.9"/>
    <n v="48"/>
    <x v="0"/>
    <n v="2"/>
    <n v="4.5"/>
    <n v="280"/>
    <n v="4172"/>
    <x v="11"/>
    <n v="7"/>
    <s v="Q3"/>
    <s v="Monday"/>
    <s v="Noida"/>
    <s v="Email"/>
    <s v="System Issue"/>
    <x v="4"/>
    <x v="0"/>
    <s v="Normal"/>
    <s v="Excellent"/>
    <x v="1"/>
  </r>
  <r>
    <s v="OPS-103033"/>
    <d v="2025-08-01T00:00:00"/>
    <x v="3"/>
    <s v="Noida"/>
    <s v="Employee Query"/>
    <s v="Medium"/>
    <x v="1"/>
    <x v="2"/>
    <x v="0"/>
    <n v="11.1"/>
    <n v="24"/>
    <x v="0"/>
    <n v="1"/>
    <n v="5"/>
    <n v="350"/>
    <n v="3885"/>
    <x v="1"/>
    <n v="8"/>
    <s v="Q3"/>
    <s v="Friday"/>
    <s v="Noida"/>
    <s v="Portal"/>
    <s v="Employee Query"/>
    <x v="3"/>
    <x v="0"/>
    <s v="Normal"/>
    <s v="Excellent"/>
    <x v="1"/>
  </r>
  <r>
    <s v="OPS-100501"/>
    <d v="2025-09-04T00:00:00"/>
    <x v="1"/>
    <s v="Noida"/>
    <s v="System Issue"/>
    <s v="High"/>
    <x v="1"/>
    <x v="4"/>
    <x v="0"/>
    <n v="1"/>
    <n v="12"/>
    <x v="0"/>
    <n v="0"/>
    <n v="5"/>
    <n v="400"/>
    <n v="400"/>
    <x v="9"/>
    <n v="9"/>
    <s v="Q3"/>
    <s v="Thursday"/>
    <s v="Noida"/>
    <s v="Portal"/>
    <s v="System Issue"/>
    <x v="1"/>
    <x v="0"/>
    <s v="Normal"/>
    <s v="Excellent"/>
    <x v="0"/>
  </r>
  <r>
    <s v="OPS-100337"/>
    <d v="2025-08-21T00:00:00"/>
    <x v="6"/>
    <s v="Unknown"/>
    <s v="Access Request"/>
    <s v="Medium"/>
    <x v="0"/>
    <x v="4"/>
    <x v="1"/>
    <n v="36"/>
    <n v="24"/>
    <x v="1"/>
    <n v="2"/>
    <n v="4"/>
    <n v="280"/>
    <n v="10080"/>
    <x v="1"/>
    <n v="8"/>
    <s v="Q3"/>
    <s v="Thursday"/>
    <s v="Unknown"/>
    <s v="Email"/>
    <s v="Access Request"/>
    <x v="6"/>
    <x v="1"/>
    <s v="Normal"/>
    <s v="At Risk"/>
    <x v="1"/>
  </r>
  <r>
    <s v="OPS-103493"/>
    <d v="2025-05-29T00:00:00"/>
    <x v="3"/>
    <s v="Bengaluru"/>
    <s v="Data Correction"/>
    <s v="Critical"/>
    <x v="2"/>
    <x v="0"/>
    <x v="0"/>
    <n v="6.3"/>
    <n v="4"/>
    <x v="1"/>
    <n v="0"/>
    <n v="5"/>
    <n v="450"/>
    <n v="2835"/>
    <x v="2"/>
    <n v="5"/>
    <s v="Q2"/>
    <s v="Thursday"/>
    <s v="Bengaluru"/>
    <s v="Teams"/>
    <s v="Data Correction"/>
    <x v="3"/>
    <x v="1"/>
    <s v="Critical Risk"/>
    <s v="Critical"/>
    <x v="0"/>
  </r>
  <r>
    <s v="OPS-101310"/>
    <d v="2025-06-07T00:00:00"/>
    <x v="1"/>
    <s v="Gurugram"/>
    <s v="Employee Query"/>
    <s v="Low"/>
    <x v="2"/>
    <x v="2"/>
    <x v="1"/>
    <n v="12.9"/>
    <n v="48"/>
    <x v="0"/>
    <n v="2"/>
    <n v="4.5999999999999996"/>
    <n v="450"/>
    <n v="5805"/>
    <x v="0"/>
    <n v="6"/>
    <s v="Q2"/>
    <s v="Saturday"/>
    <s v="Gurugram"/>
    <s v="Teams"/>
    <s v="Employee Query"/>
    <x v="1"/>
    <x v="0"/>
    <s v="Normal"/>
    <s v="Excellent"/>
    <x v="1"/>
  </r>
  <r>
    <s v="OPS-101251"/>
    <d v="2025-01-08T00:00:00"/>
    <x v="6"/>
    <s v="Unknown"/>
    <s v="Data Correction"/>
    <s v="High"/>
    <x v="1"/>
    <x v="0"/>
    <x v="0"/>
    <n v="15"/>
    <n v="12"/>
    <x v="1"/>
    <n v="1"/>
    <n v="4.4000000000000004"/>
    <n v="280"/>
    <n v="4200"/>
    <x v="5"/>
    <n v="1"/>
    <s v="Q1"/>
    <s v="Wednesday"/>
    <s v="Unknown"/>
    <s v="Portal"/>
    <s v="Data Correction"/>
    <x v="6"/>
    <x v="1"/>
    <s v="Normal"/>
    <s v="At Risk"/>
    <x v="1"/>
  </r>
  <r>
    <s v="OPS-102405"/>
    <d v="2025-08-26T00:00:00"/>
    <x v="0"/>
    <s v="Gurugram"/>
    <s v="Access Request"/>
    <s v="Medium"/>
    <x v="1"/>
    <x v="3"/>
    <x v="2"/>
    <n v="7.3"/>
    <n v="24"/>
    <x v="0"/>
    <n v="0"/>
    <n v="4.7"/>
    <n v="350"/>
    <n v="2555"/>
    <x v="1"/>
    <n v="8"/>
    <s v="Q3"/>
    <s v="Tuesday"/>
    <s v="Gurugram"/>
    <s v="Portal"/>
    <s v="Access Request"/>
    <x v="0"/>
    <x v="0"/>
    <s v="Normal"/>
    <s v="Excellent"/>
    <x v="0"/>
  </r>
  <r>
    <s v="OPS-100710"/>
    <d v="2025-09-10T00:00:00"/>
    <x v="6"/>
    <s v="Hyderabad"/>
    <s v="Employee Query"/>
    <s v="Medium"/>
    <x v="2"/>
    <x v="3"/>
    <x v="0"/>
    <n v="25.5"/>
    <n v="24"/>
    <x v="1"/>
    <n v="1"/>
    <n v="3.1"/>
    <n v="400"/>
    <n v="10200"/>
    <x v="9"/>
    <n v="9"/>
    <s v="Q3"/>
    <s v="Wednesday"/>
    <s v="Hyderabad"/>
    <s v="Teams"/>
    <s v="Employee Query"/>
    <x v="6"/>
    <x v="1"/>
    <s v="Normal"/>
    <s v="At Risk"/>
    <x v="1"/>
  </r>
  <r>
    <s v="OPS-101862"/>
    <d v="2025-07-27T00:00:00"/>
    <x v="6"/>
    <s v="Noida"/>
    <s v="Unknown"/>
    <s v="High"/>
    <x v="0"/>
    <x v="4"/>
    <x v="1"/>
    <n v="46.4"/>
    <n v="12"/>
    <x v="1"/>
    <n v="1"/>
    <n v="4"/>
    <n v="450"/>
    <n v="20880"/>
    <x v="11"/>
    <n v="7"/>
    <s v="Q3"/>
    <s v="Sunday"/>
    <s v="Noida"/>
    <s v="Email"/>
    <s v="Unknown"/>
    <x v="6"/>
    <x v="1"/>
    <s v="Normal"/>
    <s v="Critical"/>
    <x v="1"/>
  </r>
  <r>
    <s v="OPS-101661"/>
    <d v="2025-06-07T00:00:00"/>
    <x v="1"/>
    <s v="Noida"/>
    <s v="Data Correction"/>
    <s v="Medium"/>
    <x v="1"/>
    <x v="4"/>
    <x v="1"/>
    <n v="37.6"/>
    <n v="24"/>
    <x v="1"/>
    <n v="2"/>
    <n v="3.2"/>
    <n v="320"/>
    <n v="12032"/>
    <x v="0"/>
    <n v="6"/>
    <s v="Q2"/>
    <s v="Saturday"/>
    <s v="Noida"/>
    <s v="Portal"/>
    <s v="Data Correction"/>
    <x v="1"/>
    <x v="1"/>
    <s v="Normal"/>
    <s v="Critical"/>
    <x v="1"/>
  </r>
  <r>
    <s v="OPS-102545"/>
    <d v="2025-11-29T00:00:00"/>
    <x v="5"/>
    <s v="Pune"/>
    <s v="Access Request"/>
    <s v="Medium"/>
    <x v="2"/>
    <x v="1"/>
    <x v="0"/>
    <n v="2.1"/>
    <n v="24"/>
    <x v="0"/>
    <n v="0"/>
    <n v="5"/>
    <n v="400"/>
    <n v="840"/>
    <x v="6"/>
    <n v="11"/>
    <s v="Q4"/>
    <s v="Saturday"/>
    <s v="Pune"/>
    <s v="Teams"/>
    <s v="Access Request"/>
    <x v="5"/>
    <x v="0"/>
    <s v="Normal"/>
    <s v="Excellent"/>
    <x v="0"/>
  </r>
  <r>
    <s v="OPS-101942"/>
    <d v="2025-01-08T00:00:00"/>
    <x v="4"/>
    <s v="Chennai"/>
    <s v="Vendor Query"/>
    <s v="Medium"/>
    <x v="3"/>
    <x v="4"/>
    <x v="2"/>
    <n v="19.2"/>
    <n v="24"/>
    <x v="0"/>
    <n v="0"/>
    <n v="5"/>
    <n v="320"/>
    <n v="6144"/>
    <x v="5"/>
    <n v="1"/>
    <s v="Q1"/>
    <s v="Wednesday"/>
    <s v="Chennai"/>
    <s v="Phone"/>
    <s v="Vendor Query"/>
    <x v="4"/>
    <x v="0"/>
    <s v="Normal"/>
    <s v="Good"/>
    <x v="0"/>
  </r>
  <r>
    <s v="OPS-102750"/>
    <d v="2025-04-19T00:00:00"/>
    <x v="0"/>
    <s v="Chennai"/>
    <s v="Access Request"/>
    <s v="Medium"/>
    <x v="1"/>
    <x v="2"/>
    <x v="0"/>
    <n v="3.8"/>
    <n v="24"/>
    <x v="0"/>
    <n v="0"/>
    <n v="5"/>
    <n v="320"/>
    <n v="1216"/>
    <x v="10"/>
    <n v="4"/>
    <s v="Q2"/>
    <s v="Saturday"/>
    <s v="Chennai"/>
    <s v="Portal"/>
    <s v="Access Request"/>
    <x v="0"/>
    <x v="0"/>
    <s v="Normal"/>
    <s v="Excellent"/>
    <x v="0"/>
  </r>
  <r>
    <s v="OPS-101178"/>
    <d v="2025-01-25T00:00:00"/>
    <x v="3"/>
    <s v="Bengaluru"/>
    <s v="Report Request"/>
    <s v="Medium"/>
    <x v="2"/>
    <x v="4"/>
    <x v="0"/>
    <n v="12.5"/>
    <n v="24"/>
    <x v="0"/>
    <n v="0"/>
    <n v="4.5999999999999996"/>
    <n v="350"/>
    <n v="4375"/>
    <x v="5"/>
    <n v="1"/>
    <s v="Q1"/>
    <s v="Saturday"/>
    <s v="Bengaluru"/>
    <s v="Teams"/>
    <s v="Report Request"/>
    <x v="3"/>
    <x v="0"/>
    <s v="Normal"/>
    <s v="Good"/>
    <x v="0"/>
  </r>
  <r>
    <s v="OPS-102494"/>
    <d v="2025-07-07T00:00:00"/>
    <x v="2"/>
    <s v="Chennai"/>
    <s v="Invoice Query"/>
    <s v="High"/>
    <x v="2"/>
    <x v="3"/>
    <x v="0"/>
    <n v="10.3"/>
    <n v="12"/>
    <x v="0"/>
    <n v="1"/>
    <n v="4.5999999999999996"/>
    <n v="350"/>
    <n v="3605"/>
    <x v="11"/>
    <n v="7"/>
    <s v="Q3"/>
    <s v="Monday"/>
    <s v="Chennai"/>
    <s v="Teams"/>
    <s v="Invoice Query"/>
    <x v="2"/>
    <x v="0"/>
    <s v="Normal"/>
    <s v="Good"/>
    <x v="1"/>
  </r>
  <r>
    <s v="OPS-100672"/>
    <d v="2025-01-20T00:00:00"/>
    <x v="4"/>
    <s v="Noida"/>
    <s v="Employee Query"/>
    <s v="Low"/>
    <x v="0"/>
    <x v="0"/>
    <x v="0"/>
    <n v="41.9"/>
    <n v="48"/>
    <x v="0"/>
    <n v="0"/>
    <n v="3.7"/>
    <n v="320"/>
    <n v="13408"/>
    <x v="5"/>
    <n v="1"/>
    <s v="Q1"/>
    <s v="Monday"/>
    <s v="Noida"/>
    <s v="Email"/>
    <s v="Employee Query"/>
    <x v="4"/>
    <x v="0"/>
    <s v="Normal"/>
    <s v="Good"/>
    <x v="0"/>
  </r>
  <r>
    <s v="OPS-100232"/>
    <d v="2025-08-28T00:00:00"/>
    <x v="3"/>
    <s v="Chennai"/>
    <s v="Data Correction"/>
    <s v="Medium"/>
    <x v="2"/>
    <x v="1"/>
    <x v="0"/>
    <n v="13.5"/>
    <n v="24"/>
    <x v="0"/>
    <n v="0"/>
    <n v="4.5"/>
    <n v="450"/>
    <n v="6075"/>
    <x v="1"/>
    <n v="8"/>
    <s v="Q3"/>
    <s v="Thursday"/>
    <s v="Chennai"/>
    <s v="Teams"/>
    <s v="Data Correction"/>
    <x v="3"/>
    <x v="0"/>
    <s v="Normal"/>
    <s v="Good"/>
    <x v="0"/>
  </r>
  <r>
    <s v="OPS-103434"/>
    <d v="2025-05-06T00:00:00"/>
    <x v="2"/>
    <s v="Gurugram"/>
    <s v="Data Correction"/>
    <s v="Medium"/>
    <x v="0"/>
    <x v="1"/>
    <x v="0"/>
    <n v="6.3"/>
    <n v="24"/>
    <x v="0"/>
    <n v="1"/>
    <n v="5"/>
    <n v="320"/>
    <n v="2016"/>
    <x v="2"/>
    <n v="5"/>
    <s v="Q2"/>
    <s v="Tuesday"/>
    <s v="Gurugram"/>
    <s v="Email"/>
    <s v="Data Correction"/>
    <x v="2"/>
    <x v="0"/>
    <s v="Normal"/>
    <s v="Excellent"/>
    <x v="1"/>
  </r>
  <r>
    <s v="OPS-102549"/>
    <d v="2025-04-19T00:00:00"/>
    <x v="5"/>
    <s v="Gurugram"/>
    <s v="Employee Query"/>
    <s v="Low"/>
    <x v="0"/>
    <x v="1"/>
    <x v="0"/>
    <n v="3.9"/>
    <n v="48"/>
    <x v="0"/>
    <n v="1"/>
    <n v="4"/>
    <n v="450"/>
    <n v="1755"/>
    <x v="10"/>
    <n v="4"/>
    <s v="Q2"/>
    <s v="Saturday"/>
    <s v="Gurugram"/>
    <s v="Email"/>
    <s v="Employee Query"/>
    <x v="5"/>
    <x v="0"/>
    <s v="Normal"/>
    <s v="Excellent"/>
    <x v="1"/>
  </r>
  <r>
    <s v="OPS-100208"/>
    <d v="2025-05-10T00:00:00"/>
    <x v="0"/>
    <s v="Hyderabad"/>
    <s v="Employee Query"/>
    <s v="Low"/>
    <x v="2"/>
    <x v="3"/>
    <x v="0"/>
    <n v="4.9000000000000004"/>
    <n v="48"/>
    <x v="0"/>
    <n v="2"/>
    <n v="4.7"/>
    <n v="320"/>
    <n v="1568"/>
    <x v="2"/>
    <n v="5"/>
    <s v="Q2"/>
    <s v="Saturday"/>
    <s v="Hyderabad"/>
    <s v="Teams"/>
    <s v="Employee Query"/>
    <x v="0"/>
    <x v="0"/>
    <s v="Normal"/>
    <s v="Excellent"/>
    <x v="1"/>
  </r>
  <r>
    <s v="OPS-103217"/>
    <d v="2025-09-19T00:00:00"/>
    <x v="4"/>
    <s v="Hyderabad"/>
    <s v="Data Correction"/>
    <s v="Medium"/>
    <x v="1"/>
    <x v="4"/>
    <x v="0"/>
    <n v="4.2"/>
    <n v="24"/>
    <x v="0"/>
    <n v="1"/>
    <n v="4.0999999999999996"/>
    <n v="350"/>
    <n v="1470"/>
    <x v="9"/>
    <n v="9"/>
    <s v="Q3"/>
    <s v="Friday"/>
    <s v="Hyderabad"/>
    <s v="Portal"/>
    <s v="Data Correction"/>
    <x v="4"/>
    <x v="0"/>
    <s v="Normal"/>
    <s v="Excellent"/>
    <x v="1"/>
  </r>
  <r>
    <s v="OPS-103425"/>
    <d v="2025-02-04T00:00:00"/>
    <x v="4"/>
    <s v="Noida"/>
    <s v="Employee Query"/>
    <s v="Medium"/>
    <x v="0"/>
    <x v="1"/>
    <x v="1"/>
    <n v="10.5"/>
    <n v="24"/>
    <x v="0"/>
    <n v="3"/>
    <n v="4"/>
    <n v="280"/>
    <n v="2940"/>
    <x v="4"/>
    <n v="2"/>
    <s v="Q1"/>
    <s v="Tuesday"/>
    <s v="Noida"/>
    <s v="Email"/>
    <s v="Employee Query"/>
    <x v="4"/>
    <x v="0"/>
    <s v="Normal"/>
    <s v="Excellent"/>
    <x v="1"/>
  </r>
  <r>
    <s v="OPS-101711"/>
    <d v="2025-07-23T00:00:00"/>
    <x v="6"/>
    <s v="Bengaluru"/>
    <s v="Report Request"/>
    <s v="Low"/>
    <x v="0"/>
    <x v="3"/>
    <x v="0"/>
    <n v="18.399999999999999"/>
    <n v="48"/>
    <x v="0"/>
    <n v="0"/>
    <n v="4.5999999999999996"/>
    <n v="450"/>
    <n v="8280"/>
    <x v="11"/>
    <n v="7"/>
    <s v="Q3"/>
    <s v="Wednesday"/>
    <s v="Bengaluru"/>
    <s v="Email"/>
    <s v="Report Request"/>
    <x v="6"/>
    <x v="0"/>
    <s v="Normal"/>
    <s v="Excellent"/>
    <x v="0"/>
  </r>
  <r>
    <s v="OPS-104958"/>
    <d v="2025-08-22T00:00:00"/>
    <x v="0"/>
    <s v="Hyderabad"/>
    <s v="Report Request"/>
    <s v="Medium"/>
    <x v="0"/>
    <x v="0"/>
    <x v="0"/>
    <n v="13.8"/>
    <n v="24"/>
    <x v="0"/>
    <n v="1"/>
    <n v="4.5999999999999996"/>
    <n v="400"/>
    <n v="5520"/>
    <x v="1"/>
    <n v="8"/>
    <s v="Q3"/>
    <s v="Friday"/>
    <s v="Hyderabad"/>
    <s v="Email"/>
    <s v="Report Request"/>
    <x v="0"/>
    <x v="0"/>
    <s v="Normal"/>
    <s v="Good"/>
    <x v="1"/>
  </r>
  <r>
    <s v="OPS-101318"/>
    <d v="2025-07-28T00:00:00"/>
    <x v="6"/>
    <s v="Pune"/>
    <s v="Employee Query"/>
    <s v="Low"/>
    <x v="0"/>
    <x v="4"/>
    <x v="0"/>
    <n v="3.7"/>
    <n v="48"/>
    <x v="0"/>
    <n v="0"/>
    <n v="4.3"/>
    <n v="320"/>
    <n v="1184"/>
    <x v="11"/>
    <n v="7"/>
    <s v="Q3"/>
    <s v="Monday"/>
    <s v="Pune"/>
    <s v="Email"/>
    <s v="Employee Query"/>
    <x v="6"/>
    <x v="0"/>
    <s v="Normal"/>
    <s v="Excellent"/>
    <x v="0"/>
  </r>
  <r>
    <s v="OPS-104853"/>
    <d v="2025-01-25T00:00:00"/>
    <x v="2"/>
    <s v="Gurugram"/>
    <s v="Employee Query"/>
    <s v="Critical"/>
    <x v="2"/>
    <x v="3"/>
    <x v="0"/>
    <n v="15.3"/>
    <n v="4"/>
    <x v="1"/>
    <n v="0"/>
    <n v="4.5999999999999996"/>
    <n v="350"/>
    <n v="5355"/>
    <x v="5"/>
    <n v="1"/>
    <s v="Q1"/>
    <s v="Saturday"/>
    <s v="Gurugram"/>
    <s v="Teams"/>
    <s v="Employee Query"/>
    <x v="2"/>
    <x v="1"/>
    <s v="Normal"/>
    <s v="Critical"/>
    <x v="0"/>
  </r>
  <r>
    <s v="OPS-104058"/>
    <d v="2025-02-10T00:00:00"/>
    <x v="5"/>
    <s v="Pune"/>
    <s v="Compliance Request"/>
    <s v="High"/>
    <x v="0"/>
    <x v="4"/>
    <x v="0"/>
    <n v="13.4"/>
    <n v="12"/>
    <x v="1"/>
    <n v="2"/>
    <n v="3.8"/>
    <n v="450"/>
    <n v="6030"/>
    <x v="4"/>
    <n v="2"/>
    <s v="Q1"/>
    <s v="Monday"/>
    <s v="Pune"/>
    <s v="Email"/>
    <s v="Compliance Request"/>
    <x v="5"/>
    <x v="1"/>
    <s v="Normal"/>
    <s v="At Risk"/>
    <x v="1"/>
  </r>
  <r>
    <s v="OPS-104421"/>
    <d v="2025-11-10T00:00:00"/>
    <x v="6"/>
    <s v="Pune"/>
    <s v="System Issue"/>
    <s v="High"/>
    <x v="0"/>
    <x v="0"/>
    <x v="0"/>
    <n v="31.1"/>
    <n v="12"/>
    <x v="1"/>
    <n v="0"/>
    <n v="4.3"/>
    <n v="400"/>
    <n v="12440"/>
    <x v="6"/>
    <n v="11"/>
    <s v="Q4"/>
    <s v="Monday"/>
    <s v="Pune"/>
    <s v="Email"/>
    <s v="System Issue"/>
    <x v="6"/>
    <x v="1"/>
    <s v="Normal"/>
    <s v="Critical"/>
    <x v="0"/>
  </r>
  <r>
    <s v="OPS-102447"/>
    <d v="2025-03-21T00:00:00"/>
    <x v="3"/>
    <s v="Noida"/>
    <s v="Compliance Request"/>
    <s v="Low"/>
    <x v="1"/>
    <x v="2"/>
    <x v="0"/>
    <n v="25.9"/>
    <n v="48"/>
    <x v="0"/>
    <n v="1"/>
    <n v="4.0999999999999996"/>
    <n v="450"/>
    <n v="11655"/>
    <x v="8"/>
    <n v="3"/>
    <s v="Q1"/>
    <s v="Friday"/>
    <s v="Noida"/>
    <s v="Portal"/>
    <s v="Compliance Request"/>
    <x v="3"/>
    <x v="0"/>
    <s v="Normal"/>
    <s v="Good"/>
    <x v="1"/>
  </r>
  <r>
    <s v="OPS-102436"/>
    <d v="2025-09-24T00:00:00"/>
    <x v="0"/>
    <s v="Bengaluru"/>
    <s v="Access Request"/>
    <s v="Critical"/>
    <x v="0"/>
    <x v="0"/>
    <x v="1"/>
    <n v="17.2"/>
    <n v="4"/>
    <x v="1"/>
    <n v="1"/>
    <n v="4.5999999999999996"/>
    <n v="350"/>
    <n v="6020"/>
    <x v="9"/>
    <n v="9"/>
    <s v="Q3"/>
    <s v="Wednesday"/>
    <s v="Bengaluru"/>
    <s v="Email"/>
    <s v="Access Request"/>
    <x v="0"/>
    <x v="1"/>
    <s v="Normal"/>
    <s v="Critical"/>
    <x v="1"/>
  </r>
  <r>
    <s v="OPS-101673"/>
    <d v="2025-06-04T00:00:00"/>
    <x v="6"/>
    <s v="Pune"/>
    <s v="Compliance Request"/>
    <s v="Medium"/>
    <x v="0"/>
    <x v="2"/>
    <x v="0"/>
    <n v="11.7"/>
    <n v="24"/>
    <x v="0"/>
    <n v="1"/>
    <n v="4.2"/>
    <n v="450"/>
    <n v="5265"/>
    <x v="0"/>
    <n v="6"/>
    <s v="Q2"/>
    <s v="Wednesday"/>
    <s v="Pune"/>
    <s v="Email"/>
    <s v="Compliance Request"/>
    <x v="6"/>
    <x v="0"/>
    <s v="Normal"/>
    <s v="Excellent"/>
    <x v="1"/>
  </r>
  <r>
    <s v="OPS-101286"/>
    <d v="2025-02-05T00:00:00"/>
    <x v="0"/>
    <s v="Mumbai"/>
    <s v="Invoice Query"/>
    <s v="Medium"/>
    <x v="1"/>
    <x v="3"/>
    <x v="0"/>
    <n v="14"/>
    <n v="24"/>
    <x v="0"/>
    <n v="0"/>
    <n v="4.8"/>
    <n v="320"/>
    <n v="4480"/>
    <x v="4"/>
    <n v="2"/>
    <s v="Q1"/>
    <s v="Wednesday"/>
    <s v="Mumbai"/>
    <s v="Portal"/>
    <s v="Invoice Query"/>
    <x v="0"/>
    <x v="0"/>
    <s v="Normal"/>
    <s v="Good"/>
    <x v="0"/>
  </r>
  <r>
    <s v="OPS-100087"/>
    <d v="2025-10-07T00:00:00"/>
    <x v="6"/>
    <s v="Chennai"/>
    <s v="Compliance Request"/>
    <s v="Medium"/>
    <x v="0"/>
    <x v="0"/>
    <x v="0"/>
    <n v="5.4"/>
    <n v="24"/>
    <x v="0"/>
    <n v="0"/>
    <n v="4.4000000000000004"/>
    <n v="400"/>
    <n v="2160"/>
    <x v="3"/>
    <n v="10"/>
    <s v="Q4"/>
    <s v="Tuesday"/>
    <s v="Chennai"/>
    <s v="Email"/>
    <s v="Compliance Request"/>
    <x v="6"/>
    <x v="0"/>
    <s v="Normal"/>
    <s v="Excellent"/>
    <x v="0"/>
  </r>
  <r>
    <s v="OPS-103307"/>
    <d v="2025-03-25T00:00:00"/>
    <x v="3"/>
    <s v="Mumbai"/>
    <s v="Report Request"/>
    <s v="Medium"/>
    <x v="1"/>
    <x v="1"/>
    <x v="0"/>
    <n v="11.8"/>
    <n v="24"/>
    <x v="0"/>
    <n v="1"/>
    <n v="5"/>
    <n v="450"/>
    <n v="5310"/>
    <x v="8"/>
    <n v="3"/>
    <s v="Q1"/>
    <s v="Tuesday"/>
    <s v="Mumbai"/>
    <s v="Portal"/>
    <s v="Report Request"/>
    <x v="3"/>
    <x v="0"/>
    <s v="Normal"/>
    <s v="Excellent"/>
    <x v="1"/>
  </r>
  <r>
    <s v="OPS-104746"/>
    <d v="2025-02-28T00:00:00"/>
    <x v="5"/>
    <s v="Bengaluru"/>
    <s v="System Issue"/>
    <s v="Low"/>
    <x v="1"/>
    <x v="2"/>
    <x v="0"/>
    <n v="13.4"/>
    <n v="48"/>
    <x v="0"/>
    <n v="0"/>
    <n v="4.8"/>
    <n v="280"/>
    <n v="3752"/>
    <x v="4"/>
    <n v="2"/>
    <s v="Q1"/>
    <s v="Friday"/>
    <s v="Bengaluru"/>
    <s v="Portal"/>
    <s v="System Issue"/>
    <x v="5"/>
    <x v="0"/>
    <s v="Normal"/>
    <s v="Excellent"/>
    <x v="0"/>
  </r>
  <r>
    <s v="OPS-100966"/>
    <d v="2025-11-18T00:00:00"/>
    <x v="3"/>
    <s v="Noida"/>
    <s v="Access Request"/>
    <s v="Medium"/>
    <x v="0"/>
    <x v="0"/>
    <x v="0"/>
    <n v="15.5"/>
    <n v="24"/>
    <x v="0"/>
    <n v="0"/>
    <n v="4.9000000000000004"/>
    <n v="280"/>
    <n v="4340"/>
    <x v="6"/>
    <n v="11"/>
    <s v="Q4"/>
    <s v="Tuesday"/>
    <s v="Noida"/>
    <s v="Email"/>
    <s v="Access Request"/>
    <x v="3"/>
    <x v="0"/>
    <s v="Normal"/>
    <s v="Good"/>
    <x v="0"/>
  </r>
  <r>
    <s v="OPS-102663"/>
    <d v="2025-01-30T00:00:00"/>
    <x v="3"/>
    <s v="Bengaluru"/>
    <s v="Data Correction"/>
    <s v="Low"/>
    <x v="2"/>
    <x v="1"/>
    <x v="0"/>
    <n v="12.2"/>
    <n v="48"/>
    <x v="0"/>
    <n v="2"/>
    <n v="3.7"/>
    <n v="450"/>
    <n v="5490"/>
    <x v="5"/>
    <n v="1"/>
    <s v="Q1"/>
    <s v="Thursday"/>
    <s v="Bengaluru"/>
    <s v="Teams"/>
    <s v="Data Correction"/>
    <x v="3"/>
    <x v="0"/>
    <s v="Normal"/>
    <s v="Excellent"/>
    <x v="1"/>
  </r>
  <r>
    <s v="OPS-100262"/>
    <d v="2025-04-22T00:00:00"/>
    <x v="3"/>
    <s v="Bengaluru"/>
    <s v="Report Request"/>
    <s v="Low"/>
    <x v="1"/>
    <x v="0"/>
    <x v="0"/>
    <n v="4.7"/>
    <n v="48"/>
    <x v="0"/>
    <n v="0"/>
    <n v="5"/>
    <n v="400"/>
    <n v="1880"/>
    <x v="10"/>
    <n v="4"/>
    <s v="Q2"/>
    <s v="Tuesday"/>
    <s v="Bengaluru"/>
    <s v="Portal"/>
    <s v="Report Request"/>
    <x v="3"/>
    <x v="0"/>
    <s v="Normal"/>
    <s v="Excellent"/>
    <x v="0"/>
  </r>
  <r>
    <s v="OPS-101471"/>
    <d v="2025-04-13T00:00:00"/>
    <x v="2"/>
    <s v="Hyderabad"/>
    <s v="Data Correction"/>
    <s v="Medium"/>
    <x v="0"/>
    <x v="0"/>
    <x v="0"/>
    <n v="6.5"/>
    <n v="24"/>
    <x v="0"/>
    <n v="1"/>
    <s v="Unknown"/>
    <n v="320"/>
    <n v="2080"/>
    <x v="10"/>
    <n v="4"/>
    <s v="Q2"/>
    <s v="Sunday"/>
    <s v="Hyderabad"/>
    <s v="Email"/>
    <s v="Data Correction"/>
    <x v="2"/>
    <x v="0"/>
    <s v="Normal"/>
    <s v="Excellent"/>
    <x v="1"/>
  </r>
  <r>
    <s v="OPS-103594"/>
    <d v="2025-07-10T00:00:00"/>
    <x v="3"/>
    <s v="Pune"/>
    <s v="Invoice Query"/>
    <s v="Medium"/>
    <x v="0"/>
    <x v="0"/>
    <x v="1"/>
    <n v="17.8"/>
    <n v="24"/>
    <x v="0"/>
    <n v="2"/>
    <n v="3.7"/>
    <n v="320"/>
    <n v="5696"/>
    <x v="11"/>
    <n v="7"/>
    <s v="Q3"/>
    <s v="Thursday"/>
    <s v="Pune"/>
    <s v="Email"/>
    <s v="Invoice Query"/>
    <x v="3"/>
    <x v="0"/>
    <s v="Normal"/>
    <s v="Good"/>
    <x v="1"/>
  </r>
  <r>
    <s v="OPS-102209"/>
    <d v="2025-06-19T00:00:00"/>
    <x v="2"/>
    <s v="Mumbai"/>
    <s v="Vendor Query"/>
    <s v="Low"/>
    <x v="1"/>
    <x v="2"/>
    <x v="0"/>
    <n v="4.3"/>
    <n v="48"/>
    <x v="0"/>
    <n v="1"/>
    <n v="4.5999999999999996"/>
    <n v="450"/>
    <n v="1935"/>
    <x v="0"/>
    <n v="6"/>
    <s v="Q2"/>
    <s v="Thursday"/>
    <s v="Mumbai"/>
    <s v="Portal"/>
    <s v="Vendor Query"/>
    <x v="2"/>
    <x v="0"/>
    <s v="Normal"/>
    <s v="Excellent"/>
    <x v="1"/>
  </r>
  <r>
    <s v="OPS-104604"/>
    <d v="2025-09-02T00:00:00"/>
    <x v="0"/>
    <s v="Mumbai"/>
    <s v="Compliance Request"/>
    <s v="Medium"/>
    <x v="0"/>
    <x v="4"/>
    <x v="1"/>
    <n v="1.5"/>
    <n v="48"/>
    <x v="0"/>
    <n v="1"/>
    <n v="5"/>
    <n v="320"/>
    <n v="480"/>
    <x v="9"/>
    <n v="9"/>
    <s v="Q3"/>
    <s v="Tuesday"/>
    <s v="Mumbai"/>
    <s v="Email"/>
    <s v="Compliance Request"/>
    <x v="0"/>
    <x v="0"/>
    <s v="Normal"/>
    <s v="Excellent"/>
    <x v="1"/>
  </r>
  <r>
    <s v="OPS-102921"/>
    <d v="2025-03-27T00:00:00"/>
    <x v="6"/>
    <s v="Chennai"/>
    <s v="System Issue"/>
    <s v="Medium"/>
    <x v="2"/>
    <x v="0"/>
    <x v="0"/>
    <n v="3.1"/>
    <n v="24"/>
    <x v="0"/>
    <n v="1"/>
    <n v="4.8"/>
    <n v="400"/>
    <n v="1240"/>
    <x v="8"/>
    <n v="3"/>
    <s v="Q1"/>
    <s v="Thursday"/>
    <s v="Chennai"/>
    <s v="Teams"/>
    <s v="System Issue"/>
    <x v="6"/>
    <x v="0"/>
    <s v="Normal"/>
    <s v="Excellent"/>
    <x v="1"/>
  </r>
  <r>
    <s v="OPS-102957"/>
    <d v="2025-09-19T00:00:00"/>
    <x v="3"/>
    <s v="Chennai"/>
    <s v="Invoice Query"/>
    <s v="Medium"/>
    <x v="1"/>
    <x v="4"/>
    <x v="0"/>
    <n v="10.8"/>
    <n v="24"/>
    <x v="0"/>
    <n v="1"/>
    <n v="4.4000000000000004"/>
    <n v="350"/>
    <n v="3780"/>
    <x v="9"/>
    <n v="9"/>
    <s v="Q3"/>
    <s v="Friday"/>
    <s v="Chennai"/>
    <s v="Portal"/>
    <s v="Invoice Query"/>
    <x v="3"/>
    <x v="0"/>
    <s v="Normal"/>
    <s v="Excellent"/>
    <x v="1"/>
  </r>
  <r>
    <s v="OPS-100042"/>
    <d v="2025-05-11T00:00:00"/>
    <x v="0"/>
    <s v="Noida"/>
    <s v="Compliance Request"/>
    <s v="Medium"/>
    <x v="1"/>
    <x v="0"/>
    <x v="0"/>
    <n v="10.5"/>
    <n v="24"/>
    <x v="0"/>
    <n v="0"/>
    <n v="4.5"/>
    <n v="320"/>
    <n v="3360"/>
    <x v="2"/>
    <n v="5"/>
    <s v="Q2"/>
    <s v="Sunday"/>
    <s v="Noida"/>
    <s v="Portal"/>
    <s v="Compliance Request"/>
    <x v="0"/>
    <x v="0"/>
    <s v="Normal"/>
    <s v="Excellent"/>
    <x v="0"/>
  </r>
  <r>
    <s v="OPS-103832"/>
    <d v="2025-05-14T00:00:00"/>
    <x v="5"/>
    <s v="Unknown"/>
    <s v="Compliance Request"/>
    <s v="Low"/>
    <x v="0"/>
    <x v="2"/>
    <x v="2"/>
    <n v="8.3000000000000007"/>
    <n v="48"/>
    <x v="0"/>
    <n v="1"/>
    <n v="4"/>
    <n v="350"/>
    <n v="2905"/>
    <x v="2"/>
    <n v="5"/>
    <s v="Q2"/>
    <s v="Wednesday"/>
    <s v="Unknown"/>
    <s v="Email"/>
    <s v="Compliance Request"/>
    <x v="5"/>
    <x v="0"/>
    <s v="Normal"/>
    <s v="Excellent"/>
    <x v="1"/>
  </r>
  <r>
    <s v="OPS-102917"/>
    <d v="2025-04-08T00:00:00"/>
    <x v="5"/>
    <s v="Gurugram"/>
    <s v="Access Request"/>
    <s v="Low"/>
    <x v="0"/>
    <x v="1"/>
    <x v="0"/>
    <n v="12.1"/>
    <n v="48"/>
    <x v="0"/>
    <n v="1"/>
    <n v="4.2"/>
    <n v="450"/>
    <n v="5445"/>
    <x v="10"/>
    <n v="4"/>
    <s v="Q2"/>
    <s v="Tuesday"/>
    <s v="Gurugram"/>
    <s v="Email"/>
    <s v="Access Request"/>
    <x v="5"/>
    <x v="0"/>
    <s v="Normal"/>
    <s v="Excellent"/>
    <x v="1"/>
  </r>
  <r>
    <s v="OPS-103342"/>
    <d v="2025-10-28T00:00:00"/>
    <x v="2"/>
    <s v="Noida"/>
    <s v="Invoice Query"/>
    <s v="Medium"/>
    <x v="0"/>
    <x v="2"/>
    <x v="0"/>
    <n v="30.6"/>
    <n v="24"/>
    <x v="1"/>
    <n v="2"/>
    <n v="3.4"/>
    <n v="350"/>
    <n v="10710"/>
    <x v="3"/>
    <n v="10"/>
    <s v="Q4"/>
    <s v="Tuesday"/>
    <s v="Noida"/>
    <s v="Email"/>
    <s v="Invoice Query"/>
    <x v="2"/>
    <x v="1"/>
    <s v="Normal"/>
    <s v="At Risk"/>
    <x v="1"/>
  </r>
  <r>
    <s v="OPS-102843"/>
    <d v="2025-04-30T00:00:00"/>
    <x v="1"/>
    <s v="Mumbai"/>
    <s v="Vendor Query"/>
    <s v="Medium"/>
    <x v="1"/>
    <x v="4"/>
    <x v="0"/>
    <n v="10.6"/>
    <n v="24"/>
    <x v="0"/>
    <n v="0"/>
    <n v="4.7"/>
    <n v="280"/>
    <n v="2968"/>
    <x v="10"/>
    <n v="4"/>
    <s v="Q2"/>
    <s v="Wednesday"/>
    <s v="Mumbai"/>
    <s v="Portal"/>
    <s v="Vendor Query"/>
    <x v="1"/>
    <x v="0"/>
    <s v="Normal"/>
    <s v="Excellent"/>
    <x v="0"/>
  </r>
  <r>
    <s v="OPS-102857"/>
    <d v="2025-12-04T00:00:00"/>
    <x v="0"/>
    <s v="Hyderabad"/>
    <s v="Access Request"/>
    <s v="Low"/>
    <x v="2"/>
    <x v="0"/>
    <x v="2"/>
    <n v="17"/>
    <n v="48"/>
    <x v="0"/>
    <n v="0"/>
    <n v="4.4000000000000004"/>
    <n v="320"/>
    <n v="5440"/>
    <x v="7"/>
    <n v="12"/>
    <s v="Q4"/>
    <s v="Thursday"/>
    <s v="Hyderabad"/>
    <s v="Teams"/>
    <s v="Access Request"/>
    <x v="0"/>
    <x v="0"/>
    <s v="Normal"/>
    <s v="Excellent"/>
    <x v="0"/>
  </r>
  <r>
    <s v="OPS-100552"/>
    <d v="2025-02-06T00:00:00"/>
    <x v="4"/>
    <s v="Noida"/>
    <s v="Report Request"/>
    <s v="Medium"/>
    <x v="0"/>
    <x v="0"/>
    <x v="2"/>
    <n v="20.7"/>
    <n v="24"/>
    <x v="0"/>
    <n v="1"/>
    <n v="4"/>
    <n v="400"/>
    <n v="8280"/>
    <x v="4"/>
    <n v="2"/>
    <s v="Q1"/>
    <s v="Thursday"/>
    <s v="Noida"/>
    <s v="Email"/>
    <s v="Report Request"/>
    <x v="4"/>
    <x v="0"/>
    <s v="Normal"/>
    <s v="Good"/>
    <x v="1"/>
  </r>
  <r>
    <s v="OPS-104849"/>
    <d v="2025-12-07T00:00:00"/>
    <x v="6"/>
    <s v="Noida"/>
    <s v="Data Correction"/>
    <s v="Medium"/>
    <x v="2"/>
    <x v="0"/>
    <x v="0"/>
    <n v="11.6"/>
    <n v="24"/>
    <x v="0"/>
    <n v="0"/>
    <n v="4.5999999999999996"/>
    <n v="350"/>
    <n v="4060"/>
    <x v="7"/>
    <n v="12"/>
    <s v="Q4"/>
    <s v="Sunday"/>
    <s v="Noida"/>
    <s v="Teams"/>
    <s v="Data Correction"/>
    <x v="6"/>
    <x v="0"/>
    <s v="Normal"/>
    <s v="Excellent"/>
    <x v="0"/>
  </r>
  <r>
    <s v="OPS-101572"/>
    <d v="2025-03-02T00:00:00"/>
    <x v="5"/>
    <s v="Pune"/>
    <s v="Access Request"/>
    <s v="Medium"/>
    <x v="0"/>
    <x v="2"/>
    <x v="0"/>
    <n v="14.4"/>
    <n v="24"/>
    <x v="0"/>
    <n v="3"/>
    <n v="4"/>
    <n v="320"/>
    <n v="4608"/>
    <x v="8"/>
    <n v="3"/>
    <s v="Q1"/>
    <s v="Sunday"/>
    <s v="Pune"/>
    <s v="Email"/>
    <s v="Access Request"/>
    <x v="5"/>
    <x v="0"/>
    <s v="Normal"/>
    <s v="Good"/>
    <x v="1"/>
  </r>
  <r>
    <s v="OPS-101026"/>
    <d v="2025-05-17T00:00:00"/>
    <x v="0"/>
    <s v="Mumbai"/>
    <s v="Access Request"/>
    <s v="High"/>
    <x v="0"/>
    <x v="0"/>
    <x v="0"/>
    <n v="11.2"/>
    <n v="12"/>
    <x v="0"/>
    <n v="0"/>
    <n v="4.8"/>
    <n v="280"/>
    <n v="3136"/>
    <x v="2"/>
    <n v="5"/>
    <s v="Q2"/>
    <s v="Saturday"/>
    <s v="Mumbai"/>
    <s v="Email"/>
    <s v="Access Request"/>
    <x v="0"/>
    <x v="0"/>
    <s v="Normal"/>
    <s v="Good"/>
    <x v="0"/>
  </r>
  <r>
    <s v="OPS-100131"/>
    <d v="2025-09-12T00:00:00"/>
    <x v="3"/>
    <s v="Pune"/>
    <s v="Invoice Query"/>
    <s v="Low"/>
    <x v="3"/>
    <x v="3"/>
    <x v="1"/>
    <n v="25.5"/>
    <n v="48"/>
    <x v="0"/>
    <n v="2"/>
    <n v="4.5999999999999996"/>
    <n v="320"/>
    <n v="8160"/>
    <x v="9"/>
    <n v="9"/>
    <s v="Q3"/>
    <s v="Friday"/>
    <s v="Pune"/>
    <s v="Phone"/>
    <s v="Invoice Query"/>
    <x v="3"/>
    <x v="0"/>
    <s v="Normal"/>
    <s v="Good"/>
    <x v="1"/>
  </r>
  <r>
    <s v="OPS-104934"/>
    <d v="2025-05-30T00:00:00"/>
    <x v="5"/>
    <s v="Mumbai"/>
    <s v="Access Request"/>
    <s v="Medium"/>
    <x v="0"/>
    <x v="0"/>
    <x v="2"/>
    <n v="39.6"/>
    <n v="24"/>
    <x v="1"/>
    <n v="2"/>
    <n v="3"/>
    <n v="280"/>
    <n v="11088"/>
    <x v="2"/>
    <n v="5"/>
    <s v="Q2"/>
    <s v="Friday"/>
    <s v="Mumbai"/>
    <s v="Email"/>
    <s v="Access Request"/>
    <x v="5"/>
    <x v="1"/>
    <s v="Normal"/>
    <s v="Critical"/>
    <x v="1"/>
  </r>
  <r>
    <s v="OPS-104943"/>
    <d v="2025-05-24T00:00:00"/>
    <x v="0"/>
    <s v="Pune"/>
    <s v="Access Request"/>
    <s v="High"/>
    <x v="1"/>
    <x v="0"/>
    <x v="0"/>
    <n v="7.5"/>
    <n v="12"/>
    <x v="0"/>
    <n v="0"/>
    <n v="4.8"/>
    <n v="450"/>
    <n v="3375"/>
    <x v="2"/>
    <n v="5"/>
    <s v="Q2"/>
    <s v="Saturday"/>
    <s v="Pune"/>
    <s v="Portal"/>
    <s v="Access Request"/>
    <x v="0"/>
    <x v="0"/>
    <s v="Normal"/>
    <s v="Good"/>
    <x v="0"/>
  </r>
  <r>
    <s v="OPS-104946"/>
    <d v="2025-01-07T00:00:00"/>
    <x v="6"/>
    <s v="Gurugram"/>
    <s v="Report Request"/>
    <s v="Medium"/>
    <x v="0"/>
    <x v="4"/>
    <x v="0"/>
    <n v="6"/>
    <n v="24"/>
    <x v="0"/>
    <n v="1"/>
    <n v="4.7"/>
    <n v="350"/>
    <n v="2100"/>
    <x v="5"/>
    <n v="1"/>
    <s v="Q1"/>
    <s v="Tuesday"/>
    <s v="Gurugram"/>
    <s v="Email"/>
    <s v="Report Request"/>
    <x v="6"/>
    <x v="0"/>
    <s v="Normal"/>
    <s v="Excellent"/>
    <x v="1"/>
  </r>
  <r>
    <s v="OPS-101500"/>
    <d v="2025-05-21T00:00:00"/>
    <x v="2"/>
    <s v="Chennai"/>
    <s v="Invoice Query"/>
    <s v="Medium"/>
    <x v="3"/>
    <x v="4"/>
    <x v="0"/>
    <n v="15.6"/>
    <n v="24"/>
    <x v="0"/>
    <n v="0"/>
    <n v="4.5999999999999996"/>
    <n v="280"/>
    <n v="4368"/>
    <x v="2"/>
    <n v="5"/>
    <s v="Q2"/>
    <s v="Wednesday"/>
    <s v="Chennai"/>
    <s v="Phone"/>
    <s v="Invoice Query"/>
    <x v="2"/>
    <x v="0"/>
    <s v="Normal"/>
    <s v="Good"/>
    <x v="0"/>
  </r>
  <r>
    <s v="OPS-103382"/>
    <d v="2025-02-25T00:00:00"/>
    <x v="1"/>
    <s v="Chennai"/>
    <s v="Vendor Query"/>
    <s v="Medium"/>
    <x v="1"/>
    <x v="4"/>
    <x v="0"/>
    <n v="26.6"/>
    <n v="24"/>
    <x v="1"/>
    <n v="0"/>
    <n v="3.7"/>
    <n v="450"/>
    <n v="11970"/>
    <x v="4"/>
    <n v="2"/>
    <s v="Q1"/>
    <s v="Tuesday"/>
    <s v="Chennai"/>
    <s v="Portal"/>
    <s v="Vendor Query"/>
    <x v="1"/>
    <x v="1"/>
    <s v="Normal"/>
    <s v="At Risk"/>
    <x v="0"/>
  </r>
  <r>
    <s v="OPS-100800"/>
    <d v="2025-06-15T00:00:00"/>
    <x v="1"/>
    <s v="Mumbai"/>
    <s v="System Issue"/>
    <s v="Low"/>
    <x v="0"/>
    <x v="2"/>
    <x v="2"/>
    <n v="3.1"/>
    <n v="48"/>
    <x v="0"/>
    <n v="0"/>
    <n v="4.7"/>
    <n v="450"/>
    <n v="1395"/>
    <x v="0"/>
    <n v="6"/>
    <s v="Q2"/>
    <s v="Sunday"/>
    <s v="Mumbai"/>
    <s v="Email"/>
    <s v="System Issue"/>
    <x v="1"/>
    <x v="0"/>
    <s v="Normal"/>
    <s v="Excellent"/>
    <x v="0"/>
  </r>
  <r>
    <s v="OPS-104507"/>
    <d v="2025-05-09T00:00:00"/>
    <x v="2"/>
    <s v="Pune"/>
    <s v="Report Request"/>
    <s v="Medium"/>
    <x v="0"/>
    <x v="0"/>
    <x v="0"/>
    <n v="26.2"/>
    <n v="24"/>
    <x v="1"/>
    <n v="1"/>
    <n v="3.3"/>
    <n v="280"/>
    <n v="7336"/>
    <x v="2"/>
    <n v="5"/>
    <s v="Q2"/>
    <s v="Friday"/>
    <s v="Pune"/>
    <s v="Email"/>
    <s v="Report Request"/>
    <x v="2"/>
    <x v="1"/>
    <s v="Normal"/>
    <s v="At Risk"/>
    <x v="1"/>
  </r>
  <r>
    <s v="OPS-101356"/>
    <d v="2025-05-14T00:00:00"/>
    <x v="0"/>
    <s v="Chennai"/>
    <s v="Compliance Request"/>
    <s v="Low"/>
    <x v="1"/>
    <x v="0"/>
    <x v="0"/>
    <n v="27.4"/>
    <n v="48"/>
    <x v="0"/>
    <n v="1"/>
    <n v="4.0999999999999996"/>
    <n v="450"/>
    <n v="12330"/>
    <x v="2"/>
    <n v="5"/>
    <s v="Q2"/>
    <s v="Wednesday"/>
    <s v="Chennai"/>
    <s v="Portal"/>
    <s v="Compliance Request"/>
    <x v="0"/>
    <x v="0"/>
    <s v="Normal"/>
    <s v="Good"/>
    <x v="1"/>
  </r>
  <r>
    <s v="OPS-102699"/>
    <d v="2025-05-01T00:00:00"/>
    <x v="2"/>
    <s v="Pune"/>
    <s v="Access Request"/>
    <s v="High"/>
    <x v="1"/>
    <x v="1"/>
    <x v="2"/>
    <n v="29.6"/>
    <n v="12"/>
    <x v="1"/>
    <n v="0"/>
    <n v="4.3"/>
    <n v="350"/>
    <n v="10360"/>
    <x v="2"/>
    <n v="5"/>
    <s v="Q2"/>
    <s v="Thursday"/>
    <s v="Pune"/>
    <s v="Portal"/>
    <s v="Access Request"/>
    <x v="2"/>
    <x v="1"/>
    <s v="Normal"/>
    <s v="Critical"/>
    <x v="0"/>
  </r>
  <r>
    <s v="OPS-102962"/>
    <d v="2025-07-16T00:00:00"/>
    <x v="2"/>
    <s v="Chennai"/>
    <s v="Report Request"/>
    <s v="Medium"/>
    <x v="0"/>
    <x v="1"/>
    <x v="0"/>
    <n v="9.8000000000000007"/>
    <n v="24"/>
    <x v="0"/>
    <n v="0"/>
    <n v="4.9000000000000004"/>
    <n v="400"/>
    <n v="3920"/>
    <x v="11"/>
    <n v="7"/>
    <s v="Q3"/>
    <s v="Wednesday"/>
    <s v="Chennai"/>
    <s v="Email"/>
    <s v="Report Request"/>
    <x v="2"/>
    <x v="0"/>
    <s v="Normal"/>
    <s v="Excellent"/>
    <x v="0"/>
  </r>
  <r>
    <s v="OPS-101262"/>
    <d v="2025-03-08T00:00:00"/>
    <x v="2"/>
    <s v="Mumbai"/>
    <s v="Employee Query"/>
    <s v="High"/>
    <x v="3"/>
    <x v="0"/>
    <x v="0"/>
    <n v="19.600000000000001"/>
    <n v="12"/>
    <x v="1"/>
    <n v="0"/>
    <n v="4.5"/>
    <n v="400"/>
    <n v="7840"/>
    <x v="8"/>
    <n v="3"/>
    <s v="Q1"/>
    <s v="Saturday"/>
    <s v="Mumbai"/>
    <s v="Phone"/>
    <s v="Employee Query"/>
    <x v="2"/>
    <x v="1"/>
    <s v="Normal"/>
    <s v="Critical"/>
    <x v="0"/>
  </r>
  <r>
    <s v="OPS-103604"/>
    <d v="2025-09-16T00:00:00"/>
    <x v="5"/>
    <s v="Bengaluru"/>
    <s v="Invoice Query"/>
    <s v="Critical"/>
    <x v="0"/>
    <x v="0"/>
    <x v="0"/>
    <n v="2.1"/>
    <n v="4"/>
    <x v="0"/>
    <n v="0"/>
    <n v="4.5999999999999996"/>
    <n v="450"/>
    <n v="945"/>
    <x v="9"/>
    <n v="9"/>
    <s v="Q3"/>
    <s v="Tuesday"/>
    <s v="Bengaluru"/>
    <s v="Email"/>
    <s v="Invoice Query"/>
    <x v="5"/>
    <x v="0"/>
    <s v="Critical Risk"/>
    <s v="Good"/>
    <x v="0"/>
  </r>
  <r>
    <s v="OPS-104592"/>
    <d v="2025-10-16T00:00:00"/>
    <x v="4"/>
    <s v="Gurugram"/>
    <s v="Report Request"/>
    <s v="Low"/>
    <x v="1"/>
    <x v="4"/>
    <x v="0"/>
    <n v="22.8"/>
    <n v="48"/>
    <x v="0"/>
    <n v="0"/>
    <n v="4.2"/>
    <n v="450"/>
    <n v="10260"/>
    <x v="3"/>
    <n v="10"/>
    <s v="Q4"/>
    <s v="Thursday"/>
    <s v="Gurugram"/>
    <s v="Portal"/>
    <s v="Report Request"/>
    <x v="4"/>
    <x v="0"/>
    <s v="Normal"/>
    <s v="Excellent"/>
    <x v="0"/>
  </r>
  <r>
    <s v="OPS-103045"/>
    <d v="2025-06-29T00:00:00"/>
    <x v="5"/>
    <s v="Hyderabad"/>
    <s v="Employee Query"/>
    <s v="Medium"/>
    <x v="0"/>
    <x v="2"/>
    <x v="1"/>
    <n v="10.199999999999999"/>
    <n v="24"/>
    <x v="0"/>
    <n v="1"/>
    <n v="4.7"/>
    <n v="450"/>
    <n v="4590"/>
    <x v="0"/>
    <n v="6"/>
    <s v="Q2"/>
    <s v="Sunday"/>
    <s v="Hyderabad"/>
    <s v="Email"/>
    <s v="Employee Query"/>
    <x v="5"/>
    <x v="0"/>
    <s v="Normal"/>
    <s v="Excellent"/>
    <x v="1"/>
  </r>
  <r>
    <s v="OPS-102565"/>
    <d v="2025-12-18T00:00:00"/>
    <x v="6"/>
    <s v="Chennai"/>
    <s v="System Issue"/>
    <s v="High"/>
    <x v="0"/>
    <x v="2"/>
    <x v="0"/>
    <n v="5.7"/>
    <n v="12"/>
    <x v="0"/>
    <n v="0"/>
    <n v="4.5999999999999996"/>
    <n v="450"/>
    <n v="2565"/>
    <x v="7"/>
    <n v="12"/>
    <s v="Q4"/>
    <s v="Thursday"/>
    <s v="Chennai"/>
    <s v="Email"/>
    <s v="System Issue"/>
    <x v="6"/>
    <x v="0"/>
    <s v="Normal"/>
    <s v="Excellent"/>
    <x v="0"/>
  </r>
  <r>
    <s v="OPS-101526"/>
    <d v="2025-07-12T00:00:00"/>
    <x v="6"/>
    <s v="Hyderabad"/>
    <s v="Access Request"/>
    <s v="Medium"/>
    <x v="0"/>
    <x v="0"/>
    <x v="0"/>
    <n v="4.2"/>
    <n v="24"/>
    <x v="0"/>
    <n v="0"/>
    <n v="5"/>
    <n v="400"/>
    <n v="1680"/>
    <x v="11"/>
    <n v="7"/>
    <s v="Q3"/>
    <s v="Saturday"/>
    <s v="Hyderabad"/>
    <s v="Email"/>
    <s v="Access Request"/>
    <x v="6"/>
    <x v="0"/>
    <s v="Normal"/>
    <s v="Excellent"/>
    <x v="0"/>
  </r>
  <r>
    <s v="OPS-102813"/>
    <d v="2025-03-11T00:00:00"/>
    <x v="4"/>
    <s v="Chennai"/>
    <s v="Vendor Query"/>
    <s v="Medium"/>
    <x v="1"/>
    <x v="2"/>
    <x v="0"/>
    <n v="13.2"/>
    <n v="24"/>
    <x v="0"/>
    <n v="0"/>
    <n v="4.9000000000000004"/>
    <n v="350"/>
    <n v="4620"/>
    <x v="8"/>
    <n v="3"/>
    <s v="Q1"/>
    <s v="Tuesday"/>
    <s v="Chennai"/>
    <s v="Portal"/>
    <s v="Vendor Query"/>
    <x v="4"/>
    <x v="0"/>
    <s v="Normal"/>
    <s v="Good"/>
    <x v="0"/>
  </r>
  <r>
    <s v="OPS-101452"/>
    <d v="2025-02-16T00:00:00"/>
    <x v="3"/>
    <s v="Chennai"/>
    <s v="Data Correction"/>
    <s v="Low"/>
    <x v="1"/>
    <x v="0"/>
    <x v="0"/>
    <n v="11.2"/>
    <n v="48"/>
    <x v="0"/>
    <n v="1"/>
    <s v="Unknown"/>
    <n v="400"/>
    <n v="4480"/>
    <x v="4"/>
    <n v="2"/>
    <s v="Q1"/>
    <s v="Sunday"/>
    <s v="Chennai"/>
    <s v="Portal"/>
    <s v="Data Correction"/>
    <x v="3"/>
    <x v="0"/>
    <s v="Normal"/>
    <s v="Excellent"/>
    <x v="1"/>
  </r>
  <r>
    <s v="OPS-103760"/>
    <d v="2025-04-19T00:00:00"/>
    <x v="2"/>
    <s v="Bengaluru"/>
    <s v="Employee Query"/>
    <s v="High"/>
    <x v="3"/>
    <x v="1"/>
    <x v="0"/>
    <n v="18.2"/>
    <n v="12"/>
    <x v="1"/>
    <n v="2"/>
    <n v="3.6"/>
    <n v="450"/>
    <n v="8190"/>
    <x v="10"/>
    <n v="4"/>
    <s v="Q2"/>
    <s v="Saturday"/>
    <s v="Bengaluru"/>
    <s v="Phone"/>
    <s v="Employee Query"/>
    <x v="2"/>
    <x v="1"/>
    <s v="Normal"/>
    <s v="Critical"/>
    <x v="1"/>
  </r>
  <r>
    <s v="OPS-103988"/>
    <d v="2025-03-25T00:00:00"/>
    <x v="4"/>
    <s v="Chennai"/>
    <s v="Report Request"/>
    <s v="Low"/>
    <x v="0"/>
    <x v="3"/>
    <x v="0"/>
    <n v="14.4"/>
    <n v="48"/>
    <x v="0"/>
    <n v="0"/>
    <n v="3.8"/>
    <n v="350"/>
    <n v="5040"/>
    <x v="8"/>
    <n v="3"/>
    <s v="Q1"/>
    <s v="Tuesday"/>
    <s v="Chennai"/>
    <s v="Email"/>
    <s v="Report Request"/>
    <x v="4"/>
    <x v="0"/>
    <s v="Normal"/>
    <s v="Excellent"/>
    <x v="0"/>
  </r>
  <r>
    <s v="OPS-103756"/>
    <d v="2025-11-25T00:00:00"/>
    <x v="4"/>
    <s v="Gurugram"/>
    <s v="Data Correction"/>
    <s v="High"/>
    <x v="1"/>
    <x v="1"/>
    <x v="0"/>
    <n v="49.9"/>
    <n v="12"/>
    <x v="1"/>
    <n v="1"/>
    <n v="3.4"/>
    <n v="400"/>
    <n v="19960"/>
    <x v="6"/>
    <n v="11"/>
    <s v="Q4"/>
    <s v="Tuesday"/>
    <s v="Gurugram"/>
    <s v="Portal"/>
    <s v="Data Correction"/>
    <x v="4"/>
    <x v="1"/>
    <s v="Normal"/>
    <s v="Critical"/>
    <x v="1"/>
  </r>
  <r>
    <s v="OPS-104882"/>
    <d v="2025-07-22T00:00:00"/>
    <x v="4"/>
    <s v="Mumbai"/>
    <s v="Access Request"/>
    <s v="Low"/>
    <x v="2"/>
    <x v="0"/>
    <x v="2"/>
    <n v="10.5"/>
    <n v="48"/>
    <x v="0"/>
    <n v="1"/>
    <n v="3.7"/>
    <n v="450"/>
    <n v="4725"/>
    <x v="11"/>
    <n v="7"/>
    <s v="Q3"/>
    <s v="Tuesday"/>
    <s v="Mumbai"/>
    <s v="Teams"/>
    <s v="Access Request"/>
    <x v="4"/>
    <x v="0"/>
    <s v="Normal"/>
    <s v="Excellent"/>
    <x v="1"/>
  </r>
  <r>
    <s v="OPS-103190"/>
    <d v="2025-12-27T00:00:00"/>
    <x v="5"/>
    <s v="Mumbai"/>
    <s v="Invoice Query"/>
    <s v="High"/>
    <x v="0"/>
    <x v="1"/>
    <x v="2"/>
    <n v="7.9"/>
    <n v="12"/>
    <x v="0"/>
    <n v="0"/>
    <n v="4.9000000000000004"/>
    <n v="320"/>
    <n v="2528"/>
    <x v="7"/>
    <n v="12"/>
    <s v="Q4"/>
    <s v="Saturday"/>
    <s v="Mumbai"/>
    <s v="Email"/>
    <s v="Invoice Query"/>
    <x v="5"/>
    <x v="0"/>
    <s v="Normal"/>
    <s v="Good"/>
    <x v="0"/>
  </r>
  <r>
    <s v="OPS-104610"/>
    <d v="2025-10-09T00:00:00"/>
    <x v="6"/>
    <s v="Gurugram"/>
    <s v="Access Request"/>
    <s v="Medium"/>
    <x v="1"/>
    <x v="2"/>
    <x v="0"/>
    <n v="18.7"/>
    <n v="24"/>
    <x v="0"/>
    <n v="1"/>
    <n v="4"/>
    <n v="350"/>
    <n v="6545"/>
    <x v="3"/>
    <n v="10"/>
    <s v="Q4"/>
    <s v="Thursday"/>
    <s v="Gurugram"/>
    <s v="Portal"/>
    <s v="Access Request"/>
    <x v="6"/>
    <x v="0"/>
    <s v="Normal"/>
    <s v="Good"/>
    <x v="1"/>
  </r>
  <r>
    <s v="OPS-103310"/>
    <d v="2025-11-28T00:00:00"/>
    <x v="5"/>
    <s v="Hyderabad"/>
    <s v="Access Request"/>
    <s v="Medium"/>
    <x v="2"/>
    <x v="4"/>
    <x v="0"/>
    <n v="24.3"/>
    <n v="24"/>
    <x v="1"/>
    <n v="0"/>
    <n v="3.6"/>
    <n v="350"/>
    <n v="8505"/>
    <x v="6"/>
    <n v="11"/>
    <s v="Q4"/>
    <s v="Friday"/>
    <s v="Hyderabad"/>
    <s v="Teams"/>
    <s v="Access Request"/>
    <x v="5"/>
    <x v="1"/>
    <s v="Normal"/>
    <s v="At Risk"/>
    <x v="0"/>
  </r>
  <r>
    <s v="OPS-100377"/>
    <d v="2025-12-21T00:00:00"/>
    <x v="3"/>
    <s v="Bengaluru"/>
    <s v="Access Request"/>
    <s v="Low"/>
    <x v="2"/>
    <x v="1"/>
    <x v="0"/>
    <n v="8.8000000000000007"/>
    <n v="48"/>
    <x v="0"/>
    <n v="0"/>
    <n v="4.5"/>
    <n v="320"/>
    <n v="2816"/>
    <x v="7"/>
    <n v="12"/>
    <s v="Q4"/>
    <s v="Sunday"/>
    <s v="Bengaluru"/>
    <s v="Teams"/>
    <s v="Access Request"/>
    <x v="3"/>
    <x v="0"/>
    <s v="Normal"/>
    <s v="Excellent"/>
    <x v="0"/>
  </r>
  <r>
    <s v="OPS-102065"/>
    <d v="2025-08-20T00:00:00"/>
    <x v="2"/>
    <s v="Gurugram"/>
    <s v="Access Request"/>
    <s v="Medium"/>
    <x v="0"/>
    <x v="3"/>
    <x v="1"/>
    <n v="18.7"/>
    <n v="24"/>
    <x v="0"/>
    <n v="1"/>
    <n v="3.8"/>
    <n v="320"/>
    <n v="5984"/>
    <x v="1"/>
    <n v="8"/>
    <s v="Q3"/>
    <s v="Wednesday"/>
    <s v="Gurugram"/>
    <s v="Email"/>
    <s v="Access Request"/>
    <x v="2"/>
    <x v="0"/>
    <s v="Normal"/>
    <s v="Good"/>
    <x v="1"/>
  </r>
  <r>
    <s v="OPS-102611"/>
    <d v="2025-10-05T00:00:00"/>
    <x v="3"/>
    <s v="Bengaluru"/>
    <s v="Vendor Query"/>
    <s v="High"/>
    <x v="0"/>
    <x v="1"/>
    <x v="0"/>
    <n v="7.5"/>
    <n v="12"/>
    <x v="0"/>
    <n v="0"/>
    <n v="4.3"/>
    <n v="320"/>
    <n v="2400"/>
    <x v="3"/>
    <n v="10"/>
    <s v="Q4"/>
    <s v="Sunday"/>
    <s v="Bengaluru"/>
    <s v="Email"/>
    <s v="Vendor Query"/>
    <x v="3"/>
    <x v="0"/>
    <s v="Normal"/>
    <s v="Good"/>
    <x v="0"/>
  </r>
  <r>
    <s v="OPS-101309"/>
    <d v="2025-07-21T00:00:00"/>
    <x v="4"/>
    <s v="Gurugram"/>
    <s v="Access Request"/>
    <s v="Low"/>
    <x v="0"/>
    <x v="3"/>
    <x v="1"/>
    <n v="50"/>
    <n v="48"/>
    <x v="1"/>
    <n v="2"/>
    <n v="2.8"/>
    <n v="320"/>
    <n v="16000"/>
    <x v="11"/>
    <n v="7"/>
    <s v="Q3"/>
    <s v="Monday"/>
    <s v="Gurugram"/>
    <s v="Email"/>
    <s v="Access Request"/>
    <x v="4"/>
    <x v="1"/>
    <s v="Normal"/>
    <s v="At Risk"/>
    <x v="1"/>
  </r>
  <r>
    <s v="OPS-102068"/>
    <d v="2025-12-11T00:00:00"/>
    <x v="4"/>
    <s v="Hyderabad"/>
    <s v="Access Request"/>
    <s v="Medium"/>
    <x v="1"/>
    <x v="0"/>
    <x v="0"/>
    <n v="7.2"/>
    <n v="24"/>
    <x v="0"/>
    <n v="0"/>
    <n v="4.9000000000000004"/>
    <n v="280"/>
    <n v="2016"/>
    <x v="7"/>
    <n v="12"/>
    <s v="Q4"/>
    <s v="Thursday"/>
    <s v="Hyderabad"/>
    <s v="Portal"/>
    <s v="Access Request"/>
    <x v="4"/>
    <x v="0"/>
    <s v="Normal"/>
    <s v="Excellent"/>
    <x v="0"/>
  </r>
  <r>
    <s v="OPS-103294"/>
    <d v="2025-06-07T00:00:00"/>
    <x v="0"/>
    <s v="Pune"/>
    <s v="System Issue"/>
    <s v="Low"/>
    <x v="1"/>
    <x v="4"/>
    <x v="0"/>
    <n v="12.8"/>
    <n v="48"/>
    <x v="0"/>
    <n v="3"/>
    <n v="3.5"/>
    <n v="400"/>
    <n v="5120"/>
    <x v="0"/>
    <n v="6"/>
    <s v="Q2"/>
    <s v="Saturday"/>
    <s v="Pune"/>
    <s v="Portal"/>
    <s v="System Issue"/>
    <x v="0"/>
    <x v="0"/>
    <s v="Normal"/>
    <s v="Excellent"/>
    <x v="1"/>
  </r>
  <r>
    <s v="OPS-101872"/>
    <d v="2025-03-28T00:00:00"/>
    <x v="0"/>
    <s v="Chennai"/>
    <s v="Data Correction"/>
    <s v="High"/>
    <x v="1"/>
    <x v="2"/>
    <x v="1"/>
    <n v="22.6"/>
    <n v="12"/>
    <x v="1"/>
    <n v="1"/>
    <n v="3.9"/>
    <n v="320"/>
    <n v="7232"/>
    <x v="8"/>
    <n v="3"/>
    <s v="Q1"/>
    <s v="Friday"/>
    <s v="Chennai"/>
    <s v="Portal"/>
    <s v="Data Correction"/>
    <x v="0"/>
    <x v="1"/>
    <s v="Normal"/>
    <s v="Critical"/>
    <x v="1"/>
  </r>
  <r>
    <s v="OPS-100395"/>
    <d v="2025-02-20T00:00:00"/>
    <x v="5"/>
    <s v="Bengaluru"/>
    <s v="Vendor Query"/>
    <s v="Medium"/>
    <x v="0"/>
    <x v="1"/>
    <x v="0"/>
    <n v="3.5"/>
    <n v="24"/>
    <x v="0"/>
    <n v="0"/>
    <n v="4.9000000000000004"/>
    <n v="350"/>
    <n v="1225"/>
    <x v="4"/>
    <n v="2"/>
    <s v="Q1"/>
    <s v="Thursday"/>
    <s v="Bengaluru"/>
    <s v="Email"/>
    <s v="Vendor Query"/>
    <x v="5"/>
    <x v="0"/>
    <s v="Normal"/>
    <s v="Excellent"/>
    <x v="0"/>
  </r>
  <r>
    <s v="OPS-102980"/>
    <d v="2025-09-20T00:00:00"/>
    <x v="0"/>
    <s v="Noida"/>
    <s v="Access Request"/>
    <s v="Medium"/>
    <x v="2"/>
    <x v="4"/>
    <x v="0"/>
    <n v="4.9000000000000004"/>
    <n v="24"/>
    <x v="0"/>
    <n v="1"/>
    <n v="4.5999999999999996"/>
    <n v="350"/>
    <n v="1715"/>
    <x v="9"/>
    <n v="9"/>
    <s v="Q3"/>
    <s v="Saturday"/>
    <s v="Noida"/>
    <s v="Teams"/>
    <s v="Access Request"/>
    <x v="0"/>
    <x v="0"/>
    <s v="Normal"/>
    <s v="Excellent"/>
    <x v="1"/>
  </r>
  <r>
    <s v="OPS-104178"/>
    <d v="2025-04-12T00:00:00"/>
    <x v="3"/>
    <s v="Bengaluru"/>
    <s v="Employee Query"/>
    <s v="Low"/>
    <x v="0"/>
    <x v="2"/>
    <x v="0"/>
    <n v="19.600000000000001"/>
    <n v="48"/>
    <x v="0"/>
    <n v="0"/>
    <n v="4.3"/>
    <n v="280"/>
    <n v="5488"/>
    <x v="10"/>
    <n v="4"/>
    <s v="Q2"/>
    <s v="Saturday"/>
    <s v="Bengaluru"/>
    <s v="Email"/>
    <s v="Employee Query"/>
    <x v="3"/>
    <x v="0"/>
    <s v="Normal"/>
    <s v="Excellent"/>
    <x v="0"/>
  </r>
  <r>
    <s v="OPS-104336"/>
    <d v="2025-02-10T00:00:00"/>
    <x v="6"/>
    <s v="Bengaluru"/>
    <s v="Compliance Request"/>
    <s v="Low"/>
    <x v="1"/>
    <x v="3"/>
    <x v="0"/>
    <n v="11.1"/>
    <n v="48"/>
    <x v="0"/>
    <n v="0"/>
    <n v="3.7"/>
    <n v="400"/>
    <n v="4440"/>
    <x v="4"/>
    <n v="2"/>
    <s v="Q1"/>
    <s v="Monday"/>
    <s v="Bengaluru"/>
    <s v="Portal"/>
    <s v="Compliance Request"/>
    <x v="6"/>
    <x v="0"/>
    <s v="Normal"/>
    <s v="Excellent"/>
    <x v="0"/>
  </r>
  <r>
    <s v="OPS-100419"/>
    <d v="2025-09-19T00:00:00"/>
    <x v="3"/>
    <s v="Noida"/>
    <s v="Compliance Request"/>
    <s v="Low"/>
    <x v="3"/>
    <x v="0"/>
    <x v="0"/>
    <n v="21.6"/>
    <n v="48"/>
    <x v="0"/>
    <n v="0"/>
    <n v="4.0999999999999996"/>
    <n v="400"/>
    <n v="8640"/>
    <x v="9"/>
    <n v="9"/>
    <s v="Q3"/>
    <s v="Friday"/>
    <s v="Noida"/>
    <s v="Phone"/>
    <s v="Compliance Request"/>
    <x v="3"/>
    <x v="0"/>
    <s v="Normal"/>
    <s v="Excellent"/>
    <x v="0"/>
  </r>
  <r>
    <s v="OPS-100781"/>
    <d v="2025-10-30T00:00:00"/>
    <x v="1"/>
    <s v="Noida"/>
    <s v="Report Request"/>
    <s v="High"/>
    <x v="2"/>
    <x v="3"/>
    <x v="0"/>
    <n v="4.2"/>
    <n v="12"/>
    <x v="0"/>
    <n v="1"/>
    <n v="4.3"/>
    <n v="280"/>
    <n v="1176"/>
    <x v="3"/>
    <n v="10"/>
    <s v="Q4"/>
    <s v="Thursday"/>
    <s v="Noida"/>
    <s v="Teams"/>
    <s v="Report Request"/>
    <x v="1"/>
    <x v="0"/>
    <s v="Normal"/>
    <s v="Excellent"/>
    <x v="1"/>
  </r>
  <r>
    <s v="OPS-101046"/>
    <d v="2025-12-05T00:00:00"/>
    <x v="2"/>
    <s v="Gurugram"/>
    <s v="System Issue"/>
    <s v="Medium"/>
    <x v="1"/>
    <x v="4"/>
    <x v="1"/>
    <n v="35.9"/>
    <n v="24"/>
    <x v="1"/>
    <n v="4"/>
    <n v="3.5"/>
    <n v="320"/>
    <n v="11488"/>
    <x v="7"/>
    <n v="12"/>
    <s v="Q4"/>
    <s v="Friday"/>
    <s v="Gurugram"/>
    <s v="Portal"/>
    <s v="System Issue"/>
    <x v="2"/>
    <x v="1"/>
    <s v="Normal"/>
    <s v="At Risk"/>
    <x v="1"/>
  </r>
  <r>
    <s v="OPS-100276"/>
    <d v="2025-05-11T00:00:00"/>
    <x v="3"/>
    <s v="Pune"/>
    <s v="Vendor Query"/>
    <s v="Low"/>
    <x v="0"/>
    <x v="1"/>
    <x v="0"/>
    <n v="9.1999999999999993"/>
    <n v="48"/>
    <x v="0"/>
    <n v="1"/>
    <n v="5"/>
    <n v="320"/>
    <n v="2944"/>
    <x v="2"/>
    <n v="5"/>
    <s v="Q2"/>
    <s v="Sunday"/>
    <s v="Pune"/>
    <s v="Email"/>
    <s v="Vendor Query"/>
    <x v="3"/>
    <x v="0"/>
    <s v="Normal"/>
    <s v="Excellent"/>
    <x v="1"/>
  </r>
  <r>
    <s v="OPS-101855"/>
    <d v="2025-11-14T00:00:00"/>
    <x v="3"/>
    <s v="Bengaluru"/>
    <s v="Access Request"/>
    <s v="Low"/>
    <x v="0"/>
    <x v="2"/>
    <x v="0"/>
    <n v="8.9"/>
    <n v="48"/>
    <x v="0"/>
    <n v="0"/>
    <n v="4.2"/>
    <n v="400"/>
    <n v="3560"/>
    <x v="6"/>
    <n v="11"/>
    <s v="Q4"/>
    <s v="Friday"/>
    <s v="Bengaluru"/>
    <s v="Email"/>
    <s v="Access Request"/>
    <x v="3"/>
    <x v="0"/>
    <s v="Normal"/>
    <s v="Excellent"/>
    <x v="0"/>
  </r>
  <r>
    <s v="OPS-104987"/>
    <d v="2025-02-21T00:00:00"/>
    <x v="1"/>
    <s v="Hyderabad"/>
    <s v="Access Request"/>
    <s v="Medium"/>
    <x v="2"/>
    <x v="2"/>
    <x v="0"/>
    <n v="19.3"/>
    <n v="24"/>
    <x v="0"/>
    <n v="0"/>
    <n v="4.3"/>
    <n v="280"/>
    <n v="5404"/>
    <x v="4"/>
    <n v="2"/>
    <s v="Q1"/>
    <s v="Friday"/>
    <s v="Hyderabad"/>
    <s v="Teams"/>
    <s v="Access Request"/>
    <x v="1"/>
    <x v="0"/>
    <s v="Normal"/>
    <s v="Good"/>
    <x v="0"/>
  </r>
  <r>
    <s v="OPS-104369"/>
    <d v="2025-01-25T00:00:00"/>
    <x v="3"/>
    <s v="Chennai"/>
    <s v="Employee Query"/>
    <s v="Medium"/>
    <x v="0"/>
    <x v="1"/>
    <x v="1"/>
    <n v="5.6"/>
    <n v="24"/>
    <x v="0"/>
    <n v="3"/>
    <n v="4.5999999999999996"/>
    <n v="400"/>
    <n v="2240"/>
    <x v="5"/>
    <n v="1"/>
    <s v="Q1"/>
    <s v="Saturday"/>
    <s v="Chennai"/>
    <s v="Email"/>
    <s v="Employee Query"/>
    <x v="3"/>
    <x v="0"/>
    <s v="Normal"/>
    <s v="Excellent"/>
    <x v="1"/>
  </r>
  <r>
    <s v="OPS-100540"/>
    <d v="2025-06-13T00:00:00"/>
    <x v="2"/>
    <s v="Noida"/>
    <s v="Access Request"/>
    <s v="Critical"/>
    <x v="0"/>
    <x v="1"/>
    <x v="2"/>
    <n v="4.7"/>
    <n v="4"/>
    <x v="1"/>
    <n v="0"/>
    <n v="5"/>
    <n v="450"/>
    <n v="2115"/>
    <x v="0"/>
    <n v="6"/>
    <s v="Q2"/>
    <s v="Friday"/>
    <s v="Noida"/>
    <s v="Email"/>
    <s v="Access Request"/>
    <x v="2"/>
    <x v="1"/>
    <s v="Normal"/>
    <s v="At Risk"/>
    <x v="0"/>
  </r>
  <r>
    <s v="OPS-102765"/>
    <d v="2025-11-15T00:00:00"/>
    <x v="3"/>
    <s v="Pune"/>
    <s v="System Issue"/>
    <s v="Critical"/>
    <x v="0"/>
    <x v="0"/>
    <x v="0"/>
    <n v="6.9"/>
    <n v="4"/>
    <x v="1"/>
    <n v="0"/>
    <n v="4.5999999999999996"/>
    <n v="400"/>
    <n v="2760"/>
    <x v="6"/>
    <n v="11"/>
    <s v="Q4"/>
    <s v="Saturday"/>
    <s v="Pune"/>
    <s v="Email"/>
    <s v="System Issue"/>
    <x v="3"/>
    <x v="1"/>
    <s v="Critical Risk"/>
    <s v="Critical"/>
    <x v="0"/>
  </r>
  <r>
    <s v="OPS-103522"/>
    <d v="2025-03-23T00:00:00"/>
    <x v="1"/>
    <s v="Mumbai"/>
    <s v="Vendor Query"/>
    <s v="Low"/>
    <x v="1"/>
    <x v="3"/>
    <x v="0"/>
    <n v="14.8"/>
    <n v="48"/>
    <x v="0"/>
    <n v="0"/>
    <n v="5"/>
    <n v="280"/>
    <n v="4144"/>
    <x v="8"/>
    <n v="3"/>
    <s v="Q1"/>
    <s v="Sunday"/>
    <s v="Mumbai"/>
    <s v="Portal"/>
    <s v="Vendor Query"/>
    <x v="1"/>
    <x v="0"/>
    <s v="Normal"/>
    <s v="Excellent"/>
    <x v="0"/>
  </r>
  <r>
    <s v="OPS-100329"/>
    <d v="2025-02-18T00:00:00"/>
    <x v="5"/>
    <s v="Chennai"/>
    <s v="Vendor Query"/>
    <s v="Low"/>
    <x v="2"/>
    <x v="3"/>
    <x v="0"/>
    <n v="4"/>
    <n v="48"/>
    <x v="0"/>
    <n v="1"/>
    <n v="4.9000000000000004"/>
    <n v="320"/>
    <n v="1280"/>
    <x v="4"/>
    <n v="2"/>
    <s v="Q1"/>
    <s v="Tuesday"/>
    <s v="Chennai"/>
    <s v="Teams"/>
    <s v="Vendor Query"/>
    <x v="5"/>
    <x v="0"/>
    <s v="Normal"/>
    <s v="Excellent"/>
    <x v="1"/>
  </r>
  <r>
    <s v="OPS-100952"/>
    <d v="2025-11-14T00:00:00"/>
    <x v="0"/>
    <s v="Bengaluru"/>
    <s v="System Issue"/>
    <s v="Low"/>
    <x v="3"/>
    <x v="2"/>
    <x v="1"/>
    <n v="33.299999999999997"/>
    <n v="48"/>
    <x v="0"/>
    <n v="4"/>
    <n v="3"/>
    <n v="400"/>
    <n v="13320"/>
    <x v="6"/>
    <n v="11"/>
    <s v="Q4"/>
    <s v="Friday"/>
    <s v="Bengaluru"/>
    <s v="Phone"/>
    <s v="System Issue"/>
    <x v="0"/>
    <x v="0"/>
    <s v="Normal"/>
    <s v="Good"/>
    <x v="1"/>
  </r>
  <r>
    <s v="OPS-101965"/>
    <d v="2025-03-07T00:00:00"/>
    <x v="4"/>
    <s v="Gurugram"/>
    <s v="Access Request"/>
    <s v="Medium"/>
    <x v="0"/>
    <x v="3"/>
    <x v="0"/>
    <n v="12.4"/>
    <n v="24"/>
    <x v="0"/>
    <n v="0"/>
    <n v="4.5"/>
    <n v="280"/>
    <n v="3472"/>
    <x v="8"/>
    <n v="3"/>
    <s v="Q1"/>
    <s v="Friday"/>
    <s v="Gurugram"/>
    <s v="Email"/>
    <s v="Access Request"/>
    <x v="4"/>
    <x v="0"/>
    <s v="Normal"/>
    <s v="Good"/>
    <x v="0"/>
  </r>
  <r>
    <s v="OPS-102846"/>
    <d v="2025-04-16T00:00:00"/>
    <x v="1"/>
    <s v="Gurugram"/>
    <s v="Compliance Request"/>
    <s v="High"/>
    <x v="1"/>
    <x v="1"/>
    <x v="0"/>
    <n v="10.5"/>
    <n v="12"/>
    <x v="0"/>
    <n v="1"/>
    <n v="4.5999999999999996"/>
    <n v="450"/>
    <n v="4725"/>
    <x v="10"/>
    <n v="4"/>
    <s v="Q2"/>
    <s v="Wednesday"/>
    <s v="Gurugram"/>
    <s v="Portal"/>
    <s v="Compliance Request"/>
    <x v="1"/>
    <x v="0"/>
    <s v="Normal"/>
    <s v="Good"/>
    <x v="1"/>
  </r>
  <r>
    <s v="OPS-100503"/>
    <d v="2025-06-09T00:00:00"/>
    <x v="6"/>
    <s v="Pune"/>
    <s v="Unknown"/>
    <s v="Low"/>
    <x v="1"/>
    <x v="2"/>
    <x v="0"/>
    <n v="6.8"/>
    <n v="48"/>
    <x v="0"/>
    <n v="0"/>
    <n v="4.7"/>
    <n v="400"/>
    <n v="2720"/>
    <x v="0"/>
    <n v="6"/>
    <s v="Q2"/>
    <s v="Monday"/>
    <s v="Pune"/>
    <s v="Portal"/>
    <s v="Unknown"/>
    <x v="6"/>
    <x v="0"/>
    <s v="Normal"/>
    <s v="Excellent"/>
    <x v="0"/>
  </r>
  <r>
    <s v="OPS-102416"/>
    <d v="2025-04-06T00:00:00"/>
    <x v="4"/>
    <s v="Mumbai"/>
    <s v="Employee Query"/>
    <s v="Medium"/>
    <x v="1"/>
    <x v="3"/>
    <x v="0"/>
    <n v="16"/>
    <n v="24"/>
    <x v="0"/>
    <n v="1"/>
    <n v="4.0999999999999996"/>
    <n v="400"/>
    <n v="6400"/>
    <x v="10"/>
    <n v="4"/>
    <s v="Q2"/>
    <s v="Sunday"/>
    <s v="Mumbai"/>
    <s v="Portal"/>
    <s v="Employee Query"/>
    <x v="4"/>
    <x v="0"/>
    <s v="Normal"/>
    <s v="Good"/>
    <x v="1"/>
  </r>
  <r>
    <s v="OPS-104515"/>
    <d v="2025-10-04T00:00:00"/>
    <x v="4"/>
    <s v="Mumbai"/>
    <s v="Unknown"/>
    <s v="Medium"/>
    <x v="2"/>
    <x v="0"/>
    <x v="1"/>
    <n v="37.4"/>
    <n v="24"/>
    <x v="1"/>
    <n v="1"/>
    <n v="3.9"/>
    <n v="280"/>
    <n v="10472"/>
    <x v="3"/>
    <n v="10"/>
    <s v="Q4"/>
    <s v="Saturday"/>
    <s v="Mumbai"/>
    <s v="Teams"/>
    <s v="Unknown"/>
    <x v="4"/>
    <x v="1"/>
    <s v="Normal"/>
    <s v="Critical"/>
    <x v="1"/>
  </r>
  <r>
    <s v="OPS-104146"/>
    <d v="2025-01-25T00:00:00"/>
    <x v="3"/>
    <s v="Bengaluru"/>
    <s v="Vendor Query"/>
    <s v="Low"/>
    <x v="0"/>
    <x v="3"/>
    <x v="0"/>
    <n v="14.2"/>
    <n v="48"/>
    <x v="0"/>
    <n v="1"/>
    <n v="4.8"/>
    <n v="450"/>
    <n v="6390"/>
    <x v="5"/>
    <n v="1"/>
    <s v="Q1"/>
    <s v="Saturday"/>
    <s v="Bengaluru"/>
    <s v="Email"/>
    <s v="Vendor Query"/>
    <x v="3"/>
    <x v="0"/>
    <s v="Normal"/>
    <s v="Excellent"/>
    <x v="1"/>
  </r>
  <r>
    <s v="OPS-100363"/>
    <d v="2025-10-15T00:00:00"/>
    <x v="0"/>
    <s v="Pune"/>
    <s v="Invoice Query"/>
    <s v="High"/>
    <x v="0"/>
    <x v="2"/>
    <x v="0"/>
    <n v="8.3000000000000007"/>
    <n v="12"/>
    <x v="0"/>
    <n v="0"/>
    <n v="5"/>
    <n v="280"/>
    <n v="2324"/>
    <x v="3"/>
    <n v="10"/>
    <s v="Q4"/>
    <s v="Wednesday"/>
    <s v="Pune"/>
    <s v="Email"/>
    <s v="Invoice Query"/>
    <x v="0"/>
    <x v="0"/>
    <s v="Normal"/>
    <s v="Good"/>
    <x v="0"/>
  </r>
  <r>
    <s v="OPS-102541"/>
    <d v="2025-03-10T00:00:00"/>
    <x v="6"/>
    <s v="Noida"/>
    <s v="Access Request"/>
    <s v="Medium"/>
    <x v="0"/>
    <x v="2"/>
    <x v="1"/>
    <n v="9.1999999999999993"/>
    <n v="24"/>
    <x v="0"/>
    <n v="3"/>
    <n v="3.6"/>
    <n v="280"/>
    <n v="2576"/>
    <x v="8"/>
    <n v="3"/>
    <s v="Q1"/>
    <s v="Monday"/>
    <s v="Noida"/>
    <s v="Email"/>
    <s v="Access Request"/>
    <x v="6"/>
    <x v="0"/>
    <s v="Normal"/>
    <s v="Excellent"/>
    <x v="1"/>
  </r>
  <r>
    <s v="OPS-103195"/>
    <d v="2025-08-20T00:00:00"/>
    <x v="1"/>
    <s v="Gurugram"/>
    <s v="Compliance Request"/>
    <s v="Low"/>
    <x v="1"/>
    <x v="3"/>
    <x v="1"/>
    <n v="10.4"/>
    <n v="48"/>
    <x v="0"/>
    <n v="2"/>
    <n v="4.4000000000000004"/>
    <n v="280"/>
    <n v="2912"/>
    <x v="1"/>
    <n v="8"/>
    <s v="Q3"/>
    <s v="Wednesday"/>
    <s v="Gurugram"/>
    <s v="Portal"/>
    <s v="Compliance Request"/>
    <x v="1"/>
    <x v="0"/>
    <s v="Normal"/>
    <s v="Excellent"/>
    <x v="1"/>
  </r>
  <r>
    <s v="OPS-101275"/>
    <d v="2025-07-01T00:00:00"/>
    <x v="4"/>
    <s v="Noida"/>
    <s v="System Issue"/>
    <s v="Low"/>
    <x v="2"/>
    <x v="1"/>
    <x v="0"/>
    <n v="29.8"/>
    <n v="48"/>
    <x v="0"/>
    <n v="1"/>
    <n v="4.3"/>
    <n v="320"/>
    <n v="9536"/>
    <x v="11"/>
    <n v="7"/>
    <s v="Q3"/>
    <s v="Tuesday"/>
    <s v="Noida"/>
    <s v="Teams"/>
    <s v="System Issue"/>
    <x v="4"/>
    <x v="0"/>
    <s v="Normal"/>
    <s v="Good"/>
    <x v="1"/>
  </r>
  <r>
    <s v="OPS-100468"/>
    <d v="2025-10-12T00:00:00"/>
    <x v="5"/>
    <s v="Noida"/>
    <s v="Access Request"/>
    <s v="Medium"/>
    <x v="0"/>
    <x v="2"/>
    <x v="0"/>
    <n v="18"/>
    <n v="24"/>
    <x v="0"/>
    <n v="0"/>
    <n v="4.4000000000000004"/>
    <n v="350"/>
    <n v="6300"/>
    <x v="3"/>
    <n v="10"/>
    <s v="Q4"/>
    <s v="Sunday"/>
    <s v="Noida"/>
    <s v="Email"/>
    <s v="Access Request"/>
    <x v="5"/>
    <x v="0"/>
    <s v="Normal"/>
    <s v="Good"/>
    <x v="0"/>
  </r>
  <r>
    <s v="OPS-104130"/>
    <d v="2025-11-13T00:00:00"/>
    <x v="4"/>
    <s v="Mumbai"/>
    <s v="Employee Query"/>
    <s v="High"/>
    <x v="0"/>
    <x v="0"/>
    <x v="1"/>
    <n v="11.2"/>
    <n v="12"/>
    <x v="0"/>
    <n v="2"/>
    <n v="3.6"/>
    <n v="450"/>
    <n v="5040"/>
    <x v="6"/>
    <n v="11"/>
    <s v="Q4"/>
    <s v="Thursday"/>
    <s v="Mumbai"/>
    <s v="Email"/>
    <s v="Employee Query"/>
    <x v="4"/>
    <x v="0"/>
    <s v="Normal"/>
    <s v="Good"/>
    <x v="1"/>
  </r>
  <r>
    <s v="OPS-100248"/>
    <d v="2025-11-04T00:00:00"/>
    <x v="6"/>
    <s v="Mumbai"/>
    <s v="Compliance Request"/>
    <s v="High"/>
    <x v="0"/>
    <x v="1"/>
    <x v="0"/>
    <n v="1.9"/>
    <n v="12"/>
    <x v="0"/>
    <n v="1"/>
    <n v="4.8"/>
    <n v="350"/>
    <n v="665"/>
    <x v="6"/>
    <n v="11"/>
    <s v="Q4"/>
    <s v="Tuesday"/>
    <s v="Mumbai"/>
    <s v="Email"/>
    <s v="Compliance Request"/>
    <x v="6"/>
    <x v="0"/>
    <s v="Normal"/>
    <s v="Excellent"/>
    <x v="1"/>
  </r>
  <r>
    <s v="OPS-101892"/>
    <d v="2025-05-30T00:00:00"/>
    <x v="5"/>
    <s v="Hyderabad"/>
    <s v="Report Request"/>
    <s v="Medium"/>
    <x v="1"/>
    <x v="0"/>
    <x v="0"/>
    <n v="2"/>
    <n v="24"/>
    <x v="0"/>
    <n v="1"/>
    <n v="5"/>
    <n v="320"/>
    <n v="640"/>
    <x v="2"/>
    <n v="5"/>
    <s v="Q2"/>
    <s v="Friday"/>
    <s v="Hyderabad"/>
    <s v="Portal"/>
    <s v="Report Request"/>
    <x v="5"/>
    <x v="0"/>
    <s v="Normal"/>
    <s v="Excellent"/>
    <x v="1"/>
  </r>
  <r>
    <s v="OPS-104841"/>
    <d v="2025-07-02T00:00:00"/>
    <x v="3"/>
    <s v="Noida"/>
    <s v="Invoice Query"/>
    <s v="Low"/>
    <x v="0"/>
    <x v="1"/>
    <x v="0"/>
    <n v="13.6"/>
    <n v="48"/>
    <x v="0"/>
    <n v="0"/>
    <n v="4.5999999999999996"/>
    <n v="350"/>
    <n v="4760"/>
    <x v="11"/>
    <n v="7"/>
    <s v="Q3"/>
    <s v="Wednesday"/>
    <s v="Noida"/>
    <s v="Email"/>
    <s v="Invoice Query"/>
    <x v="3"/>
    <x v="0"/>
    <s v="Normal"/>
    <s v="Excellent"/>
    <x v="0"/>
  </r>
  <r>
    <s v="OPS-103902"/>
    <d v="2025-02-16T00:00:00"/>
    <x v="2"/>
    <s v="Hyderabad"/>
    <s v="System Issue"/>
    <s v="Medium"/>
    <x v="0"/>
    <x v="2"/>
    <x v="0"/>
    <n v="17.5"/>
    <n v="24"/>
    <x v="0"/>
    <n v="0"/>
    <n v="4.7"/>
    <n v="450"/>
    <n v="7875"/>
    <x v="4"/>
    <n v="2"/>
    <s v="Q1"/>
    <s v="Sunday"/>
    <s v="Hyderabad"/>
    <s v="Email"/>
    <s v="System Issue"/>
    <x v="2"/>
    <x v="0"/>
    <s v="Normal"/>
    <s v="Good"/>
    <x v="0"/>
  </r>
  <r>
    <s v="OPS-100773"/>
    <d v="2025-09-25T00:00:00"/>
    <x v="1"/>
    <s v="Bengaluru"/>
    <s v="Compliance Request"/>
    <s v="Low"/>
    <x v="0"/>
    <x v="1"/>
    <x v="0"/>
    <n v="8.1"/>
    <n v="48"/>
    <x v="0"/>
    <n v="1"/>
    <n v="4.5999999999999996"/>
    <n v="450"/>
    <n v="3645"/>
    <x v="9"/>
    <n v="9"/>
    <s v="Q3"/>
    <s v="Thursday"/>
    <s v="Bengaluru"/>
    <s v="Email"/>
    <s v="Compliance Request"/>
    <x v="1"/>
    <x v="0"/>
    <s v="Normal"/>
    <s v="Excellent"/>
    <x v="1"/>
  </r>
  <r>
    <s v="OPS-101175"/>
    <d v="2025-10-18T00:00:00"/>
    <x v="2"/>
    <s v="Mumbai"/>
    <s v="Invoice Query"/>
    <s v="High"/>
    <x v="3"/>
    <x v="4"/>
    <x v="0"/>
    <n v="6.9"/>
    <n v="12"/>
    <x v="0"/>
    <n v="0"/>
    <n v="5"/>
    <n v="320"/>
    <n v="2208"/>
    <x v="3"/>
    <n v="10"/>
    <s v="Q4"/>
    <s v="Saturday"/>
    <s v="Mumbai"/>
    <s v="Phone"/>
    <s v="Invoice Query"/>
    <x v="2"/>
    <x v="0"/>
    <s v="Normal"/>
    <s v="Good"/>
    <x v="0"/>
  </r>
  <r>
    <s v="OPS-103846"/>
    <d v="2025-08-16T00:00:00"/>
    <x v="1"/>
    <s v="Gurugram"/>
    <s v="Employee Query"/>
    <s v="Medium"/>
    <x v="1"/>
    <x v="0"/>
    <x v="0"/>
    <n v="25.1"/>
    <n v="24"/>
    <x v="1"/>
    <n v="0"/>
    <n v="4.7"/>
    <n v="280"/>
    <n v="7028"/>
    <x v="1"/>
    <n v="8"/>
    <s v="Q3"/>
    <s v="Saturday"/>
    <s v="Gurugram"/>
    <s v="Portal"/>
    <s v="Employee Query"/>
    <x v="1"/>
    <x v="1"/>
    <s v="Normal"/>
    <s v="At Risk"/>
    <x v="0"/>
  </r>
  <r>
    <s v="OPS-102513"/>
    <d v="2025-02-11T00:00:00"/>
    <x v="5"/>
    <s v="Bengaluru"/>
    <s v="Invoice Query"/>
    <s v="Medium"/>
    <x v="0"/>
    <x v="3"/>
    <x v="0"/>
    <n v="0.9"/>
    <n v="24"/>
    <x v="0"/>
    <n v="1"/>
    <n v="5"/>
    <n v="400"/>
    <n v="360"/>
    <x v="4"/>
    <n v="2"/>
    <s v="Q1"/>
    <s v="Tuesday"/>
    <s v="Bengaluru"/>
    <s v="Email"/>
    <s v="Invoice Query"/>
    <x v="5"/>
    <x v="0"/>
    <s v="Normal"/>
    <s v="Excellent"/>
    <x v="1"/>
  </r>
  <r>
    <s v="OPS-104642"/>
    <d v="2025-04-03T00:00:00"/>
    <x v="5"/>
    <s v="Hyderabad"/>
    <s v="Employee Query"/>
    <s v="Medium"/>
    <x v="0"/>
    <x v="3"/>
    <x v="1"/>
    <n v="23.5"/>
    <n v="24"/>
    <x v="0"/>
    <n v="2"/>
    <n v="3.6"/>
    <n v="400"/>
    <n v="9400"/>
    <x v="10"/>
    <n v="4"/>
    <s v="Q2"/>
    <s v="Thursday"/>
    <s v="Hyderabad"/>
    <s v="Email"/>
    <s v="Employee Query"/>
    <x v="5"/>
    <x v="0"/>
    <s v="Normal"/>
    <s v="Good"/>
    <x v="1"/>
  </r>
  <r>
    <s v="OPS-100531"/>
    <d v="2025-04-25T00:00:00"/>
    <x v="2"/>
    <s v="Chennai"/>
    <s v="Invoice Query"/>
    <s v="Low"/>
    <x v="0"/>
    <x v="0"/>
    <x v="1"/>
    <n v="6.5"/>
    <n v="48"/>
    <x v="0"/>
    <n v="2"/>
    <n v="4.3"/>
    <n v="350"/>
    <n v="2275"/>
    <x v="10"/>
    <n v="4"/>
    <s v="Q2"/>
    <s v="Friday"/>
    <s v="Chennai"/>
    <s v="Email"/>
    <s v="Invoice Query"/>
    <x v="2"/>
    <x v="0"/>
    <s v="Normal"/>
    <s v="Excellent"/>
    <x v="1"/>
  </r>
  <r>
    <s v="OPS-100711"/>
    <d v="2025-03-23T00:00:00"/>
    <x v="6"/>
    <s v="Pune"/>
    <s v="Invoice Query"/>
    <s v="Medium"/>
    <x v="1"/>
    <x v="3"/>
    <x v="0"/>
    <n v="26.4"/>
    <n v="24"/>
    <x v="1"/>
    <n v="0"/>
    <n v="4"/>
    <n v="400"/>
    <n v="10560"/>
    <x v="8"/>
    <n v="3"/>
    <s v="Q1"/>
    <s v="Sunday"/>
    <s v="Pune"/>
    <s v="Portal"/>
    <s v="Invoice Query"/>
    <x v="6"/>
    <x v="1"/>
    <s v="Normal"/>
    <s v="At Risk"/>
    <x v="0"/>
  </r>
  <r>
    <s v="OPS-102612"/>
    <d v="2025-08-01T00:00:00"/>
    <x v="4"/>
    <s v="Gurugram"/>
    <s v="Vendor Query"/>
    <s v="Low"/>
    <x v="5"/>
    <x v="4"/>
    <x v="0"/>
    <n v="9.5"/>
    <n v="48"/>
    <x v="0"/>
    <n v="0"/>
    <s v="Unknown"/>
    <n v="400"/>
    <n v="3800"/>
    <x v="1"/>
    <n v="8"/>
    <s v="Q3"/>
    <s v="Friday"/>
    <s v="Gurugram"/>
    <s v="Email"/>
    <s v="Vendor Query"/>
    <x v="4"/>
    <x v="0"/>
    <s v="Normal"/>
    <s v="Excellent"/>
    <x v="0"/>
  </r>
  <r>
    <s v="OPS-104825"/>
    <d v="2025-03-02T00:00:00"/>
    <x v="6"/>
    <s v="Noida"/>
    <s v="Access Request"/>
    <s v="Medium"/>
    <x v="0"/>
    <x v="0"/>
    <x v="1"/>
    <n v="16.8"/>
    <n v="24"/>
    <x v="0"/>
    <n v="3"/>
    <n v="4.2"/>
    <n v="400"/>
    <n v="6720"/>
    <x v="8"/>
    <n v="3"/>
    <s v="Q1"/>
    <s v="Sunday"/>
    <s v="Noida"/>
    <s v="Email"/>
    <s v="Access Request"/>
    <x v="6"/>
    <x v="0"/>
    <s v="Normal"/>
    <s v="Good"/>
    <x v="1"/>
  </r>
  <r>
    <s v="OPS-103613"/>
    <d v="2025-01-16T00:00:00"/>
    <x v="1"/>
    <s v="Pune"/>
    <s v="Employee Query"/>
    <s v="Low"/>
    <x v="0"/>
    <x v="0"/>
    <x v="1"/>
    <n v="29.8"/>
    <n v="48"/>
    <x v="0"/>
    <n v="3"/>
    <n v="3.7"/>
    <n v="400"/>
    <n v="11920"/>
    <x v="5"/>
    <n v="1"/>
    <s v="Q1"/>
    <s v="Thursday"/>
    <s v="Pune"/>
    <s v="Email"/>
    <s v="Employee Query"/>
    <x v="1"/>
    <x v="0"/>
    <s v="Normal"/>
    <s v="Good"/>
    <x v="1"/>
  </r>
  <r>
    <s v="OPS-100803"/>
    <d v="2025-09-04T00:00:00"/>
    <x v="1"/>
    <s v="Hyderabad"/>
    <s v="Vendor Query"/>
    <s v="Low"/>
    <x v="0"/>
    <x v="1"/>
    <x v="0"/>
    <n v="0.6"/>
    <n v="48"/>
    <x v="0"/>
    <n v="0"/>
    <n v="4.9000000000000004"/>
    <n v="280"/>
    <n v="168"/>
    <x v="9"/>
    <n v="9"/>
    <s v="Q3"/>
    <s v="Thursday"/>
    <s v="Hyderabad"/>
    <s v="Email"/>
    <s v="Vendor Query"/>
    <x v="1"/>
    <x v="0"/>
    <s v="Normal"/>
    <s v="Excellent"/>
    <x v="0"/>
  </r>
  <r>
    <s v="OPS-101417"/>
    <d v="2025-10-18T00:00:00"/>
    <x v="3"/>
    <s v="Gurugram"/>
    <s v="Report Request"/>
    <s v="Low"/>
    <x v="2"/>
    <x v="2"/>
    <x v="0"/>
    <n v="19.600000000000001"/>
    <n v="48"/>
    <x v="0"/>
    <n v="1"/>
    <n v="4.3"/>
    <n v="350"/>
    <n v="6860"/>
    <x v="3"/>
    <n v="10"/>
    <s v="Q4"/>
    <s v="Saturday"/>
    <s v="Gurugram"/>
    <s v="Teams"/>
    <s v="Report Request"/>
    <x v="3"/>
    <x v="0"/>
    <s v="Normal"/>
    <s v="Excellent"/>
    <x v="1"/>
  </r>
  <r>
    <s v="OPS-104689"/>
    <d v="2025-07-01T00:00:00"/>
    <x v="5"/>
    <s v="Chennai"/>
    <s v="Data Correction"/>
    <s v="Medium"/>
    <x v="2"/>
    <x v="1"/>
    <x v="0"/>
    <n v="24.2"/>
    <n v="24"/>
    <x v="1"/>
    <n v="1"/>
    <n v="4.3"/>
    <n v="320"/>
    <n v="7744"/>
    <x v="11"/>
    <n v="7"/>
    <s v="Q3"/>
    <s v="Tuesday"/>
    <s v="Chennai"/>
    <s v="Teams"/>
    <s v="Data Correction"/>
    <x v="5"/>
    <x v="1"/>
    <s v="Normal"/>
    <s v="At Risk"/>
    <x v="1"/>
  </r>
  <r>
    <s v="OPS-101381"/>
    <d v="2025-06-13T00:00:00"/>
    <x v="6"/>
    <s v="Hyderabad"/>
    <s v="Vendor Query"/>
    <s v="Low"/>
    <x v="0"/>
    <x v="0"/>
    <x v="1"/>
    <n v="1.2"/>
    <n v="48"/>
    <x v="0"/>
    <n v="3"/>
    <n v="3.6"/>
    <n v="320"/>
    <n v="384"/>
    <x v="0"/>
    <n v="6"/>
    <s v="Q2"/>
    <s v="Friday"/>
    <s v="Hyderabad"/>
    <s v="Email"/>
    <s v="Vendor Query"/>
    <x v="6"/>
    <x v="0"/>
    <s v="Normal"/>
    <s v="Excellent"/>
    <x v="1"/>
  </r>
  <r>
    <s v="OPS-100415"/>
    <d v="2025-04-18T00:00:00"/>
    <x v="2"/>
    <s v="Mumbai"/>
    <s v="System Issue"/>
    <s v="High"/>
    <x v="0"/>
    <x v="0"/>
    <x v="0"/>
    <n v="15.2"/>
    <n v="12"/>
    <x v="1"/>
    <n v="0"/>
    <n v="4.7"/>
    <n v="350"/>
    <n v="5320"/>
    <x v="10"/>
    <n v="4"/>
    <s v="Q2"/>
    <s v="Friday"/>
    <s v="Mumbai"/>
    <s v="Email"/>
    <s v="System Issue"/>
    <x v="2"/>
    <x v="1"/>
    <s v="Normal"/>
    <s v="At Risk"/>
    <x v="0"/>
  </r>
  <r>
    <s v="OPS-101103"/>
    <d v="2025-07-03T00:00:00"/>
    <x v="1"/>
    <s v="Bengaluru"/>
    <s v="Invoice Query"/>
    <s v="Low"/>
    <x v="1"/>
    <x v="4"/>
    <x v="2"/>
    <n v="15.8"/>
    <n v="48"/>
    <x v="0"/>
    <n v="1"/>
    <n v="4.8"/>
    <n v="450"/>
    <n v="7110"/>
    <x v="11"/>
    <n v="7"/>
    <s v="Q3"/>
    <s v="Thursday"/>
    <s v="Bengaluru"/>
    <s v="Portal"/>
    <s v="Invoice Query"/>
    <x v="1"/>
    <x v="0"/>
    <s v="Normal"/>
    <s v="Excellent"/>
    <x v="1"/>
  </r>
  <r>
    <s v="OPS-102551"/>
    <d v="2025-01-17T00:00:00"/>
    <x v="2"/>
    <s v="Mumbai"/>
    <s v="Invoice Query"/>
    <s v="Low"/>
    <x v="1"/>
    <x v="0"/>
    <x v="0"/>
    <n v="21.6"/>
    <n v="48"/>
    <x v="0"/>
    <n v="2"/>
    <n v="3.9"/>
    <n v="320"/>
    <n v="6912"/>
    <x v="5"/>
    <n v="1"/>
    <s v="Q1"/>
    <s v="Friday"/>
    <s v="Mumbai"/>
    <s v="Portal"/>
    <s v="Invoice Query"/>
    <x v="2"/>
    <x v="0"/>
    <s v="Normal"/>
    <s v="Excellent"/>
    <x v="1"/>
  </r>
  <r>
    <s v="OPS-104594"/>
    <d v="2025-07-14T00:00:00"/>
    <x v="6"/>
    <s v="Mumbai"/>
    <s v="Invoice Query"/>
    <s v="Medium"/>
    <x v="0"/>
    <x v="0"/>
    <x v="0"/>
    <n v="6.2"/>
    <n v="24"/>
    <x v="0"/>
    <n v="1"/>
    <n v="4.5999999999999996"/>
    <n v="400"/>
    <n v="2480"/>
    <x v="11"/>
    <n v="7"/>
    <s v="Q3"/>
    <s v="Monday"/>
    <s v="Mumbai"/>
    <s v="Email"/>
    <s v="Invoice Query"/>
    <x v="6"/>
    <x v="0"/>
    <s v="Normal"/>
    <s v="Excellent"/>
    <x v="1"/>
  </r>
  <r>
    <s v="OPS-101373"/>
    <d v="2025-06-30T00:00:00"/>
    <x v="4"/>
    <s v="Chennai"/>
    <s v="Access Request"/>
    <s v="Low"/>
    <x v="0"/>
    <x v="1"/>
    <x v="0"/>
    <n v="5.0999999999999996"/>
    <n v="48"/>
    <x v="0"/>
    <n v="0"/>
    <n v="4.5999999999999996"/>
    <n v="320"/>
    <n v="1632"/>
    <x v="0"/>
    <n v="6"/>
    <s v="Q2"/>
    <s v="Monday"/>
    <s v="Chennai"/>
    <s v="Email"/>
    <s v="Access Request"/>
    <x v="4"/>
    <x v="0"/>
    <s v="Normal"/>
    <s v="Excellent"/>
    <x v="0"/>
  </r>
  <r>
    <s v="OPS-101605"/>
    <d v="2025-11-24T00:00:00"/>
    <x v="6"/>
    <s v="Bengaluru"/>
    <s v="Employee Query"/>
    <s v="Low"/>
    <x v="1"/>
    <x v="2"/>
    <x v="0"/>
    <n v="11.3"/>
    <n v="48"/>
    <x v="0"/>
    <n v="0"/>
    <n v="4.2"/>
    <n v="450"/>
    <n v="5085"/>
    <x v="6"/>
    <n v="11"/>
    <s v="Q4"/>
    <s v="Monday"/>
    <s v="Bengaluru"/>
    <s v="Portal"/>
    <s v="Employee Query"/>
    <x v="6"/>
    <x v="0"/>
    <s v="Normal"/>
    <s v="Excellent"/>
    <x v="0"/>
  </r>
  <r>
    <s v="OPS-101790"/>
    <d v="2025-03-13T00:00:00"/>
    <x v="0"/>
    <s v="Chennai"/>
    <s v="Compliance Request"/>
    <s v="Critical"/>
    <x v="3"/>
    <x v="3"/>
    <x v="0"/>
    <n v="5.3"/>
    <n v="4"/>
    <x v="1"/>
    <n v="2"/>
    <n v="3.6"/>
    <n v="450"/>
    <n v="2385"/>
    <x v="8"/>
    <n v="3"/>
    <s v="Q1"/>
    <s v="Thursday"/>
    <s v="Chennai"/>
    <s v="Phone"/>
    <s v="Compliance Request"/>
    <x v="0"/>
    <x v="1"/>
    <s v="Normal"/>
    <s v="At Risk"/>
    <x v="1"/>
  </r>
  <r>
    <s v="OPS-102131"/>
    <d v="2025-08-09T00:00:00"/>
    <x v="0"/>
    <s v="Noida"/>
    <s v="Invoice Query"/>
    <s v="Low"/>
    <x v="0"/>
    <x v="0"/>
    <x v="1"/>
    <n v="12.2"/>
    <n v="48"/>
    <x v="0"/>
    <n v="1"/>
    <n v="4.8"/>
    <n v="450"/>
    <n v="5490"/>
    <x v="1"/>
    <n v="8"/>
    <s v="Q3"/>
    <s v="Saturday"/>
    <s v="Noida"/>
    <s v="Email"/>
    <s v="Invoice Query"/>
    <x v="0"/>
    <x v="0"/>
    <s v="Normal"/>
    <s v="Excellent"/>
    <x v="1"/>
  </r>
  <r>
    <s v="OPS-104878"/>
    <d v="2025-04-23T00:00:00"/>
    <x v="1"/>
    <s v="Unknown"/>
    <s v="Invoice Query"/>
    <s v="Low"/>
    <x v="2"/>
    <x v="0"/>
    <x v="0"/>
    <n v="10.6"/>
    <n v="48"/>
    <x v="0"/>
    <n v="1"/>
    <n v="4.5"/>
    <n v="350"/>
    <n v="3710"/>
    <x v="10"/>
    <n v="4"/>
    <s v="Q2"/>
    <s v="Wednesday"/>
    <s v="Unknown"/>
    <s v="Teams"/>
    <s v="Invoice Query"/>
    <x v="1"/>
    <x v="0"/>
    <s v="Normal"/>
    <s v="Excellent"/>
    <x v="1"/>
  </r>
  <r>
    <s v="OPS-103376"/>
    <d v="2025-04-10T00:00:00"/>
    <x v="5"/>
    <s v="Pune"/>
    <s v="Compliance Request"/>
    <s v="Low"/>
    <x v="1"/>
    <x v="2"/>
    <x v="2"/>
    <n v="12"/>
    <n v="48"/>
    <x v="0"/>
    <n v="1"/>
    <n v="4.4000000000000004"/>
    <n v="450"/>
    <n v="5400"/>
    <x v="10"/>
    <n v="4"/>
    <s v="Q2"/>
    <s v="Thursday"/>
    <s v="Pune"/>
    <s v="Portal"/>
    <s v="Compliance Request"/>
    <x v="5"/>
    <x v="0"/>
    <s v="Normal"/>
    <s v="Excellent"/>
    <x v="1"/>
  </r>
  <r>
    <s v="OPS-104224"/>
    <d v="2025-03-19T00:00:00"/>
    <x v="0"/>
    <s v="Mumbai"/>
    <s v="Vendor Query"/>
    <s v="Low"/>
    <x v="2"/>
    <x v="0"/>
    <x v="0"/>
    <n v="16.2"/>
    <n v="48"/>
    <x v="0"/>
    <n v="0"/>
    <n v="4.2"/>
    <n v="400"/>
    <n v="6480"/>
    <x v="8"/>
    <n v="3"/>
    <s v="Q1"/>
    <s v="Wednesday"/>
    <s v="Mumbai"/>
    <s v="Teams"/>
    <s v="Vendor Query"/>
    <x v="0"/>
    <x v="0"/>
    <s v="Normal"/>
    <s v="Excellent"/>
    <x v="0"/>
  </r>
  <r>
    <s v="OPS-101602"/>
    <d v="2025-08-14T00:00:00"/>
    <x v="5"/>
    <s v="Gurugram"/>
    <s v="Data Correction"/>
    <s v="Medium"/>
    <x v="0"/>
    <x v="4"/>
    <x v="0"/>
    <n v="9.5"/>
    <n v="24"/>
    <x v="0"/>
    <n v="1"/>
    <n v="3.9"/>
    <n v="400"/>
    <n v="3800"/>
    <x v="1"/>
    <n v="8"/>
    <s v="Q3"/>
    <s v="Thursday"/>
    <s v="Gurugram"/>
    <s v="Email"/>
    <s v="Data Correction"/>
    <x v="5"/>
    <x v="0"/>
    <s v="Normal"/>
    <s v="Excellent"/>
    <x v="1"/>
  </r>
  <r>
    <s v="OPS-102091"/>
    <d v="2025-03-18T00:00:00"/>
    <x v="2"/>
    <s v="Noida"/>
    <s v="Vendor Query"/>
    <s v="Medium"/>
    <x v="1"/>
    <x v="2"/>
    <x v="0"/>
    <n v="23.1"/>
    <n v="24"/>
    <x v="0"/>
    <n v="1"/>
    <n v="4"/>
    <n v="320"/>
    <n v="7392"/>
    <x v="8"/>
    <n v="3"/>
    <s v="Q1"/>
    <s v="Tuesday"/>
    <s v="Noida"/>
    <s v="Portal"/>
    <s v="Vendor Query"/>
    <x v="2"/>
    <x v="0"/>
    <s v="Normal"/>
    <s v="Good"/>
    <x v="1"/>
  </r>
  <r>
    <s v="OPS-103539"/>
    <d v="2025-03-04T00:00:00"/>
    <x v="1"/>
    <s v="Chennai"/>
    <s v="Vendor Query"/>
    <s v="Medium"/>
    <x v="2"/>
    <x v="1"/>
    <x v="0"/>
    <n v="15"/>
    <n v="24"/>
    <x v="0"/>
    <n v="0"/>
    <n v="4.4000000000000004"/>
    <n v="350"/>
    <n v="5250"/>
    <x v="8"/>
    <n v="3"/>
    <s v="Q1"/>
    <s v="Tuesday"/>
    <s v="Chennai"/>
    <s v="Teams"/>
    <s v="Vendor Query"/>
    <x v="1"/>
    <x v="0"/>
    <s v="Normal"/>
    <s v="Good"/>
    <x v="0"/>
  </r>
  <r>
    <s v="OPS-103774"/>
    <d v="2025-01-28T00:00:00"/>
    <x v="3"/>
    <s v="Noida"/>
    <s v="Compliance Request"/>
    <s v="High"/>
    <x v="1"/>
    <x v="3"/>
    <x v="0"/>
    <n v="7.6"/>
    <n v="12"/>
    <x v="0"/>
    <n v="0"/>
    <n v="4.5"/>
    <n v="320"/>
    <n v="2432"/>
    <x v="5"/>
    <n v="1"/>
    <s v="Q1"/>
    <s v="Tuesday"/>
    <s v="Noida"/>
    <s v="Portal"/>
    <s v="Compliance Request"/>
    <x v="3"/>
    <x v="0"/>
    <s v="Normal"/>
    <s v="Good"/>
    <x v="0"/>
  </r>
  <r>
    <s v="OPS-104833"/>
    <d v="2025-10-18T00:00:00"/>
    <x v="4"/>
    <s v="Mumbai"/>
    <s v="Vendor Query"/>
    <s v="Medium"/>
    <x v="1"/>
    <x v="4"/>
    <x v="0"/>
    <n v="9.4"/>
    <n v="24"/>
    <x v="0"/>
    <n v="0"/>
    <n v="4.4000000000000004"/>
    <n v="450"/>
    <n v="4230"/>
    <x v="3"/>
    <n v="10"/>
    <s v="Q4"/>
    <s v="Saturday"/>
    <s v="Mumbai"/>
    <s v="Portal"/>
    <s v="Vendor Query"/>
    <x v="4"/>
    <x v="0"/>
    <s v="Normal"/>
    <s v="Excellent"/>
    <x v="0"/>
  </r>
  <r>
    <s v="OPS-103585"/>
    <d v="2025-05-16T00:00:00"/>
    <x v="0"/>
    <s v="Mumbai"/>
    <s v="System Issue"/>
    <s v="Low"/>
    <x v="0"/>
    <x v="0"/>
    <x v="0"/>
    <n v="25.5"/>
    <n v="48"/>
    <x v="0"/>
    <n v="0"/>
    <n v="5"/>
    <n v="280"/>
    <n v="7140"/>
    <x v="2"/>
    <n v="5"/>
    <s v="Q2"/>
    <s v="Friday"/>
    <s v="Mumbai"/>
    <s v="Email"/>
    <s v="System Issue"/>
    <x v="0"/>
    <x v="0"/>
    <s v="Normal"/>
    <s v="Good"/>
    <x v="0"/>
  </r>
  <r>
    <s v="OPS-103854"/>
    <d v="2025-02-14T00:00:00"/>
    <x v="3"/>
    <s v="Hyderabad"/>
    <s v="Compliance Request"/>
    <s v="Medium"/>
    <x v="0"/>
    <x v="0"/>
    <x v="0"/>
    <n v="15.9"/>
    <n v="24"/>
    <x v="0"/>
    <n v="0"/>
    <n v="4.8"/>
    <n v="350"/>
    <n v="5565"/>
    <x v="4"/>
    <n v="2"/>
    <s v="Q1"/>
    <s v="Friday"/>
    <s v="Hyderabad"/>
    <s v="Email"/>
    <s v="Compliance Request"/>
    <x v="3"/>
    <x v="0"/>
    <s v="Normal"/>
    <s v="Good"/>
    <x v="0"/>
  </r>
  <r>
    <s v="OPS-103532"/>
    <d v="2025-04-26T00:00:00"/>
    <x v="3"/>
    <s v="Bengaluru"/>
    <s v="Invoice Query"/>
    <s v="Medium"/>
    <x v="2"/>
    <x v="3"/>
    <x v="0"/>
    <n v="4.7"/>
    <n v="24"/>
    <x v="0"/>
    <n v="1"/>
    <n v="4.5"/>
    <n v="320"/>
    <n v="1504"/>
    <x v="10"/>
    <n v="4"/>
    <s v="Q2"/>
    <s v="Saturday"/>
    <s v="Bengaluru"/>
    <s v="Teams"/>
    <s v="Invoice Query"/>
    <x v="3"/>
    <x v="0"/>
    <s v="Normal"/>
    <s v="Excellent"/>
    <x v="1"/>
  </r>
  <r>
    <s v="OPS-100671"/>
    <d v="2025-05-27T00:00:00"/>
    <x v="2"/>
    <s v="Mumbai"/>
    <s v="System Issue"/>
    <s v="Low"/>
    <x v="0"/>
    <x v="3"/>
    <x v="0"/>
    <n v="5.7"/>
    <n v="48"/>
    <x v="0"/>
    <n v="0"/>
    <n v="5"/>
    <n v="320"/>
    <n v="1824"/>
    <x v="2"/>
    <n v="5"/>
    <s v="Q2"/>
    <s v="Tuesday"/>
    <s v="Mumbai"/>
    <s v="Email"/>
    <s v="System Issue"/>
    <x v="2"/>
    <x v="0"/>
    <s v="Normal"/>
    <s v="Excellent"/>
    <x v="0"/>
  </r>
  <r>
    <s v="OPS-103315"/>
    <d v="2025-10-12T00:00:00"/>
    <x v="0"/>
    <s v="Chennai"/>
    <s v="Report Request"/>
    <s v="Low"/>
    <x v="2"/>
    <x v="2"/>
    <x v="0"/>
    <n v="8"/>
    <n v="48"/>
    <x v="0"/>
    <n v="0"/>
    <n v="4.8"/>
    <n v="400"/>
    <n v="3200"/>
    <x v="3"/>
    <n v="10"/>
    <s v="Q4"/>
    <s v="Sunday"/>
    <s v="Chennai"/>
    <s v="Teams"/>
    <s v="Report Request"/>
    <x v="0"/>
    <x v="0"/>
    <s v="Normal"/>
    <s v="Excellent"/>
    <x v="0"/>
  </r>
  <r>
    <s v="OPS-103755"/>
    <d v="2025-05-17T00:00:00"/>
    <x v="6"/>
    <s v="Mumbai"/>
    <s v="Invoice Query"/>
    <s v="Medium"/>
    <x v="3"/>
    <x v="2"/>
    <x v="0"/>
    <n v="18.5"/>
    <n v="24"/>
    <x v="0"/>
    <n v="0"/>
    <n v="5"/>
    <n v="450"/>
    <n v="8325"/>
    <x v="2"/>
    <n v="5"/>
    <s v="Q2"/>
    <s v="Saturday"/>
    <s v="Mumbai"/>
    <s v="Phone"/>
    <s v="Invoice Query"/>
    <x v="6"/>
    <x v="0"/>
    <s v="Normal"/>
    <s v="Good"/>
    <x v="0"/>
  </r>
  <r>
    <s v="OPS-102271"/>
    <d v="2025-12-19T00:00:00"/>
    <x v="2"/>
    <s v="Bengaluru"/>
    <s v="Report Request"/>
    <s v="Low"/>
    <x v="3"/>
    <x v="0"/>
    <x v="0"/>
    <n v="15.4"/>
    <n v="48"/>
    <x v="0"/>
    <n v="0"/>
    <n v="4.3"/>
    <n v="320"/>
    <n v="4928"/>
    <x v="7"/>
    <n v="12"/>
    <s v="Q4"/>
    <s v="Friday"/>
    <s v="Bengaluru"/>
    <s v="Phone"/>
    <s v="Report Request"/>
    <x v="2"/>
    <x v="0"/>
    <s v="Normal"/>
    <s v="Excellent"/>
    <x v="0"/>
  </r>
  <r>
    <s v="OPS-102859"/>
    <d v="2025-12-29T00:00:00"/>
    <x v="0"/>
    <s v="Mumbai"/>
    <s v="Vendor Query"/>
    <s v="Low"/>
    <x v="1"/>
    <x v="2"/>
    <x v="0"/>
    <n v="22.4"/>
    <n v="48"/>
    <x v="0"/>
    <n v="0"/>
    <n v="4.4000000000000004"/>
    <n v="400"/>
    <n v="8960"/>
    <x v="7"/>
    <n v="12"/>
    <s v="Q4"/>
    <s v="Monday"/>
    <s v="Mumbai"/>
    <s v="Portal"/>
    <s v="Vendor Query"/>
    <x v="0"/>
    <x v="0"/>
    <s v="Normal"/>
    <s v="Excellent"/>
    <x v="0"/>
  </r>
  <r>
    <s v="OPS-104318"/>
    <d v="2025-03-12T00:00:00"/>
    <x v="1"/>
    <s v="Gurugram"/>
    <s v="System Issue"/>
    <s v="High"/>
    <x v="3"/>
    <x v="4"/>
    <x v="0"/>
    <n v="7.3"/>
    <n v="12"/>
    <x v="0"/>
    <n v="0"/>
    <n v="4.5999999999999996"/>
    <n v="320"/>
    <n v="2336"/>
    <x v="8"/>
    <n v="3"/>
    <s v="Q1"/>
    <s v="Wednesday"/>
    <s v="Gurugram"/>
    <s v="Phone"/>
    <s v="System Issue"/>
    <x v="1"/>
    <x v="0"/>
    <s v="Normal"/>
    <s v="Good"/>
    <x v="0"/>
  </r>
  <r>
    <s v="OPS-104881"/>
    <d v="2025-01-14T00:00:00"/>
    <x v="5"/>
    <s v="Gurugram"/>
    <s v="Data Correction"/>
    <s v="Medium"/>
    <x v="0"/>
    <x v="4"/>
    <x v="0"/>
    <n v="11.4"/>
    <n v="24"/>
    <x v="0"/>
    <n v="0"/>
    <n v="4.9000000000000004"/>
    <n v="280"/>
    <n v="3192"/>
    <x v="5"/>
    <n v="1"/>
    <s v="Q1"/>
    <s v="Tuesday"/>
    <s v="Gurugram"/>
    <s v="Email"/>
    <s v="Data Correction"/>
    <x v="5"/>
    <x v="0"/>
    <s v="Normal"/>
    <s v="Excellent"/>
    <x v="0"/>
  </r>
  <r>
    <s v="OPS-104044"/>
    <d v="2025-06-30T00:00:00"/>
    <x v="5"/>
    <s v="Pune"/>
    <s v="Data Correction"/>
    <s v="Low"/>
    <x v="2"/>
    <x v="0"/>
    <x v="0"/>
    <n v="9.9"/>
    <n v="48"/>
    <x v="0"/>
    <n v="3"/>
    <n v="3.6"/>
    <n v="320"/>
    <n v="3168"/>
    <x v="0"/>
    <n v="6"/>
    <s v="Q2"/>
    <s v="Monday"/>
    <s v="Pune"/>
    <s v="Teams"/>
    <s v="Data Correction"/>
    <x v="5"/>
    <x v="0"/>
    <s v="Normal"/>
    <s v="Excellent"/>
    <x v="1"/>
  </r>
  <r>
    <s v="OPS-103971"/>
    <d v="2025-12-20T00:00:00"/>
    <x v="5"/>
    <s v="Hyderabad"/>
    <s v="Compliance Request"/>
    <s v="Medium"/>
    <x v="0"/>
    <x v="4"/>
    <x v="0"/>
    <n v="11.4"/>
    <n v="24"/>
    <x v="0"/>
    <n v="1"/>
    <n v="4.5"/>
    <n v="400"/>
    <n v="4560"/>
    <x v="7"/>
    <n v="12"/>
    <s v="Q4"/>
    <s v="Saturday"/>
    <s v="Hyderabad"/>
    <s v="Email"/>
    <s v="Compliance Request"/>
    <x v="5"/>
    <x v="0"/>
    <s v="Normal"/>
    <s v="Excellent"/>
    <x v="1"/>
  </r>
  <r>
    <s v="OPS-100767"/>
    <d v="2025-06-03T00:00:00"/>
    <x v="4"/>
    <s v="Gurugram"/>
    <s v="Access Request"/>
    <s v="Low"/>
    <x v="3"/>
    <x v="1"/>
    <x v="0"/>
    <n v="8.1"/>
    <n v="48"/>
    <x v="0"/>
    <n v="0"/>
    <n v="4.9000000000000004"/>
    <n v="280"/>
    <n v="2268"/>
    <x v="0"/>
    <n v="6"/>
    <s v="Q2"/>
    <s v="Tuesday"/>
    <s v="Gurugram"/>
    <s v="Phone"/>
    <s v="Access Request"/>
    <x v="4"/>
    <x v="0"/>
    <s v="Normal"/>
    <s v="Excellent"/>
    <x v="0"/>
  </r>
  <r>
    <s v="OPS-101950"/>
    <d v="2025-10-20T00:00:00"/>
    <x v="2"/>
    <s v="Mumbai"/>
    <s v="Report Request"/>
    <s v="Medium"/>
    <x v="2"/>
    <x v="2"/>
    <x v="0"/>
    <n v="1.4"/>
    <n v="24"/>
    <x v="0"/>
    <n v="0"/>
    <n v="5"/>
    <n v="280"/>
    <n v="392"/>
    <x v="3"/>
    <n v="10"/>
    <s v="Q4"/>
    <s v="Monday"/>
    <s v="Mumbai"/>
    <s v="Teams"/>
    <s v="Report Request"/>
    <x v="2"/>
    <x v="0"/>
    <s v="Normal"/>
    <s v="Excellent"/>
    <x v="0"/>
  </r>
  <r>
    <s v="OPS-104736"/>
    <d v="2025-09-02T00:00:00"/>
    <x v="5"/>
    <s v="Noida"/>
    <s v="Employee Query"/>
    <s v="High"/>
    <x v="0"/>
    <x v="2"/>
    <x v="0"/>
    <n v="15.6"/>
    <n v="12"/>
    <x v="1"/>
    <n v="0"/>
    <n v="4.3"/>
    <n v="320"/>
    <n v="4992"/>
    <x v="9"/>
    <n v="9"/>
    <s v="Q3"/>
    <s v="Tuesday"/>
    <s v="Noida"/>
    <s v="Email"/>
    <s v="Employee Query"/>
    <x v="5"/>
    <x v="1"/>
    <s v="Normal"/>
    <s v="At Risk"/>
    <x v="0"/>
  </r>
  <r>
    <s v="OPS-104046"/>
    <d v="2025-03-23T00:00:00"/>
    <x v="4"/>
    <s v="Mumbai"/>
    <s v="System Issue"/>
    <s v="High"/>
    <x v="3"/>
    <x v="3"/>
    <x v="0"/>
    <n v="42.6"/>
    <n v="12"/>
    <x v="1"/>
    <n v="1"/>
    <n v="3.3"/>
    <n v="450"/>
    <n v="19170"/>
    <x v="8"/>
    <n v="3"/>
    <s v="Q1"/>
    <s v="Sunday"/>
    <s v="Mumbai"/>
    <s v="Phone"/>
    <s v="System Issue"/>
    <x v="4"/>
    <x v="1"/>
    <s v="Normal"/>
    <s v="Critical"/>
    <x v="1"/>
  </r>
  <r>
    <s v="OPS-102947"/>
    <d v="2025-02-27T00:00:00"/>
    <x v="3"/>
    <s v="Hyderabad"/>
    <s v="Invoice Query"/>
    <s v="Low"/>
    <x v="3"/>
    <x v="4"/>
    <x v="0"/>
    <n v="3.4"/>
    <n v="48"/>
    <x v="0"/>
    <n v="2"/>
    <n v="4.5999999999999996"/>
    <n v="320"/>
    <n v="1088"/>
    <x v="4"/>
    <n v="2"/>
    <s v="Q1"/>
    <s v="Thursday"/>
    <s v="Hyderabad"/>
    <s v="Phone"/>
    <s v="Invoice Query"/>
    <x v="3"/>
    <x v="0"/>
    <s v="Normal"/>
    <s v="Excellent"/>
    <x v="1"/>
  </r>
  <r>
    <s v="OPS-104244"/>
    <d v="2025-03-21T00:00:00"/>
    <x v="6"/>
    <s v="Pune"/>
    <s v="Access Request"/>
    <s v="Medium"/>
    <x v="1"/>
    <x v="1"/>
    <x v="0"/>
    <n v="27.4"/>
    <n v="24"/>
    <x v="1"/>
    <n v="1"/>
    <n v="4.0999999999999996"/>
    <n v="400"/>
    <n v="10960"/>
    <x v="8"/>
    <n v="3"/>
    <s v="Q1"/>
    <s v="Friday"/>
    <s v="Pune"/>
    <s v="Portal"/>
    <s v="Access Request"/>
    <x v="6"/>
    <x v="1"/>
    <s v="Normal"/>
    <s v="At Risk"/>
    <x v="1"/>
  </r>
  <r>
    <s v="OPS-101775"/>
    <d v="2025-02-15T00:00:00"/>
    <x v="1"/>
    <s v="Chennai"/>
    <s v="Compliance Request"/>
    <s v="Critical"/>
    <x v="0"/>
    <x v="3"/>
    <x v="0"/>
    <n v="17.5"/>
    <n v="4"/>
    <x v="1"/>
    <n v="0"/>
    <n v="4.0999999999999996"/>
    <n v="450"/>
    <n v="7875"/>
    <x v="4"/>
    <n v="2"/>
    <s v="Q1"/>
    <s v="Saturday"/>
    <s v="Chennai"/>
    <s v="Email"/>
    <s v="Compliance Request"/>
    <x v="1"/>
    <x v="1"/>
    <s v="Critical Risk"/>
    <s v="Critical"/>
    <x v="0"/>
  </r>
  <r>
    <s v="OPS-100267"/>
    <d v="2025-05-20T00:00:00"/>
    <x v="2"/>
    <s v="Bengaluru"/>
    <s v="Data Correction"/>
    <s v="High"/>
    <x v="0"/>
    <x v="3"/>
    <x v="0"/>
    <n v="17.2"/>
    <n v="12"/>
    <x v="1"/>
    <n v="0"/>
    <n v="4.4000000000000004"/>
    <n v="450"/>
    <n v="7740"/>
    <x v="2"/>
    <n v="5"/>
    <s v="Q2"/>
    <s v="Tuesday"/>
    <s v="Bengaluru"/>
    <s v="Email"/>
    <s v="Data Correction"/>
    <x v="2"/>
    <x v="1"/>
    <s v="Normal"/>
    <s v="At Risk"/>
    <x v="0"/>
  </r>
  <r>
    <s v="OPS-104354"/>
    <d v="2025-02-28T00:00:00"/>
    <x v="1"/>
    <s v="Chennai"/>
    <s v="Report Request"/>
    <s v="Low"/>
    <x v="0"/>
    <x v="3"/>
    <x v="0"/>
    <n v="2.2999999999999998"/>
    <n v="48"/>
    <x v="0"/>
    <n v="0"/>
    <n v="4.7"/>
    <n v="280"/>
    <n v="644"/>
    <x v="4"/>
    <n v="2"/>
    <s v="Q1"/>
    <s v="Friday"/>
    <s v="Chennai"/>
    <s v="Email"/>
    <s v="Report Request"/>
    <x v="1"/>
    <x v="0"/>
    <s v="Normal"/>
    <s v="Excellent"/>
    <x v="0"/>
  </r>
  <r>
    <s v="OPS-101348"/>
    <d v="2025-03-17T00:00:00"/>
    <x v="5"/>
    <s v="Hyderabad"/>
    <s v="Data Correction"/>
    <s v="Critical"/>
    <x v="0"/>
    <x v="0"/>
    <x v="0"/>
    <n v="17.899999999999999"/>
    <n v="4"/>
    <x v="1"/>
    <n v="0"/>
    <n v="4.5"/>
    <n v="350"/>
    <n v="6265"/>
    <x v="8"/>
    <n v="3"/>
    <s v="Q1"/>
    <s v="Monday"/>
    <s v="Hyderabad"/>
    <s v="Email"/>
    <s v="Data Correction"/>
    <x v="5"/>
    <x v="1"/>
    <s v="Normal"/>
    <s v="Critical"/>
    <x v="0"/>
  </r>
  <r>
    <s v="OPS-100685"/>
    <d v="2025-09-29T00:00:00"/>
    <x v="5"/>
    <s v="Hyderabad"/>
    <s v="Data Correction"/>
    <s v="High"/>
    <x v="0"/>
    <x v="4"/>
    <x v="0"/>
    <n v="22.9"/>
    <n v="12"/>
    <x v="1"/>
    <n v="0"/>
    <n v="4.4000000000000004"/>
    <n v="350"/>
    <n v="8015"/>
    <x v="9"/>
    <n v="9"/>
    <s v="Q3"/>
    <s v="Monday"/>
    <s v="Hyderabad"/>
    <s v="Email"/>
    <s v="Data Correction"/>
    <x v="5"/>
    <x v="1"/>
    <s v="Normal"/>
    <s v="Critical"/>
    <x v="0"/>
  </r>
  <r>
    <s v="OPS-104687"/>
    <d v="2025-12-05T00:00:00"/>
    <x v="3"/>
    <s v="Chennai"/>
    <s v="Employee Query"/>
    <s v="Medium"/>
    <x v="1"/>
    <x v="2"/>
    <x v="2"/>
    <n v="7.7"/>
    <n v="24"/>
    <x v="0"/>
    <n v="0"/>
    <n v="4.3"/>
    <n v="400"/>
    <n v="3080"/>
    <x v="7"/>
    <n v="12"/>
    <s v="Q4"/>
    <s v="Friday"/>
    <s v="Chennai"/>
    <s v="Portal"/>
    <s v="Employee Query"/>
    <x v="3"/>
    <x v="0"/>
    <s v="Normal"/>
    <s v="Excellent"/>
    <x v="0"/>
  </r>
  <r>
    <s v="OPS-103775"/>
    <d v="2025-11-06T00:00:00"/>
    <x v="6"/>
    <s v="Hyderabad"/>
    <s v="Data Correction"/>
    <s v="Low"/>
    <x v="3"/>
    <x v="2"/>
    <x v="0"/>
    <n v="5.2"/>
    <n v="48"/>
    <x v="0"/>
    <n v="0"/>
    <n v="5"/>
    <n v="350"/>
    <n v="1820"/>
    <x v="6"/>
    <n v="11"/>
    <s v="Q4"/>
    <s v="Thursday"/>
    <s v="Hyderabad"/>
    <s v="Phone"/>
    <s v="Data Correction"/>
    <x v="6"/>
    <x v="0"/>
    <s v="Normal"/>
    <s v="Excellent"/>
    <x v="0"/>
  </r>
  <r>
    <s v="OPS-101347"/>
    <d v="2025-06-02T00:00:00"/>
    <x v="2"/>
    <s v="Gurugram"/>
    <s v="Invoice Query"/>
    <s v="Low"/>
    <x v="3"/>
    <x v="3"/>
    <x v="0"/>
    <n v="11.8"/>
    <n v="48"/>
    <x v="0"/>
    <n v="0"/>
    <n v="4.7"/>
    <n v="320"/>
    <n v="3776"/>
    <x v="0"/>
    <n v="6"/>
    <s v="Q2"/>
    <s v="Monday"/>
    <s v="Gurugram"/>
    <s v="Phone"/>
    <s v="Invoice Query"/>
    <x v="2"/>
    <x v="0"/>
    <s v="Normal"/>
    <s v="Excellent"/>
    <x v="0"/>
  </r>
  <r>
    <s v="OPS-100072"/>
    <d v="2025-06-11T00:00:00"/>
    <x v="1"/>
    <s v="Pune"/>
    <s v="Employee Query"/>
    <s v="Low"/>
    <x v="0"/>
    <x v="3"/>
    <x v="0"/>
    <n v="29.3"/>
    <n v="48"/>
    <x v="0"/>
    <n v="1"/>
    <n v="3.1"/>
    <n v="320"/>
    <n v="9376"/>
    <x v="0"/>
    <n v="6"/>
    <s v="Q2"/>
    <s v="Wednesday"/>
    <s v="Pune"/>
    <s v="Email"/>
    <s v="Employee Query"/>
    <x v="1"/>
    <x v="0"/>
    <s v="Normal"/>
    <s v="Good"/>
    <x v="1"/>
  </r>
  <r>
    <s v="OPS-104213"/>
    <d v="2025-07-02T00:00:00"/>
    <x v="3"/>
    <s v="Mumbai"/>
    <s v="Report Request"/>
    <s v="Low"/>
    <x v="0"/>
    <x v="2"/>
    <x v="0"/>
    <n v="26.6"/>
    <n v="48"/>
    <x v="0"/>
    <n v="0"/>
    <n v="4.4000000000000004"/>
    <n v="450"/>
    <n v="11970"/>
    <x v="11"/>
    <n v="7"/>
    <s v="Q3"/>
    <s v="Wednesday"/>
    <s v="Mumbai"/>
    <s v="Email"/>
    <s v="Report Request"/>
    <x v="3"/>
    <x v="0"/>
    <s v="Normal"/>
    <s v="Good"/>
    <x v="0"/>
  </r>
  <r>
    <s v="OPS-100125"/>
    <d v="2025-08-15T00:00:00"/>
    <x v="0"/>
    <s v="Pune"/>
    <s v="Report Request"/>
    <s v="Medium"/>
    <x v="1"/>
    <x v="2"/>
    <x v="0"/>
    <n v="15.7"/>
    <n v="24"/>
    <x v="0"/>
    <n v="0"/>
    <n v="4"/>
    <n v="350"/>
    <n v="5495"/>
    <x v="1"/>
    <n v="8"/>
    <s v="Q3"/>
    <s v="Friday"/>
    <s v="Pune"/>
    <s v="Portal"/>
    <s v="Report Request"/>
    <x v="0"/>
    <x v="0"/>
    <s v="Normal"/>
    <s v="Good"/>
    <x v="0"/>
  </r>
  <r>
    <s v="OPS-102394"/>
    <d v="2025-10-08T00:00:00"/>
    <x v="5"/>
    <s v="Gurugram"/>
    <s v="System Issue"/>
    <s v="Low"/>
    <x v="0"/>
    <x v="2"/>
    <x v="0"/>
    <n v="3.9"/>
    <n v="48"/>
    <x v="0"/>
    <n v="0"/>
    <n v="5"/>
    <n v="320"/>
    <n v="1248"/>
    <x v="3"/>
    <n v="10"/>
    <s v="Q4"/>
    <s v="Wednesday"/>
    <s v="Gurugram"/>
    <s v="Email"/>
    <s v="System Issue"/>
    <x v="5"/>
    <x v="0"/>
    <s v="Normal"/>
    <s v="Excellent"/>
    <x v="0"/>
  </r>
  <r>
    <s v="OPS-104431"/>
    <d v="2025-05-07T00:00:00"/>
    <x v="1"/>
    <s v="Gurugram"/>
    <s v="Access Request"/>
    <s v="Medium"/>
    <x v="3"/>
    <x v="3"/>
    <x v="2"/>
    <n v="3.7"/>
    <n v="24"/>
    <x v="0"/>
    <n v="2"/>
    <n v="4.4000000000000004"/>
    <n v="320"/>
    <n v="1184"/>
    <x v="2"/>
    <n v="5"/>
    <s v="Q2"/>
    <s v="Wednesday"/>
    <s v="Gurugram"/>
    <s v="Phone"/>
    <s v="Access Request"/>
    <x v="1"/>
    <x v="0"/>
    <s v="Normal"/>
    <s v="Excellent"/>
    <x v="1"/>
  </r>
  <r>
    <s v="OPS-104516"/>
    <d v="2025-03-02T00:00:00"/>
    <x v="2"/>
    <s v="Gurugram"/>
    <s v="Invoice Query"/>
    <s v="Low"/>
    <x v="0"/>
    <x v="3"/>
    <x v="1"/>
    <n v="2.6"/>
    <n v="48"/>
    <x v="0"/>
    <n v="3"/>
    <n v="4"/>
    <n v="450"/>
    <n v="1170"/>
    <x v="8"/>
    <n v="3"/>
    <s v="Q1"/>
    <s v="Sunday"/>
    <s v="Gurugram"/>
    <s v="Email"/>
    <s v="Invoice Query"/>
    <x v="2"/>
    <x v="0"/>
    <s v="Normal"/>
    <s v="Excellent"/>
    <x v="1"/>
  </r>
  <r>
    <s v="OPS-102963"/>
    <d v="2025-11-03T00:00:00"/>
    <x v="2"/>
    <s v="Noida"/>
    <s v="Employee Query"/>
    <s v="Low"/>
    <x v="1"/>
    <x v="2"/>
    <x v="0"/>
    <n v="19.2"/>
    <n v="48"/>
    <x v="0"/>
    <n v="1"/>
    <n v="4.3"/>
    <n v="280"/>
    <n v="5376"/>
    <x v="6"/>
    <n v="11"/>
    <s v="Q4"/>
    <s v="Monday"/>
    <s v="Noida"/>
    <s v="Portal"/>
    <s v="Employee Query"/>
    <x v="2"/>
    <x v="0"/>
    <s v="Normal"/>
    <s v="Excellent"/>
    <x v="1"/>
  </r>
  <r>
    <s v="OPS-100086"/>
    <d v="2025-02-22T00:00:00"/>
    <x v="5"/>
    <s v="Mumbai"/>
    <s v="Invoice Query"/>
    <s v="Low"/>
    <x v="3"/>
    <x v="1"/>
    <x v="0"/>
    <n v="5.5"/>
    <n v="48"/>
    <x v="0"/>
    <n v="0"/>
    <n v="5"/>
    <n v="280"/>
    <n v="1540"/>
    <x v="4"/>
    <n v="2"/>
    <s v="Q1"/>
    <s v="Saturday"/>
    <s v="Mumbai"/>
    <s v="Phone"/>
    <s v="Invoice Query"/>
    <x v="5"/>
    <x v="0"/>
    <s v="Normal"/>
    <s v="Excellent"/>
    <x v="0"/>
  </r>
  <r>
    <s v="OPS-102998"/>
    <d v="2025-02-01T00:00:00"/>
    <x v="6"/>
    <s v="Hyderabad"/>
    <s v="Compliance Request"/>
    <s v="Medium"/>
    <x v="0"/>
    <x v="1"/>
    <x v="0"/>
    <n v="26.4"/>
    <n v="24"/>
    <x v="1"/>
    <n v="0"/>
    <n v="3.8"/>
    <n v="320"/>
    <n v="8448"/>
    <x v="4"/>
    <n v="2"/>
    <s v="Q1"/>
    <s v="Saturday"/>
    <s v="Hyderabad"/>
    <s v="Email"/>
    <s v="Compliance Request"/>
    <x v="6"/>
    <x v="1"/>
    <s v="Normal"/>
    <s v="At Risk"/>
    <x v="0"/>
  </r>
  <r>
    <s v="OPS-103497"/>
    <d v="2025-01-20T00:00:00"/>
    <x v="1"/>
    <s v="Noida"/>
    <s v="Vendor Query"/>
    <s v="Medium"/>
    <x v="0"/>
    <x v="3"/>
    <x v="0"/>
    <n v="37.6"/>
    <n v="24"/>
    <x v="1"/>
    <n v="0"/>
    <n v="3.9"/>
    <n v="400"/>
    <n v="15040"/>
    <x v="5"/>
    <n v="1"/>
    <s v="Q1"/>
    <s v="Monday"/>
    <s v="Noida"/>
    <s v="Email"/>
    <s v="Vendor Query"/>
    <x v="1"/>
    <x v="1"/>
    <s v="Normal"/>
    <s v="Critical"/>
    <x v="0"/>
  </r>
  <r>
    <s v="OPS-102814"/>
    <d v="2025-03-31T00:00:00"/>
    <x v="0"/>
    <s v="Mumbai"/>
    <s v="Data Correction"/>
    <s v="Low"/>
    <x v="3"/>
    <x v="2"/>
    <x v="0"/>
    <n v="14.2"/>
    <n v="48"/>
    <x v="0"/>
    <n v="0"/>
    <n v="5"/>
    <n v="450"/>
    <n v="6390"/>
    <x v="8"/>
    <n v="3"/>
    <s v="Q1"/>
    <s v="Monday"/>
    <s v="Mumbai"/>
    <s v="Phone"/>
    <s v="Data Correction"/>
    <x v="0"/>
    <x v="0"/>
    <s v="Normal"/>
    <s v="Excellent"/>
    <x v="0"/>
  </r>
  <r>
    <s v="OPS-103963"/>
    <d v="2025-11-07T00:00:00"/>
    <x v="0"/>
    <s v="Mumbai"/>
    <s v="Report Request"/>
    <s v="High"/>
    <x v="3"/>
    <x v="1"/>
    <x v="0"/>
    <n v="17.2"/>
    <n v="12"/>
    <x v="1"/>
    <n v="0"/>
    <n v="4.5"/>
    <n v="280"/>
    <n v="4816"/>
    <x v="6"/>
    <n v="11"/>
    <s v="Q4"/>
    <s v="Friday"/>
    <s v="Mumbai"/>
    <s v="Phone"/>
    <s v="Report Request"/>
    <x v="0"/>
    <x v="1"/>
    <s v="Normal"/>
    <s v="At Risk"/>
    <x v="0"/>
  </r>
  <r>
    <s v="OPS-101433"/>
    <d v="2025-10-30T00:00:00"/>
    <x v="6"/>
    <s v="Mumbai"/>
    <s v="Report Request"/>
    <s v="Medium"/>
    <x v="2"/>
    <x v="1"/>
    <x v="0"/>
    <n v="14.5"/>
    <n v="24"/>
    <x v="0"/>
    <n v="1"/>
    <n v="4.9000000000000004"/>
    <n v="350"/>
    <n v="5075"/>
    <x v="3"/>
    <n v="10"/>
    <s v="Q4"/>
    <s v="Thursday"/>
    <s v="Mumbai"/>
    <s v="Teams"/>
    <s v="Report Request"/>
    <x v="6"/>
    <x v="0"/>
    <s v="Normal"/>
    <s v="Good"/>
    <x v="1"/>
  </r>
  <r>
    <s v="OPS-102942"/>
    <d v="2025-08-02T00:00:00"/>
    <x v="5"/>
    <s v="Pune"/>
    <s v="System Issue"/>
    <s v="Low"/>
    <x v="0"/>
    <x v="1"/>
    <x v="1"/>
    <n v="22.4"/>
    <n v="48"/>
    <x v="0"/>
    <n v="3"/>
    <n v="3.2"/>
    <n v="350"/>
    <n v="7840"/>
    <x v="1"/>
    <n v="8"/>
    <s v="Q3"/>
    <s v="Saturday"/>
    <s v="Pune"/>
    <s v="Email"/>
    <s v="System Issue"/>
    <x v="5"/>
    <x v="0"/>
    <s v="Normal"/>
    <s v="Excellent"/>
    <x v="1"/>
  </r>
  <r>
    <s v="OPS-102493"/>
    <d v="2025-06-13T00:00:00"/>
    <x v="3"/>
    <s v="Mumbai"/>
    <s v="Data Correction"/>
    <s v="Low"/>
    <x v="0"/>
    <x v="0"/>
    <x v="0"/>
    <n v="12.4"/>
    <n v="48"/>
    <x v="0"/>
    <n v="1"/>
    <n v="4.0999999999999996"/>
    <n v="320"/>
    <n v="3968"/>
    <x v="0"/>
    <n v="6"/>
    <s v="Q2"/>
    <s v="Friday"/>
    <s v="Mumbai"/>
    <s v="Email"/>
    <s v="Data Correction"/>
    <x v="3"/>
    <x v="0"/>
    <s v="Normal"/>
    <s v="Excellent"/>
    <x v="1"/>
  </r>
  <r>
    <s v="OPS-104960"/>
    <d v="2025-08-11T00:00:00"/>
    <x v="4"/>
    <s v="Noida"/>
    <s v="Report Request"/>
    <s v="Low"/>
    <x v="0"/>
    <x v="4"/>
    <x v="0"/>
    <n v="8"/>
    <n v="48"/>
    <x v="0"/>
    <n v="1"/>
    <n v="4.0999999999999996"/>
    <n v="350"/>
    <n v="2800"/>
    <x v="1"/>
    <n v="8"/>
    <s v="Q3"/>
    <s v="Monday"/>
    <s v="Noida"/>
    <s v="Email"/>
    <s v="Report Request"/>
    <x v="4"/>
    <x v="0"/>
    <s v="Normal"/>
    <s v="Excellent"/>
    <x v="1"/>
  </r>
  <r>
    <s v="OPS-101765"/>
    <d v="2025-01-08T00:00:00"/>
    <x v="3"/>
    <s v="Gurugram"/>
    <s v="Report Request"/>
    <s v="Low"/>
    <x v="1"/>
    <x v="0"/>
    <x v="0"/>
    <n v="10.6"/>
    <n v="48"/>
    <x v="0"/>
    <n v="2"/>
    <n v="3.8"/>
    <n v="450"/>
    <n v="4770"/>
    <x v="5"/>
    <n v="1"/>
    <s v="Q1"/>
    <s v="Wednesday"/>
    <s v="Gurugram"/>
    <s v="Portal"/>
    <s v="Report Request"/>
    <x v="3"/>
    <x v="0"/>
    <s v="Normal"/>
    <s v="Excellent"/>
    <x v="1"/>
  </r>
  <r>
    <s v="OPS-101311"/>
    <d v="2025-04-30T00:00:00"/>
    <x v="6"/>
    <s v="Pune"/>
    <s v="Employee Query"/>
    <s v="Low"/>
    <x v="1"/>
    <x v="2"/>
    <x v="0"/>
    <n v="9.1999999999999993"/>
    <n v="48"/>
    <x v="0"/>
    <n v="0"/>
    <n v="4.7"/>
    <n v="450"/>
    <n v="4140"/>
    <x v="10"/>
    <n v="4"/>
    <s v="Q2"/>
    <s v="Wednesday"/>
    <s v="Pune"/>
    <s v="Portal"/>
    <s v="Employee Query"/>
    <x v="6"/>
    <x v="0"/>
    <s v="Normal"/>
    <s v="Excellent"/>
    <x v="0"/>
  </r>
  <r>
    <s v="OPS-102194"/>
    <d v="2025-06-21T00:00:00"/>
    <x v="3"/>
    <s v="Chennai"/>
    <s v="System Issue"/>
    <s v="Low"/>
    <x v="2"/>
    <x v="2"/>
    <x v="0"/>
    <n v="39"/>
    <n v="48"/>
    <x v="0"/>
    <n v="1"/>
    <n v="3.5"/>
    <n v="400"/>
    <n v="15600"/>
    <x v="0"/>
    <n v="6"/>
    <s v="Q2"/>
    <s v="Saturday"/>
    <s v="Chennai"/>
    <s v="Teams"/>
    <s v="System Issue"/>
    <x v="3"/>
    <x v="0"/>
    <s v="Normal"/>
    <s v="Good"/>
    <x v="1"/>
  </r>
  <r>
    <s v="OPS-104858"/>
    <d v="2025-06-20T00:00:00"/>
    <x v="0"/>
    <s v="Pune"/>
    <s v="Access Request"/>
    <s v="Low"/>
    <x v="1"/>
    <x v="3"/>
    <x v="0"/>
    <n v="14.7"/>
    <n v="48"/>
    <x v="0"/>
    <n v="1"/>
    <n v="4.3"/>
    <n v="450"/>
    <n v="6615"/>
    <x v="0"/>
    <n v="6"/>
    <s v="Q2"/>
    <s v="Friday"/>
    <s v="Pune"/>
    <s v="Portal"/>
    <s v="Access Request"/>
    <x v="0"/>
    <x v="0"/>
    <s v="Normal"/>
    <s v="Excellent"/>
    <x v="1"/>
  </r>
  <r>
    <s v="OPS-103556"/>
    <d v="2025-05-06T00:00:00"/>
    <x v="2"/>
    <s v="Gurugram"/>
    <s v="Invoice Query"/>
    <s v="High"/>
    <x v="0"/>
    <x v="0"/>
    <x v="0"/>
    <n v="2.2000000000000002"/>
    <n v="12"/>
    <x v="0"/>
    <n v="0"/>
    <n v="4.2"/>
    <n v="400"/>
    <n v="880"/>
    <x v="2"/>
    <n v="5"/>
    <s v="Q2"/>
    <s v="Tuesday"/>
    <s v="Gurugram"/>
    <s v="Email"/>
    <s v="Invoice Query"/>
    <x v="2"/>
    <x v="0"/>
    <s v="Normal"/>
    <s v="Excellent"/>
    <x v="0"/>
  </r>
  <r>
    <s v="OPS-103638"/>
    <d v="2025-06-07T00:00:00"/>
    <x v="5"/>
    <s v="Pune"/>
    <s v="System Issue"/>
    <s v="High"/>
    <x v="0"/>
    <x v="2"/>
    <x v="0"/>
    <n v="9.9"/>
    <n v="12"/>
    <x v="0"/>
    <n v="0"/>
    <n v="4.5"/>
    <n v="400"/>
    <n v="3960"/>
    <x v="0"/>
    <n v="6"/>
    <s v="Q2"/>
    <s v="Saturday"/>
    <s v="Pune"/>
    <s v="Email"/>
    <s v="System Issue"/>
    <x v="5"/>
    <x v="0"/>
    <s v="Normal"/>
    <s v="Good"/>
    <x v="0"/>
  </r>
  <r>
    <s v="OPS-104603"/>
    <d v="2025-02-17T00:00:00"/>
    <x v="6"/>
    <s v="Gurugram"/>
    <s v="Access Request"/>
    <s v="Medium"/>
    <x v="5"/>
    <x v="1"/>
    <x v="2"/>
    <n v="5"/>
    <n v="24"/>
    <x v="0"/>
    <n v="0"/>
    <n v="5"/>
    <n v="320"/>
    <n v="1600"/>
    <x v="4"/>
    <n v="2"/>
    <s v="Q1"/>
    <s v="Monday"/>
    <s v="Gurugram"/>
    <s v="Email"/>
    <s v="Access Request"/>
    <x v="6"/>
    <x v="0"/>
    <s v="Normal"/>
    <s v="Excellent"/>
    <x v="0"/>
  </r>
  <r>
    <s v="OPS-100879"/>
    <d v="2025-09-10T00:00:00"/>
    <x v="0"/>
    <s v="Bengaluru"/>
    <s v="Invoice Query"/>
    <s v="Medium"/>
    <x v="3"/>
    <x v="0"/>
    <x v="0"/>
    <n v="1.4"/>
    <n v="24"/>
    <x v="0"/>
    <n v="0"/>
    <n v="4.7"/>
    <n v="280"/>
    <n v="392"/>
    <x v="9"/>
    <n v="9"/>
    <s v="Q3"/>
    <s v="Wednesday"/>
    <s v="Bengaluru"/>
    <s v="Phone"/>
    <s v="Invoice Query"/>
    <x v="0"/>
    <x v="0"/>
    <s v="Normal"/>
    <s v="Excellent"/>
    <x v="0"/>
  </r>
  <r>
    <s v="OPS-100629"/>
    <d v="2025-09-09T00:00:00"/>
    <x v="0"/>
    <s v="Gurugram"/>
    <s v="Report Request"/>
    <s v="Medium"/>
    <x v="0"/>
    <x v="3"/>
    <x v="0"/>
    <n v="8.8000000000000007"/>
    <n v="24"/>
    <x v="0"/>
    <n v="0"/>
    <n v="4.2"/>
    <n v="320"/>
    <n v="2816"/>
    <x v="9"/>
    <n v="9"/>
    <s v="Q3"/>
    <s v="Tuesday"/>
    <s v="Gurugram"/>
    <s v="Email"/>
    <s v="Report Request"/>
    <x v="0"/>
    <x v="0"/>
    <s v="Normal"/>
    <s v="Excellent"/>
    <x v="0"/>
  </r>
  <r>
    <s v="OPS-100183"/>
    <d v="2025-05-17T00:00:00"/>
    <x v="0"/>
    <s v="Gurugram"/>
    <s v="Employee Query"/>
    <s v="Low"/>
    <x v="3"/>
    <x v="1"/>
    <x v="0"/>
    <n v="10.1"/>
    <n v="48"/>
    <x v="0"/>
    <n v="0"/>
    <n v="5"/>
    <n v="280"/>
    <n v="2828"/>
    <x v="2"/>
    <n v="5"/>
    <s v="Q2"/>
    <s v="Saturday"/>
    <s v="Gurugram"/>
    <s v="Phone"/>
    <s v="Employee Query"/>
    <x v="0"/>
    <x v="0"/>
    <s v="Normal"/>
    <s v="Excellent"/>
    <x v="0"/>
  </r>
  <r>
    <s v="OPS-102668"/>
    <d v="2025-08-17T00:00:00"/>
    <x v="3"/>
    <s v="Hyderabad"/>
    <s v="Compliance Request"/>
    <s v="Low"/>
    <x v="4"/>
    <x v="2"/>
    <x v="0"/>
    <n v="14.4"/>
    <n v="48"/>
    <x v="0"/>
    <n v="1"/>
    <n v="4.8"/>
    <n v="350"/>
    <n v="5040"/>
    <x v="1"/>
    <n v="8"/>
    <s v="Q3"/>
    <s v="Sunday"/>
    <s v="Hyderabad"/>
    <s v="Unknown"/>
    <s v="Compliance Request"/>
    <x v="3"/>
    <x v="0"/>
    <s v="Normal"/>
    <s v="Excellent"/>
    <x v="1"/>
  </r>
  <r>
    <s v="OPS-103384"/>
    <d v="2025-07-12T00:00:00"/>
    <x v="6"/>
    <s v="Bengaluru"/>
    <s v="Employee Query"/>
    <s v="Low"/>
    <x v="1"/>
    <x v="2"/>
    <x v="0"/>
    <n v="10.199999999999999"/>
    <n v="48"/>
    <x v="0"/>
    <n v="0"/>
    <n v="4.0999999999999996"/>
    <n v="350"/>
    <n v="3570"/>
    <x v="11"/>
    <n v="7"/>
    <s v="Q3"/>
    <s v="Saturday"/>
    <s v="Bengaluru"/>
    <s v="Portal"/>
    <s v="Employee Query"/>
    <x v="6"/>
    <x v="0"/>
    <s v="Normal"/>
    <s v="Excellent"/>
    <x v="0"/>
  </r>
  <r>
    <s v="OPS-100260"/>
    <d v="2025-05-24T00:00:00"/>
    <x v="2"/>
    <s v="Bengaluru"/>
    <s v="Compliance Request"/>
    <s v="Low"/>
    <x v="0"/>
    <x v="3"/>
    <x v="0"/>
    <n v="6.8"/>
    <n v="48"/>
    <x v="0"/>
    <n v="1"/>
    <n v="4.0999999999999996"/>
    <n v="450"/>
    <n v="3060"/>
    <x v="2"/>
    <n v="5"/>
    <s v="Q2"/>
    <s v="Saturday"/>
    <s v="Bengaluru"/>
    <s v="Email"/>
    <s v="Compliance Request"/>
    <x v="2"/>
    <x v="0"/>
    <s v="Normal"/>
    <s v="Excellent"/>
    <x v="1"/>
  </r>
  <r>
    <s v="OPS-100681"/>
    <d v="2025-05-24T00:00:00"/>
    <x v="1"/>
    <s v="Hyderabad"/>
    <s v="Report Request"/>
    <s v="Medium"/>
    <x v="0"/>
    <x v="0"/>
    <x v="0"/>
    <n v="14.7"/>
    <n v="24"/>
    <x v="0"/>
    <n v="0"/>
    <n v="4.8"/>
    <n v="450"/>
    <n v="6615"/>
    <x v="2"/>
    <n v="5"/>
    <s v="Q2"/>
    <s v="Saturday"/>
    <s v="Hyderabad"/>
    <s v="Email"/>
    <s v="Report Request"/>
    <x v="1"/>
    <x v="0"/>
    <s v="Normal"/>
    <s v="Good"/>
    <x v="0"/>
  </r>
  <r>
    <s v="OPS-104342"/>
    <d v="2025-10-17T00:00:00"/>
    <x v="6"/>
    <s v="Pune"/>
    <s v="Compliance Request"/>
    <s v="Low"/>
    <x v="0"/>
    <x v="3"/>
    <x v="0"/>
    <n v="7.7"/>
    <n v="48"/>
    <x v="0"/>
    <n v="1"/>
    <n v="4.8"/>
    <n v="350"/>
    <n v="2695"/>
    <x v="3"/>
    <n v="10"/>
    <s v="Q4"/>
    <s v="Friday"/>
    <s v="Pune"/>
    <s v="Email"/>
    <s v="Compliance Request"/>
    <x v="6"/>
    <x v="0"/>
    <s v="Normal"/>
    <s v="Excellent"/>
    <x v="1"/>
  </r>
  <r>
    <s v="OPS-102642"/>
    <d v="2025-12-14T00:00:00"/>
    <x v="0"/>
    <s v="Gurugram"/>
    <s v="Access Request"/>
    <s v="High"/>
    <x v="3"/>
    <x v="3"/>
    <x v="0"/>
    <n v="7.3"/>
    <n v="12"/>
    <x v="0"/>
    <n v="0"/>
    <n v="5"/>
    <n v="400"/>
    <n v="2920"/>
    <x v="7"/>
    <n v="12"/>
    <s v="Q4"/>
    <s v="Sunday"/>
    <s v="Gurugram"/>
    <s v="Phone"/>
    <s v="Access Request"/>
    <x v="0"/>
    <x v="0"/>
    <s v="Normal"/>
    <s v="Good"/>
    <x v="0"/>
  </r>
  <r>
    <s v="OPS-104508"/>
    <d v="2025-07-15T00:00:00"/>
    <x v="0"/>
    <s v="Hyderabad"/>
    <s v="System Issue"/>
    <s v="Medium"/>
    <x v="1"/>
    <x v="4"/>
    <x v="0"/>
    <n v="30.4"/>
    <n v="24"/>
    <x v="1"/>
    <n v="0"/>
    <n v="3.4"/>
    <n v="350"/>
    <n v="10640"/>
    <x v="11"/>
    <n v="7"/>
    <s v="Q3"/>
    <s v="Tuesday"/>
    <s v="Hyderabad"/>
    <s v="Portal"/>
    <s v="System Issue"/>
    <x v="0"/>
    <x v="1"/>
    <s v="Normal"/>
    <s v="At Risk"/>
    <x v="0"/>
  </r>
  <r>
    <s v="OPS-101629"/>
    <d v="2025-10-16T00:00:00"/>
    <x v="5"/>
    <s v="Hyderabad"/>
    <s v="Data Correction"/>
    <s v="Medium"/>
    <x v="0"/>
    <x v="1"/>
    <x v="0"/>
    <n v="31.7"/>
    <n v="24"/>
    <x v="1"/>
    <n v="1"/>
    <n v="3.9"/>
    <n v="320"/>
    <n v="10144"/>
    <x v="3"/>
    <n v="10"/>
    <s v="Q4"/>
    <s v="Thursday"/>
    <s v="Hyderabad"/>
    <s v="Email"/>
    <s v="Data Correction"/>
    <x v="5"/>
    <x v="1"/>
    <s v="Normal"/>
    <s v="At Risk"/>
    <x v="1"/>
  </r>
  <r>
    <s v="OPS-101968"/>
    <d v="2025-09-18T00:00:00"/>
    <x v="5"/>
    <s v="Chennai"/>
    <s v="Employee Query"/>
    <s v="High"/>
    <x v="0"/>
    <x v="4"/>
    <x v="0"/>
    <n v="2.7"/>
    <n v="12"/>
    <x v="0"/>
    <n v="0"/>
    <n v="5"/>
    <n v="350"/>
    <n v="945"/>
    <x v="9"/>
    <n v="9"/>
    <s v="Q3"/>
    <s v="Thursday"/>
    <s v="Chennai"/>
    <s v="Email"/>
    <s v="Employee Query"/>
    <x v="5"/>
    <x v="0"/>
    <s v="Normal"/>
    <s v="Excellent"/>
    <x v="0"/>
  </r>
  <r>
    <s v="OPS-102726"/>
    <d v="2025-09-30T00:00:00"/>
    <x v="0"/>
    <s v="Mumbai"/>
    <s v="System Issue"/>
    <s v="Medium"/>
    <x v="1"/>
    <x v="0"/>
    <x v="0"/>
    <n v="8.9"/>
    <n v="24"/>
    <x v="0"/>
    <n v="0"/>
    <n v="4.8"/>
    <n v="450"/>
    <n v="4005"/>
    <x v="9"/>
    <n v="9"/>
    <s v="Q3"/>
    <s v="Tuesday"/>
    <s v="Mumbai"/>
    <s v="Portal"/>
    <s v="System Issue"/>
    <x v="0"/>
    <x v="0"/>
    <s v="Normal"/>
    <s v="Excellent"/>
    <x v="0"/>
  </r>
  <r>
    <s v="OPS-102827"/>
    <d v="2025-11-12T00:00:00"/>
    <x v="3"/>
    <s v="Noida"/>
    <s v="Compliance Request"/>
    <s v="Medium"/>
    <x v="0"/>
    <x v="0"/>
    <x v="0"/>
    <n v="14.5"/>
    <n v="24"/>
    <x v="0"/>
    <n v="1"/>
    <n v="4.9000000000000004"/>
    <n v="450"/>
    <n v="6525"/>
    <x v="6"/>
    <n v="11"/>
    <s v="Q4"/>
    <s v="Wednesday"/>
    <s v="Noida"/>
    <s v="Email"/>
    <s v="Compliance Request"/>
    <x v="3"/>
    <x v="0"/>
    <s v="Normal"/>
    <s v="Good"/>
    <x v="1"/>
  </r>
  <r>
    <s v="OPS-103452"/>
    <d v="2025-12-07T00:00:00"/>
    <x v="0"/>
    <s v="Pune"/>
    <s v="Vendor Query"/>
    <s v="High"/>
    <x v="2"/>
    <x v="1"/>
    <x v="1"/>
    <n v="12.2"/>
    <n v="12"/>
    <x v="1"/>
    <n v="2"/>
    <n v="4.5"/>
    <n v="320"/>
    <n v="3904"/>
    <x v="7"/>
    <n v="12"/>
    <s v="Q4"/>
    <s v="Sunday"/>
    <s v="Pune"/>
    <s v="Teams"/>
    <s v="Vendor Query"/>
    <x v="0"/>
    <x v="1"/>
    <s v="Normal"/>
    <s v="At Risk"/>
    <x v="1"/>
  </r>
  <r>
    <s v="OPS-103317"/>
    <d v="2025-07-21T00:00:00"/>
    <x v="5"/>
    <s v="Noida"/>
    <s v="Invoice Query"/>
    <s v="Low"/>
    <x v="1"/>
    <x v="0"/>
    <x v="1"/>
    <n v="19.899999999999999"/>
    <n v="48"/>
    <x v="0"/>
    <n v="2"/>
    <n v="4.0999999999999996"/>
    <n v="450"/>
    <n v="8955"/>
    <x v="11"/>
    <n v="7"/>
    <s v="Q3"/>
    <s v="Monday"/>
    <s v="Noida"/>
    <s v="Portal"/>
    <s v="Invoice Query"/>
    <x v="5"/>
    <x v="0"/>
    <s v="Normal"/>
    <s v="Excellent"/>
    <x v="1"/>
  </r>
  <r>
    <s v="OPS-100082"/>
    <d v="2025-08-01T00:00:00"/>
    <x v="6"/>
    <s v="Hyderabad"/>
    <s v="Invoice Query"/>
    <s v="Low"/>
    <x v="0"/>
    <x v="3"/>
    <x v="0"/>
    <n v="18.600000000000001"/>
    <n v="48"/>
    <x v="0"/>
    <n v="2"/>
    <n v="3.7"/>
    <n v="320"/>
    <n v="5952"/>
    <x v="1"/>
    <n v="8"/>
    <s v="Q3"/>
    <s v="Friday"/>
    <s v="Hyderabad"/>
    <s v="Email"/>
    <s v="Invoice Query"/>
    <x v="6"/>
    <x v="0"/>
    <s v="Normal"/>
    <s v="Excellent"/>
    <x v="1"/>
  </r>
  <r>
    <s v="OPS-104644"/>
    <d v="2025-12-02T00:00:00"/>
    <x v="5"/>
    <s v="Mumbai"/>
    <s v="Data Correction"/>
    <s v="Low"/>
    <x v="0"/>
    <x v="0"/>
    <x v="0"/>
    <n v="10.8"/>
    <n v="48"/>
    <x v="0"/>
    <n v="1"/>
    <n v="4.0999999999999996"/>
    <n v="350"/>
    <n v="3780"/>
    <x v="7"/>
    <n v="12"/>
    <s v="Q4"/>
    <s v="Tuesday"/>
    <s v="Mumbai"/>
    <s v="Email"/>
    <s v="Data Correction"/>
    <x v="5"/>
    <x v="0"/>
    <s v="Normal"/>
    <s v="Excellent"/>
    <x v="1"/>
  </r>
  <r>
    <s v="OPS-100566"/>
    <d v="2025-07-06T00:00:00"/>
    <x v="4"/>
    <s v="Gurugram"/>
    <s v="Invoice Query"/>
    <s v="Low"/>
    <x v="0"/>
    <x v="1"/>
    <x v="2"/>
    <n v="4.8"/>
    <n v="48"/>
    <x v="0"/>
    <n v="0"/>
    <n v="5"/>
    <n v="320"/>
    <n v="1536"/>
    <x v="11"/>
    <n v="7"/>
    <s v="Q3"/>
    <s v="Sunday"/>
    <s v="Gurugram"/>
    <s v="Email"/>
    <s v="Invoice Query"/>
    <x v="4"/>
    <x v="0"/>
    <s v="Normal"/>
    <s v="Excellent"/>
    <x v="0"/>
  </r>
  <r>
    <s v="OPS-100914"/>
    <d v="2025-10-27T00:00:00"/>
    <x v="0"/>
    <s v="Chennai"/>
    <s v="Employee Query"/>
    <s v="Medium"/>
    <x v="0"/>
    <x v="4"/>
    <x v="0"/>
    <n v="14.5"/>
    <n v="24"/>
    <x v="0"/>
    <n v="0"/>
    <n v="4.4000000000000004"/>
    <n v="320"/>
    <n v="4640"/>
    <x v="3"/>
    <n v="10"/>
    <s v="Q4"/>
    <s v="Monday"/>
    <s v="Chennai"/>
    <s v="Email"/>
    <s v="Employee Query"/>
    <x v="0"/>
    <x v="0"/>
    <s v="Normal"/>
    <s v="Good"/>
    <x v="0"/>
  </r>
  <r>
    <s v="OPS-103799"/>
    <d v="2025-12-03T00:00:00"/>
    <x v="3"/>
    <s v="Chennai"/>
    <s v="System Issue"/>
    <s v="Medium"/>
    <x v="0"/>
    <x v="0"/>
    <x v="2"/>
    <n v="10.9"/>
    <n v="24"/>
    <x v="0"/>
    <n v="0"/>
    <n v="4.7"/>
    <n v="280"/>
    <n v="3052"/>
    <x v="7"/>
    <n v="12"/>
    <s v="Q4"/>
    <s v="Wednesday"/>
    <s v="Chennai"/>
    <s v="Email"/>
    <s v="System Issue"/>
    <x v="3"/>
    <x v="0"/>
    <s v="Normal"/>
    <s v="Excellent"/>
    <x v="0"/>
  </r>
  <r>
    <s v="OPS-101564"/>
    <d v="2025-02-23T00:00:00"/>
    <x v="3"/>
    <s v="Noida"/>
    <s v="Access Request"/>
    <s v="Medium"/>
    <x v="1"/>
    <x v="3"/>
    <x v="1"/>
    <n v="28.4"/>
    <n v="24"/>
    <x v="1"/>
    <n v="3"/>
    <n v="3.4"/>
    <n v="450"/>
    <n v="12780"/>
    <x v="4"/>
    <n v="2"/>
    <s v="Q1"/>
    <s v="Sunday"/>
    <s v="Noida"/>
    <s v="Portal"/>
    <s v="Access Request"/>
    <x v="3"/>
    <x v="1"/>
    <s v="Normal"/>
    <s v="At Risk"/>
    <x v="1"/>
  </r>
  <r>
    <s v="OPS-100458"/>
    <d v="2025-07-11T00:00:00"/>
    <x v="2"/>
    <s v="Bengaluru"/>
    <s v="Vendor Query"/>
    <s v="Low"/>
    <x v="0"/>
    <x v="1"/>
    <x v="1"/>
    <n v="28.9"/>
    <n v="48"/>
    <x v="0"/>
    <n v="1"/>
    <n v="4.0999999999999996"/>
    <n v="280"/>
    <n v="8092"/>
    <x v="11"/>
    <n v="7"/>
    <s v="Q3"/>
    <s v="Friday"/>
    <s v="Bengaluru"/>
    <s v="Email"/>
    <s v="Vendor Query"/>
    <x v="2"/>
    <x v="0"/>
    <s v="Normal"/>
    <s v="Good"/>
    <x v="1"/>
  </r>
  <r>
    <s v="OPS-103402"/>
    <d v="2025-11-21T00:00:00"/>
    <x v="4"/>
    <s v="Hyderabad"/>
    <s v="Data Correction"/>
    <s v="Low"/>
    <x v="1"/>
    <x v="1"/>
    <x v="0"/>
    <n v="11.6"/>
    <n v="48"/>
    <x v="0"/>
    <n v="0"/>
    <n v="4.4000000000000004"/>
    <n v="350"/>
    <n v="4060"/>
    <x v="6"/>
    <n v="11"/>
    <s v="Q4"/>
    <s v="Friday"/>
    <s v="Hyderabad"/>
    <s v="Portal"/>
    <s v="Data Correction"/>
    <x v="4"/>
    <x v="0"/>
    <s v="Normal"/>
    <s v="Excellent"/>
    <x v="0"/>
  </r>
  <r>
    <s v="OPS-102625"/>
    <d v="2025-05-29T00:00:00"/>
    <x v="3"/>
    <s v="Noida"/>
    <s v="System Issue"/>
    <s v="Medium"/>
    <x v="2"/>
    <x v="3"/>
    <x v="0"/>
    <n v="17.2"/>
    <n v="24"/>
    <x v="0"/>
    <n v="0"/>
    <n v="4.5"/>
    <n v="320"/>
    <n v="5504"/>
    <x v="2"/>
    <n v="5"/>
    <s v="Q2"/>
    <s v="Thursday"/>
    <s v="Noida"/>
    <s v="Teams"/>
    <s v="System Issue"/>
    <x v="3"/>
    <x v="0"/>
    <s v="Normal"/>
    <s v="Good"/>
    <x v="0"/>
  </r>
  <r>
    <s v="OPS-103782"/>
    <d v="2025-01-13T00:00:00"/>
    <x v="0"/>
    <s v="Chennai"/>
    <s v="Invoice Query"/>
    <s v="Low"/>
    <x v="1"/>
    <x v="1"/>
    <x v="0"/>
    <n v="9.9"/>
    <n v="48"/>
    <x v="0"/>
    <n v="0"/>
    <n v="5"/>
    <n v="280"/>
    <n v="2772"/>
    <x v="5"/>
    <n v="1"/>
    <s v="Q1"/>
    <s v="Monday"/>
    <s v="Chennai"/>
    <s v="Portal"/>
    <s v="Invoice Query"/>
    <x v="0"/>
    <x v="0"/>
    <s v="Normal"/>
    <s v="Excellent"/>
    <x v="0"/>
  </r>
  <r>
    <s v="OPS-102500"/>
    <d v="2025-10-09T00:00:00"/>
    <x v="5"/>
    <s v="Bengaluru"/>
    <s v="System Issue"/>
    <s v="Low"/>
    <x v="2"/>
    <x v="3"/>
    <x v="1"/>
    <n v="13.1"/>
    <n v="48"/>
    <x v="0"/>
    <n v="2"/>
    <n v="3.8"/>
    <n v="450"/>
    <n v="5895"/>
    <x v="3"/>
    <n v="10"/>
    <s v="Q4"/>
    <s v="Thursday"/>
    <s v="Bengaluru"/>
    <s v="Teams"/>
    <s v="System Issue"/>
    <x v="5"/>
    <x v="0"/>
    <s v="Normal"/>
    <s v="Excellent"/>
    <x v="1"/>
  </r>
  <r>
    <s v="OPS-101342"/>
    <d v="2025-12-22T00:00:00"/>
    <x v="2"/>
    <s v="Chennai"/>
    <s v="Report Request"/>
    <s v="Low"/>
    <x v="3"/>
    <x v="2"/>
    <x v="2"/>
    <n v="9.1"/>
    <n v="48"/>
    <x v="0"/>
    <n v="1"/>
    <n v="4.8"/>
    <n v="320"/>
    <n v="2912"/>
    <x v="7"/>
    <n v="12"/>
    <s v="Q4"/>
    <s v="Monday"/>
    <s v="Chennai"/>
    <s v="Phone"/>
    <s v="Report Request"/>
    <x v="2"/>
    <x v="0"/>
    <s v="Normal"/>
    <s v="Excellent"/>
    <x v="1"/>
  </r>
  <r>
    <s v="OPS-104564"/>
    <d v="2025-04-04T00:00:00"/>
    <x v="5"/>
    <s v="Bengaluru"/>
    <s v="Compliance Request"/>
    <s v="Medium"/>
    <x v="0"/>
    <x v="1"/>
    <x v="0"/>
    <n v="22.5"/>
    <n v="24"/>
    <x v="0"/>
    <n v="1"/>
    <n v="3.7"/>
    <n v="350"/>
    <n v="7875"/>
    <x v="10"/>
    <n v="4"/>
    <s v="Q2"/>
    <s v="Friday"/>
    <s v="Bengaluru"/>
    <s v="Email"/>
    <s v="Compliance Request"/>
    <x v="5"/>
    <x v="0"/>
    <s v="Normal"/>
    <s v="Good"/>
    <x v="1"/>
  </r>
  <r>
    <s v="OPS-103094"/>
    <d v="2025-07-29T00:00:00"/>
    <x v="4"/>
    <s v="Mumbai"/>
    <s v="Employee Query"/>
    <s v="Medium"/>
    <x v="0"/>
    <x v="4"/>
    <x v="0"/>
    <n v="5.9"/>
    <n v="24"/>
    <x v="0"/>
    <n v="0"/>
    <n v="4.7"/>
    <n v="280"/>
    <n v="1652"/>
    <x v="11"/>
    <n v="7"/>
    <s v="Q3"/>
    <s v="Tuesday"/>
    <s v="Mumbai"/>
    <s v="Email"/>
    <s v="Employee Query"/>
    <x v="4"/>
    <x v="0"/>
    <s v="Normal"/>
    <s v="Excellent"/>
    <x v="0"/>
  </r>
  <r>
    <s v="OPS-102102"/>
    <d v="2025-12-31T00:00:00"/>
    <x v="3"/>
    <s v="Mumbai"/>
    <s v="Data Correction"/>
    <s v="High"/>
    <x v="2"/>
    <x v="1"/>
    <x v="0"/>
    <n v="11.1"/>
    <n v="12"/>
    <x v="0"/>
    <n v="0"/>
    <n v="4.5999999999999996"/>
    <n v="400"/>
    <n v="4440"/>
    <x v="7"/>
    <n v="12"/>
    <s v="Q4"/>
    <s v="Wednesday"/>
    <s v="Mumbai"/>
    <s v="Teams"/>
    <s v="Data Correction"/>
    <x v="3"/>
    <x v="0"/>
    <s v="Normal"/>
    <s v="Good"/>
    <x v="0"/>
  </r>
  <r>
    <s v="OPS-101269"/>
    <d v="2025-03-29T00:00:00"/>
    <x v="1"/>
    <s v="Chennai"/>
    <s v="Compliance Request"/>
    <s v="Medium"/>
    <x v="1"/>
    <x v="1"/>
    <x v="0"/>
    <n v="40.9"/>
    <n v="24"/>
    <x v="1"/>
    <n v="1"/>
    <n v="4.4000000000000004"/>
    <n v="320"/>
    <n v="13088"/>
    <x v="8"/>
    <n v="3"/>
    <s v="Q1"/>
    <s v="Saturday"/>
    <s v="Chennai"/>
    <s v="Portal"/>
    <s v="Compliance Request"/>
    <x v="1"/>
    <x v="1"/>
    <s v="Normal"/>
    <s v="Critical"/>
    <x v="1"/>
  </r>
  <r>
    <s v="OPS-104498"/>
    <d v="2025-12-14T00:00:00"/>
    <x v="0"/>
    <s v="Mumbai"/>
    <s v="Compliance Request"/>
    <s v="Low"/>
    <x v="2"/>
    <x v="4"/>
    <x v="0"/>
    <n v="3.7"/>
    <n v="48"/>
    <x v="0"/>
    <n v="0"/>
    <n v="5"/>
    <n v="450"/>
    <n v="1665"/>
    <x v="7"/>
    <n v="12"/>
    <s v="Q4"/>
    <s v="Sunday"/>
    <s v="Mumbai"/>
    <s v="Teams"/>
    <s v="Compliance Request"/>
    <x v="0"/>
    <x v="0"/>
    <s v="Normal"/>
    <s v="Excellent"/>
    <x v="0"/>
  </r>
  <r>
    <s v="OPS-103643"/>
    <d v="2025-11-09T00:00:00"/>
    <x v="6"/>
    <s v="Pune"/>
    <s v="Report Request"/>
    <s v="Medium"/>
    <x v="1"/>
    <x v="2"/>
    <x v="0"/>
    <n v="14.1"/>
    <n v="24"/>
    <x v="0"/>
    <n v="1"/>
    <n v="5"/>
    <n v="350"/>
    <n v="4935"/>
    <x v="6"/>
    <n v="11"/>
    <s v="Q4"/>
    <s v="Sunday"/>
    <s v="Pune"/>
    <s v="Portal"/>
    <s v="Report Request"/>
    <x v="6"/>
    <x v="0"/>
    <s v="Normal"/>
    <s v="Good"/>
    <x v="1"/>
  </r>
  <r>
    <s v="OPS-100882"/>
    <d v="2025-10-30T00:00:00"/>
    <x v="6"/>
    <s v="Chennai"/>
    <s v="Report Request"/>
    <s v="Low"/>
    <x v="1"/>
    <x v="4"/>
    <x v="0"/>
    <n v="10.199999999999999"/>
    <n v="48"/>
    <x v="0"/>
    <n v="0"/>
    <n v="4.4000000000000004"/>
    <n v="350"/>
    <n v="3570"/>
    <x v="3"/>
    <n v="10"/>
    <s v="Q4"/>
    <s v="Thursday"/>
    <s v="Chennai"/>
    <s v="Portal"/>
    <s v="Report Request"/>
    <x v="6"/>
    <x v="0"/>
    <s v="Normal"/>
    <s v="Excellent"/>
    <x v="0"/>
  </r>
  <r>
    <s v="OPS-104957"/>
    <d v="2025-10-20T00:00:00"/>
    <x v="0"/>
    <s v="Mumbai"/>
    <s v="Invoice Query"/>
    <s v="Low"/>
    <x v="0"/>
    <x v="2"/>
    <x v="0"/>
    <n v="6.1"/>
    <n v="48"/>
    <x v="0"/>
    <n v="0"/>
    <n v="4.9000000000000004"/>
    <n v="350"/>
    <n v="2135"/>
    <x v="3"/>
    <n v="10"/>
    <s v="Q4"/>
    <s v="Monday"/>
    <s v="Mumbai"/>
    <s v="Email"/>
    <s v="Invoice Query"/>
    <x v="0"/>
    <x v="0"/>
    <s v="Normal"/>
    <s v="Excellent"/>
    <x v="0"/>
  </r>
  <r>
    <s v="OPS-104335"/>
    <d v="2025-01-20T00:00:00"/>
    <x v="4"/>
    <s v="Chennai"/>
    <s v="System Issue"/>
    <s v="High"/>
    <x v="0"/>
    <x v="4"/>
    <x v="0"/>
    <n v="4.7"/>
    <n v="12"/>
    <x v="0"/>
    <n v="0"/>
    <n v="5"/>
    <n v="400"/>
    <n v="1880"/>
    <x v="5"/>
    <n v="1"/>
    <s v="Q1"/>
    <s v="Monday"/>
    <s v="Chennai"/>
    <s v="Email"/>
    <s v="System Issue"/>
    <x v="4"/>
    <x v="0"/>
    <s v="Normal"/>
    <s v="Excellent"/>
    <x v="0"/>
  </r>
  <r>
    <s v="OPS-104137"/>
    <d v="2025-02-07T00:00:00"/>
    <x v="2"/>
    <s v="Pune"/>
    <s v="Compliance Request"/>
    <s v="Medium"/>
    <x v="0"/>
    <x v="2"/>
    <x v="0"/>
    <n v="21.9"/>
    <n v="24"/>
    <x v="0"/>
    <n v="0"/>
    <n v="3.7"/>
    <n v="400"/>
    <n v="8760"/>
    <x v="4"/>
    <n v="2"/>
    <s v="Q1"/>
    <s v="Friday"/>
    <s v="Pune"/>
    <s v="Email"/>
    <s v="Compliance Request"/>
    <x v="2"/>
    <x v="0"/>
    <s v="Normal"/>
    <s v="Good"/>
    <x v="0"/>
  </r>
  <r>
    <s v="OPS-100138"/>
    <d v="2025-06-28T00:00:00"/>
    <x v="1"/>
    <s v="Mumbai"/>
    <s v="Access Request"/>
    <s v="Low"/>
    <x v="2"/>
    <x v="0"/>
    <x v="0"/>
    <n v="8.6999999999999993"/>
    <n v="48"/>
    <x v="0"/>
    <n v="0"/>
    <n v="4.2"/>
    <n v="320"/>
    <n v="2784"/>
    <x v="0"/>
    <n v="6"/>
    <s v="Q2"/>
    <s v="Saturday"/>
    <s v="Mumbai"/>
    <s v="Teams"/>
    <s v="Access Request"/>
    <x v="1"/>
    <x v="0"/>
    <s v="Normal"/>
    <s v="Excellent"/>
    <x v="0"/>
  </r>
  <r>
    <s v="OPS-102292"/>
    <d v="2025-02-27T00:00:00"/>
    <x v="5"/>
    <s v="Chennai"/>
    <s v="Employee Query"/>
    <s v="Medium"/>
    <x v="0"/>
    <x v="3"/>
    <x v="0"/>
    <n v="27.1"/>
    <n v="24"/>
    <x v="1"/>
    <n v="1"/>
    <n v="3.4"/>
    <n v="400"/>
    <n v="10840"/>
    <x v="4"/>
    <n v="2"/>
    <s v="Q1"/>
    <s v="Thursday"/>
    <s v="Chennai"/>
    <s v="Email"/>
    <s v="Employee Query"/>
    <x v="5"/>
    <x v="1"/>
    <s v="Normal"/>
    <s v="At Risk"/>
    <x v="1"/>
  </r>
  <r>
    <s v="OPS-104314"/>
    <d v="2025-03-23T00:00:00"/>
    <x v="0"/>
    <s v="Gurugram"/>
    <s v="Unknown"/>
    <s v="Critical"/>
    <x v="3"/>
    <x v="0"/>
    <x v="0"/>
    <n v="9.8000000000000007"/>
    <n v="4"/>
    <x v="1"/>
    <n v="2"/>
    <n v="3.9"/>
    <n v="400"/>
    <n v="3920"/>
    <x v="8"/>
    <n v="3"/>
    <s v="Q1"/>
    <s v="Sunday"/>
    <s v="Gurugram"/>
    <s v="Phone"/>
    <s v="Unknown"/>
    <x v="0"/>
    <x v="1"/>
    <s v="Critical Risk"/>
    <s v="Critical"/>
    <x v="1"/>
  </r>
  <r>
    <s v="OPS-103119"/>
    <d v="2025-05-30T00:00:00"/>
    <x v="4"/>
    <s v="Noida"/>
    <s v="Vendor Query"/>
    <s v="Low"/>
    <x v="3"/>
    <x v="3"/>
    <x v="0"/>
    <n v="10.8"/>
    <n v="48"/>
    <x v="0"/>
    <n v="1"/>
    <n v="4.4000000000000004"/>
    <n v="450"/>
    <n v="4860"/>
    <x v="2"/>
    <n v="5"/>
    <s v="Q2"/>
    <s v="Friday"/>
    <s v="Noida"/>
    <s v="Phone"/>
    <s v="Vendor Query"/>
    <x v="4"/>
    <x v="0"/>
    <s v="Normal"/>
    <s v="Excellent"/>
    <x v="1"/>
  </r>
  <r>
    <s v="OPS-104544"/>
    <d v="2025-09-18T00:00:00"/>
    <x v="0"/>
    <s v="Hyderabad"/>
    <s v="Vendor Query"/>
    <s v="Medium"/>
    <x v="2"/>
    <x v="3"/>
    <x v="1"/>
    <n v="27.2"/>
    <n v="24"/>
    <x v="1"/>
    <n v="3"/>
    <n v="4"/>
    <n v="350"/>
    <n v="9520"/>
    <x v="9"/>
    <n v="9"/>
    <s v="Q3"/>
    <s v="Thursday"/>
    <s v="Hyderabad"/>
    <s v="Teams"/>
    <s v="Vendor Query"/>
    <x v="0"/>
    <x v="1"/>
    <s v="Normal"/>
    <s v="At Risk"/>
    <x v="1"/>
  </r>
  <r>
    <s v="OPS-102745"/>
    <d v="2025-03-01T00:00:00"/>
    <x v="1"/>
    <s v="Bengaluru"/>
    <s v="Invoice Query"/>
    <s v="Low"/>
    <x v="1"/>
    <x v="4"/>
    <x v="0"/>
    <n v="13.2"/>
    <n v="48"/>
    <x v="0"/>
    <n v="2"/>
    <n v="3.8"/>
    <n v="280"/>
    <n v="3696"/>
    <x v="8"/>
    <n v="3"/>
    <s v="Q1"/>
    <s v="Saturday"/>
    <s v="Bengaluru"/>
    <s v="Portal"/>
    <s v="Invoice Query"/>
    <x v="1"/>
    <x v="0"/>
    <s v="Normal"/>
    <s v="Excellent"/>
    <x v="1"/>
  </r>
  <r>
    <s v="OPS-100310"/>
    <d v="2025-06-07T00:00:00"/>
    <x v="3"/>
    <s v="Gurugram"/>
    <s v="Compliance Request"/>
    <s v="Medium"/>
    <x v="4"/>
    <x v="1"/>
    <x v="0"/>
    <n v="20.8"/>
    <n v="24"/>
    <x v="0"/>
    <n v="0"/>
    <n v="4.5999999999999996"/>
    <n v="450"/>
    <n v="9360"/>
    <x v="0"/>
    <n v="6"/>
    <s v="Q2"/>
    <s v="Saturday"/>
    <s v="Gurugram"/>
    <s v="Unknown"/>
    <s v="Compliance Request"/>
    <x v="3"/>
    <x v="0"/>
    <s v="Normal"/>
    <s v="Good"/>
    <x v="0"/>
  </r>
  <r>
    <s v="OPS-104624"/>
    <d v="2025-03-03T00:00:00"/>
    <x v="4"/>
    <s v="Noida"/>
    <s v="Report Request"/>
    <s v="Medium"/>
    <x v="0"/>
    <x v="3"/>
    <x v="1"/>
    <n v="29.9"/>
    <n v="24"/>
    <x v="1"/>
    <n v="2"/>
    <n v="3.9"/>
    <n v="320"/>
    <n v="9568"/>
    <x v="8"/>
    <n v="3"/>
    <s v="Q1"/>
    <s v="Monday"/>
    <s v="Noida"/>
    <s v="Email"/>
    <s v="Report Request"/>
    <x v="4"/>
    <x v="1"/>
    <s v="Normal"/>
    <s v="At Risk"/>
    <x v="1"/>
  </r>
  <r>
    <s v="OPS-100073"/>
    <d v="2025-07-21T00:00:00"/>
    <x v="4"/>
    <s v="Noida"/>
    <s v="Invoice Query"/>
    <s v="Low"/>
    <x v="1"/>
    <x v="0"/>
    <x v="0"/>
    <n v="15.4"/>
    <n v="48"/>
    <x v="0"/>
    <n v="0"/>
    <n v="4.9000000000000004"/>
    <n v="280"/>
    <n v="4312"/>
    <x v="11"/>
    <n v="7"/>
    <s v="Q3"/>
    <s v="Monday"/>
    <s v="Noida"/>
    <s v="Portal"/>
    <s v="Invoice Query"/>
    <x v="4"/>
    <x v="0"/>
    <s v="Normal"/>
    <s v="Excellent"/>
    <x v="0"/>
  </r>
  <r>
    <s v="OPS-104373"/>
    <d v="2025-01-07T00:00:00"/>
    <x v="1"/>
    <s v="Gurugram"/>
    <s v="Invoice Query"/>
    <s v="High"/>
    <x v="0"/>
    <x v="2"/>
    <x v="0"/>
    <n v="16.899999999999999"/>
    <n v="12"/>
    <x v="1"/>
    <n v="0"/>
    <n v="4.5999999999999996"/>
    <n v="320"/>
    <n v="5408"/>
    <x v="5"/>
    <n v="1"/>
    <s v="Q1"/>
    <s v="Tuesday"/>
    <s v="Gurugram"/>
    <s v="Email"/>
    <s v="Invoice Query"/>
    <x v="1"/>
    <x v="1"/>
    <s v="Normal"/>
    <s v="At Risk"/>
    <x v="0"/>
  </r>
  <r>
    <s v="OPS-100559"/>
    <d v="2025-12-27T00:00:00"/>
    <x v="5"/>
    <s v="Gurugram"/>
    <s v="System Issue"/>
    <s v="Low"/>
    <x v="1"/>
    <x v="0"/>
    <x v="0"/>
    <n v="11.8"/>
    <n v="48"/>
    <x v="0"/>
    <n v="1"/>
    <n v="4.5999999999999996"/>
    <n v="350"/>
    <n v="4130"/>
    <x v="7"/>
    <n v="12"/>
    <s v="Q4"/>
    <s v="Saturday"/>
    <s v="Gurugram"/>
    <s v="Portal"/>
    <s v="System Issue"/>
    <x v="5"/>
    <x v="0"/>
    <s v="Normal"/>
    <s v="Excellent"/>
    <x v="1"/>
  </r>
  <r>
    <s v="OPS-103865"/>
    <d v="2025-05-04T00:00:00"/>
    <x v="1"/>
    <s v="Chennai"/>
    <s v="Data Correction"/>
    <s v="Medium"/>
    <x v="0"/>
    <x v="4"/>
    <x v="0"/>
    <n v="2"/>
    <n v="24"/>
    <x v="0"/>
    <n v="0"/>
    <n v="4.8"/>
    <n v="450"/>
    <n v="900"/>
    <x v="2"/>
    <n v="5"/>
    <s v="Q2"/>
    <s v="Sunday"/>
    <s v="Chennai"/>
    <s v="Email"/>
    <s v="Data Correction"/>
    <x v="1"/>
    <x v="0"/>
    <s v="Normal"/>
    <s v="Excellent"/>
    <x v="0"/>
  </r>
  <r>
    <s v="OPS-102527"/>
    <d v="2025-11-10T00:00:00"/>
    <x v="3"/>
    <s v="Noida"/>
    <s v="Employee Query"/>
    <s v="Medium"/>
    <x v="3"/>
    <x v="0"/>
    <x v="0"/>
    <n v="0.5"/>
    <n v="24"/>
    <x v="0"/>
    <n v="0"/>
    <n v="5"/>
    <n v="450"/>
    <n v="225"/>
    <x v="6"/>
    <n v="11"/>
    <s v="Q4"/>
    <s v="Monday"/>
    <s v="Noida"/>
    <s v="Phone"/>
    <s v="Employee Query"/>
    <x v="3"/>
    <x v="0"/>
    <s v="Normal"/>
    <s v="Excellent"/>
    <x v="0"/>
  </r>
  <r>
    <s v="OPS-100270"/>
    <d v="2025-01-09T00:00:00"/>
    <x v="6"/>
    <s v="Pune"/>
    <s v="Invoice Query"/>
    <s v="High"/>
    <x v="1"/>
    <x v="4"/>
    <x v="0"/>
    <n v="15.4"/>
    <n v="12"/>
    <x v="1"/>
    <n v="0"/>
    <n v="4.5"/>
    <n v="450"/>
    <n v="6930"/>
    <x v="5"/>
    <n v="1"/>
    <s v="Q1"/>
    <s v="Thursday"/>
    <s v="Pune"/>
    <s v="Portal"/>
    <s v="Invoice Query"/>
    <x v="6"/>
    <x v="1"/>
    <s v="Normal"/>
    <s v="At Risk"/>
    <x v="0"/>
  </r>
  <r>
    <s v="OPS-101534"/>
    <d v="2025-07-17T00:00:00"/>
    <x v="3"/>
    <s v="Bengaluru"/>
    <s v="Invoice Query"/>
    <s v="Low"/>
    <x v="0"/>
    <x v="2"/>
    <x v="0"/>
    <n v="9.6999999999999993"/>
    <n v="48"/>
    <x v="0"/>
    <n v="1"/>
    <n v="4.0999999999999996"/>
    <n v="400"/>
    <n v="3880"/>
    <x v="11"/>
    <n v="7"/>
    <s v="Q3"/>
    <s v="Thursday"/>
    <s v="Bengaluru"/>
    <s v="Email"/>
    <s v="Invoice Query"/>
    <x v="3"/>
    <x v="0"/>
    <s v="Normal"/>
    <s v="Excellent"/>
    <x v="1"/>
  </r>
  <r>
    <s v="OPS-100512"/>
    <d v="2025-11-19T00:00:00"/>
    <x v="1"/>
    <s v="Chennai"/>
    <s v="Employee Query"/>
    <s v="Low"/>
    <x v="0"/>
    <x v="2"/>
    <x v="0"/>
    <n v="7.1"/>
    <n v="48"/>
    <x v="0"/>
    <n v="0"/>
    <n v="4.9000000000000004"/>
    <n v="450"/>
    <n v="3195"/>
    <x v="6"/>
    <n v="11"/>
    <s v="Q4"/>
    <s v="Wednesday"/>
    <s v="Chennai"/>
    <s v="Email"/>
    <s v="Employee Query"/>
    <x v="1"/>
    <x v="0"/>
    <s v="Normal"/>
    <s v="Excellent"/>
    <x v="0"/>
  </r>
  <r>
    <s v="OPS-101181"/>
    <d v="2025-10-21T00:00:00"/>
    <x v="2"/>
    <s v="Gurugram"/>
    <s v="Invoice Query"/>
    <s v="Medium"/>
    <x v="0"/>
    <x v="3"/>
    <x v="1"/>
    <n v="12.2"/>
    <n v="24"/>
    <x v="0"/>
    <n v="2"/>
    <n v="4.3"/>
    <n v="280"/>
    <n v="3416"/>
    <x v="3"/>
    <n v="10"/>
    <s v="Q4"/>
    <s v="Tuesday"/>
    <s v="Gurugram"/>
    <s v="Email"/>
    <s v="Invoice Query"/>
    <x v="2"/>
    <x v="0"/>
    <s v="Normal"/>
    <s v="Good"/>
    <x v="1"/>
  </r>
  <r>
    <s v="OPS-100757"/>
    <d v="2025-02-20T00:00:00"/>
    <x v="0"/>
    <s v="Gurugram"/>
    <s v="Access Request"/>
    <s v="Low"/>
    <x v="4"/>
    <x v="2"/>
    <x v="0"/>
    <n v="17.2"/>
    <n v="48"/>
    <x v="0"/>
    <n v="0"/>
    <n v="4.0999999999999996"/>
    <n v="350"/>
    <n v="6020"/>
    <x v="4"/>
    <n v="2"/>
    <s v="Q1"/>
    <s v="Thursday"/>
    <s v="Gurugram"/>
    <s v="Unknown"/>
    <s v="Access Request"/>
    <x v="0"/>
    <x v="0"/>
    <s v="Normal"/>
    <s v="Excellent"/>
    <x v="0"/>
  </r>
  <r>
    <s v="OPS-100485"/>
    <d v="2025-01-10T00:00:00"/>
    <x v="4"/>
    <s v="Bengaluru"/>
    <s v="System Issue"/>
    <s v="High"/>
    <x v="3"/>
    <x v="3"/>
    <x v="0"/>
    <n v="7.2"/>
    <n v="12"/>
    <x v="0"/>
    <n v="1"/>
    <n v="4.5"/>
    <n v="280"/>
    <n v="2016"/>
    <x v="5"/>
    <n v="1"/>
    <s v="Q1"/>
    <s v="Friday"/>
    <s v="Bengaluru"/>
    <s v="Phone"/>
    <s v="System Issue"/>
    <x v="4"/>
    <x v="0"/>
    <s v="Normal"/>
    <s v="Good"/>
    <x v="1"/>
  </r>
  <r>
    <s v="OPS-100028"/>
    <d v="2025-08-24T00:00:00"/>
    <x v="2"/>
    <s v="Gurugram"/>
    <s v="Access Request"/>
    <s v="Critical"/>
    <x v="1"/>
    <x v="0"/>
    <x v="0"/>
    <n v="9.6"/>
    <n v="4"/>
    <x v="1"/>
    <n v="1"/>
    <n v="4.7"/>
    <n v="400"/>
    <n v="3840"/>
    <x v="1"/>
    <n v="8"/>
    <s v="Q3"/>
    <s v="Sunday"/>
    <s v="Gurugram"/>
    <s v="Portal"/>
    <s v="Access Request"/>
    <x v="2"/>
    <x v="1"/>
    <s v="Normal"/>
    <s v="Critical"/>
    <x v="1"/>
  </r>
  <r>
    <s v="OPS-100580"/>
    <d v="2025-04-09T00:00:00"/>
    <x v="2"/>
    <s v="Bengaluru"/>
    <s v="Compliance Request"/>
    <s v="Medium"/>
    <x v="2"/>
    <x v="1"/>
    <x v="0"/>
    <n v="14.6"/>
    <n v="24"/>
    <x v="0"/>
    <n v="1"/>
    <n v="4"/>
    <n v="280"/>
    <n v="4088"/>
    <x v="10"/>
    <n v="4"/>
    <s v="Q2"/>
    <s v="Wednesday"/>
    <s v="Bengaluru"/>
    <s v="Teams"/>
    <s v="Compliance Request"/>
    <x v="2"/>
    <x v="0"/>
    <s v="Normal"/>
    <s v="Good"/>
    <x v="1"/>
  </r>
  <r>
    <s v="OPS-103741"/>
    <d v="2025-02-10T00:00:00"/>
    <x v="3"/>
    <s v="Hyderabad"/>
    <s v="Invoice Query"/>
    <s v="Low"/>
    <x v="0"/>
    <x v="4"/>
    <x v="0"/>
    <n v="6.7"/>
    <n v="48"/>
    <x v="0"/>
    <n v="1"/>
    <n v="5"/>
    <n v="320"/>
    <n v="2144"/>
    <x v="4"/>
    <n v="2"/>
    <s v="Q1"/>
    <s v="Monday"/>
    <s v="Hyderabad"/>
    <s v="Email"/>
    <s v="Invoice Query"/>
    <x v="3"/>
    <x v="0"/>
    <s v="Normal"/>
    <s v="Excellent"/>
    <x v="1"/>
  </r>
  <r>
    <s v="OPS-104725"/>
    <d v="2025-01-29T00:00:00"/>
    <x v="2"/>
    <s v="Noida"/>
    <s v="Data Correction"/>
    <s v="High"/>
    <x v="1"/>
    <x v="2"/>
    <x v="0"/>
    <n v="3.2"/>
    <n v="12"/>
    <x v="0"/>
    <n v="0"/>
    <n v="4.3"/>
    <n v="400"/>
    <n v="1280"/>
    <x v="5"/>
    <n v="1"/>
    <s v="Q1"/>
    <s v="Wednesday"/>
    <s v="Noida"/>
    <s v="Portal"/>
    <s v="Data Correction"/>
    <x v="2"/>
    <x v="0"/>
    <s v="Normal"/>
    <s v="Excellent"/>
    <x v="0"/>
  </r>
  <r>
    <s v="OPS-104538"/>
    <d v="2025-01-06T00:00:00"/>
    <x v="6"/>
    <s v="Hyderabad"/>
    <s v="Data Correction"/>
    <s v="Medium"/>
    <x v="0"/>
    <x v="2"/>
    <x v="0"/>
    <n v="4.9000000000000004"/>
    <n v="24"/>
    <x v="0"/>
    <n v="1"/>
    <n v="4.2"/>
    <n v="320"/>
    <n v="1568"/>
    <x v="5"/>
    <n v="1"/>
    <s v="Q1"/>
    <s v="Monday"/>
    <s v="Hyderabad"/>
    <s v="Email"/>
    <s v="Data Correction"/>
    <x v="6"/>
    <x v="0"/>
    <s v="Normal"/>
    <s v="Excellent"/>
    <x v="1"/>
  </r>
  <r>
    <s v="OPS-100142"/>
    <d v="2025-08-29T00:00:00"/>
    <x v="5"/>
    <s v="Pune"/>
    <s v="Employee Query"/>
    <s v="High"/>
    <x v="0"/>
    <x v="0"/>
    <x v="0"/>
    <n v="5"/>
    <n v="12"/>
    <x v="0"/>
    <n v="0"/>
    <n v="4.5999999999999996"/>
    <n v="280"/>
    <n v="1400"/>
    <x v="1"/>
    <n v="8"/>
    <s v="Q3"/>
    <s v="Friday"/>
    <s v="Pune"/>
    <s v="Email"/>
    <s v="Employee Query"/>
    <x v="5"/>
    <x v="0"/>
    <s v="Normal"/>
    <s v="Excellent"/>
    <x v="0"/>
  </r>
  <r>
    <s v="OPS-103445"/>
    <d v="2025-11-05T00:00:00"/>
    <x v="3"/>
    <s v="Chennai"/>
    <s v="Report Request"/>
    <s v="Medium"/>
    <x v="2"/>
    <x v="4"/>
    <x v="0"/>
    <n v="2.8"/>
    <n v="24"/>
    <x v="0"/>
    <n v="1"/>
    <n v="4.9000000000000004"/>
    <n v="280"/>
    <n v="784"/>
    <x v="6"/>
    <n v="11"/>
    <s v="Q4"/>
    <s v="Wednesday"/>
    <s v="Chennai"/>
    <s v="Teams"/>
    <s v="Report Request"/>
    <x v="3"/>
    <x v="0"/>
    <s v="Normal"/>
    <s v="Excellent"/>
    <x v="1"/>
  </r>
  <r>
    <s v="OPS-100637"/>
    <d v="2025-01-19T00:00:00"/>
    <x v="3"/>
    <s v="Hyderabad"/>
    <s v="Invoice Query"/>
    <s v="Medium"/>
    <x v="0"/>
    <x v="1"/>
    <x v="0"/>
    <n v="5.9"/>
    <n v="24"/>
    <x v="0"/>
    <n v="0"/>
    <n v="5"/>
    <n v="400"/>
    <n v="2360"/>
    <x v="5"/>
    <n v="1"/>
    <s v="Q1"/>
    <s v="Sunday"/>
    <s v="Hyderabad"/>
    <s v="Email"/>
    <s v="Invoice Query"/>
    <x v="3"/>
    <x v="0"/>
    <s v="Normal"/>
    <s v="Excellent"/>
    <x v="0"/>
  </r>
  <r>
    <s v="OPS-101721"/>
    <d v="2025-01-26T00:00:00"/>
    <x v="4"/>
    <s v="Gurugram"/>
    <s v="Invoice Query"/>
    <s v="Low"/>
    <x v="0"/>
    <x v="2"/>
    <x v="0"/>
    <n v="0.3"/>
    <n v="48"/>
    <x v="0"/>
    <n v="0"/>
    <n v="5"/>
    <n v="320"/>
    <n v="96"/>
    <x v="5"/>
    <n v="1"/>
    <s v="Q1"/>
    <s v="Sunday"/>
    <s v="Gurugram"/>
    <s v="Email"/>
    <s v="Invoice Query"/>
    <x v="4"/>
    <x v="0"/>
    <s v="Normal"/>
    <s v="Excellent"/>
    <x v="0"/>
  </r>
  <r>
    <s v="OPS-102803"/>
    <d v="2025-02-04T00:00:00"/>
    <x v="3"/>
    <s v="Pune"/>
    <s v="System Issue"/>
    <s v="Medium"/>
    <x v="0"/>
    <x v="0"/>
    <x v="0"/>
    <n v="16.2"/>
    <n v="24"/>
    <x v="0"/>
    <n v="0"/>
    <n v="4.5"/>
    <n v="400"/>
    <n v="6480"/>
    <x v="4"/>
    <n v="2"/>
    <s v="Q1"/>
    <s v="Tuesday"/>
    <s v="Pune"/>
    <s v="Email"/>
    <s v="System Issue"/>
    <x v="3"/>
    <x v="0"/>
    <s v="Normal"/>
    <s v="Good"/>
    <x v="0"/>
  </r>
  <r>
    <s v="OPS-103309"/>
    <d v="2025-08-13T00:00:00"/>
    <x v="5"/>
    <s v="Chennai"/>
    <s v="Vendor Query"/>
    <s v="Low"/>
    <x v="3"/>
    <x v="0"/>
    <x v="1"/>
    <n v="8.1999999999999993"/>
    <n v="48"/>
    <x v="0"/>
    <n v="3"/>
    <n v="4"/>
    <n v="350"/>
    <n v="2870"/>
    <x v="1"/>
    <n v="8"/>
    <s v="Q3"/>
    <s v="Wednesday"/>
    <s v="Chennai"/>
    <s v="Phone"/>
    <s v="Vendor Query"/>
    <x v="5"/>
    <x v="0"/>
    <s v="Normal"/>
    <s v="Excellent"/>
    <x v="1"/>
  </r>
  <r>
    <s v="OPS-103617"/>
    <d v="2025-08-22T00:00:00"/>
    <x v="4"/>
    <s v="Pune"/>
    <s v="Employee Query"/>
    <s v="Medium"/>
    <x v="0"/>
    <x v="3"/>
    <x v="0"/>
    <n v="15.1"/>
    <n v="24"/>
    <x v="0"/>
    <n v="0"/>
    <n v="4.7"/>
    <n v="400"/>
    <n v="6040"/>
    <x v="1"/>
    <n v="8"/>
    <s v="Q3"/>
    <s v="Friday"/>
    <s v="Pune"/>
    <s v="Email"/>
    <s v="Employee Query"/>
    <x v="4"/>
    <x v="0"/>
    <s v="Normal"/>
    <s v="Good"/>
    <x v="0"/>
  </r>
  <r>
    <s v="OPS-103177"/>
    <d v="2025-07-20T00:00:00"/>
    <x v="2"/>
    <s v="Noida"/>
    <s v="Employee Query"/>
    <s v="Medium"/>
    <x v="1"/>
    <x v="3"/>
    <x v="1"/>
    <n v="3.4"/>
    <n v="24"/>
    <x v="0"/>
    <n v="2"/>
    <n v="4.4000000000000004"/>
    <n v="350"/>
    <n v="1190"/>
    <x v="11"/>
    <n v="7"/>
    <s v="Q3"/>
    <s v="Sunday"/>
    <s v="Noida"/>
    <s v="Portal"/>
    <s v="Employee Query"/>
    <x v="2"/>
    <x v="0"/>
    <s v="Normal"/>
    <s v="Excellent"/>
    <x v="1"/>
  </r>
  <r>
    <s v="OPS-104582"/>
    <d v="2025-02-16T00:00:00"/>
    <x v="6"/>
    <s v="Mumbai"/>
    <s v="System Issue"/>
    <s v="Medium"/>
    <x v="2"/>
    <x v="2"/>
    <x v="0"/>
    <n v="21.8"/>
    <n v="24"/>
    <x v="0"/>
    <n v="0"/>
    <n v="4.7"/>
    <n v="350"/>
    <n v="7630"/>
    <x v="4"/>
    <n v="2"/>
    <s v="Q1"/>
    <s v="Sunday"/>
    <s v="Mumbai"/>
    <s v="Teams"/>
    <s v="System Issue"/>
    <x v="6"/>
    <x v="0"/>
    <s v="Normal"/>
    <s v="Good"/>
    <x v="0"/>
  </r>
  <r>
    <s v="OPS-104199"/>
    <d v="2025-03-14T00:00:00"/>
    <x v="5"/>
    <s v="Noida"/>
    <s v="Data Correction"/>
    <s v="Low"/>
    <x v="2"/>
    <x v="3"/>
    <x v="2"/>
    <n v="16.100000000000001"/>
    <n v="48"/>
    <x v="0"/>
    <n v="1"/>
    <n v="4.5999999999999996"/>
    <n v="280"/>
    <n v="4508"/>
    <x v="8"/>
    <n v="3"/>
    <s v="Q1"/>
    <s v="Friday"/>
    <s v="Noida"/>
    <s v="Teams"/>
    <s v="Data Correction"/>
    <x v="5"/>
    <x v="0"/>
    <s v="Normal"/>
    <s v="Excellent"/>
    <x v="1"/>
  </r>
  <r>
    <s v="OPS-104779"/>
    <d v="2025-10-05T00:00:00"/>
    <x v="6"/>
    <s v="Bengaluru"/>
    <s v="System Issue"/>
    <s v="Low"/>
    <x v="2"/>
    <x v="0"/>
    <x v="1"/>
    <n v="14.8"/>
    <n v="48"/>
    <x v="0"/>
    <n v="1"/>
    <n v="4.2"/>
    <n v="280"/>
    <n v="4144"/>
    <x v="3"/>
    <n v="10"/>
    <s v="Q4"/>
    <s v="Sunday"/>
    <s v="Bengaluru"/>
    <s v="Teams"/>
    <s v="System Issue"/>
    <x v="6"/>
    <x v="0"/>
    <s v="Normal"/>
    <s v="Excellent"/>
    <x v="1"/>
  </r>
  <r>
    <s v="OPS-102419"/>
    <d v="2025-01-31T00:00:00"/>
    <x v="4"/>
    <s v="Unknown"/>
    <s v="Report Request"/>
    <s v="Medium"/>
    <x v="0"/>
    <x v="1"/>
    <x v="0"/>
    <n v="9.8000000000000007"/>
    <n v="24"/>
    <x v="0"/>
    <n v="0"/>
    <n v="5"/>
    <n v="280"/>
    <n v="2744"/>
    <x v="5"/>
    <n v="1"/>
    <s v="Q1"/>
    <s v="Friday"/>
    <s v="Unknown"/>
    <s v="Email"/>
    <s v="Report Request"/>
    <x v="4"/>
    <x v="0"/>
    <s v="Normal"/>
    <s v="Excellent"/>
    <x v="0"/>
  </r>
  <r>
    <s v="OPS-103803"/>
    <d v="2025-04-21T00:00:00"/>
    <x v="3"/>
    <s v="Chennai"/>
    <s v="Access Request"/>
    <s v="Medium"/>
    <x v="0"/>
    <x v="3"/>
    <x v="0"/>
    <n v="18.399999999999999"/>
    <n v="24"/>
    <x v="0"/>
    <n v="0"/>
    <n v="3.7"/>
    <n v="280"/>
    <n v="5152"/>
    <x v="10"/>
    <n v="4"/>
    <s v="Q2"/>
    <s v="Monday"/>
    <s v="Chennai"/>
    <s v="Email"/>
    <s v="Access Request"/>
    <x v="3"/>
    <x v="0"/>
    <s v="Normal"/>
    <s v="Good"/>
    <x v="0"/>
  </r>
  <r>
    <s v="OPS-101953"/>
    <d v="2025-11-14T00:00:00"/>
    <x v="6"/>
    <s v="Chennai"/>
    <s v="Report Request"/>
    <s v="High"/>
    <x v="0"/>
    <x v="2"/>
    <x v="0"/>
    <n v="8.6"/>
    <n v="12"/>
    <x v="0"/>
    <n v="1"/>
    <n v="3.9"/>
    <n v="280"/>
    <n v="2408"/>
    <x v="6"/>
    <n v="11"/>
    <s v="Q4"/>
    <s v="Friday"/>
    <s v="Chennai"/>
    <s v="Email"/>
    <s v="Report Request"/>
    <x v="6"/>
    <x v="0"/>
    <s v="Normal"/>
    <s v="Good"/>
    <x v="1"/>
  </r>
  <r>
    <s v="OPS-101705"/>
    <d v="2025-07-29T00:00:00"/>
    <x v="6"/>
    <s v="Bengaluru"/>
    <s v="Vendor Query"/>
    <s v="Medium"/>
    <x v="2"/>
    <x v="3"/>
    <x v="0"/>
    <n v="20"/>
    <n v="24"/>
    <x v="0"/>
    <n v="1"/>
    <n v="4.2"/>
    <n v="320"/>
    <n v="6400"/>
    <x v="11"/>
    <n v="7"/>
    <s v="Q3"/>
    <s v="Tuesday"/>
    <s v="Bengaluru"/>
    <s v="Teams"/>
    <s v="Vendor Query"/>
    <x v="6"/>
    <x v="0"/>
    <s v="Normal"/>
    <s v="Good"/>
    <x v="1"/>
  </r>
  <r>
    <s v="OPS-103407"/>
    <d v="2025-09-17T00:00:00"/>
    <x v="5"/>
    <s v="Pune"/>
    <s v="Report Request"/>
    <s v="Medium"/>
    <x v="0"/>
    <x v="2"/>
    <x v="0"/>
    <n v="16.3"/>
    <n v="24"/>
    <x v="0"/>
    <n v="0"/>
    <n v="4.5"/>
    <n v="280"/>
    <n v="4564"/>
    <x v="9"/>
    <n v="9"/>
    <s v="Q3"/>
    <s v="Wednesday"/>
    <s v="Pune"/>
    <s v="Email"/>
    <s v="Report Request"/>
    <x v="5"/>
    <x v="0"/>
    <s v="Normal"/>
    <s v="Good"/>
    <x v="0"/>
  </r>
  <r>
    <s v="OPS-100117"/>
    <d v="2025-03-03T00:00:00"/>
    <x v="5"/>
    <s v="Chennai"/>
    <s v="Data Correction"/>
    <s v="High"/>
    <x v="0"/>
    <x v="1"/>
    <x v="0"/>
    <n v="9"/>
    <n v="12"/>
    <x v="0"/>
    <n v="1"/>
    <n v="4.7"/>
    <n v="280"/>
    <n v="2520"/>
    <x v="8"/>
    <n v="3"/>
    <s v="Q1"/>
    <s v="Monday"/>
    <s v="Chennai"/>
    <s v="Email"/>
    <s v="Data Correction"/>
    <x v="5"/>
    <x v="0"/>
    <s v="Normal"/>
    <s v="Good"/>
    <x v="1"/>
  </r>
  <r>
    <s v="OPS-101213"/>
    <d v="2025-02-18T00:00:00"/>
    <x v="2"/>
    <s v="Pune"/>
    <s v="Access Request"/>
    <s v="Medium"/>
    <x v="3"/>
    <x v="0"/>
    <x v="0"/>
    <n v="5.4"/>
    <n v="24"/>
    <x v="0"/>
    <n v="2"/>
    <n v="4.2"/>
    <n v="280"/>
    <n v="1512"/>
    <x v="4"/>
    <n v="2"/>
    <s v="Q1"/>
    <s v="Tuesday"/>
    <s v="Pune"/>
    <s v="Phone"/>
    <s v="Access Request"/>
    <x v="2"/>
    <x v="0"/>
    <s v="Normal"/>
    <s v="Excellent"/>
    <x v="1"/>
  </r>
  <r>
    <s v="OPS-102112"/>
    <d v="2025-07-18T00:00:00"/>
    <x v="5"/>
    <s v="Noida"/>
    <s v="Compliance Request"/>
    <s v="Low"/>
    <x v="0"/>
    <x v="3"/>
    <x v="1"/>
    <n v="17.5"/>
    <n v="48"/>
    <x v="0"/>
    <n v="3"/>
    <n v="4"/>
    <n v="280"/>
    <n v="4900"/>
    <x v="11"/>
    <n v="7"/>
    <s v="Q3"/>
    <s v="Friday"/>
    <s v="Noida"/>
    <s v="Email"/>
    <s v="Compliance Request"/>
    <x v="5"/>
    <x v="0"/>
    <s v="Normal"/>
    <s v="Excellent"/>
    <x v="1"/>
  </r>
  <r>
    <s v="OPS-100982"/>
    <d v="2025-11-22T00:00:00"/>
    <x v="5"/>
    <s v="Gurugram"/>
    <s v="Report Request"/>
    <s v="Medium"/>
    <x v="1"/>
    <x v="0"/>
    <x v="0"/>
    <n v="29.9"/>
    <n v="24"/>
    <x v="1"/>
    <n v="0"/>
    <n v="4.3"/>
    <n v="280"/>
    <n v="8372"/>
    <x v="6"/>
    <n v="11"/>
    <s v="Q4"/>
    <s v="Saturday"/>
    <s v="Gurugram"/>
    <s v="Portal"/>
    <s v="Report Request"/>
    <x v="5"/>
    <x v="1"/>
    <s v="Normal"/>
    <s v="At Risk"/>
    <x v="0"/>
  </r>
  <r>
    <s v="OPS-100923"/>
    <d v="2025-04-19T00:00:00"/>
    <x v="6"/>
    <s v="Pune"/>
    <s v="Compliance Request"/>
    <s v="High"/>
    <x v="2"/>
    <x v="4"/>
    <x v="0"/>
    <n v="14.7"/>
    <n v="12"/>
    <x v="1"/>
    <n v="0"/>
    <n v="4.8"/>
    <n v="280"/>
    <n v="4116"/>
    <x v="10"/>
    <n v="4"/>
    <s v="Q2"/>
    <s v="Saturday"/>
    <s v="Pune"/>
    <s v="Teams"/>
    <s v="Compliance Request"/>
    <x v="6"/>
    <x v="1"/>
    <s v="Normal"/>
    <s v="At Risk"/>
    <x v="0"/>
  </r>
  <r>
    <s v="OPS-101560"/>
    <d v="2025-09-16T00:00:00"/>
    <x v="5"/>
    <s v="Pune"/>
    <s v="Report Request"/>
    <s v="Low"/>
    <x v="0"/>
    <x v="0"/>
    <x v="0"/>
    <n v="3.7"/>
    <n v="48"/>
    <x v="0"/>
    <n v="0"/>
    <n v="5"/>
    <n v="280"/>
    <n v="1036"/>
    <x v="9"/>
    <n v="9"/>
    <s v="Q3"/>
    <s v="Tuesday"/>
    <s v="Pune"/>
    <s v="Email"/>
    <s v="Report Request"/>
    <x v="5"/>
    <x v="0"/>
    <s v="Normal"/>
    <s v="Excellent"/>
    <x v="0"/>
  </r>
  <r>
    <s v="OPS-103256"/>
    <d v="2025-09-22T00:00:00"/>
    <x v="2"/>
    <s v="Mumbai"/>
    <s v="Access Request"/>
    <s v="Low"/>
    <x v="3"/>
    <x v="0"/>
    <x v="2"/>
    <n v="12.8"/>
    <n v="48"/>
    <x v="0"/>
    <n v="1"/>
    <n v="4.0999999999999996"/>
    <n v="320"/>
    <n v="4096"/>
    <x v="9"/>
    <n v="9"/>
    <s v="Q3"/>
    <s v="Monday"/>
    <s v="Mumbai"/>
    <s v="Phone"/>
    <s v="Access Request"/>
    <x v="2"/>
    <x v="0"/>
    <s v="Normal"/>
    <s v="Excellent"/>
    <x v="1"/>
  </r>
  <r>
    <s v="OPS-104271"/>
    <d v="2025-01-05T00:00:00"/>
    <x v="5"/>
    <s v="Pune"/>
    <s v="Report Request"/>
    <s v="Medium"/>
    <x v="0"/>
    <x v="5"/>
    <x v="0"/>
    <n v="4.2"/>
    <n v="24"/>
    <x v="0"/>
    <n v="0"/>
    <n v="4.8"/>
    <n v="280"/>
    <n v="1176"/>
    <x v="5"/>
    <n v="1"/>
    <s v="Q1"/>
    <s v="Sunday"/>
    <s v="Pune"/>
    <s v="Email"/>
    <s v="Report Request"/>
    <x v="5"/>
    <x v="0"/>
    <s v="Normal"/>
    <s v="Excellent"/>
    <x v="0"/>
  </r>
  <r>
    <s v="OPS-102925"/>
    <d v="2025-02-28T00:00:00"/>
    <x v="3"/>
    <s v="Bengaluru"/>
    <s v="System Issue"/>
    <s v="High"/>
    <x v="4"/>
    <x v="4"/>
    <x v="0"/>
    <n v="4.5999999999999996"/>
    <n v="12"/>
    <x v="0"/>
    <n v="1"/>
    <n v="5"/>
    <n v="280"/>
    <n v="1288"/>
    <x v="4"/>
    <n v="2"/>
    <s v="Q1"/>
    <s v="Friday"/>
    <s v="Bengaluru"/>
    <s v="Unknown"/>
    <s v="System Issue"/>
    <x v="3"/>
    <x v="0"/>
    <s v="Normal"/>
    <s v="Excellent"/>
    <x v="1"/>
  </r>
  <r>
    <s v="OPS-102082"/>
    <d v="2025-03-04T00:00:00"/>
    <x v="5"/>
    <s v="Pune"/>
    <s v="Access Request"/>
    <s v="Medium"/>
    <x v="0"/>
    <x v="2"/>
    <x v="0"/>
    <n v="14.5"/>
    <n v="24"/>
    <x v="0"/>
    <n v="0"/>
    <n v="5"/>
    <n v="400"/>
    <n v="5800"/>
    <x v="8"/>
    <n v="3"/>
    <s v="Q1"/>
    <s v="Tuesday"/>
    <s v="Pune"/>
    <s v="Email"/>
    <s v="Access Request"/>
    <x v="5"/>
    <x v="0"/>
    <s v="Normal"/>
    <s v="Good"/>
    <x v="0"/>
  </r>
  <r>
    <s v="OPS-100553"/>
    <d v="2025-09-25T00:00:00"/>
    <x v="6"/>
    <s v="Noida"/>
    <s v="Employee Query"/>
    <s v="Medium"/>
    <x v="0"/>
    <x v="2"/>
    <x v="0"/>
    <n v="13.9"/>
    <n v="24"/>
    <x v="0"/>
    <n v="0"/>
    <n v="4.9000000000000004"/>
    <n v="450"/>
    <n v="6255"/>
    <x v="9"/>
    <n v="9"/>
    <s v="Q3"/>
    <s v="Thursday"/>
    <s v="Noida"/>
    <s v="Email"/>
    <s v="Employee Query"/>
    <x v="6"/>
    <x v="0"/>
    <s v="Normal"/>
    <s v="Good"/>
    <x v="0"/>
  </r>
  <r>
    <s v="OPS-103546"/>
    <d v="2025-07-27T00:00:00"/>
    <x v="0"/>
    <s v="Hyderabad"/>
    <s v="Compliance Request"/>
    <s v="Low"/>
    <x v="2"/>
    <x v="4"/>
    <x v="0"/>
    <n v="11.4"/>
    <n v="48"/>
    <x v="0"/>
    <n v="0"/>
    <n v="5"/>
    <n v="320"/>
    <n v="3648"/>
    <x v="11"/>
    <n v="7"/>
    <s v="Q3"/>
    <s v="Sunday"/>
    <s v="Hyderabad"/>
    <s v="Teams"/>
    <s v="Compliance Request"/>
    <x v="0"/>
    <x v="0"/>
    <s v="Normal"/>
    <s v="Excellent"/>
    <x v="0"/>
  </r>
  <r>
    <s v="OPS-101647"/>
    <d v="2025-12-22T00:00:00"/>
    <x v="6"/>
    <s v="Pune"/>
    <s v="Invoice Query"/>
    <s v="Low"/>
    <x v="3"/>
    <x v="0"/>
    <x v="0"/>
    <n v="7.9"/>
    <n v="48"/>
    <x v="0"/>
    <n v="0"/>
    <n v="4.5999999999999996"/>
    <n v="280"/>
    <n v="2212"/>
    <x v="7"/>
    <n v="12"/>
    <s v="Q4"/>
    <s v="Monday"/>
    <s v="Pune"/>
    <s v="Phone"/>
    <s v="Invoice Query"/>
    <x v="6"/>
    <x v="0"/>
    <s v="Normal"/>
    <s v="Excellent"/>
    <x v="0"/>
  </r>
  <r>
    <s v="OPS-100291"/>
    <d v="2025-12-15T00:00:00"/>
    <x v="6"/>
    <s v="Mumbai"/>
    <s v="Employee Query"/>
    <s v="Low"/>
    <x v="0"/>
    <x v="1"/>
    <x v="0"/>
    <n v="10.8"/>
    <n v="48"/>
    <x v="0"/>
    <n v="1"/>
    <n v="4.7"/>
    <n v="280"/>
    <n v="3024"/>
    <x v="7"/>
    <n v="12"/>
    <s v="Q4"/>
    <s v="Monday"/>
    <s v="Mumbai"/>
    <s v="Email"/>
    <s v="Employee Query"/>
    <x v="6"/>
    <x v="0"/>
    <s v="Normal"/>
    <s v="Excellent"/>
    <x v="1"/>
  </r>
  <r>
    <s v="OPS-102532"/>
    <d v="2025-09-04T00:00:00"/>
    <x v="0"/>
    <s v="Hyderabad"/>
    <s v="Vendor Query"/>
    <s v="Medium"/>
    <x v="0"/>
    <x v="2"/>
    <x v="1"/>
    <n v="12.2"/>
    <n v="24"/>
    <x v="0"/>
    <n v="3"/>
    <n v="4.0999999999999996"/>
    <n v="320"/>
    <n v="3904"/>
    <x v="9"/>
    <n v="9"/>
    <s v="Q3"/>
    <s v="Thursday"/>
    <s v="Hyderabad"/>
    <s v="Email"/>
    <s v="Vendor Query"/>
    <x v="0"/>
    <x v="0"/>
    <s v="Normal"/>
    <s v="Good"/>
    <x v="1"/>
  </r>
  <r>
    <s v="OPS-100888"/>
    <d v="2025-03-19T00:00:00"/>
    <x v="4"/>
    <s v="Gurugram"/>
    <s v="Data Correction"/>
    <s v="Medium"/>
    <x v="1"/>
    <x v="0"/>
    <x v="0"/>
    <n v="13.1"/>
    <n v="24"/>
    <x v="0"/>
    <n v="2"/>
    <n v="4.2"/>
    <n v="400"/>
    <n v="5240"/>
    <x v="8"/>
    <n v="3"/>
    <s v="Q1"/>
    <s v="Wednesday"/>
    <s v="Gurugram"/>
    <s v="Portal"/>
    <s v="Data Correction"/>
    <x v="4"/>
    <x v="0"/>
    <s v="Normal"/>
    <s v="Good"/>
    <x v="1"/>
  </r>
  <r>
    <s v="OPS-100409"/>
    <d v="2025-09-28T00:00:00"/>
    <x v="5"/>
    <s v="Gurugram"/>
    <s v="System Issue"/>
    <s v="Low"/>
    <x v="0"/>
    <x v="1"/>
    <x v="0"/>
    <n v="12.9"/>
    <n v="48"/>
    <x v="0"/>
    <n v="0"/>
    <n v="5"/>
    <n v="350"/>
    <n v="4515"/>
    <x v="9"/>
    <n v="9"/>
    <s v="Q3"/>
    <s v="Sunday"/>
    <s v="Gurugram"/>
    <s v="Email"/>
    <s v="System Issue"/>
    <x v="5"/>
    <x v="0"/>
    <s v="Normal"/>
    <s v="Excellent"/>
    <x v="0"/>
  </r>
  <r>
    <s v="OPS-104773"/>
    <d v="2025-05-09T00:00:00"/>
    <x v="0"/>
    <s v="Chennai"/>
    <s v="Compliance Request"/>
    <s v="Medium"/>
    <x v="0"/>
    <x v="3"/>
    <x v="0"/>
    <n v="34.9"/>
    <n v="24"/>
    <x v="1"/>
    <n v="2"/>
    <n v="3.3"/>
    <n v="320"/>
    <n v="11168"/>
    <x v="2"/>
    <n v="5"/>
    <s v="Q2"/>
    <s v="Friday"/>
    <s v="Chennai"/>
    <s v="Email"/>
    <s v="Compliance Request"/>
    <x v="0"/>
    <x v="1"/>
    <s v="Normal"/>
    <s v="At Risk"/>
    <x v="1"/>
  </r>
  <r>
    <s v="OPS-104361"/>
    <d v="2025-03-20T00:00:00"/>
    <x v="5"/>
    <s v="Bengaluru"/>
    <s v="Employee Query"/>
    <s v="Medium"/>
    <x v="3"/>
    <x v="0"/>
    <x v="1"/>
    <n v="10.4"/>
    <n v="24"/>
    <x v="0"/>
    <n v="2"/>
    <n v="3.7"/>
    <n v="400"/>
    <n v="4160"/>
    <x v="8"/>
    <n v="3"/>
    <s v="Q1"/>
    <s v="Thursday"/>
    <s v="Bengaluru"/>
    <s v="Phone"/>
    <s v="Employee Query"/>
    <x v="5"/>
    <x v="0"/>
    <s v="Normal"/>
    <s v="Excellent"/>
    <x v="1"/>
  </r>
  <r>
    <s v="OPS-104162"/>
    <d v="2025-07-21T00:00:00"/>
    <x v="2"/>
    <s v="Bengaluru"/>
    <s v="Report Request"/>
    <s v="Low"/>
    <x v="2"/>
    <x v="0"/>
    <x v="0"/>
    <n v="7.9"/>
    <n v="48"/>
    <x v="0"/>
    <n v="0"/>
    <n v="4.5999999999999996"/>
    <n v="280"/>
    <n v="2212"/>
    <x v="11"/>
    <n v="7"/>
    <s v="Q3"/>
    <s v="Monday"/>
    <s v="Bengaluru"/>
    <s v="Teams"/>
    <s v="Report Request"/>
    <x v="2"/>
    <x v="0"/>
    <s v="Normal"/>
    <s v="Excellent"/>
    <x v="0"/>
  </r>
  <r>
    <s v="OPS-100941"/>
    <d v="2025-12-31T00:00:00"/>
    <x v="5"/>
    <s v="Hyderabad"/>
    <s v="Report Request"/>
    <s v="Low"/>
    <x v="3"/>
    <x v="2"/>
    <x v="2"/>
    <n v="20.6"/>
    <n v="48"/>
    <x v="0"/>
    <n v="1"/>
    <n v="5"/>
    <n v="450"/>
    <n v="9270"/>
    <x v="7"/>
    <n v="12"/>
    <s v="Q4"/>
    <s v="Wednesday"/>
    <s v="Hyderabad"/>
    <s v="Phone"/>
    <s v="Report Request"/>
    <x v="5"/>
    <x v="0"/>
    <s v="Normal"/>
    <s v="Excellent"/>
    <x v="1"/>
  </r>
  <r>
    <s v="OPS-100439"/>
    <d v="2025-08-17T00:00:00"/>
    <x v="3"/>
    <s v="Noida"/>
    <s v="Report Request"/>
    <s v="Medium"/>
    <x v="0"/>
    <x v="3"/>
    <x v="0"/>
    <n v="18.3"/>
    <n v="24"/>
    <x v="0"/>
    <n v="0"/>
    <n v="4.4000000000000004"/>
    <n v="350"/>
    <n v="6405"/>
    <x v="1"/>
    <n v="8"/>
    <s v="Q3"/>
    <s v="Sunday"/>
    <s v="Noida"/>
    <s v="Email"/>
    <s v="Report Request"/>
    <x v="3"/>
    <x v="0"/>
    <s v="Normal"/>
    <s v="Good"/>
    <x v="0"/>
  </r>
  <r>
    <s v="OPS-100225"/>
    <d v="2025-05-03T00:00:00"/>
    <x v="4"/>
    <s v="Chennai"/>
    <s v="Data Correction"/>
    <s v="Medium"/>
    <x v="1"/>
    <x v="0"/>
    <x v="0"/>
    <n v="19.7"/>
    <n v="24"/>
    <x v="0"/>
    <n v="1"/>
    <n v="3.9"/>
    <n v="400"/>
    <n v="7880"/>
    <x v="2"/>
    <n v="5"/>
    <s v="Q2"/>
    <s v="Saturday"/>
    <s v="Chennai"/>
    <s v="Portal"/>
    <s v="Data Correction"/>
    <x v="4"/>
    <x v="0"/>
    <s v="Normal"/>
    <s v="Good"/>
    <x v="1"/>
  </r>
  <r>
    <s v="OPS-101069"/>
    <d v="2025-11-05T00:00:00"/>
    <x v="5"/>
    <s v="Bengaluru"/>
    <s v="Invoice Query"/>
    <s v="Medium"/>
    <x v="3"/>
    <x v="0"/>
    <x v="0"/>
    <n v="4.4000000000000004"/>
    <n v="24"/>
    <x v="0"/>
    <n v="0"/>
    <n v="4.5999999999999996"/>
    <n v="320"/>
    <n v="1408"/>
    <x v="6"/>
    <n v="11"/>
    <s v="Q4"/>
    <s v="Wednesday"/>
    <s v="Bengaluru"/>
    <s v="Phone"/>
    <s v="Invoice Query"/>
    <x v="5"/>
    <x v="0"/>
    <s v="Normal"/>
    <s v="Excellent"/>
    <x v="0"/>
  </r>
  <r>
    <s v="OPS-103757"/>
    <d v="2025-06-15T00:00:00"/>
    <x v="1"/>
    <s v="Chennai"/>
    <s v="Employee Query"/>
    <s v="Low"/>
    <x v="3"/>
    <x v="0"/>
    <x v="0"/>
    <n v="14.2"/>
    <n v="48"/>
    <x v="0"/>
    <n v="0"/>
    <n v="5"/>
    <n v="280"/>
    <n v="3976"/>
    <x v="0"/>
    <n v="6"/>
    <s v="Q2"/>
    <s v="Sunday"/>
    <s v="Chennai"/>
    <s v="Phone"/>
    <s v="Employee Query"/>
    <x v="1"/>
    <x v="0"/>
    <s v="Normal"/>
    <s v="Excellent"/>
    <x v="0"/>
  </r>
  <r>
    <s v="OPS-103392"/>
    <d v="2025-10-21T00:00:00"/>
    <x v="1"/>
    <s v="Hyderabad"/>
    <s v="Report Request"/>
    <s v="Medium"/>
    <x v="1"/>
    <x v="4"/>
    <x v="2"/>
    <n v="5.3"/>
    <n v="24"/>
    <x v="0"/>
    <n v="1"/>
    <n v="4.2"/>
    <n v="320"/>
    <n v="1696"/>
    <x v="3"/>
    <n v="10"/>
    <s v="Q4"/>
    <s v="Tuesday"/>
    <s v="Hyderabad"/>
    <s v="Portal"/>
    <s v="Report Request"/>
    <x v="1"/>
    <x v="0"/>
    <s v="Normal"/>
    <s v="Excellent"/>
    <x v="1"/>
  </r>
  <r>
    <s v="OPS-103561"/>
    <d v="2025-06-01T00:00:00"/>
    <x v="4"/>
    <s v="Bengaluru"/>
    <s v="Employee Query"/>
    <s v="Low"/>
    <x v="1"/>
    <x v="2"/>
    <x v="0"/>
    <n v="7.9"/>
    <n v="48"/>
    <x v="0"/>
    <n v="0"/>
    <n v="4.3"/>
    <n v="280"/>
    <n v="2212"/>
    <x v="0"/>
    <n v="6"/>
    <s v="Q2"/>
    <s v="Sunday"/>
    <s v="Bengaluru"/>
    <s v="Portal"/>
    <s v="Employee Query"/>
    <x v="4"/>
    <x v="0"/>
    <s v="Normal"/>
    <s v="Excellent"/>
    <x v="0"/>
  </r>
  <r>
    <s v="OPS-104190"/>
    <d v="2025-04-06T00:00:00"/>
    <x v="6"/>
    <s v="Chennai"/>
    <s v="Data Correction"/>
    <s v="Low"/>
    <x v="2"/>
    <x v="2"/>
    <x v="1"/>
    <n v="9.4"/>
    <n v="48"/>
    <x v="0"/>
    <n v="2"/>
    <n v="3.6"/>
    <n v="320"/>
    <n v="3008"/>
    <x v="10"/>
    <n v="4"/>
    <s v="Q2"/>
    <s v="Sunday"/>
    <s v="Chennai"/>
    <s v="Teams"/>
    <s v="Data Correction"/>
    <x v="6"/>
    <x v="0"/>
    <s v="Normal"/>
    <s v="Excellent"/>
    <x v="1"/>
  </r>
  <r>
    <s v="OPS-101059"/>
    <d v="2025-10-15T00:00:00"/>
    <x v="0"/>
    <s v="Chennai"/>
    <s v="Compliance Request"/>
    <s v="Medium"/>
    <x v="0"/>
    <x v="3"/>
    <x v="0"/>
    <n v="24.5"/>
    <n v="24"/>
    <x v="1"/>
    <n v="1"/>
    <n v="4.0999999999999996"/>
    <n v="320"/>
    <n v="7840"/>
    <x v="3"/>
    <n v="10"/>
    <s v="Q4"/>
    <s v="Wednesday"/>
    <s v="Chennai"/>
    <s v="Email"/>
    <s v="Compliance Request"/>
    <x v="0"/>
    <x v="1"/>
    <s v="Normal"/>
    <s v="At Risk"/>
    <x v="1"/>
  </r>
  <r>
    <s v="OPS-102031"/>
    <d v="2025-10-12T00:00:00"/>
    <x v="0"/>
    <s v="Hyderabad"/>
    <s v="Access Request"/>
    <s v="Low"/>
    <x v="0"/>
    <x v="2"/>
    <x v="0"/>
    <n v="14.1"/>
    <n v="48"/>
    <x v="0"/>
    <n v="0"/>
    <n v="4.5999999999999996"/>
    <n v="450"/>
    <n v="6345"/>
    <x v="3"/>
    <n v="10"/>
    <s v="Q4"/>
    <s v="Sunday"/>
    <s v="Hyderabad"/>
    <s v="Email"/>
    <s v="Access Request"/>
    <x v="0"/>
    <x v="0"/>
    <s v="Normal"/>
    <s v="Excellent"/>
    <x v="0"/>
  </r>
  <r>
    <s v="OPS-101620"/>
    <d v="2025-04-25T00:00:00"/>
    <x v="2"/>
    <s v="Gurugram"/>
    <s v="Compliance Request"/>
    <s v="Low"/>
    <x v="1"/>
    <x v="2"/>
    <x v="0"/>
    <n v="5.6"/>
    <n v="48"/>
    <x v="0"/>
    <n v="1"/>
    <n v="4.8"/>
    <n v="350"/>
    <n v="1960"/>
    <x v="10"/>
    <n v="4"/>
    <s v="Q2"/>
    <s v="Friday"/>
    <s v="Gurugram"/>
    <s v="Portal"/>
    <s v="Compliance Request"/>
    <x v="2"/>
    <x v="0"/>
    <s v="Normal"/>
    <s v="Excellent"/>
    <x v="1"/>
  </r>
  <r>
    <s v="OPS-100988"/>
    <d v="2025-01-20T00:00:00"/>
    <x v="2"/>
    <s v="Gurugram"/>
    <s v="Vendor Query"/>
    <s v="Medium"/>
    <x v="0"/>
    <x v="3"/>
    <x v="0"/>
    <n v="14.3"/>
    <n v="24"/>
    <x v="0"/>
    <n v="1"/>
    <n v="4.7"/>
    <n v="280"/>
    <n v="4004"/>
    <x v="5"/>
    <n v="1"/>
    <s v="Q1"/>
    <s v="Monday"/>
    <s v="Gurugram"/>
    <s v="Email"/>
    <s v="Vendor Query"/>
    <x v="2"/>
    <x v="0"/>
    <s v="Normal"/>
    <s v="Good"/>
    <x v="1"/>
  </r>
  <r>
    <s v="OPS-104440"/>
    <d v="2025-08-26T00:00:00"/>
    <x v="4"/>
    <s v="Chennai"/>
    <s v="Report Request"/>
    <s v="High"/>
    <x v="0"/>
    <x v="3"/>
    <x v="0"/>
    <n v="29"/>
    <n v="12"/>
    <x v="1"/>
    <n v="2"/>
    <n v="4.0999999999999996"/>
    <n v="320"/>
    <n v="9280"/>
    <x v="1"/>
    <n v="8"/>
    <s v="Q3"/>
    <s v="Tuesday"/>
    <s v="Chennai"/>
    <s v="Email"/>
    <s v="Report Request"/>
    <x v="4"/>
    <x v="1"/>
    <s v="Normal"/>
    <s v="Critical"/>
    <x v="1"/>
  </r>
  <r>
    <s v="OPS-101654"/>
    <d v="2025-02-14T00:00:00"/>
    <x v="0"/>
    <s v="Chennai"/>
    <s v="Employee Query"/>
    <s v="Low"/>
    <x v="1"/>
    <x v="1"/>
    <x v="0"/>
    <n v="14.7"/>
    <n v="48"/>
    <x v="0"/>
    <n v="0"/>
    <n v="4.8"/>
    <n v="320"/>
    <n v="4704"/>
    <x v="4"/>
    <n v="2"/>
    <s v="Q1"/>
    <s v="Friday"/>
    <s v="Chennai"/>
    <s v="Portal"/>
    <s v="Employee Query"/>
    <x v="0"/>
    <x v="0"/>
    <s v="Normal"/>
    <s v="Excellent"/>
    <x v="0"/>
  </r>
  <r>
    <s v="OPS-102449"/>
    <d v="2025-04-07T00:00:00"/>
    <x v="6"/>
    <s v="Hyderabad"/>
    <s v="Data Correction"/>
    <s v="Medium"/>
    <x v="2"/>
    <x v="1"/>
    <x v="0"/>
    <n v="5.6"/>
    <n v="24"/>
    <x v="0"/>
    <n v="0"/>
    <n v="5"/>
    <n v="450"/>
    <n v="2520"/>
    <x v="10"/>
    <n v="4"/>
    <s v="Q2"/>
    <s v="Monday"/>
    <s v="Hyderabad"/>
    <s v="Teams"/>
    <s v="Data Correction"/>
    <x v="6"/>
    <x v="0"/>
    <s v="Normal"/>
    <s v="Excellent"/>
    <x v="0"/>
  </r>
  <r>
    <s v="OPS-103325"/>
    <d v="2025-02-08T00:00:00"/>
    <x v="6"/>
    <s v="Gurugram"/>
    <s v="Vendor Query"/>
    <s v="Low"/>
    <x v="0"/>
    <x v="2"/>
    <x v="0"/>
    <n v="5.9"/>
    <n v="48"/>
    <x v="0"/>
    <n v="0"/>
    <n v="4.5999999999999996"/>
    <n v="350"/>
    <n v="2065"/>
    <x v="4"/>
    <n v="2"/>
    <s v="Q1"/>
    <s v="Saturday"/>
    <s v="Gurugram"/>
    <s v="Email"/>
    <s v="Vendor Query"/>
    <x v="6"/>
    <x v="0"/>
    <s v="Normal"/>
    <s v="Excellent"/>
    <x v="0"/>
  </r>
  <r>
    <s v="OPS-100633"/>
    <d v="2025-06-16T00:00:00"/>
    <x v="0"/>
    <s v="Gurugram"/>
    <s v="Invoice Query"/>
    <s v="High"/>
    <x v="0"/>
    <x v="2"/>
    <x v="0"/>
    <n v="5.8"/>
    <n v="12"/>
    <x v="0"/>
    <n v="0"/>
    <n v="5"/>
    <n v="400"/>
    <n v="2320"/>
    <x v="0"/>
    <n v="6"/>
    <s v="Q2"/>
    <s v="Monday"/>
    <s v="Gurugram"/>
    <s v="Email"/>
    <s v="Invoice Query"/>
    <x v="0"/>
    <x v="0"/>
    <s v="Normal"/>
    <s v="Excellent"/>
    <x v="0"/>
  </r>
  <r>
    <s v="OPS-100700"/>
    <d v="2025-02-10T00:00:00"/>
    <x v="2"/>
    <s v="Gurugram"/>
    <s v="Employee Query"/>
    <s v="Medium"/>
    <x v="1"/>
    <x v="1"/>
    <x v="2"/>
    <n v="23.7"/>
    <n v="24"/>
    <x v="0"/>
    <n v="0"/>
    <n v="4.0999999999999996"/>
    <n v="350"/>
    <n v="8295"/>
    <x v="4"/>
    <n v="2"/>
    <s v="Q1"/>
    <s v="Monday"/>
    <s v="Gurugram"/>
    <s v="Portal"/>
    <s v="Employee Query"/>
    <x v="2"/>
    <x v="0"/>
    <s v="Normal"/>
    <s v="Good"/>
    <x v="0"/>
  </r>
  <r>
    <s v="OPS-104759"/>
    <d v="2025-01-02T00:00:00"/>
    <x v="4"/>
    <s v="Noida"/>
    <s v="Report Request"/>
    <s v="Medium"/>
    <x v="1"/>
    <x v="1"/>
    <x v="0"/>
    <n v="9.8000000000000007"/>
    <n v="24"/>
    <x v="0"/>
    <n v="0"/>
    <n v="5"/>
    <n v="280"/>
    <n v="2744"/>
    <x v="5"/>
    <n v="1"/>
    <s v="Q1"/>
    <s v="Thursday"/>
    <s v="Noida"/>
    <s v="Portal"/>
    <s v="Report Request"/>
    <x v="4"/>
    <x v="0"/>
    <s v="Normal"/>
    <s v="Excellent"/>
    <x v="0"/>
  </r>
  <r>
    <s v="OPS-101766"/>
    <d v="2025-03-20T00:00:00"/>
    <x v="5"/>
    <s v="Pune"/>
    <s v="System Issue"/>
    <s v="Low"/>
    <x v="0"/>
    <x v="0"/>
    <x v="2"/>
    <n v="3.2"/>
    <n v="48"/>
    <x v="0"/>
    <n v="0"/>
    <n v="5"/>
    <n v="350"/>
    <n v="1120"/>
    <x v="8"/>
    <n v="3"/>
    <s v="Q1"/>
    <s v="Thursday"/>
    <s v="Pune"/>
    <s v="Email"/>
    <s v="System Issue"/>
    <x v="5"/>
    <x v="0"/>
    <s v="Normal"/>
    <s v="Excellent"/>
    <x v="0"/>
  </r>
  <r>
    <s v="OPS-100634"/>
    <d v="2025-04-01T00:00:00"/>
    <x v="3"/>
    <s v="Noida"/>
    <s v="Compliance Request"/>
    <s v="Medium"/>
    <x v="0"/>
    <x v="0"/>
    <x v="0"/>
    <n v="10.1"/>
    <n v="24"/>
    <x v="0"/>
    <n v="0"/>
    <n v="4.7"/>
    <n v="450"/>
    <n v="4545"/>
    <x v="10"/>
    <n v="4"/>
    <s v="Q2"/>
    <s v="Tuesday"/>
    <s v="Noida"/>
    <s v="Email"/>
    <s v="Compliance Request"/>
    <x v="3"/>
    <x v="0"/>
    <s v="Normal"/>
    <s v="Excellent"/>
    <x v="0"/>
  </r>
  <r>
    <s v="OPS-104640"/>
    <d v="2025-11-08T00:00:00"/>
    <x v="2"/>
    <s v="Gurugram"/>
    <s v="Invoice Query"/>
    <s v="Medium"/>
    <x v="2"/>
    <x v="4"/>
    <x v="0"/>
    <n v="6.8"/>
    <n v="24"/>
    <x v="0"/>
    <n v="1"/>
    <n v="4.7"/>
    <n v="450"/>
    <n v="3060"/>
    <x v="6"/>
    <n v="11"/>
    <s v="Q4"/>
    <s v="Saturday"/>
    <s v="Gurugram"/>
    <s v="Teams"/>
    <s v="Invoice Query"/>
    <x v="2"/>
    <x v="0"/>
    <s v="Normal"/>
    <s v="Excellent"/>
    <x v="1"/>
  </r>
  <r>
    <s v="OPS-101903"/>
    <d v="2025-07-26T00:00:00"/>
    <x v="3"/>
    <s v="Gurugram"/>
    <s v="Invoice Query"/>
    <s v="Low"/>
    <x v="0"/>
    <x v="4"/>
    <x v="0"/>
    <n v="18.5"/>
    <n v="48"/>
    <x v="0"/>
    <n v="0"/>
    <n v="4.7"/>
    <n v="280"/>
    <n v="5180"/>
    <x v="11"/>
    <n v="7"/>
    <s v="Q3"/>
    <s v="Saturday"/>
    <s v="Gurugram"/>
    <s v="Email"/>
    <s v="Invoice Query"/>
    <x v="3"/>
    <x v="0"/>
    <s v="Normal"/>
    <s v="Excellent"/>
    <x v="0"/>
  </r>
  <r>
    <s v="OPS-102867"/>
    <d v="2025-09-05T00:00:00"/>
    <x v="4"/>
    <s v="Chennai"/>
    <s v="Invoice Query"/>
    <s v="Low"/>
    <x v="0"/>
    <x v="3"/>
    <x v="0"/>
    <n v="13.2"/>
    <n v="48"/>
    <x v="0"/>
    <n v="0"/>
    <n v="4.8"/>
    <n v="320"/>
    <n v="4224"/>
    <x v="9"/>
    <n v="9"/>
    <s v="Q3"/>
    <s v="Friday"/>
    <s v="Chennai"/>
    <s v="Email"/>
    <s v="Invoice Query"/>
    <x v="4"/>
    <x v="0"/>
    <s v="Normal"/>
    <s v="Excellent"/>
    <x v="0"/>
  </r>
  <r>
    <s v="OPS-104020"/>
    <d v="2025-09-04T00:00:00"/>
    <x v="3"/>
    <s v="Chennai"/>
    <s v="Vendor Query"/>
    <s v="Medium"/>
    <x v="0"/>
    <x v="1"/>
    <x v="0"/>
    <n v="11.4"/>
    <n v="24"/>
    <x v="0"/>
    <n v="1"/>
    <n v="4.0999999999999996"/>
    <n v="400"/>
    <n v="4560"/>
    <x v="9"/>
    <n v="9"/>
    <s v="Q3"/>
    <s v="Thursday"/>
    <s v="Chennai"/>
    <s v="Email"/>
    <s v="Vendor Query"/>
    <x v="3"/>
    <x v="0"/>
    <s v="Normal"/>
    <s v="Excellent"/>
    <x v="1"/>
  </r>
  <r>
    <s v="OPS-100053"/>
    <d v="2025-09-22T00:00:00"/>
    <x v="3"/>
    <s v="Hyderabad"/>
    <s v="Compliance Request"/>
    <s v="Low"/>
    <x v="0"/>
    <x v="0"/>
    <x v="0"/>
    <n v="13.6"/>
    <n v="48"/>
    <x v="0"/>
    <n v="0"/>
    <n v="4.7"/>
    <n v="450"/>
    <n v="6120"/>
    <x v="9"/>
    <n v="9"/>
    <s v="Q3"/>
    <s v="Monday"/>
    <s v="Hyderabad"/>
    <s v="Email"/>
    <s v="Compliance Request"/>
    <x v="3"/>
    <x v="0"/>
    <s v="Normal"/>
    <s v="Excellent"/>
    <x v="0"/>
  </r>
  <r>
    <s v="OPS-100040"/>
    <d v="2025-09-01T00:00:00"/>
    <x v="0"/>
    <s v="Gurugram"/>
    <s v="Compliance Request"/>
    <s v="Medium"/>
    <x v="0"/>
    <x v="0"/>
    <x v="0"/>
    <n v="8.1"/>
    <n v="24"/>
    <x v="0"/>
    <n v="1"/>
    <n v="4.3"/>
    <n v="350"/>
    <n v="2835"/>
    <x v="9"/>
    <n v="9"/>
    <s v="Q3"/>
    <s v="Monday"/>
    <s v="Gurugram"/>
    <s v="Email"/>
    <s v="Compliance Request"/>
    <x v="0"/>
    <x v="0"/>
    <s v="Normal"/>
    <s v="Excellent"/>
    <x v="1"/>
  </r>
  <r>
    <s v="OPS-100779"/>
    <d v="2025-04-22T00:00:00"/>
    <x v="0"/>
    <s v="Noida"/>
    <s v="Employee Query"/>
    <s v="High"/>
    <x v="0"/>
    <x v="4"/>
    <x v="0"/>
    <n v="5.4"/>
    <n v="12"/>
    <x v="0"/>
    <n v="0"/>
    <n v="5"/>
    <n v="320"/>
    <n v="1728"/>
    <x v="10"/>
    <n v="4"/>
    <s v="Q2"/>
    <s v="Tuesday"/>
    <s v="Noida"/>
    <s v="Email"/>
    <s v="Employee Query"/>
    <x v="0"/>
    <x v="0"/>
    <s v="Normal"/>
    <s v="Excellent"/>
    <x v="0"/>
  </r>
  <r>
    <s v="OPS-104069"/>
    <d v="2025-11-08T00:00:00"/>
    <x v="1"/>
    <s v="Gurugram"/>
    <s v="Vendor Query"/>
    <s v="Medium"/>
    <x v="0"/>
    <x v="0"/>
    <x v="0"/>
    <n v="20.100000000000001"/>
    <n v="24"/>
    <x v="0"/>
    <n v="0"/>
    <n v="3.9"/>
    <n v="350"/>
    <n v="7035"/>
    <x v="6"/>
    <n v="11"/>
    <s v="Q4"/>
    <s v="Saturday"/>
    <s v="Gurugram"/>
    <s v="Email"/>
    <s v="Vendor Query"/>
    <x v="1"/>
    <x v="0"/>
    <s v="Normal"/>
    <s v="Good"/>
    <x v="0"/>
  </r>
  <r>
    <s v="OPS-103097"/>
    <d v="2025-05-14T00:00:00"/>
    <x v="6"/>
    <s v="Pune"/>
    <s v="Compliance Request"/>
    <s v="Medium"/>
    <x v="0"/>
    <x v="0"/>
    <x v="0"/>
    <n v="11.9"/>
    <n v="24"/>
    <x v="0"/>
    <n v="1"/>
    <n v="4.2"/>
    <n v="450"/>
    <n v="5355"/>
    <x v="2"/>
    <n v="5"/>
    <s v="Q2"/>
    <s v="Wednesday"/>
    <s v="Pune"/>
    <s v="Email"/>
    <s v="Compliance Request"/>
    <x v="6"/>
    <x v="0"/>
    <s v="Normal"/>
    <s v="Excellent"/>
    <x v="1"/>
  </r>
  <r>
    <s v="OPS-101657"/>
    <d v="2025-01-31T00:00:00"/>
    <x v="4"/>
    <s v="Bengaluru"/>
    <s v="System Issue"/>
    <s v="Low"/>
    <x v="1"/>
    <x v="0"/>
    <x v="1"/>
    <n v="8.6999999999999993"/>
    <n v="48"/>
    <x v="0"/>
    <n v="2"/>
    <n v="3.5"/>
    <n v="350"/>
    <n v="3045"/>
    <x v="5"/>
    <n v="1"/>
    <s v="Q1"/>
    <s v="Friday"/>
    <s v="Bengaluru"/>
    <s v="Portal"/>
    <s v="System Issue"/>
    <x v="4"/>
    <x v="0"/>
    <s v="Normal"/>
    <s v="Excellent"/>
    <x v="1"/>
  </r>
  <r>
    <s v="OPS-104703"/>
    <d v="2025-03-03T00:00:00"/>
    <x v="6"/>
    <s v="Bengaluru"/>
    <s v="Data Correction"/>
    <s v="Medium"/>
    <x v="0"/>
    <x v="3"/>
    <x v="0"/>
    <n v="20"/>
    <n v="24"/>
    <x v="0"/>
    <n v="0"/>
    <n v="4.7"/>
    <n v="350"/>
    <n v="7000"/>
    <x v="8"/>
    <n v="3"/>
    <s v="Q1"/>
    <s v="Monday"/>
    <s v="Bengaluru"/>
    <s v="Email"/>
    <s v="Data Correction"/>
    <x v="6"/>
    <x v="0"/>
    <s v="Normal"/>
    <s v="Good"/>
    <x v="0"/>
  </r>
  <r>
    <s v="OPS-100970"/>
    <d v="2025-12-01T00:00:00"/>
    <x v="3"/>
    <s v="Mumbai"/>
    <s v="Invoice Query"/>
    <s v="Low"/>
    <x v="0"/>
    <x v="0"/>
    <x v="1"/>
    <n v="16.3"/>
    <n v="48"/>
    <x v="0"/>
    <n v="3"/>
    <n v="3.4"/>
    <n v="320"/>
    <n v="5216"/>
    <x v="7"/>
    <n v="12"/>
    <s v="Q4"/>
    <s v="Monday"/>
    <s v="Mumbai"/>
    <s v="Email"/>
    <s v="Invoice Query"/>
    <x v="3"/>
    <x v="0"/>
    <s v="Normal"/>
    <s v="Excellent"/>
    <x v="1"/>
  </r>
  <r>
    <s v="OPS-100385"/>
    <d v="2025-11-17T00:00:00"/>
    <x v="2"/>
    <s v="Gurugram"/>
    <s v="Invoice Query"/>
    <s v="Low"/>
    <x v="1"/>
    <x v="4"/>
    <x v="0"/>
    <n v="6.3"/>
    <n v="48"/>
    <x v="0"/>
    <n v="0"/>
    <n v="4.5"/>
    <n v="320"/>
    <n v="2016"/>
    <x v="6"/>
    <n v="11"/>
    <s v="Q4"/>
    <s v="Monday"/>
    <s v="Gurugram"/>
    <s v="Portal"/>
    <s v="Invoice Query"/>
    <x v="2"/>
    <x v="0"/>
    <s v="Normal"/>
    <s v="Excellent"/>
    <x v="0"/>
  </r>
  <r>
    <s v="OPS-102656"/>
    <d v="2025-12-19T00:00:00"/>
    <x v="5"/>
    <s v="Chennai"/>
    <s v="System Issue"/>
    <s v="Medium"/>
    <x v="1"/>
    <x v="2"/>
    <x v="0"/>
    <n v="9.6"/>
    <n v="24"/>
    <x v="0"/>
    <n v="1"/>
    <n v="3.8"/>
    <n v="400"/>
    <n v="3840"/>
    <x v="7"/>
    <n v="12"/>
    <s v="Q4"/>
    <s v="Friday"/>
    <s v="Chennai"/>
    <s v="Portal"/>
    <s v="System Issue"/>
    <x v="5"/>
    <x v="0"/>
    <s v="Normal"/>
    <s v="Excellent"/>
    <x v="1"/>
  </r>
  <r>
    <s v="OPS-102643"/>
    <d v="2025-10-12T00:00:00"/>
    <x v="4"/>
    <s v="Bengaluru"/>
    <s v="Invoice Query"/>
    <s v="High"/>
    <x v="1"/>
    <x v="4"/>
    <x v="1"/>
    <n v="26"/>
    <n v="12"/>
    <x v="1"/>
    <n v="1"/>
    <n v="3.5"/>
    <n v="450"/>
    <n v="11700"/>
    <x v="3"/>
    <n v="10"/>
    <s v="Q4"/>
    <s v="Sunday"/>
    <s v="Bengaluru"/>
    <s v="Portal"/>
    <s v="Invoice Query"/>
    <x v="4"/>
    <x v="1"/>
    <s v="Normal"/>
    <s v="Critical"/>
    <x v="1"/>
  </r>
  <r>
    <s v="OPS-100434"/>
    <d v="2025-11-15T00:00:00"/>
    <x v="2"/>
    <s v="Hyderabad"/>
    <s v="Employee Query"/>
    <s v="Medium"/>
    <x v="1"/>
    <x v="2"/>
    <x v="0"/>
    <n v="8.5"/>
    <n v="24"/>
    <x v="0"/>
    <n v="0"/>
    <n v="4.2"/>
    <n v="400"/>
    <n v="3400"/>
    <x v="6"/>
    <n v="11"/>
    <s v="Q4"/>
    <s v="Saturday"/>
    <s v="Hyderabad"/>
    <s v="Portal"/>
    <s v="Employee Query"/>
    <x v="2"/>
    <x v="0"/>
    <s v="Normal"/>
    <s v="Excellent"/>
    <x v="0"/>
  </r>
  <r>
    <s v="OPS-103345"/>
    <d v="2025-03-03T00:00:00"/>
    <x v="1"/>
    <s v="Chennai"/>
    <s v="Report Request"/>
    <s v="Medium"/>
    <x v="0"/>
    <x v="3"/>
    <x v="0"/>
    <n v="2.4"/>
    <n v="24"/>
    <x v="0"/>
    <n v="0"/>
    <n v="4.8"/>
    <n v="350"/>
    <n v="840"/>
    <x v="8"/>
    <n v="3"/>
    <s v="Q1"/>
    <s v="Monday"/>
    <s v="Chennai"/>
    <s v="Email"/>
    <s v="Report Request"/>
    <x v="1"/>
    <x v="0"/>
    <s v="Normal"/>
    <s v="Excellent"/>
    <x v="0"/>
  </r>
  <r>
    <s v="OPS-103336"/>
    <d v="2025-09-15T00:00:00"/>
    <x v="3"/>
    <s v="Bengaluru"/>
    <s v="Compliance Request"/>
    <s v="High"/>
    <x v="0"/>
    <x v="2"/>
    <x v="0"/>
    <n v="14.8"/>
    <n v="12"/>
    <x v="1"/>
    <n v="2"/>
    <n v="4.2"/>
    <n v="350"/>
    <n v="5180"/>
    <x v="9"/>
    <n v="9"/>
    <s v="Q3"/>
    <s v="Monday"/>
    <s v="Bengaluru"/>
    <s v="Email"/>
    <s v="Compliance Request"/>
    <x v="3"/>
    <x v="1"/>
    <s v="Normal"/>
    <s v="At Risk"/>
    <x v="1"/>
  </r>
  <r>
    <s v="OPS-102397"/>
    <d v="2025-10-16T00:00:00"/>
    <x v="1"/>
    <s v="Chennai"/>
    <s v="System Issue"/>
    <s v="Medium"/>
    <x v="3"/>
    <x v="1"/>
    <x v="0"/>
    <n v="23.8"/>
    <n v="24"/>
    <x v="0"/>
    <n v="1"/>
    <n v="3.6"/>
    <n v="350"/>
    <n v="8330"/>
    <x v="3"/>
    <n v="10"/>
    <s v="Q4"/>
    <s v="Thursday"/>
    <s v="Chennai"/>
    <s v="Phone"/>
    <s v="System Issue"/>
    <x v="1"/>
    <x v="0"/>
    <s v="Normal"/>
    <s v="Good"/>
    <x v="1"/>
  </r>
  <r>
    <s v="OPS-100371"/>
    <d v="2025-09-03T00:00:00"/>
    <x v="4"/>
    <s v="Chennai"/>
    <s v="Employee Query"/>
    <s v="Low"/>
    <x v="1"/>
    <x v="3"/>
    <x v="0"/>
    <n v="10.3"/>
    <n v="48"/>
    <x v="0"/>
    <n v="0"/>
    <n v="4.3"/>
    <n v="450"/>
    <n v="4635"/>
    <x v="9"/>
    <n v="9"/>
    <s v="Q3"/>
    <s v="Wednesday"/>
    <s v="Chennai"/>
    <s v="Portal"/>
    <s v="Employee Query"/>
    <x v="4"/>
    <x v="0"/>
    <s v="Normal"/>
    <s v="Excellent"/>
    <x v="0"/>
  </r>
  <r>
    <s v="OPS-100103"/>
    <d v="2025-05-19T00:00:00"/>
    <x v="2"/>
    <s v="Bengaluru"/>
    <s v="Employee Query"/>
    <s v="Low"/>
    <x v="0"/>
    <x v="2"/>
    <x v="0"/>
    <n v="14.4"/>
    <n v="48"/>
    <x v="0"/>
    <n v="0"/>
    <n v="4.2"/>
    <n v="280"/>
    <n v="4032"/>
    <x v="2"/>
    <n v="5"/>
    <s v="Q2"/>
    <s v="Monday"/>
    <s v="Bengaluru"/>
    <s v="Email"/>
    <s v="Employee Query"/>
    <x v="2"/>
    <x v="0"/>
    <s v="Normal"/>
    <s v="Excellent"/>
    <x v="0"/>
  </r>
  <r>
    <s v="OPS-102664"/>
    <d v="2025-10-22T00:00:00"/>
    <x v="1"/>
    <s v="Chennai"/>
    <s v="Compliance Request"/>
    <s v="Low"/>
    <x v="1"/>
    <x v="0"/>
    <x v="0"/>
    <n v="5.2"/>
    <n v="48"/>
    <x v="0"/>
    <n v="0"/>
    <n v="5"/>
    <n v="450"/>
    <n v="2340"/>
    <x v="3"/>
    <n v="10"/>
    <s v="Q4"/>
    <s v="Wednesday"/>
    <s v="Chennai"/>
    <s v="Portal"/>
    <s v="Compliance Request"/>
    <x v="1"/>
    <x v="0"/>
    <s v="Normal"/>
    <s v="Excellent"/>
    <x v="0"/>
  </r>
  <r>
    <s v="OPS-101440"/>
    <d v="2025-05-29T00:00:00"/>
    <x v="0"/>
    <s v="Noida"/>
    <s v="System Issue"/>
    <s v="High"/>
    <x v="3"/>
    <x v="2"/>
    <x v="2"/>
    <n v="8.1999999999999993"/>
    <n v="12"/>
    <x v="0"/>
    <n v="0"/>
    <n v="4.5999999999999996"/>
    <n v="280"/>
    <n v="2296"/>
    <x v="2"/>
    <n v="5"/>
    <s v="Q2"/>
    <s v="Thursday"/>
    <s v="Noida"/>
    <s v="Phone"/>
    <s v="System Issue"/>
    <x v="0"/>
    <x v="0"/>
    <s v="Normal"/>
    <s v="Good"/>
    <x v="0"/>
  </r>
  <r>
    <s v="OPS-101372"/>
    <d v="2025-11-03T00:00:00"/>
    <x v="2"/>
    <s v="Mumbai"/>
    <s v="Invoice Query"/>
    <s v="Medium"/>
    <x v="2"/>
    <x v="1"/>
    <x v="0"/>
    <n v="8"/>
    <n v="24"/>
    <x v="0"/>
    <n v="0"/>
    <n v="4.8"/>
    <n v="350"/>
    <n v="2800"/>
    <x v="6"/>
    <n v="11"/>
    <s v="Q4"/>
    <s v="Monday"/>
    <s v="Mumbai"/>
    <s v="Teams"/>
    <s v="Invoice Query"/>
    <x v="2"/>
    <x v="0"/>
    <s v="Normal"/>
    <s v="Excellent"/>
    <x v="0"/>
  </r>
  <r>
    <s v="OPS-104993"/>
    <d v="2025-03-13T00:00:00"/>
    <x v="1"/>
    <s v="Noida"/>
    <s v="Invoice Query"/>
    <s v="Medium"/>
    <x v="1"/>
    <x v="2"/>
    <x v="0"/>
    <n v="8.6"/>
    <n v="24"/>
    <x v="0"/>
    <n v="0"/>
    <n v="5"/>
    <n v="320"/>
    <n v="2752"/>
    <x v="8"/>
    <n v="3"/>
    <s v="Q1"/>
    <s v="Thursday"/>
    <s v="Noida"/>
    <s v="Portal"/>
    <s v="Invoice Query"/>
    <x v="1"/>
    <x v="0"/>
    <s v="Normal"/>
    <s v="Excellent"/>
    <x v="0"/>
  </r>
  <r>
    <s v="OPS-101245"/>
    <d v="2025-06-11T00:00:00"/>
    <x v="1"/>
    <s v="Hyderabad"/>
    <s v="Employee Query"/>
    <s v="Low"/>
    <x v="0"/>
    <x v="2"/>
    <x v="0"/>
    <n v="7.6"/>
    <n v="48"/>
    <x v="0"/>
    <n v="0"/>
    <n v="4.5999999999999996"/>
    <n v="350"/>
    <n v="2660"/>
    <x v="0"/>
    <n v="6"/>
    <s v="Q2"/>
    <s v="Wednesday"/>
    <s v="Hyderabad"/>
    <s v="Email"/>
    <s v="Employee Query"/>
    <x v="1"/>
    <x v="0"/>
    <s v="Normal"/>
    <s v="Excellent"/>
    <x v="0"/>
  </r>
  <r>
    <s v="OPS-101135"/>
    <d v="2025-08-06T00:00:00"/>
    <x v="0"/>
    <s v="Hyderabad"/>
    <s v="Report Request"/>
    <s v="Low"/>
    <x v="0"/>
    <x v="2"/>
    <x v="0"/>
    <n v="6.7"/>
    <n v="48"/>
    <x v="0"/>
    <n v="0"/>
    <n v="4.4000000000000004"/>
    <n v="400"/>
    <n v="2680"/>
    <x v="1"/>
    <n v="8"/>
    <s v="Q3"/>
    <s v="Wednesday"/>
    <s v="Hyderabad"/>
    <s v="Email"/>
    <s v="Report Request"/>
    <x v="0"/>
    <x v="0"/>
    <s v="Normal"/>
    <s v="Excellent"/>
    <x v="0"/>
  </r>
  <r>
    <s v="OPS-101957"/>
    <d v="2025-08-19T00:00:00"/>
    <x v="0"/>
    <s v="Chennai"/>
    <s v="Employee Query"/>
    <s v="Low"/>
    <x v="0"/>
    <x v="2"/>
    <x v="0"/>
    <n v="6.3"/>
    <n v="48"/>
    <x v="0"/>
    <n v="0"/>
    <n v="3.8"/>
    <n v="400"/>
    <n v="2520"/>
    <x v="1"/>
    <n v="8"/>
    <s v="Q3"/>
    <s v="Tuesday"/>
    <s v="Chennai"/>
    <s v="Email"/>
    <s v="Employee Query"/>
    <x v="0"/>
    <x v="0"/>
    <s v="Normal"/>
    <s v="Excellent"/>
    <x v="0"/>
  </r>
  <r>
    <s v="OPS-103359"/>
    <d v="2025-07-07T00:00:00"/>
    <x v="1"/>
    <s v="Mumbai"/>
    <s v="Compliance Request"/>
    <s v="Low"/>
    <x v="1"/>
    <x v="0"/>
    <x v="2"/>
    <n v="14.9"/>
    <n v="48"/>
    <x v="0"/>
    <n v="0"/>
    <n v="4"/>
    <n v="400"/>
    <n v="5960"/>
    <x v="11"/>
    <n v="7"/>
    <s v="Q3"/>
    <s v="Monday"/>
    <s v="Mumbai"/>
    <s v="Portal"/>
    <s v="Compliance Request"/>
    <x v="1"/>
    <x v="0"/>
    <s v="Normal"/>
    <s v="Excellent"/>
    <x v="0"/>
  </r>
  <r>
    <s v="OPS-103887"/>
    <d v="2025-10-28T00:00:00"/>
    <x v="3"/>
    <s v="Noida"/>
    <s v="Report Request"/>
    <s v="High"/>
    <x v="0"/>
    <x v="0"/>
    <x v="0"/>
    <n v="3.7"/>
    <n v="12"/>
    <x v="0"/>
    <n v="0"/>
    <n v="5"/>
    <n v="280"/>
    <n v="1036"/>
    <x v="3"/>
    <n v="10"/>
    <s v="Q4"/>
    <s v="Tuesday"/>
    <s v="Noida"/>
    <s v="Email"/>
    <s v="Report Request"/>
    <x v="3"/>
    <x v="0"/>
    <s v="Normal"/>
    <s v="Excellent"/>
    <x v="0"/>
  </r>
  <r>
    <s v="OPS-103405"/>
    <d v="2025-03-16T00:00:00"/>
    <x v="3"/>
    <s v="Pune"/>
    <s v="Data Correction"/>
    <s v="Low"/>
    <x v="2"/>
    <x v="1"/>
    <x v="0"/>
    <n v="9.1"/>
    <n v="48"/>
    <x v="0"/>
    <n v="0"/>
    <n v="4.5999999999999996"/>
    <n v="280"/>
    <n v="2548"/>
    <x v="8"/>
    <n v="3"/>
    <s v="Q1"/>
    <s v="Sunday"/>
    <s v="Pune"/>
    <s v="Teams"/>
    <s v="Data Correction"/>
    <x v="3"/>
    <x v="0"/>
    <s v="Normal"/>
    <s v="Excellent"/>
    <x v="0"/>
  </r>
  <r>
    <s v="OPS-104268"/>
    <d v="2025-10-10T00:00:00"/>
    <x v="0"/>
    <s v="Bengaluru"/>
    <s v="Invoice Query"/>
    <s v="Medium"/>
    <x v="2"/>
    <x v="3"/>
    <x v="0"/>
    <n v="8.1"/>
    <n v="24"/>
    <x v="0"/>
    <n v="1"/>
    <n v="4.3"/>
    <n v="450"/>
    <n v="3645"/>
    <x v="3"/>
    <n v="10"/>
    <s v="Q4"/>
    <s v="Friday"/>
    <s v="Bengaluru"/>
    <s v="Teams"/>
    <s v="Invoice Query"/>
    <x v="0"/>
    <x v="0"/>
    <s v="Normal"/>
    <s v="Excellent"/>
    <x v="1"/>
  </r>
  <r>
    <s v="OPS-102150"/>
    <d v="2025-04-27T00:00:00"/>
    <x v="5"/>
    <s v="Gurugram"/>
    <s v="Vendor Query"/>
    <s v="High"/>
    <x v="1"/>
    <x v="4"/>
    <x v="1"/>
    <n v="32.5"/>
    <n v="12"/>
    <x v="1"/>
    <n v="2"/>
    <n v="4"/>
    <n v="280"/>
    <n v="9100"/>
    <x v="10"/>
    <n v="4"/>
    <s v="Q2"/>
    <s v="Sunday"/>
    <s v="Gurugram"/>
    <s v="Portal"/>
    <s v="Vendor Query"/>
    <x v="5"/>
    <x v="1"/>
    <s v="Normal"/>
    <s v="Critical"/>
    <x v="1"/>
  </r>
  <r>
    <s v="OPS-103123"/>
    <d v="2025-07-20T00:00:00"/>
    <x v="3"/>
    <s v="Pune"/>
    <s v="Vendor Query"/>
    <s v="Medium"/>
    <x v="0"/>
    <x v="1"/>
    <x v="0"/>
    <n v="14.8"/>
    <n v="24"/>
    <x v="0"/>
    <n v="2"/>
    <n v="3.8"/>
    <n v="320"/>
    <n v="4736"/>
    <x v="11"/>
    <n v="7"/>
    <s v="Q3"/>
    <s v="Sunday"/>
    <s v="Pune"/>
    <s v="Email"/>
    <s v="Vendor Query"/>
    <x v="3"/>
    <x v="0"/>
    <s v="Normal"/>
    <s v="Good"/>
    <x v="1"/>
  </r>
  <r>
    <s v="OPS-103679"/>
    <d v="2025-03-20T00:00:00"/>
    <x v="2"/>
    <s v="Mumbai"/>
    <s v="Employee Query"/>
    <s v="Medium"/>
    <x v="0"/>
    <x v="4"/>
    <x v="0"/>
    <n v="11.1"/>
    <n v="24"/>
    <x v="0"/>
    <n v="1"/>
    <n v="4.3"/>
    <n v="280"/>
    <n v="3108"/>
    <x v="8"/>
    <n v="3"/>
    <s v="Q1"/>
    <s v="Thursday"/>
    <s v="Mumbai"/>
    <s v="Email"/>
    <s v="Employee Query"/>
    <x v="2"/>
    <x v="0"/>
    <s v="Normal"/>
    <s v="Excellent"/>
    <x v="1"/>
  </r>
  <r>
    <s v="OPS-104299"/>
    <d v="2025-11-15T00:00:00"/>
    <x v="2"/>
    <s v="Hyderabad"/>
    <s v="System Issue"/>
    <s v="Low"/>
    <x v="3"/>
    <x v="3"/>
    <x v="0"/>
    <n v="4"/>
    <n v="48"/>
    <x v="0"/>
    <n v="2"/>
    <n v="4.4000000000000004"/>
    <n v="400"/>
    <n v="1600"/>
    <x v="6"/>
    <n v="11"/>
    <s v="Q4"/>
    <s v="Saturday"/>
    <s v="Hyderabad"/>
    <s v="Phone"/>
    <s v="System Issue"/>
    <x v="2"/>
    <x v="0"/>
    <s v="Normal"/>
    <s v="Excellent"/>
    <x v="1"/>
  </r>
  <r>
    <s v="OPS-100529"/>
    <d v="2025-04-03T00:00:00"/>
    <x v="3"/>
    <s v="Noida"/>
    <s v="Data Correction"/>
    <s v="Critical"/>
    <x v="1"/>
    <x v="1"/>
    <x v="0"/>
    <n v="4.3"/>
    <n v="4"/>
    <x v="1"/>
    <n v="1"/>
    <n v="4.3"/>
    <n v="350"/>
    <n v="1505"/>
    <x v="10"/>
    <n v="4"/>
    <s v="Q2"/>
    <s v="Thursday"/>
    <s v="Noida"/>
    <s v="Portal"/>
    <s v="Data Correction"/>
    <x v="3"/>
    <x v="1"/>
    <s v="Normal"/>
    <s v="At Risk"/>
    <x v="1"/>
  </r>
  <r>
    <s v="OPS-104326"/>
    <d v="2025-10-07T00:00:00"/>
    <x v="2"/>
    <s v="Pune"/>
    <s v="System Issue"/>
    <s v="Low"/>
    <x v="1"/>
    <x v="2"/>
    <x v="0"/>
    <n v="12.7"/>
    <n v="48"/>
    <x v="0"/>
    <n v="0"/>
    <n v="5"/>
    <n v="350"/>
    <n v="4445"/>
    <x v="3"/>
    <n v="10"/>
    <s v="Q4"/>
    <s v="Tuesday"/>
    <s v="Pune"/>
    <s v="Portal"/>
    <s v="System Issue"/>
    <x v="2"/>
    <x v="0"/>
    <s v="Normal"/>
    <s v="Excellent"/>
    <x v="0"/>
  </r>
  <r>
    <s v="OPS-104077"/>
    <d v="2025-10-30T00:00:00"/>
    <x v="5"/>
    <s v="Mumbai"/>
    <s v="Compliance Request"/>
    <s v="Low"/>
    <x v="0"/>
    <x v="1"/>
    <x v="0"/>
    <n v="12"/>
    <n v="48"/>
    <x v="0"/>
    <n v="0"/>
    <n v="4"/>
    <n v="280"/>
    <n v="3360"/>
    <x v="3"/>
    <n v="10"/>
    <s v="Q4"/>
    <s v="Thursday"/>
    <s v="Mumbai"/>
    <s v="Email"/>
    <s v="Compliance Request"/>
    <x v="5"/>
    <x v="0"/>
    <s v="Normal"/>
    <s v="Excellent"/>
    <x v="0"/>
  </r>
  <r>
    <s v="OPS-102769"/>
    <d v="2025-09-08T00:00:00"/>
    <x v="3"/>
    <s v="Hyderabad"/>
    <s v="Invoice Query"/>
    <s v="Low"/>
    <x v="0"/>
    <x v="0"/>
    <x v="0"/>
    <n v="16.5"/>
    <n v="48"/>
    <x v="0"/>
    <n v="0"/>
    <n v="4.4000000000000004"/>
    <n v="280"/>
    <n v="4620"/>
    <x v="9"/>
    <n v="9"/>
    <s v="Q3"/>
    <s v="Monday"/>
    <s v="Hyderabad"/>
    <s v="Email"/>
    <s v="Invoice Query"/>
    <x v="3"/>
    <x v="0"/>
    <s v="Normal"/>
    <s v="Excellent"/>
    <x v="0"/>
  </r>
  <r>
    <s v="OPS-104280"/>
    <d v="2025-01-19T00:00:00"/>
    <x v="0"/>
    <s v="Pune"/>
    <s v="Employee Query"/>
    <s v="Low"/>
    <x v="2"/>
    <x v="4"/>
    <x v="0"/>
    <n v="9.6999999999999993"/>
    <n v="48"/>
    <x v="0"/>
    <n v="0"/>
    <n v="4.8"/>
    <n v="450"/>
    <n v="4365"/>
    <x v="5"/>
    <n v="1"/>
    <s v="Q1"/>
    <s v="Sunday"/>
    <s v="Pune"/>
    <s v="Teams"/>
    <s v="Employee Query"/>
    <x v="0"/>
    <x v="0"/>
    <s v="Normal"/>
    <s v="Excellent"/>
    <x v="0"/>
  </r>
  <r>
    <s v="OPS-100422"/>
    <d v="2025-02-16T00:00:00"/>
    <x v="4"/>
    <s v="Pune"/>
    <s v="Invoice Query"/>
    <s v="Low"/>
    <x v="0"/>
    <x v="2"/>
    <x v="0"/>
    <n v="15.5"/>
    <n v="48"/>
    <x v="0"/>
    <n v="1"/>
    <n v="4.0999999999999996"/>
    <n v="320"/>
    <n v="4960"/>
    <x v="4"/>
    <n v="2"/>
    <s v="Q1"/>
    <s v="Sunday"/>
    <s v="Pune"/>
    <s v="Email"/>
    <s v="Invoice Query"/>
    <x v="4"/>
    <x v="0"/>
    <s v="Normal"/>
    <s v="Excellent"/>
    <x v="1"/>
  </r>
  <r>
    <s v="OPS-102391"/>
    <d v="2025-09-13T00:00:00"/>
    <x v="5"/>
    <s v="Hyderabad"/>
    <s v="Employee Query"/>
    <s v="Low"/>
    <x v="1"/>
    <x v="3"/>
    <x v="0"/>
    <n v="15"/>
    <n v="48"/>
    <x v="0"/>
    <n v="1"/>
    <n v="4.3"/>
    <n v="280"/>
    <n v="4200"/>
    <x v="9"/>
    <n v="9"/>
    <s v="Q3"/>
    <s v="Saturday"/>
    <s v="Hyderabad"/>
    <s v="Portal"/>
    <s v="Employee Query"/>
    <x v="5"/>
    <x v="0"/>
    <s v="Normal"/>
    <s v="Excellent"/>
    <x v="1"/>
  </r>
  <r>
    <s v="OPS-100653"/>
    <d v="2025-11-08T00:00:00"/>
    <x v="1"/>
    <s v="Gurugram"/>
    <s v="Access Request"/>
    <s v="Medium"/>
    <x v="0"/>
    <x v="2"/>
    <x v="0"/>
    <n v="4.8"/>
    <n v="24"/>
    <x v="0"/>
    <n v="0"/>
    <n v="4.4000000000000004"/>
    <n v="320"/>
    <n v="1536"/>
    <x v="6"/>
    <n v="11"/>
    <s v="Q4"/>
    <s v="Saturday"/>
    <s v="Gurugram"/>
    <s v="Email"/>
    <s v="Access Request"/>
    <x v="1"/>
    <x v="0"/>
    <s v="Normal"/>
    <s v="Excellent"/>
    <x v="0"/>
  </r>
  <r>
    <s v="OPS-104971"/>
    <d v="2025-09-25T00:00:00"/>
    <x v="0"/>
    <s v="Bengaluru"/>
    <s v="Data Correction"/>
    <s v="High"/>
    <x v="3"/>
    <x v="2"/>
    <x v="0"/>
    <n v="7.2"/>
    <n v="12"/>
    <x v="0"/>
    <n v="1"/>
    <n v="3.8"/>
    <n v="400"/>
    <n v="2880"/>
    <x v="9"/>
    <n v="9"/>
    <s v="Q3"/>
    <s v="Thursday"/>
    <s v="Bengaluru"/>
    <s v="Phone"/>
    <s v="Data Correction"/>
    <x v="0"/>
    <x v="0"/>
    <s v="Normal"/>
    <s v="Good"/>
    <x v="1"/>
  </r>
  <r>
    <s v="OPS-101192"/>
    <d v="2025-06-29T00:00:00"/>
    <x v="4"/>
    <s v="Gurugram"/>
    <s v="Data Correction"/>
    <s v="Low"/>
    <x v="1"/>
    <x v="2"/>
    <x v="0"/>
    <n v="8.6999999999999993"/>
    <n v="48"/>
    <x v="0"/>
    <n v="0"/>
    <n v="5"/>
    <n v="280"/>
    <n v="2436"/>
    <x v="0"/>
    <n v="6"/>
    <s v="Q2"/>
    <s v="Sunday"/>
    <s v="Gurugram"/>
    <s v="Portal"/>
    <s v="Data Correction"/>
    <x v="4"/>
    <x v="0"/>
    <s v="Normal"/>
    <s v="Excellent"/>
    <x v="0"/>
  </r>
  <r>
    <s v="OPS-101449"/>
    <d v="2025-02-28T00:00:00"/>
    <x v="3"/>
    <s v="Mumbai"/>
    <s v="System Issue"/>
    <s v="Medium"/>
    <x v="1"/>
    <x v="4"/>
    <x v="0"/>
    <n v="5.8"/>
    <n v="24"/>
    <x v="0"/>
    <n v="0"/>
    <n v="4.9000000000000004"/>
    <n v="400"/>
    <n v="2320"/>
    <x v="4"/>
    <n v="2"/>
    <s v="Q1"/>
    <s v="Friday"/>
    <s v="Mumbai"/>
    <s v="Portal"/>
    <s v="System Issue"/>
    <x v="3"/>
    <x v="0"/>
    <s v="Normal"/>
    <s v="Excellent"/>
    <x v="0"/>
  </r>
  <r>
    <s v="OPS-103288"/>
    <d v="2025-09-07T00:00:00"/>
    <x v="2"/>
    <s v="Gurugram"/>
    <s v="Report Request"/>
    <s v="Medium"/>
    <x v="0"/>
    <x v="4"/>
    <x v="0"/>
    <n v="19.2"/>
    <n v="24"/>
    <x v="0"/>
    <n v="2"/>
    <n v="3.6"/>
    <n v="350"/>
    <n v="6720"/>
    <x v="9"/>
    <n v="9"/>
    <s v="Q3"/>
    <s v="Sunday"/>
    <s v="Gurugram"/>
    <s v="Email"/>
    <s v="Report Request"/>
    <x v="2"/>
    <x v="0"/>
    <s v="Normal"/>
    <s v="Good"/>
    <x v="1"/>
  </r>
  <r>
    <s v="OPS-104328"/>
    <d v="2025-06-15T00:00:00"/>
    <x v="3"/>
    <s v="Mumbai"/>
    <s v="Vendor Query"/>
    <s v="Low"/>
    <x v="2"/>
    <x v="4"/>
    <x v="2"/>
    <n v="11.7"/>
    <n v="48"/>
    <x v="0"/>
    <n v="0"/>
    <n v="4.5"/>
    <n v="280"/>
    <n v="3276"/>
    <x v="0"/>
    <n v="6"/>
    <s v="Q2"/>
    <s v="Sunday"/>
    <s v="Mumbai"/>
    <s v="Teams"/>
    <s v="Vendor Query"/>
    <x v="3"/>
    <x v="0"/>
    <s v="Normal"/>
    <s v="Excellent"/>
    <x v="0"/>
  </r>
  <r>
    <s v="OPS-102249"/>
    <d v="2025-09-20T00:00:00"/>
    <x v="5"/>
    <s v="Mumbai"/>
    <s v="Compliance Request"/>
    <s v="Low"/>
    <x v="3"/>
    <x v="3"/>
    <x v="1"/>
    <n v="11.2"/>
    <n v="48"/>
    <x v="0"/>
    <n v="3"/>
    <n v="4.0999999999999996"/>
    <n v="450"/>
    <n v="5040"/>
    <x v="9"/>
    <n v="9"/>
    <s v="Q3"/>
    <s v="Saturday"/>
    <s v="Mumbai"/>
    <s v="Phone"/>
    <s v="Compliance Request"/>
    <x v="5"/>
    <x v="0"/>
    <s v="Normal"/>
    <s v="Excellent"/>
    <x v="1"/>
  </r>
  <r>
    <s v="OPS-104259"/>
    <d v="2025-06-28T00:00:00"/>
    <x v="0"/>
    <s v="Hyderabad"/>
    <s v="Invoice Query"/>
    <s v="Medium"/>
    <x v="0"/>
    <x v="0"/>
    <x v="0"/>
    <n v="33"/>
    <n v="24"/>
    <x v="1"/>
    <n v="1"/>
    <s v="Unknown"/>
    <n v="400"/>
    <n v="13200"/>
    <x v="0"/>
    <n v="6"/>
    <s v="Q2"/>
    <s v="Saturday"/>
    <s v="Hyderabad"/>
    <s v="Email"/>
    <s v="Invoice Query"/>
    <x v="0"/>
    <x v="1"/>
    <s v="Normal"/>
    <s v="At Risk"/>
    <x v="1"/>
  </r>
  <r>
    <s v="OPS-101420"/>
    <d v="2025-04-18T00:00:00"/>
    <x v="3"/>
    <s v="Noida"/>
    <s v="Invoice Query"/>
    <s v="Medium"/>
    <x v="1"/>
    <x v="2"/>
    <x v="0"/>
    <n v="8.8000000000000007"/>
    <n v="24"/>
    <x v="0"/>
    <n v="0"/>
    <n v="5"/>
    <n v="350"/>
    <n v="3080"/>
    <x v="10"/>
    <n v="4"/>
    <s v="Q2"/>
    <s v="Friday"/>
    <s v="Noida"/>
    <s v="Portal"/>
    <s v="Invoice Query"/>
    <x v="3"/>
    <x v="0"/>
    <s v="Normal"/>
    <s v="Excellent"/>
    <x v="0"/>
  </r>
  <r>
    <s v="OPS-101303"/>
    <d v="2025-02-22T00:00:00"/>
    <x v="3"/>
    <s v="Bengaluru"/>
    <s v="Employee Query"/>
    <s v="High"/>
    <x v="0"/>
    <x v="2"/>
    <x v="0"/>
    <n v="3.8"/>
    <n v="12"/>
    <x v="0"/>
    <n v="0"/>
    <n v="4.7"/>
    <n v="350"/>
    <n v="1330"/>
    <x v="4"/>
    <n v="2"/>
    <s v="Q1"/>
    <s v="Saturday"/>
    <s v="Bengaluru"/>
    <s v="Email"/>
    <s v="Employee Query"/>
    <x v="3"/>
    <x v="0"/>
    <s v="Normal"/>
    <s v="Excellent"/>
    <x v="0"/>
  </r>
  <r>
    <s v="OPS-102696"/>
    <d v="2025-01-12T00:00:00"/>
    <x v="2"/>
    <s v="Chennai"/>
    <s v="Data Correction"/>
    <s v="High"/>
    <x v="0"/>
    <x v="2"/>
    <x v="0"/>
    <n v="1.8"/>
    <n v="12"/>
    <x v="0"/>
    <n v="1"/>
    <n v="4.8"/>
    <n v="280"/>
    <n v="504"/>
    <x v="5"/>
    <n v="1"/>
    <s v="Q1"/>
    <s v="Sunday"/>
    <s v="Chennai"/>
    <s v="Email"/>
    <s v="Data Correction"/>
    <x v="2"/>
    <x v="0"/>
    <s v="Normal"/>
    <s v="Excellent"/>
    <x v="1"/>
  </r>
  <r>
    <s v="OPS-100029"/>
    <d v="2025-12-11T00:00:00"/>
    <x v="1"/>
    <s v="Bengaluru"/>
    <s v="Compliance Request"/>
    <s v="Low"/>
    <x v="0"/>
    <x v="3"/>
    <x v="0"/>
    <n v="22.3"/>
    <n v="48"/>
    <x v="0"/>
    <n v="0"/>
    <n v="4.3"/>
    <n v="350"/>
    <n v="7805"/>
    <x v="7"/>
    <n v="12"/>
    <s v="Q4"/>
    <s v="Thursday"/>
    <s v="Bengaluru"/>
    <s v="Email"/>
    <s v="Compliance Request"/>
    <x v="1"/>
    <x v="0"/>
    <s v="Normal"/>
    <s v="Excellent"/>
    <x v="0"/>
  </r>
  <r>
    <s v="OPS-104608"/>
    <d v="2025-05-08T00:00:00"/>
    <x v="6"/>
    <s v="Bengaluru"/>
    <s v="System Issue"/>
    <s v="Medium"/>
    <x v="0"/>
    <x v="1"/>
    <x v="0"/>
    <n v="10.7"/>
    <n v="24"/>
    <x v="0"/>
    <n v="0"/>
    <n v="4.8"/>
    <n v="400"/>
    <n v="4280"/>
    <x v="2"/>
    <n v="5"/>
    <s v="Q2"/>
    <s v="Thursday"/>
    <s v="Bengaluru"/>
    <s v="Email"/>
    <s v="System Issue"/>
    <x v="6"/>
    <x v="0"/>
    <s v="Normal"/>
    <s v="Excellent"/>
    <x v="0"/>
  </r>
  <r>
    <s v="OPS-101057"/>
    <d v="2025-04-14T00:00:00"/>
    <x v="6"/>
    <s v="Chennai"/>
    <s v="Employee Query"/>
    <s v="Medium"/>
    <x v="0"/>
    <x v="0"/>
    <x v="1"/>
    <n v="25.8"/>
    <n v="24"/>
    <x v="1"/>
    <n v="2"/>
    <n v="4.2"/>
    <n v="320"/>
    <n v="8256"/>
    <x v="10"/>
    <n v="4"/>
    <s v="Q2"/>
    <s v="Monday"/>
    <s v="Chennai"/>
    <s v="Email"/>
    <s v="Employee Query"/>
    <x v="6"/>
    <x v="1"/>
    <s v="Normal"/>
    <s v="At Risk"/>
    <x v="1"/>
  </r>
  <r>
    <s v="OPS-102308"/>
    <d v="2025-10-27T00:00:00"/>
    <x v="3"/>
    <s v="Gurugram"/>
    <s v="Compliance Request"/>
    <s v="Low"/>
    <x v="0"/>
    <x v="1"/>
    <x v="2"/>
    <n v="25.8"/>
    <n v="48"/>
    <x v="0"/>
    <n v="1"/>
    <n v="4.4000000000000004"/>
    <n v="400"/>
    <n v="10320"/>
    <x v="3"/>
    <n v="10"/>
    <s v="Q4"/>
    <s v="Monday"/>
    <s v="Gurugram"/>
    <s v="Email"/>
    <s v="Compliance Request"/>
    <x v="3"/>
    <x v="0"/>
    <s v="Normal"/>
    <s v="Good"/>
    <x v="1"/>
  </r>
  <r>
    <s v="OPS-100922"/>
    <d v="2025-08-21T00:00:00"/>
    <x v="3"/>
    <s v="Gurugram"/>
    <s v="Unknown"/>
    <s v="Low"/>
    <x v="1"/>
    <x v="3"/>
    <x v="0"/>
    <n v="6.3"/>
    <n v="48"/>
    <x v="0"/>
    <n v="0"/>
    <n v="4.7"/>
    <n v="400"/>
    <n v="2520"/>
    <x v="1"/>
    <n v="8"/>
    <s v="Q3"/>
    <s v="Thursday"/>
    <s v="Gurugram"/>
    <s v="Portal"/>
    <s v="Unknown"/>
    <x v="3"/>
    <x v="0"/>
    <s v="Normal"/>
    <s v="Excellent"/>
    <x v="0"/>
  </r>
  <r>
    <s v="OPS-104255"/>
    <d v="2025-07-25T00:00:00"/>
    <x v="3"/>
    <s v="Chennai"/>
    <s v="Report Request"/>
    <s v="Medium"/>
    <x v="2"/>
    <x v="0"/>
    <x v="2"/>
    <n v="7.4"/>
    <n v="24"/>
    <x v="0"/>
    <n v="0"/>
    <n v="4.2"/>
    <n v="400"/>
    <n v="2960"/>
    <x v="11"/>
    <n v="7"/>
    <s v="Q3"/>
    <s v="Friday"/>
    <s v="Chennai"/>
    <s v="Teams"/>
    <s v="Report Request"/>
    <x v="3"/>
    <x v="0"/>
    <s v="Normal"/>
    <s v="Excellent"/>
    <x v="0"/>
  </r>
  <r>
    <s v="OPS-101871"/>
    <d v="2025-01-12T00:00:00"/>
    <x v="5"/>
    <s v="Bengaluru"/>
    <s v="Report Request"/>
    <s v="Medium"/>
    <x v="0"/>
    <x v="4"/>
    <x v="0"/>
    <n v="14.2"/>
    <n v="24"/>
    <x v="0"/>
    <n v="0"/>
    <n v="4.8"/>
    <n v="450"/>
    <n v="6390"/>
    <x v="5"/>
    <n v="1"/>
    <s v="Q1"/>
    <s v="Sunday"/>
    <s v="Bengaluru"/>
    <s v="Email"/>
    <s v="Report Request"/>
    <x v="5"/>
    <x v="0"/>
    <s v="Normal"/>
    <s v="Good"/>
    <x v="0"/>
  </r>
  <r>
    <s v="OPS-103074"/>
    <d v="2025-12-09T00:00:00"/>
    <x v="1"/>
    <s v="Hyderabad"/>
    <s v="Compliance Request"/>
    <s v="Medium"/>
    <x v="0"/>
    <x v="1"/>
    <x v="0"/>
    <n v="13.1"/>
    <n v="24"/>
    <x v="0"/>
    <n v="0"/>
    <n v="4.7"/>
    <n v="400"/>
    <n v="5240"/>
    <x v="7"/>
    <n v="12"/>
    <s v="Q4"/>
    <s v="Tuesday"/>
    <s v="Hyderabad"/>
    <s v="Email"/>
    <s v="Compliance Request"/>
    <x v="1"/>
    <x v="0"/>
    <s v="Normal"/>
    <s v="Good"/>
    <x v="0"/>
  </r>
  <r>
    <s v="OPS-104352"/>
    <d v="2025-08-21T00:00:00"/>
    <x v="2"/>
    <s v="Noida"/>
    <s v="Vendor Query"/>
    <s v="Medium"/>
    <x v="2"/>
    <x v="4"/>
    <x v="0"/>
    <n v="28.1"/>
    <n v="24"/>
    <x v="1"/>
    <n v="0"/>
    <n v="3.3"/>
    <n v="400"/>
    <n v="11240"/>
    <x v="1"/>
    <n v="8"/>
    <s v="Q3"/>
    <s v="Thursday"/>
    <s v="Noida"/>
    <s v="Teams"/>
    <s v="Vendor Query"/>
    <x v="2"/>
    <x v="1"/>
    <s v="Normal"/>
    <s v="At Risk"/>
    <x v="0"/>
  </r>
  <r>
    <s v="OPS-104276"/>
    <d v="2025-02-28T00:00:00"/>
    <x v="3"/>
    <s v="Noida"/>
    <s v="Report Request"/>
    <s v="High"/>
    <x v="1"/>
    <x v="1"/>
    <x v="2"/>
    <n v="16.100000000000001"/>
    <n v="12"/>
    <x v="1"/>
    <n v="0"/>
    <n v="5"/>
    <n v="450"/>
    <n v="7245"/>
    <x v="4"/>
    <n v="2"/>
    <s v="Q1"/>
    <s v="Friday"/>
    <s v="Noida"/>
    <s v="Portal"/>
    <s v="Report Request"/>
    <x v="3"/>
    <x v="1"/>
    <s v="Normal"/>
    <s v="At Risk"/>
    <x v="0"/>
  </r>
  <r>
    <s v="OPS-101473"/>
    <d v="2025-01-14T00:00:00"/>
    <x v="1"/>
    <s v="Bengaluru"/>
    <s v="Compliance Request"/>
    <s v="Low"/>
    <x v="0"/>
    <x v="0"/>
    <x v="0"/>
    <n v="1.7"/>
    <n v="48"/>
    <x v="0"/>
    <n v="0"/>
    <n v="4.4000000000000004"/>
    <n v="320"/>
    <n v="544"/>
    <x v="5"/>
    <n v="1"/>
    <s v="Q1"/>
    <s v="Tuesday"/>
    <s v="Bengaluru"/>
    <s v="Email"/>
    <s v="Compliance Request"/>
    <x v="1"/>
    <x v="0"/>
    <s v="Normal"/>
    <s v="Excellent"/>
    <x v="0"/>
  </r>
  <r>
    <s v="OPS-104098"/>
    <d v="2025-10-07T00:00:00"/>
    <x v="1"/>
    <s v="Hyderabad"/>
    <s v="Data Correction"/>
    <s v="Medium"/>
    <x v="3"/>
    <x v="2"/>
    <x v="0"/>
    <n v="4.9000000000000004"/>
    <n v="24"/>
    <x v="0"/>
    <n v="0"/>
    <n v="5"/>
    <n v="450"/>
    <n v="2205"/>
    <x v="3"/>
    <n v="10"/>
    <s v="Q4"/>
    <s v="Tuesday"/>
    <s v="Hyderabad"/>
    <s v="Phone"/>
    <s v="Data Correction"/>
    <x v="1"/>
    <x v="0"/>
    <s v="Normal"/>
    <s v="Excellent"/>
    <x v="0"/>
  </r>
  <r>
    <s v="OPS-100402"/>
    <d v="2025-11-10T00:00:00"/>
    <x v="1"/>
    <s v="Mumbai"/>
    <s v="Vendor Query"/>
    <s v="Low"/>
    <x v="0"/>
    <x v="2"/>
    <x v="0"/>
    <n v="16.399999999999999"/>
    <n v="48"/>
    <x v="0"/>
    <n v="0"/>
    <n v="4.0999999999999996"/>
    <n v="400"/>
    <n v="6560"/>
    <x v="6"/>
    <n v="11"/>
    <s v="Q4"/>
    <s v="Monday"/>
    <s v="Mumbai"/>
    <s v="Email"/>
    <s v="Vendor Query"/>
    <x v="1"/>
    <x v="0"/>
    <s v="Normal"/>
    <s v="Excellent"/>
    <x v="0"/>
  </r>
  <r>
    <s v="OPS-102574"/>
    <d v="2025-05-16T00:00:00"/>
    <x v="1"/>
    <s v="Pune"/>
    <s v="System Issue"/>
    <s v="Medium"/>
    <x v="0"/>
    <x v="1"/>
    <x v="0"/>
    <n v="9.6999999999999993"/>
    <n v="24"/>
    <x v="0"/>
    <n v="0"/>
    <n v="4.5999999999999996"/>
    <n v="350"/>
    <n v="3395"/>
    <x v="2"/>
    <n v="5"/>
    <s v="Q2"/>
    <s v="Friday"/>
    <s v="Pune"/>
    <s v="Email"/>
    <s v="System Issue"/>
    <x v="1"/>
    <x v="0"/>
    <s v="Normal"/>
    <s v="Excellent"/>
    <x v="0"/>
  </r>
  <r>
    <s v="OPS-104589"/>
    <d v="2025-12-29T00:00:00"/>
    <x v="2"/>
    <s v="Gurugram"/>
    <s v="Compliance Request"/>
    <s v="High"/>
    <x v="0"/>
    <x v="5"/>
    <x v="0"/>
    <n v="15.4"/>
    <n v="12"/>
    <x v="1"/>
    <n v="1"/>
    <n v="4.3"/>
    <n v="320"/>
    <n v="4928"/>
    <x v="7"/>
    <n v="12"/>
    <s v="Q4"/>
    <s v="Monday"/>
    <s v="Gurugram"/>
    <s v="Email"/>
    <s v="Compliance Request"/>
    <x v="2"/>
    <x v="1"/>
    <s v="Normal"/>
    <s v="At Risk"/>
    <x v="1"/>
  </r>
  <r>
    <s v="OPS-102263"/>
    <d v="2025-04-12T00:00:00"/>
    <x v="4"/>
    <s v="Noida"/>
    <s v="Data Correction"/>
    <s v="High"/>
    <x v="0"/>
    <x v="3"/>
    <x v="2"/>
    <n v="16.399999999999999"/>
    <n v="12"/>
    <x v="1"/>
    <n v="1"/>
    <n v="4.0999999999999996"/>
    <n v="350"/>
    <n v="5740"/>
    <x v="10"/>
    <n v="4"/>
    <s v="Q2"/>
    <s v="Saturday"/>
    <s v="Noida"/>
    <s v="Email"/>
    <s v="Data Correction"/>
    <x v="4"/>
    <x v="1"/>
    <s v="Normal"/>
    <s v="At Risk"/>
    <x v="1"/>
  </r>
  <r>
    <s v="OPS-103064"/>
    <d v="2025-09-29T00:00:00"/>
    <x v="5"/>
    <s v="Pune"/>
    <s v="Vendor Query"/>
    <s v="Low"/>
    <x v="1"/>
    <x v="1"/>
    <x v="0"/>
    <n v="9.1"/>
    <n v="48"/>
    <x v="0"/>
    <n v="0"/>
    <n v="4.9000000000000004"/>
    <n v="280"/>
    <n v="2548"/>
    <x v="9"/>
    <n v="9"/>
    <s v="Q3"/>
    <s v="Monday"/>
    <s v="Pune"/>
    <s v="Portal"/>
    <s v="Vendor Query"/>
    <x v="5"/>
    <x v="0"/>
    <s v="Normal"/>
    <s v="Excellent"/>
    <x v="0"/>
  </r>
  <r>
    <s v="OPS-102758"/>
    <d v="2025-06-22T00:00:00"/>
    <x v="4"/>
    <s v="Noida"/>
    <s v="Compliance Request"/>
    <s v="Low"/>
    <x v="0"/>
    <x v="1"/>
    <x v="0"/>
    <n v="8.3000000000000007"/>
    <n v="48"/>
    <x v="0"/>
    <n v="1"/>
    <n v="4.4000000000000004"/>
    <n v="350"/>
    <n v="2905"/>
    <x v="0"/>
    <n v="6"/>
    <s v="Q2"/>
    <s v="Sunday"/>
    <s v="Noida"/>
    <s v="Email"/>
    <s v="Compliance Request"/>
    <x v="4"/>
    <x v="0"/>
    <s v="Normal"/>
    <s v="Excellent"/>
    <x v="1"/>
  </r>
  <r>
    <s v="OPS-101087"/>
    <d v="2025-09-11T00:00:00"/>
    <x v="3"/>
    <s v="Bengaluru"/>
    <s v="Compliance Request"/>
    <s v="High"/>
    <x v="1"/>
    <x v="2"/>
    <x v="2"/>
    <n v="20.5"/>
    <n v="12"/>
    <x v="1"/>
    <n v="1"/>
    <n v="3.8"/>
    <n v="280"/>
    <n v="5740"/>
    <x v="9"/>
    <n v="9"/>
    <s v="Q3"/>
    <s v="Thursday"/>
    <s v="Bengaluru"/>
    <s v="Portal"/>
    <s v="Compliance Request"/>
    <x v="3"/>
    <x v="1"/>
    <s v="Normal"/>
    <s v="Critical"/>
    <x v="1"/>
  </r>
  <r>
    <s v="OPS-101834"/>
    <d v="2025-12-25T00:00:00"/>
    <x v="1"/>
    <s v="Hyderabad"/>
    <s v="Unknown"/>
    <s v="Critical"/>
    <x v="1"/>
    <x v="1"/>
    <x v="0"/>
    <n v="16.899999999999999"/>
    <n v="4"/>
    <x v="1"/>
    <n v="1"/>
    <n v="4.0999999999999996"/>
    <n v="400"/>
    <n v="6760"/>
    <x v="7"/>
    <n v="12"/>
    <s v="Q4"/>
    <s v="Thursday"/>
    <s v="Hyderabad"/>
    <s v="Portal"/>
    <s v="Unknown"/>
    <x v="1"/>
    <x v="1"/>
    <s v="Critical Risk"/>
    <s v="Critical"/>
    <x v="1"/>
  </r>
  <r>
    <s v="OPS-104895"/>
    <d v="2025-07-01T00:00:00"/>
    <x v="5"/>
    <s v="Pune"/>
    <s v="Employee Query"/>
    <s v="High"/>
    <x v="0"/>
    <x v="0"/>
    <x v="0"/>
    <n v="11.3"/>
    <n v="12"/>
    <x v="0"/>
    <n v="1"/>
    <n v="4.8"/>
    <n v="280"/>
    <n v="3164"/>
    <x v="11"/>
    <n v="7"/>
    <s v="Q3"/>
    <s v="Tuesday"/>
    <s v="Pune"/>
    <s v="Email"/>
    <s v="Employee Query"/>
    <x v="5"/>
    <x v="0"/>
    <s v="Normal"/>
    <s v="Good"/>
    <x v="1"/>
  </r>
  <r>
    <s v="OPS-101120"/>
    <d v="2025-10-10T00:00:00"/>
    <x v="2"/>
    <s v="Gurugram"/>
    <s v="Invoice Query"/>
    <s v="Low"/>
    <x v="0"/>
    <x v="2"/>
    <x v="0"/>
    <n v="28.6"/>
    <n v="48"/>
    <x v="0"/>
    <n v="0"/>
    <n v="3.7"/>
    <n v="320"/>
    <n v="9152"/>
    <x v="3"/>
    <n v="10"/>
    <s v="Q4"/>
    <s v="Friday"/>
    <s v="Gurugram"/>
    <s v="Email"/>
    <s v="Invoice Query"/>
    <x v="2"/>
    <x v="0"/>
    <s v="Normal"/>
    <s v="Good"/>
    <x v="0"/>
  </r>
  <r>
    <s v="OPS-102444"/>
    <d v="2025-06-05T00:00:00"/>
    <x v="2"/>
    <s v="Mumbai"/>
    <s v="Vendor Query"/>
    <s v="High"/>
    <x v="1"/>
    <x v="2"/>
    <x v="1"/>
    <n v="25.7"/>
    <n v="12"/>
    <x v="1"/>
    <n v="2"/>
    <n v="3.1"/>
    <n v="280"/>
    <n v="7196"/>
    <x v="0"/>
    <n v="6"/>
    <s v="Q2"/>
    <s v="Thursday"/>
    <s v="Mumbai"/>
    <s v="Portal"/>
    <s v="Vendor Query"/>
    <x v="2"/>
    <x v="1"/>
    <s v="Normal"/>
    <s v="Critical"/>
    <x v="1"/>
  </r>
  <r>
    <s v="OPS-101081"/>
    <d v="2025-10-16T00:00:00"/>
    <x v="1"/>
    <s v="Chennai"/>
    <s v="Report Request"/>
    <s v="Critical"/>
    <x v="2"/>
    <x v="3"/>
    <x v="0"/>
    <n v="8.8000000000000007"/>
    <n v="4"/>
    <x v="1"/>
    <n v="0"/>
    <n v="4.4000000000000004"/>
    <n v="320"/>
    <n v="2816"/>
    <x v="3"/>
    <n v="10"/>
    <s v="Q4"/>
    <s v="Thursday"/>
    <s v="Chennai"/>
    <s v="Teams"/>
    <s v="Report Request"/>
    <x v="1"/>
    <x v="1"/>
    <s v="Critical Risk"/>
    <s v="Critical"/>
    <x v="0"/>
  </r>
  <r>
    <s v="OPS-103285"/>
    <d v="2025-10-28T00:00:00"/>
    <x v="3"/>
    <s v="Noida"/>
    <s v="Compliance Request"/>
    <s v="Low"/>
    <x v="0"/>
    <x v="0"/>
    <x v="1"/>
    <n v="7.5"/>
    <n v="48"/>
    <x v="0"/>
    <n v="2"/>
    <n v="4.2"/>
    <n v="280"/>
    <n v="2100"/>
    <x v="3"/>
    <n v="10"/>
    <s v="Q4"/>
    <s v="Tuesday"/>
    <s v="Noida"/>
    <s v="Email"/>
    <s v="Compliance Request"/>
    <x v="3"/>
    <x v="0"/>
    <s v="Normal"/>
    <s v="Excellent"/>
    <x v="1"/>
  </r>
  <r>
    <s v="OPS-102141"/>
    <d v="2025-02-12T00:00:00"/>
    <x v="6"/>
    <s v="Gurugram"/>
    <s v="Compliance Request"/>
    <s v="Medium"/>
    <x v="2"/>
    <x v="3"/>
    <x v="0"/>
    <n v="9.3000000000000007"/>
    <n v="24"/>
    <x v="0"/>
    <n v="0"/>
    <n v="4.5"/>
    <n v="350"/>
    <n v="3255"/>
    <x v="4"/>
    <n v="2"/>
    <s v="Q1"/>
    <s v="Wednesday"/>
    <s v="Gurugram"/>
    <s v="Teams"/>
    <s v="Compliance Request"/>
    <x v="6"/>
    <x v="0"/>
    <s v="Normal"/>
    <s v="Excellent"/>
    <x v="0"/>
  </r>
  <r>
    <s v="OPS-103764"/>
    <d v="2025-06-11T00:00:00"/>
    <x v="2"/>
    <s v="Mumbai"/>
    <s v="System Issue"/>
    <s v="Medium"/>
    <x v="2"/>
    <x v="0"/>
    <x v="0"/>
    <n v="15.8"/>
    <n v="24"/>
    <x v="0"/>
    <n v="0"/>
    <n v="4.4000000000000004"/>
    <n v="450"/>
    <n v="7110"/>
    <x v="0"/>
    <n v="6"/>
    <s v="Q2"/>
    <s v="Wednesday"/>
    <s v="Mumbai"/>
    <s v="Teams"/>
    <s v="System Issue"/>
    <x v="2"/>
    <x v="0"/>
    <s v="Normal"/>
    <s v="Good"/>
    <x v="0"/>
  </r>
  <r>
    <s v="OPS-103601"/>
    <d v="2025-03-16T00:00:00"/>
    <x v="4"/>
    <s v="Chennai"/>
    <s v="Vendor Query"/>
    <s v="Critical"/>
    <x v="0"/>
    <x v="0"/>
    <x v="0"/>
    <n v="4.5"/>
    <n v="4"/>
    <x v="1"/>
    <n v="2"/>
    <n v="5"/>
    <n v="450"/>
    <n v="2025"/>
    <x v="8"/>
    <n v="3"/>
    <s v="Q1"/>
    <s v="Sunday"/>
    <s v="Chennai"/>
    <s v="Email"/>
    <s v="Vendor Query"/>
    <x v="4"/>
    <x v="1"/>
    <s v="Normal"/>
    <s v="At Risk"/>
    <x v="1"/>
  </r>
  <r>
    <s v="OPS-103621"/>
    <d v="2025-11-18T00:00:00"/>
    <x v="2"/>
    <s v="Chennai"/>
    <s v="Report Request"/>
    <s v="High"/>
    <x v="2"/>
    <x v="1"/>
    <x v="0"/>
    <n v="10.9"/>
    <n v="12"/>
    <x v="0"/>
    <n v="0"/>
    <n v="4.5"/>
    <n v="320"/>
    <n v="3488"/>
    <x v="6"/>
    <n v="11"/>
    <s v="Q4"/>
    <s v="Tuesday"/>
    <s v="Chennai"/>
    <s v="Teams"/>
    <s v="Report Request"/>
    <x v="2"/>
    <x v="0"/>
    <s v="Normal"/>
    <s v="Good"/>
    <x v="0"/>
  </r>
  <r>
    <s v="OPS-103822"/>
    <d v="2025-04-02T00:00:00"/>
    <x v="3"/>
    <s v="Noida"/>
    <s v="Vendor Query"/>
    <s v="Low"/>
    <x v="0"/>
    <x v="0"/>
    <x v="0"/>
    <n v="8.4"/>
    <n v="48"/>
    <x v="0"/>
    <n v="0"/>
    <n v="5"/>
    <n v="280"/>
    <n v="2352"/>
    <x v="10"/>
    <n v="4"/>
    <s v="Q2"/>
    <s v="Wednesday"/>
    <s v="Noida"/>
    <s v="Email"/>
    <s v="Vendor Query"/>
    <x v="3"/>
    <x v="0"/>
    <s v="Normal"/>
    <s v="Excellent"/>
    <x v="0"/>
  </r>
  <r>
    <s v="OPS-100766"/>
    <d v="2025-02-08T00:00:00"/>
    <x v="6"/>
    <s v="Bengaluru"/>
    <s v="System Issue"/>
    <s v="Medium"/>
    <x v="0"/>
    <x v="4"/>
    <x v="1"/>
    <n v="22.6"/>
    <n v="24"/>
    <x v="0"/>
    <n v="1"/>
    <n v="3.9"/>
    <n v="400"/>
    <n v="9040"/>
    <x v="4"/>
    <n v="2"/>
    <s v="Q1"/>
    <s v="Saturday"/>
    <s v="Bengaluru"/>
    <s v="Email"/>
    <s v="System Issue"/>
    <x v="6"/>
    <x v="0"/>
    <s v="Normal"/>
    <s v="Good"/>
    <x v="1"/>
  </r>
  <r>
    <s v="OPS-104659"/>
    <d v="2025-02-17T00:00:00"/>
    <x v="2"/>
    <s v="Gurugram"/>
    <s v="Invoice Query"/>
    <s v="Low"/>
    <x v="3"/>
    <x v="4"/>
    <x v="0"/>
    <n v="7.4"/>
    <n v="48"/>
    <x v="0"/>
    <n v="1"/>
    <n v="3.9"/>
    <n v="280"/>
    <n v="2072"/>
    <x v="4"/>
    <n v="2"/>
    <s v="Q1"/>
    <s v="Monday"/>
    <s v="Gurugram"/>
    <s v="Phone"/>
    <s v="Invoice Query"/>
    <x v="2"/>
    <x v="0"/>
    <s v="Normal"/>
    <s v="Excellent"/>
    <x v="1"/>
  </r>
  <r>
    <s v="OPS-103075"/>
    <d v="2025-05-08T00:00:00"/>
    <x v="4"/>
    <s v="Noida"/>
    <s v="Employee Query"/>
    <s v="Low"/>
    <x v="0"/>
    <x v="4"/>
    <x v="0"/>
    <n v="6"/>
    <n v="48"/>
    <x v="0"/>
    <n v="1"/>
    <n v="4.9000000000000004"/>
    <n v="450"/>
    <n v="2700"/>
    <x v="2"/>
    <n v="5"/>
    <s v="Q2"/>
    <s v="Thursday"/>
    <s v="Noida"/>
    <s v="Email"/>
    <s v="Employee Query"/>
    <x v="4"/>
    <x v="0"/>
    <s v="Normal"/>
    <s v="Excellent"/>
    <x v="1"/>
  </r>
  <r>
    <s v="OPS-103509"/>
    <d v="2025-03-11T00:00:00"/>
    <x v="2"/>
    <s v="Gurugram"/>
    <s v="Vendor Query"/>
    <s v="Low"/>
    <x v="1"/>
    <x v="2"/>
    <x v="0"/>
    <n v="17.899999999999999"/>
    <n v="48"/>
    <x v="0"/>
    <n v="1"/>
    <n v="4"/>
    <n v="400"/>
    <n v="7160"/>
    <x v="8"/>
    <n v="3"/>
    <s v="Q1"/>
    <s v="Tuesday"/>
    <s v="Gurugram"/>
    <s v="Portal"/>
    <s v="Vendor Query"/>
    <x v="2"/>
    <x v="0"/>
    <s v="Normal"/>
    <s v="Excellent"/>
    <x v="1"/>
  </r>
  <r>
    <s v="OPS-102471"/>
    <d v="2025-01-14T00:00:00"/>
    <x v="2"/>
    <s v="Bengaluru"/>
    <s v="Access Request"/>
    <s v="Medium"/>
    <x v="1"/>
    <x v="4"/>
    <x v="0"/>
    <n v="17.399999999999999"/>
    <n v="24"/>
    <x v="0"/>
    <n v="0"/>
    <n v="4.7"/>
    <n v="280"/>
    <n v="4872"/>
    <x v="5"/>
    <n v="1"/>
    <s v="Q1"/>
    <s v="Tuesday"/>
    <s v="Bengaluru"/>
    <s v="Portal"/>
    <s v="Access Request"/>
    <x v="2"/>
    <x v="0"/>
    <s v="Normal"/>
    <s v="Good"/>
    <x v="0"/>
  </r>
  <r>
    <s v="OPS-104143"/>
    <d v="2025-01-30T00:00:00"/>
    <x v="6"/>
    <s v="Gurugram"/>
    <s v="Data Correction"/>
    <s v="Medium"/>
    <x v="0"/>
    <x v="3"/>
    <x v="1"/>
    <n v="21.4"/>
    <n v="24"/>
    <x v="0"/>
    <n v="1"/>
    <n v="4.5"/>
    <n v="450"/>
    <n v="9630"/>
    <x v="5"/>
    <n v="1"/>
    <s v="Q1"/>
    <s v="Thursday"/>
    <s v="Gurugram"/>
    <s v="Email"/>
    <s v="Data Correction"/>
    <x v="6"/>
    <x v="0"/>
    <s v="Normal"/>
    <s v="Good"/>
    <x v="1"/>
  </r>
  <r>
    <s v="OPS-100441"/>
    <d v="2025-11-14T00:00:00"/>
    <x v="5"/>
    <s v="Noida"/>
    <s v="Access Request"/>
    <s v="High"/>
    <x v="3"/>
    <x v="4"/>
    <x v="0"/>
    <n v="5.9"/>
    <n v="12"/>
    <x v="0"/>
    <n v="0"/>
    <n v="4.9000000000000004"/>
    <n v="320"/>
    <n v="1888"/>
    <x v="6"/>
    <n v="11"/>
    <s v="Q4"/>
    <s v="Friday"/>
    <s v="Noida"/>
    <s v="Phone"/>
    <s v="Access Request"/>
    <x v="5"/>
    <x v="0"/>
    <s v="Normal"/>
    <s v="Excellent"/>
    <x v="0"/>
  </r>
  <r>
    <s v="OPS-102613"/>
    <d v="2025-06-21T00:00:00"/>
    <x v="4"/>
    <s v="Noida"/>
    <s v="System Issue"/>
    <s v="Medium"/>
    <x v="3"/>
    <x v="4"/>
    <x v="0"/>
    <n v="8.9"/>
    <n v="24"/>
    <x v="0"/>
    <n v="1"/>
    <n v="4.4000000000000004"/>
    <n v="350"/>
    <n v="3115"/>
    <x v="0"/>
    <n v="6"/>
    <s v="Q2"/>
    <s v="Saturday"/>
    <s v="Noida"/>
    <s v="Phone"/>
    <s v="System Issue"/>
    <x v="4"/>
    <x v="0"/>
    <s v="Normal"/>
    <s v="Excellent"/>
    <x v="1"/>
  </r>
  <r>
    <s v="OPS-102480"/>
    <d v="2025-03-20T00:00:00"/>
    <x v="3"/>
    <s v="Gurugram"/>
    <s v="System Issue"/>
    <s v="Medium"/>
    <x v="2"/>
    <x v="3"/>
    <x v="1"/>
    <n v="35.200000000000003"/>
    <n v="24"/>
    <x v="1"/>
    <n v="2"/>
    <n v="3.2"/>
    <n v="280"/>
    <n v="9856"/>
    <x v="8"/>
    <n v="3"/>
    <s v="Q1"/>
    <s v="Thursday"/>
    <s v="Gurugram"/>
    <s v="Teams"/>
    <s v="System Issue"/>
    <x v="3"/>
    <x v="1"/>
    <s v="Normal"/>
    <s v="At Risk"/>
    <x v="1"/>
  </r>
  <r>
    <s v="OPS-103000"/>
    <d v="2025-01-12T00:00:00"/>
    <x v="4"/>
    <s v="Pune"/>
    <s v="Employee Query"/>
    <s v="Low"/>
    <x v="2"/>
    <x v="3"/>
    <x v="0"/>
    <n v="28.1"/>
    <n v="48"/>
    <x v="0"/>
    <n v="1"/>
    <n v="3.8"/>
    <n v="280"/>
    <n v="7868"/>
    <x v="5"/>
    <n v="1"/>
    <s v="Q1"/>
    <s v="Sunday"/>
    <s v="Pune"/>
    <s v="Teams"/>
    <s v="Employee Query"/>
    <x v="4"/>
    <x v="0"/>
    <s v="Normal"/>
    <s v="Good"/>
    <x v="1"/>
  </r>
  <r>
    <s v="OPS-100597"/>
    <d v="2025-08-23T00:00:00"/>
    <x v="0"/>
    <s v="Gurugram"/>
    <s v="Invoice Query"/>
    <s v="Low"/>
    <x v="1"/>
    <x v="3"/>
    <x v="0"/>
    <n v="8.1999999999999993"/>
    <n v="48"/>
    <x v="0"/>
    <n v="1"/>
    <n v="3.9"/>
    <n v="350"/>
    <n v="2870"/>
    <x v="1"/>
    <n v="8"/>
    <s v="Q3"/>
    <s v="Saturday"/>
    <s v="Gurugram"/>
    <s v="Portal"/>
    <s v="Invoice Query"/>
    <x v="0"/>
    <x v="0"/>
    <s v="Normal"/>
    <s v="Excellent"/>
    <x v="1"/>
  </r>
  <r>
    <s v="OPS-104631"/>
    <d v="2025-01-29T00:00:00"/>
    <x v="4"/>
    <s v="Chennai"/>
    <s v="Employee Query"/>
    <s v="Medium"/>
    <x v="3"/>
    <x v="0"/>
    <x v="0"/>
    <n v="6.5"/>
    <n v="24"/>
    <x v="0"/>
    <n v="0"/>
    <n v="5"/>
    <n v="280"/>
    <n v="1820"/>
    <x v="5"/>
    <n v="1"/>
    <s v="Q1"/>
    <s v="Wednesday"/>
    <s v="Chennai"/>
    <s v="Phone"/>
    <s v="Employee Query"/>
    <x v="4"/>
    <x v="0"/>
    <s v="Normal"/>
    <s v="Excellent"/>
    <x v="0"/>
  </r>
  <r>
    <s v="OPS-104439"/>
    <d v="2025-04-01T00:00:00"/>
    <x v="4"/>
    <s v="Gurugram"/>
    <s v="Invoice Query"/>
    <s v="Medium"/>
    <x v="2"/>
    <x v="1"/>
    <x v="2"/>
    <n v="20.9"/>
    <n v="24"/>
    <x v="0"/>
    <n v="0"/>
    <n v="5"/>
    <n v="320"/>
    <n v="6688"/>
    <x v="10"/>
    <n v="4"/>
    <s v="Q2"/>
    <s v="Tuesday"/>
    <s v="Gurugram"/>
    <s v="Teams"/>
    <s v="Invoice Query"/>
    <x v="4"/>
    <x v="0"/>
    <s v="Normal"/>
    <s v="Good"/>
    <x v="0"/>
  </r>
  <r>
    <s v="OPS-104838"/>
    <d v="2025-06-15T00:00:00"/>
    <x v="4"/>
    <s v="Noida"/>
    <s v="Access Request"/>
    <s v="Low"/>
    <x v="3"/>
    <x v="0"/>
    <x v="2"/>
    <n v="6.7"/>
    <n v="48"/>
    <x v="0"/>
    <n v="2"/>
    <n v="4.3"/>
    <n v="450"/>
    <n v="3015"/>
    <x v="0"/>
    <n v="6"/>
    <s v="Q2"/>
    <s v="Sunday"/>
    <s v="Noida"/>
    <s v="Phone"/>
    <s v="Access Request"/>
    <x v="4"/>
    <x v="0"/>
    <s v="Normal"/>
    <s v="Excellent"/>
    <x v="1"/>
  </r>
  <r>
    <s v="OPS-103758"/>
    <d v="2025-11-06T00:00:00"/>
    <x v="5"/>
    <s v="Chennai"/>
    <s v="Invoice Query"/>
    <s v="Low"/>
    <x v="0"/>
    <x v="1"/>
    <x v="0"/>
    <n v="17.600000000000001"/>
    <n v="48"/>
    <x v="0"/>
    <n v="0"/>
    <n v="4.0999999999999996"/>
    <n v="450"/>
    <n v="7920"/>
    <x v="6"/>
    <n v="11"/>
    <s v="Q4"/>
    <s v="Thursday"/>
    <s v="Chennai"/>
    <s v="Email"/>
    <s v="Invoice Query"/>
    <x v="5"/>
    <x v="0"/>
    <s v="Normal"/>
    <s v="Excellent"/>
    <x v="0"/>
  </r>
  <r>
    <s v="OPS-100864"/>
    <d v="2025-08-02T00:00:00"/>
    <x v="4"/>
    <s v="Noida"/>
    <s v="Vendor Query"/>
    <s v="High"/>
    <x v="3"/>
    <x v="3"/>
    <x v="0"/>
    <n v="5.9"/>
    <n v="12"/>
    <x v="0"/>
    <n v="1"/>
    <n v="4.5"/>
    <n v="450"/>
    <n v="2655"/>
    <x v="1"/>
    <n v="8"/>
    <s v="Q3"/>
    <s v="Saturday"/>
    <s v="Noida"/>
    <s v="Phone"/>
    <s v="Vendor Query"/>
    <x v="4"/>
    <x v="0"/>
    <s v="Normal"/>
    <s v="Excellent"/>
    <x v="1"/>
  </r>
  <r>
    <s v="OPS-103063"/>
    <d v="2025-07-31T00:00:00"/>
    <x v="6"/>
    <s v="Chennai"/>
    <s v="Vendor Query"/>
    <s v="Medium"/>
    <x v="2"/>
    <x v="4"/>
    <x v="0"/>
    <n v="3"/>
    <n v="24"/>
    <x v="0"/>
    <n v="0"/>
    <n v="4.4000000000000004"/>
    <n v="320"/>
    <n v="960"/>
    <x v="11"/>
    <n v="7"/>
    <s v="Q3"/>
    <s v="Thursday"/>
    <s v="Chennai"/>
    <s v="Teams"/>
    <s v="Vendor Query"/>
    <x v="6"/>
    <x v="0"/>
    <s v="Normal"/>
    <s v="Excellent"/>
    <x v="0"/>
  </r>
  <r>
    <s v="OPS-101631"/>
    <d v="2025-08-04T00:00:00"/>
    <x v="2"/>
    <s v="Noida"/>
    <s v="Employee Query"/>
    <s v="Low"/>
    <x v="0"/>
    <x v="1"/>
    <x v="0"/>
    <n v="6.2"/>
    <n v="48"/>
    <x v="0"/>
    <n v="0"/>
    <n v="4.8"/>
    <n v="280"/>
    <n v="1736"/>
    <x v="1"/>
    <n v="8"/>
    <s v="Q3"/>
    <s v="Monday"/>
    <s v="Noida"/>
    <s v="Email"/>
    <s v="Employee Query"/>
    <x v="2"/>
    <x v="0"/>
    <s v="Normal"/>
    <s v="Excellent"/>
    <x v="0"/>
  </r>
  <r>
    <s v="OPS-104435"/>
    <d v="2025-03-18T00:00:00"/>
    <x v="2"/>
    <s v="Gurugram"/>
    <s v="Compliance Request"/>
    <s v="Low"/>
    <x v="2"/>
    <x v="1"/>
    <x v="0"/>
    <n v="3.2"/>
    <n v="48"/>
    <x v="0"/>
    <n v="1"/>
    <n v="4.7"/>
    <n v="400"/>
    <n v="1280"/>
    <x v="8"/>
    <n v="3"/>
    <s v="Q1"/>
    <s v="Tuesday"/>
    <s v="Gurugram"/>
    <s v="Teams"/>
    <s v="Compliance Request"/>
    <x v="2"/>
    <x v="0"/>
    <s v="Normal"/>
    <s v="Excellent"/>
    <x v="1"/>
  </r>
  <r>
    <s v="OPS-100937"/>
    <d v="2025-10-09T00:00:00"/>
    <x v="2"/>
    <s v="Bengaluru"/>
    <s v="Compliance Request"/>
    <s v="Low"/>
    <x v="0"/>
    <x v="4"/>
    <x v="0"/>
    <n v="7.6"/>
    <n v="48"/>
    <x v="0"/>
    <n v="0"/>
    <n v="4.3"/>
    <n v="450"/>
    <n v="3420"/>
    <x v="3"/>
    <n v="10"/>
    <s v="Q4"/>
    <s v="Thursday"/>
    <s v="Bengaluru"/>
    <s v="Email"/>
    <s v="Compliance Request"/>
    <x v="2"/>
    <x v="0"/>
    <s v="Normal"/>
    <s v="Excellent"/>
    <x v="0"/>
  </r>
  <r>
    <s v="OPS-102626"/>
    <d v="2025-05-29T00:00:00"/>
    <x v="1"/>
    <s v="Bengaluru"/>
    <s v="Report Request"/>
    <s v="High"/>
    <x v="0"/>
    <x v="2"/>
    <x v="0"/>
    <n v="1.3"/>
    <n v="12"/>
    <x v="0"/>
    <n v="0"/>
    <n v="4.8"/>
    <n v="350"/>
    <n v="455"/>
    <x v="2"/>
    <n v="5"/>
    <s v="Q2"/>
    <s v="Thursday"/>
    <s v="Bengaluru"/>
    <s v="Email"/>
    <s v="Report Request"/>
    <x v="1"/>
    <x v="0"/>
    <s v="Normal"/>
    <s v="Excellent"/>
    <x v="0"/>
  </r>
  <r>
    <s v="OPS-101633"/>
    <d v="2025-12-02T00:00:00"/>
    <x v="0"/>
    <s v="Pune"/>
    <s v="Unknown"/>
    <s v="Low"/>
    <x v="0"/>
    <x v="3"/>
    <x v="1"/>
    <n v="13.9"/>
    <n v="48"/>
    <x v="0"/>
    <n v="3"/>
    <n v="4.2"/>
    <n v="280"/>
    <n v="3892"/>
    <x v="7"/>
    <n v="12"/>
    <s v="Q4"/>
    <s v="Tuesday"/>
    <s v="Pune"/>
    <s v="Email"/>
    <s v="Unknown"/>
    <x v="0"/>
    <x v="0"/>
    <s v="Normal"/>
    <s v="Excellent"/>
    <x v="1"/>
  </r>
  <r>
    <s v="OPS-102076"/>
    <d v="2025-10-31T00:00:00"/>
    <x v="1"/>
    <s v="Chennai"/>
    <s v="Access Request"/>
    <s v="High"/>
    <x v="0"/>
    <x v="1"/>
    <x v="0"/>
    <n v="4.9000000000000004"/>
    <n v="12"/>
    <x v="0"/>
    <n v="1"/>
    <n v="4.7"/>
    <n v="320"/>
    <n v="1568"/>
    <x v="3"/>
    <n v="10"/>
    <s v="Q4"/>
    <s v="Friday"/>
    <s v="Chennai"/>
    <s v="Email"/>
    <s v="Access Request"/>
    <x v="1"/>
    <x v="0"/>
    <s v="Normal"/>
    <s v="Excellent"/>
    <x v="1"/>
  </r>
  <r>
    <s v="OPS-104096"/>
    <d v="2025-09-28T00:00:00"/>
    <x v="4"/>
    <s v="Hyderabad"/>
    <s v="Compliance Request"/>
    <s v="Low"/>
    <x v="1"/>
    <x v="3"/>
    <x v="0"/>
    <n v="5.8"/>
    <n v="48"/>
    <x v="0"/>
    <n v="1"/>
    <n v="4.0999999999999996"/>
    <n v="400"/>
    <n v="2320"/>
    <x v="9"/>
    <n v="9"/>
    <s v="Q3"/>
    <s v="Sunday"/>
    <s v="Hyderabad"/>
    <s v="Portal"/>
    <s v="Compliance Request"/>
    <x v="4"/>
    <x v="0"/>
    <s v="Normal"/>
    <s v="Excellent"/>
    <x v="1"/>
  </r>
  <r>
    <s v="OPS-103647"/>
    <d v="2025-12-03T00:00:00"/>
    <x v="6"/>
    <s v="Bengaluru"/>
    <s v="Vendor Query"/>
    <s v="Medium"/>
    <x v="1"/>
    <x v="4"/>
    <x v="0"/>
    <n v="4"/>
    <n v="24"/>
    <x v="0"/>
    <n v="0"/>
    <n v="4.8"/>
    <n v="450"/>
    <n v="1800"/>
    <x v="7"/>
    <n v="12"/>
    <s v="Q4"/>
    <s v="Wednesday"/>
    <s v="Bengaluru"/>
    <s v="Portal"/>
    <s v="Vendor Query"/>
    <x v="6"/>
    <x v="0"/>
    <s v="Normal"/>
    <s v="Excellent"/>
    <x v="0"/>
  </r>
  <r>
    <s v="OPS-104741"/>
    <d v="2025-09-24T00:00:00"/>
    <x v="0"/>
    <s v="Mumbai"/>
    <s v="System Issue"/>
    <s v="Low"/>
    <x v="3"/>
    <x v="3"/>
    <x v="0"/>
    <n v="3.5"/>
    <n v="48"/>
    <x v="0"/>
    <n v="0"/>
    <n v="4.8"/>
    <n v="280"/>
    <n v="980"/>
    <x v="9"/>
    <n v="9"/>
    <s v="Q3"/>
    <s v="Wednesday"/>
    <s v="Mumbai"/>
    <s v="Phone"/>
    <s v="System Issue"/>
    <x v="0"/>
    <x v="0"/>
    <s v="Normal"/>
    <s v="Excellent"/>
    <x v="0"/>
  </r>
  <r>
    <s v="OPS-101339"/>
    <d v="2025-05-08T00:00:00"/>
    <x v="5"/>
    <s v="Noida"/>
    <s v="System Issue"/>
    <s v="High"/>
    <x v="3"/>
    <x v="3"/>
    <x v="1"/>
    <n v="7.6"/>
    <n v="12"/>
    <x v="0"/>
    <n v="1"/>
    <n v="4"/>
    <n v="400"/>
    <n v="3040"/>
    <x v="2"/>
    <n v="5"/>
    <s v="Q2"/>
    <s v="Thursday"/>
    <s v="Noida"/>
    <s v="Phone"/>
    <s v="System Issue"/>
    <x v="5"/>
    <x v="0"/>
    <s v="Normal"/>
    <s v="Good"/>
    <x v="1"/>
  </r>
  <r>
    <s v="OPS-100850"/>
    <d v="2025-05-13T00:00:00"/>
    <x v="1"/>
    <s v="Chennai"/>
    <s v="Employee Query"/>
    <s v="Medium"/>
    <x v="1"/>
    <x v="2"/>
    <x v="2"/>
    <n v="34.200000000000003"/>
    <n v="24"/>
    <x v="1"/>
    <n v="0"/>
    <n v="4.0999999999999996"/>
    <n v="400"/>
    <n v="13680"/>
    <x v="2"/>
    <n v="5"/>
    <s v="Q2"/>
    <s v="Tuesday"/>
    <s v="Chennai"/>
    <s v="Portal"/>
    <s v="Employee Query"/>
    <x v="1"/>
    <x v="1"/>
    <s v="Normal"/>
    <s v="At Risk"/>
    <x v="0"/>
  </r>
  <r>
    <s v="OPS-102321"/>
    <d v="2025-05-16T00:00:00"/>
    <x v="3"/>
    <s v="Hyderabad"/>
    <s v="Data Correction"/>
    <s v="High"/>
    <x v="3"/>
    <x v="2"/>
    <x v="0"/>
    <n v="22.9"/>
    <n v="12"/>
    <x v="1"/>
    <n v="0"/>
    <n v="4.4000000000000004"/>
    <n v="400"/>
    <n v="9160"/>
    <x v="2"/>
    <n v="5"/>
    <s v="Q2"/>
    <s v="Friday"/>
    <s v="Hyderabad"/>
    <s v="Phone"/>
    <s v="Data Correction"/>
    <x v="3"/>
    <x v="1"/>
    <s v="Normal"/>
    <s v="Critical"/>
    <x v="0"/>
  </r>
  <r>
    <s v="OPS-100064"/>
    <d v="2025-01-02T00:00:00"/>
    <x v="1"/>
    <s v="Noida"/>
    <s v="Invoice Query"/>
    <s v="Medium"/>
    <x v="0"/>
    <x v="2"/>
    <x v="0"/>
    <n v="11.1"/>
    <n v="24"/>
    <x v="0"/>
    <n v="0"/>
    <n v="4.7"/>
    <n v="400"/>
    <n v="4440"/>
    <x v="5"/>
    <n v="1"/>
    <s v="Q1"/>
    <s v="Thursday"/>
    <s v="Noida"/>
    <s v="Email"/>
    <s v="Invoice Query"/>
    <x v="1"/>
    <x v="0"/>
    <s v="Normal"/>
    <s v="Excellent"/>
    <x v="0"/>
  </r>
  <r>
    <s v="OPS-101035"/>
    <d v="2025-11-24T00:00:00"/>
    <x v="0"/>
    <s v="Pune"/>
    <s v="Access Request"/>
    <s v="Low"/>
    <x v="0"/>
    <x v="0"/>
    <x v="0"/>
    <n v="27.2"/>
    <n v="48"/>
    <x v="0"/>
    <n v="0"/>
    <n v="3.8"/>
    <n v="400"/>
    <n v="10880"/>
    <x v="6"/>
    <n v="11"/>
    <s v="Q4"/>
    <s v="Monday"/>
    <s v="Pune"/>
    <s v="Email"/>
    <s v="Access Request"/>
    <x v="0"/>
    <x v="0"/>
    <s v="Normal"/>
    <s v="Good"/>
    <x v="0"/>
  </r>
  <r>
    <s v="OPS-103912"/>
    <d v="2025-09-05T00:00:00"/>
    <x v="4"/>
    <s v="Pune"/>
    <s v="Invoice Query"/>
    <s v="Low"/>
    <x v="0"/>
    <x v="1"/>
    <x v="0"/>
    <n v="21.7"/>
    <n v="48"/>
    <x v="0"/>
    <n v="1"/>
    <n v="4.0999999999999996"/>
    <n v="320"/>
    <n v="6944"/>
    <x v="9"/>
    <n v="9"/>
    <s v="Q3"/>
    <s v="Friday"/>
    <s v="Pune"/>
    <s v="Email"/>
    <s v="Invoice Query"/>
    <x v="4"/>
    <x v="0"/>
    <s v="Normal"/>
    <s v="Excellent"/>
    <x v="1"/>
  </r>
  <r>
    <s v="OPS-101618"/>
    <d v="2025-11-14T00:00:00"/>
    <x v="0"/>
    <s v="Mumbai"/>
    <s v="Employee Query"/>
    <s v="Medium"/>
    <x v="1"/>
    <x v="1"/>
    <x v="0"/>
    <n v="12.6"/>
    <n v="24"/>
    <x v="0"/>
    <n v="0"/>
    <n v="4.4000000000000004"/>
    <n v="450"/>
    <n v="5670"/>
    <x v="6"/>
    <n v="11"/>
    <s v="Q4"/>
    <s v="Friday"/>
    <s v="Mumbai"/>
    <s v="Portal"/>
    <s v="Employee Query"/>
    <x v="0"/>
    <x v="0"/>
    <s v="Normal"/>
    <s v="Good"/>
    <x v="0"/>
  </r>
  <r>
    <s v="OPS-104910"/>
    <d v="2025-02-28T00:00:00"/>
    <x v="4"/>
    <s v="Hyderabad"/>
    <s v="System Issue"/>
    <s v="Medium"/>
    <x v="0"/>
    <x v="3"/>
    <x v="0"/>
    <n v="18.899999999999999"/>
    <n v="24"/>
    <x v="0"/>
    <n v="1"/>
    <n v="4.3"/>
    <n v="320"/>
    <n v="6048"/>
    <x v="4"/>
    <n v="2"/>
    <s v="Q1"/>
    <s v="Friday"/>
    <s v="Hyderabad"/>
    <s v="Email"/>
    <s v="System Issue"/>
    <x v="4"/>
    <x v="0"/>
    <s v="Normal"/>
    <s v="Good"/>
    <x v="1"/>
  </r>
  <r>
    <s v="OPS-100326"/>
    <d v="2025-01-04T00:00:00"/>
    <x v="6"/>
    <s v="Chennai"/>
    <s v="Employee Query"/>
    <s v="Critical"/>
    <x v="0"/>
    <x v="4"/>
    <x v="0"/>
    <n v="8.6"/>
    <n v="4"/>
    <x v="1"/>
    <n v="1"/>
    <n v="4"/>
    <n v="320"/>
    <n v="2752"/>
    <x v="5"/>
    <n v="1"/>
    <s v="Q1"/>
    <s v="Saturday"/>
    <s v="Chennai"/>
    <s v="Email"/>
    <s v="Employee Query"/>
    <x v="6"/>
    <x v="1"/>
    <s v="Normal"/>
    <s v="Critical"/>
    <x v="1"/>
  </r>
  <r>
    <s v="OPS-102014"/>
    <d v="2025-07-17T00:00:00"/>
    <x v="5"/>
    <s v="Noida"/>
    <s v="Access Request"/>
    <s v="Low"/>
    <x v="0"/>
    <x v="3"/>
    <x v="0"/>
    <n v="16.100000000000001"/>
    <n v="48"/>
    <x v="0"/>
    <n v="0"/>
    <n v="4.2"/>
    <n v="350"/>
    <n v="5635"/>
    <x v="11"/>
    <n v="7"/>
    <s v="Q3"/>
    <s v="Thursday"/>
    <s v="Noida"/>
    <s v="Email"/>
    <s v="Access Request"/>
    <x v="5"/>
    <x v="0"/>
    <s v="Normal"/>
    <s v="Excellent"/>
    <x v="0"/>
  </r>
  <r>
    <s v="OPS-102161"/>
    <d v="2025-10-17T00:00:00"/>
    <x v="6"/>
    <s v="Mumbai"/>
    <s v="Invoice Query"/>
    <s v="Medium"/>
    <x v="0"/>
    <x v="2"/>
    <x v="0"/>
    <n v="2.1"/>
    <n v="24"/>
    <x v="0"/>
    <n v="0"/>
    <n v="5"/>
    <n v="280"/>
    <n v="588"/>
    <x v="3"/>
    <n v="10"/>
    <s v="Q4"/>
    <s v="Friday"/>
    <s v="Mumbai"/>
    <s v="Email"/>
    <s v="Invoice Query"/>
    <x v="6"/>
    <x v="0"/>
    <s v="Normal"/>
    <s v="Excellent"/>
    <x v="0"/>
  </r>
  <r>
    <s v="OPS-101242"/>
    <d v="2025-05-11T00:00:00"/>
    <x v="3"/>
    <s v="Hyderabad"/>
    <s v="Access Request"/>
    <s v="Low"/>
    <x v="0"/>
    <x v="1"/>
    <x v="0"/>
    <n v="14.3"/>
    <n v="48"/>
    <x v="0"/>
    <n v="0"/>
    <n v="4.9000000000000004"/>
    <n v="400"/>
    <n v="5720"/>
    <x v="2"/>
    <n v="5"/>
    <s v="Q2"/>
    <s v="Sunday"/>
    <s v="Hyderabad"/>
    <s v="Email"/>
    <s v="Access Request"/>
    <x v="3"/>
    <x v="0"/>
    <s v="Normal"/>
    <s v="Excellent"/>
    <x v="0"/>
  </r>
  <r>
    <s v="OPS-101896"/>
    <d v="2025-12-27T00:00:00"/>
    <x v="4"/>
    <s v="Mumbai"/>
    <s v="Invoice Query"/>
    <s v="Medium"/>
    <x v="1"/>
    <x v="3"/>
    <x v="0"/>
    <n v="25"/>
    <n v="24"/>
    <x v="1"/>
    <n v="0"/>
    <n v="4.3"/>
    <n v="450"/>
    <n v="11250"/>
    <x v="7"/>
    <n v="12"/>
    <s v="Q4"/>
    <s v="Saturday"/>
    <s v="Mumbai"/>
    <s v="Portal"/>
    <s v="Invoice Query"/>
    <x v="4"/>
    <x v="1"/>
    <s v="Normal"/>
    <s v="At Risk"/>
    <x v="0"/>
  </r>
  <r>
    <s v="OPS-101025"/>
    <d v="2025-11-30T00:00:00"/>
    <x v="6"/>
    <s v="Gurugram"/>
    <s v="System Issue"/>
    <s v="Low"/>
    <x v="3"/>
    <x v="2"/>
    <x v="0"/>
    <n v="3.5"/>
    <n v="48"/>
    <x v="0"/>
    <n v="0"/>
    <n v="5"/>
    <n v="450"/>
    <n v="1575"/>
    <x v="6"/>
    <n v="11"/>
    <s v="Q4"/>
    <s v="Sunday"/>
    <s v="Gurugram"/>
    <s v="Phone"/>
    <s v="System Issue"/>
    <x v="6"/>
    <x v="0"/>
    <s v="Normal"/>
    <s v="Excellent"/>
    <x v="0"/>
  </r>
  <r>
    <s v="OPS-104928"/>
    <d v="2025-11-18T00:00:00"/>
    <x v="5"/>
    <s v="Chennai"/>
    <s v="Vendor Query"/>
    <s v="Medium"/>
    <x v="0"/>
    <x v="3"/>
    <x v="0"/>
    <n v="10.8"/>
    <n v="24"/>
    <x v="0"/>
    <n v="0"/>
    <n v="4.5"/>
    <n v="320"/>
    <n v="3456"/>
    <x v="6"/>
    <n v="11"/>
    <s v="Q4"/>
    <s v="Tuesday"/>
    <s v="Chennai"/>
    <s v="Email"/>
    <s v="Vendor Query"/>
    <x v="5"/>
    <x v="0"/>
    <s v="Normal"/>
    <s v="Excellent"/>
    <x v="0"/>
  </r>
  <r>
    <s v="OPS-102579"/>
    <d v="2025-10-19T00:00:00"/>
    <x v="1"/>
    <s v="Hyderabad"/>
    <s v="Employee Query"/>
    <s v="Low"/>
    <x v="0"/>
    <x v="2"/>
    <x v="0"/>
    <n v="28"/>
    <n v="48"/>
    <x v="0"/>
    <n v="4"/>
    <n v="3.2"/>
    <n v="280"/>
    <n v="7840"/>
    <x v="3"/>
    <n v="10"/>
    <s v="Q4"/>
    <s v="Sunday"/>
    <s v="Hyderabad"/>
    <s v="Email"/>
    <s v="Employee Query"/>
    <x v="1"/>
    <x v="0"/>
    <s v="Normal"/>
    <s v="Good"/>
    <x v="1"/>
  </r>
  <r>
    <s v="OPS-104226"/>
    <d v="2025-10-16T00:00:00"/>
    <x v="2"/>
    <s v="Pune"/>
    <s v="Vendor Query"/>
    <s v="Low"/>
    <x v="0"/>
    <x v="1"/>
    <x v="0"/>
    <n v="23.5"/>
    <n v="48"/>
    <x v="0"/>
    <n v="2"/>
    <n v="3.9"/>
    <n v="450"/>
    <n v="10575"/>
    <x v="3"/>
    <n v="10"/>
    <s v="Q4"/>
    <s v="Thursday"/>
    <s v="Pune"/>
    <s v="Email"/>
    <s v="Vendor Query"/>
    <x v="2"/>
    <x v="0"/>
    <s v="Normal"/>
    <s v="Excellent"/>
    <x v="1"/>
  </r>
  <r>
    <s v="OPS-101563"/>
    <d v="2025-09-18T00:00:00"/>
    <x v="0"/>
    <s v="Mumbai"/>
    <s v="Compliance Request"/>
    <s v="Low"/>
    <x v="2"/>
    <x v="4"/>
    <x v="0"/>
    <n v="6.7"/>
    <n v="48"/>
    <x v="0"/>
    <n v="2"/>
    <n v="4.2"/>
    <n v="280"/>
    <n v="1876"/>
    <x v="9"/>
    <n v="9"/>
    <s v="Q3"/>
    <s v="Thursday"/>
    <s v="Mumbai"/>
    <s v="Teams"/>
    <s v="Compliance Request"/>
    <x v="0"/>
    <x v="0"/>
    <s v="Normal"/>
    <s v="Excellent"/>
    <x v="1"/>
  </r>
  <r>
    <s v="OPS-100530"/>
    <d v="2025-03-31T00:00:00"/>
    <x v="5"/>
    <s v="Pune"/>
    <s v="Employee Query"/>
    <s v="Low"/>
    <x v="0"/>
    <x v="3"/>
    <x v="0"/>
    <n v="5.8"/>
    <n v="48"/>
    <x v="0"/>
    <n v="0"/>
    <n v="4.5999999999999996"/>
    <n v="350"/>
    <n v="2030"/>
    <x v="8"/>
    <n v="3"/>
    <s v="Q1"/>
    <s v="Monday"/>
    <s v="Pune"/>
    <s v="Email"/>
    <s v="Employee Query"/>
    <x v="5"/>
    <x v="0"/>
    <s v="Normal"/>
    <s v="Excellent"/>
    <x v="0"/>
  </r>
  <r>
    <s v="OPS-100573"/>
    <d v="2025-10-11T00:00:00"/>
    <x v="1"/>
    <s v="Hyderabad"/>
    <s v="Report Request"/>
    <s v="Medium"/>
    <x v="1"/>
    <x v="2"/>
    <x v="0"/>
    <n v="5.2"/>
    <n v="24"/>
    <x v="0"/>
    <n v="1"/>
    <n v="4.8"/>
    <n v="280"/>
    <n v="1456"/>
    <x v="3"/>
    <n v="10"/>
    <s v="Q4"/>
    <s v="Saturday"/>
    <s v="Hyderabad"/>
    <s v="Portal"/>
    <s v="Report Request"/>
    <x v="1"/>
    <x v="0"/>
    <s v="Normal"/>
    <s v="Excellent"/>
    <x v="1"/>
  </r>
  <r>
    <s v="OPS-103454"/>
    <d v="2025-10-27T00:00:00"/>
    <x v="3"/>
    <s v="Hyderabad"/>
    <s v="System Issue"/>
    <s v="Low"/>
    <x v="0"/>
    <x v="3"/>
    <x v="0"/>
    <n v="4.0999999999999996"/>
    <n v="48"/>
    <x v="0"/>
    <n v="0"/>
    <n v="4.9000000000000004"/>
    <n v="450"/>
    <n v="1845"/>
    <x v="3"/>
    <n v="10"/>
    <s v="Q4"/>
    <s v="Monday"/>
    <s v="Hyderabad"/>
    <s v="Email"/>
    <s v="System Issue"/>
    <x v="3"/>
    <x v="0"/>
    <s v="Normal"/>
    <s v="Excellent"/>
    <x v="0"/>
  </r>
  <r>
    <s v="OPS-103182"/>
    <d v="2025-01-08T00:00:00"/>
    <x v="0"/>
    <s v="Noida"/>
    <s v="System Issue"/>
    <s v="Low"/>
    <x v="1"/>
    <x v="3"/>
    <x v="0"/>
    <n v="19.399999999999999"/>
    <n v="48"/>
    <x v="0"/>
    <n v="0"/>
    <n v="4.3"/>
    <n v="400"/>
    <n v="7760"/>
    <x v="5"/>
    <n v="1"/>
    <s v="Q1"/>
    <s v="Wednesday"/>
    <s v="Noida"/>
    <s v="Portal"/>
    <s v="System Issue"/>
    <x v="0"/>
    <x v="0"/>
    <s v="Normal"/>
    <s v="Excellent"/>
    <x v="0"/>
  </r>
  <r>
    <s v="OPS-102387"/>
    <d v="2025-12-13T00:00:00"/>
    <x v="1"/>
    <s v="Mumbai"/>
    <s v="Report Request"/>
    <s v="Medium"/>
    <x v="1"/>
    <x v="3"/>
    <x v="1"/>
    <n v="23.1"/>
    <n v="24"/>
    <x v="0"/>
    <n v="2"/>
    <n v="4"/>
    <n v="320"/>
    <n v="7392"/>
    <x v="7"/>
    <n v="12"/>
    <s v="Q4"/>
    <s v="Saturday"/>
    <s v="Mumbai"/>
    <s v="Portal"/>
    <s v="Report Request"/>
    <x v="1"/>
    <x v="0"/>
    <s v="Normal"/>
    <s v="Good"/>
    <x v="1"/>
  </r>
  <r>
    <s v="OPS-100797"/>
    <d v="2025-12-13T00:00:00"/>
    <x v="2"/>
    <s v="Pune"/>
    <s v="Report Request"/>
    <s v="Medium"/>
    <x v="1"/>
    <x v="4"/>
    <x v="0"/>
    <n v="8.8000000000000007"/>
    <n v="24"/>
    <x v="0"/>
    <n v="0"/>
    <n v="4.5"/>
    <n v="450"/>
    <n v="3960"/>
    <x v="7"/>
    <n v="12"/>
    <s v="Q4"/>
    <s v="Saturday"/>
    <s v="Pune"/>
    <s v="Portal"/>
    <s v="Report Request"/>
    <x v="2"/>
    <x v="0"/>
    <s v="Normal"/>
    <s v="Excellent"/>
    <x v="0"/>
  </r>
  <r>
    <s v="OPS-103335"/>
    <d v="2025-10-23T00:00:00"/>
    <x v="1"/>
    <s v="Noida"/>
    <s v="Invoice Query"/>
    <s v="Low"/>
    <x v="1"/>
    <x v="1"/>
    <x v="2"/>
    <n v="5.9"/>
    <n v="48"/>
    <x v="0"/>
    <n v="0"/>
    <n v="4.5999999999999996"/>
    <n v="450"/>
    <n v="2655"/>
    <x v="3"/>
    <n v="10"/>
    <s v="Q4"/>
    <s v="Thursday"/>
    <s v="Noida"/>
    <s v="Portal"/>
    <s v="Invoice Query"/>
    <x v="1"/>
    <x v="0"/>
    <s v="Normal"/>
    <s v="Excellent"/>
    <x v="0"/>
  </r>
  <r>
    <s v="OPS-101196"/>
    <d v="2025-06-26T00:00:00"/>
    <x v="2"/>
    <s v="Hyderabad"/>
    <s v="Invoice Query"/>
    <s v="High"/>
    <x v="0"/>
    <x v="1"/>
    <x v="0"/>
    <n v="9.1999999999999993"/>
    <n v="12"/>
    <x v="0"/>
    <n v="0"/>
    <n v="5"/>
    <n v="450"/>
    <n v="4140"/>
    <x v="0"/>
    <n v="6"/>
    <s v="Q2"/>
    <s v="Thursday"/>
    <s v="Hyderabad"/>
    <s v="Email"/>
    <s v="Invoice Query"/>
    <x v="2"/>
    <x v="0"/>
    <s v="Normal"/>
    <s v="Good"/>
    <x v="0"/>
  </r>
  <r>
    <s v="OPS-103013"/>
    <d v="2025-02-28T00:00:00"/>
    <x v="5"/>
    <s v="Hyderabad"/>
    <s v="Report Request"/>
    <s v="High"/>
    <x v="0"/>
    <x v="0"/>
    <x v="2"/>
    <n v="34.200000000000003"/>
    <n v="12"/>
    <x v="1"/>
    <n v="0"/>
    <n v="4.4000000000000004"/>
    <n v="400"/>
    <n v="13680"/>
    <x v="4"/>
    <n v="2"/>
    <s v="Q1"/>
    <s v="Friday"/>
    <s v="Hyderabad"/>
    <s v="Email"/>
    <s v="Report Request"/>
    <x v="5"/>
    <x v="1"/>
    <s v="Normal"/>
    <s v="Critical"/>
    <x v="0"/>
  </r>
  <r>
    <s v="OPS-103994"/>
    <d v="2025-02-13T00:00:00"/>
    <x v="2"/>
    <s v="Bengaluru"/>
    <s v="Employee Query"/>
    <s v="Medium"/>
    <x v="0"/>
    <x v="2"/>
    <x v="1"/>
    <n v="22.3"/>
    <n v="24"/>
    <x v="0"/>
    <n v="2"/>
    <n v="3.3"/>
    <n v="350"/>
    <n v="7805"/>
    <x v="4"/>
    <n v="2"/>
    <s v="Q1"/>
    <s v="Thursday"/>
    <s v="Bengaluru"/>
    <s v="Email"/>
    <s v="Employee Query"/>
    <x v="2"/>
    <x v="0"/>
    <s v="Normal"/>
    <s v="Good"/>
    <x v="1"/>
  </r>
  <r>
    <s v="OPS-104251"/>
    <d v="2025-01-22T00:00:00"/>
    <x v="4"/>
    <s v="Noida"/>
    <s v="Compliance Request"/>
    <s v="Low"/>
    <x v="0"/>
    <x v="2"/>
    <x v="0"/>
    <n v="21.6"/>
    <n v="48"/>
    <x v="0"/>
    <n v="1"/>
    <n v="4.4000000000000004"/>
    <n v="400"/>
    <n v="8640"/>
    <x v="5"/>
    <n v="1"/>
    <s v="Q1"/>
    <s v="Wednesday"/>
    <s v="Noida"/>
    <s v="Email"/>
    <s v="Compliance Request"/>
    <x v="4"/>
    <x v="0"/>
    <s v="Normal"/>
    <s v="Excellent"/>
    <x v="1"/>
  </r>
  <r>
    <s v="OPS-104804"/>
    <d v="2025-08-05T00:00:00"/>
    <x v="6"/>
    <s v="Hyderabad"/>
    <s v="Vendor Query"/>
    <s v="Medium"/>
    <x v="1"/>
    <x v="2"/>
    <x v="0"/>
    <n v="25.1"/>
    <n v="24"/>
    <x v="1"/>
    <n v="1"/>
    <n v="4"/>
    <n v="320"/>
    <n v="8032"/>
    <x v="1"/>
    <n v="8"/>
    <s v="Q3"/>
    <s v="Tuesday"/>
    <s v="Hyderabad"/>
    <s v="Portal"/>
    <s v="Vendor Query"/>
    <x v="6"/>
    <x v="1"/>
    <s v="Normal"/>
    <s v="At Risk"/>
    <x v="1"/>
  </r>
  <r>
    <s v="OPS-104675"/>
    <d v="2025-06-22T00:00:00"/>
    <x v="5"/>
    <s v="Chennai"/>
    <s v="Report Request"/>
    <s v="Medium"/>
    <x v="1"/>
    <x v="1"/>
    <x v="1"/>
    <n v="25.2"/>
    <n v="24"/>
    <x v="1"/>
    <n v="2"/>
    <n v="4.3"/>
    <n v="350"/>
    <n v="8820"/>
    <x v="0"/>
    <n v="6"/>
    <s v="Q2"/>
    <s v="Sunday"/>
    <s v="Chennai"/>
    <s v="Portal"/>
    <s v="Report Request"/>
    <x v="5"/>
    <x v="1"/>
    <s v="Normal"/>
    <s v="At Risk"/>
    <x v="1"/>
  </r>
  <r>
    <s v="OPS-102058"/>
    <d v="2025-04-29T00:00:00"/>
    <x v="0"/>
    <s v="Noida"/>
    <s v="Employee Query"/>
    <s v="Low"/>
    <x v="0"/>
    <x v="2"/>
    <x v="1"/>
    <n v="22.4"/>
    <n v="48"/>
    <x v="0"/>
    <n v="1"/>
    <n v="3.9"/>
    <n v="450"/>
    <n v="10080"/>
    <x v="10"/>
    <n v="4"/>
    <s v="Q2"/>
    <s v="Tuesday"/>
    <s v="Noida"/>
    <s v="Email"/>
    <s v="Employee Query"/>
    <x v="0"/>
    <x v="0"/>
    <s v="Normal"/>
    <s v="Excellent"/>
    <x v="1"/>
  </r>
  <r>
    <s v="OPS-101781"/>
    <d v="2025-08-24T00:00:00"/>
    <x v="6"/>
    <s v="Gurugram"/>
    <s v="Invoice Query"/>
    <s v="Medium"/>
    <x v="2"/>
    <x v="1"/>
    <x v="0"/>
    <n v="8.5"/>
    <n v="24"/>
    <x v="0"/>
    <n v="0"/>
    <n v="4.5"/>
    <n v="280"/>
    <n v="2380"/>
    <x v="1"/>
    <n v="8"/>
    <s v="Q3"/>
    <s v="Sunday"/>
    <s v="Gurugram"/>
    <s v="Teams"/>
    <s v="Invoice Query"/>
    <x v="6"/>
    <x v="0"/>
    <s v="Normal"/>
    <s v="Excellent"/>
    <x v="0"/>
  </r>
  <r>
    <s v="OPS-102557"/>
    <d v="2025-08-16T00:00:00"/>
    <x v="5"/>
    <s v="Gurugram"/>
    <s v="Unknown"/>
    <s v="Medium"/>
    <x v="0"/>
    <x v="2"/>
    <x v="0"/>
    <n v="20.5"/>
    <n v="24"/>
    <x v="0"/>
    <n v="0"/>
    <n v="4.5999999999999996"/>
    <n v="450"/>
    <n v="9225"/>
    <x v="1"/>
    <n v="8"/>
    <s v="Q3"/>
    <s v="Saturday"/>
    <s v="Gurugram"/>
    <s v="Email"/>
    <s v="Unknown"/>
    <x v="5"/>
    <x v="0"/>
    <s v="Normal"/>
    <s v="Good"/>
    <x v="0"/>
  </r>
  <r>
    <s v="OPS-103252"/>
    <d v="2025-04-16T00:00:00"/>
    <x v="4"/>
    <s v="Pune"/>
    <s v="Report Request"/>
    <s v="Medium"/>
    <x v="0"/>
    <x v="0"/>
    <x v="1"/>
    <n v="48.8"/>
    <n v="24"/>
    <x v="1"/>
    <n v="3"/>
    <n v="2.7"/>
    <n v="450"/>
    <n v="21960"/>
    <x v="10"/>
    <n v="4"/>
    <s v="Q2"/>
    <s v="Wednesday"/>
    <s v="Pune"/>
    <s v="Email"/>
    <s v="Report Request"/>
    <x v="4"/>
    <x v="1"/>
    <s v="Normal"/>
    <s v="Critical"/>
    <x v="1"/>
  </r>
  <r>
    <s v="OPS-103349"/>
    <d v="2025-10-06T00:00:00"/>
    <x v="2"/>
    <s v="Noida"/>
    <s v="Invoice Query"/>
    <s v="Medium"/>
    <x v="0"/>
    <x v="0"/>
    <x v="0"/>
    <n v="11.7"/>
    <n v="24"/>
    <x v="0"/>
    <n v="0"/>
    <n v="5"/>
    <n v="320"/>
    <n v="3744"/>
    <x v="3"/>
    <n v="10"/>
    <s v="Q4"/>
    <s v="Monday"/>
    <s v="Noida"/>
    <s v="Email"/>
    <s v="Invoice Query"/>
    <x v="2"/>
    <x v="0"/>
    <s v="Normal"/>
    <s v="Excellent"/>
    <x v="0"/>
  </r>
  <r>
    <s v="OPS-104815"/>
    <d v="2025-07-01T00:00:00"/>
    <x v="0"/>
    <s v="Noida"/>
    <s v="Employee Query"/>
    <s v="Medium"/>
    <x v="1"/>
    <x v="3"/>
    <x v="1"/>
    <n v="7.8"/>
    <n v="24"/>
    <x v="0"/>
    <n v="2"/>
    <n v="4"/>
    <n v="450"/>
    <n v="3510"/>
    <x v="11"/>
    <n v="7"/>
    <s v="Q3"/>
    <s v="Tuesday"/>
    <s v="Noida"/>
    <s v="Portal"/>
    <s v="Employee Query"/>
    <x v="0"/>
    <x v="0"/>
    <s v="Normal"/>
    <s v="Excellent"/>
    <x v="1"/>
  </r>
  <r>
    <s v="OPS-102562"/>
    <d v="2025-09-18T00:00:00"/>
    <x v="1"/>
    <s v="Bengaluru"/>
    <s v="Report Request"/>
    <s v="High"/>
    <x v="2"/>
    <x v="3"/>
    <x v="0"/>
    <n v="7"/>
    <n v="12"/>
    <x v="0"/>
    <n v="1"/>
    <n v="4.5999999999999996"/>
    <n v="400"/>
    <n v="2800"/>
    <x v="9"/>
    <n v="9"/>
    <s v="Q3"/>
    <s v="Thursday"/>
    <s v="Bengaluru"/>
    <s v="Teams"/>
    <s v="Report Request"/>
    <x v="1"/>
    <x v="0"/>
    <s v="Normal"/>
    <s v="Good"/>
    <x v="1"/>
  </r>
  <r>
    <s v="OPS-101204"/>
    <d v="2025-03-25T00:00:00"/>
    <x v="5"/>
    <s v="Noida"/>
    <s v="Access Request"/>
    <s v="Medium"/>
    <x v="3"/>
    <x v="1"/>
    <x v="2"/>
    <n v="5.0999999999999996"/>
    <n v="24"/>
    <x v="0"/>
    <n v="1"/>
    <n v="4.9000000000000004"/>
    <n v="400"/>
    <n v="2040"/>
    <x v="8"/>
    <n v="3"/>
    <s v="Q1"/>
    <s v="Tuesday"/>
    <s v="Noida"/>
    <s v="Phone"/>
    <s v="Access Request"/>
    <x v="5"/>
    <x v="0"/>
    <s v="Normal"/>
    <s v="Excellent"/>
    <x v="1"/>
  </r>
  <r>
    <s v="OPS-104377"/>
    <d v="2025-03-24T00:00:00"/>
    <x v="2"/>
    <s v="Gurugram"/>
    <s v="Employee Query"/>
    <s v="High"/>
    <x v="2"/>
    <x v="4"/>
    <x v="1"/>
    <n v="24.3"/>
    <n v="12"/>
    <x v="1"/>
    <n v="4"/>
    <n v="3.9"/>
    <n v="400"/>
    <n v="9720"/>
    <x v="8"/>
    <n v="3"/>
    <s v="Q1"/>
    <s v="Monday"/>
    <s v="Gurugram"/>
    <s v="Teams"/>
    <s v="Employee Query"/>
    <x v="2"/>
    <x v="1"/>
    <s v="Normal"/>
    <s v="Critical"/>
    <x v="1"/>
  </r>
  <r>
    <s v="OPS-102860"/>
    <d v="2025-01-21T00:00:00"/>
    <x v="1"/>
    <s v="Hyderabad"/>
    <s v="Data Correction"/>
    <s v="Low"/>
    <x v="1"/>
    <x v="1"/>
    <x v="0"/>
    <n v="6.6"/>
    <n v="48"/>
    <x v="0"/>
    <n v="0"/>
    <n v="4.9000000000000004"/>
    <n v="350"/>
    <n v="2310"/>
    <x v="5"/>
    <n v="1"/>
    <s v="Q1"/>
    <s v="Tuesday"/>
    <s v="Hyderabad"/>
    <s v="Portal"/>
    <s v="Data Correction"/>
    <x v="1"/>
    <x v="0"/>
    <s v="Normal"/>
    <s v="Excellent"/>
    <x v="0"/>
  </r>
  <r>
    <s v="OPS-101952"/>
    <d v="2025-02-10T00:00:00"/>
    <x v="0"/>
    <s v="Chennai"/>
    <s v="Vendor Query"/>
    <s v="Medium"/>
    <x v="0"/>
    <x v="2"/>
    <x v="0"/>
    <n v="15"/>
    <n v="24"/>
    <x v="0"/>
    <n v="2"/>
    <n v="4.3"/>
    <n v="280"/>
    <n v="4200"/>
    <x v="4"/>
    <n v="2"/>
    <s v="Q1"/>
    <s v="Monday"/>
    <s v="Chennai"/>
    <s v="Email"/>
    <s v="Vendor Query"/>
    <x v="0"/>
    <x v="0"/>
    <s v="Normal"/>
    <s v="Good"/>
    <x v="1"/>
  </r>
  <r>
    <s v="OPS-104674"/>
    <d v="2025-02-18T00:00:00"/>
    <x v="3"/>
    <s v="Pune"/>
    <s v="System Issue"/>
    <s v="Medium"/>
    <x v="0"/>
    <x v="2"/>
    <x v="2"/>
    <n v="3.3"/>
    <n v="24"/>
    <x v="0"/>
    <n v="0"/>
    <n v="4.8"/>
    <n v="280"/>
    <n v="924"/>
    <x v="4"/>
    <n v="2"/>
    <s v="Q1"/>
    <s v="Tuesday"/>
    <s v="Pune"/>
    <s v="Email"/>
    <s v="System Issue"/>
    <x v="3"/>
    <x v="0"/>
    <s v="Normal"/>
    <s v="Excellent"/>
    <x v="0"/>
  </r>
  <r>
    <s v="OPS-104275"/>
    <d v="2025-04-28T00:00:00"/>
    <x v="6"/>
    <s v="Pune"/>
    <s v="Report Request"/>
    <s v="Low"/>
    <x v="3"/>
    <x v="0"/>
    <x v="0"/>
    <n v="10"/>
    <n v="48"/>
    <x v="0"/>
    <n v="1"/>
    <n v="4.3"/>
    <n v="320"/>
    <n v="3200"/>
    <x v="10"/>
    <n v="4"/>
    <s v="Q2"/>
    <s v="Monday"/>
    <s v="Pune"/>
    <s v="Phone"/>
    <s v="Report Request"/>
    <x v="6"/>
    <x v="0"/>
    <s v="Normal"/>
    <s v="Excellent"/>
    <x v="1"/>
  </r>
  <r>
    <s v="OPS-104171"/>
    <d v="2025-09-30T00:00:00"/>
    <x v="3"/>
    <s v="Mumbai"/>
    <s v="System Issue"/>
    <s v="Low"/>
    <x v="2"/>
    <x v="2"/>
    <x v="0"/>
    <n v="30.3"/>
    <n v="48"/>
    <x v="0"/>
    <n v="0"/>
    <n v="4.5999999999999996"/>
    <n v="450"/>
    <n v="13635"/>
    <x v="9"/>
    <n v="9"/>
    <s v="Q3"/>
    <s v="Tuesday"/>
    <s v="Mumbai"/>
    <s v="Teams"/>
    <s v="System Issue"/>
    <x v="3"/>
    <x v="0"/>
    <s v="Normal"/>
    <s v="Good"/>
    <x v="0"/>
  </r>
  <r>
    <s v="OPS-102372"/>
    <d v="2025-02-11T00:00:00"/>
    <x v="0"/>
    <s v="Bengaluru"/>
    <s v="Invoice Query"/>
    <s v="Medium"/>
    <x v="1"/>
    <x v="2"/>
    <x v="0"/>
    <n v="7.3"/>
    <n v="24"/>
    <x v="0"/>
    <n v="1"/>
    <n v="4.2"/>
    <n v="450"/>
    <n v="3285"/>
    <x v="4"/>
    <n v="2"/>
    <s v="Q1"/>
    <s v="Tuesday"/>
    <s v="Bengaluru"/>
    <s v="Portal"/>
    <s v="Invoice Query"/>
    <x v="0"/>
    <x v="0"/>
    <s v="Normal"/>
    <s v="Excellent"/>
    <x v="1"/>
  </r>
  <r>
    <s v="OPS-101785"/>
    <d v="2025-06-15T00:00:00"/>
    <x v="0"/>
    <s v="Bengaluru"/>
    <s v="Compliance Request"/>
    <s v="Low"/>
    <x v="0"/>
    <x v="0"/>
    <x v="0"/>
    <n v="15.5"/>
    <n v="48"/>
    <x v="0"/>
    <n v="1"/>
    <n v="4"/>
    <n v="450"/>
    <n v="6975"/>
    <x v="0"/>
    <n v="6"/>
    <s v="Q2"/>
    <s v="Sunday"/>
    <s v="Bengaluru"/>
    <s v="Email"/>
    <s v="Compliance Request"/>
    <x v="0"/>
    <x v="0"/>
    <s v="Normal"/>
    <s v="Excellent"/>
    <x v="1"/>
  </r>
  <r>
    <s v="OPS-103905"/>
    <d v="2025-08-30T00:00:00"/>
    <x v="6"/>
    <s v="Chennai"/>
    <s v="Employee Query"/>
    <s v="Low"/>
    <x v="1"/>
    <x v="3"/>
    <x v="0"/>
    <n v="9.1"/>
    <n v="48"/>
    <x v="0"/>
    <n v="0"/>
    <n v="4.8"/>
    <n v="350"/>
    <n v="3185"/>
    <x v="1"/>
    <n v="8"/>
    <s v="Q3"/>
    <s v="Saturday"/>
    <s v="Chennai"/>
    <s v="Portal"/>
    <s v="Employee Query"/>
    <x v="6"/>
    <x v="0"/>
    <s v="Normal"/>
    <s v="Excellent"/>
    <x v="0"/>
  </r>
  <r>
    <s v="OPS-103611"/>
    <d v="2025-05-03T00:00:00"/>
    <x v="5"/>
    <s v="Mumbai"/>
    <s v="Access Request"/>
    <s v="Critical"/>
    <x v="0"/>
    <x v="4"/>
    <x v="0"/>
    <n v="7.9"/>
    <n v="4"/>
    <x v="1"/>
    <n v="1"/>
    <n v="4.9000000000000004"/>
    <n v="400"/>
    <n v="3160"/>
    <x v="2"/>
    <n v="5"/>
    <s v="Q2"/>
    <s v="Saturday"/>
    <s v="Mumbai"/>
    <s v="Email"/>
    <s v="Access Request"/>
    <x v="5"/>
    <x v="1"/>
    <s v="Normal"/>
    <s v="Critical"/>
    <x v="1"/>
  </r>
  <r>
    <s v="OPS-101354"/>
    <d v="2025-11-09T00:00:00"/>
    <x v="1"/>
    <s v="Pune"/>
    <s v="Employee Query"/>
    <s v="Critical"/>
    <x v="0"/>
    <x v="2"/>
    <x v="0"/>
    <n v="2.7"/>
    <n v="4"/>
    <x v="0"/>
    <n v="1"/>
    <n v="3.7"/>
    <n v="400"/>
    <n v="1080"/>
    <x v="6"/>
    <n v="11"/>
    <s v="Q4"/>
    <s v="Sunday"/>
    <s v="Pune"/>
    <s v="Email"/>
    <s v="Employee Query"/>
    <x v="1"/>
    <x v="0"/>
    <s v="Critical Risk"/>
    <s v="Good"/>
    <x v="1"/>
  </r>
  <r>
    <s v="OPS-103049"/>
    <d v="2025-12-04T00:00:00"/>
    <x v="3"/>
    <s v="Gurugram"/>
    <s v="Report Request"/>
    <s v="Medium"/>
    <x v="4"/>
    <x v="0"/>
    <x v="1"/>
    <n v="10.199999999999999"/>
    <n v="24"/>
    <x v="0"/>
    <n v="3"/>
    <n v="4.3"/>
    <n v="280"/>
    <n v="2856"/>
    <x v="7"/>
    <n v="12"/>
    <s v="Q4"/>
    <s v="Thursday"/>
    <s v="Gurugram"/>
    <s v="Unknown"/>
    <s v="Report Request"/>
    <x v="3"/>
    <x v="0"/>
    <s v="Normal"/>
    <s v="Excellent"/>
    <x v="1"/>
  </r>
  <r>
    <s v="OPS-100518"/>
    <d v="2025-10-12T00:00:00"/>
    <x v="2"/>
    <s v="Pune"/>
    <s v="Invoice Query"/>
    <s v="Low"/>
    <x v="1"/>
    <x v="1"/>
    <x v="0"/>
    <n v="33.200000000000003"/>
    <n v="48"/>
    <x v="0"/>
    <n v="0"/>
    <n v="3.9"/>
    <n v="280"/>
    <n v="9296"/>
    <x v="3"/>
    <n v="10"/>
    <s v="Q4"/>
    <s v="Sunday"/>
    <s v="Pune"/>
    <s v="Portal"/>
    <s v="Invoice Query"/>
    <x v="2"/>
    <x v="0"/>
    <s v="Normal"/>
    <s v="Good"/>
    <x v="0"/>
  </r>
  <r>
    <s v="OPS-100601"/>
    <d v="2025-03-17T00:00:00"/>
    <x v="3"/>
    <s v="Mumbai"/>
    <s v="Invoice Query"/>
    <s v="Low"/>
    <x v="1"/>
    <x v="1"/>
    <x v="0"/>
    <n v="5.8"/>
    <n v="48"/>
    <x v="0"/>
    <n v="0"/>
    <n v="5"/>
    <n v="450"/>
    <n v="2610"/>
    <x v="8"/>
    <n v="3"/>
    <s v="Q1"/>
    <s v="Monday"/>
    <s v="Mumbai"/>
    <s v="Portal"/>
    <s v="Invoice Query"/>
    <x v="3"/>
    <x v="0"/>
    <s v="Normal"/>
    <s v="Excellent"/>
    <x v="0"/>
  </r>
  <r>
    <s v="OPS-102653"/>
    <d v="2025-10-05T00:00:00"/>
    <x v="3"/>
    <s v="Pune"/>
    <s v="Report Request"/>
    <s v="Medium"/>
    <x v="0"/>
    <x v="4"/>
    <x v="0"/>
    <n v="14.7"/>
    <n v="24"/>
    <x v="0"/>
    <n v="1"/>
    <n v="4.5999999999999996"/>
    <n v="320"/>
    <n v="4704"/>
    <x v="3"/>
    <n v="10"/>
    <s v="Q4"/>
    <s v="Sunday"/>
    <s v="Pune"/>
    <s v="Email"/>
    <s v="Report Request"/>
    <x v="3"/>
    <x v="0"/>
    <s v="Normal"/>
    <s v="Good"/>
    <x v="1"/>
  </r>
  <r>
    <s v="OPS-102644"/>
    <d v="2025-09-26T00:00:00"/>
    <x v="0"/>
    <s v="Chennai"/>
    <s v="Access Request"/>
    <s v="Low"/>
    <x v="0"/>
    <x v="3"/>
    <x v="0"/>
    <n v="9.4"/>
    <n v="48"/>
    <x v="0"/>
    <n v="0"/>
    <n v="4.4000000000000004"/>
    <n v="320"/>
    <n v="3008"/>
    <x v="9"/>
    <n v="9"/>
    <s v="Q3"/>
    <s v="Friday"/>
    <s v="Chennai"/>
    <s v="Email"/>
    <s v="Access Request"/>
    <x v="0"/>
    <x v="0"/>
    <s v="Normal"/>
    <s v="Excellent"/>
    <x v="0"/>
  </r>
  <r>
    <s v="OPS-103742"/>
    <d v="2025-12-21T00:00:00"/>
    <x v="3"/>
    <s v="Pune"/>
    <s v="Employee Query"/>
    <s v="Low"/>
    <x v="0"/>
    <x v="1"/>
    <x v="0"/>
    <n v="8.4"/>
    <n v="48"/>
    <x v="0"/>
    <n v="1"/>
    <n v="5"/>
    <n v="350"/>
    <n v="2940"/>
    <x v="7"/>
    <n v="12"/>
    <s v="Q4"/>
    <s v="Sunday"/>
    <s v="Pune"/>
    <s v="Email"/>
    <s v="Employee Query"/>
    <x v="3"/>
    <x v="0"/>
    <s v="Normal"/>
    <s v="Excellent"/>
    <x v="1"/>
  </r>
  <r>
    <s v="OPS-104907"/>
    <d v="2025-04-03T00:00:00"/>
    <x v="4"/>
    <s v="Gurugram"/>
    <s v="Vendor Query"/>
    <s v="High"/>
    <x v="0"/>
    <x v="0"/>
    <x v="0"/>
    <n v="9.3000000000000007"/>
    <n v="12"/>
    <x v="0"/>
    <n v="1"/>
    <n v="4.2"/>
    <n v="280"/>
    <n v="2604"/>
    <x v="10"/>
    <n v="4"/>
    <s v="Q2"/>
    <s v="Thursday"/>
    <s v="Gurugram"/>
    <s v="Email"/>
    <s v="Vendor Query"/>
    <x v="4"/>
    <x v="0"/>
    <s v="Normal"/>
    <s v="Good"/>
    <x v="1"/>
  </r>
  <r>
    <s v="OPS-102413"/>
    <d v="2025-01-12T00:00:00"/>
    <x v="1"/>
    <s v="Chennai"/>
    <s v="Invoice Query"/>
    <s v="High"/>
    <x v="1"/>
    <x v="0"/>
    <x v="0"/>
    <n v="28.6"/>
    <n v="12"/>
    <x v="1"/>
    <n v="2"/>
    <n v="3.7"/>
    <n v="280"/>
    <n v="8008"/>
    <x v="5"/>
    <n v="1"/>
    <s v="Q1"/>
    <s v="Sunday"/>
    <s v="Chennai"/>
    <s v="Portal"/>
    <s v="Invoice Query"/>
    <x v="1"/>
    <x v="1"/>
    <s v="Normal"/>
    <s v="Critical"/>
    <x v="1"/>
  </r>
  <r>
    <s v="OPS-103011"/>
    <d v="2025-04-12T00:00:00"/>
    <x v="5"/>
    <s v="Noida"/>
    <s v="Compliance Request"/>
    <s v="Low"/>
    <x v="1"/>
    <x v="1"/>
    <x v="2"/>
    <n v="4.5999999999999996"/>
    <n v="48"/>
    <x v="0"/>
    <n v="0"/>
    <n v="5"/>
    <n v="320"/>
    <n v="1472"/>
    <x v="10"/>
    <n v="4"/>
    <s v="Q2"/>
    <s v="Saturday"/>
    <s v="Noida"/>
    <s v="Portal"/>
    <s v="Compliance Request"/>
    <x v="5"/>
    <x v="0"/>
    <s v="Normal"/>
    <s v="Excellent"/>
    <x v="0"/>
  </r>
  <r>
    <s v="OPS-104022"/>
    <d v="2025-02-03T00:00:00"/>
    <x v="5"/>
    <s v="Chennai"/>
    <s v="System Issue"/>
    <s v="Medium"/>
    <x v="3"/>
    <x v="4"/>
    <x v="1"/>
    <n v="12.2"/>
    <n v="24"/>
    <x v="0"/>
    <n v="2"/>
    <n v="4.0999999999999996"/>
    <n v="320"/>
    <n v="3904"/>
    <x v="4"/>
    <n v="2"/>
    <s v="Q1"/>
    <s v="Monday"/>
    <s v="Chennai"/>
    <s v="Phone"/>
    <s v="System Issue"/>
    <x v="5"/>
    <x v="0"/>
    <s v="Normal"/>
    <s v="Good"/>
    <x v="1"/>
  </r>
  <r>
    <s v="OPS-100359"/>
    <d v="2025-12-26T00:00:00"/>
    <x v="3"/>
    <s v="Noida"/>
    <s v="Employee Query"/>
    <s v="Low"/>
    <x v="0"/>
    <x v="1"/>
    <x v="0"/>
    <n v="16.7"/>
    <n v="48"/>
    <x v="0"/>
    <n v="0"/>
    <n v="4.5999999999999996"/>
    <n v="400"/>
    <n v="6680"/>
    <x v="7"/>
    <n v="12"/>
    <s v="Q4"/>
    <s v="Friday"/>
    <s v="Noida"/>
    <s v="Email"/>
    <s v="Employee Query"/>
    <x v="3"/>
    <x v="0"/>
    <s v="Normal"/>
    <s v="Excellent"/>
    <x v="0"/>
  </r>
  <r>
    <s v="OPS-101321"/>
    <d v="2025-02-09T00:00:00"/>
    <x v="4"/>
    <s v="Chennai"/>
    <s v="Compliance Request"/>
    <s v="Low"/>
    <x v="1"/>
    <x v="0"/>
    <x v="1"/>
    <n v="36.200000000000003"/>
    <n v="48"/>
    <x v="0"/>
    <n v="4"/>
    <n v="3"/>
    <n v="280"/>
    <n v="10136"/>
    <x v="4"/>
    <n v="2"/>
    <s v="Q1"/>
    <s v="Sunday"/>
    <s v="Chennai"/>
    <s v="Portal"/>
    <s v="Compliance Request"/>
    <x v="4"/>
    <x v="0"/>
    <s v="Normal"/>
    <s v="Good"/>
    <x v="1"/>
  </r>
  <r>
    <s v="OPS-101212"/>
    <d v="2025-12-26T00:00:00"/>
    <x v="1"/>
    <s v="Hyderabad"/>
    <s v="Vendor Query"/>
    <s v="Low"/>
    <x v="0"/>
    <x v="2"/>
    <x v="0"/>
    <n v="12.4"/>
    <n v="48"/>
    <x v="0"/>
    <n v="0"/>
    <n v="4.5"/>
    <n v="350"/>
    <n v="4340"/>
    <x v="7"/>
    <n v="12"/>
    <s v="Q4"/>
    <s v="Friday"/>
    <s v="Hyderabad"/>
    <s v="Email"/>
    <s v="Vendor Query"/>
    <x v="1"/>
    <x v="0"/>
    <s v="Normal"/>
    <s v="Excellent"/>
    <x v="0"/>
  </r>
  <r>
    <s v="OPS-102547"/>
    <d v="2025-03-28T00:00:00"/>
    <x v="6"/>
    <s v="Chennai"/>
    <s v="System Issue"/>
    <s v="Low"/>
    <x v="3"/>
    <x v="0"/>
    <x v="0"/>
    <n v="22.3"/>
    <n v="48"/>
    <x v="0"/>
    <n v="0"/>
    <n v="4.3"/>
    <n v="350"/>
    <n v="7805"/>
    <x v="8"/>
    <n v="3"/>
    <s v="Q1"/>
    <s v="Friday"/>
    <s v="Chennai"/>
    <s v="Phone"/>
    <s v="System Issue"/>
    <x v="6"/>
    <x v="0"/>
    <s v="Normal"/>
    <s v="Excellent"/>
    <x v="0"/>
  </r>
  <r>
    <s v="OPS-102220"/>
    <d v="2025-01-19T00:00:00"/>
    <x v="5"/>
    <s v="Noida"/>
    <s v="Invoice Query"/>
    <s v="Medium"/>
    <x v="0"/>
    <x v="0"/>
    <x v="0"/>
    <n v="14.5"/>
    <n v="24"/>
    <x v="0"/>
    <n v="0"/>
    <n v="5"/>
    <n v="350"/>
    <n v="5075"/>
    <x v="5"/>
    <n v="1"/>
    <s v="Q1"/>
    <s v="Sunday"/>
    <s v="Noida"/>
    <s v="Email"/>
    <s v="Invoice Query"/>
    <x v="5"/>
    <x v="0"/>
    <s v="Normal"/>
    <s v="Good"/>
    <x v="0"/>
  </r>
  <r>
    <s v="OPS-102801"/>
    <d v="2025-02-20T00:00:00"/>
    <x v="2"/>
    <s v="Mumbai"/>
    <s v="System Issue"/>
    <s v="Low"/>
    <x v="0"/>
    <x v="1"/>
    <x v="1"/>
    <n v="30.9"/>
    <n v="48"/>
    <x v="0"/>
    <n v="3"/>
    <n v="3.3"/>
    <n v="450"/>
    <n v="13905"/>
    <x v="4"/>
    <n v="2"/>
    <s v="Q1"/>
    <s v="Thursday"/>
    <s v="Mumbai"/>
    <s v="Email"/>
    <s v="System Issue"/>
    <x v="2"/>
    <x v="0"/>
    <s v="Normal"/>
    <s v="Good"/>
    <x v="1"/>
  </r>
  <r>
    <s v="OPS-103777"/>
    <d v="2025-12-22T00:00:00"/>
    <x v="5"/>
    <s v="Hyderabad"/>
    <s v="Report Request"/>
    <s v="High"/>
    <x v="0"/>
    <x v="1"/>
    <x v="0"/>
    <n v="10"/>
    <n v="12"/>
    <x v="0"/>
    <n v="0"/>
    <n v="5"/>
    <n v="400"/>
    <n v="4000"/>
    <x v="7"/>
    <n v="12"/>
    <s v="Q4"/>
    <s v="Monday"/>
    <s v="Hyderabad"/>
    <s v="Email"/>
    <s v="Report Request"/>
    <x v="5"/>
    <x v="0"/>
    <s v="Normal"/>
    <s v="Good"/>
    <x v="0"/>
  </r>
  <r>
    <s v="OPS-103553"/>
    <d v="2025-02-23T00:00:00"/>
    <x v="6"/>
    <s v="Hyderabad"/>
    <s v="Vendor Query"/>
    <s v="Low"/>
    <x v="0"/>
    <x v="0"/>
    <x v="0"/>
    <n v="23.7"/>
    <n v="48"/>
    <x v="0"/>
    <n v="0"/>
    <n v="4.5"/>
    <n v="350"/>
    <n v="8295"/>
    <x v="4"/>
    <n v="2"/>
    <s v="Q1"/>
    <s v="Sunday"/>
    <s v="Hyderabad"/>
    <s v="Email"/>
    <s v="Vendor Query"/>
    <x v="6"/>
    <x v="0"/>
    <s v="Normal"/>
    <s v="Excellent"/>
    <x v="0"/>
  </r>
  <r>
    <s v="OPS-100144"/>
    <d v="2025-04-06T00:00:00"/>
    <x v="0"/>
    <s v="Gurugram"/>
    <s v="Compliance Request"/>
    <s v="Medium"/>
    <x v="2"/>
    <x v="3"/>
    <x v="0"/>
    <n v="2.1"/>
    <n v="24"/>
    <x v="0"/>
    <n v="2"/>
    <n v="4.5999999999999996"/>
    <n v="400"/>
    <n v="840"/>
    <x v="10"/>
    <n v="4"/>
    <s v="Q2"/>
    <s v="Sunday"/>
    <s v="Gurugram"/>
    <s v="Teams"/>
    <s v="Compliance Request"/>
    <x v="0"/>
    <x v="0"/>
    <s v="Normal"/>
    <s v="Excellent"/>
    <x v="1"/>
  </r>
  <r>
    <s v="OPS-101385"/>
    <d v="2025-08-20T00:00:00"/>
    <x v="1"/>
    <s v="Bengaluru"/>
    <s v="Access Request"/>
    <s v="High"/>
    <x v="2"/>
    <x v="3"/>
    <x v="2"/>
    <n v="13.1"/>
    <n v="12"/>
    <x v="1"/>
    <n v="1"/>
    <n v="5"/>
    <n v="450"/>
    <n v="5895"/>
    <x v="1"/>
    <n v="8"/>
    <s v="Q3"/>
    <s v="Wednesday"/>
    <s v="Bengaluru"/>
    <s v="Teams"/>
    <s v="Access Request"/>
    <x v="1"/>
    <x v="1"/>
    <s v="Normal"/>
    <s v="At Risk"/>
    <x v="1"/>
  </r>
  <r>
    <s v="OPS-103046"/>
    <d v="2025-02-03T00:00:00"/>
    <x v="1"/>
    <s v="Bengaluru"/>
    <s v="Access Request"/>
    <s v="Low"/>
    <x v="2"/>
    <x v="0"/>
    <x v="0"/>
    <n v="11.6"/>
    <n v="48"/>
    <x v="0"/>
    <n v="0"/>
    <n v="4.4000000000000004"/>
    <n v="280"/>
    <n v="3248"/>
    <x v="4"/>
    <n v="2"/>
    <s v="Q1"/>
    <s v="Monday"/>
    <s v="Bengaluru"/>
    <s v="Teams"/>
    <s v="Access Request"/>
    <x v="1"/>
    <x v="0"/>
    <s v="Normal"/>
    <s v="Excellent"/>
    <x v="0"/>
  </r>
  <r>
    <s v="OPS-102257"/>
    <d v="2025-10-07T00:00:00"/>
    <x v="0"/>
    <s v="Chennai"/>
    <s v="Vendor Query"/>
    <s v="Medium"/>
    <x v="5"/>
    <x v="2"/>
    <x v="0"/>
    <n v="8.8000000000000007"/>
    <n v="24"/>
    <x v="0"/>
    <n v="1"/>
    <n v="4.0999999999999996"/>
    <n v="450"/>
    <n v="3960"/>
    <x v="3"/>
    <n v="10"/>
    <s v="Q4"/>
    <s v="Tuesday"/>
    <s v="Chennai"/>
    <s v="Email"/>
    <s v="Vendor Query"/>
    <x v="0"/>
    <x v="0"/>
    <s v="Normal"/>
    <s v="Excellent"/>
    <x v="1"/>
  </r>
  <r>
    <s v="OPS-103545"/>
    <d v="2025-10-14T00:00:00"/>
    <x v="3"/>
    <s v="Mumbai"/>
    <s v="Employee Query"/>
    <s v="Critical"/>
    <x v="2"/>
    <x v="4"/>
    <x v="2"/>
    <n v="8.5"/>
    <n v="4"/>
    <x v="1"/>
    <n v="0"/>
    <n v="5"/>
    <n v="280"/>
    <n v="2380"/>
    <x v="3"/>
    <n v="10"/>
    <s v="Q4"/>
    <s v="Tuesday"/>
    <s v="Mumbai"/>
    <s v="Teams"/>
    <s v="Employee Query"/>
    <x v="3"/>
    <x v="1"/>
    <s v="Normal"/>
    <s v="Critical"/>
    <x v="0"/>
  </r>
  <r>
    <s v="OPS-101933"/>
    <d v="2025-09-25T00:00:00"/>
    <x v="2"/>
    <s v="Mumbai"/>
    <s v="Access Request"/>
    <s v="Medium"/>
    <x v="2"/>
    <x v="4"/>
    <x v="2"/>
    <n v="9.4"/>
    <n v="24"/>
    <x v="0"/>
    <n v="0"/>
    <n v="4.7"/>
    <n v="400"/>
    <n v="3760"/>
    <x v="9"/>
    <n v="9"/>
    <s v="Q3"/>
    <s v="Thursday"/>
    <s v="Mumbai"/>
    <s v="Teams"/>
    <s v="Access Request"/>
    <x v="2"/>
    <x v="0"/>
    <s v="Normal"/>
    <s v="Excellent"/>
    <x v="0"/>
  </r>
  <r>
    <s v="OPS-104669"/>
    <d v="2025-10-19T00:00:00"/>
    <x v="0"/>
    <s v="Noida"/>
    <s v="System Issue"/>
    <s v="Medium"/>
    <x v="2"/>
    <x v="2"/>
    <x v="0"/>
    <n v="13.8"/>
    <n v="24"/>
    <x v="0"/>
    <n v="1"/>
    <n v="4"/>
    <n v="320"/>
    <n v="4416"/>
    <x v="3"/>
    <n v="10"/>
    <s v="Q4"/>
    <s v="Sunday"/>
    <s v="Noida"/>
    <s v="Teams"/>
    <s v="System Issue"/>
    <x v="0"/>
    <x v="0"/>
    <s v="Normal"/>
    <s v="Good"/>
    <x v="1"/>
  </r>
  <r>
    <s v="OPS-104550"/>
    <d v="2025-08-27T00:00:00"/>
    <x v="2"/>
    <s v="Bengaluru"/>
    <s v="Access Request"/>
    <s v="Low"/>
    <x v="1"/>
    <x v="2"/>
    <x v="0"/>
    <n v="13.4"/>
    <n v="48"/>
    <x v="0"/>
    <n v="0"/>
    <n v="4.4000000000000004"/>
    <n v="320"/>
    <n v="4288"/>
    <x v="1"/>
    <n v="8"/>
    <s v="Q3"/>
    <s v="Wednesday"/>
    <s v="Bengaluru"/>
    <s v="Portal"/>
    <s v="Access Request"/>
    <x v="2"/>
    <x v="0"/>
    <s v="Normal"/>
    <s v="Excellent"/>
    <x v="0"/>
  </r>
  <r>
    <s v="OPS-102694"/>
    <d v="2025-11-10T00:00:00"/>
    <x v="3"/>
    <s v="Pune"/>
    <s v="Data Correction"/>
    <s v="Low"/>
    <x v="0"/>
    <x v="2"/>
    <x v="0"/>
    <n v="7.4"/>
    <n v="48"/>
    <x v="0"/>
    <n v="0"/>
    <n v="4.7"/>
    <n v="280"/>
    <n v="2072"/>
    <x v="6"/>
    <n v="11"/>
    <s v="Q4"/>
    <s v="Monday"/>
    <s v="Pune"/>
    <s v="Email"/>
    <s v="Data Correction"/>
    <x v="3"/>
    <x v="0"/>
    <s v="Normal"/>
    <s v="Excellent"/>
    <x v="0"/>
  </r>
  <r>
    <s v="OPS-101299"/>
    <d v="2025-10-20T00:00:00"/>
    <x v="4"/>
    <s v="Mumbai"/>
    <s v="Report Request"/>
    <s v="Low"/>
    <x v="3"/>
    <x v="0"/>
    <x v="0"/>
    <n v="11.5"/>
    <n v="48"/>
    <x v="0"/>
    <n v="1"/>
    <n v="4.2"/>
    <n v="350"/>
    <n v="4025"/>
    <x v="3"/>
    <n v="10"/>
    <s v="Q4"/>
    <s v="Monday"/>
    <s v="Mumbai"/>
    <s v="Phone"/>
    <s v="Report Request"/>
    <x v="4"/>
    <x v="0"/>
    <s v="Normal"/>
    <s v="Excellent"/>
    <x v="1"/>
  </r>
  <r>
    <s v="OPS-101291"/>
    <d v="2025-10-30T00:00:00"/>
    <x v="5"/>
    <s v="Chennai"/>
    <s v="Compliance Request"/>
    <s v="Low"/>
    <x v="0"/>
    <x v="4"/>
    <x v="0"/>
    <n v="28.7"/>
    <n v="48"/>
    <x v="0"/>
    <n v="0"/>
    <n v="4.3"/>
    <n v="350"/>
    <n v="10045"/>
    <x v="3"/>
    <n v="10"/>
    <s v="Q4"/>
    <s v="Thursday"/>
    <s v="Chennai"/>
    <s v="Email"/>
    <s v="Compliance Request"/>
    <x v="5"/>
    <x v="0"/>
    <s v="Normal"/>
    <s v="Good"/>
    <x v="0"/>
  </r>
  <r>
    <s v="OPS-100740"/>
    <d v="2025-04-09T00:00:00"/>
    <x v="0"/>
    <s v="Bengaluru"/>
    <s v="Access Request"/>
    <s v="Medium"/>
    <x v="0"/>
    <x v="2"/>
    <x v="0"/>
    <n v="11.9"/>
    <n v="24"/>
    <x v="0"/>
    <n v="0"/>
    <n v="4.9000000000000004"/>
    <n v="400"/>
    <n v="4760"/>
    <x v="10"/>
    <n v="4"/>
    <s v="Q2"/>
    <s v="Wednesday"/>
    <s v="Bengaluru"/>
    <s v="Email"/>
    <s v="Access Request"/>
    <x v="0"/>
    <x v="0"/>
    <s v="Normal"/>
    <s v="Excellent"/>
    <x v="0"/>
  </r>
  <r>
    <s v="OPS-102761"/>
    <d v="2025-07-02T00:00:00"/>
    <x v="4"/>
    <s v="Chennai"/>
    <s v="Vendor Query"/>
    <s v="Medium"/>
    <x v="2"/>
    <x v="3"/>
    <x v="0"/>
    <n v="10"/>
    <n v="24"/>
    <x v="0"/>
    <n v="1"/>
    <n v="4.4000000000000004"/>
    <n v="320"/>
    <n v="3200"/>
    <x v="11"/>
    <n v="7"/>
    <s v="Q3"/>
    <s v="Wednesday"/>
    <s v="Chennai"/>
    <s v="Teams"/>
    <s v="Vendor Query"/>
    <x v="4"/>
    <x v="0"/>
    <s v="Normal"/>
    <s v="Excellent"/>
    <x v="1"/>
  </r>
  <r>
    <s v="OPS-103667"/>
    <d v="2025-09-21T00:00:00"/>
    <x v="3"/>
    <s v="Chennai"/>
    <s v="Vendor Query"/>
    <s v="Low"/>
    <x v="1"/>
    <x v="0"/>
    <x v="2"/>
    <n v="20"/>
    <n v="48"/>
    <x v="0"/>
    <n v="0"/>
    <n v="4.2"/>
    <n v="280"/>
    <n v="5600"/>
    <x v="9"/>
    <n v="9"/>
    <s v="Q3"/>
    <s v="Sunday"/>
    <s v="Chennai"/>
    <s v="Portal"/>
    <s v="Vendor Query"/>
    <x v="3"/>
    <x v="0"/>
    <s v="Normal"/>
    <s v="Excellent"/>
    <x v="0"/>
  </r>
  <r>
    <s v="OPS-102183"/>
    <d v="2025-03-15T00:00:00"/>
    <x v="6"/>
    <s v="Chennai"/>
    <s v="Access Request"/>
    <s v="Medium"/>
    <x v="2"/>
    <x v="0"/>
    <x v="2"/>
    <n v="1.2"/>
    <n v="24"/>
    <x v="0"/>
    <n v="0"/>
    <n v="5"/>
    <n v="320"/>
    <n v="384"/>
    <x v="8"/>
    <n v="3"/>
    <s v="Q1"/>
    <s v="Saturday"/>
    <s v="Chennai"/>
    <s v="Teams"/>
    <s v="Access Request"/>
    <x v="6"/>
    <x v="0"/>
    <s v="Normal"/>
    <s v="Excellent"/>
    <x v="0"/>
  </r>
  <r>
    <s v="OPS-101312"/>
    <d v="2025-02-28T00:00:00"/>
    <x v="1"/>
    <s v="Noida"/>
    <s v="Invoice Query"/>
    <s v="Medium"/>
    <x v="0"/>
    <x v="1"/>
    <x v="0"/>
    <n v="24.2"/>
    <n v="24"/>
    <x v="1"/>
    <n v="1"/>
    <n v="4"/>
    <n v="350"/>
    <n v="8470"/>
    <x v="4"/>
    <n v="2"/>
    <s v="Q1"/>
    <s v="Friday"/>
    <s v="Noida"/>
    <s v="Email"/>
    <s v="Invoice Query"/>
    <x v="1"/>
    <x v="1"/>
    <s v="Normal"/>
    <s v="At Risk"/>
    <x v="1"/>
  </r>
  <r>
    <s v="OPS-103778"/>
    <d v="2025-01-21T00:00:00"/>
    <x v="6"/>
    <s v="Mumbai"/>
    <s v="System Issue"/>
    <s v="Medium"/>
    <x v="3"/>
    <x v="4"/>
    <x v="0"/>
    <n v="28.6"/>
    <n v="24"/>
    <x v="1"/>
    <n v="0"/>
    <n v="4.4000000000000004"/>
    <n v="320"/>
    <n v="9152"/>
    <x v="5"/>
    <n v="1"/>
    <s v="Q1"/>
    <s v="Tuesday"/>
    <s v="Mumbai"/>
    <s v="Phone"/>
    <s v="System Issue"/>
    <x v="6"/>
    <x v="1"/>
    <s v="Normal"/>
    <s v="At Risk"/>
    <x v="0"/>
  </r>
  <r>
    <s v="OPS-101237"/>
    <d v="2025-11-15T00:00:00"/>
    <x v="3"/>
    <s v="Pune"/>
    <s v="System Issue"/>
    <s v="Low"/>
    <x v="0"/>
    <x v="2"/>
    <x v="1"/>
    <n v="12.2"/>
    <n v="48"/>
    <x v="0"/>
    <n v="3"/>
    <n v="4.5"/>
    <n v="450"/>
    <n v="5490"/>
    <x v="6"/>
    <n v="11"/>
    <s v="Q4"/>
    <s v="Saturday"/>
    <s v="Pune"/>
    <s v="Email"/>
    <s v="System Issue"/>
    <x v="3"/>
    <x v="0"/>
    <s v="Normal"/>
    <s v="Excellent"/>
    <x v="1"/>
  </r>
  <r>
    <s v="OPS-103675"/>
    <d v="2025-03-16T00:00:00"/>
    <x v="2"/>
    <s v="Hyderabad"/>
    <s v="Vendor Query"/>
    <s v="Low"/>
    <x v="0"/>
    <x v="2"/>
    <x v="1"/>
    <n v="45.6"/>
    <n v="48"/>
    <x v="0"/>
    <n v="2"/>
    <n v="3.1"/>
    <n v="320"/>
    <n v="14592"/>
    <x v="8"/>
    <n v="3"/>
    <s v="Q1"/>
    <s v="Sunday"/>
    <s v="Hyderabad"/>
    <s v="Email"/>
    <s v="Vendor Query"/>
    <x v="2"/>
    <x v="0"/>
    <s v="Normal"/>
    <s v="Good"/>
    <x v="1"/>
  </r>
  <r>
    <s v="OPS-100886"/>
    <d v="2025-01-14T00:00:00"/>
    <x v="3"/>
    <s v="Hyderabad"/>
    <s v="System Issue"/>
    <s v="Low"/>
    <x v="0"/>
    <x v="0"/>
    <x v="0"/>
    <n v="9.5"/>
    <n v="48"/>
    <x v="0"/>
    <n v="1"/>
    <n v="4.4000000000000004"/>
    <n v="450"/>
    <n v="4275"/>
    <x v="5"/>
    <n v="1"/>
    <s v="Q1"/>
    <s v="Tuesday"/>
    <s v="Hyderabad"/>
    <s v="Email"/>
    <s v="System Issue"/>
    <x v="3"/>
    <x v="0"/>
    <s v="Normal"/>
    <s v="Excellent"/>
    <x v="1"/>
  </r>
  <r>
    <s v="OPS-100033"/>
    <d v="2025-07-07T00:00:00"/>
    <x v="6"/>
    <s v="Hyderabad"/>
    <s v="Employee Query"/>
    <s v="Low"/>
    <x v="0"/>
    <x v="3"/>
    <x v="0"/>
    <n v="1.4"/>
    <n v="48"/>
    <x v="0"/>
    <n v="0"/>
    <n v="5"/>
    <n v="350"/>
    <n v="490"/>
    <x v="11"/>
    <n v="7"/>
    <s v="Q3"/>
    <s v="Monday"/>
    <s v="Hyderabad"/>
    <s v="Email"/>
    <s v="Employee Query"/>
    <x v="6"/>
    <x v="0"/>
    <s v="Normal"/>
    <s v="Excellent"/>
    <x v="0"/>
  </r>
  <r>
    <s v="OPS-100857"/>
    <d v="2025-08-06T00:00:00"/>
    <x v="3"/>
    <s v="Mumbai"/>
    <s v="Data Correction"/>
    <s v="Medium"/>
    <x v="0"/>
    <x v="0"/>
    <x v="0"/>
    <n v="10"/>
    <n v="24"/>
    <x v="0"/>
    <n v="2"/>
    <n v="3.8"/>
    <n v="280"/>
    <n v="2800"/>
    <x v="1"/>
    <n v="8"/>
    <s v="Q3"/>
    <s v="Wednesday"/>
    <s v="Mumbai"/>
    <s v="Email"/>
    <s v="Data Correction"/>
    <x v="3"/>
    <x v="0"/>
    <s v="Normal"/>
    <s v="Excellent"/>
    <x v="1"/>
  </r>
  <r>
    <s v="OPS-102572"/>
    <d v="2025-12-03T00:00:00"/>
    <x v="0"/>
    <s v="Hyderabad"/>
    <s v="Employee Query"/>
    <s v="Medium"/>
    <x v="0"/>
    <x v="3"/>
    <x v="0"/>
    <n v="9.9"/>
    <n v="24"/>
    <x v="0"/>
    <n v="0"/>
    <n v="5"/>
    <n v="350"/>
    <n v="3465"/>
    <x v="7"/>
    <n v="12"/>
    <s v="Q4"/>
    <s v="Wednesday"/>
    <s v="Hyderabad"/>
    <s v="Email"/>
    <s v="Employee Query"/>
    <x v="0"/>
    <x v="0"/>
    <s v="Normal"/>
    <s v="Excellent"/>
    <x v="0"/>
  </r>
  <r>
    <s v="OPS-103450"/>
    <d v="2025-02-20T00:00:00"/>
    <x v="6"/>
    <s v="Hyderabad"/>
    <s v="Report Request"/>
    <s v="High"/>
    <x v="0"/>
    <x v="3"/>
    <x v="0"/>
    <n v="17.399999999999999"/>
    <n v="12"/>
    <x v="1"/>
    <n v="1"/>
    <n v="4.0999999999999996"/>
    <n v="320"/>
    <n v="5568"/>
    <x v="4"/>
    <n v="2"/>
    <s v="Q1"/>
    <s v="Thursday"/>
    <s v="Hyderabad"/>
    <s v="Email"/>
    <s v="Report Request"/>
    <x v="6"/>
    <x v="1"/>
    <s v="Normal"/>
    <s v="At Risk"/>
    <x v="1"/>
  </r>
  <r>
    <s v="OPS-103258"/>
    <d v="2025-02-06T00:00:00"/>
    <x v="2"/>
    <s v="Hyderabad"/>
    <s v="Invoice Query"/>
    <s v="Low"/>
    <x v="2"/>
    <x v="0"/>
    <x v="0"/>
    <n v="6.8"/>
    <n v="48"/>
    <x v="0"/>
    <n v="0"/>
    <n v="4.8"/>
    <n v="280"/>
    <n v="1904"/>
    <x v="4"/>
    <n v="2"/>
    <s v="Q1"/>
    <s v="Thursday"/>
    <s v="Hyderabad"/>
    <s v="Teams"/>
    <s v="Invoice Query"/>
    <x v="2"/>
    <x v="0"/>
    <s v="Normal"/>
    <s v="Excellent"/>
    <x v="0"/>
  </r>
  <r>
    <s v="OPS-103062"/>
    <d v="2025-10-16T00:00:00"/>
    <x v="2"/>
    <s v="Gurugram"/>
    <s v="System Issue"/>
    <s v="Low"/>
    <x v="0"/>
    <x v="3"/>
    <x v="0"/>
    <n v="8.6"/>
    <n v="48"/>
    <x v="0"/>
    <n v="0"/>
    <n v="5"/>
    <n v="350"/>
    <n v="3010"/>
    <x v="3"/>
    <n v="10"/>
    <s v="Q4"/>
    <s v="Thursday"/>
    <s v="Gurugram"/>
    <s v="Email"/>
    <s v="System Issue"/>
    <x v="2"/>
    <x v="0"/>
    <s v="Normal"/>
    <s v="Excellent"/>
    <x v="0"/>
  </r>
  <r>
    <s v="OPS-102037"/>
    <d v="2025-10-21T00:00:00"/>
    <x v="2"/>
    <s v="Gurugram"/>
    <s v="Employee Query"/>
    <s v="Low"/>
    <x v="0"/>
    <x v="3"/>
    <x v="0"/>
    <n v="11.7"/>
    <n v="48"/>
    <x v="0"/>
    <n v="1"/>
    <n v="4.2"/>
    <n v="350"/>
    <n v="4095"/>
    <x v="3"/>
    <n v="10"/>
    <s v="Q4"/>
    <s v="Tuesday"/>
    <s v="Gurugram"/>
    <s v="Email"/>
    <s v="Employee Query"/>
    <x v="2"/>
    <x v="0"/>
    <s v="Normal"/>
    <s v="Excellent"/>
    <x v="1"/>
  </r>
  <r>
    <s v="OPS-100435"/>
    <d v="2025-10-02T00:00:00"/>
    <x v="1"/>
    <s v="Hyderabad"/>
    <s v="Invoice Query"/>
    <s v="High"/>
    <x v="0"/>
    <x v="4"/>
    <x v="0"/>
    <n v="10.3"/>
    <n v="12"/>
    <x v="0"/>
    <n v="0"/>
    <n v="4.2"/>
    <n v="280"/>
    <n v="2884"/>
    <x v="3"/>
    <n v="10"/>
    <s v="Q4"/>
    <s v="Thursday"/>
    <s v="Hyderabad"/>
    <s v="Email"/>
    <s v="Invoice Query"/>
    <x v="1"/>
    <x v="0"/>
    <s v="Normal"/>
    <s v="Good"/>
    <x v="0"/>
  </r>
  <r>
    <s v="OPS-100115"/>
    <d v="2025-02-02T00:00:00"/>
    <x v="2"/>
    <s v="Pune"/>
    <s v="Employee Query"/>
    <s v="Low"/>
    <x v="0"/>
    <x v="1"/>
    <x v="1"/>
    <n v="24.1"/>
    <n v="48"/>
    <x v="0"/>
    <n v="2"/>
    <n v="3.5"/>
    <n v="450"/>
    <n v="10845"/>
    <x v="4"/>
    <n v="2"/>
    <s v="Q1"/>
    <s v="Sunday"/>
    <s v="Pune"/>
    <s v="Email"/>
    <s v="Employee Query"/>
    <x v="2"/>
    <x v="0"/>
    <s v="Normal"/>
    <s v="Good"/>
    <x v="1"/>
  </r>
  <r>
    <s v="OPS-101922"/>
    <d v="2025-04-27T00:00:00"/>
    <x v="5"/>
    <s v="Chennai"/>
    <s v="Access Request"/>
    <s v="Medium"/>
    <x v="0"/>
    <x v="2"/>
    <x v="0"/>
    <n v="5.4"/>
    <n v="24"/>
    <x v="0"/>
    <n v="0"/>
    <n v="4.9000000000000004"/>
    <n v="320"/>
    <n v="1728"/>
    <x v="10"/>
    <n v="4"/>
    <s v="Q2"/>
    <s v="Sunday"/>
    <s v="Chennai"/>
    <s v="Email"/>
    <s v="Access Request"/>
    <x v="5"/>
    <x v="0"/>
    <s v="Normal"/>
    <s v="Excellent"/>
    <x v="0"/>
  </r>
  <r>
    <s v="OPS-104050"/>
    <d v="2025-02-27T00:00:00"/>
    <x v="5"/>
    <s v="Hyderabad"/>
    <s v="System Issue"/>
    <s v="Medium"/>
    <x v="0"/>
    <x v="0"/>
    <x v="0"/>
    <n v="12"/>
    <n v="24"/>
    <x v="0"/>
    <n v="2"/>
    <n v="4"/>
    <n v="400"/>
    <n v="4800"/>
    <x v="4"/>
    <n v="2"/>
    <s v="Q1"/>
    <s v="Thursday"/>
    <s v="Hyderabad"/>
    <s v="Email"/>
    <s v="System Issue"/>
    <x v="5"/>
    <x v="0"/>
    <s v="Normal"/>
    <s v="Excellent"/>
    <x v="1"/>
  </r>
  <r>
    <s v="OPS-104418"/>
    <d v="2025-07-22T00:00:00"/>
    <x v="4"/>
    <s v="Mumbai"/>
    <s v="Employee Query"/>
    <s v="Low"/>
    <x v="0"/>
    <x v="0"/>
    <x v="1"/>
    <n v="22.8"/>
    <n v="48"/>
    <x v="0"/>
    <n v="2"/>
    <n v="4.0999999999999996"/>
    <n v="450"/>
    <n v="10260"/>
    <x v="11"/>
    <n v="7"/>
    <s v="Q3"/>
    <s v="Tuesday"/>
    <s v="Mumbai"/>
    <s v="Email"/>
    <s v="Employee Query"/>
    <x v="4"/>
    <x v="0"/>
    <s v="Normal"/>
    <s v="Excellent"/>
    <x v="1"/>
  </r>
  <r>
    <s v="OPS-103476"/>
    <d v="2025-01-08T00:00:00"/>
    <x v="3"/>
    <s v="Hyderabad"/>
    <s v="Compliance Request"/>
    <s v="High"/>
    <x v="0"/>
    <x v="3"/>
    <x v="0"/>
    <n v="1.5"/>
    <n v="12"/>
    <x v="0"/>
    <n v="0"/>
    <n v="5"/>
    <n v="450"/>
    <n v="675"/>
    <x v="5"/>
    <n v="1"/>
    <s v="Q1"/>
    <s v="Wednesday"/>
    <s v="Hyderabad"/>
    <s v="Email"/>
    <s v="Compliance Request"/>
    <x v="3"/>
    <x v="0"/>
    <s v="Normal"/>
    <s v="Excellent"/>
    <x v="0"/>
  </r>
  <r>
    <s v="OPS-102207"/>
    <d v="2025-05-01T00:00:00"/>
    <x v="0"/>
    <s v="Noida"/>
    <s v="Compliance Request"/>
    <s v="Medium"/>
    <x v="0"/>
    <x v="1"/>
    <x v="0"/>
    <n v="19.100000000000001"/>
    <n v="24"/>
    <x v="0"/>
    <n v="0"/>
    <n v="4.0999999999999996"/>
    <n v="400"/>
    <n v="7640"/>
    <x v="2"/>
    <n v="5"/>
    <s v="Q2"/>
    <s v="Thursday"/>
    <s v="Noida"/>
    <s v="Email"/>
    <s v="Compliance Request"/>
    <x v="0"/>
    <x v="0"/>
    <s v="Normal"/>
    <s v="Good"/>
    <x v="0"/>
  </r>
  <r>
    <s v="OPS-102466"/>
    <d v="2025-03-03T00:00:00"/>
    <x v="5"/>
    <s v="Mumbai"/>
    <s v="Invoice Query"/>
    <s v="Low"/>
    <x v="1"/>
    <x v="4"/>
    <x v="0"/>
    <n v="6.5"/>
    <n v="48"/>
    <x v="0"/>
    <n v="1"/>
    <n v="5"/>
    <n v="450"/>
    <n v="2925"/>
    <x v="8"/>
    <n v="3"/>
    <s v="Q1"/>
    <s v="Monday"/>
    <s v="Mumbai"/>
    <s v="Portal"/>
    <s v="Invoice Query"/>
    <x v="5"/>
    <x v="0"/>
    <s v="Normal"/>
    <s v="Excellent"/>
    <x v="1"/>
  </r>
  <r>
    <s v="OPS-100764"/>
    <d v="2025-04-05T00:00:00"/>
    <x v="1"/>
    <s v="Noida"/>
    <s v="System Issue"/>
    <s v="Low"/>
    <x v="1"/>
    <x v="0"/>
    <x v="0"/>
    <n v="6.1"/>
    <n v="48"/>
    <x v="0"/>
    <n v="0"/>
    <n v="4.9000000000000004"/>
    <n v="450"/>
    <n v="2745"/>
    <x v="10"/>
    <n v="4"/>
    <s v="Q2"/>
    <s v="Saturday"/>
    <s v="Noida"/>
    <s v="Portal"/>
    <s v="System Issue"/>
    <x v="1"/>
    <x v="0"/>
    <s v="Normal"/>
    <s v="Excellent"/>
    <x v="0"/>
  </r>
  <r>
    <s v="OPS-104798"/>
    <d v="2025-01-05T00:00:00"/>
    <x v="2"/>
    <s v="Chennai"/>
    <s v="Data Correction"/>
    <s v="Low"/>
    <x v="1"/>
    <x v="3"/>
    <x v="0"/>
    <n v="11.6"/>
    <n v="48"/>
    <x v="0"/>
    <n v="1"/>
    <n v="5"/>
    <n v="320"/>
    <n v="3712"/>
    <x v="5"/>
    <n v="1"/>
    <s v="Q1"/>
    <s v="Sunday"/>
    <s v="Chennai"/>
    <s v="Portal"/>
    <s v="Data Correction"/>
    <x v="2"/>
    <x v="0"/>
    <s v="Normal"/>
    <s v="Excellent"/>
    <x v="1"/>
  </r>
  <r>
    <s v="OPS-100968"/>
    <d v="2025-03-16T00:00:00"/>
    <x v="4"/>
    <s v="Bengaluru"/>
    <s v="System Issue"/>
    <s v="Medium"/>
    <x v="0"/>
    <x v="4"/>
    <x v="0"/>
    <n v="16.7"/>
    <n v="24"/>
    <x v="0"/>
    <n v="1"/>
    <n v="4.5999999999999996"/>
    <n v="320"/>
    <n v="5344"/>
    <x v="8"/>
    <n v="3"/>
    <s v="Q1"/>
    <s v="Sunday"/>
    <s v="Bengaluru"/>
    <s v="Email"/>
    <s v="System Issue"/>
    <x v="4"/>
    <x v="0"/>
    <s v="Normal"/>
    <s v="Good"/>
    <x v="1"/>
  </r>
  <r>
    <s v="OPS-100170"/>
    <d v="2025-11-27T00:00:00"/>
    <x v="1"/>
    <s v="Pune"/>
    <s v="Compliance Request"/>
    <s v="Medium"/>
    <x v="1"/>
    <x v="4"/>
    <x v="0"/>
    <n v="7.6"/>
    <n v="24"/>
    <x v="0"/>
    <n v="0"/>
    <n v="5"/>
    <n v="400"/>
    <n v="3040"/>
    <x v="6"/>
    <n v="11"/>
    <s v="Q4"/>
    <s v="Thursday"/>
    <s v="Pune"/>
    <s v="Portal"/>
    <s v="Compliance Request"/>
    <x v="1"/>
    <x v="0"/>
    <s v="Normal"/>
    <s v="Excellent"/>
    <x v="0"/>
  </r>
  <r>
    <s v="OPS-104559"/>
    <d v="2025-04-14T00:00:00"/>
    <x v="0"/>
    <s v="Mumbai"/>
    <s v="Report Request"/>
    <s v="Low"/>
    <x v="2"/>
    <x v="3"/>
    <x v="0"/>
    <n v="1.8"/>
    <n v="48"/>
    <x v="0"/>
    <n v="0"/>
    <n v="5"/>
    <n v="320"/>
    <n v="576"/>
    <x v="10"/>
    <n v="4"/>
    <s v="Q2"/>
    <s v="Monday"/>
    <s v="Mumbai"/>
    <s v="Teams"/>
    <s v="Report Request"/>
    <x v="0"/>
    <x v="0"/>
    <s v="Normal"/>
    <s v="Excellent"/>
    <x v="0"/>
  </r>
  <r>
    <s v="OPS-100268"/>
    <d v="2025-02-06T00:00:00"/>
    <x v="4"/>
    <s v="Hyderabad"/>
    <s v="Report Request"/>
    <s v="High"/>
    <x v="0"/>
    <x v="1"/>
    <x v="0"/>
    <n v="3"/>
    <n v="12"/>
    <x v="0"/>
    <n v="0"/>
    <n v="5"/>
    <n v="450"/>
    <n v="1350"/>
    <x v="4"/>
    <n v="2"/>
    <s v="Q1"/>
    <s v="Thursday"/>
    <s v="Hyderabad"/>
    <s v="Email"/>
    <s v="Report Request"/>
    <x v="4"/>
    <x v="0"/>
    <s v="Normal"/>
    <s v="Excellent"/>
    <x v="0"/>
  </r>
  <r>
    <s v="OPS-103637"/>
    <d v="2025-08-21T00:00:00"/>
    <x v="6"/>
    <s v="Gurugram"/>
    <s v="Employee Query"/>
    <s v="Medium"/>
    <x v="3"/>
    <x v="3"/>
    <x v="2"/>
    <n v="9.8000000000000007"/>
    <n v="24"/>
    <x v="0"/>
    <n v="1"/>
    <n v="4.9000000000000004"/>
    <n v="350"/>
    <n v="3430"/>
    <x v="1"/>
    <n v="8"/>
    <s v="Q3"/>
    <s v="Thursday"/>
    <s v="Gurugram"/>
    <s v="Phone"/>
    <s v="Employee Query"/>
    <x v="6"/>
    <x v="0"/>
    <s v="Normal"/>
    <s v="Excellent"/>
    <x v="1"/>
  </r>
  <r>
    <s v="OPS-101907"/>
    <d v="2025-12-16T00:00:00"/>
    <x v="3"/>
    <s v="Hyderabad"/>
    <s v="Data Correction"/>
    <s v="Low"/>
    <x v="0"/>
    <x v="4"/>
    <x v="0"/>
    <n v="21.4"/>
    <n v="48"/>
    <x v="0"/>
    <n v="0"/>
    <n v="4.5"/>
    <n v="280"/>
    <n v="5992"/>
    <x v="7"/>
    <n v="12"/>
    <s v="Q4"/>
    <s v="Tuesday"/>
    <s v="Hyderabad"/>
    <s v="Email"/>
    <s v="Data Correction"/>
    <x v="3"/>
    <x v="0"/>
    <s v="Normal"/>
    <s v="Excellent"/>
    <x v="0"/>
  </r>
  <r>
    <s v="OPS-101518"/>
    <d v="2025-06-26T00:00:00"/>
    <x v="4"/>
    <s v="Pune"/>
    <s v="System Issue"/>
    <s v="Low"/>
    <x v="0"/>
    <x v="1"/>
    <x v="0"/>
    <n v="11.1"/>
    <n v="48"/>
    <x v="0"/>
    <n v="0"/>
    <n v="4.9000000000000004"/>
    <n v="400"/>
    <n v="4440"/>
    <x v="0"/>
    <n v="6"/>
    <s v="Q2"/>
    <s v="Thursday"/>
    <s v="Pune"/>
    <s v="Email"/>
    <s v="System Issue"/>
    <x v="4"/>
    <x v="0"/>
    <s v="Normal"/>
    <s v="Excellent"/>
    <x v="0"/>
  </r>
  <r>
    <s v="OPS-100465"/>
    <d v="2025-05-24T00:00:00"/>
    <x v="3"/>
    <s v="Chennai"/>
    <s v="Vendor Query"/>
    <s v="Medium"/>
    <x v="0"/>
    <x v="3"/>
    <x v="0"/>
    <n v="8.1"/>
    <n v="24"/>
    <x v="0"/>
    <n v="2"/>
    <n v="3.8"/>
    <n v="400"/>
    <n v="3240"/>
    <x v="2"/>
    <n v="5"/>
    <s v="Q2"/>
    <s v="Saturday"/>
    <s v="Chennai"/>
    <s v="Email"/>
    <s v="Vendor Query"/>
    <x v="3"/>
    <x v="0"/>
    <s v="Normal"/>
    <s v="Excellent"/>
    <x v="1"/>
  </r>
  <r>
    <s v="OPS-102406"/>
    <d v="2025-01-25T00:00:00"/>
    <x v="1"/>
    <s v="Mumbai"/>
    <s v="Compliance Request"/>
    <s v="High"/>
    <x v="1"/>
    <x v="2"/>
    <x v="0"/>
    <n v="4.7"/>
    <n v="12"/>
    <x v="0"/>
    <n v="1"/>
    <n v="5"/>
    <n v="350"/>
    <n v="1645"/>
    <x v="5"/>
    <n v="1"/>
    <s v="Q1"/>
    <s v="Saturday"/>
    <s v="Mumbai"/>
    <s v="Portal"/>
    <s v="Compliance Request"/>
    <x v="1"/>
    <x v="0"/>
    <s v="Normal"/>
    <s v="Excellent"/>
    <x v="1"/>
  </r>
  <r>
    <s v="OPS-104370"/>
    <d v="2025-10-11T00:00:00"/>
    <x v="5"/>
    <s v="Chennai"/>
    <s v="Employee Query"/>
    <s v="Medium"/>
    <x v="3"/>
    <x v="1"/>
    <x v="1"/>
    <n v="5.4"/>
    <n v="24"/>
    <x v="0"/>
    <n v="1"/>
    <n v="4.5999999999999996"/>
    <n v="280"/>
    <n v="1512"/>
    <x v="3"/>
    <n v="10"/>
    <s v="Q4"/>
    <s v="Saturday"/>
    <s v="Chennai"/>
    <s v="Phone"/>
    <s v="Employee Query"/>
    <x v="5"/>
    <x v="0"/>
    <s v="Normal"/>
    <s v="Excellent"/>
    <x v="1"/>
  </r>
  <r>
    <s v="OPS-103395"/>
    <d v="2025-06-25T00:00:00"/>
    <x v="4"/>
    <s v="Chennai"/>
    <s v="Unknown"/>
    <s v="High"/>
    <x v="1"/>
    <x v="1"/>
    <x v="0"/>
    <n v="9.1999999999999993"/>
    <n v="12"/>
    <x v="0"/>
    <n v="0"/>
    <n v="4.9000000000000004"/>
    <n v="400"/>
    <n v="3680"/>
    <x v="0"/>
    <n v="6"/>
    <s v="Q2"/>
    <s v="Wednesday"/>
    <s v="Chennai"/>
    <s v="Portal"/>
    <s v="Unknown"/>
    <x v="4"/>
    <x v="0"/>
    <s v="Normal"/>
    <s v="Good"/>
    <x v="0"/>
  </r>
  <r>
    <s v="OPS-100188"/>
    <d v="2025-08-22T00:00:00"/>
    <x v="1"/>
    <s v="Hyderabad"/>
    <s v="Report Request"/>
    <s v="High"/>
    <x v="0"/>
    <x v="5"/>
    <x v="0"/>
    <n v="10.7"/>
    <n v="12"/>
    <x v="0"/>
    <n v="0"/>
    <n v="4.7"/>
    <n v="320"/>
    <n v="3424"/>
    <x v="1"/>
    <n v="8"/>
    <s v="Q3"/>
    <s v="Friday"/>
    <s v="Hyderabad"/>
    <s v="Email"/>
    <s v="Report Request"/>
    <x v="1"/>
    <x v="0"/>
    <s v="Normal"/>
    <s v="Good"/>
    <x v="0"/>
  </r>
  <r>
    <s v="OPS-104478"/>
    <d v="2025-09-17T00:00:00"/>
    <x v="6"/>
    <s v="Pune"/>
    <s v="Data Correction"/>
    <s v="Medium"/>
    <x v="0"/>
    <x v="0"/>
    <x v="0"/>
    <n v="13.4"/>
    <n v="24"/>
    <x v="0"/>
    <n v="0"/>
    <n v="4.8"/>
    <n v="320"/>
    <n v="4288"/>
    <x v="9"/>
    <n v="9"/>
    <s v="Q3"/>
    <s v="Wednesday"/>
    <s v="Pune"/>
    <s v="Email"/>
    <s v="Data Correction"/>
    <x v="6"/>
    <x v="0"/>
    <s v="Normal"/>
    <s v="Good"/>
    <x v="0"/>
  </r>
  <r>
    <s v="OPS-101945"/>
    <d v="2025-03-28T00:00:00"/>
    <x v="2"/>
    <s v="Gurugram"/>
    <s v="Employee Query"/>
    <s v="Medium"/>
    <x v="1"/>
    <x v="4"/>
    <x v="1"/>
    <n v="24.3"/>
    <n v="24"/>
    <x v="1"/>
    <n v="3"/>
    <n v="3.5"/>
    <n v="400"/>
    <n v="9720"/>
    <x v="8"/>
    <n v="3"/>
    <s v="Q1"/>
    <s v="Friday"/>
    <s v="Gurugram"/>
    <s v="Portal"/>
    <s v="Employee Query"/>
    <x v="2"/>
    <x v="1"/>
    <s v="Normal"/>
    <s v="At Risk"/>
    <x v="1"/>
  </r>
  <r>
    <s v="OPS-101217"/>
    <d v="2025-05-21T00:00:00"/>
    <x v="4"/>
    <s v="Mumbai"/>
    <s v="Invoice Query"/>
    <s v="Critical"/>
    <x v="0"/>
    <x v="4"/>
    <x v="0"/>
    <n v="12.2"/>
    <n v="4"/>
    <x v="1"/>
    <n v="0"/>
    <n v="4.2"/>
    <n v="400"/>
    <n v="4880"/>
    <x v="2"/>
    <n v="5"/>
    <s v="Q2"/>
    <s v="Wednesday"/>
    <s v="Mumbai"/>
    <s v="Email"/>
    <s v="Invoice Query"/>
    <x v="4"/>
    <x v="1"/>
    <s v="Critical Risk"/>
    <s v="Critical"/>
    <x v="0"/>
  </r>
  <r>
    <s v="OPS-100452"/>
    <d v="2025-04-28T00:00:00"/>
    <x v="0"/>
    <s v="Bengaluru"/>
    <s v="System Issue"/>
    <s v="High"/>
    <x v="0"/>
    <x v="0"/>
    <x v="0"/>
    <n v="16.899999999999999"/>
    <n v="12"/>
    <x v="1"/>
    <n v="0"/>
    <n v="4.2"/>
    <n v="350"/>
    <n v="5915"/>
    <x v="10"/>
    <n v="4"/>
    <s v="Q2"/>
    <s v="Monday"/>
    <s v="Bengaluru"/>
    <s v="Email"/>
    <s v="System Issue"/>
    <x v="0"/>
    <x v="1"/>
    <s v="Normal"/>
    <s v="At Risk"/>
    <x v="0"/>
  </r>
  <r>
    <s v="OPS-101203"/>
    <d v="2025-12-03T00:00:00"/>
    <x v="4"/>
    <s v="Noida"/>
    <s v="Employee Query"/>
    <s v="Medium"/>
    <x v="2"/>
    <x v="2"/>
    <x v="0"/>
    <n v="10.9"/>
    <n v="24"/>
    <x v="0"/>
    <n v="0"/>
    <n v="4.5"/>
    <n v="450"/>
    <n v="4905"/>
    <x v="7"/>
    <n v="12"/>
    <s v="Q4"/>
    <s v="Wednesday"/>
    <s v="Noida"/>
    <s v="Teams"/>
    <s v="Employee Query"/>
    <x v="4"/>
    <x v="0"/>
    <s v="Normal"/>
    <s v="Excellent"/>
    <x v="0"/>
  </r>
  <r>
    <s v="OPS-101975"/>
    <d v="2025-04-28T00:00:00"/>
    <x v="1"/>
    <s v="Mumbai"/>
    <s v="Compliance Request"/>
    <s v="High"/>
    <x v="0"/>
    <x v="3"/>
    <x v="0"/>
    <n v="10.8"/>
    <n v="12"/>
    <x v="0"/>
    <n v="1"/>
    <n v="4.2"/>
    <n v="320"/>
    <n v="3456"/>
    <x v="10"/>
    <n v="4"/>
    <s v="Q2"/>
    <s v="Monday"/>
    <s v="Mumbai"/>
    <s v="Email"/>
    <s v="Compliance Request"/>
    <x v="1"/>
    <x v="0"/>
    <s v="Normal"/>
    <s v="Good"/>
    <x v="1"/>
  </r>
  <r>
    <s v="OPS-104312"/>
    <d v="2025-11-14T00:00:00"/>
    <x v="6"/>
    <s v="Noida"/>
    <s v="Access Request"/>
    <s v="Low"/>
    <x v="1"/>
    <x v="1"/>
    <x v="0"/>
    <n v="29.3"/>
    <n v="48"/>
    <x v="0"/>
    <n v="0"/>
    <n v="3.9"/>
    <n v="280"/>
    <n v="8204"/>
    <x v="6"/>
    <n v="11"/>
    <s v="Q4"/>
    <s v="Friday"/>
    <s v="Noida"/>
    <s v="Portal"/>
    <s v="Access Request"/>
    <x v="6"/>
    <x v="0"/>
    <s v="Normal"/>
    <s v="Good"/>
    <x v="0"/>
  </r>
  <r>
    <s v="OPS-100006"/>
    <d v="2025-07-08T00:00:00"/>
    <x v="4"/>
    <s v="Mumbai"/>
    <s v="System Issue"/>
    <s v="Medium"/>
    <x v="2"/>
    <x v="4"/>
    <x v="0"/>
    <n v="17.899999999999999"/>
    <n v="24"/>
    <x v="0"/>
    <n v="0"/>
    <n v="5"/>
    <n v="450"/>
    <n v="8055"/>
    <x v="11"/>
    <n v="7"/>
    <s v="Q3"/>
    <s v="Tuesday"/>
    <s v="Mumbai"/>
    <s v="Teams"/>
    <s v="System Issue"/>
    <x v="4"/>
    <x v="0"/>
    <s v="Normal"/>
    <s v="Good"/>
    <x v="0"/>
  </r>
  <r>
    <s v="OPS-101842"/>
    <d v="2025-11-13T00:00:00"/>
    <x v="0"/>
    <s v="Chennai"/>
    <s v="Vendor Query"/>
    <s v="Medium"/>
    <x v="0"/>
    <x v="2"/>
    <x v="0"/>
    <n v="8.9"/>
    <n v="24"/>
    <x v="0"/>
    <n v="0"/>
    <n v="5"/>
    <n v="400"/>
    <n v="3560"/>
    <x v="6"/>
    <n v="11"/>
    <s v="Q4"/>
    <s v="Thursday"/>
    <s v="Chennai"/>
    <s v="Email"/>
    <s v="Vendor Query"/>
    <x v="0"/>
    <x v="0"/>
    <s v="Normal"/>
    <s v="Excellent"/>
    <x v="0"/>
  </r>
  <r>
    <s v="OPS-101171"/>
    <d v="2025-07-21T00:00:00"/>
    <x v="5"/>
    <s v="Gurugram"/>
    <s v="Report Request"/>
    <s v="Low"/>
    <x v="0"/>
    <x v="3"/>
    <x v="0"/>
    <n v="14.6"/>
    <n v="48"/>
    <x v="0"/>
    <n v="0"/>
    <n v="4"/>
    <n v="400"/>
    <n v="5840"/>
    <x v="11"/>
    <n v="7"/>
    <s v="Q3"/>
    <s v="Monday"/>
    <s v="Gurugram"/>
    <s v="Email"/>
    <s v="Report Request"/>
    <x v="5"/>
    <x v="0"/>
    <s v="Normal"/>
    <s v="Excellent"/>
    <x v="0"/>
  </r>
  <r>
    <s v="OPS-103900"/>
    <d v="2025-07-07T00:00:00"/>
    <x v="1"/>
    <s v="Gurugram"/>
    <s v="Access Request"/>
    <s v="Medium"/>
    <x v="0"/>
    <x v="2"/>
    <x v="0"/>
    <n v="20.7"/>
    <n v="24"/>
    <x v="0"/>
    <n v="2"/>
    <n v="4.0999999999999996"/>
    <n v="350"/>
    <n v="7245"/>
    <x v="11"/>
    <n v="7"/>
    <s v="Q3"/>
    <s v="Monday"/>
    <s v="Gurugram"/>
    <s v="Email"/>
    <s v="Access Request"/>
    <x v="1"/>
    <x v="0"/>
    <s v="Normal"/>
    <s v="Good"/>
    <x v="1"/>
  </r>
  <r>
    <s v="OPS-104411"/>
    <d v="2025-02-16T00:00:00"/>
    <x v="1"/>
    <s v="Hyderabad"/>
    <s v="Report Request"/>
    <s v="Low"/>
    <x v="2"/>
    <x v="4"/>
    <x v="0"/>
    <n v="16.899999999999999"/>
    <n v="48"/>
    <x v="0"/>
    <n v="1"/>
    <n v="4.5"/>
    <n v="400"/>
    <n v="6760"/>
    <x v="4"/>
    <n v="2"/>
    <s v="Q1"/>
    <s v="Sunday"/>
    <s v="Hyderabad"/>
    <s v="Teams"/>
    <s v="Report Request"/>
    <x v="1"/>
    <x v="0"/>
    <s v="Normal"/>
    <s v="Excellent"/>
    <x v="1"/>
  </r>
  <r>
    <s v="OPS-103839"/>
    <d v="2025-11-09T00:00:00"/>
    <x v="1"/>
    <s v="Mumbai"/>
    <s v="Report Request"/>
    <s v="Medium"/>
    <x v="0"/>
    <x v="4"/>
    <x v="0"/>
    <n v="24.8"/>
    <n v="24"/>
    <x v="1"/>
    <n v="0"/>
    <n v="4"/>
    <n v="350"/>
    <n v="8680"/>
    <x v="6"/>
    <n v="11"/>
    <s v="Q4"/>
    <s v="Sunday"/>
    <s v="Mumbai"/>
    <s v="Email"/>
    <s v="Report Request"/>
    <x v="1"/>
    <x v="1"/>
    <s v="Normal"/>
    <s v="At Risk"/>
    <x v="0"/>
  </r>
  <r>
    <s v="OPS-101684"/>
    <d v="2025-11-22T00:00:00"/>
    <x v="0"/>
    <s v="Hyderabad"/>
    <s v="System Issue"/>
    <s v="Low"/>
    <x v="0"/>
    <x v="2"/>
    <x v="1"/>
    <n v="39.4"/>
    <n v="48"/>
    <x v="0"/>
    <n v="2"/>
    <n v="3.3"/>
    <n v="400"/>
    <n v="15760"/>
    <x v="6"/>
    <n v="11"/>
    <s v="Q4"/>
    <s v="Saturday"/>
    <s v="Hyderabad"/>
    <s v="Email"/>
    <s v="System Issue"/>
    <x v="0"/>
    <x v="0"/>
    <s v="Normal"/>
    <s v="Good"/>
    <x v="1"/>
  </r>
  <r>
    <s v="OPS-101615"/>
    <d v="2025-02-09T00:00:00"/>
    <x v="3"/>
    <s v="Hyderabad"/>
    <s v="Data Correction"/>
    <s v="Medium"/>
    <x v="0"/>
    <x v="4"/>
    <x v="0"/>
    <n v="9.6"/>
    <n v="24"/>
    <x v="0"/>
    <n v="0"/>
    <n v="5"/>
    <n v="280"/>
    <n v="2688"/>
    <x v="4"/>
    <n v="2"/>
    <s v="Q1"/>
    <s v="Sunday"/>
    <s v="Hyderabad"/>
    <s v="Email"/>
    <s v="Data Correction"/>
    <x v="3"/>
    <x v="0"/>
    <s v="Normal"/>
    <s v="Excellent"/>
    <x v="0"/>
  </r>
  <r>
    <s v="OPS-101058"/>
    <d v="2025-01-14T00:00:00"/>
    <x v="5"/>
    <s v="Mumbai"/>
    <s v="Data Correction"/>
    <s v="Medium"/>
    <x v="1"/>
    <x v="0"/>
    <x v="0"/>
    <n v="24.3"/>
    <n v="24"/>
    <x v="1"/>
    <n v="0"/>
    <n v="4.2"/>
    <n v="280"/>
    <n v="6804"/>
    <x v="5"/>
    <n v="1"/>
    <s v="Q1"/>
    <s v="Tuesday"/>
    <s v="Mumbai"/>
    <s v="Portal"/>
    <s v="Data Correction"/>
    <x v="5"/>
    <x v="1"/>
    <s v="Normal"/>
    <s v="At Risk"/>
    <x v="0"/>
  </r>
  <r>
    <s v="OPS-102752"/>
    <d v="2025-01-30T00:00:00"/>
    <x v="4"/>
    <s v="Chennai"/>
    <s v="Invoice Query"/>
    <s v="Medium"/>
    <x v="0"/>
    <x v="1"/>
    <x v="0"/>
    <n v="14.7"/>
    <n v="24"/>
    <x v="0"/>
    <n v="1"/>
    <n v="4.7"/>
    <n v="280"/>
    <n v="4116"/>
    <x v="5"/>
    <n v="1"/>
    <s v="Q1"/>
    <s v="Thursday"/>
    <s v="Chennai"/>
    <s v="Email"/>
    <s v="Invoice Query"/>
    <x v="4"/>
    <x v="0"/>
    <s v="Normal"/>
    <s v="Good"/>
    <x v="1"/>
  </r>
  <r>
    <s v="OPS-101737"/>
    <d v="2025-07-14T00:00:00"/>
    <x v="2"/>
    <s v="Noida"/>
    <s v="Vendor Query"/>
    <s v="Low"/>
    <x v="1"/>
    <x v="1"/>
    <x v="1"/>
    <n v="32.799999999999997"/>
    <n v="48"/>
    <x v="0"/>
    <n v="2"/>
    <n v="3.1"/>
    <n v="400"/>
    <n v="13120"/>
    <x v="11"/>
    <n v="7"/>
    <s v="Q3"/>
    <s v="Monday"/>
    <s v="Noida"/>
    <s v="Portal"/>
    <s v="Vendor Query"/>
    <x v="2"/>
    <x v="0"/>
    <s v="Normal"/>
    <s v="Good"/>
    <x v="1"/>
  </r>
  <r>
    <s v="OPS-101463"/>
    <d v="2025-01-07T00:00:00"/>
    <x v="3"/>
    <s v="Pune"/>
    <s v="Report Request"/>
    <s v="Low"/>
    <x v="0"/>
    <x v="1"/>
    <x v="0"/>
    <n v="22.4"/>
    <n v="48"/>
    <x v="0"/>
    <n v="1"/>
    <n v="4.2"/>
    <n v="450"/>
    <n v="10080"/>
    <x v="5"/>
    <n v="1"/>
    <s v="Q1"/>
    <s v="Tuesday"/>
    <s v="Pune"/>
    <s v="Email"/>
    <s v="Report Request"/>
    <x v="3"/>
    <x v="0"/>
    <s v="Normal"/>
    <s v="Excellent"/>
    <x v="1"/>
  </r>
  <r>
    <s v="OPS-102377"/>
    <d v="2025-08-04T00:00:00"/>
    <x v="4"/>
    <s v="Mumbai"/>
    <s v="System Issue"/>
    <s v="Low"/>
    <x v="2"/>
    <x v="0"/>
    <x v="0"/>
    <n v="11.5"/>
    <n v="48"/>
    <x v="0"/>
    <n v="1"/>
    <n v="4.2"/>
    <n v="320"/>
    <n v="3680"/>
    <x v="1"/>
    <n v="8"/>
    <s v="Q3"/>
    <s v="Monday"/>
    <s v="Mumbai"/>
    <s v="Teams"/>
    <s v="System Issue"/>
    <x v="4"/>
    <x v="0"/>
    <s v="Normal"/>
    <s v="Excellent"/>
    <x v="1"/>
  </r>
  <r>
    <s v="OPS-103505"/>
    <d v="2025-04-18T00:00:00"/>
    <x v="5"/>
    <s v="Mumbai"/>
    <s v="Data Correction"/>
    <s v="Low"/>
    <x v="0"/>
    <x v="2"/>
    <x v="0"/>
    <n v="25.9"/>
    <n v="48"/>
    <x v="0"/>
    <n v="0"/>
    <n v="3.8"/>
    <n v="350"/>
    <n v="9065"/>
    <x v="10"/>
    <n v="4"/>
    <s v="Q2"/>
    <s v="Friday"/>
    <s v="Mumbai"/>
    <s v="Email"/>
    <s v="Data Correction"/>
    <x v="5"/>
    <x v="0"/>
    <s v="Normal"/>
    <s v="Good"/>
    <x v="0"/>
  </r>
  <r>
    <s v="OPS-102930"/>
    <d v="2025-11-15T00:00:00"/>
    <x v="4"/>
    <s v="Gurugram"/>
    <s v="Compliance Request"/>
    <s v="Low"/>
    <x v="0"/>
    <x v="2"/>
    <x v="0"/>
    <n v="22.7"/>
    <n v="48"/>
    <x v="0"/>
    <n v="0"/>
    <n v="4.7"/>
    <n v="350"/>
    <n v="7945"/>
    <x v="6"/>
    <n v="11"/>
    <s v="Q4"/>
    <s v="Saturday"/>
    <s v="Gurugram"/>
    <s v="Email"/>
    <s v="Compliance Request"/>
    <x v="4"/>
    <x v="0"/>
    <s v="Normal"/>
    <s v="Excellent"/>
    <x v="0"/>
  </r>
  <r>
    <s v="OPS-102728"/>
    <d v="2025-03-12T00:00:00"/>
    <x v="4"/>
    <s v="Pune"/>
    <s v="Vendor Query"/>
    <s v="Low"/>
    <x v="0"/>
    <x v="2"/>
    <x v="0"/>
    <n v="15.4"/>
    <n v="48"/>
    <x v="0"/>
    <n v="1"/>
    <n v="4.4000000000000004"/>
    <n v="350"/>
    <n v="5390"/>
    <x v="8"/>
    <n v="3"/>
    <s v="Q1"/>
    <s v="Wednesday"/>
    <s v="Pune"/>
    <s v="Email"/>
    <s v="Vendor Query"/>
    <x v="4"/>
    <x v="0"/>
    <s v="Normal"/>
    <s v="Excellent"/>
    <x v="1"/>
  </r>
  <r>
    <s v="OPS-100290"/>
    <d v="2025-06-02T00:00:00"/>
    <x v="1"/>
    <s v="Gurugram"/>
    <s v="Vendor Query"/>
    <s v="Low"/>
    <x v="2"/>
    <x v="3"/>
    <x v="0"/>
    <n v="15"/>
    <n v="48"/>
    <x v="0"/>
    <n v="1"/>
    <n v="4.3"/>
    <n v="350"/>
    <n v="5250"/>
    <x v="0"/>
    <n v="6"/>
    <s v="Q2"/>
    <s v="Monday"/>
    <s v="Gurugram"/>
    <s v="Teams"/>
    <s v="Vendor Query"/>
    <x v="1"/>
    <x v="0"/>
    <s v="Normal"/>
    <s v="Excellent"/>
    <x v="1"/>
  </r>
  <r>
    <s v="OPS-104180"/>
    <d v="2025-11-17T00:00:00"/>
    <x v="1"/>
    <s v="Mumbai"/>
    <s v="Access Request"/>
    <s v="Medium"/>
    <x v="0"/>
    <x v="3"/>
    <x v="0"/>
    <n v="18.399999999999999"/>
    <n v="24"/>
    <x v="0"/>
    <n v="1"/>
    <n v="3.5"/>
    <n v="350"/>
    <n v="6440"/>
    <x v="6"/>
    <n v="11"/>
    <s v="Q4"/>
    <s v="Monday"/>
    <s v="Mumbai"/>
    <s v="Email"/>
    <s v="Access Request"/>
    <x v="1"/>
    <x v="0"/>
    <s v="Normal"/>
    <s v="Good"/>
    <x v="1"/>
  </r>
  <r>
    <s v="OPS-100724"/>
    <d v="2025-03-06T00:00:00"/>
    <x v="3"/>
    <s v="Gurugram"/>
    <s v="Report Request"/>
    <s v="Low"/>
    <x v="0"/>
    <x v="5"/>
    <x v="0"/>
    <n v="5.8"/>
    <n v="48"/>
    <x v="0"/>
    <n v="1"/>
    <n v="4.5"/>
    <n v="400"/>
    <n v="2320"/>
    <x v="8"/>
    <n v="3"/>
    <s v="Q1"/>
    <s v="Thursday"/>
    <s v="Gurugram"/>
    <s v="Email"/>
    <s v="Report Request"/>
    <x v="3"/>
    <x v="0"/>
    <s v="Normal"/>
    <s v="Excellent"/>
    <x v="1"/>
  </r>
  <r>
    <s v="OPS-103954"/>
    <d v="2025-11-16T00:00:00"/>
    <x v="3"/>
    <s v="Bengaluru"/>
    <s v="Report Request"/>
    <s v="Medium"/>
    <x v="3"/>
    <x v="0"/>
    <x v="0"/>
    <n v="20.399999999999999"/>
    <n v="24"/>
    <x v="0"/>
    <n v="0"/>
    <n v="4.4000000000000004"/>
    <n v="350"/>
    <n v="7140"/>
    <x v="6"/>
    <n v="11"/>
    <s v="Q4"/>
    <s v="Sunday"/>
    <s v="Bengaluru"/>
    <s v="Phone"/>
    <s v="Report Request"/>
    <x v="3"/>
    <x v="0"/>
    <s v="Normal"/>
    <s v="Good"/>
    <x v="0"/>
  </r>
  <r>
    <s v="OPS-101752"/>
    <d v="2025-11-16T00:00:00"/>
    <x v="2"/>
    <s v="Gurugram"/>
    <s v="Data Correction"/>
    <s v="Medium"/>
    <x v="0"/>
    <x v="3"/>
    <x v="0"/>
    <n v="8.6999999999999993"/>
    <n v="24"/>
    <x v="0"/>
    <n v="0"/>
    <n v="4.0999999999999996"/>
    <n v="450"/>
    <n v="3915"/>
    <x v="6"/>
    <n v="11"/>
    <s v="Q4"/>
    <s v="Sunday"/>
    <s v="Gurugram"/>
    <s v="Email"/>
    <s v="Data Correction"/>
    <x v="2"/>
    <x v="0"/>
    <s v="Normal"/>
    <s v="Excellent"/>
    <x v="0"/>
  </r>
  <r>
    <s v="OPS-102943"/>
    <d v="2025-04-26T00:00:00"/>
    <x v="3"/>
    <s v="Hyderabad"/>
    <s v="System Issue"/>
    <s v="Low"/>
    <x v="0"/>
    <x v="1"/>
    <x v="0"/>
    <n v="17.600000000000001"/>
    <n v="48"/>
    <x v="0"/>
    <n v="0"/>
    <n v="4.3"/>
    <n v="320"/>
    <n v="5632"/>
    <x v="10"/>
    <n v="4"/>
    <s v="Q2"/>
    <s v="Saturday"/>
    <s v="Hyderabad"/>
    <s v="Email"/>
    <s v="System Issue"/>
    <x v="3"/>
    <x v="0"/>
    <s v="Normal"/>
    <s v="Excellent"/>
    <x v="0"/>
  </r>
  <r>
    <s v="OPS-104633"/>
    <d v="2025-10-09T00:00:00"/>
    <x v="4"/>
    <s v="Chennai"/>
    <s v="Access Request"/>
    <s v="Medium"/>
    <x v="1"/>
    <x v="1"/>
    <x v="0"/>
    <n v="13.2"/>
    <n v="24"/>
    <x v="0"/>
    <n v="0"/>
    <n v="4.7"/>
    <n v="280"/>
    <n v="3696"/>
    <x v="3"/>
    <n v="10"/>
    <s v="Q4"/>
    <s v="Thursday"/>
    <s v="Chennai"/>
    <s v="Portal"/>
    <s v="Access Request"/>
    <x v="4"/>
    <x v="0"/>
    <s v="Normal"/>
    <s v="Good"/>
    <x v="0"/>
  </r>
  <r>
    <s v="OPS-101524"/>
    <d v="2025-10-20T00:00:00"/>
    <x v="0"/>
    <s v="Noida"/>
    <s v="Access Request"/>
    <s v="Medium"/>
    <x v="3"/>
    <x v="4"/>
    <x v="0"/>
    <n v="9.1999999999999993"/>
    <n v="24"/>
    <x v="0"/>
    <n v="0"/>
    <n v="4.8"/>
    <n v="320"/>
    <n v="2944"/>
    <x v="3"/>
    <n v="10"/>
    <s v="Q4"/>
    <s v="Monday"/>
    <s v="Noida"/>
    <s v="Phone"/>
    <s v="Access Request"/>
    <x v="0"/>
    <x v="0"/>
    <s v="Normal"/>
    <s v="Excellent"/>
    <x v="0"/>
  </r>
  <r>
    <s v="OPS-103576"/>
    <d v="2025-03-08T00:00:00"/>
    <x v="0"/>
    <s v="Noida"/>
    <s v="Employee Query"/>
    <s v="Medium"/>
    <x v="1"/>
    <x v="4"/>
    <x v="0"/>
    <n v="10.7"/>
    <n v="24"/>
    <x v="0"/>
    <n v="1"/>
    <n v="4.7"/>
    <n v="400"/>
    <n v="4280"/>
    <x v="8"/>
    <n v="3"/>
    <s v="Q1"/>
    <s v="Saturday"/>
    <s v="Noida"/>
    <s v="Portal"/>
    <s v="Employee Query"/>
    <x v="0"/>
    <x v="0"/>
    <s v="Normal"/>
    <s v="Excellent"/>
    <x v="1"/>
  </r>
  <r>
    <s v="OPS-102591"/>
    <d v="2025-05-20T00:00:00"/>
    <x v="1"/>
    <s v="Noida"/>
    <s v="Invoice Query"/>
    <s v="High"/>
    <x v="1"/>
    <x v="4"/>
    <x v="0"/>
    <n v="10.3"/>
    <n v="12"/>
    <x v="0"/>
    <n v="1"/>
    <n v="4.2"/>
    <n v="350"/>
    <n v="3605"/>
    <x v="2"/>
    <n v="5"/>
    <s v="Q2"/>
    <s v="Tuesday"/>
    <s v="Noida"/>
    <s v="Portal"/>
    <s v="Invoice Query"/>
    <x v="1"/>
    <x v="0"/>
    <s v="Normal"/>
    <s v="Good"/>
    <x v="1"/>
  </r>
  <r>
    <s v="OPS-104329"/>
    <d v="2025-01-22T00:00:00"/>
    <x v="4"/>
    <s v="Bengaluru"/>
    <s v="Access Request"/>
    <s v="Medium"/>
    <x v="0"/>
    <x v="2"/>
    <x v="0"/>
    <n v="9.5"/>
    <n v="24"/>
    <x v="0"/>
    <n v="0"/>
    <n v="4.9000000000000004"/>
    <n v="350"/>
    <n v="3325"/>
    <x v="5"/>
    <n v="1"/>
    <s v="Q1"/>
    <s v="Wednesday"/>
    <s v="Bengaluru"/>
    <s v="Email"/>
    <s v="Access Request"/>
    <x v="4"/>
    <x v="0"/>
    <s v="Normal"/>
    <s v="Excellent"/>
    <x v="0"/>
  </r>
  <r>
    <s v="OPS-101182"/>
    <d v="2025-07-29T00:00:00"/>
    <x v="3"/>
    <s v="Pune"/>
    <s v="System Issue"/>
    <s v="Medium"/>
    <x v="0"/>
    <x v="2"/>
    <x v="0"/>
    <n v="1.1000000000000001"/>
    <n v="24"/>
    <x v="0"/>
    <n v="0"/>
    <n v="4.8"/>
    <n v="280"/>
    <n v="308"/>
    <x v="11"/>
    <n v="7"/>
    <s v="Q3"/>
    <s v="Tuesday"/>
    <s v="Pune"/>
    <s v="Email"/>
    <s v="System Issue"/>
    <x v="3"/>
    <x v="0"/>
    <s v="Normal"/>
    <s v="Excellent"/>
    <x v="0"/>
  </r>
  <r>
    <s v="OPS-102233"/>
    <d v="2025-08-14T00:00:00"/>
    <x v="1"/>
    <s v="Chennai"/>
    <s v="System Issue"/>
    <s v="Medium"/>
    <x v="3"/>
    <x v="3"/>
    <x v="1"/>
    <n v="2.4"/>
    <n v="24"/>
    <x v="0"/>
    <n v="1"/>
    <n v="3.9"/>
    <n v="320"/>
    <n v="768"/>
    <x v="1"/>
    <n v="8"/>
    <s v="Q3"/>
    <s v="Thursday"/>
    <s v="Chennai"/>
    <s v="Phone"/>
    <s v="System Issue"/>
    <x v="1"/>
    <x v="0"/>
    <s v="Normal"/>
    <s v="Excellent"/>
    <x v="1"/>
  </r>
  <r>
    <s v="OPS-100622"/>
    <d v="2025-05-25T00:00:00"/>
    <x v="2"/>
    <s v="Noida"/>
    <s v="Employee Query"/>
    <s v="Low"/>
    <x v="0"/>
    <x v="3"/>
    <x v="0"/>
    <n v="13.4"/>
    <n v="48"/>
    <x v="0"/>
    <n v="0"/>
    <n v="4.4000000000000004"/>
    <n v="350"/>
    <n v="4690"/>
    <x v="2"/>
    <n v="5"/>
    <s v="Q2"/>
    <s v="Sunday"/>
    <s v="Noida"/>
    <s v="Email"/>
    <s v="Employee Query"/>
    <x v="2"/>
    <x v="0"/>
    <s v="Normal"/>
    <s v="Excellent"/>
    <x v="0"/>
  </r>
  <r>
    <s v="OPS-100962"/>
    <d v="2025-08-17T00:00:00"/>
    <x v="4"/>
    <s v="Noida"/>
    <s v="Report Request"/>
    <s v="Medium"/>
    <x v="0"/>
    <x v="3"/>
    <x v="1"/>
    <n v="36.200000000000003"/>
    <n v="24"/>
    <x v="1"/>
    <n v="1"/>
    <n v="3.5"/>
    <n v="280"/>
    <n v="10136"/>
    <x v="1"/>
    <n v="8"/>
    <s v="Q3"/>
    <s v="Sunday"/>
    <s v="Noida"/>
    <s v="Email"/>
    <s v="Report Request"/>
    <x v="4"/>
    <x v="1"/>
    <s v="Normal"/>
    <s v="Critical"/>
    <x v="1"/>
  </r>
  <r>
    <s v="OPS-102438"/>
    <d v="2025-09-10T00:00:00"/>
    <x v="3"/>
    <s v="Noida"/>
    <s v="Vendor Query"/>
    <s v="Critical"/>
    <x v="0"/>
    <x v="1"/>
    <x v="0"/>
    <n v="10"/>
    <n v="4"/>
    <x v="1"/>
    <n v="1"/>
    <n v="3.9"/>
    <n v="280"/>
    <n v="2800"/>
    <x v="9"/>
    <n v="9"/>
    <s v="Q3"/>
    <s v="Wednesday"/>
    <s v="Noida"/>
    <s v="Email"/>
    <s v="Vendor Query"/>
    <x v="3"/>
    <x v="1"/>
    <s v="Critical Risk"/>
    <s v="Critical"/>
    <x v="1"/>
  </r>
  <r>
    <s v="OPS-104530"/>
    <d v="2025-12-28T00:00:00"/>
    <x v="3"/>
    <s v="Chennai"/>
    <s v="Vendor Query"/>
    <s v="Low"/>
    <x v="0"/>
    <x v="2"/>
    <x v="1"/>
    <n v="34.200000000000003"/>
    <n v="48"/>
    <x v="0"/>
    <n v="2"/>
    <n v="3.4"/>
    <n v="450"/>
    <n v="15390"/>
    <x v="7"/>
    <n v="12"/>
    <s v="Q4"/>
    <s v="Sunday"/>
    <s v="Chennai"/>
    <s v="Email"/>
    <s v="Vendor Query"/>
    <x v="3"/>
    <x v="0"/>
    <s v="Normal"/>
    <s v="Good"/>
    <x v="1"/>
  </r>
  <r>
    <s v="OPS-100479"/>
    <d v="2025-10-16T00:00:00"/>
    <x v="0"/>
    <s v="Noida"/>
    <s v="Compliance Request"/>
    <s v="Low"/>
    <x v="2"/>
    <x v="4"/>
    <x v="0"/>
    <n v="8.9"/>
    <n v="48"/>
    <x v="0"/>
    <n v="0"/>
    <n v="4.5"/>
    <n v="350"/>
    <n v="3115"/>
    <x v="3"/>
    <n v="10"/>
    <s v="Q4"/>
    <s v="Thursday"/>
    <s v="Noida"/>
    <s v="Teams"/>
    <s v="Compliance Request"/>
    <x v="0"/>
    <x v="0"/>
    <s v="Normal"/>
    <s v="Excellent"/>
    <x v="0"/>
  </r>
  <r>
    <s v="OPS-100770"/>
    <d v="2025-04-28T00:00:00"/>
    <x v="4"/>
    <s v="Hyderabad"/>
    <s v="Employee Query"/>
    <s v="Low"/>
    <x v="0"/>
    <x v="4"/>
    <x v="0"/>
    <n v="24.4"/>
    <n v="48"/>
    <x v="0"/>
    <n v="1"/>
    <n v="4.0999999999999996"/>
    <n v="320"/>
    <n v="7808"/>
    <x v="10"/>
    <n v="4"/>
    <s v="Q2"/>
    <s v="Monday"/>
    <s v="Hyderabad"/>
    <s v="Email"/>
    <s v="Employee Query"/>
    <x v="4"/>
    <x v="0"/>
    <s v="Normal"/>
    <s v="Good"/>
    <x v="1"/>
  </r>
  <r>
    <s v="OPS-102817"/>
    <d v="2025-08-19T00:00:00"/>
    <x v="1"/>
    <s v="Pune"/>
    <s v="Access Request"/>
    <s v="High"/>
    <x v="1"/>
    <x v="3"/>
    <x v="0"/>
    <n v="5.9"/>
    <n v="12"/>
    <x v="0"/>
    <n v="0"/>
    <n v="5"/>
    <n v="350"/>
    <n v="2065"/>
    <x v="1"/>
    <n v="8"/>
    <s v="Q3"/>
    <s v="Tuesday"/>
    <s v="Pune"/>
    <s v="Portal"/>
    <s v="Access Request"/>
    <x v="1"/>
    <x v="0"/>
    <s v="Normal"/>
    <s v="Excellent"/>
    <x v="0"/>
  </r>
  <r>
    <s v="OPS-101694"/>
    <d v="2025-07-15T00:00:00"/>
    <x v="4"/>
    <s v="Bengaluru"/>
    <s v="Invoice Query"/>
    <s v="Low"/>
    <x v="0"/>
    <x v="0"/>
    <x v="2"/>
    <n v="13.7"/>
    <n v="48"/>
    <x v="0"/>
    <n v="0"/>
    <n v="4.5"/>
    <n v="350"/>
    <n v="4795"/>
    <x v="11"/>
    <n v="7"/>
    <s v="Q3"/>
    <s v="Tuesday"/>
    <s v="Bengaluru"/>
    <s v="Email"/>
    <s v="Invoice Query"/>
    <x v="4"/>
    <x v="0"/>
    <s v="Normal"/>
    <s v="Excellent"/>
    <x v="0"/>
  </r>
  <r>
    <s v="OPS-100822"/>
    <d v="2025-08-28T00:00:00"/>
    <x v="0"/>
    <s v="Pune"/>
    <s v="Report Request"/>
    <s v="High"/>
    <x v="2"/>
    <x v="3"/>
    <x v="1"/>
    <n v="13.3"/>
    <n v="12"/>
    <x v="1"/>
    <n v="2"/>
    <n v="4.0999999999999996"/>
    <n v="280"/>
    <n v="3724"/>
    <x v="1"/>
    <n v="8"/>
    <s v="Q3"/>
    <s v="Thursday"/>
    <s v="Pune"/>
    <s v="Teams"/>
    <s v="Report Request"/>
    <x v="0"/>
    <x v="1"/>
    <s v="Normal"/>
    <s v="At Risk"/>
    <x v="1"/>
  </r>
  <r>
    <s v="OPS-100317"/>
    <d v="2025-01-27T00:00:00"/>
    <x v="3"/>
    <s v="Mumbai"/>
    <s v="Vendor Query"/>
    <s v="Low"/>
    <x v="1"/>
    <x v="0"/>
    <x v="0"/>
    <n v="7.5"/>
    <n v="48"/>
    <x v="0"/>
    <n v="0"/>
    <n v="4.5999999999999996"/>
    <n v="450"/>
    <n v="3375"/>
    <x v="5"/>
    <n v="1"/>
    <s v="Q1"/>
    <s v="Monday"/>
    <s v="Mumbai"/>
    <s v="Portal"/>
    <s v="Vendor Query"/>
    <x v="3"/>
    <x v="0"/>
    <s v="Normal"/>
    <s v="Excellent"/>
    <x v="0"/>
  </r>
  <r>
    <s v="OPS-101669"/>
    <d v="2025-10-22T00:00:00"/>
    <x v="3"/>
    <s v="Mumbai"/>
    <s v="Vendor Query"/>
    <s v="Medium"/>
    <x v="2"/>
    <x v="3"/>
    <x v="0"/>
    <n v="2.9"/>
    <n v="24"/>
    <x v="0"/>
    <n v="0"/>
    <n v="4.8"/>
    <n v="450"/>
    <n v="1305"/>
    <x v="3"/>
    <n v="10"/>
    <s v="Q4"/>
    <s v="Wednesday"/>
    <s v="Mumbai"/>
    <s v="Teams"/>
    <s v="Vendor Query"/>
    <x v="3"/>
    <x v="0"/>
    <s v="Normal"/>
    <s v="Excellent"/>
    <x v="0"/>
  </r>
  <r>
    <s v="OPS-103428"/>
    <d v="2025-07-15T00:00:00"/>
    <x v="1"/>
    <s v="Chennai"/>
    <s v="System Issue"/>
    <s v="Medium"/>
    <x v="0"/>
    <x v="2"/>
    <x v="0"/>
    <n v="7.8"/>
    <n v="24"/>
    <x v="0"/>
    <n v="0"/>
    <n v="4.8"/>
    <n v="450"/>
    <n v="3510"/>
    <x v="11"/>
    <n v="7"/>
    <s v="Q3"/>
    <s v="Tuesday"/>
    <s v="Chennai"/>
    <s v="Email"/>
    <s v="System Issue"/>
    <x v="1"/>
    <x v="0"/>
    <s v="Normal"/>
    <s v="Excellent"/>
    <x v="0"/>
  </r>
  <r>
    <s v="OPS-104888"/>
    <d v="2025-07-29T00:00:00"/>
    <x v="1"/>
    <s v="Bengaluru"/>
    <s v="Vendor Query"/>
    <s v="Low"/>
    <x v="0"/>
    <x v="3"/>
    <x v="0"/>
    <n v="12.8"/>
    <n v="48"/>
    <x v="0"/>
    <n v="0"/>
    <n v="4.8"/>
    <n v="320"/>
    <n v="4096"/>
    <x v="11"/>
    <n v="7"/>
    <s v="Q3"/>
    <s v="Tuesday"/>
    <s v="Bengaluru"/>
    <s v="Email"/>
    <s v="Vendor Query"/>
    <x v="1"/>
    <x v="0"/>
    <s v="Normal"/>
    <s v="Excellent"/>
    <x v="0"/>
  </r>
  <r>
    <s v="OPS-103536"/>
    <d v="2025-12-18T00:00:00"/>
    <x v="1"/>
    <s v="Mumbai"/>
    <s v="Report Request"/>
    <s v="Low"/>
    <x v="0"/>
    <x v="0"/>
    <x v="0"/>
    <n v="5.3"/>
    <n v="48"/>
    <x v="0"/>
    <n v="0"/>
    <n v="5"/>
    <n v="350"/>
    <n v="1855"/>
    <x v="7"/>
    <n v="12"/>
    <s v="Q4"/>
    <s v="Thursday"/>
    <s v="Mumbai"/>
    <s v="Email"/>
    <s v="Report Request"/>
    <x v="1"/>
    <x v="0"/>
    <s v="Normal"/>
    <s v="Excellent"/>
    <x v="0"/>
  </r>
  <r>
    <s v="OPS-102995"/>
    <d v="2025-09-17T00:00:00"/>
    <x v="5"/>
    <s v="Chennai"/>
    <s v="Access Request"/>
    <s v="Low"/>
    <x v="0"/>
    <x v="3"/>
    <x v="0"/>
    <n v="3.7"/>
    <n v="48"/>
    <x v="0"/>
    <n v="1"/>
    <n v="4.5999999999999996"/>
    <n v="450"/>
    <n v="1665"/>
    <x v="9"/>
    <n v="9"/>
    <s v="Q3"/>
    <s v="Wednesday"/>
    <s v="Chennai"/>
    <s v="Email"/>
    <s v="Access Request"/>
    <x v="5"/>
    <x v="0"/>
    <s v="Normal"/>
    <s v="Excellent"/>
    <x v="1"/>
  </r>
  <r>
    <s v="OPS-101758"/>
    <d v="2025-07-27T00:00:00"/>
    <x v="0"/>
    <s v="Mumbai"/>
    <s v="Compliance Request"/>
    <s v="Medium"/>
    <x v="2"/>
    <x v="0"/>
    <x v="1"/>
    <n v="15"/>
    <n v="24"/>
    <x v="0"/>
    <n v="1"/>
    <n v="4.5"/>
    <n v="450"/>
    <n v="6750"/>
    <x v="11"/>
    <n v="7"/>
    <s v="Q3"/>
    <s v="Sunday"/>
    <s v="Mumbai"/>
    <s v="Teams"/>
    <s v="Compliance Request"/>
    <x v="0"/>
    <x v="0"/>
    <s v="Normal"/>
    <s v="Good"/>
    <x v="1"/>
  </r>
  <r>
    <s v="OPS-103014"/>
    <d v="2025-09-04T00:00:00"/>
    <x v="0"/>
    <s v="Pune"/>
    <s v="Compliance Request"/>
    <s v="Medium"/>
    <x v="0"/>
    <x v="4"/>
    <x v="0"/>
    <n v="10.199999999999999"/>
    <n v="24"/>
    <x v="0"/>
    <n v="0"/>
    <n v="4.5"/>
    <n v="450"/>
    <n v="4590"/>
    <x v="9"/>
    <n v="9"/>
    <s v="Q3"/>
    <s v="Thursday"/>
    <s v="Pune"/>
    <s v="Email"/>
    <s v="Compliance Request"/>
    <x v="0"/>
    <x v="0"/>
    <s v="Normal"/>
    <s v="Excellent"/>
    <x v="0"/>
  </r>
  <r>
    <s v="OPS-101166"/>
    <d v="2025-11-15T00:00:00"/>
    <x v="4"/>
    <s v="Gurugram"/>
    <s v="Invoice Query"/>
    <s v="Low"/>
    <x v="0"/>
    <x v="0"/>
    <x v="0"/>
    <n v="3.3"/>
    <n v="48"/>
    <x v="0"/>
    <n v="2"/>
    <n v="4.0999999999999996"/>
    <n v="450"/>
    <n v="1485"/>
    <x v="6"/>
    <n v="11"/>
    <s v="Q4"/>
    <s v="Saturday"/>
    <s v="Gurugram"/>
    <s v="Email"/>
    <s v="Invoice Query"/>
    <x v="4"/>
    <x v="0"/>
    <s v="Normal"/>
    <s v="Excellent"/>
    <x v="1"/>
  </r>
  <r>
    <s v="OPS-104648"/>
    <d v="2025-07-18T00:00:00"/>
    <x v="0"/>
    <s v="Unknown"/>
    <s v="Vendor Query"/>
    <s v="High"/>
    <x v="0"/>
    <x v="2"/>
    <x v="0"/>
    <n v="13.5"/>
    <n v="12"/>
    <x v="1"/>
    <n v="1"/>
    <n v="4.0999999999999996"/>
    <n v="350"/>
    <n v="4725"/>
    <x v="11"/>
    <n v="7"/>
    <s v="Q3"/>
    <s v="Friday"/>
    <s v="Unknown"/>
    <s v="Email"/>
    <s v="Vendor Query"/>
    <x v="0"/>
    <x v="1"/>
    <s v="Normal"/>
    <s v="At Risk"/>
    <x v="1"/>
  </r>
  <r>
    <s v="OPS-100881"/>
    <d v="2025-07-26T00:00:00"/>
    <x v="3"/>
    <s v="Noida"/>
    <s v="Data Correction"/>
    <s v="Low"/>
    <x v="0"/>
    <x v="2"/>
    <x v="0"/>
    <n v="6.1"/>
    <n v="48"/>
    <x v="0"/>
    <n v="0"/>
    <n v="5"/>
    <n v="280"/>
    <n v="1708"/>
    <x v="11"/>
    <n v="7"/>
    <s v="Q3"/>
    <s v="Saturday"/>
    <s v="Noida"/>
    <s v="Email"/>
    <s v="Data Correction"/>
    <x v="3"/>
    <x v="0"/>
    <s v="Normal"/>
    <s v="Excellent"/>
    <x v="0"/>
  </r>
  <r>
    <s v="OPS-103666"/>
    <d v="2025-02-28T00:00:00"/>
    <x v="5"/>
    <s v="Chennai"/>
    <s v="Access Request"/>
    <s v="Low"/>
    <x v="0"/>
    <x v="2"/>
    <x v="1"/>
    <n v="8.1999999999999993"/>
    <n v="48"/>
    <x v="0"/>
    <n v="1"/>
    <n v="4.7"/>
    <n v="280"/>
    <n v="2296"/>
    <x v="4"/>
    <n v="2"/>
    <s v="Q1"/>
    <s v="Friday"/>
    <s v="Chennai"/>
    <s v="Email"/>
    <s v="Access Request"/>
    <x v="5"/>
    <x v="0"/>
    <s v="Normal"/>
    <s v="Excellent"/>
    <x v="1"/>
  </r>
  <r>
    <s v="OPS-102969"/>
    <d v="2025-06-13T00:00:00"/>
    <x v="4"/>
    <s v="Mumbai"/>
    <s v="Access Request"/>
    <s v="Medium"/>
    <x v="0"/>
    <x v="0"/>
    <x v="0"/>
    <n v="11.5"/>
    <n v="24"/>
    <x v="0"/>
    <n v="1"/>
    <n v="4.3"/>
    <n v="450"/>
    <n v="5175"/>
    <x v="0"/>
    <n v="6"/>
    <s v="Q2"/>
    <s v="Friday"/>
    <s v="Mumbai"/>
    <s v="Email"/>
    <s v="Access Request"/>
    <x v="4"/>
    <x v="0"/>
    <s v="Normal"/>
    <s v="Excellent"/>
    <x v="1"/>
  </r>
  <r>
    <s v="OPS-104371"/>
    <d v="2025-10-28T00:00:00"/>
    <x v="5"/>
    <s v="Mumbai"/>
    <s v="System Issue"/>
    <s v="Medium"/>
    <x v="1"/>
    <x v="3"/>
    <x v="2"/>
    <n v="10.8"/>
    <n v="24"/>
    <x v="0"/>
    <n v="1"/>
    <n v="4.3"/>
    <n v="450"/>
    <n v="4860"/>
    <x v="3"/>
    <n v="10"/>
    <s v="Q4"/>
    <s v="Tuesday"/>
    <s v="Mumbai"/>
    <s v="Portal"/>
    <s v="System Issue"/>
    <x v="5"/>
    <x v="0"/>
    <s v="Normal"/>
    <s v="Excellent"/>
    <x v="1"/>
  </r>
  <r>
    <s v="OPS-100656"/>
    <d v="2025-02-27T00:00:00"/>
    <x v="6"/>
    <s v="Noida"/>
    <s v="Report Request"/>
    <s v="Medium"/>
    <x v="1"/>
    <x v="2"/>
    <x v="0"/>
    <n v="23.3"/>
    <n v="24"/>
    <x v="0"/>
    <n v="1"/>
    <n v="4"/>
    <n v="450"/>
    <n v="10485"/>
    <x v="4"/>
    <n v="2"/>
    <s v="Q1"/>
    <s v="Thursday"/>
    <s v="Noida"/>
    <s v="Portal"/>
    <s v="Report Request"/>
    <x v="6"/>
    <x v="0"/>
    <s v="Normal"/>
    <s v="Good"/>
    <x v="1"/>
  </r>
  <r>
    <s v="OPS-103107"/>
    <d v="2025-07-09T00:00:00"/>
    <x v="0"/>
    <s v="Chennai"/>
    <s v="Invoice Query"/>
    <s v="Medium"/>
    <x v="1"/>
    <x v="2"/>
    <x v="0"/>
    <n v="7"/>
    <n v="24"/>
    <x v="0"/>
    <n v="0"/>
    <n v="4.7"/>
    <n v="280"/>
    <n v="1960"/>
    <x v="11"/>
    <n v="7"/>
    <s v="Q3"/>
    <s v="Wednesday"/>
    <s v="Chennai"/>
    <s v="Portal"/>
    <s v="Invoice Query"/>
    <x v="0"/>
    <x v="0"/>
    <s v="Normal"/>
    <s v="Excellent"/>
    <x v="0"/>
  </r>
  <r>
    <s v="OPS-102050"/>
    <d v="2025-12-18T00:00:00"/>
    <x v="6"/>
    <s v="Pune"/>
    <s v="System Issue"/>
    <s v="Low"/>
    <x v="0"/>
    <x v="0"/>
    <x v="0"/>
    <n v="13.5"/>
    <n v="48"/>
    <x v="0"/>
    <n v="0"/>
    <n v="4.9000000000000004"/>
    <n v="400"/>
    <n v="5400"/>
    <x v="7"/>
    <n v="12"/>
    <s v="Q4"/>
    <s v="Thursday"/>
    <s v="Pune"/>
    <s v="Email"/>
    <s v="System Issue"/>
    <x v="6"/>
    <x v="0"/>
    <s v="Normal"/>
    <s v="Excellent"/>
    <x v="0"/>
  </r>
  <r>
    <s v="OPS-103176"/>
    <d v="2025-06-21T00:00:00"/>
    <x v="0"/>
    <s v="Hyderabad"/>
    <s v="Data Correction"/>
    <s v="Medium"/>
    <x v="0"/>
    <x v="1"/>
    <x v="0"/>
    <n v="14.6"/>
    <n v="24"/>
    <x v="0"/>
    <n v="0"/>
    <n v="5"/>
    <n v="350"/>
    <n v="5110"/>
    <x v="0"/>
    <n v="6"/>
    <s v="Q2"/>
    <s v="Saturday"/>
    <s v="Hyderabad"/>
    <s v="Email"/>
    <s v="Data Correction"/>
    <x v="0"/>
    <x v="0"/>
    <s v="Normal"/>
    <s v="Good"/>
    <x v="0"/>
  </r>
  <r>
    <s v="OPS-101507"/>
    <d v="2025-11-14T00:00:00"/>
    <x v="2"/>
    <s v="Pune"/>
    <s v="Access Request"/>
    <s v="Low"/>
    <x v="3"/>
    <x v="4"/>
    <x v="0"/>
    <n v="9.5"/>
    <n v="48"/>
    <x v="0"/>
    <n v="0"/>
    <n v="5"/>
    <n v="320"/>
    <n v="3040"/>
    <x v="6"/>
    <n v="11"/>
    <s v="Q4"/>
    <s v="Friday"/>
    <s v="Pune"/>
    <s v="Phone"/>
    <s v="Access Request"/>
    <x v="2"/>
    <x v="0"/>
    <s v="Normal"/>
    <s v="Excellent"/>
    <x v="0"/>
  </r>
  <r>
    <s v="OPS-101472"/>
    <d v="2025-09-30T00:00:00"/>
    <x v="1"/>
    <s v="Chennai"/>
    <s v="Invoice Query"/>
    <s v="Low"/>
    <x v="0"/>
    <x v="3"/>
    <x v="0"/>
    <n v="14.1"/>
    <n v="48"/>
    <x v="0"/>
    <n v="1"/>
    <n v="5"/>
    <n v="320"/>
    <n v="4512"/>
    <x v="9"/>
    <n v="9"/>
    <s v="Q3"/>
    <s v="Tuesday"/>
    <s v="Chennai"/>
    <s v="Email"/>
    <s v="Invoice Query"/>
    <x v="1"/>
    <x v="0"/>
    <s v="Normal"/>
    <s v="Excellent"/>
    <x v="1"/>
  </r>
  <r>
    <s v="OPS-101641"/>
    <d v="2025-09-26T00:00:00"/>
    <x v="4"/>
    <s v="Mumbai"/>
    <s v="Employee Query"/>
    <s v="Low"/>
    <x v="0"/>
    <x v="1"/>
    <x v="0"/>
    <n v="10.9"/>
    <n v="48"/>
    <x v="0"/>
    <n v="2"/>
    <n v="4.3"/>
    <n v="320"/>
    <n v="3488"/>
    <x v="9"/>
    <n v="9"/>
    <s v="Q3"/>
    <s v="Friday"/>
    <s v="Mumbai"/>
    <s v="Email"/>
    <s v="Employee Query"/>
    <x v="4"/>
    <x v="0"/>
    <s v="Normal"/>
    <s v="Excellent"/>
    <x v="1"/>
  </r>
  <r>
    <s v="OPS-100644"/>
    <d v="2025-05-06T00:00:00"/>
    <x v="6"/>
    <s v="Noida"/>
    <s v="Access Request"/>
    <s v="High"/>
    <x v="0"/>
    <x v="4"/>
    <x v="0"/>
    <n v="6.5"/>
    <n v="12"/>
    <x v="0"/>
    <n v="0"/>
    <n v="5"/>
    <n v="350"/>
    <n v="2275"/>
    <x v="2"/>
    <n v="5"/>
    <s v="Q2"/>
    <s v="Tuesday"/>
    <s v="Noida"/>
    <s v="Email"/>
    <s v="Access Request"/>
    <x v="6"/>
    <x v="0"/>
    <s v="Normal"/>
    <s v="Good"/>
    <x v="0"/>
  </r>
  <r>
    <s v="OPS-100874"/>
    <d v="2025-10-19T00:00:00"/>
    <x v="4"/>
    <s v="Gurugram"/>
    <s v="Access Request"/>
    <s v="Medium"/>
    <x v="0"/>
    <x v="0"/>
    <x v="0"/>
    <n v="4.0999999999999996"/>
    <n v="24"/>
    <x v="0"/>
    <n v="0"/>
    <n v="5"/>
    <n v="280"/>
    <n v="1148"/>
    <x v="3"/>
    <n v="10"/>
    <s v="Q4"/>
    <s v="Sunday"/>
    <s v="Gurugram"/>
    <s v="Email"/>
    <s v="Access Request"/>
    <x v="4"/>
    <x v="0"/>
    <s v="Normal"/>
    <s v="Excellent"/>
    <x v="0"/>
  </r>
  <r>
    <s v="OPS-100343"/>
    <d v="2025-04-05T00:00:00"/>
    <x v="3"/>
    <s v="Gurugram"/>
    <s v="Employee Query"/>
    <s v="Low"/>
    <x v="0"/>
    <x v="3"/>
    <x v="0"/>
    <n v="5.6"/>
    <n v="48"/>
    <x v="0"/>
    <n v="1"/>
    <n v="4.3"/>
    <n v="320"/>
    <n v="1792"/>
    <x v="10"/>
    <n v="4"/>
    <s v="Q2"/>
    <s v="Saturday"/>
    <s v="Gurugram"/>
    <s v="Email"/>
    <s v="Employee Query"/>
    <x v="3"/>
    <x v="0"/>
    <s v="Normal"/>
    <s v="Excellent"/>
    <x v="1"/>
  </r>
  <r>
    <s v="OPS-102318"/>
    <d v="2025-02-24T00:00:00"/>
    <x v="0"/>
    <s v="Bengaluru"/>
    <s v="Data Correction"/>
    <s v="High"/>
    <x v="1"/>
    <x v="4"/>
    <x v="1"/>
    <n v="5.8"/>
    <n v="12"/>
    <x v="0"/>
    <n v="1"/>
    <n v="4.5"/>
    <n v="280"/>
    <n v="1624"/>
    <x v="4"/>
    <n v="2"/>
    <s v="Q1"/>
    <s v="Monday"/>
    <s v="Bengaluru"/>
    <s v="Portal"/>
    <s v="Data Correction"/>
    <x v="0"/>
    <x v="0"/>
    <s v="Normal"/>
    <s v="Excellent"/>
    <x v="1"/>
  </r>
  <r>
    <s v="OPS-102966"/>
    <d v="2025-03-15T00:00:00"/>
    <x v="5"/>
    <s v="Gurugram"/>
    <s v="Compliance Request"/>
    <s v="Critical"/>
    <x v="1"/>
    <x v="1"/>
    <x v="0"/>
    <n v="1.4"/>
    <n v="4"/>
    <x v="0"/>
    <n v="0"/>
    <n v="5"/>
    <n v="320"/>
    <n v="448"/>
    <x v="8"/>
    <n v="3"/>
    <s v="Q1"/>
    <s v="Saturday"/>
    <s v="Gurugram"/>
    <s v="Portal"/>
    <s v="Compliance Request"/>
    <x v="5"/>
    <x v="0"/>
    <s v="Normal"/>
    <s v="Excellent"/>
    <x v="0"/>
  </r>
  <r>
    <s v="OPS-101920"/>
    <d v="2025-04-15T00:00:00"/>
    <x v="2"/>
    <s v="Mumbai"/>
    <s v="Employee Query"/>
    <s v="Low"/>
    <x v="0"/>
    <x v="3"/>
    <x v="0"/>
    <n v="12.7"/>
    <n v="48"/>
    <x v="0"/>
    <n v="0"/>
    <n v="4.9000000000000004"/>
    <n v="450"/>
    <n v="5715"/>
    <x v="10"/>
    <n v="4"/>
    <s v="Q2"/>
    <s v="Tuesday"/>
    <s v="Mumbai"/>
    <s v="Email"/>
    <s v="Employee Query"/>
    <x v="2"/>
    <x v="0"/>
    <s v="Normal"/>
    <s v="Excellent"/>
    <x v="0"/>
  </r>
  <r>
    <s v="OPS-100303"/>
    <d v="2025-05-15T00:00:00"/>
    <x v="4"/>
    <s v="Chennai"/>
    <s v="System Issue"/>
    <s v="Critical"/>
    <x v="0"/>
    <x v="1"/>
    <x v="2"/>
    <n v="5.7"/>
    <n v="4"/>
    <x v="1"/>
    <n v="0"/>
    <n v="5"/>
    <n v="450"/>
    <n v="2565"/>
    <x v="2"/>
    <n v="5"/>
    <s v="Q2"/>
    <s v="Thursday"/>
    <s v="Chennai"/>
    <s v="Email"/>
    <s v="System Issue"/>
    <x v="4"/>
    <x v="1"/>
    <s v="Normal"/>
    <s v="At Risk"/>
    <x v="0"/>
  </r>
  <r>
    <s v="OPS-100102"/>
    <d v="2025-03-04T00:00:00"/>
    <x v="0"/>
    <s v="Noida"/>
    <s v="Access Request"/>
    <s v="Medium"/>
    <x v="2"/>
    <x v="3"/>
    <x v="1"/>
    <n v="14.1"/>
    <n v="24"/>
    <x v="0"/>
    <n v="2"/>
    <n v="4.2"/>
    <n v="280"/>
    <n v="3948"/>
    <x v="8"/>
    <n v="3"/>
    <s v="Q1"/>
    <s v="Tuesday"/>
    <s v="Noida"/>
    <s v="Teams"/>
    <s v="Access Request"/>
    <x v="0"/>
    <x v="0"/>
    <s v="Normal"/>
    <s v="Good"/>
    <x v="1"/>
  </r>
  <r>
    <s v="OPS-102434"/>
    <d v="2025-12-11T00:00:00"/>
    <x v="5"/>
    <s v="Mumbai"/>
    <s v="System Issue"/>
    <s v="High"/>
    <x v="0"/>
    <x v="2"/>
    <x v="0"/>
    <n v="14.9"/>
    <n v="12"/>
    <x v="1"/>
    <n v="0"/>
    <n v="4.5"/>
    <n v="320"/>
    <n v="4768"/>
    <x v="7"/>
    <n v="12"/>
    <s v="Q4"/>
    <s v="Thursday"/>
    <s v="Mumbai"/>
    <s v="Email"/>
    <s v="System Issue"/>
    <x v="5"/>
    <x v="1"/>
    <s v="Normal"/>
    <s v="At Risk"/>
    <x v="0"/>
  </r>
  <r>
    <s v="OPS-103391"/>
    <d v="2025-11-01T00:00:00"/>
    <x v="2"/>
    <s v="Noida"/>
    <s v="Employee Query"/>
    <s v="Medium"/>
    <x v="3"/>
    <x v="3"/>
    <x v="0"/>
    <n v="20.100000000000001"/>
    <n v="24"/>
    <x v="0"/>
    <n v="1"/>
    <n v="4.0999999999999996"/>
    <n v="280"/>
    <n v="5628"/>
    <x v="6"/>
    <n v="11"/>
    <s v="Q4"/>
    <s v="Saturday"/>
    <s v="Noida"/>
    <s v="Phone"/>
    <s v="Employee Query"/>
    <x v="2"/>
    <x v="0"/>
    <s v="Normal"/>
    <s v="Good"/>
    <x v="1"/>
  </r>
  <r>
    <s v="OPS-104182"/>
    <d v="2025-08-05T00:00:00"/>
    <x v="6"/>
    <s v="Mumbai"/>
    <s v="Report Request"/>
    <s v="Low"/>
    <x v="0"/>
    <x v="1"/>
    <x v="0"/>
    <n v="9.1"/>
    <n v="48"/>
    <x v="0"/>
    <n v="0"/>
    <n v="4.5"/>
    <n v="450"/>
    <n v="4095"/>
    <x v="1"/>
    <n v="8"/>
    <s v="Q3"/>
    <s v="Tuesday"/>
    <s v="Mumbai"/>
    <s v="Email"/>
    <s v="Report Request"/>
    <x v="6"/>
    <x v="0"/>
    <s v="Normal"/>
    <s v="Excellent"/>
    <x v="0"/>
  </r>
  <r>
    <s v="OPS-104812"/>
    <d v="2025-09-15T00:00:00"/>
    <x v="3"/>
    <s v="Bengaluru"/>
    <s v="Report Request"/>
    <s v="Low"/>
    <x v="0"/>
    <x v="2"/>
    <x v="0"/>
    <n v="5.7"/>
    <n v="48"/>
    <x v="0"/>
    <n v="1"/>
    <n v="4.7"/>
    <n v="280"/>
    <n v="1596"/>
    <x v="9"/>
    <n v="9"/>
    <s v="Q3"/>
    <s v="Monday"/>
    <s v="Bengaluru"/>
    <s v="Email"/>
    <s v="Report Request"/>
    <x v="3"/>
    <x v="0"/>
    <s v="Normal"/>
    <s v="Excellent"/>
    <x v="1"/>
  </r>
  <r>
    <s v="OPS-100197"/>
    <d v="2025-11-14T00:00:00"/>
    <x v="1"/>
    <s v="Chennai"/>
    <s v="Access Request"/>
    <s v="Low"/>
    <x v="3"/>
    <x v="5"/>
    <x v="2"/>
    <n v="20.8"/>
    <n v="48"/>
    <x v="0"/>
    <n v="0"/>
    <n v="4.4000000000000004"/>
    <n v="320"/>
    <n v="6656"/>
    <x v="6"/>
    <n v="11"/>
    <s v="Q4"/>
    <s v="Friday"/>
    <s v="Chennai"/>
    <s v="Phone"/>
    <s v="Access Request"/>
    <x v="1"/>
    <x v="0"/>
    <s v="Normal"/>
    <s v="Excellent"/>
    <x v="0"/>
  </r>
  <r>
    <s v="OPS-104099"/>
    <d v="2025-10-10T00:00:00"/>
    <x v="6"/>
    <s v="Mumbai"/>
    <s v="Report Request"/>
    <s v="Medium"/>
    <x v="1"/>
    <x v="0"/>
    <x v="0"/>
    <n v="14.9"/>
    <n v="24"/>
    <x v="0"/>
    <n v="0"/>
    <n v="5"/>
    <n v="450"/>
    <n v="6705"/>
    <x v="3"/>
    <n v="10"/>
    <s v="Q4"/>
    <s v="Friday"/>
    <s v="Mumbai"/>
    <s v="Portal"/>
    <s v="Report Request"/>
    <x v="6"/>
    <x v="0"/>
    <s v="Normal"/>
    <s v="Good"/>
    <x v="0"/>
  </r>
  <r>
    <s v="OPS-104357"/>
    <d v="2025-03-24T00:00:00"/>
    <x v="2"/>
    <s v="Chennai"/>
    <s v="Data Correction"/>
    <s v="Medium"/>
    <x v="1"/>
    <x v="4"/>
    <x v="0"/>
    <n v="15.9"/>
    <n v="24"/>
    <x v="0"/>
    <n v="0"/>
    <n v="4.5"/>
    <n v="280"/>
    <n v="4452"/>
    <x v="8"/>
    <n v="3"/>
    <s v="Q1"/>
    <s v="Monday"/>
    <s v="Chennai"/>
    <s v="Portal"/>
    <s v="Data Correction"/>
    <x v="2"/>
    <x v="0"/>
    <s v="Normal"/>
    <s v="Good"/>
    <x v="0"/>
  </r>
  <r>
    <s v="OPS-103475"/>
    <d v="2025-12-07T00:00:00"/>
    <x v="2"/>
    <s v="Unknown"/>
    <s v="Employee Query"/>
    <s v="Low"/>
    <x v="1"/>
    <x v="1"/>
    <x v="0"/>
    <n v="9.4"/>
    <n v="48"/>
    <x v="0"/>
    <n v="0"/>
    <n v="4.7"/>
    <n v="400"/>
    <n v="3760"/>
    <x v="7"/>
    <n v="12"/>
    <s v="Q4"/>
    <s v="Sunday"/>
    <s v="Unknown"/>
    <s v="Portal"/>
    <s v="Employee Query"/>
    <x v="2"/>
    <x v="0"/>
    <s v="Normal"/>
    <s v="Excellent"/>
    <x v="0"/>
  </r>
  <r>
    <s v="OPS-102187"/>
    <d v="2025-11-08T00:00:00"/>
    <x v="2"/>
    <s v="Gurugram"/>
    <s v="Invoice Query"/>
    <s v="Medium"/>
    <x v="0"/>
    <x v="1"/>
    <x v="0"/>
    <n v="6.2"/>
    <n v="24"/>
    <x v="0"/>
    <n v="1"/>
    <n v="5"/>
    <n v="320"/>
    <n v="1984"/>
    <x v="6"/>
    <n v="11"/>
    <s v="Q4"/>
    <s v="Saturday"/>
    <s v="Gurugram"/>
    <s v="Email"/>
    <s v="Invoice Query"/>
    <x v="2"/>
    <x v="0"/>
    <s v="Normal"/>
    <s v="Excellent"/>
    <x v="1"/>
  </r>
  <r>
    <s v="OPS-100918"/>
    <d v="2025-07-31T00:00:00"/>
    <x v="5"/>
    <s v="Chennai"/>
    <s v="Data Correction"/>
    <s v="High"/>
    <x v="0"/>
    <x v="4"/>
    <x v="0"/>
    <n v="6.4"/>
    <n v="12"/>
    <x v="0"/>
    <n v="0"/>
    <n v="4.5999999999999996"/>
    <n v="450"/>
    <n v="2880"/>
    <x v="11"/>
    <n v="7"/>
    <s v="Q3"/>
    <s v="Thursday"/>
    <s v="Chennai"/>
    <s v="Email"/>
    <s v="Data Correction"/>
    <x v="5"/>
    <x v="0"/>
    <s v="Normal"/>
    <s v="Good"/>
    <x v="0"/>
  </r>
  <r>
    <s v="OPS-104969"/>
    <d v="2025-11-05T00:00:00"/>
    <x v="5"/>
    <s v="Bengaluru"/>
    <s v="Access Request"/>
    <s v="Medium"/>
    <x v="0"/>
    <x v="0"/>
    <x v="2"/>
    <n v="39.9"/>
    <n v="24"/>
    <x v="1"/>
    <n v="1"/>
    <n v="2.9"/>
    <n v="450"/>
    <n v="17955"/>
    <x v="6"/>
    <n v="11"/>
    <s v="Q4"/>
    <s v="Wednesday"/>
    <s v="Bengaluru"/>
    <s v="Email"/>
    <s v="Access Request"/>
    <x v="5"/>
    <x v="1"/>
    <s v="Normal"/>
    <s v="Critical"/>
    <x v="1"/>
  </r>
  <r>
    <s v="OPS-101258"/>
    <d v="2025-02-23T00:00:00"/>
    <x v="5"/>
    <s v="Chennai"/>
    <s v="Compliance Request"/>
    <s v="Medium"/>
    <x v="0"/>
    <x v="3"/>
    <x v="0"/>
    <n v="10.9"/>
    <n v="24"/>
    <x v="0"/>
    <n v="0"/>
    <n v="4.3"/>
    <n v="320"/>
    <n v="3488"/>
    <x v="4"/>
    <n v="2"/>
    <s v="Q1"/>
    <s v="Sunday"/>
    <s v="Chennai"/>
    <s v="Email"/>
    <s v="Compliance Request"/>
    <x v="5"/>
    <x v="0"/>
    <s v="Normal"/>
    <s v="Excellent"/>
    <x v="0"/>
  </r>
  <r>
    <s v="OPS-101086"/>
    <d v="2025-10-16T00:00:00"/>
    <x v="2"/>
    <s v="Bengaluru"/>
    <s v="Data Correction"/>
    <s v="Low"/>
    <x v="0"/>
    <x v="2"/>
    <x v="0"/>
    <n v="3.9"/>
    <n v="48"/>
    <x v="0"/>
    <n v="0"/>
    <n v="4.9000000000000004"/>
    <n v="400"/>
    <n v="1560"/>
    <x v="3"/>
    <n v="10"/>
    <s v="Q4"/>
    <s v="Thursday"/>
    <s v="Bengaluru"/>
    <s v="Email"/>
    <s v="Data Correction"/>
    <x v="2"/>
    <x v="0"/>
    <s v="Normal"/>
    <s v="Excellent"/>
    <x v="0"/>
  </r>
  <r>
    <s v="OPS-102295"/>
    <d v="2025-11-22T00:00:00"/>
    <x v="6"/>
    <s v="Hyderabad"/>
    <s v="Employee Query"/>
    <s v="Low"/>
    <x v="0"/>
    <x v="3"/>
    <x v="0"/>
    <n v="21.1"/>
    <n v="48"/>
    <x v="0"/>
    <n v="0"/>
    <n v="3.9"/>
    <n v="400"/>
    <n v="8440"/>
    <x v="6"/>
    <n v="11"/>
    <s v="Q4"/>
    <s v="Saturday"/>
    <s v="Hyderabad"/>
    <s v="Email"/>
    <s v="Employee Query"/>
    <x v="6"/>
    <x v="0"/>
    <s v="Normal"/>
    <s v="Excellent"/>
    <x v="0"/>
  </r>
  <r>
    <s v="OPS-100995"/>
    <d v="2025-11-16T00:00:00"/>
    <x v="5"/>
    <s v="Noida"/>
    <s v="Invoice Query"/>
    <s v="Low"/>
    <x v="2"/>
    <x v="0"/>
    <x v="0"/>
    <n v="23.7"/>
    <n v="48"/>
    <x v="0"/>
    <n v="0"/>
    <n v="4.0999999999999996"/>
    <n v="350"/>
    <n v="8295"/>
    <x v="6"/>
    <n v="11"/>
    <s v="Q4"/>
    <s v="Sunday"/>
    <s v="Noida"/>
    <s v="Teams"/>
    <s v="Invoice Query"/>
    <x v="5"/>
    <x v="0"/>
    <s v="Normal"/>
    <s v="Excellent"/>
    <x v="0"/>
  </r>
  <r>
    <s v="OPS-102749"/>
    <d v="2025-06-01T00:00:00"/>
    <x v="3"/>
    <s v="Bengaluru"/>
    <s v="Report Request"/>
    <s v="Low"/>
    <x v="3"/>
    <x v="0"/>
    <x v="0"/>
    <n v="8.8000000000000007"/>
    <n v="48"/>
    <x v="0"/>
    <n v="0"/>
    <n v="4.5999999999999996"/>
    <n v="280"/>
    <n v="2464"/>
    <x v="0"/>
    <n v="6"/>
    <s v="Q2"/>
    <s v="Sunday"/>
    <s v="Bengaluru"/>
    <s v="Phone"/>
    <s v="Report Request"/>
    <x v="3"/>
    <x v="0"/>
    <s v="Normal"/>
    <s v="Excellent"/>
    <x v="0"/>
  </r>
  <r>
    <s v="OPS-102858"/>
    <d v="2025-09-07T00:00:00"/>
    <x v="5"/>
    <s v="Gurugram"/>
    <s v="Invoice Query"/>
    <s v="High"/>
    <x v="3"/>
    <x v="3"/>
    <x v="0"/>
    <n v="11"/>
    <n v="12"/>
    <x v="0"/>
    <n v="0"/>
    <n v="5"/>
    <n v="400"/>
    <n v="4400"/>
    <x v="9"/>
    <n v="9"/>
    <s v="Q3"/>
    <s v="Sunday"/>
    <s v="Gurugram"/>
    <s v="Phone"/>
    <s v="Invoice Query"/>
    <x v="5"/>
    <x v="0"/>
    <s v="Normal"/>
    <s v="Good"/>
    <x v="0"/>
  </r>
  <r>
    <s v="OPS-103056"/>
    <d v="2025-11-21T00:00:00"/>
    <x v="1"/>
    <s v="Mumbai"/>
    <s v="Employee Query"/>
    <s v="Low"/>
    <x v="0"/>
    <x v="4"/>
    <x v="0"/>
    <n v="13.7"/>
    <n v="48"/>
    <x v="0"/>
    <n v="0"/>
    <n v="5"/>
    <n v="320"/>
    <n v="4384"/>
    <x v="6"/>
    <n v="11"/>
    <s v="Q4"/>
    <s v="Friday"/>
    <s v="Mumbai"/>
    <s v="Email"/>
    <s v="Employee Query"/>
    <x v="1"/>
    <x v="0"/>
    <s v="Normal"/>
    <s v="Excellent"/>
    <x v="0"/>
  </r>
  <r>
    <s v="OPS-101065"/>
    <d v="2025-05-23T00:00:00"/>
    <x v="1"/>
    <s v="Mumbai"/>
    <s v="System Issue"/>
    <s v="Medium"/>
    <x v="1"/>
    <x v="2"/>
    <x v="0"/>
    <n v="18.7"/>
    <n v="24"/>
    <x v="0"/>
    <n v="1"/>
    <n v="3.7"/>
    <n v="400"/>
    <n v="7480"/>
    <x v="2"/>
    <n v="5"/>
    <s v="Q2"/>
    <s v="Friday"/>
    <s v="Mumbai"/>
    <s v="Portal"/>
    <s v="System Issue"/>
    <x v="1"/>
    <x v="0"/>
    <s v="Normal"/>
    <s v="Good"/>
    <x v="1"/>
  </r>
  <r>
    <s v="OPS-101487"/>
    <d v="2025-01-04T00:00:00"/>
    <x v="6"/>
    <s v="Noida"/>
    <s v="Vendor Query"/>
    <s v="Medium"/>
    <x v="2"/>
    <x v="4"/>
    <x v="0"/>
    <n v="9.8000000000000007"/>
    <n v="24"/>
    <x v="0"/>
    <n v="0"/>
    <n v="4.5"/>
    <n v="280"/>
    <n v="2744"/>
    <x v="5"/>
    <n v="1"/>
    <s v="Q1"/>
    <s v="Saturday"/>
    <s v="Noida"/>
    <s v="Teams"/>
    <s v="Vendor Query"/>
    <x v="6"/>
    <x v="0"/>
    <s v="Normal"/>
    <s v="Excellent"/>
    <x v="0"/>
  </r>
  <r>
    <s v="OPS-102280"/>
    <d v="2025-11-12T00:00:00"/>
    <x v="4"/>
    <s v="Chennai"/>
    <s v="Employee Query"/>
    <s v="Medium"/>
    <x v="0"/>
    <x v="0"/>
    <x v="0"/>
    <n v="12.4"/>
    <n v="24"/>
    <x v="0"/>
    <n v="0"/>
    <n v="4.7"/>
    <n v="280"/>
    <n v="3472"/>
    <x v="6"/>
    <n v="11"/>
    <s v="Q4"/>
    <s v="Wednesday"/>
    <s v="Chennai"/>
    <s v="Email"/>
    <s v="Employee Query"/>
    <x v="4"/>
    <x v="0"/>
    <s v="Normal"/>
    <s v="Good"/>
    <x v="0"/>
  </r>
  <r>
    <s v="OPS-101071"/>
    <d v="2025-04-14T00:00:00"/>
    <x v="2"/>
    <s v="Pune"/>
    <s v="Invoice Query"/>
    <s v="Critical"/>
    <x v="0"/>
    <x v="0"/>
    <x v="0"/>
    <n v="1.4"/>
    <n v="4"/>
    <x v="0"/>
    <n v="0"/>
    <n v="5"/>
    <n v="280"/>
    <n v="392"/>
    <x v="10"/>
    <n v="4"/>
    <s v="Q2"/>
    <s v="Monday"/>
    <s v="Pune"/>
    <s v="Email"/>
    <s v="Invoice Query"/>
    <x v="2"/>
    <x v="0"/>
    <s v="Normal"/>
    <s v="Excellent"/>
    <x v="0"/>
  </r>
  <r>
    <s v="OPS-100528"/>
    <d v="2025-09-21T00:00:00"/>
    <x v="1"/>
    <s v="Gurugram"/>
    <s v="System Issue"/>
    <s v="High"/>
    <x v="2"/>
    <x v="1"/>
    <x v="0"/>
    <n v="11.8"/>
    <n v="12"/>
    <x v="0"/>
    <n v="0"/>
    <n v="4.5999999999999996"/>
    <n v="400"/>
    <n v="4720"/>
    <x v="9"/>
    <n v="9"/>
    <s v="Q3"/>
    <s v="Sunday"/>
    <s v="Gurugram"/>
    <s v="Teams"/>
    <s v="System Issue"/>
    <x v="1"/>
    <x v="0"/>
    <s v="Normal"/>
    <s v="Good"/>
    <x v="0"/>
  </r>
  <r>
    <s v="OPS-104739"/>
    <d v="2025-06-19T00:00:00"/>
    <x v="5"/>
    <s v="Noida"/>
    <s v="Compliance Request"/>
    <s v="Low"/>
    <x v="1"/>
    <x v="3"/>
    <x v="0"/>
    <n v="7.7"/>
    <n v="48"/>
    <x v="0"/>
    <n v="0"/>
    <n v="4.7"/>
    <n v="320"/>
    <n v="2464"/>
    <x v="0"/>
    <n v="6"/>
    <s v="Q2"/>
    <s v="Thursday"/>
    <s v="Noida"/>
    <s v="Portal"/>
    <s v="Compliance Request"/>
    <x v="5"/>
    <x v="0"/>
    <s v="Normal"/>
    <s v="Excellent"/>
    <x v="0"/>
  </r>
  <r>
    <s v="OPS-101937"/>
    <d v="2025-02-09T00:00:00"/>
    <x v="2"/>
    <s v="Hyderabad"/>
    <s v="Vendor Query"/>
    <s v="Medium"/>
    <x v="0"/>
    <x v="0"/>
    <x v="0"/>
    <n v="6"/>
    <n v="24"/>
    <x v="0"/>
    <n v="0"/>
    <n v="4.8"/>
    <n v="350"/>
    <n v="2100"/>
    <x v="4"/>
    <n v="2"/>
    <s v="Q1"/>
    <s v="Sunday"/>
    <s v="Hyderabad"/>
    <s v="Email"/>
    <s v="Vendor Query"/>
    <x v="2"/>
    <x v="0"/>
    <s v="Normal"/>
    <s v="Excellent"/>
    <x v="0"/>
  </r>
  <r>
    <s v="OPS-100754"/>
    <d v="2025-03-26T00:00:00"/>
    <x v="0"/>
    <s v="Gurugram"/>
    <s v="Vendor Query"/>
    <s v="High"/>
    <x v="1"/>
    <x v="3"/>
    <x v="0"/>
    <n v="29.6"/>
    <n v="12"/>
    <x v="1"/>
    <n v="0"/>
    <n v="3.9"/>
    <n v="400"/>
    <n v="11840"/>
    <x v="8"/>
    <n v="3"/>
    <s v="Q1"/>
    <s v="Wednesday"/>
    <s v="Gurugram"/>
    <s v="Portal"/>
    <s v="Vendor Query"/>
    <x v="0"/>
    <x v="1"/>
    <s v="Normal"/>
    <s v="Critical"/>
    <x v="0"/>
  </r>
  <r>
    <s v="OPS-104994"/>
    <d v="2025-10-23T00:00:00"/>
    <x v="1"/>
    <s v="Mumbai"/>
    <s v="Data Correction"/>
    <s v="Low"/>
    <x v="0"/>
    <x v="0"/>
    <x v="0"/>
    <n v="4.0999999999999996"/>
    <n v="48"/>
    <x v="0"/>
    <n v="0"/>
    <n v="5"/>
    <n v="350"/>
    <n v="1435"/>
    <x v="3"/>
    <n v="10"/>
    <s v="Q4"/>
    <s v="Thursday"/>
    <s v="Mumbai"/>
    <s v="Email"/>
    <s v="Data Correction"/>
    <x v="1"/>
    <x v="0"/>
    <s v="Normal"/>
    <s v="Excellent"/>
    <x v="0"/>
  </r>
  <r>
    <s v="OPS-100928"/>
    <d v="2025-02-03T00:00:00"/>
    <x v="6"/>
    <s v="Mumbai"/>
    <s v="Report Request"/>
    <s v="Medium"/>
    <x v="2"/>
    <x v="1"/>
    <x v="0"/>
    <n v="5.0999999999999996"/>
    <n v="24"/>
    <x v="0"/>
    <n v="0"/>
    <n v="5"/>
    <n v="280"/>
    <n v="1428"/>
    <x v="4"/>
    <n v="2"/>
    <s v="Q1"/>
    <s v="Monday"/>
    <s v="Mumbai"/>
    <s v="Teams"/>
    <s v="Report Request"/>
    <x v="6"/>
    <x v="0"/>
    <s v="Normal"/>
    <s v="Excellent"/>
    <x v="0"/>
  </r>
  <r>
    <s v="OPS-103417"/>
    <d v="2025-09-02T00:00:00"/>
    <x v="5"/>
    <s v="Chennai"/>
    <s v="Invoice Query"/>
    <s v="Low"/>
    <x v="2"/>
    <x v="1"/>
    <x v="0"/>
    <n v="16"/>
    <n v="48"/>
    <x v="0"/>
    <n v="0"/>
    <n v="4.5999999999999996"/>
    <n v="400"/>
    <n v="6400"/>
    <x v="9"/>
    <n v="9"/>
    <s v="Q3"/>
    <s v="Tuesday"/>
    <s v="Chennai"/>
    <s v="Teams"/>
    <s v="Invoice Query"/>
    <x v="5"/>
    <x v="0"/>
    <s v="Normal"/>
    <s v="Excellent"/>
    <x v="0"/>
  </r>
  <r>
    <s v="OPS-103578"/>
    <d v="2025-10-19T00:00:00"/>
    <x v="6"/>
    <s v="Unknown"/>
    <s v="Invoice Query"/>
    <s v="Low"/>
    <x v="1"/>
    <x v="3"/>
    <x v="2"/>
    <n v="9"/>
    <n v="48"/>
    <x v="0"/>
    <n v="0"/>
    <n v="4.9000000000000004"/>
    <n v="400"/>
    <n v="3600"/>
    <x v="3"/>
    <n v="10"/>
    <s v="Q4"/>
    <s v="Sunday"/>
    <s v="Unknown"/>
    <s v="Portal"/>
    <s v="Invoice Query"/>
    <x v="6"/>
    <x v="0"/>
    <s v="Normal"/>
    <s v="Excellent"/>
    <x v="0"/>
  </r>
  <r>
    <s v="OPS-104999"/>
    <d v="2025-07-11T00:00:00"/>
    <x v="6"/>
    <s v="Hyderabad"/>
    <s v="Invoice Query"/>
    <s v="Low"/>
    <x v="3"/>
    <x v="0"/>
    <x v="0"/>
    <n v="1.9"/>
    <n v="48"/>
    <x v="0"/>
    <n v="0"/>
    <n v="4.5999999999999996"/>
    <n v="320"/>
    <n v="608"/>
    <x v="11"/>
    <n v="7"/>
    <s v="Q3"/>
    <s v="Friday"/>
    <s v="Hyderabad"/>
    <s v="Phone"/>
    <s v="Invoice Query"/>
    <x v="6"/>
    <x v="0"/>
    <s v="Normal"/>
    <s v="Excellent"/>
    <x v="0"/>
  </r>
  <r>
    <s v="OPS-102390"/>
    <d v="2025-10-03T00:00:00"/>
    <x v="4"/>
    <s v="Gurugram"/>
    <s v="Vendor Query"/>
    <s v="Medium"/>
    <x v="3"/>
    <x v="2"/>
    <x v="0"/>
    <n v="10"/>
    <n v="24"/>
    <x v="0"/>
    <n v="0"/>
    <n v="4"/>
    <n v="320"/>
    <n v="3200"/>
    <x v="3"/>
    <n v="10"/>
    <s v="Q4"/>
    <s v="Friday"/>
    <s v="Gurugram"/>
    <s v="Phone"/>
    <s v="Vendor Query"/>
    <x v="4"/>
    <x v="0"/>
    <s v="Normal"/>
    <s v="Excellent"/>
    <x v="0"/>
  </r>
  <r>
    <s v="OPS-100411"/>
    <d v="2025-04-11T00:00:00"/>
    <x v="3"/>
    <s v="Chennai"/>
    <s v="Access Request"/>
    <s v="Low"/>
    <x v="0"/>
    <x v="0"/>
    <x v="0"/>
    <n v="32"/>
    <n v="48"/>
    <x v="0"/>
    <n v="2"/>
    <n v="2.9"/>
    <n v="350"/>
    <n v="11200"/>
    <x v="10"/>
    <n v="4"/>
    <s v="Q2"/>
    <s v="Friday"/>
    <s v="Chennai"/>
    <s v="Email"/>
    <s v="Access Request"/>
    <x v="3"/>
    <x v="0"/>
    <s v="Normal"/>
    <s v="Good"/>
    <x v="1"/>
  </r>
  <r>
    <s v="OPS-104734"/>
    <d v="2025-12-12T00:00:00"/>
    <x v="0"/>
    <s v="Mumbai"/>
    <s v="Compliance Request"/>
    <s v="High"/>
    <x v="0"/>
    <x v="2"/>
    <x v="0"/>
    <n v="13.9"/>
    <n v="12"/>
    <x v="1"/>
    <n v="0"/>
    <n v="4.8"/>
    <n v="450"/>
    <n v="6255"/>
    <x v="7"/>
    <n v="12"/>
    <s v="Q4"/>
    <s v="Friday"/>
    <s v="Mumbai"/>
    <s v="Email"/>
    <s v="Compliance Request"/>
    <x v="0"/>
    <x v="1"/>
    <s v="Normal"/>
    <s v="At Risk"/>
    <x v="0"/>
  </r>
  <r>
    <s v="OPS-103827"/>
    <d v="2025-07-06T00:00:00"/>
    <x v="4"/>
    <s v="Chennai"/>
    <s v="Report Request"/>
    <s v="Low"/>
    <x v="0"/>
    <x v="0"/>
    <x v="0"/>
    <n v="10.199999999999999"/>
    <n v="48"/>
    <x v="0"/>
    <n v="0"/>
    <n v="4.8"/>
    <n v="400"/>
    <n v="4080"/>
    <x v="11"/>
    <n v="7"/>
    <s v="Q3"/>
    <s v="Sunday"/>
    <s v="Chennai"/>
    <s v="Email"/>
    <s v="Report Request"/>
    <x v="4"/>
    <x v="0"/>
    <s v="Normal"/>
    <s v="Excellent"/>
    <x v="0"/>
  </r>
  <r>
    <s v="OPS-104420"/>
    <d v="2025-11-14T00:00:00"/>
    <x v="4"/>
    <s v="Gurugram"/>
    <s v="Compliance Request"/>
    <s v="Low"/>
    <x v="1"/>
    <x v="3"/>
    <x v="1"/>
    <n v="7.1"/>
    <n v="48"/>
    <x v="0"/>
    <n v="2"/>
    <n v="4.2"/>
    <n v="280"/>
    <n v="1988"/>
    <x v="6"/>
    <n v="11"/>
    <s v="Q4"/>
    <s v="Friday"/>
    <s v="Gurugram"/>
    <s v="Portal"/>
    <s v="Compliance Request"/>
    <x v="4"/>
    <x v="0"/>
    <s v="Normal"/>
    <s v="Excellent"/>
    <x v="1"/>
  </r>
  <r>
    <s v="OPS-103700"/>
    <d v="2025-05-27T00:00:00"/>
    <x v="0"/>
    <s v="Unknown"/>
    <s v="Data Correction"/>
    <s v="High"/>
    <x v="2"/>
    <x v="1"/>
    <x v="0"/>
    <n v="13.1"/>
    <n v="12"/>
    <x v="1"/>
    <n v="2"/>
    <n v="4.0999999999999996"/>
    <n v="350"/>
    <n v="4585"/>
    <x v="2"/>
    <n v="5"/>
    <s v="Q2"/>
    <s v="Tuesday"/>
    <s v="Unknown"/>
    <s v="Teams"/>
    <s v="Data Correction"/>
    <x v="0"/>
    <x v="1"/>
    <s v="Normal"/>
    <s v="At Risk"/>
    <x v="1"/>
  </r>
  <r>
    <s v="OPS-102561"/>
    <d v="2025-02-20T00:00:00"/>
    <x v="2"/>
    <s v="Mumbai"/>
    <s v="System Issue"/>
    <s v="Medium"/>
    <x v="0"/>
    <x v="0"/>
    <x v="0"/>
    <n v="8.5"/>
    <n v="24"/>
    <x v="0"/>
    <n v="1"/>
    <s v="Unknown"/>
    <n v="400"/>
    <n v="3400"/>
    <x v="4"/>
    <n v="2"/>
    <s v="Q1"/>
    <s v="Thursday"/>
    <s v="Mumbai"/>
    <s v="Email"/>
    <s v="System Issue"/>
    <x v="2"/>
    <x v="0"/>
    <s v="Normal"/>
    <s v="Excellent"/>
    <x v="1"/>
  </r>
  <r>
    <s v="OPS-103479"/>
    <d v="2025-05-25T00:00:00"/>
    <x v="4"/>
    <s v="Hyderabad"/>
    <s v="Report Request"/>
    <s v="Critical"/>
    <x v="0"/>
    <x v="0"/>
    <x v="2"/>
    <n v="8.3000000000000007"/>
    <n v="4"/>
    <x v="1"/>
    <n v="1"/>
    <n v="4"/>
    <n v="320"/>
    <n v="2656"/>
    <x v="2"/>
    <n v="5"/>
    <s v="Q2"/>
    <s v="Sunday"/>
    <s v="Hyderabad"/>
    <s v="Email"/>
    <s v="Report Request"/>
    <x v="4"/>
    <x v="1"/>
    <s v="Normal"/>
    <s v="Critical"/>
    <x v="1"/>
  </r>
  <r>
    <s v="OPS-104007"/>
    <d v="2025-02-24T00:00:00"/>
    <x v="3"/>
    <s v="Chennai"/>
    <s v="Data Correction"/>
    <s v="Medium"/>
    <x v="0"/>
    <x v="4"/>
    <x v="2"/>
    <n v="4"/>
    <n v="24"/>
    <x v="0"/>
    <n v="0"/>
    <n v="4.5"/>
    <n v="280"/>
    <n v="1120"/>
    <x v="4"/>
    <n v="2"/>
    <s v="Q1"/>
    <s v="Monday"/>
    <s v="Chennai"/>
    <s v="Email"/>
    <s v="Data Correction"/>
    <x v="3"/>
    <x v="0"/>
    <s v="Normal"/>
    <s v="Excellent"/>
    <x v="0"/>
  </r>
  <r>
    <s v="OPS-101594"/>
    <d v="2025-07-14T00:00:00"/>
    <x v="0"/>
    <s v="Chennai"/>
    <s v="Invoice Query"/>
    <s v="High"/>
    <x v="0"/>
    <x v="4"/>
    <x v="0"/>
    <n v="4.9000000000000004"/>
    <n v="12"/>
    <x v="0"/>
    <n v="1"/>
    <n v="4.5"/>
    <n v="350"/>
    <n v="1715"/>
    <x v="11"/>
    <n v="7"/>
    <s v="Q3"/>
    <s v="Monday"/>
    <s v="Chennai"/>
    <s v="Email"/>
    <s v="Invoice Query"/>
    <x v="0"/>
    <x v="0"/>
    <s v="Normal"/>
    <s v="Excellent"/>
    <x v="1"/>
  </r>
  <r>
    <s v="OPS-100283"/>
    <d v="2025-04-23T00:00:00"/>
    <x v="2"/>
    <s v="Bengaluru"/>
    <s v="Vendor Query"/>
    <s v="Low"/>
    <x v="2"/>
    <x v="4"/>
    <x v="0"/>
    <n v="8.1999999999999993"/>
    <n v="48"/>
    <x v="0"/>
    <n v="0"/>
    <n v="4.9000000000000004"/>
    <n v="400"/>
    <n v="3280"/>
    <x v="10"/>
    <n v="4"/>
    <s v="Q2"/>
    <s v="Wednesday"/>
    <s v="Bengaluru"/>
    <s v="Teams"/>
    <s v="Vendor Query"/>
    <x v="2"/>
    <x v="0"/>
    <s v="Normal"/>
    <s v="Excellent"/>
    <x v="0"/>
  </r>
  <r>
    <s v="OPS-100944"/>
    <d v="2025-05-30T00:00:00"/>
    <x v="3"/>
    <s v="Pune"/>
    <s v="Employee Query"/>
    <s v="Medium"/>
    <x v="1"/>
    <x v="1"/>
    <x v="0"/>
    <n v="3.7"/>
    <n v="24"/>
    <x v="0"/>
    <n v="0"/>
    <n v="5"/>
    <n v="280"/>
    <n v="1036"/>
    <x v="2"/>
    <n v="5"/>
    <s v="Q2"/>
    <s v="Friday"/>
    <s v="Pune"/>
    <s v="Portal"/>
    <s v="Employee Query"/>
    <x v="3"/>
    <x v="0"/>
    <s v="Normal"/>
    <s v="Excellent"/>
    <x v="0"/>
  </r>
  <r>
    <s v="OPS-104428"/>
    <d v="2025-05-18T00:00:00"/>
    <x v="6"/>
    <s v="Noida"/>
    <s v="Report Request"/>
    <s v="Low"/>
    <x v="0"/>
    <x v="0"/>
    <x v="0"/>
    <n v="6.8"/>
    <n v="48"/>
    <x v="0"/>
    <n v="0"/>
    <n v="4.5999999999999996"/>
    <n v="320"/>
    <n v="2176"/>
    <x v="2"/>
    <n v="5"/>
    <s v="Q2"/>
    <s v="Sunday"/>
    <s v="Noida"/>
    <s v="Email"/>
    <s v="Report Request"/>
    <x v="6"/>
    <x v="0"/>
    <s v="Normal"/>
    <s v="Excellent"/>
    <x v="0"/>
  </r>
  <r>
    <s v="OPS-100265"/>
    <d v="2025-10-31T00:00:00"/>
    <x v="1"/>
    <s v="Chennai"/>
    <s v="Data Correction"/>
    <s v="Medium"/>
    <x v="0"/>
    <x v="1"/>
    <x v="0"/>
    <n v="21.1"/>
    <n v="24"/>
    <x v="0"/>
    <n v="1"/>
    <n v="4.4000000000000004"/>
    <n v="280"/>
    <n v="5908"/>
    <x v="3"/>
    <n v="10"/>
    <s v="Q4"/>
    <s v="Friday"/>
    <s v="Chennai"/>
    <s v="Email"/>
    <s v="Data Correction"/>
    <x v="1"/>
    <x v="0"/>
    <s v="Normal"/>
    <s v="Good"/>
    <x v="1"/>
  </r>
  <r>
    <s v="OPS-100909"/>
    <d v="2025-02-08T00:00:00"/>
    <x v="4"/>
    <s v="Gurugram"/>
    <s v="Access Request"/>
    <s v="Low"/>
    <x v="0"/>
    <x v="3"/>
    <x v="0"/>
    <n v="21.2"/>
    <n v="48"/>
    <x v="0"/>
    <n v="1"/>
    <n v="4.5999999999999996"/>
    <n v="350"/>
    <n v="7420"/>
    <x v="4"/>
    <n v="2"/>
    <s v="Q1"/>
    <s v="Saturday"/>
    <s v="Gurugram"/>
    <s v="Email"/>
    <s v="Access Request"/>
    <x v="4"/>
    <x v="0"/>
    <s v="Normal"/>
    <s v="Excellent"/>
    <x v="1"/>
  </r>
  <r>
    <s v="OPS-103246"/>
    <d v="2025-03-31T00:00:00"/>
    <x v="2"/>
    <s v="Chennai"/>
    <s v="Employee Query"/>
    <s v="Medium"/>
    <x v="1"/>
    <x v="1"/>
    <x v="0"/>
    <n v="14.1"/>
    <n v="24"/>
    <x v="0"/>
    <n v="2"/>
    <n v="3.9"/>
    <n v="320"/>
    <n v="4512"/>
    <x v="8"/>
    <n v="3"/>
    <s v="Q1"/>
    <s v="Monday"/>
    <s v="Chennai"/>
    <s v="Portal"/>
    <s v="Employee Query"/>
    <x v="2"/>
    <x v="0"/>
    <s v="Normal"/>
    <s v="Good"/>
    <x v="1"/>
  </r>
  <r>
    <s v="OPS-104442"/>
    <d v="2025-06-28T00:00:00"/>
    <x v="2"/>
    <s v="Mumbai"/>
    <s v="Access Request"/>
    <s v="Low"/>
    <x v="1"/>
    <x v="1"/>
    <x v="0"/>
    <n v="11.3"/>
    <n v="48"/>
    <x v="0"/>
    <n v="2"/>
    <n v="3.9"/>
    <n v="280"/>
    <n v="3164"/>
    <x v="0"/>
    <n v="6"/>
    <s v="Q2"/>
    <s v="Saturday"/>
    <s v="Mumbai"/>
    <s v="Portal"/>
    <s v="Access Request"/>
    <x v="2"/>
    <x v="0"/>
    <s v="Normal"/>
    <s v="Excellent"/>
    <x v="1"/>
  </r>
  <r>
    <s v="OPS-103183"/>
    <d v="2025-10-28T00:00:00"/>
    <x v="3"/>
    <s v="Mumbai"/>
    <s v="Access Request"/>
    <s v="Low"/>
    <x v="2"/>
    <x v="3"/>
    <x v="0"/>
    <n v="15.6"/>
    <n v="48"/>
    <x v="0"/>
    <n v="0"/>
    <n v="5"/>
    <n v="350"/>
    <n v="5460"/>
    <x v="3"/>
    <n v="10"/>
    <s v="Q4"/>
    <s v="Tuesday"/>
    <s v="Mumbai"/>
    <s v="Teams"/>
    <s v="Access Request"/>
    <x v="3"/>
    <x v="0"/>
    <s v="Normal"/>
    <s v="Excellent"/>
    <x v="0"/>
  </r>
  <r>
    <s v="OPS-101996"/>
    <d v="2025-06-14T00:00:00"/>
    <x v="3"/>
    <s v="Chennai"/>
    <s v="Invoice Query"/>
    <s v="Medium"/>
    <x v="0"/>
    <x v="2"/>
    <x v="1"/>
    <n v="25.7"/>
    <n v="24"/>
    <x v="1"/>
    <n v="2"/>
    <n v="3.6"/>
    <n v="450"/>
    <n v="11565"/>
    <x v="0"/>
    <n v="6"/>
    <s v="Q2"/>
    <s v="Saturday"/>
    <s v="Chennai"/>
    <s v="Email"/>
    <s v="Invoice Query"/>
    <x v="3"/>
    <x v="1"/>
    <s v="Normal"/>
    <s v="At Risk"/>
    <x v="1"/>
  </r>
  <r>
    <s v="OPS-104913"/>
    <d v="2025-09-25T00:00:00"/>
    <x v="2"/>
    <s v="Noida"/>
    <s v="Data Correction"/>
    <s v="Medium"/>
    <x v="0"/>
    <x v="0"/>
    <x v="0"/>
    <n v="8.9"/>
    <n v="24"/>
    <x v="0"/>
    <n v="1"/>
    <n v="4.5999999999999996"/>
    <n v="320"/>
    <n v="2848"/>
    <x v="9"/>
    <n v="9"/>
    <s v="Q3"/>
    <s v="Thursday"/>
    <s v="Noida"/>
    <s v="Email"/>
    <s v="Data Correction"/>
    <x v="2"/>
    <x v="0"/>
    <s v="Normal"/>
    <s v="Excellent"/>
    <x v="1"/>
  </r>
  <r>
    <s v="OPS-101836"/>
    <d v="2025-06-23T00:00:00"/>
    <x v="0"/>
    <s v="Gurugram"/>
    <s v="Invoice Query"/>
    <s v="Medium"/>
    <x v="1"/>
    <x v="1"/>
    <x v="1"/>
    <n v="5.4"/>
    <n v="24"/>
    <x v="0"/>
    <n v="2"/>
    <n v="4.2"/>
    <n v="320"/>
    <n v="1728"/>
    <x v="0"/>
    <n v="6"/>
    <s v="Q2"/>
    <s v="Monday"/>
    <s v="Gurugram"/>
    <s v="Portal"/>
    <s v="Invoice Query"/>
    <x v="0"/>
    <x v="0"/>
    <s v="Normal"/>
    <s v="Excellent"/>
    <x v="1"/>
  </r>
  <r>
    <s v="OPS-103855"/>
    <d v="2025-08-02T00:00:00"/>
    <x v="4"/>
    <s v="Chennai"/>
    <s v="Vendor Query"/>
    <s v="Medium"/>
    <x v="0"/>
    <x v="4"/>
    <x v="0"/>
    <n v="6.6"/>
    <n v="24"/>
    <x v="0"/>
    <n v="1"/>
    <n v="4.3"/>
    <n v="350"/>
    <n v="2310"/>
    <x v="1"/>
    <n v="8"/>
    <s v="Q3"/>
    <s v="Saturday"/>
    <s v="Chennai"/>
    <s v="Email"/>
    <s v="Vendor Query"/>
    <x v="4"/>
    <x v="0"/>
    <s v="Normal"/>
    <s v="Excellent"/>
    <x v="1"/>
  </r>
  <r>
    <s v="OPS-103016"/>
    <d v="2025-10-10T00:00:00"/>
    <x v="0"/>
    <s v="Gurugram"/>
    <s v="Report Request"/>
    <s v="Low"/>
    <x v="0"/>
    <x v="2"/>
    <x v="0"/>
    <n v="2.1"/>
    <n v="48"/>
    <x v="0"/>
    <n v="0"/>
    <n v="4.5"/>
    <n v="280"/>
    <n v="588"/>
    <x v="3"/>
    <n v="10"/>
    <s v="Q4"/>
    <s v="Friday"/>
    <s v="Gurugram"/>
    <s v="Email"/>
    <s v="Report Request"/>
    <x v="0"/>
    <x v="0"/>
    <s v="Normal"/>
    <s v="Excellent"/>
    <x v="0"/>
  </r>
  <r>
    <s v="OPS-101492"/>
    <d v="2025-04-18T00:00:00"/>
    <x v="1"/>
    <s v="Bengaluru"/>
    <s v="Access Request"/>
    <s v="Medium"/>
    <x v="0"/>
    <x v="3"/>
    <x v="0"/>
    <n v="2.1"/>
    <n v="24"/>
    <x v="0"/>
    <n v="0"/>
    <n v="4.7"/>
    <n v="280"/>
    <n v="588"/>
    <x v="10"/>
    <n v="4"/>
    <s v="Q2"/>
    <s v="Friday"/>
    <s v="Bengaluru"/>
    <s v="Email"/>
    <s v="Access Request"/>
    <x v="1"/>
    <x v="0"/>
    <s v="Normal"/>
    <s v="Excellent"/>
    <x v="0"/>
  </r>
  <r>
    <s v="OPS-103078"/>
    <d v="2025-01-04T00:00:00"/>
    <x v="1"/>
    <s v="Pune"/>
    <s v="Data Correction"/>
    <s v="High"/>
    <x v="0"/>
    <x v="4"/>
    <x v="0"/>
    <n v="10"/>
    <n v="12"/>
    <x v="0"/>
    <n v="0"/>
    <n v="5"/>
    <n v="350"/>
    <n v="3500"/>
    <x v="5"/>
    <n v="1"/>
    <s v="Q1"/>
    <s v="Saturday"/>
    <s v="Pune"/>
    <s v="Email"/>
    <s v="Data Correction"/>
    <x v="1"/>
    <x v="0"/>
    <s v="Normal"/>
    <s v="Good"/>
    <x v="0"/>
  </r>
  <r>
    <s v="OPS-100790"/>
    <d v="2025-08-14T00:00:00"/>
    <x v="1"/>
    <s v="Hyderabad"/>
    <s v="Report Request"/>
    <s v="Medium"/>
    <x v="1"/>
    <x v="1"/>
    <x v="0"/>
    <n v="11.2"/>
    <n v="24"/>
    <x v="0"/>
    <n v="0"/>
    <n v="5"/>
    <n v="350"/>
    <n v="3920"/>
    <x v="1"/>
    <n v="8"/>
    <s v="Q3"/>
    <s v="Thursday"/>
    <s v="Hyderabad"/>
    <s v="Portal"/>
    <s v="Report Request"/>
    <x v="1"/>
    <x v="0"/>
    <s v="Normal"/>
    <s v="Excellent"/>
    <x v="0"/>
  </r>
  <r>
    <s v="OPS-100496"/>
    <d v="2025-11-21T00:00:00"/>
    <x v="1"/>
    <s v="Hyderabad"/>
    <s v="Employee Query"/>
    <s v="Low"/>
    <x v="1"/>
    <x v="0"/>
    <x v="1"/>
    <n v="23.5"/>
    <n v="48"/>
    <x v="0"/>
    <n v="2"/>
    <n v="4.3"/>
    <n v="350"/>
    <n v="8225"/>
    <x v="6"/>
    <n v="11"/>
    <s v="Q4"/>
    <s v="Friday"/>
    <s v="Hyderabad"/>
    <s v="Portal"/>
    <s v="Employee Query"/>
    <x v="1"/>
    <x v="0"/>
    <s v="Normal"/>
    <s v="Excellent"/>
    <x v="1"/>
  </r>
  <r>
    <s v="OPS-102242"/>
    <d v="2025-05-18T00:00:00"/>
    <x v="4"/>
    <s v="Mumbai"/>
    <s v="System Issue"/>
    <s v="Medium"/>
    <x v="1"/>
    <x v="2"/>
    <x v="1"/>
    <n v="38.4"/>
    <n v="24"/>
    <x v="1"/>
    <n v="2"/>
    <n v="3.2"/>
    <n v="400"/>
    <n v="15360"/>
    <x v="2"/>
    <n v="5"/>
    <s v="Q2"/>
    <s v="Sunday"/>
    <s v="Mumbai"/>
    <s v="Portal"/>
    <s v="System Issue"/>
    <x v="4"/>
    <x v="1"/>
    <s v="Normal"/>
    <s v="Critical"/>
    <x v="1"/>
  </r>
  <r>
    <s v="OPS-104856"/>
    <d v="2025-01-29T00:00:00"/>
    <x v="2"/>
    <s v="Noida"/>
    <s v="Access Request"/>
    <s v="Low"/>
    <x v="1"/>
    <x v="2"/>
    <x v="0"/>
    <n v="1.1000000000000001"/>
    <n v="48"/>
    <x v="0"/>
    <n v="1"/>
    <n v="4.5999999999999996"/>
    <n v="400"/>
    <n v="440"/>
    <x v="5"/>
    <n v="1"/>
    <s v="Q1"/>
    <s v="Wednesday"/>
    <s v="Noida"/>
    <s v="Portal"/>
    <s v="Access Request"/>
    <x v="2"/>
    <x v="0"/>
    <s v="Normal"/>
    <s v="Excellent"/>
    <x v="1"/>
  </r>
  <r>
    <s v="OPS-103674"/>
    <d v="2025-05-07T00:00:00"/>
    <x v="0"/>
    <s v="Chennai"/>
    <s v="Employee Query"/>
    <s v="Medium"/>
    <x v="0"/>
    <x v="1"/>
    <x v="0"/>
    <n v="7"/>
    <n v="24"/>
    <x v="0"/>
    <n v="0"/>
    <n v="4.5"/>
    <n v="400"/>
    <n v="2800"/>
    <x v="2"/>
    <n v="5"/>
    <s v="Q2"/>
    <s v="Wednesday"/>
    <s v="Chennai"/>
    <s v="Email"/>
    <s v="Employee Query"/>
    <x v="0"/>
    <x v="0"/>
    <s v="Normal"/>
    <s v="Excellent"/>
    <x v="0"/>
  </r>
  <r>
    <s v="OPS-104300"/>
    <d v="2025-07-21T00:00:00"/>
    <x v="2"/>
    <s v="Mumbai"/>
    <s v="System Issue"/>
    <s v="Medium"/>
    <x v="0"/>
    <x v="0"/>
    <x v="0"/>
    <n v="10.7"/>
    <n v="24"/>
    <x v="0"/>
    <n v="0"/>
    <n v="4.7"/>
    <n v="400"/>
    <n v="4280"/>
    <x v="11"/>
    <n v="7"/>
    <s v="Q3"/>
    <s v="Monday"/>
    <s v="Mumbai"/>
    <s v="Email"/>
    <s v="System Issue"/>
    <x v="2"/>
    <x v="0"/>
    <s v="Normal"/>
    <s v="Excellent"/>
    <x v="0"/>
  </r>
  <r>
    <s v="OPS-100936"/>
    <d v="2025-06-29T00:00:00"/>
    <x v="5"/>
    <s v="Pune"/>
    <s v="System Issue"/>
    <s v="Low"/>
    <x v="3"/>
    <x v="2"/>
    <x v="0"/>
    <n v="3.7"/>
    <n v="48"/>
    <x v="0"/>
    <n v="0"/>
    <n v="4.9000000000000004"/>
    <n v="350"/>
    <n v="1295"/>
    <x v="0"/>
    <n v="6"/>
    <s v="Q2"/>
    <s v="Sunday"/>
    <s v="Pune"/>
    <s v="Phone"/>
    <s v="System Issue"/>
    <x v="5"/>
    <x v="0"/>
    <s v="Normal"/>
    <s v="Excellent"/>
    <x v="0"/>
  </r>
  <r>
    <s v="OPS-103490"/>
    <d v="2025-02-16T00:00:00"/>
    <x v="0"/>
    <s v="Gurugram"/>
    <s v="Employee Query"/>
    <s v="Critical"/>
    <x v="4"/>
    <x v="1"/>
    <x v="1"/>
    <n v="23.4"/>
    <n v="4"/>
    <x v="1"/>
    <n v="3"/>
    <n v="3.7"/>
    <n v="280"/>
    <n v="6552"/>
    <x v="4"/>
    <n v="2"/>
    <s v="Q1"/>
    <s v="Sunday"/>
    <s v="Gurugram"/>
    <s v="Unknown"/>
    <s v="Employee Query"/>
    <x v="0"/>
    <x v="1"/>
    <s v="Normal"/>
    <s v="Critical"/>
    <x v="1"/>
  </r>
  <r>
    <s v="OPS-100305"/>
    <d v="2025-05-08T00:00:00"/>
    <x v="5"/>
    <s v="Mumbai"/>
    <s v="System Issue"/>
    <s v="Low"/>
    <x v="0"/>
    <x v="2"/>
    <x v="1"/>
    <n v="47.1"/>
    <n v="48"/>
    <x v="0"/>
    <n v="2"/>
    <n v="3.2"/>
    <n v="280"/>
    <n v="13188"/>
    <x v="2"/>
    <n v="5"/>
    <s v="Q2"/>
    <s v="Thursday"/>
    <s v="Mumbai"/>
    <s v="Email"/>
    <s v="System Issue"/>
    <x v="5"/>
    <x v="0"/>
    <s v="Normal"/>
    <s v="Good"/>
    <x v="1"/>
  </r>
  <r>
    <s v="OPS-102732"/>
    <d v="2025-01-03T00:00:00"/>
    <x v="0"/>
    <s v="Pune"/>
    <s v="Employee Query"/>
    <s v="Low"/>
    <x v="2"/>
    <x v="3"/>
    <x v="0"/>
    <n v="19.600000000000001"/>
    <n v="48"/>
    <x v="0"/>
    <n v="0"/>
    <n v="4.2"/>
    <n v="450"/>
    <n v="8820"/>
    <x v="5"/>
    <n v="1"/>
    <s v="Q1"/>
    <s v="Friday"/>
    <s v="Pune"/>
    <s v="Teams"/>
    <s v="Employee Query"/>
    <x v="0"/>
    <x v="0"/>
    <s v="Normal"/>
    <s v="Excellent"/>
    <x v="0"/>
  </r>
  <r>
    <s v="OPS-104487"/>
    <d v="2025-07-26T00:00:00"/>
    <x v="6"/>
    <s v="Hyderabad"/>
    <s v="System Issue"/>
    <s v="Critical"/>
    <x v="0"/>
    <x v="0"/>
    <x v="0"/>
    <n v="6.8"/>
    <n v="4"/>
    <x v="1"/>
    <n v="2"/>
    <n v="4.3"/>
    <n v="280"/>
    <n v="1904"/>
    <x v="11"/>
    <n v="7"/>
    <s v="Q3"/>
    <s v="Saturday"/>
    <s v="Hyderabad"/>
    <s v="Email"/>
    <s v="System Issue"/>
    <x v="6"/>
    <x v="1"/>
    <s v="Normal"/>
    <s v="Critical"/>
    <x v="1"/>
  </r>
  <r>
    <s v="OPS-100858"/>
    <d v="2025-10-28T00:00:00"/>
    <x v="5"/>
    <s v="Bengaluru"/>
    <s v="Report Request"/>
    <s v="Medium"/>
    <x v="1"/>
    <x v="0"/>
    <x v="0"/>
    <n v="39.6"/>
    <n v="24"/>
    <x v="1"/>
    <n v="1"/>
    <n v="3.3"/>
    <n v="400"/>
    <n v="15840"/>
    <x v="3"/>
    <n v="10"/>
    <s v="Q4"/>
    <s v="Tuesday"/>
    <s v="Bengaluru"/>
    <s v="Portal"/>
    <s v="Report Request"/>
    <x v="5"/>
    <x v="1"/>
    <s v="Normal"/>
    <s v="Critical"/>
    <x v="1"/>
  </r>
  <r>
    <s v="OPS-100344"/>
    <d v="2025-04-09T00:00:00"/>
    <x v="5"/>
    <s v="Bengaluru"/>
    <s v="Data Correction"/>
    <s v="Medium"/>
    <x v="1"/>
    <x v="3"/>
    <x v="0"/>
    <n v="9.4"/>
    <n v="24"/>
    <x v="0"/>
    <n v="0"/>
    <n v="4.9000000000000004"/>
    <n v="400"/>
    <n v="3760"/>
    <x v="10"/>
    <n v="4"/>
    <s v="Q2"/>
    <s v="Wednesday"/>
    <s v="Bengaluru"/>
    <s v="Portal"/>
    <s v="Data Correction"/>
    <x v="5"/>
    <x v="0"/>
    <s v="Normal"/>
    <s v="Excellent"/>
    <x v="0"/>
  </r>
  <r>
    <s v="OPS-101885"/>
    <d v="2025-11-05T00:00:00"/>
    <x v="6"/>
    <s v="Gurugram"/>
    <s v="Vendor Query"/>
    <s v="High"/>
    <x v="0"/>
    <x v="4"/>
    <x v="1"/>
    <n v="1.2"/>
    <n v="12"/>
    <x v="0"/>
    <n v="2"/>
    <n v="4.7"/>
    <n v="450"/>
    <n v="540"/>
    <x v="6"/>
    <n v="11"/>
    <s v="Q4"/>
    <s v="Wednesday"/>
    <s v="Gurugram"/>
    <s v="Email"/>
    <s v="Vendor Query"/>
    <x v="6"/>
    <x v="0"/>
    <s v="Normal"/>
    <s v="Excellent"/>
    <x v="1"/>
  </r>
  <r>
    <s v="OPS-102282"/>
    <d v="2025-01-05T00:00:00"/>
    <x v="0"/>
    <s v="Bengaluru"/>
    <s v="Data Correction"/>
    <s v="Medium"/>
    <x v="0"/>
    <x v="4"/>
    <x v="0"/>
    <n v="26.4"/>
    <n v="24"/>
    <x v="1"/>
    <n v="0"/>
    <n v="5"/>
    <n v="450"/>
    <n v="11880"/>
    <x v="5"/>
    <n v="1"/>
    <s v="Q1"/>
    <s v="Sunday"/>
    <s v="Bengaluru"/>
    <s v="Email"/>
    <s v="Data Correction"/>
    <x v="0"/>
    <x v="1"/>
    <s v="Normal"/>
    <s v="At Risk"/>
    <x v="0"/>
  </r>
  <r>
    <s v="OPS-104525"/>
    <d v="2025-02-24T00:00:00"/>
    <x v="5"/>
    <s v="Bengaluru"/>
    <s v="System Issue"/>
    <s v="High"/>
    <x v="0"/>
    <x v="3"/>
    <x v="0"/>
    <n v="5.7"/>
    <n v="12"/>
    <x v="0"/>
    <n v="0"/>
    <n v="5"/>
    <n v="320"/>
    <n v="1824"/>
    <x v="4"/>
    <n v="2"/>
    <s v="Q1"/>
    <s v="Monday"/>
    <s v="Bengaluru"/>
    <s v="Email"/>
    <s v="System Issue"/>
    <x v="5"/>
    <x v="0"/>
    <s v="Normal"/>
    <s v="Excellent"/>
    <x v="0"/>
  </r>
  <r>
    <s v="OPS-101992"/>
    <d v="2025-05-01T00:00:00"/>
    <x v="3"/>
    <s v="Noida"/>
    <s v="Invoice Query"/>
    <s v="Medium"/>
    <x v="3"/>
    <x v="3"/>
    <x v="2"/>
    <n v="8.1"/>
    <n v="24"/>
    <x v="0"/>
    <n v="1"/>
    <n v="4.5"/>
    <n v="280"/>
    <n v="2268"/>
    <x v="2"/>
    <n v="5"/>
    <s v="Q2"/>
    <s v="Thursday"/>
    <s v="Noida"/>
    <s v="Phone"/>
    <s v="Invoice Query"/>
    <x v="3"/>
    <x v="0"/>
    <s v="Normal"/>
    <s v="Excellent"/>
    <x v="1"/>
  </r>
  <r>
    <s v="OPS-102680"/>
    <d v="2025-08-12T00:00:00"/>
    <x v="1"/>
    <s v="Bengaluru"/>
    <s v="Employee Query"/>
    <s v="Medium"/>
    <x v="2"/>
    <x v="2"/>
    <x v="0"/>
    <n v="6.9"/>
    <n v="24"/>
    <x v="0"/>
    <n v="0"/>
    <n v="4.9000000000000004"/>
    <n v="400"/>
    <n v="2760"/>
    <x v="1"/>
    <n v="8"/>
    <s v="Q3"/>
    <s v="Tuesday"/>
    <s v="Bengaluru"/>
    <s v="Teams"/>
    <s v="Employee Query"/>
    <x v="1"/>
    <x v="0"/>
    <s v="Normal"/>
    <s v="Excellent"/>
    <x v="0"/>
  </r>
  <r>
    <s v="OPS-101823"/>
    <d v="2025-12-19T00:00:00"/>
    <x v="2"/>
    <s v="Hyderabad"/>
    <s v="Compliance Request"/>
    <s v="Low"/>
    <x v="0"/>
    <x v="3"/>
    <x v="0"/>
    <n v="10.4"/>
    <n v="48"/>
    <x v="0"/>
    <n v="1"/>
    <n v="4.8"/>
    <n v="280"/>
    <n v="2912"/>
    <x v="7"/>
    <n v="12"/>
    <s v="Q4"/>
    <s v="Friday"/>
    <s v="Hyderabad"/>
    <s v="Email"/>
    <s v="Compliance Request"/>
    <x v="2"/>
    <x v="0"/>
    <s v="Normal"/>
    <s v="Excellent"/>
    <x v="1"/>
  </r>
  <r>
    <s v="OPS-104635"/>
    <d v="2025-01-25T00:00:00"/>
    <x v="6"/>
    <s v="Hyderabad"/>
    <s v="Employee Query"/>
    <s v="Low"/>
    <x v="0"/>
    <x v="0"/>
    <x v="0"/>
    <n v="12.1"/>
    <n v="48"/>
    <x v="0"/>
    <n v="0"/>
    <n v="4.3"/>
    <n v="320"/>
    <n v="3872"/>
    <x v="5"/>
    <n v="1"/>
    <s v="Q1"/>
    <s v="Saturday"/>
    <s v="Hyderabad"/>
    <s v="Email"/>
    <s v="Employee Query"/>
    <x v="6"/>
    <x v="0"/>
    <s v="Normal"/>
    <s v="Excellent"/>
    <x v="0"/>
  </r>
  <r>
    <s v="OPS-104836"/>
    <d v="2025-10-18T00:00:00"/>
    <x v="3"/>
    <s v="Chennai"/>
    <s v="Data Correction"/>
    <s v="Low"/>
    <x v="3"/>
    <x v="4"/>
    <x v="1"/>
    <n v="11"/>
    <n v="48"/>
    <x v="0"/>
    <n v="2"/>
    <n v="4.7"/>
    <n v="280"/>
    <n v="3080"/>
    <x v="3"/>
    <n v="10"/>
    <s v="Q4"/>
    <s v="Saturday"/>
    <s v="Chennai"/>
    <s v="Phone"/>
    <s v="Data Correction"/>
    <x v="3"/>
    <x v="0"/>
    <s v="Normal"/>
    <s v="Excellent"/>
    <x v="1"/>
  </r>
  <r>
    <s v="OPS-103441"/>
    <d v="2025-11-01T00:00:00"/>
    <x v="2"/>
    <s v="Noida"/>
    <s v="System Issue"/>
    <s v="Low"/>
    <x v="2"/>
    <x v="0"/>
    <x v="0"/>
    <n v="27"/>
    <n v="48"/>
    <x v="0"/>
    <n v="0"/>
    <n v="4.5999999999999996"/>
    <n v="400"/>
    <n v="10800"/>
    <x v="6"/>
    <n v="11"/>
    <s v="Q4"/>
    <s v="Saturday"/>
    <s v="Noida"/>
    <s v="Teams"/>
    <s v="System Issue"/>
    <x v="2"/>
    <x v="0"/>
    <s v="Normal"/>
    <s v="Good"/>
    <x v="0"/>
  </r>
  <r>
    <s v="OPS-102036"/>
    <d v="2025-06-27T00:00:00"/>
    <x v="6"/>
    <s v="Gurugram"/>
    <s v="Access Request"/>
    <s v="High"/>
    <x v="2"/>
    <x v="1"/>
    <x v="0"/>
    <n v="11.3"/>
    <n v="12"/>
    <x v="0"/>
    <n v="0"/>
    <n v="5"/>
    <n v="350"/>
    <n v="3955"/>
    <x v="0"/>
    <n v="6"/>
    <s v="Q2"/>
    <s v="Friday"/>
    <s v="Gurugram"/>
    <s v="Teams"/>
    <s v="Access Request"/>
    <x v="6"/>
    <x v="0"/>
    <s v="Normal"/>
    <s v="Good"/>
    <x v="0"/>
  </r>
  <r>
    <s v="OPS-101031"/>
    <d v="2025-11-16T00:00:00"/>
    <x v="5"/>
    <s v="Hyderabad"/>
    <s v="Employee Query"/>
    <s v="Low"/>
    <x v="1"/>
    <x v="1"/>
    <x v="0"/>
    <n v="15.5"/>
    <n v="48"/>
    <x v="0"/>
    <n v="0"/>
    <n v="4.7"/>
    <n v="320"/>
    <n v="4960"/>
    <x v="6"/>
    <n v="11"/>
    <s v="Q4"/>
    <s v="Sunday"/>
    <s v="Hyderabad"/>
    <s v="Portal"/>
    <s v="Employee Query"/>
    <x v="5"/>
    <x v="0"/>
    <s v="Normal"/>
    <s v="Excellent"/>
    <x v="0"/>
  </r>
  <r>
    <s v="OPS-102810"/>
    <d v="2025-07-11T00:00:00"/>
    <x v="0"/>
    <s v="Hyderabad"/>
    <s v="Employee Query"/>
    <s v="Critical"/>
    <x v="1"/>
    <x v="2"/>
    <x v="2"/>
    <n v="3.1"/>
    <n v="4"/>
    <x v="0"/>
    <n v="0"/>
    <s v="Unknown"/>
    <n v="320"/>
    <n v="992"/>
    <x v="11"/>
    <n v="7"/>
    <s v="Q3"/>
    <s v="Friday"/>
    <s v="Hyderabad"/>
    <s v="Portal"/>
    <s v="Employee Query"/>
    <x v="0"/>
    <x v="0"/>
    <s v="Normal"/>
    <s v="Good"/>
    <x v="0"/>
  </r>
  <r>
    <s v="OPS-102517"/>
    <d v="2025-01-17T00:00:00"/>
    <x v="1"/>
    <s v="Chennai"/>
    <s v="Access Request"/>
    <s v="Low"/>
    <x v="1"/>
    <x v="0"/>
    <x v="0"/>
    <n v="10.4"/>
    <n v="48"/>
    <x v="0"/>
    <n v="0"/>
    <n v="4.7"/>
    <n v="400"/>
    <n v="4160"/>
    <x v="5"/>
    <n v="1"/>
    <s v="Q1"/>
    <s v="Friday"/>
    <s v="Chennai"/>
    <s v="Portal"/>
    <s v="Access Request"/>
    <x v="1"/>
    <x v="0"/>
    <s v="Normal"/>
    <s v="Excellent"/>
    <x v="0"/>
  </r>
  <r>
    <s v="OPS-103915"/>
    <d v="2025-08-14T00:00:00"/>
    <x v="3"/>
    <s v="Hyderabad"/>
    <s v="Employee Query"/>
    <s v="Low"/>
    <x v="2"/>
    <x v="1"/>
    <x v="0"/>
    <n v="7.6"/>
    <n v="48"/>
    <x v="0"/>
    <n v="1"/>
    <n v="4.2"/>
    <n v="450"/>
    <n v="3420"/>
    <x v="1"/>
    <n v="8"/>
    <s v="Q3"/>
    <s v="Thursday"/>
    <s v="Hyderabad"/>
    <s v="Teams"/>
    <s v="Employee Query"/>
    <x v="3"/>
    <x v="0"/>
    <s v="Normal"/>
    <s v="Excellent"/>
    <x v="1"/>
  </r>
  <r>
    <s v="OPS-104764"/>
    <d v="2025-11-14T00:00:00"/>
    <x v="3"/>
    <s v="Mumbai"/>
    <s v="Vendor Query"/>
    <s v="Medium"/>
    <x v="2"/>
    <x v="1"/>
    <x v="0"/>
    <n v="11.3"/>
    <n v="24"/>
    <x v="0"/>
    <n v="0"/>
    <n v="4.5999999999999996"/>
    <n v="400"/>
    <n v="4520"/>
    <x v="6"/>
    <n v="11"/>
    <s v="Q4"/>
    <s v="Friday"/>
    <s v="Mumbai"/>
    <s v="Teams"/>
    <s v="Vendor Query"/>
    <x v="3"/>
    <x v="0"/>
    <s v="Normal"/>
    <s v="Excellent"/>
    <x v="0"/>
  </r>
  <r>
    <s v="OPS-100643"/>
    <d v="2025-08-08T00:00:00"/>
    <x v="3"/>
    <s v="Gurugram"/>
    <s v="Report Request"/>
    <s v="High"/>
    <x v="2"/>
    <x v="4"/>
    <x v="0"/>
    <n v="3.1"/>
    <n v="12"/>
    <x v="0"/>
    <n v="0"/>
    <n v="5"/>
    <n v="400"/>
    <n v="1240"/>
    <x v="1"/>
    <n v="8"/>
    <s v="Q3"/>
    <s v="Friday"/>
    <s v="Gurugram"/>
    <s v="Teams"/>
    <s v="Report Request"/>
    <x v="3"/>
    <x v="0"/>
    <s v="Normal"/>
    <s v="Excellent"/>
    <x v="0"/>
  </r>
  <r>
    <s v="OPS-104733"/>
    <d v="2025-03-05T00:00:00"/>
    <x v="4"/>
    <s v="Bengaluru"/>
    <s v="Invoice Query"/>
    <s v="Medium"/>
    <x v="2"/>
    <x v="2"/>
    <x v="0"/>
    <n v="6.5"/>
    <n v="24"/>
    <x v="0"/>
    <n v="1"/>
    <n v="4.4000000000000004"/>
    <n v="400"/>
    <n v="2600"/>
    <x v="8"/>
    <n v="3"/>
    <s v="Q1"/>
    <s v="Wednesday"/>
    <s v="Bengaluru"/>
    <s v="Teams"/>
    <s v="Invoice Query"/>
    <x v="4"/>
    <x v="0"/>
    <s v="Normal"/>
    <s v="Excellent"/>
    <x v="1"/>
  </r>
  <r>
    <s v="OPS-103698"/>
    <d v="2025-03-06T00:00:00"/>
    <x v="4"/>
    <s v="Mumbai"/>
    <s v="System Issue"/>
    <s v="Medium"/>
    <x v="0"/>
    <x v="4"/>
    <x v="0"/>
    <n v="9"/>
    <n v="24"/>
    <x v="0"/>
    <n v="0"/>
    <n v="4.5999999999999996"/>
    <n v="280"/>
    <n v="2520"/>
    <x v="8"/>
    <n v="3"/>
    <s v="Q1"/>
    <s v="Thursday"/>
    <s v="Mumbai"/>
    <s v="Email"/>
    <s v="System Issue"/>
    <x v="4"/>
    <x v="0"/>
    <s v="Normal"/>
    <s v="Excellent"/>
    <x v="0"/>
  </r>
  <r>
    <s v="OPS-104723"/>
    <d v="2025-07-11T00:00:00"/>
    <x v="5"/>
    <s v="Gurugram"/>
    <s v="Access Request"/>
    <s v="Medium"/>
    <x v="2"/>
    <x v="0"/>
    <x v="1"/>
    <n v="14.1"/>
    <n v="24"/>
    <x v="0"/>
    <n v="3"/>
    <n v="3.9"/>
    <n v="450"/>
    <n v="6345"/>
    <x v="11"/>
    <n v="7"/>
    <s v="Q3"/>
    <s v="Friday"/>
    <s v="Gurugram"/>
    <s v="Teams"/>
    <s v="Access Request"/>
    <x v="5"/>
    <x v="0"/>
    <s v="Normal"/>
    <s v="Good"/>
    <x v="1"/>
  </r>
  <r>
    <s v="OPS-101139"/>
    <d v="2025-04-21T00:00:00"/>
    <x v="6"/>
    <s v="Gurugram"/>
    <s v="Compliance Request"/>
    <s v="Medium"/>
    <x v="3"/>
    <x v="3"/>
    <x v="0"/>
    <n v="13.9"/>
    <n v="24"/>
    <x v="0"/>
    <n v="1"/>
    <n v="4.8"/>
    <n v="320"/>
    <n v="4448"/>
    <x v="10"/>
    <n v="4"/>
    <s v="Q2"/>
    <s v="Monday"/>
    <s v="Gurugram"/>
    <s v="Phone"/>
    <s v="Compliance Request"/>
    <x v="6"/>
    <x v="0"/>
    <s v="Normal"/>
    <s v="Good"/>
    <x v="1"/>
  </r>
  <r>
    <s v="OPS-101788"/>
    <d v="2025-04-27T00:00:00"/>
    <x v="0"/>
    <s v="Noida"/>
    <s v="Compliance Request"/>
    <s v="Low"/>
    <x v="0"/>
    <x v="4"/>
    <x v="0"/>
    <n v="10.6"/>
    <n v="48"/>
    <x v="0"/>
    <n v="0"/>
    <n v="5"/>
    <n v="320"/>
    <n v="3392"/>
    <x v="10"/>
    <n v="4"/>
    <s v="Q2"/>
    <s v="Sunday"/>
    <s v="Noida"/>
    <s v="Email"/>
    <s v="Compliance Request"/>
    <x v="0"/>
    <x v="0"/>
    <s v="Normal"/>
    <s v="Excellent"/>
    <x v="0"/>
  </r>
  <r>
    <s v="OPS-103006"/>
    <d v="2025-01-21T00:00:00"/>
    <x v="5"/>
    <s v="Noida"/>
    <s v="Vendor Query"/>
    <s v="Medium"/>
    <x v="3"/>
    <x v="3"/>
    <x v="1"/>
    <n v="6.5"/>
    <n v="24"/>
    <x v="0"/>
    <n v="3"/>
    <n v="4"/>
    <n v="320"/>
    <n v="2080"/>
    <x v="5"/>
    <n v="1"/>
    <s v="Q1"/>
    <s v="Tuesday"/>
    <s v="Noida"/>
    <s v="Phone"/>
    <s v="Vendor Query"/>
    <x v="5"/>
    <x v="0"/>
    <s v="Normal"/>
    <s v="Excellent"/>
    <x v="1"/>
  </r>
  <r>
    <s v="OPS-102802"/>
    <d v="2025-09-02T00:00:00"/>
    <x v="5"/>
    <s v="Chennai"/>
    <s v="Report Request"/>
    <s v="Medium"/>
    <x v="0"/>
    <x v="4"/>
    <x v="0"/>
    <n v="22.8"/>
    <n v="24"/>
    <x v="0"/>
    <n v="0"/>
    <n v="4.4000000000000004"/>
    <n v="320"/>
    <n v="7296"/>
    <x v="9"/>
    <n v="9"/>
    <s v="Q3"/>
    <s v="Tuesday"/>
    <s v="Chennai"/>
    <s v="Email"/>
    <s v="Report Request"/>
    <x v="5"/>
    <x v="0"/>
    <s v="Normal"/>
    <s v="Good"/>
    <x v="0"/>
  </r>
  <r>
    <s v="OPS-101830"/>
    <d v="2025-06-03T00:00:00"/>
    <x v="1"/>
    <s v="Mumbai"/>
    <s v="Access Request"/>
    <s v="Medium"/>
    <x v="0"/>
    <x v="0"/>
    <x v="0"/>
    <n v="9"/>
    <n v="24"/>
    <x v="0"/>
    <n v="0"/>
    <n v="4.4000000000000004"/>
    <n v="450"/>
    <n v="4050"/>
    <x v="0"/>
    <n v="6"/>
    <s v="Q2"/>
    <s v="Tuesday"/>
    <s v="Mumbai"/>
    <s v="Email"/>
    <s v="Access Request"/>
    <x v="1"/>
    <x v="0"/>
    <s v="Normal"/>
    <s v="Excellent"/>
    <x v="0"/>
  </r>
  <r>
    <s v="OPS-103008"/>
    <d v="2025-09-26T00:00:00"/>
    <x v="5"/>
    <s v="Mumbai"/>
    <s v="Access Request"/>
    <s v="Medium"/>
    <x v="0"/>
    <x v="0"/>
    <x v="0"/>
    <n v="10.3"/>
    <n v="24"/>
    <x v="0"/>
    <n v="0"/>
    <n v="3.8"/>
    <n v="450"/>
    <n v="4635"/>
    <x v="9"/>
    <n v="9"/>
    <s v="Q3"/>
    <s v="Friday"/>
    <s v="Mumbai"/>
    <s v="Email"/>
    <s v="Access Request"/>
    <x v="5"/>
    <x v="0"/>
    <s v="Normal"/>
    <s v="Excellent"/>
    <x v="0"/>
  </r>
  <r>
    <s v="OPS-102996"/>
    <d v="2025-09-03T00:00:00"/>
    <x v="2"/>
    <s v="Pune"/>
    <s v="Report Request"/>
    <s v="Medium"/>
    <x v="0"/>
    <x v="1"/>
    <x v="1"/>
    <n v="17.2"/>
    <n v="24"/>
    <x v="0"/>
    <n v="3"/>
    <n v="3.5"/>
    <n v="450"/>
    <n v="7740"/>
    <x v="9"/>
    <n v="9"/>
    <s v="Q3"/>
    <s v="Wednesday"/>
    <s v="Pune"/>
    <s v="Email"/>
    <s v="Report Request"/>
    <x v="2"/>
    <x v="0"/>
    <s v="Normal"/>
    <s v="Good"/>
    <x v="1"/>
  </r>
  <r>
    <s v="OPS-100807"/>
    <d v="2025-05-13T00:00:00"/>
    <x v="1"/>
    <s v="Noida"/>
    <s v="Employee Query"/>
    <s v="Medium"/>
    <x v="1"/>
    <x v="2"/>
    <x v="0"/>
    <n v="0.9"/>
    <n v="24"/>
    <x v="0"/>
    <n v="1"/>
    <n v="4.9000000000000004"/>
    <n v="450"/>
    <n v="405"/>
    <x v="2"/>
    <n v="5"/>
    <s v="Q2"/>
    <s v="Tuesday"/>
    <s v="Noida"/>
    <s v="Portal"/>
    <s v="Employee Query"/>
    <x v="1"/>
    <x v="0"/>
    <s v="Normal"/>
    <s v="Excellent"/>
    <x v="1"/>
  </r>
  <r>
    <s v="OPS-102536"/>
    <d v="2025-07-19T00:00:00"/>
    <x v="3"/>
    <s v="Hyderabad"/>
    <s v="Vendor Query"/>
    <s v="Low"/>
    <x v="0"/>
    <x v="0"/>
    <x v="0"/>
    <n v="21"/>
    <n v="48"/>
    <x v="0"/>
    <n v="0"/>
    <n v="5"/>
    <n v="350"/>
    <n v="7350"/>
    <x v="11"/>
    <n v="7"/>
    <s v="Q3"/>
    <s v="Saturday"/>
    <s v="Hyderabad"/>
    <s v="Email"/>
    <s v="Vendor Query"/>
    <x v="3"/>
    <x v="0"/>
    <s v="Normal"/>
    <s v="Excellent"/>
    <x v="0"/>
  </r>
  <r>
    <s v="OPS-102587"/>
    <d v="2025-09-12T00:00:00"/>
    <x v="2"/>
    <s v="Gurugram"/>
    <s v="Report Request"/>
    <s v="Medium"/>
    <x v="0"/>
    <x v="3"/>
    <x v="0"/>
    <n v="4.7"/>
    <n v="24"/>
    <x v="0"/>
    <n v="1"/>
    <n v="4.5"/>
    <n v="400"/>
    <n v="1880"/>
    <x v="9"/>
    <n v="9"/>
    <s v="Q3"/>
    <s v="Friday"/>
    <s v="Gurugram"/>
    <s v="Email"/>
    <s v="Report Request"/>
    <x v="2"/>
    <x v="0"/>
    <s v="Normal"/>
    <s v="Excellent"/>
    <x v="1"/>
  </r>
  <r>
    <s v="OPS-101863"/>
    <d v="2025-11-10T00:00:00"/>
    <x v="2"/>
    <s v="Noida"/>
    <s v="Vendor Query"/>
    <s v="Medium"/>
    <x v="0"/>
    <x v="2"/>
    <x v="0"/>
    <n v="18.399999999999999"/>
    <n v="24"/>
    <x v="0"/>
    <n v="0"/>
    <n v="5"/>
    <n v="350"/>
    <n v="6440"/>
    <x v="6"/>
    <n v="11"/>
    <s v="Q4"/>
    <s v="Monday"/>
    <s v="Noida"/>
    <s v="Email"/>
    <s v="Vendor Query"/>
    <x v="2"/>
    <x v="0"/>
    <s v="Normal"/>
    <s v="Good"/>
    <x v="0"/>
  </r>
  <r>
    <s v="OPS-103087"/>
    <d v="2025-10-29T00:00:00"/>
    <x v="0"/>
    <s v="Mumbai"/>
    <s v="Unknown"/>
    <s v="Medium"/>
    <x v="2"/>
    <x v="2"/>
    <x v="0"/>
    <n v="7.6"/>
    <n v="24"/>
    <x v="0"/>
    <n v="2"/>
    <n v="4.5"/>
    <n v="450"/>
    <n v="3420"/>
    <x v="3"/>
    <n v="10"/>
    <s v="Q4"/>
    <s v="Wednesday"/>
    <s v="Mumbai"/>
    <s v="Teams"/>
    <s v="Unknown"/>
    <x v="0"/>
    <x v="0"/>
    <s v="Normal"/>
    <s v="Excellent"/>
    <x v="1"/>
  </r>
  <r>
    <s v="OPS-103877"/>
    <d v="2025-01-28T00:00:00"/>
    <x v="1"/>
    <s v="Bengaluru"/>
    <s v="Vendor Query"/>
    <s v="Low"/>
    <x v="0"/>
    <x v="3"/>
    <x v="0"/>
    <n v="3.4"/>
    <n v="48"/>
    <x v="0"/>
    <n v="0"/>
    <n v="5"/>
    <n v="450"/>
    <n v="1530"/>
    <x v="5"/>
    <n v="1"/>
    <s v="Q1"/>
    <s v="Tuesday"/>
    <s v="Bengaluru"/>
    <s v="Email"/>
    <s v="Vendor Query"/>
    <x v="1"/>
    <x v="0"/>
    <s v="Normal"/>
    <s v="Excellent"/>
    <x v="0"/>
  </r>
  <r>
    <s v="OPS-101187"/>
    <d v="2025-09-08T00:00:00"/>
    <x v="5"/>
    <s v="Pune"/>
    <s v="Access Request"/>
    <s v="High"/>
    <x v="2"/>
    <x v="3"/>
    <x v="0"/>
    <n v="16.399999999999999"/>
    <n v="12"/>
    <x v="1"/>
    <n v="0"/>
    <n v="4.5999999999999996"/>
    <n v="350"/>
    <n v="5740"/>
    <x v="9"/>
    <n v="9"/>
    <s v="Q3"/>
    <s v="Monday"/>
    <s v="Pune"/>
    <s v="Teams"/>
    <s v="Access Request"/>
    <x v="5"/>
    <x v="1"/>
    <s v="Normal"/>
    <s v="At Risk"/>
    <x v="0"/>
  </r>
  <r>
    <s v="OPS-103166"/>
    <d v="2025-02-04T00:00:00"/>
    <x v="0"/>
    <s v="Mumbai"/>
    <s v="Data Correction"/>
    <s v="Low"/>
    <x v="0"/>
    <x v="2"/>
    <x v="0"/>
    <n v="31.1"/>
    <n v="48"/>
    <x v="0"/>
    <n v="2"/>
    <n v="3.6"/>
    <n v="320"/>
    <n v="9952"/>
    <x v="4"/>
    <n v="2"/>
    <s v="Q1"/>
    <s v="Tuesday"/>
    <s v="Mumbai"/>
    <s v="Email"/>
    <s v="Data Correction"/>
    <x v="0"/>
    <x v="0"/>
    <s v="Normal"/>
    <s v="Good"/>
    <x v="1"/>
  </r>
  <r>
    <s v="OPS-102593"/>
    <d v="2025-09-15T00:00:00"/>
    <x v="6"/>
    <s v="Noida"/>
    <s v="Invoice Query"/>
    <s v="Medium"/>
    <x v="0"/>
    <x v="4"/>
    <x v="0"/>
    <n v="21.5"/>
    <n v="24"/>
    <x v="0"/>
    <n v="1"/>
    <n v="3.6"/>
    <n v="400"/>
    <n v="8600"/>
    <x v="9"/>
    <n v="9"/>
    <s v="Q3"/>
    <s v="Monday"/>
    <s v="Noida"/>
    <s v="Email"/>
    <s v="Invoice Query"/>
    <x v="6"/>
    <x v="0"/>
    <s v="Normal"/>
    <s v="Good"/>
    <x v="1"/>
  </r>
  <r>
    <s v="OPS-103433"/>
    <d v="2025-02-28T00:00:00"/>
    <x v="4"/>
    <s v="Mumbai"/>
    <s v="Employee Query"/>
    <s v="Low"/>
    <x v="0"/>
    <x v="3"/>
    <x v="0"/>
    <n v="12"/>
    <n v="48"/>
    <x v="0"/>
    <n v="0"/>
    <n v="4.8"/>
    <n v="350"/>
    <n v="4200"/>
    <x v="4"/>
    <n v="2"/>
    <s v="Q1"/>
    <s v="Friday"/>
    <s v="Mumbai"/>
    <s v="Email"/>
    <s v="Employee Query"/>
    <x v="4"/>
    <x v="0"/>
    <s v="Normal"/>
    <s v="Excellent"/>
    <x v="0"/>
  </r>
  <r>
    <s v="OPS-104476"/>
    <d v="2025-07-04T00:00:00"/>
    <x v="4"/>
    <s v="Bengaluru"/>
    <s v="System Issue"/>
    <s v="Medium"/>
    <x v="1"/>
    <x v="1"/>
    <x v="0"/>
    <n v="20.6"/>
    <n v="24"/>
    <x v="0"/>
    <n v="0"/>
    <n v="5"/>
    <n v="450"/>
    <n v="9270"/>
    <x v="11"/>
    <n v="7"/>
    <s v="Q3"/>
    <s v="Friday"/>
    <s v="Bengaluru"/>
    <s v="Portal"/>
    <s v="System Issue"/>
    <x v="4"/>
    <x v="0"/>
    <s v="Normal"/>
    <s v="Good"/>
    <x v="0"/>
  </r>
  <r>
    <s v="OPS-100346"/>
    <d v="2025-04-26T00:00:00"/>
    <x v="6"/>
    <s v="Noida"/>
    <s v="Compliance Request"/>
    <s v="Medium"/>
    <x v="0"/>
    <x v="3"/>
    <x v="0"/>
    <n v="25"/>
    <n v="24"/>
    <x v="1"/>
    <n v="0"/>
    <n v="4.9000000000000004"/>
    <n v="320"/>
    <n v="8000"/>
    <x v="10"/>
    <n v="4"/>
    <s v="Q2"/>
    <s v="Saturday"/>
    <s v="Noida"/>
    <s v="Email"/>
    <s v="Compliance Request"/>
    <x v="6"/>
    <x v="1"/>
    <s v="Normal"/>
    <s v="At Risk"/>
    <x v="0"/>
  </r>
  <r>
    <s v="OPS-100259"/>
    <d v="2025-09-09T00:00:00"/>
    <x v="0"/>
    <s v="Chennai"/>
    <s v="Invoice Query"/>
    <s v="Medium"/>
    <x v="0"/>
    <x v="0"/>
    <x v="0"/>
    <n v="13.1"/>
    <n v="24"/>
    <x v="0"/>
    <n v="0"/>
    <n v="5"/>
    <n v="280"/>
    <n v="3668"/>
    <x v="9"/>
    <n v="9"/>
    <s v="Q3"/>
    <s v="Tuesday"/>
    <s v="Chennai"/>
    <s v="Email"/>
    <s v="Invoice Query"/>
    <x v="0"/>
    <x v="0"/>
    <s v="Normal"/>
    <s v="Good"/>
    <x v="0"/>
  </r>
  <r>
    <s v="OPS-100114"/>
    <d v="2025-09-25T00:00:00"/>
    <x v="1"/>
    <s v="Gurugram"/>
    <s v="Vendor Query"/>
    <s v="Medium"/>
    <x v="1"/>
    <x v="2"/>
    <x v="1"/>
    <n v="57"/>
    <n v="24"/>
    <x v="1"/>
    <n v="2"/>
    <n v="3"/>
    <n v="320"/>
    <n v="18240"/>
    <x v="9"/>
    <n v="9"/>
    <s v="Q3"/>
    <s v="Thursday"/>
    <s v="Gurugram"/>
    <s v="Portal"/>
    <s v="Vendor Query"/>
    <x v="1"/>
    <x v="1"/>
    <s v="Normal"/>
    <s v="Critical"/>
    <x v="1"/>
  </r>
  <r>
    <s v="OPS-101851"/>
    <d v="2025-09-21T00:00:00"/>
    <x v="3"/>
    <s v="Gurugram"/>
    <s v="Access Request"/>
    <s v="Low"/>
    <x v="0"/>
    <x v="4"/>
    <x v="0"/>
    <n v="25.5"/>
    <n v="48"/>
    <x v="0"/>
    <n v="0"/>
    <n v="4.4000000000000004"/>
    <n v="350"/>
    <n v="8925"/>
    <x v="9"/>
    <n v="9"/>
    <s v="Q3"/>
    <s v="Sunday"/>
    <s v="Gurugram"/>
    <s v="Email"/>
    <s v="Access Request"/>
    <x v="3"/>
    <x v="0"/>
    <s v="Normal"/>
    <s v="Good"/>
    <x v="0"/>
  </r>
  <r>
    <s v="OPS-103105"/>
    <d v="2025-04-10T00:00:00"/>
    <x v="4"/>
    <s v="Bengaluru"/>
    <s v="System Issue"/>
    <s v="Medium"/>
    <x v="0"/>
    <x v="1"/>
    <x v="0"/>
    <n v="10.9"/>
    <n v="24"/>
    <x v="0"/>
    <n v="2"/>
    <n v="4.5"/>
    <n v="400"/>
    <n v="4360"/>
    <x v="10"/>
    <n v="4"/>
    <s v="Q2"/>
    <s v="Thursday"/>
    <s v="Bengaluru"/>
    <s v="Email"/>
    <s v="System Issue"/>
    <x v="4"/>
    <x v="0"/>
    <s v="Normal"/>
    <s v="Excellent"/>
    <x v="1"/>
  </r>
  <r>
    <s v="OPS-100219"/>
    <d v="2025-06-09T00:00:00"/>
    <x v="0"/>
    <s v="Chennai"/>
    <s v="Report Request"/>
    <s v="Medium"/>
    <x v="0"/>
    <x v="3"/>
    <x v="0"/>
    <n v="22.4"/>
    <n v="24"/>
    <x v="0"/>
    <n v="0"/>
    <n v="4.3"/>
    <n v="280"/>
    <n v="6272"/>
    <x v="0"/>
    <n v="6"/>
    <s v="Q2"/>
    <s v="Monday"/>
    <s v="Chennai"/>
    <s v="Email"/>
    <s v="Report Request"/>
    <x v="0"/>
    <x v="0"/>
    <s v="Normal"/>
    <s v="Good"/>
    <x v="0"/>
  </r>
  <r>
    <s v="OPS-104718"/>
    <d v="2025-10-22T00:00:00"/>
    <x v="0"/>
    <s v="Chennai"/>
    <s v="Report Request"/>
    <s v="Medium"/>
    <x v="2"/>
    <x v="1"/>
    <x v="1"/>
    <n v="10.9"/>
    <n v="24"/>
    <x v="0"/>
    <n v="1"/>
    <n v="4.4000000000000004"/>
    <n v="280"/>
    <n v="3052"/>
    <x v="3"/>
    <n v="10"/>
    <s v="Q4"/>
    <s v="Wednesday"/>
    <s v="Chennai"/>
    <s v="Teams"/>
    <s v="Report Request"/>
    <x v="0"/>
    <x v="0"/>
    <s v="Normal"/>
    <s v="Excellent"/>
    <x v="1"/>
  </r>
  <r>
    <s v="OPS-102268"/>
    <d v="2025-02-05T00:00:00"/>
    <x v="4"/>
    <s v="Mumbai"/>
    <s v="Report Request"/>
    <s v="Medium"/>
    <x v="1"/>
    <x v="0"/>
    <x v="1"/>
    <n v="5.4"/>
    <n v="24"/>
    <x v="0"/>
    <n v="4"/>
    <n v="3.8"/>
    <n v="280"/>
    <n v="1512"/>
    <x v="4"/>
    <n v="2"/>
    <s v="Q1"/>
    <s v="Wednesday"/>
    <s v="Mumbai"/>
    <s v="Portal"/>
    <s v="Report Request"/>
    <x v="4"/>
    <x v="0"/>
    <s v="Normal"/>
    <s v="Excellent"/>
    <x v="1"/>
  </r>
  <r>
    <s v="OPS-104391"/>
    <d v="2025-06-27T00:00:00"/>
    <x v="4"/>
    <s v="Noida"/>
    <s v="Compliance Request"/>
    <s v="Low"/>
    <x v="1"/>
    <x v="0"/>
    <x v="0"/>
    <n v="17.8"/>
    <n v="48"/>
    <x v="0"/>
    <n v="2"/>
    <n v="3.5"/>
    <n v="350"/>
    <n v="6230"/>
    <x v="0"/>
    <n v="6"/>
    <s v="Q2"/>
    <s v="Friday"/>
    <s v="Noida"/>
    <s v="Portal"/>
    <s v="Compliance Request"/>
    <x v="4"/>
    <x v="0"/>
    <s v="Normal"/>
    <s v="Excellent"/>
    <x v="1"/>
  </r>
  <r>
    <s v="OPS-102778"/>
    <d v="2025-08-28T00:00:00"/>
    <x v="3"/>
    <s v="Pune"/>
    <s v="Employee Query"/>
    <s v="Low"/>
    <x v="0"/>
    <x v="4"/>
    <x v="0"/>
    <n v="3.1"/>
    <n v="48"/>
    <x v="0"/>
    <n v="1"/>
    <n v="4.4000000000000004"/>
    <n v="450"/>
    <n v="1395"/>
    <x v="1"/>
    <n v="8"/>
    <s v="Q3"/>
    <s v="Thursday"/>
    <s v="Pune"/>
    <s v="Email"/>
    <s v="Employee Query"/>
    <x v="3"/>
    <x v="0"/>
    <s v="Normal"/>
    <s v="Excellent"/>
    <x v="1"/>
  </r>
  <r>
    <s v="OPS-102138"/>
    <d v="2025-10-27T00:00:00"/>
    <x v="3"/>
    <s v="Noida"/>
    <s v="Access Request"/>
    <s v="Medium"/>
    <x v="3"/>
    <x v="0"/>
    <x v="0"/>
    <n v="21.5"/>
    <n v="24"/>
    <x v="0"/>
    <n v="0"/>
    <n v="4.4000000000000004"/>
    <n v="350"/>
    <n v="7525"/>
    <x v="3"/>
    <n v="10"/>
    <s v="Q4"/>
    <s v="Monday"/>
    <s v="Noida"/>
    <s v="Phone"/>
    <s v="Access Request"/>
    <x v="3"/>
    <x v="0"/>
    <s v="Normal"/>
    <s v="Good"/>
    <x v="0"/>
  </r>
  <r>
    <s v="OPS-100001"/>
    <d v="2025-04-13T00:00:00"/>
    <x v="2"/>
    <s v="Chennai"/>
    <s v="Unknown"/>
    <s v="Low"/>
    <x v="2"/>
    <x v="1"/>
    <x v="0"/>
    <n v="14.9"/>
    <n v="48"/>
    <x v="0"/>
    <n v="0"/>
    <n v="5"/>
    <n v="280"/>
    <n v="4172"/>
    <x v="10"/>
    <n v="4"/>
    <s v="Q2"/>
    <s v="Sunday"/>
    <s v="Chennai"/>
    <s v="Teams"/>
    <s v="Unknown"/>
    <x v="2"/>
    <x v="0"/>
    <s v="Normal"/>
    <s v="Excellent"/>
    <x v="0"/>
  </r>
  <r>
    <s v="OPS-103472"/>
    <d v="2025-09-07T00:00:00"/>
    <x v="6"/>
    <s v="Mumbai"/>
    <s v="System Issue"/>
    <s v="Low"/>
    <x v="0"/>
    <x v="0"/>
    <x v="0"/>
    <n v="12.5"/>
    <n v="48"/>
    <x v="0"/>
    <n v="0"/>
    <n v="4.9000000000000004"/>
    <n v="320"/>
    <n v="4000"/>
    <x v="9"/>
    <n v="9"/>
    <s v="Q3"/>
    <s v="Sunday"/>
    <s v="Mumbai"/>
    <s v="Email"/>
    <s v="System Issue"/>
    <x v="6"/>
    <x v="0"/>
    <s v="Normal"/>
    <s v="Excellent"/>
    <x v="0"/>
  </r>
  <r>
    <s v="OPS-103501"/>
    <d v="2025-01-17T00:00:00"/>
    <x v="3"/>
    <s v="Chennai"/>
    <s v="Vendor Query"/>
    <s v="Medium"/>
    <x v="0"/>
    <x v="1"/>
    <x v="0"/>
    <n v="5.4"/>
    <n v="24"/>
    <x v="0"/>
    <n v="0"/>
    <n v="5"/>
    <n v="280"/>
    <n v="1512"/>
    <x v="5"/>
    <n v="1"/>
    <s v="Q1"/>
    <s v="Friday"/>
    <s v="Chennai"/>
    <s v="Email"/>
    <s v="Vendor Query"/>
    <x v="3"/>
    <x v="0"/>
    <s v="Normal"/>
    <s v="Excellent"/>
    <x v="0"/>
  </r>
  <r>
    <s v="OPS-103377"/>
    <d v="2025-06-16T00:00:00"/>
    <x v="6"/>
    <s v="Bengaluru"/>
    <s v="Compliance Request"/>
    <s v="Medium"/>
    <x v="0"/>
    <x v="3"/>
    <x v="0"/>
    <n v="13"/>
    <n v="24"/>
    <x v="0"/>
    <n v="3"/>
    <n v="3.7"/>
    <n v="320"/>
    <n v="4160"/>
    <x v="0"/>
    <n v="6"/>
    <s v="Q2"/>
    <s v="Monday"/>
    <s v="Bengaluru"/>
    <s v="Email"/>
    <s v="Compliance Request"/>
    <x v="6"/>
    <x v="0"/>
    <s v="Normal"/>
    <s v="Good"/>
    <x v="1"/>
  </r>
  <r>
    <s v="OPS-103977"/>
    <d v="2025-09-04T00:00:00"/>
    <x v="4"/>
    <s v="Bengaluru"/>
    <s v="Employee Query"/>
    <s v="Medium"/>
    <x v="3"/>
    <x v="2"/>
    <x v="0"/>
    <n v="3.5"/>
    <n v="24"/>
    <x v="0"/>
    <n v="0"/>
    <n v="5"/>
    <n v="280"/>
    <n v="980"/>
    <x v="9"/>
    <n v="9"/>
    <s v="Q3"/>
    <s v="Thursday"/>
    <s v="Bengaluru"/>
    <s v="Phone"/>
    <s v="Employee Query"/>
    <x v="4"/>
    <x v="0"/>
    <s v="Normal"/>
    <s v="Excellent"/>
    <x v="0"/>
  </r>
  <r>
    <s v="OPS-104523"/>
    <d v="2025-10-29T00:00:00"/>
    <x v="4"/>
    <s v="Pune"/>
    <s v="Report Request"/>
    <s v="Medium"/>
    <x v="2"/>
    <x v="3"/>
    <x v="0"/>
    <n v="8.6"/>
    <n v="24"/>
    <x v="0"/>
    <n v="0"/>
    <n v="4.5999999999999996"/>
    <n v="450"/>
    <n v="3870"/>
    <x v="3"/>
    <n v="10"/>
    <s v="Q4"/>
    <s v="Wednesday"/>
    <s v="Pune"/>
    <s v="Teams"/>
    <s v="Report Request"/>
    <x v="4"/>
    <x v="0"/>
    <s v="Normal"/>
    <s v="Excellent"/>
    <x v="0"/>
  </r>
  <r>
    <s v="OPS-102671"/>
    <d v="2025-12-28T00:00:00"/>
    <x v="5"/>
    <s v="Mumbai"/>
    <s v="Vendor Query"/>
    <s v="Low"/>
    <x v="0"/>
    <x v="2"/>
    <x v="0"/>
    <n v="13.9"/>
    <n v="48"/>
    <x v="0"/>
    <n v="0"/>
    <n v="4.7"/>
    <n v="400"/>
    <n v="5560"/>
    <x v="7"/>
    <n v="12"/>
    <s v="Q4"/>
    <s v="Sunday"/>
    <s v="Mumbai"/>
    <s v="Email"/>
    <s v="Vendor Query"/>
    <x v="5"/>
    <x v="0"/>
    <s v="Normal"/>
    <s v="Excellent"/>
    <x v="0"/>
  </r>
  <r>
    <s v="OPS-103607"/>
    <d v="2025-10-17T00:00:00"/>
    <x v="0"/>
    <s v="Gurugram"/>
    <s v="System Issue"/>
    <s v="Low"/>
    <x v="2"/>
    <x v="1"/>
    <x v="0"/>
    <n v="8.9"/>
    <n v="48"/>
    <x v="0"/>
    <n v="1"/>
    <n v="4.2"/>
    <n v="350"/>
    <n v="3115"/>
    <x v="3"/>
    <n v="10"/>
    <s v="Q4"/>
    <s v="Friday"/>
    <s v="Gurugram"/>
    <s v="Teams"/>
    <s v="System Issue"/>
    <x v="0"/>
    <x v="0"/>
    <s v="Normal"/>
    <s v="Excellent"/>
    <x v="1"/>
  </r>
  <r>
    <s v="OPS-103683"/>
    <d v="2025-10-01T00:00:00"/>
    <x v="2"/>
    <s v="Pune"/>
    <s v="Employee Query"/>
    <s v="Low"/>
    <x v="1"/>
    <x v="0"/>
    <x v="0"/>
    <n v="2.9"/>
    <n v="48"/>
    <x v="0"/>
    <n v="0"/>
    <n v="5"/>
    <n v="280"/>
    <n v="812"/>
    <x v="3"/>
    <n v="10"/>
    <s v="Q4"/>
    <s v="Wednesday"/>
    <s v="Pune"/>
    <s v="Portal"/>
    <s v="Employee Query"/>
    <x v="2"/>
    <x v="0"/>
    <s v="Normal"/>
    <s v="Excellent"/>
    <x v="0"/>
  </r>
  <r>
    <s v="OPS-100866"/>
    <d v="2025-02-25T00:00:00"/>
    <x v="0"/>
    <s v="Noida"/>
    <s v="System Issue"/>
    <s v="Low"/>
    <x v="1"/>
    <x v="1"/>
    <x v="0"/>
    <n v="10"/>
    <n v="48"/>
    <x v="0"/>
    <n v="1"/>
    <n v="4.4000000000000004"/>
    <n v="280"/>
    <n v="2800"/>
    <x v="4"/>
    <n v="2"/>
    <s v="Q1"/>
    <s v="Tuesday"/>
    <s v="Noida"/>
    <s v="Portal"/>
    <s v="System Issue"/>
    <x v="0"/>
    <x v="0"/>
    <s v="Normal"/>
    <s v="Excellent"/>
    <x v="1"/>
  </r>
  <r>
    <s v="OPS-104688"/>
    <d v="2025-01-03T00:00:00"/>
    <x v="6"/>
    <s v="Mumbai"/>
    <s v="Invoice Query"/>
    <s v="High"/>
    <x v="2"/>
    <x v="1"/>
    <x v="2"/>
    <n v="17.7"/>
    <n v="12"/>
    <x v="1"/>
    <n v="2"/>
    <n v="3.7"/>
    <n v="450"/>
    <n v="7965"/>
    <x v="5"/>
    <n v="1"/>
    <s v="Q1"/>
    <s v="Friday"/>
    <s v="Mumbai"/>
    <s v="Teams"/>
    <s v="Invoice Query"/>
    <x v="6"/>
    <x v="1"/>
    <s v="Normal"/>
    <s v="At Risk"/>
    <x v="1"/>
  </r>
  <r>
    <s v="OPS-100994"/>
    <d v="2025-05-22T00:00:00"/>
    <x v="5"/>
    <s v="Chennai"/>
    <s v="Invoice Query"/>
    <s v="High"/>
    <x v="1"/>
    <x v="4"/>
    <x v="1"/>
    <n v="52"/>
    <n v="12"/>
    <x v="1"/>
    <n v="2"/>
    <n v="3"/>
    <n v="350"/>
    <n v="18200"/>
    <x v="2"/>
    <n v="5"/>
    <s v="Q2"/>
    <s v="Thursday"/>
    <s v="Chennai"/>
    <s v="Portal"/>
    <s v="Invoice Query"/>
    <x v="5"/>
    <x v="1"/>
    <s v="Normal"/>
    <s v="Critical"/>
    <x v="1"/>
  </r>
  <r>
    <s v="OPS-103748"/>
    <d v="2025-12-27T00:00:00"/>
    <x v="1"/>
    <s v="Noida"/>
    <s v="Compliance Request"/>
    <s v="Low"/>
    <x v="2"/>
    <x v="4"/>
    <x v="0"/>
    <n v="19.100000000000001"/>
    <n v="48"/>
    <x v="0"/>
    <n v="0"/>
    <n v="3.7"/>
    <n v="350"/>
    <n v="6685"/>
    <x v="7"/>
    <n v="12"/>
    <s v="Q4"/>
    <s v="Saturday"/>
    <s v="Noida"/>
    <s v="Teams"/>
    <s v="Compliance Request"/>
    <x v="1"/>
    <x v="0"/>
    <s v="Normal"/>
    <s v="Excellent"/>
    <x v="0"/>
  </r>
  <r>
    <s v="OPS-102421"/>
    <d v="2025-01-20T00:00:00"/>
    <x v="0"/>
    <s v="Pune"/>
    <s v="Report Request"/>
    <s v="Low"/>
    <x v="0"/>
    <x v="2"/>
    <x v="1"/>
    <n v="18.2"/>
    <n v="48"/>
    <x v="0"/>
    <n v="3"/>
    <n v="3.4"/>
    <n v="320"/>
    <n v="5824"/>
    <x v="5"/>
    <n v="1"/>
    <s v="Q1"/>
    <s v="Monday"/>
    <s v="Pune"/>
    <s v="Email"/>
    <s v="Report Request"/>
    <x v="0"/>
    <x v="0"/>
    <s v="Normal"/>
    <s v="Excellent"/>
    <x v="1"/>
  </r>
  <r>
    <s v="OPS-101014"/>
    <d v="2025-04-11T00:00:00"/>
    <x v="2"/>
    <s v="Pune"/>
    <s v="Invoice Query"/>
    <s v="Medium"/>
    <x v="1"/>
    <x v="0"/>
    <x v="0"/>
    <n v="8.9"/>
    <n v="24"/>
    <x v="0"/>
    <n v="1"/>
    <n v="5"/>
    <n v="350"/>
    <n v="3115"/>
    <x v="10"/>
    <n v="4"/>
    <s v="Q2"/>
    <s v="Friday"/>
    <s v="Pune"/>
    <s v="Portal"/>
    <s v="Invoice Query"/>
    <x v="2"/>
    <x v="0"/>
    <s v="Normal"/>
    <s v="Excellent"/>
    <x v="1"/>
  </r>
  <r>
    <s v="OPS-101188"/>
    <d v="2025-06-28T00:00:00"/>
    <x v="2"/>
    <s v="Pune"/>
    <s v="System Issue"/>
    <s v="Medium"/>
    <x v="0"/>
    <x v="4"/>
    <x v="0"/>
    <n v="35.799999999999997"/>
    <n v="24"/>
    <x v="1"/>
    <n v="0"/>
    <n v="4.3"/>
    <n v="320"/>
    <n v="11456"/>
    <x v="0"/>
    <n v="6"/>
    <s v="Q2"/>
    <s v="Saturday"/>
    <s v="Pune"/>
    <s v="Email"/>
    <s v="System Issue"/>
    <x v="2"/>
    <x v="1"/>
    <s v="Normal"/>
    <s v="At Risk"/>
    <x v="0"/>
  </r>
  <r>
    <s v="OPS-100517"/>
    <d v="2025-02-13T00:00:00"/>
    <x v="5"/>
    <s v="Noida"/>
    <s v="System Issue"/>
    <s v="Medium"/>
    <x v="2"/>
    <x v="2"/>
    <x v="0"/>
    <n v="14.3"/>
    <n v="24"/>
    <x v="0"/>
    <n v="0"/>
    <n v="4.8"/>
    <n v="400"/>
    <n v="5720"/>
    <x v="4"/>
    <n v="2"/>
    <s v="Q1"/>
    <s v="Thursday"/>
    <s v="Noida"/>
    <s v="Teams"/>
    <s v="System Issue"/>
    <x v="5"/>
    <x v="0"/>
    <s v="Normal"/>
    <s v="Good"/>
    <x v="0"/>
  </r>
  <r>
    <s v="OPS-100683"/>
    <d v="2025-11-26T00:00:00"/>
    <x v="1"/>
    <s v="Pune"/>
    <s v="Invoice Query"/>
    <s v="Medium"/>
    <x v="0"/>
    <x v="2"/>
    <x v="0"/>
    <n v="3.4"/>
    <n v="24"/>
    <x v="0"/>
    <n v="1"/>
    <n v="4.5999999999999996"/>
    <n v="400"/>
    <n v="1360"/>
    <x v="6"/>
    <n v="11"/>
    <s v="Q4"/>
    <s v="Wednesday"/>
    <s v="Pune"/>
    <s v="Email"/>
    <s v="Invoice Query"/>
    <x v="1"/>
    <x v="0"/>
    <s v="Normal"/>
    <s v="Excellent"/>
    <x v="1"/>
  </r>
  <r>
    <s v="OPS-101051"/>
    <d v="2025-08-25T00:00:00"/>
    <x v="2"/>
    <s v="Gurugram"/>
    <s v="Compliance Request"/>
    <s v="Low"/>
    <x v="0"/>
    <x v="0"/>
    <x v="0"/>
    <n v="11.2"/>
    <n v="48"/>
    <x v="0"/>
    <n v="0"/>
    <n v="4.5"/>
    <n v="400"/>
    <n v="4480"/>
    <x v="1"/>
    <n v="8"/>
    <s v="Q3"/>
    <s v="Monday"/>
    <s v="Gurugram"/>
    <s v="Email"/>
    <s v="Compliance Request"/>
    <x v="2"/>
    <x v="0"/>
    <s v="Normal"/>
    <s v="Excellent"/>
    <x v="0"/>
  </r>
  <r>
    <s v="OPS-104341"/>
    <d v="2025-11-05T00:00:00"/>
    <x v="1"/>
    <s v="Hyderabad"/>
    <s v="Employee Query"/>
    <s v="Low"/>
    <x v="2"/>
    <x v="0"/>
    <x v="0"/>
    <n v="7.3"/>
    <n v="48"/>
    <x v="0"/>
    <n v="1"/>
    <n v="3.9"/>
    <n v="320"/>
    <n v="2336"/>
    <x v="6"/>
    <n v="11"/>
    <s v="Q4"/>
    <s v="Wednesday"/>
    <s v="Hyderabad"/>
    <s v="Teams"/>
    <s v="Employee Query"/>
    <x v="1"/>
    <x v="0"/>
    <s v="Normal"/>
    <s v="Excellent"/>
    <x v="1"/>
  </r>
  <r>
    <s v="OPS-101250"/>
    <d v="2025-12-15T00:00:00"/>
    <x v="2"/>
    <s v="Noida"/>
    <s v="Compliance Request"/>
    <s v="High"/>
    <x v="1"/>
    <x v="4"/>
    <x v="2"/>
    <n v="57.6"/>
    <n v="12"/>
    <x v="1"/>
    <n v="0"/>
    <n v="3.7"/>
    <n v="450"/>
    <n v="25920"/>
    <x v="7"/>
    <n v="12"/>
    <s v="Q4"/>
    <s v="Monday"/>
    <s v="Noida"/>
    <s v="Portal"/>
    <s v="Compliance Request"/>
    <x v="2"/>
    <x v="1"/>
    <s v="Normal"/>
    <s v="Critical"/>
    <x v="0"/>
  </r>
  <r>
    <s v="OPS-103228"/>
    <d v="2025-04-03T00:00:00"/>
    <x v="6"/>
    <s v="Pune"/>
    <s v="Vendor Query"/>
    <s v="Medium"/>
    <x v="2"/>
    <x v="2"/>
    <x v="0"/>
    <n v="29.1"/>
    <n v="24"/>
    <x v="1"/>
    <n v="0"/>
    <n v="3.8"/>
    <n v="350"/>
    <n v="10185"/>
    <x v="10"/>
    <n v="4"/>
    <s v="Q2"/>
    <s v="Thursday"/>
    <s v="Pune"/>
    <s v="Teams"/>
    <s v="Vendor Query"/>
    <x v="6"/>
    <x v="1"/>
    <s v="Normal"/>
    <s v="At Risk"/>
    <x v="0"/>
  </r>
  <r>
    <s v="OPS-103212"/>
    <d v="2025-12-13T00:00:00"/>
    <x v="2"/>
    <s v="Mumbai"/>
    <s v="Report Request"/>
    <s v="Low"/>
    <x v="1"/>
    <x v="3"/>
    <x v="0"/>
    <n v="6.3"/>
    <n v="48"/>
    <x v="0"/>
    <n v="0"/>
    <n v="5"/>
    <n v="350"/>
    <n v="2205"/>
    <x v="7"/>
    <n v="12"/>
    <s v="Q4"/>
    <s v="Saturday"/>
    <s v="Mumbai"/>
    <s v="Portal"/>
    <s v="Report Request"/>
    <x v="2"/>
    <x v="0"/>
    <s v="Normal"/>
    <s v="Excellent"/>
    <x v="0"/>
  </r>
  <r>
    <s v="OPS-100911"/>
    <d v="2025-08-19T00:00:00"/>
    <x v="5"/>
    <s v="Mumbai"/>
    <s v="Vendor Query"/>
    <s v="High"/>
    <x v="1"/>
    <x v="1"/>
    <x v="0"/>
    <n v="10.4"/>
    <n v="12"/>
    <x v="0"/>
    <n v="0"/>
    <n v="4.2"/>
    <n v="400"/>
    <n v="4160"/>
    <x v="1"/>
    <n v="8"/>
    <s v="Q3"/>
    <s v="Tuesday"/>
    <s v="Mumbai"/>
    <s v="Portal"/>
    <s v="Vendor Query"/>
    <x v="5"/>
    <x v="0"/>
    <s v="Normal"/>
    <s v="Good"/>
    <x v="0"/>
  </r>
  <r>
    <s v="OPS-103306"/>
    <d v="2025-08-27T00:00:00"/>
    <x v="3"/>
    <s v="Hyderabad"/>
    <s v="Compliance Request"/>
    <s v="Medium"/>
    <x v="1"/>
    <x v="2"/>
    <x v="1"/>
    <n v="7.3"/>
    <n v="24"/>
    <x v="0"/>
    <n v="1"/>
    <n v="4.8"/>
    <n v="400"/>
    <n v="2920"/>
    <x v="1"/>
    <n v="8"/>
    <s v="Q3"/>
    <s v="Wednesday"/>
    <s v="Hyderabad"/>
    <s v="Portal"/>
    <s v="Compliance Request"/>
    <x v="3"/>
    <x v="0"/>
    <s v="Normal"/>
    <s v="Excellent"/>
    <x v="1"/>
  </r>
  <r>
    <s v="OPS-104524"/>
    <d v="2025-02-01T00:00:00"/>
    <x v="6"/>
    <s v="Unknown"/>
    <s v="System Issue"/>
    <s v="Low"/>
    <x v="1"/>
    <x v="1"/>
    <x v="0"/>
    <n v="6.4"/>
    <n v="48"/>
    <x v="0"/>
    <n v="1"/>
    <n v="4.8"/>
    <n v="350"/>
    <n v="2240"/>
    <x v="4"/>
    <n v="2"/>
    <s v="Q1"/>
    <s v="Saturday"/>
    <s v="Unknown"/>
    <s v="Portal"/>
    <s v="System Issue"/>
    <x v="6"/>
    <x v="0"/>
    <s v="Normal"/>
    <s v="Excellent"/>
    <x v="1"/>
  </r>
  <r>
    <s v="OPS-100571"/>
    <d v="2025-03-17T00:00:00"/>
    <x v="3"/>
    <s v="Hyderabad"/>
    <s v="Report Request"/>
    <s v="Medium"/>
    <x v="1"/>
    <x v="1"/>
    <x v="0"/>
    <n v="7.2"/>
    <n v="24"/>
    <x v="0"/>
    <n v="0"/>
    <n v="4.9000000000000004"/>
    <n v="450"/>
    <n v="3240"/>
    <x v="8"/>
    <n v="3"/>
    <s v="Q1"/>
    <s v="Monday"/>
    <s v="Hyderabad"/>
    <s v="Portal"/>
    <s v="Report Request"/>
    <x v="3"/>
    <x v="0"/>
    <s v="Normal"/>
    <s v="Excellent"/>
    <x v="0"/>
  </r>
  <r>
    <s v="OPS-104811"/>
    <d v="2025-08-18T00:00:00"/>
    <x v="4"/>
    <s v="Gurugram"/>
    <s v="Access Request"/>
    <s v="Medium"/>
    <x v="3"/>
    <x v="0"/>
    <x v="2"/>
    <n v="23.5"/>
    <n v="24"/>
    <x v="0"/>
    <n v="2"/>
    <n v="4"/>
    <n v="400"/>
    <n v="9400"/>
    <x v="1"/>
    <n v="8"/>
    <s v="Q3"/>
    <s v="Monday"/>
    <s v="Gurugram"/>
    <s v="Phone"/>
    <s v="Access Request"/>
    <x v="4"/>
    <x v="0"/>
    <s v="Normal"/>
    <s v="Good"/>
    <x v="1"/>
  </r>
  <r>
    <s v="OPS-103072"/>
    <d v="2025-01-01T00:00:00"/>
    <x v="1"/>
    <s v="Unknown"/>
    <s v="Vendor Query"/>
    <s v="High"/>
    <x v="0"/>
    <x v="0"/>
    <x v="0"/>
    <n v="24.6"/>
    <n v="12"/>
    <x v="1"/>
    <n v="1"/>
    <n v="3.5"/>
    <n v="280"/>
    <n v="6888"/>
    <x v="5"/>
    <n v="1"/>
    <s v="Q1"/>
    <s v="Wednesday"/>
    <s v="Unknown"/>
    <s v="Email"/>
    <s v="Vendor Query"/>
    <x v="1"/>
    <x v="1"/>
    <s v="Normal"/>
    <s v="Critical"/>
    <x v="1"/>
  </r>
  <r>
    <s v="OPS-103699"/>
    <d v="2025-04-17T00:00:00"/>
    <x v="4"/>
    <s v="Gurugram"/>
    <s v="Vendor Query"/>
    <s v="Medium"/>
    <x v="2"/>
    <x v="4"/>
    <x v="2"/>
    <n v="11.3"/>
    <n v="24"/>
    <x v="0"/>
    <n v="0"/>
    <n v="4.5"/>
    <n v="320"/>
    <n v="3616"/>
    <x v="10"/>
    <n v="4"/>
    <s v="Q2"/>
    <s v="Thursday"/>
    <s v="Gurugram"/>
    <s v="Teams"/>
    <s v="Vendor Query"/>
    <x v="4"/>
    <x v="0"/>
    <s v="Normal"/>
    <s v="Excellent"/>
    <x v="0"/>
  </r>
  <r>
    <s v="OPS-103488"/>
    <d v="2025-11-06T00:00:00"/>
    <x v="2"/>
    <s v="Chennai"/>
    <s v="Access Request"/>
    <s v="Medium"/>
    <x v="2"/>
    <x v="2"/>
    <x v="0"/>
    <n v="26.2"/>
    <n v="24"/>
    <x v="1"/>
    <n v="1"/>
    <n v="3.8"/>
    <n v="320"/>
    <n v="8384"/>
    <x v="6"/>
    <n v="11"/>
    <s v="Q4"/>
    <s v="Thursday"/>
    <s v="Chennai"/>
    <s v="Teams"/>
    <s v="Access Request"/>
    <x v="2"/>
    <x v="1"/>
    <s v="Normal"/>
    <s v="At Risk"/>
    <x v="1"/>
  </r>
  <r>
    <s v="OPS-104436"/>
    <d v="2025-06-23T00:00:00"/>
    <x v="4"/>
    <s v="Mumbai"/>
    <s v="Access Request"/>
    <s v="Low"/>
    <x v="1"/>
    <x v="3"/>
    <x v="1"/>
    <n v="20.7"/>
    <n v="48"/>
    <x v="0"/>
    <n v="2"/>
    <n v="4"/>
    <n v="280"/>
    <n v="5796"/>
    <x v="0"/>
    <n v="6"/>
    <s v="Q2"/>
    <s v="Monday"/>
    <s v="Mumbai"/>
    <s v="Portal"/>
    <s v="Access Request"/>
    <x v="4"/>
    <x v="0"/>
    <s v="Normal"/>
    <s v="Excellent"/>
    <x v="1"/>
  </r>
  <r>
    <s v="OPS-100727"/>
    <d v="2025-08-27T00:00:00"/>
    <x v="6"/>
    <s v="Chennai"/>
    <s v="Invoice Query"/>
    <s v="Low"/>
    <x v="0"/>
    <x v="3"/>
    <x v="0"/>
    <n v="8.6999999999999993"/>
    <n v="48"/>
    <x v="0"/>
    <n v="1"/>
    <n v="4.5999999999999996"/>
    <n v="280"/>
    <n v="2436"/>
    <x v="1"/>
    <n v="8"/>
    <s v="Q3"/>
    <s v="Wednesday"/>
    <s v="Chennai"/>
    <s v="Email"/>
    <s v="Invoice Query"/>
    <x v="6"/>
    <x v="0"/>
    <s v="Normal"/>
    <s v="Excellent"/>
    <x v="1"/>
  </r>
  <r>
    <s v="OPS-100222"/>
    <d v="2025-11-20T00:00:00"/>
    <x v="4"/>
    <s v="Mumbai"/>
    <s v="Report Request"/>
    <s v="Medium"/>
    <x v="1"/>
    <x v="3"/>
    <x v="1"/>
    <n v="15.5"/>
    <n v="24"/>
    <x v="0"/>
    <n v="2"/>
    <n v="3.9"/>
    <n v="280"/>
    <n v="4340"/>
    <x v="6"/>
    <n v="11"/>
    <s v="Q4"/>
    <s v="Thursday"/>
    <s v="Mumbai"/>
    <s v="Portal"/>
    <s v="Report Request"/>
    <x v="4"/>
    <x v="0"/>
    <s v="Normal"/>
    <s v="Good"/>
    <x v="1"/>
  </r>
  <r>
    <s v="OPS-100237"/>
    <d v="2025-07-06T00:00:00"/>
    <x v="1"/>
    <s v="Mumbai"/>
    <s v="Employee Query"/>
    <s v="Low"/>
    <x v="0"/>
    <x v="3"/>
    <x v="0"/>
    <n v="14.5"/>
    <n v="48"/>
    <x v="0"/>
    <n v="0"/>
    <n v="4.5"/>
    <n v="320"/>
    <n v="4640"/>
    <x v="11"/>
    <n v="7"/>
    <s v="Q3"/>
    <s v="Sunday"/>
    <s v="Mumbai"/>
    <s v="Email"/>
    <s v="Employee Query"/>
    <x v="1"/>
    <x v="0"/>
    <s v="Normal"/>
    <s v="Excellent"/>
    <x v="0"/>
  </r>
  <r>
    <s v="OPS-100093"/>
    <d v="2025-01-15T00:00:00"/>
    <x v="4"/>
    <s v="Pune"/>
    <s v="Employee Query"/>
    <s v="Medium"/>
    <x v="0"/>
    <x v="4"/>
    <x v="0"/>
    <n v="8.6999999999999993"/>
    <n v="24"/>
    <x v="0"/>
    <n v="0"/>
    <n v="4.5999999999999996"/>
    <n v="450"/>
    <n v="3915"/>
    <x v="5"/>
    <n v="1"/>
    <s v="Q1"/>
    <s v="Wednesday"/>
    <s v="Pune"/>
    <s v="Email"/>
    <s v="Employee Query"/>
    <x v="4"/>
    <x v="0"/>
    <s v="Normal"/>
    <s v="Excellent"/>
    <x v="0"/>
  </r>
  <r>
    <s v="OPS-101685"/>
    <d v="2025-03-15T00:00:00"/>
    <x v="5"/>
    <s v="Hyderabad"/>
    <s v="Access Request"/>
    <s v="Medium"/>
    <x v="1"/>
    <x v="4"/>
    <x v="0"/>
    <n v="1.9"/>
    <n v="24"/>
    <x v="0"/>
    <n v="2"/>
    <n v="4.3"/>
    <n v="280"/>
    <n v="532"/>
    <x v="8"/>
    <n v="3"/>
    <s v="Q1"/>
    <s v="Saturday"/>
    <s v="Hyderabad"/>
    <s v="Portal"/>
    <s v="Access Request"/>
    <x v="5"/>
    <x v="0"/>
    <s v="Normal"/>
    <s v="Excellent"/>
    <x v="1"/>
  </r>
  <r>
    <s v="OPS-101719"/>
    <d v="2025-03-20T00:00:00"/>
    <x v="6"/>
    <s v="Chennai"/>
    <s v="System Issue"/>
    <s v="Medium"/>
    <x v="3"/>
    <x v="4"/>
    <x v="2"/>
    <n v="10.4"/>
    <n v="24"/>
    <x v="0"/>
    <n v="1"/>
    <n v="3.9"/>
    <n v="280"/>
    <n v="2912"/>
    <x v="8"/>
    <n v="3"/>
    <s v="Q1"/>
    <s v="Thursday"/>
    <s v="Chennai"/>
    <s v="Phone"/>
    <s v="System Issue"/>
    <x v="6"/>
    <x v="0"/>
    <s v="Normal"/>
    <s v="Excellent"/>
    <x v="1"/>
  </r>
  <r>
    <s v="OPS-104709"/>
    <d v="2025-11-13T00:00:00"/>
    <x v="2"/>
    <s v="Chennai"/>
    <s v="System Issue"/>
    <s v="Medium"/>
    <x v="0"/>
    <x v="3"/>
    <x v="0"/>
    <n v="5.4"/>
    <n v="24"/>
    <x v="0"/>
    <n v="1"/>
    <n v="4.9000000000000004"/>
    <n v="350"/>
    <n v="1890"/>
    <x v="6"/>
    <n v="11"/>
    <s v="Q4"/>
    <s v="Thursday"/>
    <s v="Chennai"/>
    <s v="Email"/>
    <s v="System Issue"/>
    <x v="2"/>
    <x v="0"/>
    <s v="Normal"/>
    <s v="Excellent"/>
    <x v="1"/>
  </r>
  <r>
    <s v="OPS-100575"/>
    <d v="2025-08-11T00:00:00"/>
    <x v="0"/>
    <s v="Gurugram"/>
    <s v="Invoice Query"/>
    <s v="High"/>
    <x v="1"/>
    <x v="0"/>
    <x v="0"/>
    <n v="10.4"/>
    <n v="12"/>
    <x v="0"/>
    <n v="1"/>
    <n v="4"/>
    <n v="280"/>
    <n v="2912"/>
    <x v="1"/>
    <n v="8"/>
    <s v="Q3"/>
    <s v="Monday"/>
    <s v="Gurugram"/>
    <s v="Portal"/>
    <s v="Invoice Query"/>
    <x v="0"/>
    <x v="0"/>
    <s v="Normal"/>
    <s v="Good"/>
    <x v="1"/>
  </r>
  <r>
    <s v="OPS-103641"/>
    <d v="2025-02-22T00:00:00"/>
    <x v="1"/>
    <s v="Bengaluru"/>
    <s v="Vendor Query"/>
    <s v="High"/>
    <x v="0"/>
    <x v="3"/>
    <x v="0"/>
    <n v="4.9000000000000004"/>
    <n v="12"/>
    <x v="0"/>
    <n v="0"/>
    <n v="4.0999999999999996"/>
    <n v="320"/>
    <n v="1568"/>
    <x v="4"/>
    <n v="2"/>
    <s v="Q1"/>
    <s v="Saturday"/>
    <s v="Bengaluru"/>
    <s v="Email"/>
    <s v="Vendor Query"/>
    <x v="1"/>
    <x v="0"/>
    <s v="Normal"/>
    <s v="Excellent"/>
    <x v="0"/>
  </r>
  <r>
    <s v="OPS-100729"/>
    <d v="2025-09-24T00:00:00"/>
    <x v="4"/>
    <s v="Bengaluru"/>
    <s v="Vendor Query"/>
    <s v="High"/>
    <x v="2"/>
    <x v="2"/>
    <x v="0"/>
    <n v="6.5"/>
    <n v="12"/>
    <x v="0"/>
    <n v="0"/>
    <n v="5"/>
    <n v="450"/>
    <n v="2925"/>
    <x v="9"/>
    <n v="9"/>
    <s v="Q3"/>
    <s v="Wednesday"/>
    <s v="Bengaluru"/>
    <s v="Teams"/>
    <s v="Vendor Query"/>
    <x v="4"/>
    <x v="0"/>
    <s v="Normal"/>
    <s v="Good"/>
    <x v="0"/>
  </r>
  <r>
    <s v="OPS-104919"/>
    <d v="2025-05-11T00:00:00"/>
    <x v="0"/>
    <s v="Hyderabad"/>
    <s v="Vendor Query"/>
    <s v="Medium"/>
    <x v="1"/>
    <x v="2"/>
    <x v="0"/>
    <n v="5.7"/>
    <n v="24"/>
    <x v="0"/>
    <n v="0"/>
    <n v="4.4000000000000004"/>
    <n v="450"/>
    <n v="2565"/>
    <x v="2"/>
    <n v="5"/>
    <s v="Q2"/>
    <s v="Sunday"/>
    <s v="Hyderabad"/>
    <s v="Portal"/>
    <s v="Vendor Query"/>
    <x v="0"/>
    <x v="0"/>
    <s v="Normal"/>
    <s v="Excellent"/>
    <x v="0"/>
  </r>
  <r>
    <s v="OPS-104400"/>
    <d v="2025-12-14T00:00:00"/>
    <x v="0"/>
    <s v="Pune"/>
    <s v="System Issue"/>
    <s v="Low"/>
    <x v="0"/>
    <x v="2"/>
    <x v="0"/>
    <n v="8.5"/>
    <n v="48"/>
    <x v="0"/>
    <n v="0"/>
    <n v="5"/>
    <n v="400"/>
    <n v="3400"/>
    <x v="7"/>
    <n v="12"/>
    <s v="Q4"/>
    <s v="Sunday"/>
    <s v="Pune"/>
    <s v="Email"/>
    <s v="System Issue"/>
    <x v="0"/>
    <x v="0"/>
    <s v="Normal"/>
    <s v="Excellent"/>
    <x v="0"/>
  </r>
  <r>
    <s v="OPS-101751"/>
    <d v="2025-06-12T00:00:00"/>
    <x v="1"/>
    <s v="Chennai"/>
    <s v="Invoice Query"/>
    <s v="Low"/>
    <x v="1"/>
    <x v="3"/>
    <x v="2"/>
    <n v="13.6"/>
    <n v="48"/>
    <x v="0"/>
    <n v="0"/>
    <n v="5"/>
    <n v="280"/>
    <n v="3808"/>
    <x v="0"/>
    <n v="6"/>
    <s v="Q2"/>
    <s v="Thursday"/>
    <s v="Chennai"/>
    <s v="Portal"/>
    <s v="Invoice Query"/>
    <x v="1"/>
    <x v="0"/>
    <s v="Normal"/>
    <s v="Excellent"/>
    <x v="0"/>
  </r>
  <r>
    <s v="OPS-104916"/>
    <d v="2025-01-20T00:00:00"/>
    <x v="1"/>
    <s v="Pune"/>
    <s v="System Issue"/>
    <s v="Low"/>
    <x v="0"/>
    <x v="4"/>
    <x v="0"/>
    <n v="16.5"/>
    <n v="48"/>
    <x v="0"/>
    <n v="1"/>
    <n v="4.4000000000000004"/>
    <n v="320"/>
    <n v="5280"/>
    <x v="5"/>
    <n v="1"/>
    <s v="Q1"/>
    <s v="Monday"/>
    <s v="Pune"/>
    <s v="Email"/>
    <s v="System Issue"/>
    <x v="1"/>
    <x v="0"/>
    <s v="Normal"/>
    <s v="Excellent"/>
    <x v="1"/>
  </r>
  <r>
    <s v="OPS-103981"/>
    <d v="2025-01-08T00:00:00"/>
    <x v="6"/>
    <s v="Pune"/>
    <s v="Data Correction"/>
    <s v="High"/>
    <x v="1"/>
    <x v="0"/>
    <x v="0"/>
    <n v="7.9"/>
    <n v="12"/>
    <x v="0"/>
    <n v="1"/>
    <n v="4.8"/>
    <n v="320"/>
    <n v="2528"/>
    <x v="5"/>
    <n v="1"/>
    <s v="Q1"/>
    <s v="Wednesday"/>
    <s v="Pune"/>
    <s v="Portal"/>
    <s v="Data Correction"/>
    <x v="6"/>
    <x v="0"/>
    <s v="Normal"/>
    <s v="Good"/>
    <x v="1"/>
  </r>
  <r>
    <s v="OPS-102022"/>
    <d v="2025-10-03T00:00:00"/>
    <x v="2"/>
    <s v="Mumbai"/>
    <s v="Report Request"/>
    <s v="High"/>
    <x v="0"/>
    <x v="4"/>
    <x v="1"/>
    <n v="11.9"/>
    <n v="12"/>
    <x v="0"/>
    <n v="2"/>
    <n v="4.7"/>
    <n v="280"/>
    <n v="3332"/>
    <x v="3"/>
    <n v="10"/>
    <s v="Q4"/>
    <s v="Friday"/>
    <s v="Mumbai"/>
    <s v="Email"/>
    <s v="Report Request"/>
    <x v="2"/>
    <x v="0"/>
    <s v="Normal"/>
    <s v="Good"/>
    <x v="1"/>
  </r>
  <r>
    <s v="OPS-103948"/>
    <d v="2025-09-29T00:00:00"/>
    <x v="2"/>
    <s v="Pune"/>
    <s v="Compliance Request"/>
    <s v="Low"/>
    <x v="1"/>
    <x v="1"/>
    <x v="0"/>
    <n v="9.8000000000000007"/>
    <n v="48"/>
    <x v="0"/>
    <n v="0"/>
    <n v="4.5999999999999996"/>
    <n v="320"/>
    <n v="3136"/>
    <x v="9"/>
    <n v="9"/>
    <s v="Q3"/>
    <s v="Monday"/>
    <s v="Pune"/>
    <s v="Portal"/>
    <s v="Compliance Request"/>
    <x v="2"/>
    <x v="0"/>
    <s v="Normal"/>
    <s v="Excellent"/>
    <x v="0"/>
  </r>
  <r>
    <s v="OPS-100201"/>
    <d v="2025-04-23T00:00:00"/>
    <x v="2"/>
    <s v="Bengaluru"/>
    <s v="Compliance Request"/>
    <s v="Low"/>
    <x v="2"/>
    <x v="1"/>
    <x v="1"/>
    <n v="13.6"/>
    <n v="48"/>
    <x v="0"/>
    <n v="4"/>
    <n v="3.9"/>
    <n v="400"/>
    <n v="5440"/>
    <x v="10"/>
    <n v="4"/>
    <s v="Q2"/>
    <s v="Wednesday"/>
    <s v="Bengaluru"/>
    <s v="Teams"/>
    <s v="Compliance Request"/>
    <x v="2"/>
    <x v="0"/>
    <s v="Normal"/>
    <s v="Excellent"/>
    <x v="1"/>
  </r>
  <r>
    <s v="OPS-101927"/>
    <d v="2025-09-19T00:00:00"/>
    <x v="2"/>
    <s v="Mumbai"/>
    <s v="Vendor Query"/>
    <s v="Critical"/>
    <x v="2"/>
    <x v="0"/>
    <x v="0"/>
    <n v="3.6"/>
    <n v="4"/>
    <x v="0"/>
    <n v="0"/>
    <n v="4.8"/>
    <n v="280"/>
    <n v="1008"/>
    <x v="9"/>
    <n v="9"/>
    <s v="Q3"/>
    <s v="Friday"/>
    <s v="Mumbai"/>
    <s v="Teams"/>
    <s v="Vendor Query"/>
    <x v="2"/>
    <x v="0"/>
    <s v="Normal"/>
    <s v="Good"/>
    <x v="0"/>
  </r>
  <r>
    <s v="OPS-103864"/>
    <d v="2025-03-20T00:00:00"/>
    <x v="0"/>
    <s v="Mumbai"/>
    <s v="Vendor Query"/>
    <s v="Medium"/>
    <x v="0"/>
    <x v="2"/>
    <x v="2"/>
    <n v="10.6"/>
    <n v="24"/>
    <x v="0"/>
    <n v="0"/>
    <n v="4.0999999999999996"/>
    <n v="450"/>
    <n v="4770"/>
    <x v="8"/>
    <n v="3"/>
    <s v="Q1"/>
    <s v="Thursday"/>
    <s v="Mumbai"/>
    <s v="Email"/>
    <s v="Vendor Query"/>
    <x v="0"/>
    <x v="0"/>
    <s v="Normal"/>
    <s v="Excellent"/>
    <x v="0"/>
  </r>
  <r>
    <s v="OPS-101278"/>
    <d v="2025-01-07T00:00:00"/>
    <x v="2"/>
    <s v="Hyderabad"/>
    <s v="Employee Query"/>
    <s v="Medium"/>
    <x v="0"/>
    <x v="0"/>
    <x v="1"/>
    <n v="12.1"/>
    <n v="24"/>
    <x v="0"/>
    <n v="1"/>
    <n v="3.7"/>
    <n v="350"/>
    <n v="4235"/>
    <x v="5"/>
    <n v="1"/>
    <s v="Q1"/>
    <s v="Tuesday"/>
    <s v="Hyderabad"/>
    <s v="Email"/>
    <s v="Employee Query"/>
    <x v="2"/>
    <x v="0"/>
    <s v="Normal"/>
    <s v="Good"/>
    <x v="1"/>
  </r>
  <r>
    <s v="OPS-104409"/>
    <d v="2025-05-31T00:00:00"/>
    <x v="1"/>
    <s v="Pune"/>
    <s v="Vendor Query"/>
    <s v="High"/>
    <x v="0"/>
    <x v="2"/>
    <x v="0"/>
    <n v="4.5"/>
    <n v="12"/>
    <x v="0"/>
    <n v="1"/>
    <n v="4.5999999999999996"/>
    <n v="350"/>
    <n v="1575"/>
    <x v="2"/>
    <n v="5"/>
    <s v="Q2"/>
    <s v="Saturday"/>
    <s v="Pune"/>
    <s v="Email"/>
    <s v="Vendor Query"/>
    <x v="1"/>
    <x v="0"/>
    <s v="Normal"/>
    <s v="Excellent"/>
    <x v="1"/>
  </r>
  <r>
    <s v="OPS-102674"/>
    <d v="2025-03-13T00:00:00"/>
    <x v="4"/>
    <s v="Chennai"/>
    <s v="Vendor Query"/>
    <s v="High"/>
    <x v="3"/>
    <x v="3"/>
    <x v="0"/>
    <n v="10.3"/>
    <n v="12"/>
    <x v="0"/>
    <n v="3"/>
    <n v="3.7"/>
    <n v="400"/>
    <n v="4120"/>
    <x v="8"/>
    <n v="3"/>
    <s v="Q1"/>
    <s v="Thursday"/>
    <s v="Chennai"/>
    <s v="Phone"/>
    <s v="Vendor Query"/>
    <x v="4"/>
    <x v="0"/>
    <s v="Normal"/>
    <s v="Good"/>
    <x v="1"/>
  </r>
  <r>
    <s v="OPS-100430"/>
    <d v="2025-06-07T00:00:00"/>
    <x v="0"/>
    <s v="Noida"/>
    <s v="Vendor Query"/>
    <s v="High"/>
    <x v="0"/>
    <x v="0"/>
    <x v="0"/>
    <n v="13.4"/>
    <n v="12"/>
    <x v="1"/>
    <n v="1"/>
    <n v="4.7"/>
    <n v="320"/>
    <n v="4288"/>
    <x v="0"/>
    <n v="6"/>
    <s v="Q2"/>
    <s v="Saturday"/>
    <s v="Noida"/>
    <s v="Email"/>
    <s v="Vendor Query"/>
    <x v="0"/>
    <x v="1"/>
    <s v="Normal"/>
    <s v="At Risk"/>
    <x v="1"/>
  </r>
  <r>
    <s v="OPS-100252"/>
    <d v="2025-12-26T00:00:00"/>
    <x v="0"/>
    <s v="Pune"/>
    <s v="Compliance Request"/>
    <s v="Critical"/>
    <x v="1"/>
    <x v="2"/>
    <x v="0"/>
    <n v="2.7"/>
    <n v="4"/>
    <x v="0"/>
    <n v="0"/>
    <n v="4.4000000000000004"/>
    <n v="280"/>
    <n v="756"/>
    <x v="7"/>
    <n v="12"/>
    <s v="Q4"/>
    <s v="Friday"/>
    <s v="Pune"/>
    <s v="Portal"/>
    <s v="Compliance Request"/>
    <x v="0"/>
    <x v="0"/>
    <s v="Critical Risk"/>
    <s v="Good"/>
    <x v="0"/>
  </r>
  <r>
    <s v="OPS-103276"/>
    <d v="2025-01-01T00:00:00"/>
    <x v="2"/>
    <s v="Chennai"/>
    <s v="Invoice Query"/>
    <s v="Medium"/>
    <x v="3"/>
    <x v="2"/>
    <x v="0"/>
    <n v="7.5"/>
    <n v="24"/>
    <x v="0"/>
    <n v="0"/>
    <n v="4.9000000000000004"/>
    <n v="450"/>
    <n v="3375"/>
    <x v="5"/>
    <n v="1"/>
    <s v="Q1"/>
    <s v="Wednesday"/>
    <s v="Chennai"/>
    <s v="Phone"/>
    <s v="Invoice Query"/>
    <x v="2"/>
    <x v="0"/>
    <s v="Normal"/>
    <s v="Excellent"/>
    <x v="0"/>
  </r>
  <r>
    <s v="OPS-102830"/>
    <d v="2025-02-26T00:00:00"/>
    <x v="5"/>
    <s v="Noida"/>
    <s v="Report Request"/>
    <s v="Low"/>
    <x v="1"/>
    <x v="1"/>
    <x v="0"/>
    <n v="17.100000000000001"/>
    <n v="48"/>
    <x v="0"/>
    <n v="0"/>
    <n v="4.5"/>
    <n v="350"/>
    <n v="5985"/>
    <x v="4"/>
    <n v="2"/>
    <s v="Q1"/>
    <s v="Wednesday"/>
    <s v="Noida"/>
    <s v="Portal"/>
    <s v="Report Request"/>
    <x v="5"/>
    <x v="0"/>
    <s v="Normal"/>
    <s v="Excellent"/>
    <x v="0"/>
  </r>
  <r>
    <s v="OPS-103218"/>
    <d v="2025-08-02T00:00:00"/>
    <x v="0"/>
    <s v="Noida"/>
    <s v="Compliance Request"/>
    <s v="Medium"/>
    <x v="0"/>
    <x v="2"/>
    <x v="2"/>
    <n v="5.6"/>
    <n v="24"/>
    <x v="0"/>
    <n v="1"/>
    <n v="3.7"/>
    <n v="350"/>
    <n v="1960"/>
    <x v="1"/>
    <n v="8"/>
    <s v="Q3"/>
    <s v="Saturday"/>
    <s v="Noida"/>
    <s v="Email"/>
    <s v="Compliance Request"/>
    <x v="0"/>
    <x v="0"/>
    <s v="Normal"/>
    <s v="Excellent"/>
    <x v="1"/>
  </r>
  <r>
    <s v="OPS-102316"/>
    <d v="2025-06-07T00:00:00"/>
    <x v="4"/>
    <s v="Chennai"/>
    <s v="Compliance Request"/>
    <s v="High"/>
    <x v="0"/>
    <x v="2"/>
    <x v="0"/>
    <n v="7.9"/>
    <n v="12"/>
    <x v="0"/>
    <n v="0"/>
    <n v="4.5999999999999996"/>
    <n v="350"/>
    <n v="2765"/>
    <x v="0"/>
    <n v="6"/>
    <s v="Q2"/>
    <s v="Saturday"/>
    <s v="Chennai"/>
    <s v="Email"/>
    <s v="Compliance Request"/>
    <x v="4"/>
    <x v="0"/>
    <s v="Normal"/>
    <s v="Good"/>
    <x v="0"/>
  </r>
  <r>
    <s v="OPS-104364"/>
    <d v="2025-02-17T00:00:00"/>
    <x v="2"/>
    <s v="Unknown"/>
    <s v="Access Request"/>
    <s v="Medium"/>
    <x v="1"/>
    <x v="4"/>
    <x v="0"/>
    <n v="16.8"/>
    <n v="24"/>
    <x v="0"/>
    <n v="0"/>
    <n v="4"/>
    <n v="350"/>
    <n v="5880"/>
    <x v="4"/>
    <n v="2"/>
    <s v="Q1"/>
    <s v="Monday"/>
    <s v="Unknown"/>
    <s v="Portal"/>
    <s v="Access Request"/>
    <x v="2"/>
    <x v="0"/>
    <s v="Normal"/>
    <s v="Good"/>
    <x v="0"/>
  </r>
  <r>
    <s v="OPS-104173"/>
    <d v="2025-02-17T00:00:00"/>
    <x v="0"/>
    <s v="Hyderabad"/>
    <s v="Access Request"/>
    <s v="Medium"/>
    <x v="0"/>
    <x v="2"/>
    <x v="1"/>
    <n v="27.2"/>
    <n v="24"/>
    <x v="1"/>
    <n v="1"/>
    <n v="3.9"/>
    <n v="400"/>
    <n v="10880"/>
    <x v="4"/>
    <n v="2"/>
    <s v="Q1"/>
    <s v="Monday"/>
    <s v="Hyderabad"/>
    <s v="Email"/>
    <s v="Access Request"/>
    <x v="0"/>
    <x v="1"/>
    <s v="Normal"/>
    <s v="At Risk"/>
    <x v="1"/>
  </r>
  <r>
    <s v="OPS-103047"/>
    <d v="2025-02-10T00:00:00"/>
    <x v="5"/>
    <s v="Noida"/>
    <s v="System Issue"/>
    <s v="Medium"/>
    <x v="0"/>
    <x v="2"/>
    <x v="0"/>
    <n v="23.7"/>
    <n v="24"/>
    <x v="0"/>
    <n v="0"/>
    <n v="4.3"/>
    <n v="280"/>
    <n v="6636"/>
    <x v="4"/>
    <n v="2"/>
    <s v="Q1"/>
    <s v="Monday"/>
    <s v="Noida"/>
    <s v="Email"/>
    <s v="System Issue"/>
    <x v="5"/>
    <x v="0"/>
    <s v="Normal"/>
    <s v="Good"/>
    <x v="0"/>
  </r>
  <r>
    <s v="OPS-104874"/>
    <d v="2025-05-29T00:00:00"/>
    <x v="0"/>
    <s v="Hyderabad"/>
    <s v="Report Request"/>
    <s v="Medium"/>
    <x v="3"/>
    <x v="0"/>
    <x v="2"/>
    <n v="8"/>
    <n v="24"/>
    <x v="0"/>
    <n v="0"/>
    <n v="4.8"/>
    <n v="350"/>
    <n v="2800"/>
    <x v="2"/>
    <n v="5"/>
    <s v="Q2"/>
    <s v="Thursday"/>
    <s v="Hyderabad"/>
    <s v="Phone"/>
    <s v="Report Request"/>
    <x v="0"/>
    <x v="0"/>
    <s v="Normal"/>
    <s v="Excellent"/>
    <x v="0"/>
  </r>
  <r>
    <s v="OPS-103573"/>
    <d v="2025-11-23T00:00:00"/>
    <x v="6"/>
    <s v="Hyderabad"/>
    <s v="Access Request"/>
    <s v="Low"/>
    <x v="2"/>
    <x v="0"/>
    <x v="1"/>
    <n v="22.4"/>
    <n v="48"/>
    <x v="0"/>
    <n v="1"/>
    <n v="3.9"/>
    <n v="350"/>
    <n v="7840"/>
    <x v="6"/>
    <n v="11"/>
    <s v="Q4"/>
    <s v="Sunday"/>
    <s v="Hyderabad"/>
    <s v="Teams"/>
    <s v="Access Request"/>
    <x v="6"/>
    <x v="0"/>
    <s v="Normal"/>
    <s v="Excellent"/>
    <x v="1"/>
  </r>
  <r>
    <s v="OPS-100901"/>
    <d v="2025-10-01T00:00:00"/>
    <x v="0"/>
    <s v="Gurugram"/>
    <s v="Report Request"/>
    <s v="Low"/>
    <x v="0"/>
    <x v="3"/>
    <x v="0"/>
    <n v="3.2"/>
    <n v="48"/>
    <x v="0"/>
    <n v="0"/>
    <n v="4.9000000000000004"/>
    <n v="350"/>
    <n v="1120"/>
    <x v="3"/>
    <n v="10"/>
    <s v="Q4"/>
    <s v="Wednesday"/>
    <s v="Gurugram"/>
    <s v="Email"/>
    <s v="Report Request"/>
    <x v="0"/>
    <x v="0"/>
    <s v="Normal"/>
    <s v="Excellent"/>
    <x v="0"/>
  </r>
  <r>
    <s v="OPS-103388"/>
    <d v="2025-06-06T00:00:00"/>
    <x v="1"/>
    <s v="Noida"/>
    <s v="Report Request"/>
    <s v="High"/>
    <x v="0"/>
    <x v="1"/>
    <x v="0"/>
    <n v="10.1"/>
    <n v="12"/>
    <x v="0"/>
    <n v="2"/>
    <n v="3.9"/>
    <n v="350"/>
    <n v="3535"/>
    <x v="0"/>
    <n v="6"/>
    <s v="Q2"/>
    <s v="Friday"/>
    <s v="Noida"/>
    <s v="Email"/>
    <s v="Report Request"/>
    <x v="1"/>
    <x v="0"/>
    <s v="Normal"/>
    <s v="Good"/>
    <x v="1"/>
  </r>
  <r>
    <s v="OPS-102697"/>
    <d v="2025-07-28T00:00:00"/>
    <x v="1"/>
    <s v="Hyderabad"/>
    <s v="Report Request"/>
    <s v="High"/>
    <x v="3"/>
    <x v="2"/>
    <x v="0"/>
    <n v="17.100000000000001"/>
    <n v="12"/>
    <x v="1"/>
    <n v="0"/>
    <n v="4.5999999999999996"/>
    <n v="320"/>
    <n v="5472"/>
    <x v="11"/>
    <n v="7"/>
    <s v="Q3"/>
    <s v="Monday"/>
    <s v="Hyderabad"/>
    <s v="Phone"/>
    <s v="Report Request"/>
    <x v="1"/>
    <x v="1"/>
    <s v="Normal"/>
    <s v="At Risk"/>
    <x v="0"/>
  </r>
  <r>
    <s v="OPS-104375"/>
    <d v="2025-05-17T00:00:00"/>
    <x v="0"/>
    <s v="Noida"/>
    <s v="Access Request"/>
    <s v="Low"/>
    <x v="0"/>
    <x v="0"/>
    <x v="1"/>
    <n v="4.0999999999999996"/>
    <n v="48"/>
    <x v="0"/>
    <n v="1"/>
    <n v="4.4000000000000004"/>
    <n v="400"/>
    <n v="1640"/>
    <x v="2"/>
    <n v="5"/>
    <s v="Q2"/>
    <s v="Saturday"/>
    <s v="Noida"/>
    <s v="Email"/>
    <s v="Access Request"/>
    <x v="0"/>
    <x v="0"/>
    <s v="Normal"/>
    <s v="Excellent"/>
    <x v="1"/>
  </r>
  <r>
    <s v="OPS-103533"/>
    <d v="2025-12-03T00:00:00"/>
    <x v="0"/>
    <s v="Mumbai"/>
    <s v="Report Request"/>
    <s v="Low"/>
    <x v="0"/>
    <x v="2"/>
    <x v="0"/>
    <n v="6.6"/>
    <n v="48"/>
    <x v="0"/>
    <n v="1"/>
    <n v="5"/>
    <n v="280"/>
    <n v="1848"/>
    <x v="7"/>
    <n v="12"/>
    <s v="Q4"/>
    <s v="Wednesday"/>
    <s v="Mumbai"/>
    <s v="Email"/>
    <s v="Report Request"/>
    <x v="0"/>
    <x v="0"/>
    <s v="Normal"/>
    <s v="Excellent"/>
    <x v="1"/>
  </r>
  <r>
    <s v="OPS-100734"/>
    <d v="2025-12-08T00:00:00"/>
    <x v="6"/>
    <s v="Pune"/>
    <s v="Compliance Request"/>
    <s v="Low"/>
    <x v="1"/>
    <x v="1"/>
    <x v="2"/>
    <n v="2"/>
    <n v="48"/>
    <x v="0"/>
    <n v="0"/>
    <n v="4.7"/>
    <n v="320"/>
    <n v="640"/>
    <x v="7"/>
    <n v="12"/>
    <s v="Q4"/>
    <s v="Monday"/>
    <s v="Pune"/>
    <s v="Portal"/>
    <s v="Compliance Request"/>
    <x v="6"/>
    <x v="0"/>
    <s v="Normal"/>
    <s v="Excellent"/>
    <x v="0"/>
  </r>
  <r>
    <s v="OPS-103368"/>
    <d v="2025-03-04T00:00:00"/>
    <x v="1"/>
    <s v="Pune"/>
    <s v="System Issue"/>
    <s v="Medium"/>
    <x v="0"/>
    <x v="4"/>
    <x v="0"/>
    <n v="6.3"/>
    <n v="24"/>
    <x v="0"/>
    <n v="1"/>
    <n v="4.4000000000000004"/>
    <n v="350"/>
    <n v="2205"/>
    <x v="8"/>
    <n v="3"/>
    <s v="Q1"/>
    <s v="Tuesday"/>
    <s v="Pune"/>
    <s v="Email"/>
    <s v="System Issue"/>
    <x v="1"/>
    <x v="0"/>
    <s v="Normal"/>
    <s v="Excellent"/>
    <x v="1"/>
  </r>
  <r>
    <s v="OPS-101829"/>
    <d v="2025-04-26T00:00:00"/>
    <x v="0"/>
    <s v="Hyderabad"/>
    <s v="Access Request"/>
    <s v="Low"/>
    <x v="1"/>
    <x v="0"/>
    <x v="0"/>
    <n v="22"/>
    <n v="48"/>
    <x v="0"/>
    <n v="0"/>
    <n v="4.0999999999999996"/>
    <n v="320"/>
    <n v="7040"/>
    <x v="10"/>
    <n v="4"/>
    <s v="Q2"/>
    <s v="Saturday"/>
    <s v="Hyderabad"/>
    <s v="Portal"/>
    <s v="Access Request"/>
    <x v="0"/>
    <x v="0"/>
    <s v="Normal"/>
    <s v="Excellent"/>
    <x v="0"/>
  </r>
  <r>
    <s v="OPS-103257"/>
    <d v="2025-12-10T00:00:00"/>
    <x v="0"/>
    <s v="Pune"/>
    <s v="Vendor Query"/>
    <s v="High"/>
    <x v="1"/>
    <x v="0"/>
    <x v="0"/>
    <n v="3.6"/>
    <n v="12"/>
    <x v="0"/>
    <n v="0"/>
    <n v="4.5"/>
    <n v="400"/>
    <n v="1440"/>
    <x v="7"/>
    <n v="12"/>
    <s v="Q4"/>
    <s v="Wednesday"/>
    <s v="Pune"/>
    <s v="Portal"/>
    <s v="Vendor Query"/>
    <x v="0"/>
    <x v="0"/>
    <s v="Normal"/>
    <s v="Excellent"/>
    <x v="0"/>
  </r>
  <r>
    <s v="OPS-102380"/>
    <d v="2025-03-08T00:00:00"/>
    <x v="1"/>
    <s v="Bengaluru"/>
    <s v="Report Request"/>
    <s v="Low"/>
    <x v="2"/>
    <x v="3"/>
    <x v="0"/>
    <n v="12.6"/>
    <n v="48"/>
    <x v="0"/>
    <n v="0"/>
    <n v="4.4000000000000004"/>
    <n v="400"/>
    <n v="5040"/>
    <x v="8"/>
    <n v="3"/>
    <s v="Q1"/>
    <s v="Saturday"/>
    <s v="Bengaluru"/>
    <s v="Teams"/>
    <s v="Report Request"/>
    <x v="1"/>
    <x v="0"/>
    <s v="Normal"/>
    <s v="Excellent"/>
    <x v="0"/>
  </r>
  <r>
    <s v="OPS-103041"/>
    <d v="2025-09-05T00:00:00"/>
    <x v="1"/>
    <s v="Noida"/>
    <s v="Invoice Query"/>
    <s v="Medium"/>
    <x v="0"/>
    <x v="0"/>
    <x v="0"/>
    <n v="10.5"/>
    <n v="24"/>
    <x v="0"/>
    <n v="0"/>
    <n v="4.7"/>
    <n v="350"/>
    <n v="3675"/>
    <x v="9"/>
    <n v="9"/>
    <s v="Q3"/>
    <s v="Friday"/>
    <s v="Noida"/>
    <s v="Email"/>
    <s v="Invoice Query"/>
    <x v="1"/>
    <x v="0"/>
    <s v="Normal"/>
    <s v="Excellent"/>
    <x v="0"/>
  </r>
  <r>
    <s v="OPS-104304"/>
    <d v="2025-03-03T00:00:00"/>
    <x v="5"/>
    <s v="Mumbai"/>
    <s v="Vendor Query"/>
    <s v="Low"/>
    <x v="2"/>
    <x v="4"/>
    <x v="0"/>
    <n v="9.3000000000000007"/>
    <n v="48"/>
    <x v="0"/>
    <n v="0"/>
    <n v="4.8"/>
    <n v="350"/>
    <n v="3255"/>
    <x v="8"/>
    <n v="3"/>
    <s v="Q1"/>
    <s v="Monday"/>
    <s v="Mumbai"/>
    <s v="Teams"/>
    <s v="Vendor Query"/>
    <x v="5"/>
    <x v="0"/>
    <s v="Normal"/>
    <s v="Excellent"/>
    <x v="0"/>
  </r>
  <r>
    <s v="OPS-103233"/>
    <d v="2025-10-18T00:00:00"/>
    <x v="1"/>
    <s v="Chennai"/>
    <s v="Compliance Request"/>
    <s v="High"/>
    <x v="3"/>
    <x v="0"/>
    <x v="2"/>
    <n v="4.5999999999999996"/>
    <n v="12"/>
    <x v="0"/>
    <n v="0"/>
    <n v="5"/>
    <n v="320"/>
    <n v="1472"/>
    <x v="3"/>
    <n v="10"/>
    <s v="Q4"/>
    <s v="Saturday"/>
    <s v="Chennai"/>
    <s v="Phone"/>
    <s v="Compliance Request"/>
    <x v="1"/>
    <x v="0"/>
    <s v="Normal"/>
    <s v="Excellent"/>
    <x v="0"/>
  </r>
  <r>
    <s v="OPS-103913"/>
    <d v="2025-02-23T00:00:00"/>
    <x v="1"/>
    <s v="Pune"/>
    <s v="Invoice Query"/>
    <s v="Critical"/>
    <x v="0"/>
    <x v="1"/>
    <x v="1"/>
    <n v="66.5"/>
    <n v="4"/>
    <x v="1"/>
    <n v="1"/>
    <n v="3"/>
    <n v="400"/>
    <n v="26600"/>
    <x v="4"/>
    <n v="2"/>
    <s v="Q1"/>
    <s v="Sunday"/>
    <s v="Pune"/>
    <s v="Email"/>
    <s v="Invoice Query"/>
    <x v="1"/>
    <x v="1"/>
    <s v="Normal"/>
    <s v="Critical"/>
    <x v="1"/>
  </r>
  <r>
    <s v="OPS-100617"/>
    <d v="2025-12-05T00:00:00"/>
    <x v="2"/>
    <s v="Gurugram"/>
    <s v="Report Request"/>
    <s v="Medium"/>
    <x v="1"/>
    <x v="4"/>
    <x v="0"/>
    <n v="20.399999999999999"/>
    <n v="24"/>
    <x v="0"/>
    <n v="0"/>
    <n v="4.5"/>
    <n v="280"/>
    <n v="5712"/>
    <x v="7"/>
    <n v="12"/>
    <s v="Q4"/>
    <s v="Friday"/>
    <s v="Gurugram"/>
    <s v="Portal"/>
    <s v="Report Request"/>
    <x v="2"/>
    <x v="0"/>
    <s v="Normal"/>
    <s v="Good"/>
    <x v="0"/>
  </r>
  <r>
    <s v="OPS-100318"/>
    <d v="2025-08-14T00:00:00"/>
    <x v="3"/>
    <s v="Hyderabad"/>
    <s v="Access Request"/>
    <s v="Low"/>
    <x v="0"/>
    <x v="1"/>
    <x v="0"/>
    <n v="28.5"/>
    <n v="48"/>
    <x v="0"/>
    <n v="0"/>
    <n v="4.2"/>
    <n v="350"/>
    <n v="9975"/>
    <x v="1"/>
    <n v="8"/>
    <s v="Q3"/>
    <s v="Thursday"/>
    <s v="Hyderabad"/>
    <s v="Email"/>
    <s v="Access Request"/>
    <x v="3"/>
    <x v="0"/>
    <s v="Normal"/>
    <s v="Good"/>
    <x v="0"/>
  </r>
  <r>
    <s v="OPS-104463"/>
    <d v="2025-06-17T00:00:00"/>
    <x v="4"/>
    <s v="Chennai"/>
    <s v="Compliance Request"/>
    <s v="Low"/>
    <x v="0"/>
    <x v="0"/>
    <x v="0"/>
    <n v="6.4"/>
    <n v="48"/>
    <x v="0"/>
    <n v="1"/>
    <n v="5"/>
    <n v="320"/>
    <n v="2048"/>
    <x v="0"/>
    <n v="6"/>
    <s v="Q2"/>
    <s v="Tuesday"/>
    <s v="Chennai"/>
    <s v="Email"/>
    <s v="Compliance Request"/>
    <x v="4"/>
    <x v="0"/>
    <s v="Normal"/>
    <s v="Excellent"/>
    <x v="1"/>
  </r>
  <r>
    <s v="OPS-104577"/>
    <d v="2025-01-28T00:00:00"/>
    <x v="6"/>
    <s v="Noida"/>
    <s v="Employee Query"/>
    <s v="Medium"/>
    <x v="0"/>
    <x v="0"/>
    <x v="0"/>
    <n v="19.899999999999999"/>
    <n v="24"/>
    <x v="0"/>
    <n v="0"/>
    <n v="4.8"/>
    <n v="400"/>
    <n v="7960"/>
    <x v="5"/>
    <n v="1"/>
    <s v="Q1"/>
    <s v="Tuesday"/>
    <s v="Noida"/>
    <s v="Email"/>
    <s v="Employee Query"/>
    <x v="6"/>
    <x v="0"/>
    <s v="Normal"/>
    <s v="Good"/>
    <x v="0"/>
  </r>
  <r>
    <s v="OPS-102286"/>
    <d v="2025-09-21T00:00:00"/>
    <x v="0"/>
    <s v="Pune"/>
    <s v="Employee Query"/>
    <s v="Medium"/>
    <x v="1"/>
    <x v="2"/>
    <x v="0"/>
    <n v="19.3"/>
    <n v="24"/>
    <x v="0"/>
    <n v="0"/>
    <n v="4.5"/>
    <n v="320"/>
    <n v="6176"/>
    <x v="9"/>
    <n v="9"/>
    <s v="Q3"/>
    <s v="Sunday"/>
    <s v="Pune"/>
    <s v="Portal"/>
    <s v="Employee Query"/>
    <x v="0"/>
    <x v="0"/>
    <s v="Normal"/>
    <s v="Good"/>
    <x v="0"/>
  </r>
  <r>
    <s v="OPS-102192"/>
    <d v="2025-09-20T00:00:00"/>
    <x v="6"/>
    <s v="Pune"/>
    <s v="System Issue"/>
    <s v="Low"/>
    <x v="2"/>
    <x v="1"/>
    <x v="0"/>
    <n v="10"/>
    <n v="48"/>
    <x v="0"/>
    <n v="1"/>
    <n v="4.3"/>
    <n v="450"/>
    <n v="4500"/>
    <x v="9"/>
    <n v="9"/>
    <s v="Q3"/>
    <s v="Saturday"/>
    <s v="Pune"/>
    <s v="Teams"/>
    <s v="System Issue"/>
    <x v="6"/>
    <x v="0"/>
    <s v="Normal"/>
    <s v="Excellent"/>
    <x v="1"/>
  </r>
  <r>
    <s v="OPS-103634"/>
    <d v="2025-02-22T00:00:00"/>
    <x v="6"/>
    <s v="Chennai"/>
    <s v="Access Request"/>
    <s v="High"/>
    <x v="0"/>
    <x v="2"/>
    <x v="2"/>
    <n v="10.5"/>
    <n v="12"/>
    <x v="0"/>
    <n v="0"/>
    <n v="4"/>
    <n v="320"/>
    <n v="3360"/>
    <x v="4"/>
    <n v="2"/>
    <s v="Q1"/>
    <s v="Saturday"/>
    <s v="Chennai"/>
    <s v="Email"/>
    <s v="Access Request"/>
    <x v="6"/>
    <x v="0"/>
    <s v="Normal"/>
    <s v="Good"/>
    <x v="0"/>
  </r>
  <r>
    <s v="OPS-102064"/>
    <d v="2025-10-30T00:00:00"/>
    <x v="2"/>
    <s v="Gurugram"/>
    <s v="Invoice Query"/>
    <s v="Medium"/>
    <x v="0"/>
    <x v="0"/>
    <x v="2"/>
    <n v="17"/>
    <n v="24"/>
    <x v="0"/>
    <n v="2"/>
    <n v="4.0999999999999996"/>
    <n v="320"/>
    <n v="5440"/>
    <x v="3"/>
    <n v="10"/>
    <s v="Q4"/>
    <s v="Thursday"/>
    <s v="Gurugram"/>
    <s v="Email"/>
    <s v="Invoice Query"/>
    <x v="2"/>
    <x v="0"/>
    <s v="Normal"/>
    <s v="Good"/>
    <x v="1"/>
  </r>
  <r>
    <s v="OPS-102101"/>
    <d v="2025-12-05T00:00:00"/>
    <x v="1"/>
    <s v="Bengaluru"/>
    <s v="Employee Query"/>
    <s v="Medium"/>
    <x v="0"/>
    <x v="0"/>
    <x v="2"/>
    <n v="21.6"/>
    <n v="24"/>
    <x v="0"/>
    <n v="2"/>
    <n v="4.0999999999999996"/>
    <n v="400"/>
    <n v="8640"/>
    <x v="7"/>
    <n v="12"/>
    <s v="Q4"/>
    <s v="Friday"/>
    <s v="Bengaluru"/>
    <s v="Email"/>
    <s v="Employee Query"/>
    <x v="1"/>
    <x v="0"/>
    <s v="Normal"/>
    <s v="Good"/>
    <x v="1"/>
  </r>
  <r>
    <s v="OPS-104967"/>
    <d v="2025-10-03T00:00:00"/>
    <x v="3"/>
    <s v="Bengaluru"/>
    <s v="Data Correction"/>
    <s v="Medium"/>
    <x v="0"/>
    <x v="4"/>
    <x v="0"/>
    <n v="5.4"/>
    <n v="24"/>
    <x v="0"/>
    <n v="1"/>
    <n v="4.5999999999999996"/>
    <n v="320"/>
    <n v="1728"/>
    <x v="3"/>
    <n v="10"/>
    <s v="Q4"/>
    <s v="Friday"/>
    <s v="Bengaluru"/>
    <s v="Email"/>
    <s v="Data Correction"/>
    <x v="3"/>
    <x v="0"/>
    <s v="Normal"/>
    <s v="Excellent"/>
    <x v="1"/>
  </r>
  <r>
    <s v="OPS-100129"/>
    <d v="2025-01-05T00:00:00"/>
    <x v="2"/>
    <s v="Hyderabad"/>
    <s v="Vendor Query"/>
    <s v="Medium"/>
    <x v="2"/>
    <x v="4"/>
    <x v="1"/>
    <n v="51.3"/>
    <n v="24"/>
    <x v="1"/>
    <n v="1"/>
    <n v="2.7"/>
    <n v="320"/>
    <n v="16416"/>
    <x v="5"/>
    <n v="1"/>
    <s v="Q1"/>
    <s v="Sunday"/>
    <s v="Hyderabad"/>
    <s v="Teams"/>
    <s v="Vendor Query"/>
    <x v="2"/>
    <x v="1"/>
    <s v="Normal"/>
    <s v="Critical"/>
    <x v="1"/>
  </r>
  <r>
    <s v="OPS-102448"/>
    <d v="2025-09-09T00:00:00"/>
    <x v="1"/>
    <s v="Pune"/>
    <s v="Vendor Query"/>
    <s v="Medium"/>
    <x v="1"/>
    <x v="1"/>
    <x v="0"/>
    <n v="12.8"/>
    <n v="24"/>
    <x v="0"/>
    <n v="1"/>
    <n v="3.8"/>
    <n v="400"/>
    <n v="5120"/>
    <x v="9"/>
    <n v="9"/>
    <s v="Q3"/>
    <s v="Tuesday"/>
    <s v="Pune"/>
    <s v="Portal"/>
    <s v="Vendor Query"/>
    <x v="1"/>
    <x v="0"/>
    <s v="Normal"/>
    <s v="Good"/>
    <x v="1"/>
  </r>
  <r>
    <s v="OPS-104270"/>
    <d v="2025-04-07T00:00:00"/>
    <x v="5"/>
    <s v="Mumbai"/>
    <s v="Invoice Query"/>
    <s v="Medium"/>
    <x v="0"/>
    <x v="3"/>
    <x v="0"/>
    <n v="3.8"/>
    <n v="24"/>
    <x v="0"/>
    <n v="0"/>
    <n v="4.5999999999999996"/>
    <n v="280"/>
    <n v="1064"/>
    <x v="10"/>
    <n v="4"/>
    <s v="Q2"/>
    <s v="Monday"/>
    <s v="Mumbai"/>
    <s v="Email"/>
    <s v="Invoice Query"/>
    <x v="5"/>
    <x v="0"/>
    <s v="Normal"/>
    <s v="Excellent"/>
    <x v="0"/>
  </r>
  <r>
    <s v="OPS-102906"/>
    <d v="2025-04-08T00:00:00"/>
    <x v="2"/>
    <s v="Bengaluru"/>
    <s v="Invoice Query"/>
    <s v="Low"/>
    <x v="1"/>
    <x v="3"/>
    <x v="1"/>
    <n v="27.4"/>
    <n v="48"/>
    <x v="0"/>
    <n v="2"/>
    <n v="3.9"/>
    <n v="350"/>
    <n v="9590"/>
    <x v="10"/>
    <n v="4"/>
    <s v="Q2"/>
    <s v="Tuesday"/>
    <s v="Bengaluru"/>
    <s v="Portal"/>
    <s v="Invoice Query"/>
    <x v="2"/>
    <x v="0"/>
    <s v="Normal"/>
    <s v="Good"/>
    <x v="1"/>
  </r>
  <r>
    <s v="OPS-101724"/>
    <d v="2025-01-04T00:00:00"/>
    <x v="1"/>
    <s v="Bengaluru"/>
    <s v="Invoice Query"/>
    <s v="Low"/>
    <x v="0"/>
    <x v="3"/>
    <x v="2"/>
    <n v="2.4"/>
    <n v="48"/>
    <x v="0"/>
    <n v="2"/>
    <n v="3.9"/>
    <n v="450"/>
    <n v="1080"/>
    <x v="5"/>
    <n v="1"/>
    <s v="Q1"/>
    <s v="Saturday"/>
    <s v="Bengaluru"/>
    <s v="Email"/>
    <s v="Invoice Query"/>
    <x v="1"/>
    <x v="0"/>
    <s v="Normal"/>
    <s v="Excellent"/>
    <x v="1"/>
  </r>
  <r>
    <s v="OPS-103651"/>
    <d v="2025-03-15T00:00:00"/>
    <x v="2"/>
    <s v="Chennai"/>
    <s v="Access Request"/>
    <s v="Low"/>
    <x v="2"/>
    <x v="2"/>
    <x v="0"/>
    <n v="14.1"/>
    <n v="48"/>
    <x v="0"/>
    <n v="2"/>
    <n v="4.3"/>
    <n v="320"/>
    <n v="4512"/>
    <x v="8"/>
    <n v="3"/>
    <s v="Q1"/>
    <s v="Saturday"/>
    <s v="Chennai"/>
    <s v="Teams"/>
    <s v="Access Request"/>
    <x v="2"/>
    <x v="0"/>
    <s v="Normal"/>
    <s v="Excellent"/>
    <x v="1"/>
  </r>
  <r>
    <s v="OPS-100406"/>
    <d v="2025-06-29T00:00:00"/>
    <x v="5"/>
    <s v="Noida"/>
    <s v="Report Request"/>
    <s v="Medium"/>
    <x v="3"/>
    <x v="1"/>
    <x v="2"/>
    <n v="15.3"/>
    <n v="24"/>
    <x v="0"/>
    <n v="0"/>
    <n v="4.5999999999999996"/>
    <n v="350"/>
    <n v="5355"/>
    <x v="0"/>
    <n v="6"/>
    <s v="Q2"/>
    <s v="Sunday"/>
    <s v="Noida"/>
    <s v="Phone"/>
    <s v="Report Request"/>
    <x v="5"/>
    <x v="0"/>
    <s v="Normal"/>
    <s v="Good"/>
    <x v="0"/>
  </r>
  <r>
    <s v="OPS-104973"/>
    <d v="2025-03-05T00:00:00"/>
    <x v="0"/>
    <s v="Hyderabad"/>
    <s v="Vendor Query"/>
    <s v="Low"/>
    <x v="0"/>
    <x v="0"/>
    <x v="0"/>
    <n v="26.9"/>
    <n v="48"/>
    <x v="0"/>
    <n v="0"/>
    <n v="3.8"/>
    <n v="320"/>
    <n v="8608"/>
    <x v="8"/>
    <n v="3"/>
    <s v="Q1"/>
    <s v="Wednesday"/>
    <s v="Hyderabad"/>
    <s v="Email"/>
    <s v="Vendor Query"/>
    <x v="0"/>
    <x v="0"/>
    <s v="Normal"/>
    <s v="Good"/>
    <x v="0"/>
  </r>
  <r>
    <s v="OPS-100969"/>
    <d v="2025-01-04T00:00:00"/>
    <x v="5"/>
    <s v="Gurugram"/>
    <s v="Compliance Request"/>
    <s v="Medium"/>
    <x v="2"/>
    <x v="3"/>
    <x v="0"/>
    <n v="15.8"/>
    <n v="24"/>
    <x v="0"/>
    <n v="1"/>
    <n v="4.5"/>
    <n v="450"/>
    <n v="7110"/>
    <x v="5"/>
    <n v="1"/>
    <s v="Q1"/>
    <s v="Saturday"/>
    <s v="Gurugram"/>
    <s v="Teams"/>
    <s v="Compliance Request"/>
    <x v="5"/>
    <x v="0"/>
    <s v="Normal"/>
    <s v="Good"/>
    <x v="1"/>
  </r>
  <r>
    <s v="OPS-103204"/>
    <d v="2025-12-14T00:00:00"/>
    <x v="1"/>
    <s v="Gurugram"/>
    <s v="Vendor Query"/>
    <s v="Medium"/>
    <x v="0"/>
    <x v="4"/>
    <x v="0"/>
    <n v="12"/>
    <n v="24"/>
    <x v="0"/>
    <n v="0"/>
    <n v="4.8"/>
    <n v="450"/>
    <n v="5400"/>
    <x v="7"/>
    <n v="12"/>
    <s v="Q4"/>
    <s v="Sunday"/>
    <s v="Gurugram"/>
    <s v="Email"/>
    <s v="Vendor Query"/>
    <x v="1"/>
    <x v="0"/>
    <s v="Normal"/>
    <s v="Excellent"/>
    <x v="0"/>
  </r>
  <r>
    <s v="OPS-103308"/>
    <d v="2025-04-23T00:00:00"/>
    <x v="2"/>
    <s v="Gurugram"/>
    <s v="Data Correction"/>
    <s v="Medium"/>
    <x v="2"/>
    <x v="3"/>
    <x v="1"/>
    <n v="49.1"/>
    <n v="24"/>
    <x v="1"/>
    <n v="1"/>
    <n v="3.4"/>
    <n v="320"/>
    <n v="15712"/>
    <x v="10"/>
    <n v="4"/>
    <s v="Q2"/>
    <s v="Wednesday"/>
    <s v="Gurugram"/>
    <s v="Teams"/>
    <s v="Data Correction"/>
    <x v="2"/>
    <x v="1"/>
    <s v="Normal"/>
    <s v="Critical"/>
    <x v="1"/>
  </r>
  <r>
    <s v="OPS-103172"/>
    <d v="2025-11-21T00:00:00"/>
    <x v="4"/>
    <s v="Gurugram"/>
    <s v="System Issue"/>
    <s v="Low"/>
    <x v="0"/>
    <x v="2"/>
    <x v="0"/>
    <n v="10.5"/>
    <n v="48"/>
    <x v="0"/>
    <n v="1"/>
    <n v="3.4"/>
    <n v="280"/>
    <n v="2940"/>
    <x v="6"/>
    <n v="11"/>
    <s v="Q4"/>
    <s v="Friday"/>
    <s v="Gurugram"/>
    <s v="Email"/>
    <s v="System Issue"/>
    <x v="4"/>
    <x v="0"/>
    <s v="Normal"/>
    <s v="Excellent"/>
    <x v="1"/>
  </r>
  <r>
    <s v="OPS-103907"/>
    <d v="2025-08-29T00:00:00"/>
    <x v="4"/>
    <s v="Mumbai"/>
    <s v="Employee Query"/>
    <s v="Low"/>
    <x v="0"/>
    <x v="4"/>
    <x v="2"/>
    <n v="7.6"/>
    <n v="48"/>
    <x v="0"/>
    <n v="0"/>
    <n v="4.9000000000000004"/>
    <n v="280"/>
    <n v="2128"/>
    <x v="1"/>
    <n v="8"/>
    <s v="Q3"/>
    <s v="Friday"/>
    <s v="Mumbai"/>
    <s v="Email"/>
    <s v="Employee Query"/>
    <x v="4"/>
    <x v="0"/>
    <s v="Normal"/>
    <s v="Excellent"/>
    <x v="0"/>
  </r>
  <r>
    <s v="OPS-102230"/>
    <d v="2025-06-24T00:00:00"/>
    <x v="1"/>
    <s v="Hyderabad"/>
    <s v="Invoice Query"/>
    <s v="Medium"/>
    <x v="0"/>
    <x v="4"/>
    <x v="0"/>
    <n v="34.1"/>
    <n v="24"/>
    <x v="1"/>
    <n v="1"/>
    <n v="3.8"/>
    <n v="450"/>
    <n v="15345"/>
    <x v="0"/>
    <n v="6"/>
    <s v="Q2"/>
    <s v="Tuesday"/>
    <s v="Hyderabad"/>
    <s v="Email"/>
    <s v="Invoice Query"/>
    <x v="1"/>
    <x v="1"/>
    <s v="Normal"/>
    <s v="At Risk"/>
    <x v="1"/>
  </r>
  <r>
    <s v="OPS-103159"/>
    <d v="2025-05-07T00:00:00"/>
    <x v="4"/>
    <s v="Mumbai"/>
    <s v="Access Request"/>
    <s v="Low"/>
    <x v="1"/>
    <x v="1"/>
    <x v="0"/>
    <n v="3.8"/>
    <n v="48"/>
    <x v="0"/>
    <n v="0"/>
    <n v="4.9000000000000004"/>
    <n v="350"/>
    <n v="1330"/>
    <x v="2"/>
    <n v="5"/>
    <s v="Q2"/>
    <s v="Wednesday"/>
    <s v="Mumbai"/>
    <s v="Portal"/>
    <s v="Access Request"/>
    <x v="4"/>
    <x v="0"/>
    <s v="Normal"/>
    <s v="Excellent"/>
    <x v="0"/>
  </r>
  <r>
    <s v="OPS-102929"/>
    <d v="2025-08-31T00:00:00"/>
    <x v="0"/>
    <s v="Gurugram"/>
    <s v="Compliance Request"/>
    <s v="Medium"/>
    <x v="0"/>
    <x v="1"/>
    <x v="0"/>
    <n v="6"/>
    <n v="24"/>
    <x v="0"/>
    <n v="0"/>
    <n v="5"/>
    <n v="450"/>
    <n v="2700"/>
    <x v="1"/>
    <n v="8"/>
    <s v="Q3"/>
    <s v="Sunday"/>
    <s v="Gurugram"/>
    <s v="Email"/>
    <s v="Compliance Request"/>
    <x v="0"/>
    <x v="0"/>
    <s v="Normal"/>
    <s v="Excellent"/>
    <x v="0"/>
  </r>
  <r>
    <s v="OPS-103051"/>
    <d v="2025-03-16T00:00:00"/>
    <x v="1"/>
    <s v="Bengaluru"/>
    <s v="Compliance Request"/>
    <s v="Medium"/>
    <x v="1"/>
    <x v="4"/>
    <x v="2"/>
    <n v="10.9"/>
    <n v="24"/>
    <x v="0"/>
    <n v="0"/>
    <n v="5"/>
    <n v="450"/>
    <n v="4905"/>
    <x v="8"/>
    <n v="3"/>
    <s v="Q1"/>
    <s v="Sunday"/>
    <s v="Bengaluru"/>
    <s v="Portal"/>
    <s v="Compliance Request"/>
    <x v="1"/>
    <x v="0"/>
    <s v="Normal"/>
    <s v="Excellent"/>
    <x v="0"/>
  </r>
  <r>
    <s v="OPS-101422"/>
    <d v="2025-04-12T00:00:00"/>
    <x v="2"/>
    <s v="Bengaluru"/>
    <s v="Invoice Query"/>
    <s v="Medium"/>
    <x v="3"/>
    <x v="2"/>
    <x v="0"/>
    <n v="5.8"/>
    <n v="24"/>
    <x v="0"/>
    <n v="2"/>
    <n v="4.2"/>
    <n v="450"/>
    <n v="2610"/>
    <x v="10"/>
    <n v="4"/>
    <s v="Q2"/>
    <s v="Saturday"/>
    <s v="Bengaluru"/>
    <s v="Phone"/>
    <s v="Invoice Query"/>
    <x v="2"/>
    <x v="0"/>
    <s v="Normal"/>
    <s v="Excellent"/>
    <x v="1"/>
  </r>
  <r>
    <s v="OPS-101627"/>
    <d v="2025-12-13T00:00:00"/>
    <x v="5"/>
    <s v="Gurugram"/>
    <s v="System Issue"/>
    <s v="Medium"/>
    <x v="1"/>
    <x v="3"/>
    <x v="0"/>
    <n v="3.2"/>
    <n v="24"/>
    <x v="0"/>
    <n v="0"/>
    <n v="5"/>
    <n v="320"/>
    <n v="1024"/>
    <x v="7"/>
    <n v="12"/>
    <s v="Q4"/>
    <s v="Saturday"/>
    <s v="Gurugram"/>
    <s v="Portal"/>
    <s v="System Issue"/>
    <x v="5"/>
    <x v="0"/>
    <s v="Normal"/>
    <s v="Excellent"/>
    <x v="0"/>
  </r>
  <r>
    <s v="OPS-103015"/>
    <d v="2025-05-08T00:00:00"/>
    <x v="3"/>
    <s v="Chennai"/>
    <s v="Report Request"/>
    <s v="Medium"/>
    <x v="0"/>
    <x v="3"/>
    <x v="0"/>
    <n v="8.9"/>
    <n v="24"/>
    <x v="0"/>
    <n v="0"/>
    <n v="4.7"/>
    <n v="450"/>
    <n v="4005"/>
    <x v="2"/>
    <n v="5"/>
    <s v="Q2"/>
    <s v="Thursday"/>
    <s v="Chennai"/>
    <s v="Email"/>
    <s v="Report Request"/>
    <x v="3"/>
    <x v="0"/>
    <s v="Normal"/>
    <s v="Excellent"/>
    <x v="0"/>
  </r>
  <r>
    <s v="OPS-100664"/>
    <d v="2025-03-21T00:00:00"/>
    <x v="6"/>
    <s v="Hyderabad"/>
    <s v="Report Request"/>
    <s v="Medium"/>
    <x v="4"/>
    <x v="0"/>
    <x v="0"/>
    <n v="7.3"/>
    <n v="24"/>
    <x v="0"/>
    <n v="0"/>
    <n v="4.4000000000000004"/>
    <n v="400"/>
    <n v="2920"/>
    <x v="8"/>
    <n v="3"/>
    <s v="Q1"/>
    <s v="Friday"/>
    <s v="Hyderabad"/>
    <s v="Unknown"/>
    <s v="Report Request"/>
    <x v="6"/>
    <x v="0"/>
    <s v="Normal"/>
    <s v="Excellent"/>
    <x v="0"/>
  </r>
  <r>
    <s v="OPS-104382"/>
    <d v="2025-04-16T00:00:00"/>
    <x v="3"/>
    <s v="Noida"/>
    <s v="System Issue"/>
    <s v="Medium"/>
    <x v="0"/>
    <x v="1"/>
    <x v="0"/>
    <n v="13.6"/>
    <n v="24"/>
    <x v="0"/>
    <n v="0"/>
    <n v="5"/>
    <n v="350"/>
    <n v="4760"/>
    <x v="10"/>
    <n v="4"/>
    <s v="Q2"/>
    <s v="Wednesday"/>
    <s v="Noida"/>
    <s v="Email"/>
    <s v="System Issue"/>
    <x v="3"/>
    <x v="0"/>
    <s v="Normal"/>
    <s v="Good"/>
    <x v="0"/>
  </r>
  <r>
    <s v="OPS-101075"/>
    <d v="2025-03-08T00:00:00"/>
    <x v="1"/>
    <s v="Chennai"/>
    <s v="Access Request"/>
    <s v="Low"/>
    <x v="2"/>
    <x v="2"/>
    <x v="0"/>
    <n v="2.5"/>
    <n v="48"/>
    <x v="0"/>
    <n v="1"/>
    <n v="4.8"/>
    <n v="320"/>
    <n v="800"/>
    <x v="8"/>
    <n v="3"/>
    <s v="Q1"/>
    <s v="Saturday"/>
    <s v="Chennai"/>
    <s v="Teams"/>
    <s v="Access Request"/>
    <x v="1"/>
    <x v="0"/>
    <s v="Normal"/>
    <s v="Excellent"/>
    <x v="1"/>
  </r>
  <r>
    <s v="OPS-100308"/>
    <d v="2025-01-22T00:00:00"/>
    <x v="2"/>
    <s v="Noida"/>
    <s v="Compliance Request"/>
    <s v="Medium"/>
    <x v="3"/>
    <x v="2"/>
    <x v="0"/>
    <n v="7"/>
    <n v="24"/>
    <x v="0"/>
    <n v="0"/>
    <n v="5"/>
    <n v="280"/>
    <n v="1960"/>
    <x v="5"/>
    <n v="1"/>
    <s v="Q1"/>
    <s v="Wednesday"/>
    <s v="Noida"/>
    <s v="Phone"/>
    <s v="Compliance Request"/>
    <x v="2"/>
    <x v="0"/>
    <s v="Normal"/>
    <s v="Excellent"/>
    <x v="0"/>
  </r>
  <r>
    <s v="OPS-102706"/>
    <d v="2025-07-30T00:00:00"/>
    <x v="5"/>
    <s v="Gurugram"/>
    <s v="Invoice Query"/>
    <s v="Low"/>
    <x v="0"/>
    <x v="1"/>
    <x v="1"/>
    <n v="26.9"/>
    <n v="48"/>
    <x v="0"/>
    <n v="1"/>
    <n v="3.7"/>
    <n v="280"/>
    <n v="7532"/>
    <x v="11"/>
    <n v="7"/>
    <s v="Q3"/>
    <s v="Wednesday"/>
    <s v="Gurugram"/>
    <s v="Email"/>
    <s v="Invoice Query"/>
    <x v="5"/>
    <x v="0"/>
    <s v="Normal"/>
    <s v="Good"/>
    <x v="1"/>
  </r>
  <r>
    <s v="OPS-100572"/>
    <d v="2025-09-22T00:00:00"/>
    <x v="2"/>
    <s v="Mumbai"/>
    <s v="Vendor Query"/>
    <s v="Low"/>
    <x v="1"/>
    <x v="1"/>
    <x v="0"/>
    <n v="19.5"/>
    <n v="48"/>
    <x v="0"/>
    <n v="1"/>
    <n v="4.5"/>
    <n v="400"/>
    <n v="7800"/>
    <x v="9"/>
    <n v="9"/>
    <s v="Q3"/>
    <s v="Monday"/>
    <s v="Mumbai"/>
    <s v="Portal"/>
    <s v="Vendor Query"/>
    <x v="2"/>
    <x v="0"/>
    <s v="Normal"/>
    <s v="Excellent"/>
    <x v="1"/>
  </r>
  <r>
    <s v="OPS-102580"/>
    <d v="2025-11-20T00:00:00"/>
    <x v="0"/>
    <s v="Bengaluru"/>
    <s v="Compliance Request"/>
    <s v="High"/>
    <x v="0"/>
    <x v="0"/>
    <x v="1"/>
    <n v="11"/>
    <n v="12"/>
    <x v="0"/>
    <n v="2"/>
    <n v="4.0999999999999996"/>
    <n v="280"/>
    <n v="3080"/>
    <x v="6"/>
    <n v="11"/>
    <s v="Q4"/>
    <s v="Thursday"/>
    <s v="Bengaluru"/>
    <s v="Email"/>
    <s v="Compliance Request"/>
    <x v="0"/>
    <x v="0"/>
    <s v="Normal"/>
    <s v="Good"/>
    <x v="1"/>
  </r>
  <r>
    <s v="OPS-104914"/>
    <d v="2025-10-23T00:00:00"/>
    <x v="5"/>
    <s v="Hyderabad"/>
    <s v="Access Request"/>
    <s v="Medium"/>
    <x v="0"/>
    <x v="3"/>
    <x v="1"/>
    <n v="14.4"/>
    <n v="24"/>
    <x v="0"/>
    <n v="1"/>
    <n v="4.4000000000000004"/>
    <n v="350"/>
    <n v="5040"/>
    <x v="3"/>
    <n v="10"/>
    <s v="Q4"/>
    <s v="Thursday"/>
    <s v="Hyderabad"/>
    <s v="Email"/>
    <s v="Access Request"/>
    <x v="5"/>
    <x v="0"/>
    <s v="Normal"/>
    <s v="Good"/>
    <x v="1"/>
  </r>
  <r>
    <s v="OPS-103193"/>
    <d v="2025-11-04T00:00:00"/>
    <x v="2"/>
    <s v="Bengaluru"/>
    <s v="Compliance Request"/>
    <s v="High"/>
    <x v="1"/>
    <x v="3"/>
    <x v="0"/>
    <n v="10"/>
    <n v="12"/>
    <x v="0"/>
    <n v="0"/>
    <n v="4.4000000000000004"/>
    <n v="320"/>
    <n v="3200"/>
    <x v="6"/>
    <n v="11"/>
    <s v="Q4"/>
    <s v="Tuesday"/>
    <s v="Bengaluru"/>
    <s v="Portal"/>
    <s v="Compliance Request"/>
    <x v="2"/>
    <x v="0"/>
    <s v="Normal"/>
    <s v="Good"/>
    <x v="0"/>
  </r>
  <r>
    <s v="OPS-101195"/>
    <d v="2025-06-10T00:00:00"/>
    <x v="5"/>
    <s v="Chennai"/>
    <s v="System Issue"/>
    <s v="Medium"/>
    <x v="1"/>
    <x v="2"/>
    <x v="0"/>
    <n v="13.9"/>
    <n v="24"/>
    <x v="0"/>
    <n v="0"/>
    <n v="4.4000000000000004"/>
    <n v="450"/>
    <n v="6255"/>
    <x v="0"/>
    <n v="6"/>
    <s v="Q2"/>
    <s v="Tuesday"/>
    <s v="Chennai"/>
    <s v="Portal"/>
    <s v="System Issue"/>
    <x v="5"/>
    <x v="0"/>
    <s v="Normal"/>
    <s v="Good"/>
    <x v="0"/>
  </r>
  <r>
    <s v="OPS-103693"/>
    <d v="2025-11-16T00:00:00"/>
    <x v="0"/>
    <s v="Bengaluru"/>
    <s v="Vendor Query"/>
    <s v="Medium"/>
    <x v="0"/>
    <x v="1"/>
    <x v="0"/>
    <n v="9.9"/>
    <n v="24"/>
    <x v="0"/>
    <n v="1"/>
    <n v="4.4000000000000004"/>
    <n v="400"/>
    <n v="3960"/>
    <x v="6"/>
    <n v="11"/>
    <s v="Q4"/>
    <s v="Sunday"/>
    <s v="Bengaluru"/>
    <s v="Email"/>
    <s v="Vendor Query"/>
    <x v="0"/>
    <x v="0"/>
    <s v="Normal"/>
    <s v="Excellent"/>
    <x v="1"/>
  </r>
  <r>
    <s v="OPS-103962"/>
    <d v="2025-01-19T00:00:00"/>
    <x v="5"/>
    <s v="Hyderabad"/>
    <s v="System Issue"/>
    <s v="Low"/>
    <x v="0"/>
    <x v="3"/>
    <x v="1"/>
    <n v="12.1"/>
    <n v="48"/>
    <x v="0"/>
    <n v="3"/>
    <n v="4.3"/>
    <n v="280"/>
    <n v="3388"/>
    <x v="5"/>
    <n v="1"/>
    <s v="Q1"/>
    <s v="Sunday"/>
    <s v="Hyderabad"/>
    <s v="Email"/>
    <s v="System Issue"/>
    <x v="5"/>
    <x v="0"/>
    <s v="Normal"/>
    <s v="Excellent"/>
    <x v="1"/>
  </r>
  <r>
    <s v="OPS-100718"/>
    <d v="2025-08-30T00:00:00"/>
    <x v="0"/>
    <s v="Hyderabad"/>
    <s v="Report Request"/>
    <s v="Medium"/>
    <x v="0"/>
    <x v="2"/>
    <x v="2"/>
    <n v="15.5"/>
    <n v="24"/>
    <x v="0"/>
    <n v="0"/>
    <n v="4.5"/>
    <n v="400"/>
    <n v="6200"/>
    <x v="1"/>
    <n v="8"/>
    <s v="Q3"/>
    <s v="Saturday"/>
    <s v="Hyderabad"/>
    <s v="Email"/>
    <s v="Report Request"/>
    <x v="0"/>
    <x v="0"/>
    <s v="Normal"/>
    <s v="Good"/>
    <x v="0"/>
  </r>
  <r>
    <s v="OPS-100388"/>
    <d v="2025-05-23T00:00:00"/>
    <x v="5"/>
    <s v="Noida"/>
    <s v="System Issue"/>
    <s v="Low"/>
    <x v="0"/>
    <x v="3"/>
    <x v="0"/>
    <n v="20.9"/>
    <n v="48"/>
    <x v="0"/>
    <n v="1"/>
    <n v="3.8"/>
    <n v="450"/>
    <n v="9405"/>
    <x v="2"/>
    <n v="5"/>
    <s v="Q2"/>
    <s v="Friday"/>
    <s v="Noida"/>
    <s v="Email"/>
    <s v="System Issue"/>
    <x v="5"/>
    <x v="0"/>
    <s v="Normal"/>
    <s v="Excellent"/>
    <x v="1"/>
  </r>
  <r>
    <s v="OPS-104732"/>
    <d v="2025-10-04T00:00:00"/>
    <x v="5"/>
    <s v="Hyderabad"/>
    <s v="System Issue"/>
    <s v="High"/>
    <x v="3"/>
    <x v="3"/>
    <x v="2"/>
    <n v="11.6"/>
    <n v="12"/>
    <x v="0"/>
    <n v="2"/>
    <n v="4.5"/>
    <n v="320"/>
    <n v="3712"/>
    <x v="3"/>
    <n v="10"/>
    <s v="Q4"/>
    <s v="Saturday"/>
    <s v="Hyderabad"/>
    <s v="Phone"/>
    <s v="System Issue"/>
    <x v="5"/>
    <x v="0"/>
    <s v="Normal"/>
    <s v="Good"/>
    <x v="1"/>
  </r>
  <r>
    <s v="OPS-100913"/>
    <d v="2025-05-06T00:00:00"/>
    <x v="3"/>
    <s v="Hyderabad"/>
    <s v="Vendor Query"/>
    <s v="High"/>
    <x v="0"/>
    <x v="0"/>
    <x v="0"/>
    <n v="4"/>
    <n v="12"/>
    <x v="0"/>
    <n v="0"/>
    <n v="5"/>
    <n v="350"/>
    <n v="1400"/>
    <x v="2"/>
    <n v="5"/>
    <s v="Q2"/>
    <s v="Tuesday"/>
    <s v="Hyderabad"/>
    <s v="Email"/>
    <s v="Vendor Query"/>
    <x v="3"/>
    <x v="0"/>
    <s v="Normal"/>
    <s v="Excellent"/>
    <x v="0"/>
  </r>
  <r>
    <s v="OPS-101910"/>
    <d v="2025-01-24T00:00:00"/>
    <x v="1"/>
    <s v="Pune"/>
    <s v="Data Correction"/>
    <s v="Medium"/>
    <x v="0"/>
    <x v="2"/>
    <x v="0"/>
    <n v="18.7"/>
    <n v="24"/>
    <x v="0"/>
    <n v="1"/>
    <n v="4.5"/>
    <n v="280"/>
    <n v="5236"/>
    <x v="5"/>
    <n v="1"/>
    <s v="Q1"/>
    <s v="Friday"/>
    <s v="Pune"/>
    <s v="Email"/>
    <s v="Data Correction"/>
    <x v="1"/>
    <x v="0"/>
    <s v="Normal"/>
    <s v="Good"/>
    <x v="1"/>
  </r>
  <r>
    <s v="OPS-100432"/>
    <d v="2025-05-25T00:00:00"/>
    <x v="6"/>
    <s v="Chennai"/>
    <s v="Report Request"/>
    <s v="Medium"/>
    <x v="2"/>
    <x v="2"/>
    <x v="0"/>
    <n v="7.4"/>
    <n v="24"/>
    <x v="0"/>
    <n v="0"/>
    <n v="4.9000000000000004"/>
    <n v="450"/>
    <n v="3330"/>
    <x v="2"/>
    <n v="5"/>
    <s v="Q2"/>
    <s v="Sunday"/>
    <s v="Chennai"/>
    <s v="Teams"/>
    <s v="Report Request"/>
    <x v="6"/>
    <x v="0"/>
    <s v="Normal"/>
    <s v="Excellent"/>
    <x v="0"/>
  </r>
  <r>
    <s v="OPS-101088"/>
    <d v="2025-07-15T00:00:00"/>
    <x v="1"/>
    <s v="Gurugram"/>
    <s v="Compliance Request"/>
    <s v="Low"/>
    <x v="0"/>
    <x v="3"/>
    <x v="0"/>
    <n v="15.5"/>
    <n v="48"/>
    <x v="0"/>
    <n v="0"/>
    <n v="4.2"/>
    <n v="320"/>
    <n v="4960"/>
    <x v="11"/>
    <n v="7"/>
    <s v="Q3"/>
    <s v="Tuesday"/>
    <s v="Gurugram"/>
    <s v="Email"/>
    <s v="Compliance Request"/>
    <x v="1"/>
    <x v="0"/>
    <s v="Normal"/>
    <s v="Excellent"/>
    <x v="0"/>
  </r>
  <r>
    <s v="OPS-103449"/>
    <d v="2025-04-19T00:00:00"/>
    <x v="0"/>
    <s v="Noida"/>
    <s v="Invoice Query"/>
    <s v="Low"/>
    <x v="1"/>
    <x v="3"/>
    <x v="0"/>
    <n v="25"/>
    <n v="48"/>
    <x v="0"/>
    <n v="1"/>
    <n v="4.0999999999999996"/>
    <n v="450"/>
    <n v="11250"/>
    <x v="10"/>
    <n v="4"/>
    <s v="Q2"/>
    <s v="Saturday"/>
    <s v="Noida"/>
    <s v="Portal"/>
    <s v="Invoice Query"/>
    <x v="0"/>
    <x v="0"/>
    <s v="Normal"/>
    <s v="Good"/>
    <x v="1"/>
  </r>
  <r>
    <s v="OPS-100447"/>
    <d v="2025-01-01T00:00:00"/>
    <x v="5"/>
    <s v="Noida"/>
    <s v="Employee Query"/>
    <s v="Low"/>
    <x v="0"/>
    <x v="1"/>
    <x v="0"/>
    <n v="46.4"/>
    <n v="48"/>
    <x v="0"/>
    <n v="1"/>
    <n v="3.9"/>
    <n v="350"/>
    <n v="16240"/>
    <x v="5"/>
    <n v="1"/>
    <s v="Q1"/>
    <s v="Wednesday"/>
    <s v="Noida"/>
    <s v="Email"/>
    <s v="Employee Query"/>
    <x v="5"/>
    <x v="0"/>
    <s v="Normal"/>
    <s v="Good"/>
    <x v="1"/>
  </r>
  <r>
    <s v="OPS-101198"/>
    <d v="2025-03-04T00:00:00"/>
    <x v="0"/>
    <s v="Mumbai"/>
    <s v="Employee Query"/>
    <s v="Medium"/>
    <x v="0"/>
    <x v="2"/>
    <x v="1"/>
    <n v="13.8"/>
    <n v="24"/>
    <x v="0"/>
    <n v="1"/>
    <n v="4.4000000000000004"/>
    <n v="320"/>
    <n v="4416"/>
    <x v="8"/>
    <n v="3"/>
    <s v="Q1"/>
    <s v="Tuesday"/>
    <s v="Mumbai"/>
    <s v="Email"/>
    <s v="Employee Query"/>
    <x v="0"/>
    <x v="0"/>
    <s v="Normal"/>
    <s v="Good"/>
    <x v="1"/>
  </r>
  <r>
    <s v="OPS-104466"/>
    <d v="2025-04-17T00:00:00"/>
    <x v="3"/>
    <s v="Pune"/>
    <s v="Vendor Query"/>
    <s v="Medium"/>
    <x v="0"/>
    <x v="3"/>
    <x v="0"/>
    <n v="28.4"/>
    <n v="24"/>
    <x v="1"/>
    <n v="0"/>
    <n v="4.0999999999999996"/>
    <n v="320"/>
    <n v="9088"/>
    <x v="10"/>
    <n v="4"/>
    <s v="Q2"/>
    <s v="Thursday"/>
    <s v="Pune"/>
    <s v="Email"/>
    <s v="Vendor Query"/>
    <x v="3"/>
    <x v="1"/>
    <s v="Normal"/>
    <s v="At Risk"/>
    <x v="0"/>
  </r>
  <r>
    <s v="OPS-104623"/>
    <d v="2025-08-29T00:00:00"/>
    <x v="4"/>
    <s v="Bengaluru"/>
    <s v="Employee Query"/>
    <s v="High"/>
    <x v="3"/>
    <x v="1"/>
    <x v="0"/>
    <n v="1.7"/>
    <n v="12"/>
    <x v="0"/>
    <n v="1"/>
    <n v="5"/>
    <n v="280"/>
    <n v="476"/>
    <x v="1"/>
    <n v="8"/>
    <s v="Q3"/>
    <s v="Friday"/>
    <s v="Bengaluru"/>
    <s v="Phone"/>
    <s v="Employee Query"/>
    <x v="4"/>
    <x v="0"/>
    <s v="Normal"/>
    <s v="Excellent"/>
    <x v="1"/>
  </r>
  <r>
    <s v="OPS-104563"/>
    <d v="2025-01-18T00:00:00"/>
    <x v="3"/>
    <s v="Mumbai"/>
    <s v="System Issue"/>
    <s v="Low"/>
    <x v="2"/>
    <x v="2"/>
    <x v="0"/>
    <n v="3.5"/>
    <n v="48"/>
    <x v="0"/>
    <n v="0"/>
    <n v="4.7"/>
    <n v="350"/>
    <n v="1225"/>
    <x v="5"/>
    <n v="1"/>
    <s v="Q1"/>
    <s v="Saturday"/>
    <s v="Mumbai"/>
    <s v="Teams"/>
    <s v="System Issue"/>
    <x v="3"/>
    <x v="0"/>
    <s v="Normal"/>
    <s v="Excellent"/>
    <x v="0"/>
  </r>
  <r>
    <s v="OPS-100263"/>
    <d v="2025-03-01T00:00:00"/>
    <x v="2"/>
    <s v="Unknown"/>
    <s v="Invoice Query"/>
    <s v="High"/>
    <x v="1"/>
    <x v="4"/>
    <x v="0"/>
    <n v="9.6"/>
    <n v="12"/>
    <x v="0"/>
    <n v="0"/>
    <n v="5"/>
    <n v="280"/>
    <n v="2688"/>
    <x v="8"/>
    <n v="3"/>
    <s v="Q1"/>
    <s v="Saturday"/>
    <s v="Unknown"/>
    <s v="Portal"/>
    <s v="Invoice Query"/>
    <x v="2"/>
    <x v="0"/>
    <s v="Normal"/>
    <s v="Good"/>
    <x v="0"/>
  </r>
  <r>
    <s v="OPS-101169"/>
    <d v="2025-11-05T00:00:00"/>
    <x v="0"/>
    <s v="Gurugram"/>
    <s v="Access Request"/>
    <s v="Medium"/>
    <x v="0"/>
    <x v="4"/>
    <x v="0"/>
    <n v="6"/>
    <n v="24"/>
    <x v="0"/>
    <n v="0"/>
    <n v="5"/>
    <n v="350"/>
    <n v="2100"/>
    <x v="6"/>
    <n v="11"/>
    <s v="Q4"/>
    <s v="Wednesday"/>
    <s v="Gurugram"/>
    <s v="Email"/>
    <s v="Access Request"/>
    <x v="0"/>
    <x v="0"/>
    <s v="Normal"/>
    <s v="Excellent"/>
    <x v="0"/>
  </r>
  <r>
    <s v="OPS-103291"/>
    <d v="2025-12-13T00:00:00"/>
    <x v="5"/>
    <s v="Chennai"/>
    <s v="Report Request"/>
    <s v="High"/>
    <x v="2"/>
    <x v="3"/>
    <x v="0"/>
    <n v="20.7"/>
    <n v="12"/>
    <x v="1"/>
    <n v="0"/>
    <n v="4.7"/>
    <n v="400"/>
    <n v="8280"/>
    <x v="7"/>
    <n v="12"/>
    <s v="Q4"/>
    <s v="Saturday"/>
    <s v="Chennai"/>
    <s v="Teams"/>
    <s v="Report Request"/>
    <x v="5"/>
    <x v="1"/>
    <s v="Normal"/>
    <s v="Critical"/>
    <x v="0"/>
  </r>
  <r>
    <s v="OPS-100026"/>
    <d v="2025-01-22T00:00:00"/>
    <x v="5"/>
    <s v="Noida"/>
    <s v="Data Correction"/>
    <s v="Medium"/>
    <x v="0"/>
    <x v="1"/>
    <x v="0"/>
    <n v="13.9"/>
    <n v="24"/>
    <x v="0"/>
    <n v="0"/>
    <n v="4.4000000000000004"/>
    <n v="400"/>
    <n v="5560"/>
    <x v="5"/>
    <n v="1"/>
    <s v="Q1"/>
    <s v="Wednesday"/>
    <s v="Noida"/>
    <s v="Email"/>
    <s v="Data Correction"/>
    <x v="5"/>
    <x v="0"/>
    <s v="Normal"/>
    <s v="Good"/>
    <x v="0"/>
  </r>
  <r>
    <s v="OPS-100153"/>
    <d v="2025-06-09T00:00:00"/>
    <x v="2"/>
    <s v="Gurugram"/>
    <s v="Data Correction"/>
    <s v="Medium"/>
    <x v="1"/>
    <x v="2"/>
    <x v="0"/>
    <n v="23.7"/>
    <n v="24"/>
    <x v="0"/>
    <n v="0"/>
    <n v="4.5999999999999996"/>
    <n v="280"/>
    <n v="6636"/>
    <x v="0"/>
    <n v="6"/>
    <s v="Q2"/>
    <s v="Monday"/>
    <s v="Gurugram"/>
    <s v="Portal"/>
    <s v="Data Correction"/>
    <x v="2"/>
    <x v="0"/>
    <s v="Normal"/>
    <s v="Good"/>
    <x v="0"/>
  </r>
  <r>
    <s v="OPS-104621"/>
    <d v="2025-11-05T00:00:00"/>
    <x v="5"/>
    <s v="Hyderabad"/>
    <s v="Access Request"/>
    <s v="High"/>
    <x v="2"/>
    <x v="3"/>
    <x v="2"/>
    <n v="8.6999999999999993"/>
    <n v="12"/>
    <x v="0"/>
    <n v="2"/>
    <n v="4.5999999999999996"/>
    <n v="400"/>
    <n v="3480"/>
    <x v="6"/>
    <n v="11"/>
    <s v="Q4"/>
    <s v="Wednesday"/>
    <s v="Hyderabad"/>
    <s v="Teams"/>
    <s v="Access Request"/>
    <x v="5"/>
    <x v="0"/>
    <s v="Normal"/>
    <s v="Good"/>
    <x v="1"/>
  </r>
  <r>
    <s v="OPS-102103"/>
    <d v="2025-11-27T00:00:00"/>
    <x v="6"/>
    <s v="Pune"/>
    <s v="Vendor Query"/>
    <s v="Low"/>
    <x v="1"/>
    <x v="4"/>
    <x v="0"/>
    <n v="7.9"/>
    <n v="48"/>
    <x v="0"/>
    <n v="0"/>
    <n v="5"/>
    <n v="450"/>
    <n v="3555"/>
    <x v="6"/>
    <n v="11"/>
    <s v="Q4"/>
    <s v="Thursday"/>
    <s v="Pune"/>
    <s v="Portal"/>
    <s v="Vendor Query"/>
    <x v="6"/>
    <x v="0"/>
    <s v="Normal"/>
    <s v="Excellent"/>
    <x v="0"/>
  </r>
  <r>
    <s v="OPS-104139"/>
    <d v="2025-06-18T00:00:00"/>
    <x v="3"/>
    <s v="Noida"/>
    <s v="Data Correction"/>
    <s v="Low"/>
    <x v="2"/>
    <x v="4"/>
    <x v="1"/>
    <n v="18.2"/>
    <n v="48"/>
    <x v="0"/>
    <n v="1"/>
    <n v="3.9"/>
    <n v="350"/>
    <n v="6370"/>
    <x v="0"/>
    <n v="6"/>
    <s v="Q2"/>
    <s v="Wednesday"/>
    <s v="Noida"/>
    <s v="Teams"/>
    <s v="Data Correction"/>
    <x v="3"/>
    <x v="0"/>
    <s v="Normal"/>
    <s v="Excellent"/>
    <x v="1"/>
  </r>
  <r>
    <s v="OPS-101552"/>
    <d v="2025-11-06T00:00:00"/>
    <x v="3"/>
    <s v="Pune"/>
    <s v="Report Request"/>
    <s v="High"/>
    <x v="0"/>
    <x v="3"/>
    <x v="0"/>
    <n v="9.5"/>
    <n v="12"/>
    <x v="0"/>
    <n v="2"/>
    <n v="3.8"/>
    <n v="400"/>
    <n v="3800"/>
    <x v="6"/>
    <n v="11"/>
    <s v="Q4"/>
    <s v="Thursday"/>
    <s v="Pune"/>
    <s v="Email"/>
    <s v="Report Request"/>
    <x v="3"/>
    <x v="0"/>
    <s v="Normal"/>
    <s v="Good"/>
    <x v="1"/>
  </r>
  <r>
    <s v="OPS-100508"/>
    <d v="2025-02-02T00:00:00"/>
    <x v="0"/>
    <s v="Mumbai"/>
    <s v="Vendor Query"/>
    <s v="Low"/>
    <x v="0"/>
    <x v="4"/>
    <x v="0"/>
    <n v="27.1"/>
    <n v="48"/>
    <x v="0"/>
    <n v="0"/>
    <n v="4.0999999999999996"/>
    <n v="320"/>
    <n v="8672"/>
    <x v="4"/>
    <n v="2"/>
    <s v="Q1"/>
    <s v="Sunday"/>
    <s v="Mumbai"/>
    <s v="Email"/>
    <s v="Vendor Query"/>
    <x v="0"/>
    <x v="0"/>
    <s v="Normal"/>
    <s v="Good"/>
    <x v="0"/>
  </r>
  <r>
    <s v="OPS-100161"/>
    <d v="2025-02-14T00:00:00"/>
    <x v="5"/>
    <s v="Hyderabad"/>
    <s v="System Issue"/>
    <s v="High"/>
    <x v="0"/>
    <x v="1"/>
    <x v="0"/>
    <n v="5.4"/>
    <n v="12"/>
    <x v="0"/>
    <n v="0"/>
    <n v="4.7"/>
    <n v="450"/>
    <n v="2430"/>
    <x v="4"/>
    <n v="2"/>
    <s v="Q1"/>
    <s v="Friday"/>
    <s v="Hyderabad"/>
    <s v="Email"/>
    <s v="System Issue"/>
    <x v="5"/>
    <x v="0"/>
    <s v="Normal"/>
    <s v="Excellent"/>
    <x v="0"/>
  </r>
  <r>
    <s v="OPS-104292"/>
    <d v="2025-08-03T00:00:00"/>
    <x v="6"/>
    <s v="Chennai"/>
    <s v="Data Correction"/>
    <s v="High"/>
    <x v="1"/>
    <x v="2"/>
    <x v="0"/>
    <n v="6.2"/>
    <n v="12"/>
    <x v="0"/>
    <n v="0"/>
    <n v="4.9000000000000004"/>
    <n v="400"/>
    <n v="2480"/>
    <x v="1"/>
    <n v="8"/>
    <s v="Q3"/>
    <s v="Sunday"/>
    <s v="Chennai"/>
    <s v="Portal"/>
    <s v="Data Correction"/>
    <x v="6"/>
    <x v="0"/>
    <s v="Normal"/>
    <s v="Good"/>
    <x v="0"/>
  </r>
  <r>
    <s v="OPS-104824"/>
    <d v="2025-04-01T00:00:00"/>
    <x v="1"/>
    <s v="Unknown"/>
    <s v="Vendor Query"/>
    <s v="Low"/>
    <x v="1"/>
    <x v="4"/>
    <x v="0"/>
    <n v="19.5"/>
    <n v="48"/>
    <x v="0"/>
    <n v="0"/>
    <n v="4.2"/>
    <n v="400"/>
    <n v="7800"/>
    <x v="10"/>
    <n v="4"/>
    <s v="Q2"/>
    <s v="Tuesday"/>
    <s v="Unknown"/>
    <s v="Portal"/>
    <s v="Vendor Query"/>
    <x v="1"/>
    <x v="0"/>
    <s v="Normal"/>
    <s v="Excellent"/>
    <x v="0"/>
  </r>
  <r>
    <s v="OPS-101415"/>
    <d v="2025-01-25T00:00:00"/>
    <x v="5"/>
    <s v="Noida"/>
    <s v="Data Correction"/>
    <s v="Medium"/>
    <x v="1"/>
    <x v="3"/>
    <x v="0"/>
    <n v="18.7"/>
    <n v="24"/>
    <x v="0"/>
    <n v="0"/>
    <n v="4.5"/>
    <n v="350"/>
    <n v="6545"/>
    <x v="5"/>
    <n v="1"/>
    <s v="Q1"/>
    <s v="Saturday"/>
    <s v="Noida"/>
    <s v="Portal"/>
    <s v="Data Correction"/>
    <x v="5"/>
    <x v="0"/>
    <s v="Normal"/>
    <s v="Good"/>
    <x v="0"/>
  </r>
  <r>
    <s v="OPS-100713"/>
    <d v="2025-07-16T00:00:00"/>
    <x v="1"/>
    <s v="Noida"/>
    <s v="Invoice Query"/>
    <s v="Low"/>
    <x v="0"/>
    <x v="1"/>
    <x v="0"/>
    <n v="12.7"/>
    <n v="48"/>
    <x v="0"/>
    <n v="1"/>
    <n v="4.2"/>
    <n v="320"/>
    <n v="4064"/>
    <x v="11"/>
    <n v="7"/>
    <s v="Q3"/>
    <s v="Wednesday"/>
    <s v="Noida"/>
    <s v="Email"/>
    <s v="Invoice Query"/>
    <x v="1"/>
    <x v="0"/>
    <s v="Normal"/>
    <s v="Excellent"/>
    <x v="1"/>
  </r>
  <r>
    <s v="OPS-103243"/>
    <d v="2025-05-16T00:00:00"/>
    <x v="5"/>
    <s v="Bengaluru"/>
    <s v="Report Request"/>
    <s v="Low"/>
    <x v="3"/>
    <x v="3"/>
    <x v="0"/>
    <n v="4.2"/>
    <n v="48"/>
    <x v="0"/>
    <n v="2"/>
    <n v="3.6"/>
    <n v="350"/>
    <n v="1470"/>
    <x v="2"/>
    <n v="5"/>
    <s v="Q2"/>
    <s v="Friday"/>
    <s v="Bengaluru"/>
    <s v="Phone"/>
    <s v="Report Request"/>
    <x v="5"/>
    <x v="0"/>
    <s v="Normal"/>
    <s v="Excellent"/>
    <x v="1"/>
  </r>
  <r>
    <s v="OPS-102960"/>
    <d v="2025-03-30T00:00:00"/>
    <x v="3"/>
    <s v="Hyderabad"/>
    <s v="Data Correction"/>
    <s v="Low"/>
    <x v="1"/>
    <x v="0"/>
    <x v="0"/>
    <n v="14.2"/>
    <n v="48"/>
    <x v="0"/>
    <n v="0"/>
    <n v="4"/>
    <n v="280"/>
    <n v="3976"/>
    <x v="8"/>
    <n v="3"/>
    <s v="Q1"/>
    <s v="Sunday"/>
    <s v="Hyderabad"/>
    <s v="Portal"/>
    <s v="Data Correction"/>
    <x v="3"/>
    <x v="0"/>
    <s v="Normal"/>
    <s v="Excellent"/>
    <x v="0"/>
  </r>
  <r>
    <s v="OPS-103236"/>
    <d v="2025-11-08T00:00:00"/>
    <x v="4"/>
    <s v="Bengaluru"/>
    <s v="Access Request"/>
    <s v="Low"/>
    <x v="0"/>
    <x v="2"/>
    <x v="0"/>
    <n v="18.7"/>
    <n v="48"/>
    <x v="0"/>
    <n v="0"/>
    <n v="3.9"/>
    <n v="320"/>
    <n v="5984"/>
    <x v="6"/>
    <n v="11"/>
    <s v="Q4"/>
    <s v="Saturday"/>
    <s v="Bengaluru"/>
    <s v="Email"/>
    <s v="Access Request"/>
    <x v="4"/>
    <x v="0"/>
    <s v="Normal"/>
    <s v="Excellent"/>
    <x v="0"/>
  </r>
  <r>
    <s v="OPS-101914"/>
    <d v="2025-12-30T00:00:00"/>
    <x v="4"/>
    <s v="Bengaluru"/>
    <s v="Data Correction"/>
    <s v="Medium"/>
    <x v="0"/>
    <x v="4"/>
    <x v="0"/>
    <n v="14.2"/>
    <n v="24"/>
    <x v="0"/>
    <n v="0"/>
    <n v="4.4000000000000004"/>
    <n v="280"/>
    <n v="3976"/>
    <x v="7"/>
    <n v="12"/>
    <s v="Q4"/>
    <s v="Tuesday"/>
    <s v="Bengaluru"/>
    <s v="Email"/>
    <s v="Data Correction"/>
    <x v="4"/>
    <x v="0"/>
    <s v="Normal"/>
    <s v="Good"/>
    <x v="0"/>
  </r>
  <r>
    <s v="OPS-103985"/>
    <d v="2025-02-08T00:00:00"/>
    <x v="1"/>
    <s v="Mumbai"/>
    <s v="Compliance Request"/>
    <s v="Low"/>
    <x v="0"/>
    <x v="4"/>
    <x v="0"/>
    <n v="5"/>
    <n v="48"/>
    <x v="0"/>
    <n v="0"/>
    <n v="4.7"/>
    <n v="400"/>
    <n v="2000"/>
    <x v="4"/>
    <n v="2"/>
    <s v="Q1"/>
    <s v="Saturday"/>
    <s v="Mumbai"/>
    <s v="Email"/>
    <s v="Compliance Request"/>
    <x v="1"/>
    <x v="0"/>
    <s v="Normal"/>
    <s v="Excellent"/>
    <x v="0"/>
  </r>
  <r>
    <s v="OPS-100008"/>
    <d v="2025-04-13T00:00:00"/>
    <x v="1"/>
    <s v="Mumbai"/>
    <s v="Employee Query"/>
    <s v="Medium"/>
    <x v="0"/>
    <x v="3"/>
    <x v="0"/>
    <n v="5.3"/>
    <n v="24"/>
    <x v="0"/>
    <n v="0"/>
    <n v="4.8"/>
    <n v="350"/>
    <n v="1855"/>
    <x v="10"/>
    <n v="4"/>
    <s v="Q2"/>
    <s v="Sunday"/>
    <s v="Mumbai"/>
    <s v="Email"/>
    <s v="Employee Query"/>
    <x v="1"/>
    <x v="0"/>
    <s v="Normal"/>
    <s v="Excellent"/>
    <x v="0"/>
  </r>
  <r>
    <s v="OPS-101107"/>
    <d v="2025-09-18T00:00:00"/>
    <x v="5"/>
    <s v="Chennai"/>
    <s v="Employee Query"/>
    <s v="High"/>
    <x v="0"/>
    <x v="0"/>
    <x v="0"/>
    <n v="19.399999999999999"/>
    <n v="12"/>
    <x v="1"/>
    <n v="0"/>
    <n v="4.5"/>
    <n v="280"/>
    <n v="5432"/>
    <x v="9"/>
    <n v="9"/>
    <s v="Q3"/>
    <s v="Thursday"/>
    <s v="Chennai"/>
    <s v="Email"/>
    <s v="Employee Query"/>
    <x v="5"/>
    <x v="1"/>
    <s v="Normal"/>
    <s v="Critical"/>
    <x v="0"/>
  </r>
  <r>
    <s v="OPS-100383"/>
    <d v="2025-06-22T00:00:00"/>
    <x v="2"/>
    <s v="Hyderabad"/>
    <s v="System Issue"/>
    <s v="Medium"/>
    <x v="0"/>
    <x v="0"/>
    <x v="0"/>
    <n v="9.6999999999999993"/>
    <n v="24"/>
    <x v="0"/>
    <n v="0"/>
    <n v="5"/>
    <n v="450"/>
    <n v="4365"/>
    <x v="0"/>
    <n v="6"/>
    <s v="Q2"/>
    <s v="Sunday"/>
    <s v="Hyderabad"/>
    <s v="Email"/>
    <s v="System Issue"/>
    <x v="2"/>
    <x v="0"/>
    <s v="Normal"/>
    <s v="Excellent"/>
    <x v="0"/>
  </r>
  <r>
    <s v="OPS-104886"/>
    <d v="2025-02-24T00:00:00"/>
    <x v="3"/>
    <s v="Noida"/>
    <s v="Access Request"/>
    <s v="Medium"/>
    <x v="2"/>
    <x v="0"/>
    <x v="0"/>
    <n v="11.5"/>
    <n v="24"/>
    <x v="0"/>
    <n v="0"/>
    <n v="5"/>
    <n v="400"/>
    <n v="4600"/>
    <x v="4"/>
    <n v="2"/>
    <s v="Q1"/>
    <s v="Monday"/>
    <s v="Noida"/>
    <s v="Teams"/>
    <s v="Access Request"/>
    <x v="3"/>
    <x v="0"/>
    <s v="Normal"/>
    <s v="Excellent"/>
    <x v="0"/>
  </r>
  <r>
    <s v="OPS-103330"/>
    <d v="2025-04-27T00:00:00"/>
    <x v="0"/>
    <s v="Gurugram"/>
    <s v="Data Correction"/>
    <s v="Low"/>
    <x v="0"/>
    <x v="2"/>
    <x v="0"/>
    <n v="5.4"/>
    <n v="48"/>
    <x v="0"/>
    <n v="0"/>
    <n v="4.7"/>
    <n v="350"/>
    <n v="1890"/>
    <x v="10"/>
    <n v="4"/>
    <s v="Q2"/>
    <s v="Sunday"/>
    <s v="Gurugram"/>
    <s v="Email"/>
    <s v="Data Correction"/>
    <x v="0"/>
    <x v="0"/>
    <s v="Normal"/>
    <s v="Excellent"/>
    <x v="0"/>
  </r>
  <r>
    <s v="OPS-100031"/>
    <d v="2025-02-28T00:00:00"/>
    <x v="3"/>
    <s v="Mumbai"/>
    <s v="Invoice Query"/>
    <s v="High"/>
    <x v="3"/>
    <x v="1"/>
    <x v="0"/>
    <n v="8.3000000000000007"/>
    <n v="12"/>
    <x v="0"/>
    <n v="0"/>
    <n v="5"/>
    <n v="280"/>
    <n v="2324"/>
    <x v="4"/>
    <n v="2"/>
    <s v="Q1"/>
    <s v="Friday"/>
    <s v="Mumbai"/>
    <s v="Phone"/>
    <s v="Invoice Query"/>
    <x v="3"/>
    <x v="0"/>
    <s v="Normal"/>
    <s v="Good"/>
    <x v="0"/>
  </r>
  <r>
    <s v="OPS-103800"/>
    <d v="2025-12-22T00:00:00"/>
    <x v="0"/>
    <s v="Pune"/>
    <s v="Employee Query"/>
    <s v="Medium"/>
    <x v="0"/>
    <x v="3"/>
    <x v="0"/>
    <n v="2.2000000000000002"/>
    <n v="24"/>
    <x v="0"/>
    <n v="0"/>
    <n v="5"/>
    <n v="280"/>
    <n v="616"/>
    <x v="7"/>
    <n v="12"/>
    <s v="Q4"/>
    <s v="Monday"/>
    <s v="Pune"/>
    <s v="Email"/>
    <s v="Employee Query"/>
    <x v="0"/>
    <x v="0"/>
    <s v="Normal"/>
    <s v="Excellent"/>
    <x v="0"/>
  </r>
  <r>
    <s v="OPS-101047"/>
    <d v="2025-03-19T00:00:00"/>
    <x v="0"/>
    <s v="Bengaluru"/>
    <s v="Employee Query"/>
    <s v="Critical"/>
    <x v="2"/>
    <x v="0"/>
    <x v="0"/>
    <n v="19.7"/>
    <n v="4"/>
    <x v="1"/>
    <n v="1"/>
    <n v="3.8"/>
    <n v="400"/>
    <n v="7880"/>
    <x v="8"/>
    <n v="3"/>
    <s v="Q1"/>
    <s v="Wednesday"/>
    <s v="Bengaluru"/>
    <s v="Teams"/>
    <s v="Employee Query"/>
    <x v="0"/>
    <x v="1"/>
    <s v="Normal"/>
    <s v="Critical"/>
    <x v="1"/>
  </r>
  <r>
    <s v="OPS-104744"/>
    <d v="2025-01-08T00:00:00"/>
    <x v="5"/>
    <s v="Hyderabad"/>
    <s v="Compliance Request"/>
    <s v="Medium"/>
    <x v="1"/>
    <x v="0"/>
    <x v="0"/>
    <n v="13.5"/>
    <n v="24"/>
    <x v="0"/>
    <n v="1"/>
    <n v="4.9000000000000004"/>
    <n v="400"/>
    <n v="5400"/>
    <x v="5"/>
    <n v="1"/>
    <s v="Q1"/>
    <s v="Wednesday"/>
    <s v="Hyderabad"/>
    <s v="Portal"/>
    <s v="Compliance Request"/>
    <x v="5"/>
    <x v="0"/>
    <s v="Normal"/>
    <s v="Good"/>
    <x v="1"/>
  </r>
  <r>
    <s v="OPS-100624"/>
    <d v="2025-08-05T00:00:00"/>
    <x v="1"/>
    <s v="Noida"/>
    <s v="Report Request"/>
    <s v="Medium"/>
    <x v="0"/>
    <x v="3"/>
    <x v="0"/>
    <n v="6.8"/>
    <n v="24"/>
    <x v="0"/>
    <n v="1"/>
    <n v="4.5"/>
    <n v="350"/>
    <n v="2380"/>
    <x v="1"/>
    <n v="8"/>
    <s v="Q3"/>
    <s v="Tuesday"/>
    <s v="Noida"/>
    <s v="Email"/>
    <s v="Report Request"/>
    <x v="1"/>
    <x v="0"/>
    <s v="Normal"/>
    <s v="Excellent"/>
    <x v="1"/>
  </r>
  <r>
    <s v="OPS-101874"/>
    <d v="2025-01-25T00:00:00"/>
    <x v="5"/>
    <s v="Gurugram"/>
    <s v="Vendor Query"/>
    <s v="Low"/>
    <x v="3"/>
    <x v="3"/>
    <x v="0"/>
    <n v="6"/>
    <n v="48"/>
    <x v="0"/>
    <n v="0"/>
    <n v="4.9000000000000004"/>
    <n v="450"/>
    <n v="2700"/>
    <x v="5"/>
    <n v="1"/>
    <s v="Q1"/>
    <s v="Saturday"/>
    <s v="Gurugram"/>
    <s v="Phone"/>
    <s v="Vendor Query"/>
    <x v="5"/>
    <x v="0"/>
    <s v="Normal"/>
    <s v="Excellent"/>
    <x v="0"/>
  </r>
  <r>
    <s v="OPS-103709"/>
    <d v="2025-07-17T00:00:00"/>
    <x v="5"/>
    <s v="Noida"/>
    <s v="Data Correction"/>
    <s v="Medium"/>
    <x v="0"/>
    <x v="0"/>
    <x v="0"/>
    <n v="11.4"/>
    <n v="24"/>
    <x v="0"/>
    <n v="1"/>
    <n v="4.8"/>
    <n v="280"/>
    <n v="3192"/>
    <x v="11"/>
    <n v="7"/>
    <s v="Q3"/>
    <s v="Thursday"/>
    <s v="Noida"/>
    <s v="Email"/>
    <s v="Data Correction"/>
    <x v="5"/>
    <x v="0"/>
    <s v="Normal"/>
    <s v="Excellent"/>
    <x v="1"/>
  </r>
  <r>
    <s v="OPS-104737"/>
    <d v="2025-03-03T00:00:00"/>
    <x v="1"/>
    <s v="Mumbai"/>
    <s v="System Issue"/>
    <s v="Low"/>
    <x v="3"/>
    <x v="4"/>
    <x v="0"/>
    <n v="0.6"/>
    <n v="48"/>
    <x v="0"/>
    <n v="0"/>
    <n v="4.9000000000000004"/>
    <n v="400"/>
    <n v="240"/>
    <x v="8"/>
    <n v="3"/>
    <s v="Q1"/>
    <s v="Monday"/>
    <s v="Mumbai"/>
    <s v="Phone"/>
    <s v="System Issue"/>
    <x v="1"/>
    <x v="0"/>
    <s v="Normal"/>
    <s v="Excellent"/>
    <x v="0"/>
  </r>
  <r>
    <s v="OPS-100209"/>
    <d v="2025-08-08T00:00:00"/>
    <x v="4"/>
    <s v="Gurugram"/>
    <s v="System Issue"/>
    <s v="Low"/>
    <x v="1"/>
    <x v="1"/>
    <x v="0"/>
    <n v="12"/>
    <n v="48"/>
    <x v="0"/>
    <n v="0"/>
    <n v="4.2"/>
    <n v="350"/>
    <n v="4200"/>
    <x v="1"/>
    <n v="8"/>
    <s v="Q3"/>
    <s v="Friday"/>
    <s v="Gurugram"/>
    <s v="Portal"/>
    <s v="System Issue"/>
    <x v="4"/>
    <x v="0"/>
    <s v="Normal"/>
    <s v="Excellent"/>
    <x v="0"/>
  </r>
  <r>
    <s v="OPS-103821"/>
    <d v="2025-04-14T00:00:00"/>
    <x v="5"/>
    <s v="Mumbai"/>
    <s v="Compliance Request"/>
    <s v="Medium"/>
    <x v="3"/>
    <x v="0"/>
    <x v="1"/>
    <n v="11.4"/>
    <n v="24"/>
    <x v="0"/>
    <n v="2"/>
    <n v="4.4000000000000004"/>
    <n v="400"/>
    <n v="4560"/>
    <x v="10"/>
    <n v="4"/>
    <s v="Q2"/>
    <s v="Monday"/>
    <s v="Mumbai"/>
    <s v="Phone"/>
    <s v="Compliance Request"/>
    <x v="5"/>
    <x v="0"/>
    <s v="Normal"/>
    <s v="Excellent"/>
    <x v="1"/>
  </r>
  <r>
    <s v="OPS-101734"/>
    <d v="2025-03-25T00:00:00"/>
    <x v="0"/>
    <s v="Mumbai"/>
    <s v="Data Correction"/>
    <s v="Medium"/>
    <x v="1"/>
    <x v="0"/>
    <x v="1"/>
    <n v="24"/>
    <n v="24"/>
    <x v="0"/>
    <n v="2"/>
    <n v="3.8"/>
    <n v="350"/>
    <n v="8400"/>
    <x v="8"/>
    <n v="3"/>
    <s v="Q1"/>
    <s v="Tuesday"/>
    <s v="Mumbai"/>
    <s v="Portal"/>
    <s v="Data Correction"/>
    <x v="0"/>
    <x v="0"/>
    <s v="Normal"/>
    <s v="Good"/>
    <x v="1"/>
  </r>
  <r>
    <s v="OPS-102931"/>
    <d v="2025-02-18T00:00:00"/>
    <x v="0"/>
    <s v="Chennai"/>
    <s v="Report Request"/>
    <s v="High"/>
    <x v="0"/>
    <x v="3"/>
    <x v="0"/>
    <n v="15.4"/>
    <n v="12"/>
    <x v="1"/>
    <n v="0"/>
    <n v="4.3"/>
    <n v="320"/>
    <n v="4928"/>
    <x v="4"/>
    <n v="2"/>
    <s v="Q1"/>
    <s v="Tuesday"/>
    <s v="Chennai"/>
    <s v="Email"/>
    <s v="Report Request"/>
    <x v="0"/>
    <x v="1"/>
    <s v="Normal"/>
    <s v="At Risk"/>
    <x v="0"/>
  </r>
  <r>
    <s v="OPS-100798"/>
    <d v="2025-11-04T00:00:00"/>
    <x v="5"/>
    <s v="Bengaluru"/>
    <s v="Invoice Query"/>
    <s v="Medium"/>
    <x v="0"/>
    <x v="4"/>
    <x v="0"/>
    <n v="16.600000000000001"/>
    <n v="24"/>
    <x v="0"/>
    <n v="0"/>
    <n v="3.7"/>
    <n v="320"/>
    <n v="5312"/>
    <x v="6"/>
    <n v="11"/>
    <s v="Q4"/>
    <s v="Tuesday"/>
    <s v="Bengaluru"/>
    <s v="Email"/>
    <s v="Invoice Query"/>
    <x v="5"/>
    <x v="0"/>
    <s v="Normal"/>
    <s v="Good"/>
    <x v="0"/>
  </r>
  <r>
    <s v="OPS-101895"/>
    <d v="2025-11-08T00:00:00"/>
    <x v="3"/>
    <s v="Hyderabad"/>
    <s v="Access Request"/>
    <s v="Low"/>
    <x v="1"/>
    <x v="1"/>
    <x v="2"/>
    <n v="22.9"/>
    <n v="48"/>
    <x v="0"/>
    <n v="0"/>
    <n v="4.5999999999999996"/>
    <n v="450"/>
    <n v="10305"/>
    <x v="6"/>
    <n v="11"/>
    <s v="Q4"/>
    <s v="Saturday"/>
    <s v="Hyderabad"/>
    <s v="Portal"/>
    <s v="Access Request"/>
    <x v="3"/>
    <x v="0"/>
    <s v="Normal"/>
    <s v="Excellent"/>
    <x v="0"/>
  </r>
  <r>
    <s v="OPS-102253"/>
    <d v="2025-02-11T00:00:00"/>
    <x v="1"/>
    <s v="Chennai"/>
    <s v="Vendor Query"/>
    <s v="Medium"/>
    <x v="2"/>
    <x v="0"/>
    <x v="0"/>
    <n v="0.3"/>
    <n v="24"/>
    <x v="0"/>
    <n v="1"/>
    <n v="4.9000000000000004"/>
    <n v="400"/>
    <n v="120"/>
    <x v="4"/>
    <n v="2"/>
    <s v="Q1"/>
    <s v="Tuesday"/>
    <s v="Chennai"/>
    <s v="Teams"/>
    <s v="Vendor Query"/>
    <x v="1"/>
    <x v="0"/>
    <s v="Normal"/>
    <s v="Excellent"/>
    <x v="1"/>
  </r>
  <r>
    <s v="OPS-101353"/>
    <d v="2025-01-27T00:00:00"/>
    <x v="0"/>
    <s v="Mumbai"/>
    <s v="Employee Query"/>
    <s v="Low"/>
    <x v="1"/>
    <x v="0"/>
    <x v="0"/>
    <n v="14.2"/>
    <n v="48"/>
    <x v="0"/>
    <n v="1"/>
    <n v="4.4000000000000004"/>
    <n v="350"/>
    <n v="4970"/>
    <x v="5"/>
    <n v="1"/>
    <s v="Q1"/>
    <s v="Monday"/>
    <s v="Mumbai"/>
    <s v="Portal"/>
    <s v="Employee Query"/>
    <x v="0"/>
    <x v="0"/>
    <s v="Normal"/>
    <s v="Excellent"/>
    <x v="1"/>
  </r>
  <r>
    <s v="OPS-103924"/>
    <d v="2025-03-27T00:00:00"/>
    <x v="4"/>
    <s v="Hyderabad"/>
    <s v="Data Correction"/>
    <s v="Medium"/>
    <x v="1"/>
    <x v="3"/>
    <x v="2"/>
    <n v="15.4"/>
    <n v="24"/>
    <x v="0"/>
    <n v="2"/>
    <n v="4.4000000000000004"/>
    <n v="450"/>
    <n v="6930"/>
    <x v="8"/>
    <n v="3"/>
    <s v="Q1"/>
    <s v="Thursday"/>
    <s v="Hyderabad"/>
    <s v="Portal"/>
    <s v="Data Correction"/>
    <x v="4"/>
    <x v="0"/>
    <s v="Normal"/>
    <s v="Good"/>
    <x v="1"/>
  </r>
  <r>
    <s v="OPS-100647"/>
    <d v="2025-11-13T00:00:00"/>
    <x v="5"/>
    <s v="Chennai"/>
    <s v="Invoice Query"/>
    <s v="Critical"/>
    <x v="1"/>
    <x v="4"/>
    <x v="0"/>
    <n v="1.7"/>
    <n v="4"/>
    <x v="0"/>
    <n v="1"/>
    <n v="5"/>
    <n v="450"/>
    <n v="765"/>
    <x v="6"/>
    <n v="11"/>
    <s v="Q4"/>
    <s v="Thursday"/>
    <s v="Chennai"/>
    <s v="Portal"/>
    <s v="Invoice Query"/>
    <x v="5"/>
    <x v="0"/>
    <s v="Normal"/>
    <s v="Excellent"/>
    <x v="1"/>
  </r>
  <r>
    <s v="OPS-103724"/>
    <d v="2025-01-24T00:00:00"/>
    <x v="1"/>
    <s v="Noida"/>
    <s v="Data Correction"/>
    <s v="Medium"/>
    <x v="1"/>
    <x v="1"/>
    <x v="0"/>
    <n v="8.6999999999999993"/>
    <n v="24"/>
    <x v="0"/>
    <n v="0"/>
    <n v="4.0999999999999996"/>
    <n v="350"/>
    <n v="3045"/>
    <x v="5"/>
    <n v="1"/>
    <s v="Q1"/>
    <s v="Friday"/>
    <s v="Noida"/>
    <s v="Portal"/>
    <s v="Data Correction"/>
    <x v="1"/>
    <x v="0"/>
    <s v="Normal"/>
    <s v="Excellent"/>
    <x v="0"/>
  </r>
  <r>
    <s v="OPS-104809"/>
    <d v="2025-04-14T00:00:00"/>
    <x v="3"/>
    <s v="Pune"/>
    <s v="Report Request"/>
    <s v="Medium"/>
    <x v="2"/>
    <x v="4"/>
    <x v="1"/>
    <n v="11.6"/>
    <n v="24"/>
    <x v="0"/>
    <n v="2"/>
    <n v="3.9"/>
    <n v="400"/>
    <n v="4640"/>
    <x v="10"/>
    <n v="4"/>
    <s v="Q2"/>
    <s v="Monday"/>
    <s v="Pune"/>
    <s v="Teams"/>
    <s v="Report Request"/>
    <x v="3"/>
    <x v="0"/>
    <s v="Normal"/>
    <s v="Excellent"/>
    <x v="1"/>
  </r>
  <r>
    <s v="OPS-102047"/>
    <d v="2025-05-09T00:00:00"/>
    <x v="1"/>
    <s v="Gurugram"/>
    <s v="Report Request"/>
    <s v="High"/>
    <x v="2"/>
    <x v="4"/>
    <x v="0"/>
    <n v="9.5"/>
    <n v="12"/>
    <x v="0"/>
    <n v="2"/>
    <n v="4.0999999999999996"/>
    <n v="280"/>
    <n v="2660"/>
    <x v="2"/>
    <n v="5"/>
    <s v="Q2"/>
    <s v="Friday"/>
    <s v="Gurugram"/>
    <s v="Teams"/>
    <s v="Report Request"/>
    <x v="1"/>
    <x v="0"/>
    <s v="Normal"/>
    <s v="Good"/>
    <x v="1"/>
  </r>
  <r>
    <s v="OPS-100837"/>
    <d v="2025-04-03T00:00:00"/>
    <x v="6"/>
    <s v="Gurugram"/>
    <s v="Data Correction"/>
    <s v="Low"/>
    <x v="0"/>
    <x v="3"/>
    <x v="0"/>
    <n v="18.399999999999999"/>
    <n v="48"/>
    <x v="0"/>
    <n v="0"/>
    <n v="4.8"/>
    <n v="400"/>
    <n v="7360"/>
    <x v="10"/>
    <n v="4"/>
    <s v="Q2"/>
    <s v="Thursday"/>
    <s v="Gurugram"/>
    <s v="Email"/>
    <s v="Data Correction"/>
    <x v="6"/>
    <x v="0"/>
    <s v="Normal"/>
    <s v="Excellent"/>
    <x v="0"/>
  </r>
  <r>
    <s v="OPS-103337"/>
    <d v="2025-03-22T00:00:00"/>
    <x v="6"/>
    <s v="Bengaluru"/>
    <s v="Access Request"/>
    <s v="Medium"/>
    <x v="1"/>
    <x v="4"/>
    <x v="0"/>
    <n v="2.4"/>
    <n v="24"/>
    <x v="0"/>
    <n v="0"/>
    <n v="4.3"/>
    <n v="280"/>
    <n v="672"/>
    <x v="8"/>
    <n v="3"/>
    <s v="Q1"/>
    <s v="Saturday"/>
    <s v="Bengaluru"/>
    <s v="Portal"/>
    <s v="Access Request"/>
    <x v="6"/>
    <x v="0"/>
    <s v="Normal"/>
    <s v="Excellent"/>
    <x v="0"/>
  </r>
  <r>
    <s v="OPS-101140"/>
    <d v="2025-04-14T00:00:00"/>
    <x v="2"/>
    <s v="Noida"/>
    <s v="Report Request"/>
    <s v="Critical"/>
    <x v="0"/>
    <x v="1"/>
    <x v="0"/>
    <n v="23.7"/>
    <n v="4"/>
    <x v="1"/>
    <n v="1"/>
    <n v="4.7"/>
    <n v="450"/>
    <n v="10665"/>
    <x v="10"/>
    <n v="4"/>
    <s v="Q2"/>
    <s v="Monday"/>
    <s v="Noida"/>
    <s v="Email"/>
    <s v="Report Request"/>
    <x v="2"/>
    <x v="1"/>
    <s v="Normal"/>
    <s v="Critical"/>
    <x v="1"/>
  </r>
  <r>
    <s v="OPS-102524"/>
    <d v="2025-04-07T00:00:00"/>
    <x v="5"/>
    <s v="Noida"/>
    <s v="Access Request"/>
    <s v="Low"/>
    <x v="0"/>
    <x v="2"/>
    <x v="0"/>
    <n v="19.100000000000001"/>
    <n v="48"/>
    <x v="0"/>
    <n v="0"/>
    <n v="4.7"/>
    <n v="450"/>
    <n v="8595"/>
    <x v="10"/>
    <n v="4"/>
    <s v="Q2"/>
    <s v="Monday"/>
    <s v="Noida"/>
    <s v="Email"/>
    <s v="Access Request"/>
    <x v="5"/>
    <x v="0"/>
    <s v="Normal"/>
    <s v="Excellent"/>
    <x v="0"/>
  </r>
  <r>
    <s v="OPS-104026"/>
    <d v="2025-04-03T00:00:00"/>
    <x v="4"/>
    <s v="Gurugram"/>
    <s v="Compliance Request"/>
    <s v="Low"/>
    <x v="1"/>
    <x v="3"/>
    <x v="0"/>
    <n v="9.4"/>
    <n v="48"/>
    <x v="0"/>
    <n v="0"/>
    <n v="4.9000000000000004"/>
    <n v="400"/>
    <n v="3760"/>
    <x v="10"/>
    <n v="4"/>
    <s v="Q2"/>
    <s v="Thursday"/>
    <s v="Gurugram"/>
    <s v="Portal"/>
    <s v="Compliance Request"/>
    <x v="4"/>
    <x v="0"/>
    <s v="Normal"/>
    <s v="Excellent"/>
    <x v="0"/>
  </r>
  <r>
    <s v="OPS-101343"/>
    <d v="2025-02-10T00:00:00"/>
    <x v="6"/>
    <s v="Pune"/>
    <s v="System Issue"/>
    <s v="Low"/>
    <x v="0"/>
    <x v="0"/>
    <x v="0"/>
    <n v="4.2"/>
    <n v="48"/>
    <x v="0"/>
    <n v="0"/>
    <n v="4.9000000000000004"/>
    <n v="350"/>
    <n v="1470"/>
    <x v="4"/>
    <n v="2"/>
    <s v="Q1"/>
    <s v="Monday"/>
    <s v="Pune"/>
    <s v="Email"/>
    <s v="System Issue"/>
    <x v="6"/>
    <x v="0"/>
    <s v="Normal"/>
    <s v="Excellent"/>
    <x v="0"/>
  </r>
  <r>
    <s v="OPS-103303"/>
    <d v="2025-05-07T00:00:00"/>
    <x v="3"/>
    <s v="Noida"/>
    <s v="Access Request"/>
    <s v="Medium"/>
    <x v="0"/>
    <x v="0"/>
    <x v="0"/>
    <n v="10.3"/>
    <n v="24"/>
    <x v="0"/>
    <n v="1"/>
    <n v="4.2"/>
    <n v="450"/>
    <n v="4635"/>
    <x v="2"/>
    <n v="5"/>
    <s v="Q2"/>
    <s v="Wednesday"/>
    <s v="Noida"/>
    <s v="Email"/>
    <s v="Access Request"/>
    <x v="3"/>
    <x v="0"/>
    <s v="Normal"/>
    <s v="Excellent"/>
    <x v="1"/>
  </r>
  <r>
    <s v="OPS-103261"/>
    <d v="2025-01-17T00:00:00"/>
    <x v="5"/>
    <s v="Bengaluru"/>
    <s v="Employee Query"/>
    <s v="Medium"/>
    <x v="1"/>
    <x v="0"/>
    <x v="0"/>
    <n v="14.8"/>
    <n v="24"/>
    <x v="0"/>
    <n v="0"/>
    <n v="4.5"/>
    <n v="450"/>
    <n v="6660"/>
    <x v="5"/>
    <n v="1"/>
    <s v="Q1"/>
    <s v="Friday"/>
    <s v="Bengaluru"/>
    <s v="Portal"/>
    <s v="Employee Query"/>
    <x v="5"/>
    <x v="0"/>
    <s v="Normal"/>
    <s v="Good"/>
    <x v="0"/>
  </r>
  <r>
    <s v="OPS-101384"/>
    <d v="2025-10-22T00:00:00"/>
    <x v="2"/>
    <s v="Mumbai"/>
    <s v="System Issue"/>
    <s v="Medium"/>
    <x v="1"/>
    <x v="0"/>
    <x v="1"/>
    <n v="15.1"/>
    <n v="24"/>
    <x v="0"/>
    <n v="1"/>
    <n v="3.6"/>
    <n v="350"/>
    <n v="5285"/>
    <x v="3"/>
    <n v="10"/>
    <s v="Q4"/>
    <s v="Wednesday"/>
    <s v="Mumbai"/>
    <s v="Portal"/>
    <s v="System Issue"/>
    <x v="2"/>
    <x v="0"/>
    <s v="Normal"/>
    <s v="Good"/>
    <x v="1"/>
  </r>
  <r>
    <s v="OPS-100374"/>
    <d v="2025-06-19T00:00:00"/>
    <x v="3"/>
    <s v="Hyderabad"/>
    <s v="Vendor Query"/>
    <s v="Medium"/>
    <x v="0"/>
    <x v="2"/>
    <x v="0"/>
    <n v="16.899999999999999"/>
    <n v="24"/>
    <x v="0"/>
    <n v="0"/>
    <n v="5"/>
    <n v="320"/>
    <n v="5408"/>
    <x v="0"/>
    <n v="6"/>
    <s v="Q2"/>
    <s v="Thursday"/>
    <s v="Hyderabad"/>
    <s v="Email"/>
    <s v="Vendor Query"/>
    <x v="3"/>
    <x v="0"/>
    <s v="Normal"/>
    <s v="Good"/>
    <x v="0"/>
  </r>
  <r>
    <s v="OPS-103936"/>
    <d v="2025-04-18T00:00:00"/>
    <x v="5"/>
    <s v="Hyderabad"/>
    <s v="Report Request"/>
    <s v="Low"/>
    <x v="0"/>
    <x v="4"/>
    <x v="0"/>
    <n v="12.4"/>
    <n v="48"/>
    <x v="0"/>
    <n v="0"/>
    <n v="4"/>
    <n v="320"/>
    <n v="3968"/>
    <x v="10"/>
    <n v="4"/>
    <s v="Q2"/>
    <s v="Friday"/>
    <s v="Hyderabad"/>
    <s v="Email"/>
    <s v="Report Request"/>
    <x v="5"/>
    <x v="0"/>
    <s v="Normal"/>
    <s v="Excellent"/>
    <x v="0"/>
  </r>
  <r>
    <s v="OPS-103898"/>
    <d v="2025-04-12T00:00:00"/>
    <x v="5"/>
    <s v="Bengaluru"/>
    <s v="Employee Query"/>
    <s v="Medium"/>
    <x v="2"/>
    <x v="0"/>
    <x v="0"/>
    <n v="6.9"/>
    <n v="24"/>
    <x v="0"/>
    <n v="1"/>
    <n v="4.5999999999999996"/>
    <n v="400"/>
    <n v="2760"/>
    <x v="10"/>
    <n v="4"/>
    <s v="Q2"/>
    <s v="Saturday"/>
    <s v="Bengaluru"/>
    <s v="Teams"/>
    <s v="Employee Query"/>
    <x v="5"/>
    <x v="0"/>
    <s v="Normal"/>
    <s v="Excellent"/>
    <x v="1"/>
  </r>
  <r>
    <s v="OPS-102238"/>
    <d v="2025-10-20T00:00:00"/>
    <x v="5"/>
    <s v="Chennai"/>
    <s v="Compliance Request"/>
    <s v="Low"/>
    <x v="0"/>
    <x v="1"/>
    <x v="0"/>
    <n v="3.6"/>
    <n v="48"/>
    <x v="0"/>
    <n v="0"/>
    <n v="5"/>
    <n v="280"/>
    <n v="1008"/>
    <x v="3"/>
    <n v="10"/>
    <s v="Q4"/>
    <s v="Monday"/>
    <s v="Chennai"/>
    <s v="Email"/>
    <s v="Compliance Request"/>
    <x v="5"/>
    <x v="0"/>
    <s v="Normal"/>
    <s v="Excellent"/>
    <x v="0"/>
  </r>
  <r>
    <s v="OPS-102806"/>
    <d v="2025-12-15T00:00:00"/>
    <x v="0"/>
    <s v="Mumbai"/>
    <s v="Data Correction"/>
    <s v="Medium"/>
    <x v="1"/>
    <x v="0"/>
    <x v="0"/>
    <n v="1.2"/>
    <n v="24"/>
    <x v="0"/>
    <n v="0"/>
    <n v="4.8"/>
    <n v="400"/>
    <n v="480"/>
    <x v="7"/>
    <n v="12"/>
    <s v="Q4"/>
    <s v="Monday"/>
    <s v="Mumbai"/>
    <s v="Portal"/>
    <s v="Data Correction"/>
    <x v="0"/>
    <x v="0"/>
    <s v="Normal"/>
    <s v="Excellent"/>
    <x v="0"/>
  </r>
  <r>
    <s v="OPS-104183"/>
    <d v="2025-02-20T00:00:00"/>
    <x v="3"/>
    <s v="Mumbai"/>
    <s v="Report Request"/>
    <s v="Critical"/>
    <x v="0"/>
    <x v="3"/>
    <x v="0"/>
    <n v="7.4"/>
    <n v="4"/>
    <x v="1"/>
    <n v="0"/>
    <n v="4.3"/>
    <n v="450"/>
    <n v="3330"/>
    <x v="4"/>
    <n v="2"/>
    <s v="Q1"/>
    <s v="Thursday"/>
    <s v="Mumbai"/>
    <s v="Email"/>
    <s v="Report Request"/>
    <x v="3"/>
    <x v="1"/>
    <s v="Normal"/>
    <s v="Critical"/>
    <x v="0"/>
  </r>
  <r>
    <s v="OPS-104522"/>
    <d v="2025-11-07T00:00:00"/>
    <x v="6"/>
    <s v="Chennai"/>
    <s v="Compliance Request"/>
    <s v="Low"/>
    <x v="0"/>
    <x v="2"/>
    <x v="0"/>
    <n v="11.3"/>
    <n v="48"/>
    <x v="0"/>
    <n v="1"/>
    <n v="4"/>
    <n v="450"/>
    <n v="5085"/>
    <x v="6"/>
    <n v="11"/>
    <s v="Q4"/>
    <s v="Friday"/>
    <s v="Chennai"/>
    <s v="Email"/>
    <s v="Compliance Request"/>
    <x v="6"/>
    <x v="0"/>
    <s v="Normal"/>
    <s v="Excellent"/>
    <x v="1"/>
  </r>
  <r>
    <s v="OPS-101138"/>
    <d v="2025-07-29T00:00:00"/>
    <x v="2"/>
    <s v="Bengaluru"/>
    <s v="Data Correction"/>
    <s v="High"/>
    <x v="2"/>
    <x v="0"/>
    <x v="0"/>
    <n v="3.9"/>
    <n v="12"/>
    <x v="0"/>
    <n v="0"/>
    <n v="5"/>
    <n v="280"/>
    <n v="1092"/>
    <x v="11"/>
    <n v="7"/>
    <s v="Q3"/>
    <s v="Tuesday"/>
    <s v="Bengaluru"/>
    <s v="Teams"/>
    <s v="Data Correction"/>
    <x v="2"/>
    <x v="0"/>
    <s v="Normal"/>
    <s v="Excellent"/>
    <x v="0"/>
  </r>
  <r>
    <s v="OPS-104153"/>
    <d v="2025-01-16T00:00:00"/>
    <x v="2"/>
    <s v="Hyderabad"/>
    <s v="Access Request"/>
    <s v="Low"/>
    <x v="1"/>
    <x v="4"/>
    <x v="0"/>
    <n v="4.7"/>
    <n v="48"/>
    <x v="0"/>
    <n v="0"/>
    <n v="5"/>
    <n v="280"/>
    <n v="1316"/>
    <x v="5"/>
    <n v="1"/>
    <s v="Q1"/>
    <s v="Thursday"/>
    <s v="Hyderabad"/>
    <s v="Portal"/>
    <s v="Access Request"/>
    <x v="2"/>
    <x v="0"/>
    <s v="Normal"/>
    <s v="Excellent"/>
    <x v="0"/>
  </r>
  <r>
    <s v="OPS-103211"/>
    <d v="2025-06-11T00:00:00"/>
    <x v="4"/>
    <s v="Chennai"/>
    <s v="Unknown"/>
    <s v="High"/>
    <x v="2"/>
    <x v="0"/>
    <x v="0"/>
    <n v="12.7"/>
    <n v="12"/>
    <x v="1"/>
    <n v="2"/>
    <n v="3.6"/>
    <n v="320"/>
    <n v="4064"/>
    <x v="0"/>
    <n v="6"/>
    <s v="Q2"/>
    <s v="Wednesday"/>
    <s v="Chennai"/>
    <s v="Teams"/>
    <s v="Unknown"/>
    <x v="4"/>
    <x v="1"/>
    <s v="Normal"/>
    <s v="At Risk"/>
    <x v="1"/>
  </r>
  <r>
    <s v="OPS-100751"/>
    <d v="2025-07-21T00:00:00"/>
    <x v="6"/>
    <s v="Pune"/>
    <s v="Invoice Query"/>
    <s v="High"/>
    <x v="0"/>
    <x v="4"/>
    <x v="1"/>
    <n v="12.4"/>
    <n v="12"/>
    <x v="1"/>
    <n v="5"/>
    <n v="3.2"/>
    <n v="280"/>
    <n v="3472"/>
    <x v="11"/>
    <n v="7"/>
    <s v="Q3"/>
    <s v="Monday"/>
    <s v="Pune"/>
    <s v="Email"/>
    <s v="Invoice Query"/>
    <x v="6"/>
    <x v="1"/>
    <s v="Normal"/>
    <s v="At Risk"/>
    <x v="1"/>
  </r>
  <r>
    <s v="OPS-101435"/>
    <d v="2025-11-14T00:00:00"/>
    <x v="2"/>
    <s v="Chennai"/>
    <s v="Data Correction"/>
    <s v="Critical"/>
    <x v="0"/>
    <x v="0"/>
    <x v="0"/>
    <n v="3.1"/>
    <n v="4"/>
    <x v="0"/>
    <n v="0"/>
    <n v="4.3"/>
    <n v="450"/>
    <n v="1395"/>
    <x v="6"/>
    <n v="11"/>
    <s v="Q4"/>
    <s v="Friday"/>
    <s v="Chennai"/>
    <s v="Email"/>
    <s v="Data Correction"/>
    <x v="2"/>
    <x v="0"/>
    <s v="Critical Risk"/>
    <s v="Good"/>
    <x v="0"/>
  </r>
  <r>
    <s v="OPS-102010"/>
    <d v="2025-10-12T00:00:00"/>
    <x v="4"/>
    <s v="Noida"/>
    <s v="Compliance Request"/>
    <s v="Low"/>
    <x v="0"/>
    <x v="2"/>
    <x v="0"/>
    <n v="4.3"/>
    <n v="48"/>
    <x v="0"/>
    <n v="1"/>
    <n v="4.9000000000000004"/>
    <n v="400"/>
    <n v="1720"/>
    <x v="3"/>
    <n v="10"/>
    <s v="Q4"/>
    <s v="Sunday"/>
    <s v="Noida"/>
    <s v="Email"/>
    <s v="Compliance Request"/>
    <x v="4"/>
    <x v="0"/>
    <s v="Normal"/>
    <s v="Excellent"/>
    <x v="1"/>
  </r>
  <r>
    <s v="OPS-102959"/>
    <d v="2025-10-06T00:00:00"/>
    <x v="0"/>
    <s v="Gurugram"/>
    <s v="Report Request"/>
    <s v="Low"/>
    <x v="1"/>
    <x v="1"/>
    <x v="0"/>
    <n v="2.2999999999999998"/>
    <n v="48"/>
    <x v="0"/>
    <n v="2"/>
    <n v="4.4000000000000004"/>
    <n v="400"/>
    <n v="920"/>
    <x v="3"/>
    <n v="10"/>
    <s v="Q4"/>
    <s v="Monday"/>
    <s v="Gurugram"/>
    <s v="Portal"/>
    <s v="Report Request"/>
    <x v="0"/>
    <x v="0"/>
    <s v="Normal"/>
    <s v="Excellent"/>
    <x v="1"/>
  </r>
  <r>
    <s v="OPS-100838"/>
    <d v="2025-06-09T00:00:00"/>
    <x v="6"/>
    <s v="Bengaluru"/>
    <s v="Access Request"/>
    <s v="Medium"/>
    <x v="2"/>
    <x v="1"/>
    <x v="0"/>
    <n v="5.9"/>
    <n v="24"/>
    <x v="0"/>
    <n v="0"/>
    <n v="5"/>
    <n v="280"/>
    <n v="1652"/>
    <x v="0"/>
    <n v="6"/>
    <s v="Q2"/>
    <s v="Monday"/>
    <s v="Bengaluru"/>
    <s v="Teams"/>
    <s v="Access Request"/>
    <x v="6"/>
    <x v="0"/>
    <s v="Normal"/>
    <s v="Excellent"/>
    <x v="0"/>
  </r>
  <r>
    <s v="OPS-104030"/>
    <d v="2025-04-27T00:00:00"/>
    <x v="0"/>
    <s v="Chennai"/>
    <s v="Employee Query"/>
    <s v="High"/>
    <x v="3"/>
    <x v="1"/>
    <x v="1"/>
    <n v="18.5"/>
    <n v="12"/>
    <x v="1"/>
    <n v="2"/>
    <n v="3.4"/>
    <n v="320"/>
    <n v="5920"/>
    <x v="10"/>
    <n v="4"/>
    <s v="Q2"/>
    <s v="Sunday"/>
    <s v="Chennai"/>
    <s v="Phone"/>
    <s v="Employee Query"/>
    <x v="0"/>
    <x v="1"/>
    <s v="Normal"/>
    <s v="Critical"/>
    <x v="1"/>
  </r>
  <r>
    <s v="OPS-104826"/>
    <d v="2025-12-31T00:00:00"/>
    <x v="6"/>
    <s v="Mumbai"/>
    <s v="Report Request"/>
    <s v="Critical"/>
    <x v="0"/>
    <x v="4"/>
    <x v="0"/>
    <n v="7.6"/>
    <n v="4"/>
    <x v="1"/>
    <n v="0"/>
    <n v="4.4000000000000004"/>
    <n v="320"/>
    <n v="2432"/>
    <x v="7"/>
    <n v="12"/>
    <s v="Q4"/>
    <s v="Wednesday"/>
    <s v="Mumbai"/>
    <s v="Email"/>
    <s v="Report Request"/>
    <x v="6"/>
    <x v="1"/>
    <s v="Critical Risk"/>
    <s v="Critical"/>
    <x v="0"/>
  </r>
  <r>
    <s v="OPS-103343"/>
    <d v="2025-12-23T00:00:00"/>
    <x v="2"/>
    <s v="Mumbai"/>
    <s v="Invoice Query"/>
    <s v="Low"/>
    <x v="0"/>
    <x v="4"/>
    <x v="0"/>
    <n v="6.4"/>
    <n v="48"/>
    <x v="0"/>
    <n v="0"/>
    <n v="5"/>
    <n v="400"/>
    <n v="2560"/>
    <x v="7"/>
    <n v="12"/>
    <s v="Q4"/>
    <s v="Tuesday"/>
    <s v="Mumbai"/>
    <s v="Email"/>
    <s v="Invoice Query"/>
    <x v="2"/>
    <x v="0"/>
    <s v="Normal"/>
    <s v="Excellent"/>
    <x v="0"/>
  </r>
  <r>
    <s v="OPS-101598"/>
    <d v="2025-01-09T00:00:00"/>
    <x v="6"/>
    <s v="Pune"/>
    <s v="Report Request"/>
    <s v="Low"/>
    <x v="2"/>
    <x v="3"/>
    <x v="0"/>
    <n v="16.100000000000001"/>
    <n v="48"/>
    <x v="0"/>
    <n v="0"/>
    <s v="Unknown"/>
    <n v="350"/>
    <n v="5635"/>
    <x v="5"/>
    <n v="1"/>
    <s v="Q1"/>
    <s v="Thursday"/>
    <s v="Pune"/>
    <s v="Teams"/>
    <s v="Report Request"/>
    <x v="6"/>
    <x v="0"/>
    <s v="Normal"/>
    <s v="Excellent"/>
    <x v="0"/>
  </r>
  <r>
    <s v="OPS-100677"/>
    <d v="2025-05-23T00:00:00"/>
    <x v="4"/>
    <s v="Chennai"/>
    <s v="Data Correction"/>
    <s v="Medium"/>
    <x v="0"/>
    <x v="1"/>
    <x v="0"/>
    <n v="20.7"/>
    <n v="24"/>
    <x v="0"/>
    <n v="0"/>
    <n v="4.0999999999999996"/>
    <n v="450"/>
    <n v="9315"/>
    <x v="2"/>
    <n v="5"/>
    <s v="Q2"/>
    <s v="Friday"/>
    <s v="Chennai"/>
    <s v="Email"/>
    <s v="Data Correction"/>
    <x v="4"/>
    <x v="0"/>
    <s v="Normal"/>
    <s v="Good"/>
    <x v="0"/>
  </r>
  <r>
    <s v="OPS-103996"/>
    <d v="2025-03-15T00:00:00"/>
    <x v="2"/>
    <s v="Bengaluru"/>
    <s v="Invoice Query"/>
    <s v="Low"/>
    <x v="0"/>
    <x v="4"/>
    <x v="0"/>
    <n v="10.3"/>
    <n v="48"/>
    <x v="0"/>
    <n v="0"/>
    <n v="4.5999999999999996"/>
    <n v="450"/>
    <n v="4635"/>
    <x v="8"/>
    <n v="3"/>
    <s v="Q1"/>
    <s v="Saturday"/>
    <s v="Bengaluru"/>
    <s v="Email"/>
    <s v="Invoice Query"/>
    <x v="2"/>
    <x v="0"/>
    <s v="Normal"/>
    <s v="Excellent"/>
    <x v="0"/>
  </r>
  <r>
    <s v="OPS-101527"/>
    <d v="2025-03-14T00:00:00"/>
    <x v="4"/>
    <s v="Mumbai"/>
    <s v="Data Correction"/>
    <s v="Medium"/>
    <x v="0"/>
    <x v="0"/>
    <x v="2"/>
    <n v="14.1"/>
    <n v="24"/>
    <x v="0"/>
    <n v="0"/>
    <n v="4.5"/>
    <n v="350"/>
    <n v="4935"/>
    <x v="8"/>
    <n v="3"/>
    <s v="Q1"/>
    <s v="Friday"/>
    <s v="Mumbai"/>
    <s v="Email"/>
    <s v="Data Correction"/>
    <x v="4"/>
    <x v="0"/>
    <s v="Normal"/>
    <s v="Good"/>
    <x v="0"/>
  </r>
  <r>
    <s v="OPS-102426"/>
    <d v="2025-02-12T00:00:00"/>
    <x v="0"/>
    <s v="Chennai"/>
    <s v="Employee Query"/>
    <s v="Low"/>
    <x v="0"/>
    <x v="0"/>
    <x v="0"/>
    <n v="2.5"/>
    <n v="48"/>
    <x v="0"/>
    <n v="1"/>
    <n v="4.9000000000000004"/>
    <n v="320"/>
    <n v="800"/>
    <x v="4"/>
    <n v="2"/>
    <s v="Q1"/>
    <s v="Wednesday"/>
    <s v="Chennai"/>
    <s v="Email"/>
    <s v="Employee Query"/>
    <x v="0"/>
    <x v="0"/>
    <s v="Normal"/>
    <s v="Excellent"/>
    <x v="1"/>
  </r>
  <r>
    <s v="OPS-103815"/>
    <d v="2025-11-17T00:00:00"/>
    <x v="0"/>
    <s v="Mumbai"/>
    <s v="Data Correction"/>
    <s v="Medium"/>
    <x v="3"/>
    <x v="1"/>
    <x v="0"/>
    <n v="8.3000000000000007"/>
    <n v="24"/>
    <x v="0"/>
    <n v="1"/>
    <n v="4.5999999999999996"/>
    <n v="400"/>
    <n v="3320"/>
    <x v="6"/>
    <n v="11"/>
    <s v="Q4"/>
    <s v="Monday"/>
    <s v="Mumbai"/>
    <s v="Phone"/>
    <s v="Data Correction"/>
    <x v="0"/>
    <x v="0"/>
    <s v="Normal"/>
    <s v="Excellent"/>
    <x v="1"/>
  </r>
  <r>
    <s v="OPS-101149"/>
    <d v="2025-04-16T00:00:00"/>
    <x v="5"/>
    <s v="Pune"/>
    <s v="Report Request"/>
    <s v="Medium"/>
    <x v="1"/>
    <x v="2"/>
    <x v="0"/>
    <n v="19.3"/>
    <n v="24"/>
    <x v="0"/>
    <n v="1"/>
    <n v="4.8"/>
    <n v="450"/>
    <n v="8685"/>
    <x v="10"/>
    <n v="4"/>
    <s v="Q2"/>
    <s v="Wednesday"/>
    <s v="Pune"/>
    <s v="Portal"/>
    <s v="Report Request"/>
    <x v="5"/>
    <x v="0"/>
    <s v="Normal"/>
    <s v="Good"/>
    <x v="1"/>
  </r>
  <r>
    <s v="OPS-100723"/>
    <d v="2025-10-16T00:00:00"/>
    <x v="4"/>
    <s v="Chennai"/>
    <s v="Vendor Query"/>
    <s v="Low"/>
    <x v="3"/>
    <x v="0"/>
    <x v="0"/>
    <n v="19.600000000000001"/>
    <n v="48"/>
    <x v="0"/>
    <n v="0"/>
    <n v="4.8"/>
    <n v="400"/>
    <n v="7840"/>
    <x v="3"/>
    <n v="10"/>
    <s v="Q4"/>
    <s v="Thursday"/>
    <s v="Chennai"/>
    <s v="Phone"/>
    <s v="Vendor Query"/>
    <x v="4"/>
    <x v="0"/>
    <s v="Normal"/>
    <s v="Excellent"/>
    <x v="0"/>
  </r>
  <r>
    <s v="OPS-103095"/>
    <d v="2025-04-25T00:00:00"/>
    <x v="2"/>
    <s v="Unknown"/>
    <s v="Compliance Request"/>
    <s v="Medium"/>
    <x v="1"/>
    <x v="1"/>
    <x v="1"/>
    <n v="18.899999999999999"/>
    <n v="24"/>
    <x v="0"/>
    <n v="2"/>
    <n v="4.2"/>
    <n v="350"/>
    <n v="6615"/>
    <x v="10"/>
    <n v="4"/>
    <s v="Q2"/>
    <s v="Friday"/>
    <s v="Unknown"/>
    <s v="Portal"/>
    <s v="Compliance Request"/>
    <x v="2"/>
    <x v="0"/>
    <s v="Normal"/>
    <s v="Good"/>
    <x v="1"/>
  </r>
  <r>
    <s v="OPS-100474"/>
    <d v="2025-07-23T00:00:00"/>
    <x v="1"/>
    <s v="Gurugram"/>
    <s v="Compliance Request"/>
    <s v="Medium"/>
    <x v="0"/>
    <x v="0"/>
    <x v="2"/>
    <n v="7.4"/>
    <n v="24"/>
    <x v="0"/>
    <n v="0"/>
    <n v="4.9000000000000004"/>
    <n v="350"/>
    <n v="2590"/>
    <x v="11"/>
    <n v="7"/>
    <s v="Q3"/>
    <s v="Wednesday"/>
    <s v="Gurugram"/>
    <s v="Email"/>
    <s v="Compliance Request"/>
    <x v="1"/>
    <x v="0"/>
    <s v="Normal"/>
    <s v="Excellent"/>
    <x v="0"/>
  </r>
  <r>
    <s v="OPS-101948"/>
    <d v="2025-11-30T00:00:00"/>
    <x v="6"/>
    <s v="Mumbai"/>
    <s v="Access Request"/>
    <s v="Low"/>
    <x v="0"/>
    <x v="4"/>
    <x v="0"/>
    <n v="22.3"/>
    <n v="48"/>
    <x v="0"/>
    <n v="1"/>
    <n v="4.0999999999999996"/>
    <n v="280"/>
    <n v="6244"/>
    <x v="6"/>
    <n v="11"/>
    <s v="Q4"/>
    <s v="Sunday"/>
    <s v="Mumbai"/>
    <s v="Email"/>
    <s v="Access Request"/>
    <x v="6"/>
    <x v="0"/>
    <s v="Normal"/>
    <s v="Excellent"/>
    <x v="1"/>
  </r>
  <r>
    <s v="OPS-102252"/>
    <d v="2025-11-19T00:00:00"/>
    <x v="2"/>
    <s v="Mumbai"/>
    <s v="Invoice Query"/>
    <s v="Low"/>
    <x v="2"/>
    <x v="3"/>
    <x v="0"/>
    <n v="14.4"/>
    <n v="48"/>
    <x v="0"/>
    <n v="0"/>
    <n v="5"/>
    <n v="320"/>
    <n v="4608"/>
    <x v="6"/>
    <n v="11"/>
    <s v="Q4"/>
    <s v="Wednesday"/>
    <s v="Mumbai"/>
    <s v="Teams"/>
    <s v="Invoice Query"/>
    <x v="2"/>
    <x v="0"/>
    <s v="Normal"/>
    <s v="Excellent"/>
    <x v="0"/>
  </r>
  <r>
    <s v="OPS-100613"/>
    <d v="2025-07-13T00:00:00"/>
    <x v="0"/>
    <s v="Hyderabad"/>
    <s v="Access Request"/>
    <s v="Medium"/>
    <x v="2"/>
    <x v="1"/>
    <x v="0"/>
    <n v="9.5"/>
    <n v="24"/>
    <x v="0"/>
    <n v="0"/>
    <n v="4.8"/>
    <n v="450"/>
    <n v="4275"/>
    <x v="11"/>
    <n v="7"/>
    <s v="Q3"/>
    <s v="Sunday"/>
    <s v="Hyderabad"/>
    <s v="Teams"/>
    <s v="Access Request"/>
    <x v="0"/>
    <x v="0"/>
    <s v="Normal"/>
    <s v="Excellent"/>
    <x v="0"/>
  </r>
  <r>
    <s v="OPS-100050"/>
    <d v="2025-11-12T00:00:00"/>
    <x v="2"/>
    <s v="Gurugram"/>
    <s v="System Issue"/>
    <s v="Medium"/>
    <x v="0"/>
    <x v="3"/>
    <x v="0"/>
    <n v="17.899999999999999"/>
    <n v="24"/>
    <x v="0"/>
    <n v="1"/>
    <n v="4.4000000000000004"/>
    <n v="450"/>
    <n v="8055"/>
    <x v="6"/>
    <n v="11"/>
    <s v="Q4"/>
    <s v="Wednesday"/>
    <s v="Gurugram"/>
    <s v="Email"/>
    <s v="System Issue"/>
    <x v="2"/>
    <x v="0"/>
    <s v="Normal"/>
    <s v="Good"/>
    <x v="1"/>
  </r>
  <r>
    <s v="OPS-101742"/>
    <d v="2025-10-30T00:00:00"/>
    <x v="6"/>
    <s v="Mumbai"/>
    <s v="Vendor Query"/>
    <s v="Low"/>
    <x v="2"/>
    <x v="5"/>
    <x v="0"/>
    <n v="4.5"/>
    <n v="48"/>
    <x v="0"/>
    <n v="1"/>
    <n v="4.8"/>
    <n v="320"/>
    <n v="1440"/>
    <x v="3"/>
    <n v="10"/>
    <s v="Q4"/>
    <s v="Thursday"/>
    <s v="Mumbai"/>
    <s v="Teams"/>
    <s v="Vendor Query"/>
    <x v="6"/>
    <x v="0"/>
    <s v="Normal"/>
    <s v="Excellent"/>
    <x v="1"/>
  </r>
  <r>
    <s v="OPS-104663"/>
    <d v="2025-01-22T00:00:00"/>
    <x v="6"/>
    <s v="Mumbai"/>
    <s v="Report Request"/>
    <s v="Low"/>
    <x v="3"/>
    <x v="3"/>
    <x v="0"/>
    <n v="9"/>
    <n v="48"/>
    <x v="0"/>
    <n v="2"/>
    <n v="4.5999999999999996"/>
    <n v="450"/>
    <n v="4050"/>
    <x v="5"/>
    <n v="1"/>
    <s v="Q1"/>
    <s v="Wednesday"/>
    <s v="Mumbai"/>
    <s v="Phone"/>
    <s v="Report Request"/>
    <x v="6"/>
    <x v="0"/>
    <s v="Normal"/>
    <s v="Excellent"/>
    <x v="1"/>
  </r>
  <r>
    <s v="OPS-101538"/>
    <d v="2025-12-10T00:00:00"/>
    <x v="4"/>
    <s v="Gurugram"/>
    <s v="Data Correction"/>
    <s v="Low"/>
    <x v="1"/>
    <x v="1"/>
    <x v="0"/>
    <n v="12.3"/>
    <n v="48"/>
    <x v="0"/>
    <n v="0"/>
    <n v="4.9000000000000004"/>
    <n v="400"/>
    <n v="4920"/>
    <x v="7"/>
    <n v="12"/>
    <s v="Q4"/>
    <s v="Wednesday"/>
    <s v="Gurugram"/>
    <s v="Portal"/>
    <s v="Data Correction"/>
    <x v="4"/>
    <x v="0"/>
    <s v="Normal"/>
    <s v="Excellent"/>
    <x v="0"/>
  </r>
  <r>
    <s v="OPS-101317"/>
    <d v="2025-04-25T00:00:00"/>
    <x v="6"/>
    <s v="Noida"/>
    <s v="Invoice Query"/>
    <s v="Low"/>
    <x v="0"/>
    <x v="3"/>
    <x v="0"/>
    <n v="24.1"/>
    <n v="48"/>
    <x v="0"/>
    <n v="0"/>
    <n v="4.4000000000000004"/>
    <n v="350"/>
    <n v="8435"/>
    <x v="10"/>
    <n v="4"/>
    <s v="Q2"/>
    <s v="Friday"/>
    <s v="Noida"/>
    <s v="Email"/>
    <s v="Invoice Query"/>
    <x v="6"/>
    <x v="0"/>
    <s v="Normal"/>
    <s v="Good"/>
    <x v="0"/>
  </r>
  <r>
    <s v="OPS-100742"/>
    <d v="2025-01-06T00:00:00"/>
    <x v="3"/>
    <s v="Gurugram"/>
    <s v="Access Request"/>
    <s v="Medium"/>
    <x v="0"/>
    <x v="4"/>
    <x v="1"/>
    <n v="5.8"/>
    <n v="24"/>
    <x v="0"/>
    <n v="1"/>
    <n v="4.7"/>
    <n v="280"/>
    <n v="1624"/>
    <x v="5"/>
    <n v="1"/>
    <s v="Q1"/>
    <s v="Monday"/>
    <s v="Gurugram"/>
    <s v="Email"/>
    <s v="Access Request"/>
    <x v="3"/>
    <x v="0"/>
    <s v="Normal"/>
    <s v="Excellent"/>
    <x v="1"/>
  </r>
  <r>
    <s v="OPS-103420"/>
    <d v="2025-05-05T00:00:00"/>
    <x v="1"/>
    <s v="Pune"/>
    <s v="Data Correction"/>
    <s v="Low"/>
    <x v="0"/>
    <x v="1"/>
    <x v="0"/>
    <n v="9"/>
    <n v="48"/>
    <x v="0"/>
    <n v="0"/>
    <n v="4.5999999999999996"/>
    <n v="400"/>
    <n v="3600"/>
    <x v="2"/>
    <n v="5"/>
    <s v="Q2"/>
    <s v="Monday"/>
    <s v="Pune"/>
    <s v="Email"/>
    <s v="Data Correction"/>
    <x v="1"/>
    <x v="0"/>
    <s v="Normal"/>
    <s v="Excellent"/>
    <x v="0"/>
  </r>
  <r>
    <s v="OPS-103498"/>
    <d v="2025-02-15T00:00:00"/>
    <x v="2"/>
    <s v="Bengaluru"/>
    <s v="Invoice Query"/>
    <s v="Medium"/>
    <x v="0"/>
    <x v="4"/>
    <x v="0"/>
    <n v="6"/>
    <n v="24"/>
    <x v="0"/>
    <n v="0"/>
    <n v="4.3"/>
    <n v="450"/>
    <n v="2700"/>
    <x v="4"/>
    <n v="2"/>
    <s v="Q1"/>
    <s v="Saturday"/>
    <s v="Bengaluru"/>
    <s v="Email"/>
    <s v="Invoice Query"/>
    <x v="2"/>
    <x v="0"/>
    <s v="Normal"/>
    <s v="Excellent"/>
    <x v="0"/>
  </r>
  <r>
    <s v="OPS-103060"/>
    <d v="2025-09-28T00:00:00"/>
    <x v="3"/>
    <s v="Gurugram"/>
    <s v="System Issue"/>
    <s v="Medium"/>
    <x v="0"/>
    <x v="2"/>
    <x v="0"/>
    <n v="19"/>
    <n v="24"/>
    <x v="0"/>
    <n v="0"/>
    <n v="4.7"/>
    <n v="280"/>
    <n v="5320"/>
    <x v="9"/>
    <n v="9"/>
    <s v="Q3"/>
    <s v="Sunday"/>
    <s v="Gurugram"/>
    <s v="Email"/>
    <s v="System Issue"/>
    <x v="3"/>
    <x v="0"/>
    <s v="Normal"/>
    <s v="Good"/>
    <x v="0"/>
  </r>
  <r>
    <s v="OPS-104152"/>
    <d v="2025-02-08T00:00:00"/>
    <x v="2"/>
    <s v="Noida"/>
    <s v="Report Request"/>
    <s v="Medium"/>
    <x v="0"/>
    <x v="3"/>
    <x v="2"/>
    <n v="13.9"/>
    <n v="24"/>
    <x v="0"/>
    <n v="0"/>
    <n v="4.3"/>
    <n v="320"/>
    <n v="4448"/>
    <x v="4"/>
    <n v="2"/>
    <s v="Q1"/>
    <s v="Saturday"/>
    <s v="Noida"/>
    <s v="Email"/>
    <s v="Report Request"/>
    <x v="2"/>
    <x v="0"/>
    <s v="Normal"/>
    <s v="Good"/>
    <x v="0"/>
  </r>
  <r>
    <s v="OPS-103976"/>
    <d v="2025-12-02T00:00:00"/>
    <x v="1"/>
    <s v="Hyderabad"/>
    <s v="Vendor Query"/>
    <s v="Medium"/>
    <x v="1"/>
    <x v="2"/>
    <x v="0"/>
    <n v="15.2"/>
    <n v="24"/>
    <x v="0"/>
    <n v="0"/>
    <n v="5"/>
    <n v="280"/>
    <n v="4256"/>
    <x v="7"/>
    <n v="12"/>
    <s v="Q4"/>
    <s v="Tuesday"/>
    <s v="Hyderabad"/>
    <s v="Portal"/>
    <s v="Vendor Query"/>
    <x v="1"/>
    <x v="0"/>
    <s v="Normal"/>
    <s v="Good"/>
    <x v="0"/>
  </r>
  <r>
    <s v="OPS-101502"/>
    <d v="2025-04-06T00:00:00"/>
    <x v="1"/>
    <s v="Hyderabad"/>
    <s v="Access Request"/>
    <s v="Medium"/>
    <x v="1"/>
    <x v="3"/>
    <x v="2"/>
    <n v="9.3000000000000007"/>
    <n v="24"/>
    <x v="0"/>
    <n v="0"/>
    <n v="5"/>
    <n v="450"/>
    <n v="4185"/>
    <x v="10"/>
    <n v="4"/>
    <s v="Q2"/>
    <s v="Sunday"/>
    <s v="Hyderabad"/>
    <s v="Portal"/>
    <s v="Access Request"/>
    <x v="1"/>
    <x v="0"/>
    <s v="Normal"/>
    <s v="Excellent"/>
    <x v="0"/>
  </r>
  <r>
    <s v="OPS-103701"/>
    <d v="2025-05-17T00:00:00"/>
    <x v="6"/>
    <s v="Gurugram"/>
    <s v="Vendor Query"/>
    <s v="Low"/>
    <x v="0"/>
    <x v="1"/>
    <x v="0"/>
    <n v="9.5"/>
    <n v="48"/>
    <x v="0"/>
    <n v="0"/>
    <n v="5"/>
    <n v="350"/>
    <n v="3325"/>
    <x v="2"/>
    <n v="5"/>
    <s v="Q2"/>
    <s v="Saturday"/>
    <s v="Gurugram"/>
    <s v="Email"/>
    <s v="Vendor Query"/>
    <x v="6"/>
    <x v="0"/>
    <s v="Normal"/>
    <s v="Excellent"/>
    <x v="0"/>
  </r>
  <r>
    <s v="OPS-101236"/>
    <d v="2025-06-15T00:00:00"/>
    <x v="0"/>
    <s v="Bengaluru"/>
    <s v="Access Request"/>
    <s v="High"/>
    <x v="0"/>
    <x v="2"/>
    <x v="0"/>
    <n v="19.600000000000001"/>
    <n v="12"/>
    <x v="1"/>
    <n v="0"/>
    <n v="5"/>
    <n v="280"/>
    <n v="5488"/>
    <x v="0"/>
    <n v="6"/>
    <s v="Q2"/>
    <s v="Sunday"/>
    <s v="Bengaluru"/>
    <s v="Email"/>
    <s v="Access Request"/>
    <x v="0"/>
    <x v="1"/>
    <s v="Normal"/>
    <s v="Critical"/>
    <x v="0"/>
  </r>
  <r>
    <s v="OPS-102583"/>
    <d v="2025-06-18T00:00:00"/>
    <x v="4"/>
    <s v="Noida"/>
    <s v="Employee Query"/>
    <s v="High"/>
    <x v="2"/>
    <x v="3"/>
    <x v="0"/>
    <n v="10.4"/>
    <n v="12"/>
    <x v="0"/>
    <n v="0"/>
    <n v="4.2"/>
    <n v="450"/>
    <n v="4680"/>
    <x v="0"/>
    <n v="6"/>
    <s v="Q2"/>
    <s v="Wednesday"/>
    <s v="Noida"/>
    <s v="Teams"/>
    <s v="Employee Query"/>
    <x v="4"/>
    <x v="0"/>
    <s v="Normal"/>
    <s v="Good"/>
    <x v="0"/>
  </r>
  <r>
    <s v="OPS-104386"/>
    <d v="2025-06-15T00:00:00"/>
    <x v="5"/>
    <s v="Gurugram"/>
    <s v="Report Request"/>
    <s v="Low"/>
    <x v="0"/>
    <x v="0"/>
    <x v="0"/>
    <n v="12.3"/>
    <n v="48"/>
    <x v="0"/>
    <n v="0"/>
    <n v="4.5999999999999996"/>
    <n v="450"/>
    <n v="5535"/>
    <x v="0"/>
    <n v="6"/>
    <s v="Q2"/>
    <s v="Sunday"/>
    <s v="Gurugram"/>
    <s v="Email"/>
    <s v="Report Request"/>
    <x v="5"/>
    <x v="0"/>
    <s v="Normal"/>
    <s v="Excellent"/>
    <x v="0"/>
  </r>
  <r>
    <s v="OPS-104344"/>
    <d v="2025-05-14T00:00:00"/>
    <x v="4"/>
    <s v="Pune"/>
    <s v="Vendor Query"/>
    <s v="Medium"/>
    <x v="3"/>
    <x v="1"/>
    <x v="0"/>
    <n v="3.8"/>
    <n v="24"/>
    <x v="0"/>
    <n v="0"/>
    <n v="5"/>
    <n v="350"/>
    <n v="1330"/>
    <x v="2"/>
    <n v="5"/>
    <s v="Q2"/>
    <s v="Wednesday"/>
    <s v="Pune"/>
    <s v="Phone"/>
    <s v="Vendor Query"/>
    <x v="4"/>
    <x v="0"/>
    <s v="Normal"/>
    <s v="Excellent"/>
    <x v="0"/>
  </r>
  <r>
    <s v="OPS-100560"/>
    <d v="2025-10-13T00:00:00"/>
    <x v="1"/>
    <s v="Gurugram"/>
    <s v="Employee Query"/>
    <s v="Medium"/>
    <x v="1"/>
    <x v="2"/>
    <x v="0"/>
    <n v="1.5"/>
    <n v="24"/>
    <x v="0"/>
    <n v="0"/>
    <n v="4.9000000000000004"/>
    <n v="450"/>
    <n v="675"/>
    <x v="3"/>
    <n v="10"/>
    <s v="Q4"/>
    <s v="Monday"/>
    <s v="Gurugram"/>
    <s v="Portal"/>
    <s v="Employee Query"/>
    <x v="1"/>
    <x v="0"/>
    <s v="Normal"/>
    <s v="Excellent"/>
    <x v="0"/>
  </r>
  <r>
    <s v="OPS-101176"/>
    <d v="2025-03-04T00:00:00"/>
    <x v="6"/>
    <s v="Mumbai"/>
    <s v="Access Request"/>
    <s v="Medium"/>
    <x v="0"/>
    <x v="1"/>
    <x v="0"/>
    <n v="12.5"/>
    <n v="24"/>
    <x v="0"/>
    <n v="2"/>
    <n v="4.7"/>
    <n v="350"/>
    <n v="4375"/>
    <x v="8"/>
    <n v="3"/>
    <s v="Q1"/>
    <s v="Tuesday"/>
    <s v="Mumbai"/>
    <s v="Email"/>
    <s v="Access Request"/>
    <x v="6"/>
    <x v="0"/>
    <s v="Normal"/>
    <s v="Good"/>
    <x v="1"/>
  </r>
  <r>
    <s v="OPS-101457"/>
    <d v="2025-10-09T00:00:00"/>
    <x v="0"/>
    <s v="Chennai"/>
    <s v="Vendor Query"/>
    <s v="Medium"/>
    <x v="0"/>
    <x v="2"/>
    <x v="0"/>
    <n v="7.1"/>
    <n v="24"/>
    <x v="0"/>
    <n v="0"/>
    <n v="5"/>
    <n v="400"/>
    <n v="2840"/>
    <x v="3"/>
    <n v="10"/>
    <s v="Q4"/>
    <s v="Thursday"/>
    <s v="Chennai"/>
    <s v="Email"/>
    <s v="Vendor Query"/>
    <x v="0"/>
    <x v="0"/>
    <s v="Normal"/>
    <s v="Excellent"/>
    <x v="0"/>
  </r>
  <r>
    <s v="OPS-104287"/>
    <d v="2025-03-25T00:00:00"/>
    <x v="1"/>
    <s v="Pune"/>
    <s v="System Issue"/>
    <s v="Critical"/>
    <x v="1"/>
    <x v="1"/>
    <x v="0"/>
    <n v="13.5"/>
    <n v="4"/>
    <x v="1"/>
    <n v="0"/>
    <n v="4.8"/>
    <n v="280"/>
    <n v="3780"/>
    <x v="8"/>
    <n v="3"/>
    <s v="Q1"/>
    <s v="Tuesday"/>
    <s v="Pune"/>
    <s v="Portal"/>
    <s v="System Issue"/>
    <x v="1"/>
    <x v="1"/>
    <s v="Normal"/>
    <s v="Critical"/>
    <x v="0"/>
  </r>
  <r>
    <s v="OPS-101626"/>
    <d v="2025-02-09T00:00:00"/>
    <x v="2"/>
    <s v="Bengaluru"/>
    <s v="Compliance Request"/>
    <s v="Medium"/>
    <x v="0"/>
    <x v="4"/>
    <x v="0"/>
    <n v="10.4"/>
    <n v="24"/>
    <x v="0"/>
    <n v="0"/>
    <n v="5"/>
    <n v="450"/>
    <n v="4680"/>
    <x v="4"/>
    <n v="2"/>
    <s v="Q1"/>
    <s v="Sunday"/>
    <s v="Bengaluru"/>
    <s v="Email"/>
    <s v="Compliance Request"/>
    <x v="2"/>
    <x v="0"/>
    <s v="Normal"/>
    <s v="Excellent"/>
    <x v="0"/>
  </r>
  <r>
    <s v="OPS-103396"/>
    <d v="2025-04-26T00:00:00"/>
    <x v="5"/>
    <s v="Gurugram"/>
    <s v="Data Correction"/>
    <s v="Medium"/>
    <x v="2"/>
    <x v="4"/>
    <x v="0"/>
    <n v="18.899999999999999"/>
    <n v="24"/>
    <x v="0"/>
    <n v="1"/>
    <n v="4"/>
    <n v="450"/>
    <n v="8505"/>
    <x v="10"/>
    <n v="4"/>
    <s v="Q2"/>
    <s v="Saturday"/>
    <s v="Gurugram"/>
    <s v="Teams"/>
    <s v="Data Correction"/>
    <x v="5"/>
    <x v="0"/>
    <s v="Normal"/>
    <s v="Good"/>
    <x v="1"/>
  </r>
  <r>
    <s v="OPS-102443"/>
    <d v="2025-11-25T00:00:00"/>
    <x v="3"/>
    <s v="Bengaluru"/>
    <s v="Compliance Request"/>
    <s v="Low"/>
    <x v="0"/>
    <x v="0"/>
    <x v="0"/>
    <n v="1.8"/>
    <n v="48"/>
    <x v="0"/>
    <n v="0"/>
    <n v="5"/>
    <n v="400"/>
    <n v="720"/>
    <x v="6"/>
    <n v="11"/>
    <s v="Q4"/>
    <s v="Tuesday"/>
    <s v="Bengaluru"/>
    <s v="Email"/>
    <s v="Compliance Request"/>
    <x v="3"/>
    <x v="0"/>
    <s v="Normal"/>
    <s v="Excellent"/>
    <x v="0"/>
  </r>
  <r>
    <s v="OPS-104842"/>
    <d v="2025-07-26T00:00:00"/>
    <x v="0"/>
    <s v="Hyderabad"/>
    <s v="Report Request"/>
    <s v="Medium"/>
    <x v="2"/>
    <x v="2"/>
    <x v="0"/>
    <n v="9.1999999999999993"/>
    <n v="24"/>
    <x v="0"/>
    <n v="0"/>
    <n v="5"/>
    <n v="400"/>
    <n v="3680"/>
    <x v="11"/>
    <n v="7"/>
    <s v="Q3"/>
    <s v="Saturday"/>
    <s v="Hyderabad"/>
    <s v="Teams"/>
    <s v="Report Request"/>
    <x v="0"/>
    <x v="0"/>
    <s v="Normal"/>
    <s v="Excellent"/>
    <x v="0"/>
  </r>
  <r>
    <s v="OPS-104286"/>
    <d v="2025-05-21T00:00:00"/>
    <x v="2"/>
    <s v="Pune"/>
    <s v="Invoice Query"/>
    <s v="Low"/>
    <x v="0"/>
    <x v="3"/>
    <x v="1"/>
    <n v="26.5"/>
    <n v="48"/>
    <x v="0"/>
    <n v="3"/>
    <n v="3.5"/>
    <n v="450"/>
    <n v="11925"/>
    <x v="2"/>
    <n v="5"/>
    <s v="Q2"/>
    <s v="Wednesday"/>
    <s v="Pune"/>
    <s v="Email"/>
    <s v="Invoice Query"/>
    <x v="2"/>
    <x v="0"/>
    <s v="Normal"/>
    <s v="Good"/>
    <x v="1"/>
  </r>
  <r>
    <s v="OPS-103567"/>
    <d v="2025-10-30T00:00:00"/>
    <x v="1"/>
    <s v="Chennai"/>
    <s v="Access Request"/>
    <s v="Medium"/>
    <x v="0"/>
    <x v="4"/>
    <x v="1"/>
    <n v="14.4"/>
    <n v="24"/>
    <x v="0"/>
    <n v="1"/>
    <n v="4.2"/>
    <n v="450"/>
    <n v="6480"/>
    <x v="3"/>
    <n v="10"/>
    <s v="Q4"/>
    <s v="Thursday"/>
    <s v="Chennai"/>
    <s v="Email"/>
    <s v="Access Request"/>
    <x v="1"/>
    <x v="0"/>
    <s v="Normal"/>
    <s v="Good"/>
    <x v="1"/>
  </r>
  <r>
    <s v="OPS-101329"/>
    <d v="2025-01-04T00:00:00"/>
    <x v="6"/>
    <s v="Chennai"/>
    <s v="System Issue"/>
    <s v="High"/>
    <x v="1"/>
    <x v="3"/>
    <x v="0"/>
    <n v="15.5"/>
    <n v="12"/>
    <x v="1"/>
    <n v="0"/>
    <n v="4.3"/>
    <n v="320"/>
    <n v="4960"/>
    <x v="5"/>
    <n v="1"/>
    <s v="Q1"/>
    <s v="Saturday"/>
    <s v="Chennai"/>
    <s v="Portal"/>
    <s v="System Issue"/>
    <x v="6"/>
    <x v="1"/>
    <s v="Normal"/>
    <s v="At Risk"/>
    <x v="0"/>
  </r>
  <r>
    <s v="OPS-102982"/>
    <d v="2025-12-31T00:00:00"/>
    <x v="6"/>
    <s v="Gurugram"/>
    <s v="Data Correction"/>
    <s v="Medium"/>
    <x v="3"/>
    <x v="0"/>
    <x v="0"/>
    <n v="10.5"/>
    <n v="24"/>
    <x v="0"/>
    <n v="0"/>
    <n v="4.8"/>
    <n v="450"/>
    <n v="4725"/>
    <x v="7"/>
    <n v="12"/>
    <s v="Q4"/>
    <s v="Wednesday"/>
    <s v="Gurugram"/>
    <s v="Phone"/>
    <s v="Data Correction"/>
    <x v="6"/>
    <x v="0"/>
    <s v="Normal"/>
    <s v="Excellent"/>
    <x v="0"/>
  </r>
  <r>
    <s v="OPS-104947"/>
    <d v="2025-02-14T00:00:00"/>
    <x v="0"/>
    <s v="Gurugram"/>
    <s v="Employee Query"/>
    <s v="Medium"/>
    <x v="3"/>
    <x v="5"/>
    <x v="0"/>
    <n v="7.5"/>
    <n v="24"/>
    <x v="0"/>
    <n v="0"/>
    <n v="5"/>
    <n v="400"/>
    <n v="3000"/>
    <x v="4"/>
    <n v="2"/>
    <s v="Q1"/>
    <s v="Friday"/>
    <s v="Gurugram"/>
    <s v="Phone"/>
    <s v="Employee Query"/>
    <x v="0"/>
    <x v="0"/>
    <s v="Normal"/>
    <s v="Excellent"/>
    <x v="0"/>
  </r>
  <r>
    <s v="OPS-102317"/>
    <d v="2025-05-01T00:00:00"/>
    <x v="4"/>
    <s v="Hyderabad"/>
    <s v="Data Correction"/>
    <s v="Low"/>
    <x v="0"/>
    <x v="3"/>
    <x v="0"/>
    <n v="10.1"/>
    <n v="48"/>
    <x v="0"/>
    <n v="1"/>
    <n v="4.5"/>
    <n v="280"/>
    <n v="2828"/>
    <x v="2"/>
    <n v="5"/>
    <s v="Q2"/>
    <s v="Thursday"/>
    <s v="Hyderabad"/>
    <s v="Email"/>
    <s v="Data Correction"/>
    <x v="4"/>
    <x v="0"/>
    <s v="Normal"/>
    <s v="Excellent"/>
    <x v="1"/>
  </r>
  <r>
    <s v="OPS-100013"/>
    <d v="2025-04-10T00:00:00"/>
    <x v="2"/>
    <s v="Gurugram"/>
    <s v="Invoice Query"/>
    <s v="Low"/>
    <x v="3"/>
    <x v="0"/>
    <x v="0"/>
    <n v="12.9"/>
    <n v="48"/>
    <x v="0"/>
    <n v="0"/>
    <n v="4.9000000000000004"/>
    <n v="450"/>
    <n v="5805"/>
    <x v="10"/>
    <n v="4"/>
    <s v="Q2"/>
    <s v="Thursday"/>
    <s v="Gurugram"/>
    <s v="Phone"/>
    <s v="Invoice Query"/>
    <x v="2"/>
    <x v="0"/>
    <s v="Normal"/>
    <s v="Excellent"/>
    <x v="0"/>
  </r>
  <r>
    <s v="OPS-104202"/>
    <d v="2025-09-19T00:00:00"/>
    <x v="6"/>
    <s v="Pune"/>
    <s v="Access Request"/>
    <s v="Low"/>
    <x v="1"/>
    <x v="2"/>
    <x v="0"/>
    <n v="12.2"/>
    <n v="48"/>
    <x v="0"/>
    <n v="1"/>
    <n v="5"/>
    <n v="320"/>
    <n v="3904"/>
    <x v="9"/>
    <n v="9"/>
    <s v="Q3"/>
    <s v="Friday"/>
    <s v="Pune"/>
    <s v="Portal"/>
    <s v="Access Request"/>
    <x v="6"/>
    <x v="0"/>
    <s v="Normal"/>
    <s v="Excellent"/>
    <x v="1"/>
  </r>
  <r>
    <s v="OPS-101003"/>
    <d v="2025-06-27T00:00:00"/>
    <x v="3"/>
    <s v="Pune"/>
    <s v="Compliance Request"/>
    <s v="Low"/>
    <x v="1"/>
    <x v="4"/>
    <x v="2"/>
    <n v="3"/>
    <n v="48"/>
    <x v="0"/>
    <n v="1"/>
    <n v="4.8"/>
    <n v="320"/>
    <n v="960"/>
    <x v="0"/>
    <n v="6"/>
    <s v="Q2"/>
    <s v="Friday"/>
    <s v="Pune"/>
    <s v="Portal"/>
    <s v="Compliance Request"/>
    <x v="3"/>
    <x v="0"/>
    <s v="Normal"/>
    <s v="Excellent"/>
    <x v="1"/>
  </r>
  <r>
    <s v="OPS-104378"/>
    <d v="2025-05-18T00:00:00"/>
    <x v="2"/>
    <s v="Gurugram"/>
    <s v="Report Request"/>
    <s v="Low"/>
    <x v="1"/>
    <x v="3"/>
    <x v="2"/>
    <n v="8.9"/>
    <n v="48"/>
    <x v="0"/>
    <n v="1"/>
    <n v="5"/>
    <n v="400"/>
    <n v="3560"/>
    <x v="2"/>
    <n v="5"/>
    <s v="Q2"/>
    <s v="Sunday"/>
    <s v="Gurugram"/>
    <s v="Portal"/>
    <s v="Report Request"/>
    <x v="2"/>
    <x v="0"/>
    <s v="Normal"/>
    <s v="Excellent"/>
    <x v="1"/>
  </r>
  <r>
    <s v="OPS-104089"/>
    <d v="2025-08-09T00:00:00"/>
    <x v="6"/>
    <s v="Noida"/>
    <s v="Invoice Query"/>
    <s v="Low"/>
    <x v="0"/>
    <x v="1"/>
    <x v="0"/>
    <n v="6.7"/>
    <n v="48"/>
    <x v="0"/>
    <n v="0"/>
    <n v="4.9000000000000004"/>
    <n v="400"/>
    <n v="2680"/>
    <x v="1"/>
    <n v="8"/>
    <s v="Q3"/>
    <s v="Saturday"/>
    <s v="Noida"/>
    <s v="Email"/>
    <s v="Invoice Query"/>
    <x v="6"/>
    <x v="0"/>
    <s v="Normal"/>
    <s v="Excellent"/>
    <x v="0"/>
  </r>
  <r>
    <s v="OPS-100083"/>
    <d v="2025-07-27T00:00:00"/>
    <x v="3"/>
    <s v="Pune"/>
    <s v="Employee Query"/>
    <s v="Low"/>
    <x v="0"/>
    <x v="3"/>
    <x v="0"/>
    <n v="7.9"/>
    <n v="48"/>
    <x v="0"/>
    <n v="1"/>
    <n v="4.5"/>
    <n v="280"/>
    <n v="2212"/>
    <x v="11"/>
    <n v="7"/>
    <s v="Q3"/>
    <s v="Sunday"/>
    <s v="Pune"/>
    <s v="Email"/>
    <s v="Employee Query"/>
    <x v="3"/>
    <x v="0"/>
    <s v="Normal"/>
    <s v="Excellent"/>
    <x v="1"/>
  </r>
  <r>
    <s v="OPS-104477"/>
    <d v="2025-07-24T00:00:00"/>
    <x v="2"/>
    <s v="Pune"/>
    <s v="Employee Query"/>
    <s v="Medium"/>
    <x v="0"/>
    <x v="4"/>
    <x v="0"/>
    <n v="14.2"/>
    <n v="24"/>
    <x v="0"/>
    <n v="1"/>
    <n v="3.9"/>
    <n v="320"/>
    <n v="4544"/>
    <x v="11"/>
    <n v="7"/>
    <s v="Q3"/>
    <s v="Thursday"/>
    <s v="Pune"/>
    <s v="Email"/>
    <s v="Employee Query"/>
    <x v="2"/>
    <x v="0"/>
    <s v="Normal"/>
    <s v="Good"/>
    <x v="1"/>
  </r>
  <r>
    <s v="OPS-100568"/>
    <d v="2025-06-26T00:00:00"/>
    <x v="5"/>
    <s v="Mumbai"/>
    <s v="Employee Query"/>
    <s v="High"/>
    <x v="3"/>
    <x v="3"/>
    <x v="0"/>
    <n v="15.1"/>
    <n v="12"/>
    <x v="1"/>
    <n v="0"/>
    <n v="4.3"/>
    <n v="400"/>
    <n v="6040"/>
    <x v="0"/>
    <n v="6"/>
    <s v="Q2"/>
    <s v="Thursday"/>
    <s v="Mumbai"/>
    <s v="Phone"/>
    <s v="Employee Query"/>
    <x v="5"/>
    <x v="1"/>
    <s v="Normal"/>
    <s v="At Risk"/>
    <x v="0"/>
  </r>
  <r>
    <s v="OPS-100003"/>
    <d v="2025-09-28T00:00:00"/>
    <x v="3"/>
    <s v="Noida"/>
    <s v="Vendor Query"/>
    <s v="High"/>
    <x v="0"/>
    <x v="1"/>
    <x v="0"/>
    <n v="11.6"/>
    <n v="12"/>
    <x v="0"/>
    <n v="0"/>
    <n v="5"/>
    <n v="280"/>
    <n v="3248"/>
    <x v="9"/>
    <n v="9"/>
    <s v="Q3"/>
    <s v="Sunday"/>
    <s v="Noida"/>
    <s v="Email"/>
    <s v="Vendor Query"/>
    <x v="3"/>
    <x v="0"/>
    <s v="Normal"/>
    <s v="Good"/>
    <x v="0"/>
  </r>
  <r>
    <s v="OPS-103098"/>
    <d v="2025-09-08T00:00:00"/>
    <x v="4"/>
    <s v="Pune"/>
    <s v="Data Correction"/>
    <s v="Medium"/>
    <x v="0"/>
    <x v="1"/>
    <x v="0"/>
    <n v="4.9000000000000004"/>
    <n v="24"/>
    <x v="0"/>
    <n v="1"/>
    <n v="4.5"/>
    <n v="350"/>
    <n v="1715"/>
    <x v="9"/>
    <n v="9"/>
    <s v="Q3"/>
    <s v="Monday"/>
    <s v="Pune"/>
    <s v="Email"/>
    <s v="Data Correction"/>
    <x v="4"/>
    <x v="0"/>
    <s v="Normal"/>
    <s v="Excellent"/>
    <x v="1"/>
  </r>
  <r>
    <s v="OPS-101898"/>
    <d v="2025-05-11T00:00:00"/>
    <x v="1"/>
    <s v="Bengaluru"/>
    <s v="Compliance Request"/>
    <s v="Medium"/>
    <x v="0"/>
    <x v="4"/>
    <x v="0"/>
    <n v="20.7"/>
    <n v="24"/>
    <x v="0"/>
    <n v="1"/>
    <n v="4.4000000000000004"/>
    <n v="350"/>
    <n v="7245"/>
    <x v="2"/>
    <n v="5"/>
    <s v="Q2"/>
    <s v="Sunday"/>
    <s v="Bengaluru"/>
    <s v="Email"/>
    <s v="Compliance Request"/>
    <x v="1"/>
    <x v="0"/>
    <s v="Normal"/>
    <s v="Good"/>
    <x v="1"/>
  </r>
  <r>
    <s v="OPS-103975"/>
    <d v="2025-09-02T00:00:00"/>
    <x v="0"/>
    <s v="Bengaluru"/>
    <s v="Access Request"/>
    <s v="High"/>
    <x v="0"/>
    <x v="0"/>
    <x v="0"/>
    <n v="18.8"/>
    <n v="12"/>
    <x v="1"/>
    <n v="1"/>
    <n v="4.0999999999999996"/>
    <n v="280"/>
    <n v="5264"/>
    <x v="9"/>
    <n v="9"/>
    <s v="Q3"/>
    <s v="Tuesday"/>
    <s v="Bengaluru"/>
    <s v="Email"/>
    <s v="Access Request"/>
    <x v="0"/>
    <x v="1"/>
    <s v="Normal"/>
    <s v="Critical"/>
    <x v="1"/>
  </r>
  <r>
    <s v="OPS-100509"/>
    <d v="2025-06-28T00:00:00"/>
    <x v="2"/>
    <s v="Bengaluru"/>
    <s v="System Issue"/>
    <s v="Low"/>
    <x v="0"/>
    <x v="4"/>
    <x v="0"/>
    <n v="4"/>
    <n v="48"/>
    <x v="0"/>
    <n v="1"/>
    <n v="4.5999999999999996"/>
    <n v="450"/>
    <n v="1800"/>
    <x v="0"/>
    <n v="6"/>
    <s v="Q2"/>
    <s v="Saturday"/>
    <s v="Bengaluru"/>
    <s v="Email"/>
    <s v="System Issue"/>
    <x v="2"/>
    <x v="0"/>
    <s v="Normal"/>
    <s v="Excellent"/>
    <x v="1"/>
  </r>
  <r>
    <s v="OPS-104337"/>
    <d v="2025-05-28T00:00:00"/>
    <x v="4"/>
    <s v="Noida"/>
    <s v="System Issue"/>
    <s v="Low"/>
    <x v="2"/>
    <x v="4"/>
    <x v="0"/>
    <n v="7"/>
    <n v="48"/>
    <x v="0"/>
    <n v="0"/>
    <n v="4.5"/>
    <n v="320"/>
    <n v="2240"/>
    <x v="2"/>
    <n v="5"/>
    <s v="Q2"/>
    <s v="Wednesday"/>
    <s v="Noida"/>
    <s v="Teams"/>
    <s v="System Issue"/>
    <x v="4"/>
    <x v="0"/>
    <s v="Normal"/>
    <s v="Excellent"/>
    <x v="0"/>
  </r>
  <r>
    <s v="OPS-101858"/>
    <d v="2025-04-21T00:00:00"/>
    <x v="6"/>
    <s v="Gurugram"/>
    <s v="System Issue"/>
    <s v="Low"/>
    <x v="1"/>
    <x v="2"/>
    <x v="0"/>
    <n v="32.700000000000003"/>
    <n v="48"/>
    <x v="0"/>
    <n v="0"/>
    <n v="4.3"/>
    <n v="450"/>
    <n v="14715"/>
    <x v="10"/>
    <n v="4"/>
    <s v="Q2"/>
    <s v="Monday"/>
    <s v="Gurugram"/>
    <s v="Portal"/>
    <s v="System Issue"/>
    <x v="6"/>
    <x v="0"/>
    <s v="Normal"/>
    <s v="Good"/>
    <x v="0"/>
  </r>
  <r>
    <s v="OPS-104885"/>
    <d v="2025-06-04T00:00:00"/>
    <x v="1"/>
    <s v="Mumbai"/>
    <s v="Invoice Query"/>
    <s v="Low"/>
    <x v="1"/>
    <x v="4"/>
    <x v="2"/>
    <n v="6.6"/>
    <n v="48"/>
    <x v="0"/>
    <n v="0"/>
    <n v="4.8"/>
    <n v="400"/>
    <n v="2640"/>
    <x v="0"/>
    <n v="6"/>
    <s v="Q2"/>
    <s v="Wednesday"/>
    <s v="Mumbai"/>
    <s v="Portal"/>
    <s v="Invoice Query"/>
    <x v="1"/>
    <x v="0"/>
    <s v="Normal"/>
    <s v="Excellent"/>
    <x v="0"/>
  </r>
  <r>
    <s v="OPS-101668"/>
    <d v="2025-01-12T00:00:00"/>
    <x v="0"/>
    <s v="Bengaluru"/>
    <s v="Data Correction"/>
    <s v="Medium"/>
    <x v="0"/>
    <x v="2"/>
    <x v="1"/>
    <n v="59.5"/>
    <n v="24"/>
    <x v="1"/>
    <n v="2"/>
    <n v="2.7"/>
    <n v="400"/>
    <n v="23800"/>
    <x v="5"/>
    <n v="1"/>
    <s v="Q1"/>
    <s v="Sunday"/>
    <s v="Bengaluru"/>
    <s v="Email"/>
    <s v="Data Correction"/>
    <x v="0"/>
    <x v="1"/>
    <s v="Normal"/>
    <s v="Critical"/>
    <x v="1"/>
  </r>
  <r>
    <s v="OPS-101168"/>
    <d v="2025-05-29T00:00:00"/>
    <x v="6"/>
    <s v="Hyderabad"/>
    <s v="Compliance Request"/>
    <s v="Low"/>
    <x v="0"/>
    <x v="4"/>
    <x v="0"/>
    <n v="7.4"/>
    <n v="48"/>
    <x v="0"/>
    <n v="0"/>
    <n v="4.3"/>
    <n v="450"/>
    <n v="3330"/>
    <x v="2"/>
    <n v="5"/>
    <s v="Q2"/>
    <s v="Thursday"/>
    <s v="Hyderabad"/>
    <s v="Email"/>
    <s v="Compliance Request"/>
    <x v="6"/>
    <x v="0"/>
    <s v="Normal"/>
    <s v="Excellent"/>
    <x v="0"/>
  </r>
  <r>
    <s v="OPS-103991"/>
    <d v="2025-12-08T00:00:00"/>
    <x v="4"/>
    <s v="Mumbai"/>
    <s v="System Issue"/>
    <s v="Medium"/>
    <x v="1"/>
    <x v="1"/>
    <x v="1"/>
    <n v="18.5"/>
    <n v="24"/>
    <x v="0"/>
    <n v="2"/>
    <n v="3.8"/>
    <n v="400"/>
    <n v="7400"/>
    <x v="7"/>
    <n v="12"/>
    <s v="Q4"/>
    <s v="Monday"/>
    <s v="Mumbai"/>
    <s v="Portal"/>
    <s v="System Issue"/>
    <x v="4"/>
    <x v="0"/>
    <s v="Normal"/>
    <s v="Good"/>
    <x v="1"/>
  </r>
  <r>
    <s v="OPS-104238"/>
    <d v="2025-12-02T00:00:00"/>
    <x v="6"/>
    <s v="Bengaluru"/>
    <s v="System Issue"/>
    <s v="Low"/>
    <x v="0"/>
    <x v="2"/>
    <x v="1"/>
    <n v="26.4"/>
    <n v="48"/>
    <x v="0"/>
    <n v="2"/>
    <n v="3.8"/>
    <n v="350"/>
    <n v="9240"/>
    <x v="7"/>
    <n v="12"/>
    <s v="Q4"/>
    <s v="Tuesday"/>
    <s v="Bengaluru"/>
    <s v="Email"/>
    <s v="System Issue"/>
    <x v="6"/>
    <x v="0"/>
    <s v="Normal"/>
    <s v="Good"/>
    <x v="1"/>
  </r>
  <r>
    <s v="OPS-102379"/>
    <d v="2025-05-14T00:00:00"/>
    <x v="6"/>
    <s v="Chennai"/>
    <s v="Employee Query"/>
    <s v="Medium"/>
    <x v="1"/>
    <x v="1"/>
    <x v="1"/>
    <n v="35.200000000000003"/>
    <n v="24"/>
    <x v="1"/>
    <n v="1"/>
    <n v="3.9"/>
    <n v="400"/>
    <n v="14080"/>
    <x v="2"/>
    <n v="5"/>
    <s v="Q2"/>
    <s v="Wednesday"/>
    <s v="Chennai"/>
    <s v="Portal"/>
    <s v="Employee Query"/>
    <x v="6"/>
    <x v="1"/>
    <s v="Normal"/>
    <s v="At Risk"/>
    <x v="1"/>
  </r>
  <r>
    <s v="OPS-100347"/>
    <d v="2025-07-10T00:00:00"/>
    <x v="6"/>
    <s v="Chennai"/>
    <s v="System Issue"/>
    <s v="Medium"/>
    <x v="3"/>
    <x v="2"/>
    <x v="0"/>
    <n v="8.6"/>
    <n v="24"/>
    <x v="0"/>
    <n v="0"/>
    <n v="4.4000000000000004"/>
    <n v="350"/>
    <n v="3010"/>
    <x v="11"/>
    <n v="7"/>
    <s v="Q3"/>
    <s v="Thursday"/>
    <s v="Chennai"/>
    <s v="Phone"/>
    <s v="System Issue"/>
    <x v="6"/>
    <x v="0"/>
    <s v="Normal"/>
    <s v="Excellent"/>
    <x v="0"/>
  </r>
  <r>
    <s v="OPS-100930"/>
    <d v="2025-09-21T00:00:00"/>
    <x v="6"/>
    <s v="Mumbai"/>
    <s v="Employee Query"/>
    <s v="High"/>
    <x v="2"/>
    <x v="3"/>
    <x v="1"/>
    <n v="40.5"/>
    <n v="12"/>
    <x v="1"/>
    <n v="2"/>
    <n v="3.1"/>
    <n v="450"/>
    <n v="18225"/>
    <x v="9"/>
    <n v="9"/>
    <s v="Q3"/>
    <s v="Sunday"/>
    <s v="Mumbai"/>
    <s v="Teams"/>
    <s v="Employee Query"/>
    <x v="6"/>
    <x v="1"/>
    <s v="Normal"/>
    <s v="Critical"/>
    <x v="1"/>
  </r>
  <r>
    <s v="OPS-101725"/>
    <d v="2025-04-09T00:00:00"/>
    <x v="4"/>
    <s v="Mumbai"/>
    <s v="Vendor Query"/>
    <s v="Low"/>
    <x v="0"/>
    <x v="2"/>
    <x v="0"/>
    <n v="8.6"/>
    <n v="48"/>
    <x v="0"/>
    <n v="0"/>
    <n v="4.5999999999999996"/>
    <n v="280"/>
    <n v="2408"/>
    <x v="10"/>
    <n v="4"/>
    <s v="Q2"/>
    <s v="Wednesday"/>
    <s v="Mumbai"/>
    <s v="Email"/>
    <s v="Vendor Query"/>
    <x v="4"/>
    <x v="0"/>
    <s v="Normal"/>
    <s v="Excellent"/>
    <x v="0"/>
  </r>
  <r>
    <s v="OPS-104879"/>
    <d v="2025-06-19T00:00:00"/>
    <x v="4"/>
    <s v="Pune"/>
    <s v="Employee Query"/>
    <s v="Low"/>
    <x v="1"/>
    <x v="3"/>
    <x v="0"/>
    <n v="15.5"/>
    <n v="48"/>
    <x v="0"/>
    <n v="0"/>
    <n v="4.2"/>
    <n v="280"/>
    <n v="4340"/>
    <x v="0"/>
    <n v="6"/>
    <s v="Q2"/>
    <s v="Thursday"/>
    <s v="Pune"/>
    <s v="Portal"/>
    <s v="Employee Query"/>
    <x v="4"/>
    <x v="0"/>
    <s v="Normal"/>
    <s v="Excellent"/>
    <x v="0"/>
  </r>
  <r>
    <s v="OPS-100577"/>
    <d v="2025-12-05T00:00:00"/>
    <x v="5"/>
    <s v="Noida"/>
    <s v="Employee Query"/>
    <s v="Critical"/>
    <x v="0"/>
    <x v="0"/>
    <x v="0"/>
    <n v="5.3"/>
    <n v="4"/>
    <x v="1"/>
    <n v="1"/>
    <n v="4.7"/>
    <n v="320"/>
    <n v="1696"/>
    <x v="7"/>
    <n v="12"/>
    <s v="Q4"/>
    <s v="Friday"/>
    <s v="Noida"/>
    <s v="Email"/>
    <s v="Employee Query"/>
    <x v="5"/>
    <x v="1"/>
    <s v="Normal"/>
    <s v="At Risk"/>
    <x v="1"/>
  </r>
  <r>
    <s v="OPS-100169"/>
    <d v="2025-10-13T00:00:00"/>
    <x v="0"/>
    <s v="Chennai"/>
    <s v="System Issue"/>
    <s v="High"/>
    <x v="0"/>
    <x v="2"/>
    <x v="0"/>
    <n v="12.8"/>
    <n v="12"/>
    <x v="1"/>
    <n v="1"/>
    <n v="4.5999999999999996"/>
    <n v="400"/>
    <n v="5120"/>
    <x v="3"/>
    <n v="10"/>
    <s v="Q4"/>
    <s v="Monday"/>
    <s v="Chennai"/>
    <s v="Email"/>
    <s v="System Issue"/>
    <x v="0"/>
    <x v="1"/>
    <s v="Normal"/>
    <s v="At Risk"/>
    <x v="1"/>
  </r>
  <r>
    <s v="OPS-101028"/>
    <d v="2025-02-04T00:00:00"/>
    <x v="6"/>
    <s v="Chennai"/>
    <s v="Compliance Request"/>
    <s v="Medium"/>
    <x v="0"/>
    <x v="1"/>
    <x v="0"/>
    <n v="7.4"/>
    <n v="24"/>
    <x v="0"/>
    <n v="0"/>
    <n v="4.2"/>
    <n v="450"/>
    <n v="3330"/>
    <x v="4"/>
    <n v="2"/>
    <s v="Q1"/>
    <s v="Tuesday"/>
    <s v="Chennai"/>
    <s v="Email"/>
    <s v="Compliance Request"/>
    <x v="6"/>
    <x v="0"/>
    <s v="Normal"/>
    <s v="Excellent"/>
    <x v="0"/>
  </r>
  <r>
    <s v="OPS-101743"/>
    <d v="2025-12-23T00:00:00"/>
    <x v="4"/>
    <s v="Gurugram"/>
    <s v="Access Request"/>
    <s v="Low"/>
    <x v="0"/>
    <x v="3"/>
    <x v="2"/>
    <n v="4.2"/>
    <n v="48"/>
    <x v="0"/>
    <n v="0"/>
    <n v="4.5"/>
    <n v="280"/>
    <n v="1176"/>
    <x v="7"/>
    <n v="12"/>
    <s v="Q4"/>
    <s v="Tuesday"/>
    <s v="Gurugram"/>
    <s v="Email"/>
    <s v="Access Request"/>
    <x v="4"/>
    <x v="0"/>
    <s v="Normal"/>
    <s v="Excellent"/>
    <x v="0"/>
  </r>
  <r>
    <s v="OPS-104696"/>
    <d v="2025-03-01T00:00:00"/>
    <x v="3"/>
    <s v="Hyderabad"/>
    <s v="Compliance Request"/>
    <s v="Low"/>
    <x v="2"/>
    <x v="4"/>
    <x v="0"/>
    <n v="5.6"/>
    <n v="48"/>
    <x v="0"/>
    <n v="0"/>
    <n v="5"/>
    <n v="320"/>
    <n v="1792"/>
    <x v="8"/>
    <n v="3"/>
    <s v="Q1"/>
    <s v="Saturday"/>
    <s v="Hyderabad"/>
    <s v="Teams"/>
    <s v="Compliance Request"/>
    <x v="3"/>
    <x v="0"/>
    <s v="Normal"/>
    <s v="Excellent"/>
    <x v="0"/>
  </r>
  <r>
    <s v="OPS-102571"/>
    <d v="2025-08-08T00:00:00"/>
    <x v="1"/>
    <s v="Mumbai"/>
    <s v="System Issue"/>
    <s v="Low"/>
    <x v="1"/>
    <x v="3"/>
    <x v="0"/>
    <n v="54.7"/>
    <n v="48"/>
    <x v="1"/>
    <n v="2"/>
    <n v="2.5"/>
    <n v="320"/>
    <n v="17504"/>
    <x v="1"/>
    <n v="8"/>
    <s v="Q3"/>
    <s v="Friday"/>
    <s v="Mumbai"/>
    <s v="Portal"/>
    <s v="System Issue"/>
    <x v="1"/>
    <x v="1"/>
    <s v="Normal"/>
    <s v="At Risk"/>
    <x v="1"/>
  </r>
  <r>
    <s v="OPS-100704"/>
    <d v="2025-07-20T00:00:00"/>
    <x v="4"/>
    <s v="Mumbai"/>
    <s v="Report Request"/>
    <s v="Low"/>
    <x v="0"/>
    <x v="3"/>
    <x v="0"/>
    <n v="28.5"/>
    <n v="48"/>
    <x v="0"/>
    <n v="0"/>
    <n v="4.0999999999999996"/>
    <n v="350"/>
    <n v="9975"/>
    <x v="11"/>
    <n v="7"/>
    <s v="Q3"/>
    <s v="Sunday"/>
    <s v="Mumbai"/>
    <s v="Email"/>
    <s v="Report Request"/>
    <x v="4"/>
    <x v="0"/>
    <s v="Normal"/>
    <s v="Good"/>
    <x v="0"/>
  </r>
  <r>
    <s v="OPS-103499"/>
    <d v="2025-01-12T00:00:00"/>
    <x v="6"/>
    <s v="Bengaluru"/>
    <s v="Access Request"/>
    <s v="High"/>
    <x v="1"/>
    <x v="0"/>
    <x v="0"/>
    <n v="4.7"/>
    <n v="12"/>
    <x v="0"/>
    <n v="0"/>
    <n v="5"/>
    <n v="350"/>
    <n v="1645"/>
    <x v="5"/>
    <n v="1"/>
    <s v="Q1"/>
    <s v="Sunday"/>
    <s v="Bengaluru"/>
    <s v="Portal"/>
    <s v="Access Request"/>
    <x v="6"/>
    <x v="0"/>
    <s v="Normal"/>
    <s v="Excellent"/>
    <x v="0"/>
  </r>
  <r>
    <s v="OPS-102515"/>
    <d v="2025-04-15T00:00:00"/>
    <x v="5"/>
    <s v="Noida"/>
    <s v="System Issue"/>
    <s v="High"/>
    <x v="1"/>
    <x v="2"/>
    <x v="0"/>
    <n v="27.6"/>
    <n v="12"/>
    <x v="1"/>
    <n v="0"/>
    <n v="3.9"/>
    <n v="450"/>
    <n v="12420"/>
    <x v="10"/>
    <n v="4"/>
    <s v="Q2"/>
    <s v="Tuesday"/>
    <s v="Noida"/>
    <s v="Portal"/>
    <s v="System Issue"/>
    <x v="5"/>
    <x v="1"/>
    <s v="Normal"/>
    <s v="Critical"/>
    <x v="0"/>
  </r>
  <r>
    <s v="OPS-104159"/>
    <d v="2025-09-29T00:00:00"/>
    <x v="5"/>
    <s v="Bengaluru"/>
    <s v="Access Request"/>
    <s v="Medium"/>
    <x v="0"/>
    <x v="0"/>
    <x v="0"/>
    <n v="34.1"/>
    <n v="24"/>
    <x v="1"/>
    <n v="0"/>
    <n v="4.2"/>
    <n v="450"/>
    <n v="15345"/>
    <x v="9"/>
    <n v="9"/>
    <s v="Q3"/>
    <s v="Monday"/>
    <s v="Bengaluru"/>
    <s v="Email"/>
    <s v="Access Request"/>
    <x v="5"/>
    <x v="1"/>
    <s v="Normal"/>
    <s v="At Risk"/>
    <x v="0"/>
  </r>
  <r>
    <s v="OPS-102349"/>
    <d v="2025-04-24T00:00:00"/>
    <x v="6"/>
    <s v="Gurugram"/>
    <s v="Invoice Query"/>
    <s v="Low"/>
    <x v="0"/>
    <x v="3"/>
    <x v="0"/>
    <n v="10.3"/>
    <n v="48"/>
    <x v="0"/>
    <n v="1"/>
    <n v="5"/>
    <n v="400"/>
    <n v="4120"/>
    <x v="10"/>
    <n v="4"/>
    <s v="Q2"/>
    <s v="Thursday"/>
    <s v="Gurugram"/>
    <s v="Email"/>
    <s v="Invoice Query"/>
    <x v="6"/>
    <x v="0"/>
    <s v="Normal"/>
    <s v="Excellent"/>
    <x v="1"/>
  </r>
  <r>
    <s v="OPS-103844"/>
    <d v="2025-02-12T00:00:00"/>
    <x v="5"/>
    <s v="Hyderabad"/>
    <s v="Vendor Query"/>
    <s v="Low"/>
    <x v="0"/>
    <x v="1"/>
    <x v="0"/>
    <n v="8.6"/>
    <n v="48"/>
    <x v="0"/>
    <n v="0"/>
    <n v="5"/>
    <n v="280"/>
    <n v="2408"/>
    <x v="4"/>
    <n v="2"/>
    <s v="Q1"/>
    <s v="Wednesday"/>
    <s v="Hyderabad"/>
    <s v="Email"/>
    <s v="Vendor Query"/>
    <x v="5"/>
    <x v="0"/>
    <s v="Normal"/>
    <s v="Excellent"/>
    <x v="0"/>
  </r>
  <r>
    <s v="OPS-104615"/>
    <d v="2025-10-09T00:00:00"/>
    <x v="5"/>
    <s v="Noida"/>
    <s v="Access Request"/>
    <s v="Low"/>
    <x v="0"/>
    <x v="4"/>
    <x v="0"/>
    <n v="20.399999999999999"/>
    <n v="48"/>
    <x v="0"/>
    <n v="1"/>
    <n v="4"/>
    <n v="280"/>
    <n v="5712"/>
    <x v="3"/>
    <n v="10"/>
    <s v="Q4"/>
    <s v="Thursday"/>
    <s v="Noida"/>
    <s v="Email"/>
    <s v="Access Request"/>
    <x v="5"/>
    <x v="0"/>
    <s v="Normal"/>
    <s v="Excellent"/>
    <x v="1"/>
  </r>
  <r>
    <s v="OPS-104253"/>
    <d v="2025-11-24T00:00:00"/>
    <x v="6"/>
    <s v="Mumbai"/>
    <s v="Compliance Request"/>
    <s v="Medium"/>
    <x v="0"/>
    <x v="4"/>
    <x v="0"/>
    <n v="3"/>
    <n v="24"/>
    <x v="0"/>
    <n v="0"/>
    <n v="4.9000000000000004"/>
    <n v="400"/>
    <n v="1200"/>
    <x v="6"/>
    <n v="11"/>
    <s v="Q4"/>
    <s v="Monday"/>
    <s v="Mumbai"/>
    <s v="Email"/>
    <s v="Compliance Request"/>
    <x v="6"/>
    <x v="0"/>
    <s v="Normal"/>
    <s v="Excellent"/>
    <x v="0"/>
  </r>
  <r>
    <s v="OPS-101040"/>
    <d v="2025-11-12T00:00:00"/>
    <x v="4"/>
    <s v="Mumbai"/>
    <s v="Report Request"/>
    <s v="Low"/>
    <x v="1"/>
    <x v="4"/>
    <x v="2"/>
    <n v="7.5"/>
    <n v="48"/>
    <x v="0"/>
    <n v="0"/>
    <n v="5"/>
    <n v="450"/>
    <n v="3375"/>
    <x v="6"/>
    <n v="11"/>
    <s v="Q4"/>
    <s v="Wednesday"/>
    <s v="Mumbai"/>
    <s v="Portal"/>
    <s v="Report Request"/>
    <x v="4"/>
    <x v="0"/>
    <s v="Normal"/>
    <s v="Excellent"/>
    <x v="0"/>
  </r>
  <r>
    <s v="OPS-102310"/>
    <d v="2025-11-29T00:00:00"/>
    <x v="0"/>
    <s v="Mumbai"/>
    <s v="Compliance Request"/>
    <s v="Low"/>
    <x v="3"/>
    <x v="1"/>
    <x v="0"/>
    <n v="21.5"/>
    <n v="48"/>
    <x v="0"/>
    <n v="0"/>
    <n v="4.3"/>
    <n v="450"/>
    <n v="9675"/>
    <x v="6"/>
    <n v="11"/>
    <s v="Q4"/>
    <s v="Saturday"/>
    <s v="Mumbai"/>
    <s v="Phone"/>
    <s v="Compliance Request"/>
    <x v="0"/>
    <x v="0"/>
    <s v="Normal"/>
    <s v="Excellent"/>
    <x v="0"/>
  </r>
  <r>
    <s v="OPS-104730"/>
    <d v="2025-08-08T00:00:00"/>
    <x v="3"/>
    <s v="Pune"/>
    <s v="Employee Query"/>
    <s v="Low"/>
    <x v="0"/>
    <x v="1"/>
    <x v="1"/>
    <n v="16.2"/>
    <n v="48"/>
    <x v="0"/>
    <n v="2"/>
    <n v="3.7"/>
    <n v="400"/>
    <n v="6480"/>
    <x v="1"/>
    <n v="8"/>
    <s v="Q3"/>
    <s v="Friday"/>
    <s v="Pune"/>
    <s v="Email"/>
    <s v="Employee Query"/>
    <x v="3"/>
    <x v="0"/>
    <s v="Normal"/>
    <s v="Excellent"/>
    <x v="1"/>
  </r>
  <r>
    <s v="OPS-102135"/>
    <d v="2025-05-13T00:00:00"/>
    <x v="6"/>
    <s v="Chennai"/>
    <s v="Access Request"/>
    <s v="Low"/>
    <x v="1"/>
    <x v="1"/>
    <x v="1"/>
    <n v="30.1"/>
    <n v="48"/>
    <x v="0"/>
    <n v="2"/>
    <n v="3.6"/>
    <n v="280"/>
    <n v="8428"/>
    <x v="2"/>
    <n v="5"/>
    <s v="Q2"/>
    <s v="Tuesday"/>
    <s v="Chennai"/>
    <s v="Portal"/>
    <s v="Access Request"/>
    <x v="6"/>
    <x v="0"/>
    <s v="Normal"/>
    <s v="Good"/>
    <x v="1"/>
  </r>
  <r>
    <s v="OPS-104814"/>
    <d v="2025-11-27T00:00:00"/>
    <x v="5"/>
    <s v="Chennai"/>
    <s v="System Issue"/>
    <s v="Low"/>
    <x v="0"/>
    <x v="1"/>
    <x v="0"/>
    <n v="10.7"/>
    <n v="48"/>
    <x v="0"/>
    <n v="1"/>
    <n v="4.5999999999999996"/>
    <n v="280"/>
    <n v="2996"/>
    <x v="6"/>
    <n v="11"/>
    <s v="Q4"/>
    <s v="Thursday"/>
    <s v="Chennai"/>
    <s v="Email"/>
    <s v="System Issue"/>
    <x v="5"/>
    <x v="0"/>
    <s v="Normal"/>
    <s v="Excellent"/>
    <x v="1"/>
  </r>
  <r>
    <s v="OPS-102831"/>
    <d v="2025-01-31T00:00:00"/>
    <x v="6"/>
    <s v="Bengaluru"/>
    <s v="System Issue"/>
    <s v="Medium"/>
    <x v="1"/>
    <x v="3"/>
    <x v="0"/>
    <n v="3.7"/>
    <n v="24"/>
    <x v="0"/>
    <n v="0"/>
    <n v="4.7"/>
    <n v="320"/>
    <n v="1184"/>
    <x v="5"/>
    <n v="1"/>
    <s v="Q1"/>
    <s v="Friday"/>
    <s v="Bengaluru"/>
    <s v="Portal"/>
    <s v="System Issue"/>
    <x v="6"/>
    <x v="0"/>
    <s v="Normal"/>
    <s v="Excellent"/>
    <x v="0"/>
  </r>
  <r>
    <s v="OPS-103595"/>
    <d v="2025-04-14T00:00:00"/>
    <x v="3"/>
    <s v="Mumbai"/>
    <s v="Compliance Request"/>
    <s v="Low"/>
    <x v="1"/>
    <x v="3"/>
    <x v="0"/>
    <n v="8.1"/>
    <n v="48"/>
    <x v="0"/>
    <n v="1"/>
    <n v="5"/>
    <n v="350"/>
    <n v="2835"/>
    <x v="10"/>
    <n v="4"/>
    <s v="Q2"/>
    <s v="Monday"/>
    <s v="Mumbai"/>
    <s v="Portal"/>
    <s v="Compliance Request"/>
    <x v="3"/>
    <x v="0"/>
    <s v="Normal"/>
    <s v="Excellent"/>
    <x v="1"/>
  </r>
  <r>
    <s v="OPS-100655"/>
    <d v="2025-05-14T00:00:00"/>
    <x v="2"/>
    <s v="Chennai"/>
    <s v="Vendor Query"/>
    <s v="Low"/>
    <x v="0"/>
    <x v="1"/>
    <x v="0"/>
    <n v="4.9000000000000004"/>
    <n v="48"/>
    <x v="0"/>
    <n v="1"/>
    <n v="4.7"/>
    <n v="350"/>
    <n v="1715"/>
    <x v="2"/>
    <n v="5"/>
    <s v="Q2"/>
    <s v="Wednesday"/>
    <s v="Chennai"/>
    <s v="Email"/>
    <s v="Vendor Query"/>
    <x v="2"/>
    <x v="0"/>
    <s v="Normal"/>
    <s v="Excellent"/>
    <x v="1"/>
  </r>
  <r>
    <s v="OPS-104081"/>
    <d v="2025-05-13T00:00:00"/>
    <x v="6"/>
    <s v="Pune"/>
    <s v="Compliance Request"/>
    <s v="High"/>
    <x v="0"/>
    <x v="0"/>
    <x v="0"/>
    <n v="11.7"/>
    <n v="12"/>
    <x v="0"/>
    <n v="0"/>
    <n v="4.7"/>
    <n v="320"/>
    <n v="3744"/>
    <x v="2"/>
    <n v="5"/>
    <s v="Q2"/>
    <s v="Tuesday"/>
    <s v="Pune"/>
    <s v="Email"/>
    <s v="Compliance Request"/>
    <x v="6"/>
    <x v="0"/>
    <s v="Normal"/>
    <s v="Good"/>
    <x v="0"/>
  </r>
  <r>
    <s v="OPS-104619"/>
    <d v="2025-11-01T00:00:00"/>
    <x v="1"/>
    <s v="Hyderabad"/>
    <s v="Compliance Request"/>
    <s v="Low"/>
    <x v="1"/>
    <x v="2"/>
    <x v="0"/>
    <n v="43.3"/>
    <n v="48"/>
    <x v="0"/>
    <n v="0"/>
    <n v="2.7"/>
    <n v="320"/>
    <n v="13856"/>
    <x v="6"/>
    <n v="11"/>
    <s v="Q4"/>
    <s v="Saturday"/>
    <s v="Hyderabad"/>
    <s v="Portal"/>
    <s v="Compliance Request"/>
    <x v="1"/>
    <x v="0"/>
    <s v="Normal"/>
    <s v="Good"/>
    <x v="0"/>
  </r>
  <r>
    <s v="OPS-101170"/>
    <d v="2025-05-17T00:00:00"/>
    <x v="6"/>
    <s v="Pune"/>
    <s v="Compliance Request"/>
    <s v="Medium"/>
    <x v="0"/>
    <x v="2"/>
    <x v="1"/>
    <n v="26.9"/>
    <n v="24"/>
    <x v="1"/>
    <n v="3"/>
    <n v="3.5"/>
    <n v="350"/>
    <n v="9415"/>
    <x v="2"/>
    <n v="5"/>
    <s v="Q2"/>
    <s v="Saturday"/>
    <s v="Pune"/>
    <s v="Email"/>
    <s v="Compliance Request"/>
    <x v="6"/>
    <x v="1"/>
    <s v="Normal"/>
    <s v="At Risk"/>
    <x v="1"/>
  </r>
  <r>
    <s v="OPS-100659"/>
    <d v="2025-06-09T00:00:00"/>
    <x v="5"/>
    <s v="Hyderabad"/>
    <s v="Invoice Query"/>
    <s v="Low"/>
    <x v="1"/>
    <x v="0"/>
    <x v="0"/>
    <n v="16.7"/>
    <n v="48"/>
    <x v="0"/>
    <n v="1"/>
    <n v="4.4000000000000004"/>
    <n v="400"/>
    <n v="6680"/>
    <x v="0"/>
    <n v="6"/>
    <s v="Q2"/>
    <s v="Monday"/>
    <s v="Hyderabad"/>
    <s v="Portal"/>
    <s v="Invoice Query"/>
    <x v="5"/>
    <x v="0"/>
    <s v="Normal"/>
    <s v="Excellent"/>
    <x v="1"/>
  </r>
  <r>
    <s v="OPS-102633"/>
    <d v="2025-08-24T00:00:00"/>
    <x v="3"/>
    <s v="Pune"/>
    <s v="Compliance Request"/>
    <s v="Medium"/>
    <x v="0"/>
    <x v="3"/>
    <x v="1"/>
    <n v="14.8"/>
    <n v="24"/>
    <x v="0"/>
    <n v="2"/>
    <n v="4.4000000000000004"/>
    <n v="350"/>
    <n v="5180"/>
    <x v="1"/>
    <n v="8"/>
    <s v="Q3"/>
    <s v="Sunday"/>
    <s v="Pune"/>
    <s v="Email"/>
    <s v="Compliance Request"/>
    <x v="3"/>
    <x v="0"/>
    <s v="Normal"/>
    <s v="Good"/>
    <x v="1"/>
  </r>
  <r>
    <s v="OPS-102824"/>
    <d v="2025-10-24T00:00:00"/>
    <x v="2"/>
    <s v="Hyderabad"/>
    <s v="Invoice Query"/>
    <s v="Low"/>
    <x v="1"/>
    <x v="3"/>
    <x v="0"/>
    <n v="6.8"/>
    <n v="48"/>
    <x v="0"/>
    <n v="0"/>
    <n v="4.3"/>
    <n v="320"/>
    <n v="2176"/>
    <x v="3"/>
    <n v="10"/>
    <s v="Q4"/>
    <s v="Friday"/>
    <s v="Hyderabad"/>
    <s v="Portal"/>
    <s v="Invoice Query"/>
    <x v="2"/>
    <x v="0"/>
    <s v="Normal"/>
    <s v="Excellent"/>
    <x v="0"/>
  </r>
  <r>
    <s v="OPS-102835"/>
    <d v="2025-08-01T00:00:00"/>
    <x v="1"/>
    <s v="Gurugram"/>
    <s v="Access Request"/>
    <s v="Low"/>
    <x v="0"/>
    <x v="1"/>
    <x v="1"/>
    <n v="20.100000000000001"/>
    <n v="48"/>
    <x v="0"/>
    <n v="3"/>
    <n v="3.3"/>
    <n v="400"/>
    <n v="8040"/>
    <x v="1"/>
    <n v="8"/>
    <s v="Q3"/>
    <s v="Friday"/>
    <s v="Gurugram"/>
    <s v="Email"/>
    <s v="Access Request"/>
    <x v="1"/>
    <x v="0"/>
    <s v="Normal"/>
    <s v="Excellent"/>
    <x v="1"/>
  </r>
  <r>
    <s v="OPS-103164"/>
    <d v="2025-06-07T00:00:00"/>
    <x v="0"/>
    <s v="Bengaluru"/>
    <s v="Invoice Query"/>
    <s v="Low"/>
    <x v="0"/>
    <x v="1"/>
    <x v="1"/>
    <n v="33"/>
    <n v="48"/>
    <x v="0"/>
    <n v="2"/>
    <n v="3.5"/>
    <n v="400"/>
    <n v="13200"/>
    <x v="0"/>
    <n v="6"/>
    <s v="Q2"/>
    <s v="Saturday"/>
    <s v="Bengaluru"/>
    <s v="Email"/>
    <s v="Invoice Query"/>
    <x v="0"/>
    <x v="0"/>
    <s v="Normal"/>
    <s v="Good"/>
    <x v="1"/>
  </r>
  <r>
    <s v="OPS-104945"/>
    <d v="2025-08-23T00:00:00"/>
    <x v="0"/>
    <s v="Noida"/>
    <s v="Report Request"/>
    <s v="Low"/>
    <x v="1"/>
    <x v="0"/>
    <x v="2"/>
    <n v="12.1"/>
    <n v="48"/>
    <x v="0"/>
    <n v="1"/>
    <n v="4.4000000000000004"/>
    <n v="320"/>
    <n v="3872"/>
    <x v="1"/>
    <n v="8"/>
    <s v="Q3"/>
    <s v="Saturday"/>
    <s v="Noida"/>
    <s v="Portal"/>
    <s v="Report Request"/>
    <x v="0"/>
    <x v="0"/>
    <s v="Normal"/>
    <s v="Excellent"/>
    <x v="1"/>
  </r>
  <r>
    <s v="OPS-100877"/>
    <d v="2025-04-23T00:00:00"/>
    <x v="0"/>
    <s v="Chennai"/>
    <s v="System Issue"/>
    <s v="Medium"/>
    <x v="0"/>
    <x v="3"/>
    <x v="0"/>
    <n v="10.5"/>
    <n v="24"/>
    <x v="0"/>
    <n v="0"/>
    <n v="4.9000000000000004"/>
    <n v="280"/>
    <n v="2940"/>
    <x v="10"/>
    <n v="4"/>
    <s v="Q2"/>
    <s v="Wednesday"/>
    <s v="Chennai"/>
    <s v="Email"/>
    <s v="System Issue"/>
    <x v="0"/>
    <x v="0"/>
    <s v="Normal"/>
    <s v="Excellent"/>
    <x v="0"/>
  </r>
  <r>
    <s v="OPS-101934"/>
    <d v="2025-05-11T00:00:00"/>
    <x v="6"/>
    <s v="Bengaluru"/>
    <s v="System Issue"/>
    <s v="Low"/>
    <x v="0"/>
    <x v="4"/>
    <x v="0"/>
    <n v="13.3"/>
    <n v="48"/>
    <x v="0"/>
    <n v="1"/>
    <n v="3.8"/>
    <n v="350"/>
    <n v="4655"/>
    <x v="2"/>
    <n v="5"/>
    <s v="Q2"/>
    <s v="Sunday"/>
    <s v="Bengaluru"/>
    <s v="Email"/>
    <s v="System Issue"/>
    <x v="6"/>
    <x v="0"/>
    <s v="Normal"/>
    <s v="Excellent"/>
    <x v="1"/>
  </r>
  <r>
    <s v="OPS-100467"/>
    <d v="2025-07-04T00:00:00"/>
    <x v="0"/>
    <s v="Noida"/>
    <s v="Access Request"/>
    <s v="Low"/>
    <x v="0"/>
    <x v="2"/>
    <x v="1"/>
    <n v="34"/>
    <n v="48"/>
    <x v="0"/>
    <n v="1"/>
    <n v="3.9"/>
    <n v="320"/>
    <n v="10880"/>
    <x v="11"/>
    <n v="7"/>
    <s v="Q3"/>
    <s v="Friday"/>
    <s v="Noida"/>
    <s v="Email"/>
    <s v="Access Request"/>
    <x v="0"/>
    <x v="0"/>
    <s v="Normal"/>
    <s v="Good"/>
    <x v="1"/>
  </r>
  <r>
    <s v="OPS-102422"/>
    <d v="2025-05-26T00:00:00"/>
    <x v="5"/>
    <s v="Chennai"/>
    <s v="Report Request"/>
    <s v="High"/>
    <x v="0"/>
    <x v="0"/>
    <x v="1"/>
    <n v="6.5"/>
    <n v="12"/>
    <x v="0"/>
    <n v="2"/>
    <n v="4.3"/>
    <n v="320"/>
    <n v="2080"/>
    <x v="2"/>
    <n v="5"/>
    <s v="Q2"/>
    <s v="Monday"/>
    <s v="Chennai"/>
    <s v="Email"/>
    <s v="Report Request"/>
    <x v="5"/>
    <x v="0"/>
    <s v="Normal"/>
    <s v="Good"/>
    <x v="1"/>
  </r>
  <r>
    <s v="OPS-101596"/>
    <d v="2025-11-28T00:00:00"/>
    <x v="0"/>
    <s v="Hyderabad"/>
    <s v="Data Correction"/>
    <s v="Low"/>
    <x v="2"/>
    <x v="2"/>
    <x v="0"/>
    <n v="10.199999999999999"/>
    <n v="48"/>
    <x v="0"/>
    <n v="2"/>
    <n v="4.0999999999999996"/>
    <n v="400"/>
    <n v="4080"/>
    <x v="6"/>
    <n v="11"/>
    <s v="Q4"/>
    <s v="Friday"/>
    <s v="Hyderabad"/>
    <s v="Teams"/>
    <s v="Data Correction"/>
    <x v="0"/>
    <x v="0"/>
    <s v="Normal"/>
    <s v="Excellent"/>
    <x v="1"/>
  </r>
  <r>
    <s v="OPS-101119"/>
    <d v="2025-10-26T00:00:00"/>
    <x v="5"/>
    <s v="Hyderabad"/>
    <s v="Access Request"/>
    <s v="Medium"/>
    <x v="3"/>
    <x v="3"/>
    <x v="1"/>
    <n v="27.7"/>
    <n v="24"/>
    <x v="1"/>
    <n v="1"/>
    <n v="4.5"/>
    <n v="350"/>
    <n v="9695"/>
    <x v="3"/>
    <n v="10"/>
    <s v="Q4"/>
    <s v="Sunday"/>
    <s v="Hyderabad"/>
    <s v="Phone"/>
    <s v="Access Request"/>
    <x v="5"/>
    <x v="1"/>
    <s v="Normal"/>
    <s v="At Risk"/>
    <x v="1"/>
  </r>
  <r>
    <s v="OPS-100386"/>
    <d v="2025-09-21T00:00:00"/>
    <x v="1"/>
    <s v="Gurugram"/>
    <s v="Unknown"/>
    <s v="Medium"/>
    <x v="2"/>
    <x v="0"/>
    <x v="0"/>
    <n v="14.1"/>
    <n v="24"/>
    <x v="0"/>
    <n v="2"/>
    <n v="3.7"/>
    <n v="400"/>
    <n v="5640"/>
    <x v="9"/>
    <n v="9"/>
    <s v="Q3"/>
    <s v="Sunday"/>
    <s v="Gurugram"/>
    <s v="Teams"/>
    <s v="Unknown"/>
    <x v="1"/>
    <x v="0"/>
    <s v="Normal"/>
    <s v="Good"/>
    <x v="1"/>
  </r>
  <r>
    <s v="OPS-104761"/>
    <d v="2025-12-12T00:00:00"/>
    <x v="3"/>
    <s v="Mumbai"/>
    <s v="System Issue"/>
    <s v="High"/>
    <x v="1"/>
    <x v="1"/>
    <x v="0"/>
    <n v="1"/>
    <n v="12"/>
    <x v="0"/>
    <n v="1"/>
    <n v="5"/>
    <n v="280"/>
    <n v="280"/>
    <x v="7"/>
    <n v="12"/>
    <s v="Q4"/>
    <s v="Friday"/>
    <s v="Mumbai"/>
    <s v="Portal"/>
    <s v="System Issue"/>
    <x v="3"/>
    <x v="0"/>
    <s v="Normal"/>
    <s v="Excellent"/>
    <x v="1"/>
  </r>
  <r>
    <s v="OPS-104915"/>
    <d v="2025-04-28T00:00:00"/>
    <x v="0"/>
    <s v="Gurugram"/>
    <s v="Vendor Query"/>
    <s v="Medium"/>
    <x v="2"/>
    <x v="3"/>
    <x v="0"/>
    <n v="7.5"/>
    <n v="24"/>
    <x v="0"/>
    <n v="0"/>
    <n v="4.3"/>
    <n v="320"/>
    <n v="2400"/>
    <x v="10"/>
    <n v="4"/>
    <s v="Q2"/>
    <s v="Monday"/>
    <s v="Gurugram"/>
    <s v="Teams"/>
    <s v="Vendor Query"/>
    <x v="0"/>
    <x v="0"/>
    <s v="Normal"/>
    <s v="Excellent"/>
    <x v="0"/>
  </r>
  <r>
    <s v="OPS-100927"/>
    <d v="2025-04-21T00:00:00"/>
    <x v="5"/>
    <s v="Pune"/>
    <s v="System Issue"/>
    <s v="Medium"/>
    <x v="1"/>
    <x v="3"/>
    <x v="0"/>
    <n v="7.9"/>
    <n v="24"/>
    <x v="0"/>
    <n v="0"/>
    <n v="4.8"/>
    <n v="350"/>
    <n v="2765"/>
    <x v="10"/>
    <n v="4"/>
    <s v="Q2"/>
    <s v="Monday"/>
    <s v="Pune"/>
    <s v="Portal"/>
    <s v="System Issue"/>
    <x v="5"/>
    <x v="0"/>
    <s v="Normal"/>
    <s v="Excellent"/>
    <x v="0"/>
  </r>
  <r>
    <s v="OPS-104111"/>
    <d v="2025-10-06T00:00:00"/>
    <x v="4"/>
    <s v="Hyderabad"/>
    <s v="Report Request"/>
    <s v="Low"/>
    <x v="3"/>
    <x v="3"/>
    <x v="0"/>
    <n v="8.8000000000000007"/>
    <n v="48"/>
    <x v="0"/>
    <n v="0"/>
    <n v="4.8"/>
    <n v="450"/>
    <n v="3960"/>
    <x v="3"/>
    <n v="10"/>
    <s v="Q4"/>
    <s v="Monday"/>
    <s v="Hyderabad"/>
    <s v="Phone"/>
    <s v="Report Request"/>
    <x v="4"/>
    <x v="0"/>
    <s v="Normal"/>
    <s v="Excellent"/>
    <x v="0"/>
  </r>
  <r>
    <s v="OPS-100119"/>
    <d v="2025-10-20T00:00:00"/>
    <x v="1"/>
    <s v="Chennai"/>
    <s v="Compliance Request"/>
    <s v="Medium"/>
    <x v="3"/>
    <x v="3"/>
    <x v="0"/>
    <n v="12.3"/>
    <n v="24"/>
    <x v="0"/>
    <n v="1"/>
    <n v="3.8"/>
    <n v="280"/>
    <n v="3444"/>
    <x v="3"/>
    <n v="10"/>
    <s v="Q4"/>
    <s v="Monday"/>
    <s v="Chennai"/>
    <s v="Phone"/>
    <s v="Compliance Request"/>
    <x v="1"/>
    <x v="0"/>
    <s v="Normal"/>
    <s v="Good"/>
    <x v="1"/>
  </r>
  <r>
    <s v="OPS-104307"/>
    <d v="2025-01-17T00:00:00"/>
    <x v="0"/>
    <s v="Hyderabad"/>
    <s v="Vendor Query"/>
    <s v="Medium"/>
    <x v="3"/>
    <x v="1"/>
    <x v="0"/>
    <n v="8.6999999999999993"/>
    <n v="24"/>
    <x v="0"/>
    <n v="1"/>
    <n v="4.5"/>
    <n v="400"/>
    <n v="3480"/>
    <x v="5"/>
    <n v="1"/>
    <s v="Q1"/>
    <s v="Friday"/>
    <s v="Hyderabad"/>
    <s v="Phone"/>
    <s v="Vendor Query"/>
    <x v="0"/>
    <x v="0"/>
    <s v="Normal"/>
    <s v="Excellent"/>
    <x v="1"/>
  </r>
  <r>
    <s v="OPS-100638"/>
    <d v="2025-02-08T00:00:00"/>
    <x v="5"/>
    <s v="Chennai"/>
    <s v="Employee Query"/>
    <s v="Low"/>
    <x v="0"/>
    <x v="1"/>
    <x v="0"/>
    <n v="18.7"/>
    <n v="48"/>
    <x v="0"/>
    <n v="1"/>
    <n v="4.4000000000000004"/>
    <n v="320"/>
    <n v="5984"/>
    <x v="4"/>
    <n v="2"/>
    <s v="Q1"/>
    <s v="Saturday"/>
    <s v="Chennai"/>
    <s v="Email"/>
    <s v="Employee Query"/>
    <x v="5"/>
    <x v="0"/>
    <s v="Normal"/>
    <s v="Excellent"/>
    <x v="1"/>
  </r>
  <r>
    <s v="OPS-103283"/>
    <d v="2025-09-25T00:00:00"/>
    <x v="5"/>
    <s v="Pune"/>
    <s v="Data Correction"/>
    <s v="Low"/>
    <x v="0"/>
    <x v="4"/>
    <x v="2"/>
    <n v="4.8"/>
    <n v="48"/>
    <x v="0"/>
    <n v="0"/>
    <n v="5"/>
    <n v="400"/>
    <n v="1920"/>
    <x v="9"/>
    <n v="9"/>
    <s v="Q3"/>
    <s v="Thursday"/>
    <s v="Pune"/>
    <s v="Email"/>
    <s v="Data Correction"/>
    <x v="5"/>
    <x v="0"/>
    <s v="Normal"/>
    <s v="Excellent"/>
    <x v="0"/>
  </r>
  <r>
    <s v="OPS-103840"/>
    <d v="2025-05-06T00:00:00"/>
    <x v="6"/>
    <s v="Pune"/>
    <s v="Compliance Request"/>
    <s v="High"/>
    <x v="1"/>
    <x v="4"/>
    <x v="0"/>
    <n v="3.9"/>
    <n v="12"/>
    <x v="0"/>
    <n v="0"/>
    <n v="5"/>
    <n v="450"/>
    <n v="1755"/>
    <x v="2"/>
    <n v="5"/>
    <s v="Q2"/>
    <s v="Tuesday"/>
    <s v="Pune"/>
    <s v="Portal"/>
    <s v="Compliance Request"/>
    <x v="6"/>
    <x v="0"/>
    <s v="Normal"/>
    <s v="Excellent"/>
    <x v="0"/>
  </r>
  <r>
    <s v="OPS-101729"/>
    <d v="2025-06-06T00:00:00"/>
    <x v="3"/>
    <s v="Mumbai"/>
    <s v="Report Request"/>
    <s v="Medium"/>
    <x v="1"/>
    <x v="3"/>
    <x v="1"/>
    <n v="8.8000000000000007"/>
    <n v="24"/>
    <x v="0"/>
    <n v="1"/>
    <n v="4.5999999999999996"/>
    <n v="400"/>
    <n v="3520"/>
    <x v="0"/>
    <n v="6"/>
    <s v="Q2"/>
    <s v="Friday"/>
    <s v="Mumbai"/>
    <s v="Portal"/>
    <s v="Report Request"/>
    <x v="3"/>
    <x v="0"/>
    <s v="Normal"/>
    <s v="Excellent"/>
    <x v="1"/>
  </r>
  <r>
    <s v="OPS-103808"/>
    <d v="2025-01-24T00:00:00"/>
    <x v="6"/>
    <s v="Chennai"/>
    <s v="System Issue"/>
    <s v="Medium"/>
    <x v="1"/>
    <x v="3"/>
    <x v="2"/>
    <n v="5.4"/>
    <n v="24"/>
    <x v="0"/>
    <n v="1"/>
    <n v="4.5999999999999996"/>
    <n v="400"/>
    <n v="2160"/>
    <x v="5"/>
    <n v="1"/>
    <s v="Q1"/>
    <s v="Friday"/>
    <s v="Chennai"/>
    <s v="Portal"/>
    <s v="System Issue"/>
    <x v="6"/>
    <x v="0"/>
    <s v="Normal"/>
    <s v="Excellent"/>
    <x v="1"/>
  </r>
  <r>
    <s v="OPS-103795"/>
    <d v="2025-06-14T00:00:00"/>
    <x v="1"/>
    <s v="Bengaluru"/>
    <s v="Invoice Query"/>
    <s v="Critical"/>
    <x v="1"/>
    <x v="3"/>
    <x v="0"/>
    <n v="4.4000000000000004"/>
    <n v="4"/>
    <x v="1"/>
    <n v="0"/>
    <n v="5"/>
    <n v="350"/>
    <n v="1540"/>
    <x v="0"/>
    <n v="6"/>
    <s v="Q2"/>
    <s v="Saturday"/>
    <s v="Bengaluru"/>
    <s v="Portal"/>
    <s v="Invoice Query"/>
    <x v="1"/>
    <x v="1"/>
    <s v="Normal"/>
    <s v="At Risk"/>
    <x v="0"/>
  </r>
  <r>
    <s v="OPS-104060"/>
    <d v="2025-07-12T00:00:00"/>
    <x v="2"/>
    <s v="Noida"/>
    <s v="Vendor Query"/>
    <s v="Medium"/>
    <x v="2"/>
    <x v="3"/>
    <x v="0"/>
    <n v="13.8"/>
    <n v="24"/>
    <x v="0"/>
    <n v="0"/>
    <n v="4.7"/>
    <n v="400"/>
    <n v="5520"/>
    <x v="11"/>
    <n v="7"/>
    <s v="Q3"/>
    <s v="Saturday"/>
    <s v="Noida"/>
    <s v="Teams"/>
    <s v="Vendor Query"/>
    <x v="2"/>
    <x v="0"/>
    <s v="Normal"/>
    <s v="Good"/>
    <x v="0"/>
  </r>
  <r>
    <s v="OPS-103779"/>
    <d v="2025-09-09T00:00:00"/>
    <x v="4"/>
    <s v="Pune"/>
    <s v="System Issue"/>
    <s v="Low"/>
    <x v="1"/>
    <x v="3"/>
    <x v="0"/>
    <n v="4.4000000000000004"/>
    <n v="48"/>
    <x v="0"/>
    <n v="1"/>
    <n v="5"/>
    <n v="400"/>
    <n v="1760"/>
    <x v="9"/>
    <n v="9"/>
    <s v="Q3"/>
    <s v="Tuesday"/>
    <s v="Pune"/>
    <s v="Portal"/>
    <s v="System Issue"/>
    <x v="4"/>
    <x v="0"/>
    <s v="Normal"/>
    <s v="Excellent"/>
    <x v="1"/>
  </r>
  <r>
    <s v="OPS-102511"/>
    <d v="2025-02-11T00:00:00"/>
    <x v="2"/>
    <s v="Chennai"/>
    <s v="System Issue"/>
    <s v="Low"/>
    <x v="0"/>
    <x v="1"/>
    <x v="0"/>
    <n v="9.4"/>
    <n v="48"/>
    <x v="0"/>
    <n v="0"/>
    <n v="4.5999999999999996"/>
    <n v="280"/>
    <n v="2632"/>
    <x v="4"/>
    <n v="2"/>
    <s v="Q1"/>
    <s v="Tuesday"/>
    <s v="Chennai"/>
    <s v="Email"/>
    <s v="System Issue"/>
    <x v="2"/>
    <x v="0"/>
    <s v="Normal"/>
    <s v="Excellent"/>
    <x v="0"/>
  </r>
  <r>
    <s v="OPS-101666"/>
    <d v="2025-07-25T00:00:00"/>
    <x v="6"/>
    <s v="Chennai"/>
    <s v="Data Correction"/>
    <s v="High"/>
    <x v="2"/>
    <x v="2"/>
    <x v="0"/>
    <n v="4.0999999999999996"/>
    <n v="12"/>
    <x v="0"/>
    <n v="2"/>
    <n v="4"/>
    <n v="450"/>
    <n v="1845"/>
    <x v="11"/>
    <n v="7"/>
    <s v="Q3"/>
    <s v="Friday"/>
    <s v="Chennai"/>
    <s v="Teams"/>
    <s v="Data Correction"/>
    <x v="6"/>
    <x v="0"/>
    <s v="Normal"/>
    <s v="Excellent"/>
    <x v="1"/>
  </r>
  <r>
    <s v="OPS-101211"/>
    <d v="2025-07-08T00:00:00"/>
    <x v="1"/>
    <s v="Chennai"/>
    <s v="Invoice Query"/>
    <s v="Low"/>
    <x v="1"/>
    <x v="4"/>
    <x v="0"/>
    <n v="37"/>
    <n v="48"/>
    <x v="0"/>
    <n v="0"/>
    <n v="4.0999999999999996"/>
    <n v="400"/>
    <n v="14800"/>
    <x v="11"/>
    <n v="7"/>
    <s v="Q3"/>
    <s v="Tuesday"/>
    <s v="Chennai"/>
    <s v="Portal"/>
    <s v="Invoice Query"/>
    <x v="1"/>
    <x v="0"/>
    <s v="Normal"/>
    <s v="Good"/>
    <x v="0"/>
  </r>
  <r>
    <s v="OPS-103719"/>
    <d v="2025-01-23T00:00:00"/>
    <x v="3"/>
    <s v="Pune"/>
    <s v="Vendor Query"/>
    <s v="High"/>
    <x v="2"/>
    <x v="4"/>
    <x v="2"/>
    <n v="23.9"/>
    <n v="12"/>
    <x v="1"/>
    <n v="1"/>
    <n v="4.5"/>
    <n v="450"/>
    <n v="10755"/>
    <x v="5"/>
    <n v="1"/>
    <s v="Q1"/>
    <s v="Thursday"/>
    <s v="Pune"/>
    <s v="Teams"/>
    <s v="Vendor Query"/>
    <x v="3"/>
    <x v="1"/>
    <s v="Normal"/>
    <s v="Critical"/>
    <x v="1"/>
  </r>
  <r>
    <s v="OPS-103293"/>
    <d v="2025-12-09T00:00:00"/>
    <x v="2"/>
    <s v="Mumbai"/>
    <s v="Employee Query"/>
    <s v="Low"/>
    <x v="0"/>
    <x v="1"/>
    <x v="1"/>
    <n v="20.7"/>
    <n v="48"/>
    <x v="0"/>
    <n v="1"/>
    <n v="4.4000000000000004"/>
    <n v="450"/>
    <n v="9315"/>
    <x v="7"/>
    <n v="12"/>
    <s v="Q4"/>
    <s v="Tuesday"/>
    <s v="Mumbai"/>
    <s v="Email"/>
    <s v="Employee Query"/>
    <x v="2"/>
    <x v="0"/>
    <s v="Normal"/>
    <s v="Excellent"/>
    <x v="1"/>
  </r>
  <r>
    <s v="OPS-103973"/>
    <d v="2025-04-17T00:00:00"/>
    <x v="2"/>
    <s v="Hyderabad"/>
    <s v="Data Correction"/>
    <s v="Medium"/>
    <x v="1"/>
    <x v="3"/>
    <x v="0"/>
    <n v="31.3"/>
    <n v="24"/>
    <x v="1"/>
    <n v="0"/>
    <n v="4.5"/>
    <n v="350"/>
    <n v="10955"/>
    <x v="10"/>
    <n v="4"/>
    <s v="Q2"/>
    <s v="Thursday"/>
    <s v="Hyderabad"/>
    <s v="Portal"/>
    <s v="Data Correction"/>
    <x v="2"/>
    <x v="1"/>
    <s v="Normal"/>
    <s v="At Risk"/>
    <x v="0"/>
  </r>
  <r>
    <s v="OPS-100143"/>
    <d v="2025-02-21T00:00:00"/>
    <x v="4"/>
    <s v="Bengaluru"/>
    <s v="Data Correction"/>
    <s v="High"/>
    <x v="1"/>
    <x v="3"/>
    <x v="0"/>
    <n v="9"/>
    <n v="12"/>
    <x v="0"/>
    <n v="2"/>
    <n v="4.5"/>
    <n v="280"/>
    <n v="2520"/>
    <x v="4"/>
    <n v="2"/>
    <s v="Q1"/>
    <s v="Friday"/>
    <s v="Bengaluru"/>
    <s v="Portal"/>
    <s v="Data Correction"/>
    <x v="4"/>
    <x v="0"/>
    <s v="Normal"/>
    <s v="Good"/>
    <x v="1"/>
  </r>
  <r>
    <s v="OPS-103570"/>
    <d v="2025-09-21T00:00:00"/>
    <x v="2"/>
    <s v="Gurugram"/>
    <s v="Data Correction"/>
    <s v="Low"/>
    <x v="0"/>
    <x v="3"/>
    <x v="0"/>
    <n v="14"/>
    <n v="48"/>
    <x v="0"/>
    <n v="1"/>
    <n v="4.5"/>
    <n v="320"/>
    <n v="4480"/>
    <x v="9"/>
    <n v="9"/>
    <s v="Q3"/>
    <s v="Sunday"/>
    <s v="Gurugram"/>
    <s v="Email"/>
    <s v="Data Correction"/>
    <x v="2"/>
    <x v="0"/>
    <s v="Normal"/>
    <s v="Excellent"/>
    <x v="1"/>
  </r>
  <r>
    <s v="OPS-100288"/>
    <d v="2025-04-22T00:00:00"/>
    <x v="2"/>
    <s v="Bengaluru"/>
    <s v="Report Request"/>
    <s v="Low"/>
    <x v="0"/>
    <x v="2"/>
    <x v="0"/>
    <n v="20.399999999999999"/>
    <n v="48"/>
    <x v="0"/>
    <n v="0"/>
    <n v="4.9000000000000004"/>
    <n v="450"/>
    <n v="9180"/>
    <x v="10"/>
    <n v="4"/>
    <s v="Q2"/>
    <s v="Tuesday"/>
    <s v="Bengaluru"/>
    <s v="Email"/>
    <s v="Report Request"/>
    <x v="2"/>
    <x v="0"/>
    <s v="Normal"/>
    <s v="Excellent"/>
    <x v="0"/>
  </r>
  <r>
    <s v="OPS-101569"/>
    <d v="2025-04-09T00:00:00"/>
    <x v="3"/>
    <s v="Noida"/>
    <s v="Vendor Query"/>
    <s v="Low"/>
    <x v="0"/>
    <x v="4"/>
    <x v="0"/>
    <n v="4.5"/>
    <n v="48"/>
    <x v="0"/>
    <n v="1"/>
    <n v="4.5999999999999996"/>
    <n v="450"/>
    <n v="2025"/>
    <x v="10"/>
    <n v="4"/>
    <s v="Q2"/>
    <s v="Wednesday"/>
    <s v="Noida"/>
    <s v="Email"/>
    <s v="Vendor Query"/>
    <x v="3"/>
    <x v="0"/>
    <s v="Normal"/>
    <s v="Excellent"/>
    <x v="1"/>
  </r>
  <r>
    <s v="OPS-104003"/>
    <d v="2025-06-19T00:00:00"/>
    <x v="6"/>
    <s v="Bengaluru"/>
    <s v="System Issue"/>
    <s v="High"/>
    <x v="1"/>
    <x v="3"/>
    <x v="0"/>
    <n v="9"/>
    <n v="12"/>
    <x v="0"/>
    <n v="0"/>
    <n v="5"/>
    <n v="400"/>
    <n v="3600"/>
    <x v="0"/>
    <n v="6"/>
    <s v="Q2"/>
    <s v="Thursday"/>
    <s v="Bengaluru"/>
    <s v="Portal"/>
    <s v="System Issue"/>
    <x v="6"/>
    <x v="0"/>
    <s v="Normal"/>
    <s v="Good"/>
    <x v="0"/>
  </r>
  <r>
    <s v="OPS-103781"/>
    <d v="2025-08-15T00:00:00"/>
    <x v="2"/>
    <s v="Bengaluru"/>
    <s v="Vendor Query"/>
    <s v="Medium"/>
    <x v="0"/>
    <x v="4"/>
    <x v="0"/>
    <n v="32.5"/>
    <n v="24"/>
    <x v="1"/>
    <n v="1"/>
    <n v="3.4"/>
    <n v="400"/>
    <n v="13000"/>
    <x v="1"/>
    <n v="8"/>
    <s v="Q3"/>
    <s v="Friday"/>
    <s v="Bengaluru"/>
    <s v="Email"/>
    <s v="Vendor Query"/>
    <x v="2"/>
    <x v="1"/>
    <s v="Normal"/>
    <s v="At Risk"/>
    <x v="1"/>
  </r>
  <r>
    <s v="OPS-100948"/>
    <d v="2025-04-22T00:00:00"/>
    <x v="1"/>
    <s v="Hyderabad"/>
    <s v="Invoice Query"/>
    <s v="Critical"/>
    <x v="0"/>
    <x v="3"/>
    <x v="0"/>
    <n v="22.8"/>
    <n v="4"/>
    <x v="1"/>
    <n v="0"/>
    <n v="4.4000000000000004"/>
    <n v="450"/>
    <n v="10260"/>
    <x v="10"/>
    <n v="4"/>
    <s v="Q2"/>
    <s v="Tuesday"/>
    <s v="Hyderabad"/>
    <s v="Email"/>
    <s v="Invoice Query"/>
    <x v="1"/>
    <x v="1"/>
    <s v="Critical Risk"/>
    <s v="Critical"/>
    <x v="0"/>
  </r>
  <r>
    <s v="OPS-101906"/>
    <d v="2025-11-01T00:00:00"/>
    <x v="2"/>
    <s v="Pune"/>
    <s v="Employee Query"/>
    <s v="Critical"/>
    <x v="2"/>
    <x v="3"/>
    <x v="0"/>
    <n v="11.2"/>
    <n v="4"/>
    <x v="1"/>
    <n v="0"/>
    <n v="4.9000000000000004"/>
    <n v="450"/>
    <n v="5040"/>
    <x v="6"/>
    <n v="11"/>
    <s v="Q4"/>
    <s v="Saturday"/>
    <s v="Pune"/>
    <s v="Teams"/>
    <s v="Employee Query"/>
    <x v="2"/>
    <x v="1"/>
    <s v="Critical Risk"/>
    <s v="Critical"/>
    <x v="0"/>
  </r>
  <r>
    <s v="OPS-102393"/>
    <d v="2025-01-25T00:00:00"/>
    <x v="4"/>
    <s v="Hyderabad"/>
    <s v="Report Request"/>
    <s v="Low"/>
    <x v="1"/>
    <x v="1"/>
    <x v="0"/>
    <n v="12.9"/>
    <n v="48"/>
    <x v="0"/>
    <n v="1"/>
    <n v="4.5"/>
    <n v="350"/>
    <n v="4515"/>
    <x v="5"/>
    <n v="1"/>
    <s v="Q1"/>
    <s v="Saturday"/>
    <s v="Hyderabad"/>
    <s v="Portal"/>
    <s v="Report Request"/>
    <x v="4"/>
    <x v="0"/>
    <s v="Normal"/>
    <s v="Excellent"/>
    <x v="1"/>
  </r>
  <r>
    <s v="OPS-100089"/>
    <d v="2025-09-09T00:00:00"/>
    <x v="2"/>
    <s v="Noida"/>
    <s v="Vendor Query"/>
    <s v="Critical"/>
    <x v="2"/>
    <x v="4"/>
    <x v="0"/>
    <n v="6.6"/>
    <n v="4"/>
    <x v="1"/>
    <n v="1"/>
    <n v="4.4000000000000004"/>
    <n v="350"/>
    <n v="2310"/>
    <x v="9"/>
    <n v="9"/>
    <s v="Q3"/>
    <s v="Tuesday"/>
    <s v="Noida"/>
    <s v="Teams"/>
    <s v="Vendor Query"/>
    <x v="2"/>
    <x v="1"/>
    <s v="Normal"/>
    <s v="Critical"/>
    <x v="1"/>
  </r>
  <r>
    <s v="OPS-102181"/>
    <d v="2025-12-17T00:00:00"/>
    <x v="0"/>
    <s v="Noida"/>
    <s v="Invoice Query"/>
    <s v="Medium"/>
    <x v="0"/>
    <x v="2"/>
    <x v="0"/>
    <n v="8"/>
    <n v="24"/>
    <x v="0"/>
    <n v="0"/>
    <n v="4"/>
    <n v="320"/>
    <n v="2560"/>
    <x v="7"/>
    <n v="12"/>
    <s v="Q4"/>
    <s v="Wednesday"/>
    <s v="Noida"/>
    <s v="Email"/>
    <s v="Invoice Query"/>
    <x v="0"/>
    <x v="0"/>
    <s v="Normal"/>
    <s v="Excellent"/>
    <x v="0"/>
  </r>
  <r>
    <s v="OPS-101201"/>
    <d v="2025-06-05T00:00:00"/>
    <x v="1"/>
    <s v="Chennai"/>
    <s v="Invoice Query"/>
    <s v="Low"/>
    <x v="2"/>
    <x v="0"/>
    <x v="0"/>
    <n v="13.2"/>
    <n v="48"/>
    <x v="0"/>
    <n v="0"/>
    <n v="4.4000000000000004"/>
    <n v="450"/>
    <n v="5940"/>
    <x v="0"/>
    <n v="6"/>
    <s v="Q2"/>
    <s v="Thursday"/>
    <s v="Chennai"/>
    <s v="Teams"/>
    <s v="Invoice Query"/>
    <x v="1"/>
    <x v="0"/>
    <s v="Normal"/>
    <s v="Excellent"/>
    <x v="0"/>
  </r>
  <r>
    <s v="OPS-103554"/>
    <d v="2025-10-25T00:00:00"/>
    <x v="0"/>
    <s v="Pune"/>
    <s v="Vendor Query"/>
    <s v="Critical"/>
    <x v="0"/>
    <x v="1"/>
    <x v="0"/>
    <n v="5.9"/>
    <n v="4"/>
    <x v="1"/>
    <n v="0"/>
    <n v="4.5999999999999996"/>
    <n v="400"/>
    <n v="2360"/>
    <x v="3"/>
    <n v="10"/>
    <s v="Q4"/>
    <s v="Saturday"/>
    <s v="Pune"/>
    <s v="Email"/>
    <s v="Vendor Query"/>
    <x v="0"/>
    <x v="1"/>
    <s v="Normal"/>
    <s v="At Risk"/>
    <x v="0"/>
  </r>
  <r>
    <s v="OPS-104497"/>
    <d v="2025-07-21T00:00:00"/>
    <x v="3"/>
    <s v="Mumbai"/>
    <s v="Employee Query"/>
    <s v="High"/>
    <x v="2"/>
    <x v="1"/>
    <x v="0"/>
    <n v="19.8"/>
    <n v="12"/>
    <x v="1"/>
    <n v="0"/>
    <n v="4.4000000000000004"/>
    <n v="280"/>
    <n v="5544"/>
    <x v="11"/>
    <n v="7"/>
    <s v="Q3"/>
    <s v="Monday"/>
    <s v="Mumbai"/>
    <s v="Teams"/>
    <s v="Employee Query"/>
    <x v="3"/>
    <x v="1"/>
    <s v="Normal"/>
    <s v="Critical"/>
    <x v="0"/>
  </r>
  <r>
    <s v="OPS-101391"/>
    <d v="2025-06-01T00:00:00"/>
    <x v="2"/>
    <s v="Noida"/>
    <s v="System Issue"/>
    <s v="Medium"/>
    <x v="0"/>
    <x v="1"/>
    <x v="1"/>
    <n v="32.299999999999997"/>
    <n v="24"/>
    <x v="1"/>
    <n v="1"/>
    <n v="3.8"/>
    <n v="450"/>
    <n v="14535"/>
    <x v="0"/>
    <n v="6"/>
    <s v="Q2"/>
    <s v="Sunday"/>
    <s v="Noida"/>
    <s v="Email"/>
    <s v="System Issue"/>
    <x v="2"/>
    <x v="1"/>
    <s v="Normal"/>
    <s v="At Risk"/>
    <x v="1"/>
  </r>
  <r>
    <s v="OPS-104142"/>
    <d v="2025-11-02T00:00:00"/>
    <x v="3"/>
    <s v="Hyderabad"/>
    <s v="Report Request"/>
    <s v="Medium"/>
    <x v="3"/>
    <x v="0"/>
    <x v="0"/>
    <n v="6.1"/>
    <n v="24"/>
    <x v="0"/>
    <n v="0"/>
    <n v="4.9000000000000004"/>
    <n v="400"/>
    <n v="2440"/>
    <x v="6"/>
    <n v="11"/>
    <s v="Q4"/>
    <s v="Sunday"/>
    <s v="Hyderabad"/>
    <s v="Phone"/>
    <s v="Report Request"/>
    <x v="3"/>
    <x v="0"/>
    <s v="Normal"/>
    <s v="Excellent"/>
    <x v="0"/>
  </r>
  <r>
    <s v="OPS-103354"/>
    <d v="2025-05-26T00:00:00"/>
    <x v="1"/>
    <s v="Mumbai"/>
    <s v="System Issue"/>
    <s v="High"/>
    <x v="3"/>
    <x v="1"/>
    <x v="0"/>
    <n v="11.5"/>
    <n v="12"/>
    <x v="0"/>
    <n v="1"/>
    <n v="4.5999999999999996"/>
    <n v="280"/>
    <n v="3220"/>
    <x v="2"/>
    <n v="5"/>
    <s v="Q2"/>
    <s v="Monday"/>
    <s v="Mumbai"/>
    <s v="Phone"/>
    <s v="System Issue"/>
    <x v="1"/>
    <x v="0"/>
    <s v="Normal"/>
    <s v="Good"/>
    <x v="1"/>
  </r>
  <r>
    <s v="OPS-102274"/>
    <d v="2025-05-16T00:00:00"/>
    <x v="3"/>
    <s v="Hyderabad"/>
    <s v="Compliance Request"/>
    <s v="High"/>
    <x v="0"/>
    <x v="1"/>
    <x v="0"/>
    <n v="27.4"/>
    <n v="12"/>
    <x v="1"/>
    <n v="0"/>
    <n v="4.3"/>
    <n v="320"/>
    <n v="8768"/>
    <x v="2"/>
    <n v="5"/>
    <s v="Q2"/>
    <s v="Friday"/>
    <s v="Hyderabad"/>
    <s v="Email"/>
    <s v="Compliance Request"/>
    <x v="3"/>
    <x v="1"/>
    <s v="Normal"/>
    <s v="Critical"/>
    <x v="0"/>
  </r>
  <r>
    <s v="OPS-102719"/>
    <d v="2025-12-25T00:00:00"/>
    <x v="0"/>
    <s v="Chennai"/>
    <s v="Report Request"/>
    <s v="High"/>
    <x v="1"/>
    <x v="2"/>
    <x v="0"/>
    <n v="12.5"/>
    <n v="12"/>
    <x v="1"/>
    <n v="0"/>
    <n v="5"/>
    <n v="350"/>
    <n v="4375"/>
    <x v="7"/>
    <n v="12"/>
    <s v="Q4"/>
    <s v="Thursday"/>
    <s v="Chennai"/>
    <s v="Portal"/>
    <s v="Report Request"/>
    <x v="0"/>
    <x v="1"/>
    <s v="Normal"/>
    <s v="At Risk"/>
    <x v="0"/>
  </r>
  <r>
    <s v="OPS-101904"/>
    <d v="2025-12-19T00:00:00"/>
    <x v="5"/>
    <s v="Gurugram"/>
    <s v="Employee Query"/>
    <s v="Medium"/>
    <x v="0"/>
    <x v="3"/>
    <x v="0"/>
    <n v="5"/>
    <n v="24"/>
    <x v="0"/>
    <n v="0"/>
    <n v="4.5"/>
    <n v="280"/>
    <n v="1400"/>
    <x v="7"/>
    <n v="12"/>
    <s v="Q4"/>
    <s v="Friday"/>
    <s v="Gurugram"/>
    <s v="Email"/>
    <s v="Employee Query"/>
    <x v="5"/>
    <x v="0"/>
    <s v="Normal"/>
    <s v="Excellent"/>
    <x v="0"/>
  </r>
  <r>
    <s v="OPS-102904"/>
    <d v="2025-04-08T00:00:00"/>
    <x v="1"/>
    <s v="Pune"/>
    <s v="Invoice Query"/>
    <s v="Medium"/>
    <x v="2"/>
    <x v="1"/>
    <x v="0"/>
    <n v="7.4"/>
    <n v="24"/>
    <x v="0"/>
    <n v="1"/>
    <n v="4.4000000000000004"/>
    <n v="400"/>
    <n v="2960"/>
    <x v="10"/>
    <n v="4"/>
    <s v="Q2"/>
    <s v="Tuesday"/>
    <s v="Pune"/>
    <s v="Teams"/>
    <s v="Invoice Query"/>
    <x v="1"/>
    <x v="0"/>
    <s v="Normal"/>
    <s v="Excellent"/>
    <x v="1"/>
  </r>
  <r>
    <s v="OPS-103530"/>
    <d v="2025-11-25T00:00:00"/>
    <x v="1"/>
    <s v="Hyderabad"/>
    <s v="Access Request"/>
    <s v="Low"/>
    <x v="0"/>
    <x v="3"/>
    <x v="1"/>
    <n v="8.6999999999999993"/>
    <n v="48"/>
    <x v="0"/>
    <n v="3"/>
    <n v="3.8"/>
    <n v="320"/>
    <n v="2784"/>
    <x v="6"/>
    <n v="11"/>
    <s v="Q4"/>
    <s v="Tuesday"/>
    <s v="Hyderabad"/>
    <s v="Email"/>
    <s v="Access Request"/>
    <x v="1"/>
    <x v="0"/>
    <s v="Normal"/>
    <s v="Excellent"/>
    <x v="1"/>
  </r>
  <r>
    <s v="OPS-101609"/>
    <d v="2025-02-06T00:00:00"/>
    <x v="6"/>
    <s v="Bengaluru"/>
    <s v="Data Correction"/>
    <s v="High"/>
    <x v="0"/>
    <x v="2"/>
    <x v="0"/>
    <n v="16"/>
    <n v="12"/>
    <x v="1"/>
    <n v="0"/>
    <n v="4.0999999999999996"/>
    <n v="350"/>
    <n v="5600"/>
    <x v="4"/>
    <n v="2"/>
    <s v="Q1"/>
    <s v="Thursday"/>
    <s v="Bengaluru"/>
    <s v="Email"/>
    <s v="Data Correction"/>
    <x v="6"/>
    <x v="1"/>
    <s v="Normal"/>
    <s v="At Risk"/>
    <x v="0"/>
  </r>
  <r>
    <s v="OPS-104650"/>
    <d v="2025-12-05T00:00:00"/>
    <x v="1"/>
    <s v="Hyderabad"/>
    <s v="Employee Query"/>
    <s v="Low"/>
    <x v="1"/>
    <x v="0"/>
    <x v="0"/>
    <n v="8.6999999999999993"/>
    <n v="48"/>
    <x v="0"/>
    <n v="0"/>
    <n v="4.3"/>
    <n v="450"/>
    <n v="3915"/>
    <x v="7"/>
    <n v="12"/>
    <s v="Q4"/>
    <s v="Friday"/>
    <s v="Hyderabad"/>
    <s v="Portal"/>
    <s v="Employee Query"/>
    <x v="1"/>
    <x v="0"/>
    <s v="Normal"/>
    <s v="Excellent"/>
    <x v="0"/>
  </r>
  <r>
    <s v="OPS-102267"/>
    <d v="2025-04-19T00:00:00"/>
    <x v="2"/>
    <s v="Mumbai"/>
    <s v="Invoice Query"/>
    <s v="High"/>
    <x v="0"/>
    <x v="4"/>
    <x v="0"/>
    <n v="10.1"/>
    <n v="12"/>
    <x v="0"/>
    <n v="1"/>
    <n v="4.5"/>
    <n v="450"/>
    <n v="4545"/>
    <x v="10"/>
    <n v="4"/>
    <s v="Q2"/>
    <s v="Saturday"/>
    <s v="Mumbai"/>
    <s v="Email"/>
    <s v="Invoice Query"/>
    <x v="2"/>
    <x v="0"/>
    <s v="Normal"/>
    <s v="Good"/>
    <x v="1"/>
  </r>
  <r>
    <s v="OPS-102214"/>
    <d v="2025-06-03T00:00:00"/>
    <x v="5"/>
    <s v="Pune"/>
    <s v="Vendor Query"/>
    <s v="Low"/>
    <x v="0"/>
    <x v="3"/>
    <x v="1"/>
    <n v="11.7"/>
    <n v="48"/>
    <x v="0"/>
    <n v="1"/>
    <n v="3.7"/>
    <n v="320"/>
    <n v="3744"/>
    <x v="0"/>
    <n v="6"/>
    <s v="Q2"/>
    <s v="Tuesday"/>
    <s v="Pune"/>
    <s v="Email"/>
    <s v="Vendor Query"/>
    <x v="5"/>
    <x v="0"/>
    <s v="Normal"/>
    <s v="Excellent"/>
    <x v="1"/>
  </r>
  <r>
    <s v="OPS-100420"/>
    <d v="2025-12-31T00:00:00"/>
    <x v="4"/>
    <s v="Gurugram"/>
    <s v="Invoice Query"/>
    <s v="High"/>
    <x v="1"/>
    <x v="0"/>
    <x v="0"/>
    <n v="1"/>
    <n v="12"/>
    <x v="0"/>
    <n v="0"/>
    <n v="4.9000000000000004"/>
    <n v="400"/>
    <n v="400"/>
    <x v="7"/>
    <n v="12"/>
    <s v="Q4"/>
    <s v="Wednesday"/>
    <s v="Gurugram"/>
    <s v="Portal"/>
    <s v="Invoice Query"/>
    <x v="4"/>
    <x v="0"/>
    <s v="Normal"/>
    <s v="Excellent"/>
    <x v="0"/>
  </r>
  <r>
    <s v="OPS-104883"/>
    <d v="2025-10-15T00:00:00"/>
    <x v="1"/>
    <s v="Hyderabad"/>
    <s v="System Issue"/>
    <s v="Medium"/>
    <x v="1"/>
    <x v="4"/>
    <x v="0"/>
    <n v="1.4"/>
    <n v="24"/>
    <x v="0"/>
    <n v="0"/>
    <n v="5"/>
    <n v="450"/>
    <n v="630"/>
    <x v="3"/>
    <n v="10"/>
    <s v="Q4"/>
    <s v="Wednesday"/>
    <s v="Hyderabad"/>
    <s v="Portal"/>
    <s v="System Issue"/>
    <x v="1"/>
    <x v="0"/>
    <s v="Normal"/>
    <s v="Excellent"/>
    <x v="0"/>
  </r>
  <r>
    <s v="OPS-101693"/>
    <d v="2025-10-05T00:00:00"/>
    <x v="3"/>
    <s v="Pune"/>
    <s v="Vendor Query"/>
    <s v="Medium"/>
    <x v="0"/>
    <x v="1"/>
    <x v="0"/>
    <n v="14.3"/>
    <n v="24"/>
    <x v="0"/>
    <n v="0"/>
    <n v="4.5"/>
    <n v="400"/>
    <n v="5720"/>
    <x v="3"/>
    <n v="10"/>
    <s v="Q4"/>
    <s v="Sunday"/>
    <s v="Pune"/>
    <s v="Email"/>
    <s v="Vendor Query"/>
    <x v="3"/>
    <x v="0"/>
    <s v="Normal"/>
    <s v="Good"/>
    <x v="0"/>
  </r>
  <r>
    <s v="OPS-103845"/>
    <d v="2025-05-15T00:00:00"/>
    <x v="1"/>
    <s v="Mumbai"/>
    <s v="Access Request"/>
    <s v="Low"/>
    <x v="1"/>
    <x v="1"/>
    <x v="0"/>
    <n v="4.8"/>
    <n v="48"/>
    <x v="0"/>
    <n v="1"/>
    <n v="4.7"/>
    <n v="450"/>
    <n v="2160"/>
    <x v="2"/>
    <n v="5"/>
    <s v="Q2"/>
    <s v="Thursday"/>
    <s v="Mumbai"/>
    <s v="Portal"/>
    <s v="Access Request"/>
    <x v="1"/>
    <x v="0"/>
    <s v="Normal"/>
    <s v="Excellent"/>
    <x v="1"/>
  </r>
  <r>
    <s v="OPS-100456"/>
    <d v="2025-09-29T00:00:00"/>
    <x v="5"/>
    <s v="Bengaluru"/>
    <s v="System Issue"/>
    <s v="Critical"/>
    <x v="2"/>
    <x v="3"/>
    <x v="0"/>
    <n v="13.2"/>
    <n v="4"/>
    <x v="1"/>
    <n v="1"/>
    <n v="4.5"/>
    <n v="350"/>
    <n v="4620"/>
    <x v="9"/>
    <n v="9"/>
    <s v="Q3"/>
    <s v="Monday"/>
    <s v="Bengaluru"/>
    <s v="Teams"/>
    <s v="System Issue"/>
    <x v="5"/>
    <x v="1"/>
    <s v="Normal"/>
    <s v="Critical"/>
    <x v="1"/>
  </r>
  <r>
    <s v="OPS-104239"/>
    <d v="2025-01-13T00:00:00"/>
    <x v="3"/>
    <s v="Hyderabad"/>
    <s v="Data Correction"/>
    <s v="High"/>
    <x v="0"/>
    <x v="2"/>
    <x v="0"/>
    <n v="4.2"/>
    <n v="12"/>
    <x v="0"/>
    <n v="0"/>
    <n v="4.4000000000000004"/>
    <n v="350"/>
    <n v="1470"/>
    <x v="5"/>
    <n v="1"/>
    <s v="Q1"/>
    <s v="Monday"/>
    <s v="Hyderabad"/>
    <s v="Email"/>
    <s v="Data Correction"/>
    <x v="3"/>
    <x v="0"/>
    <s v="Normal"/>
    <s v="Excellent"/>
    <x v="0"/>
  </r>
  <r>
    <s v="OPS-104571"/>
    <d v="2025-05-02T00:00:00"/>
    <x v="3"/>
    <s v="Mumbai"/>
    <s v="Access Request"/>
    <s v="Medium"/>
    <x v="1"/>
    <x v="3"/>
    <x v="0"/>
    <n v="12.9"/>
    <n v="24"/>
    <x v="0"/>
    <n v="1"/>
    <n v="4.2"/>
    <n v="280"/>
    <n v="3612"/>
    <x v="2"/>
    <n v="5"/>
    <s v="Q2"/>
    <s v="Friday"/>
    <s v="Mumbai"/>
    <s v="Portal"/>
    <s v="Access Request"/>
    <x v="3"/>
    <x v="0"/>
    <s v="Normal"/>
    <s v="Good"/>
    <x v="1"/>
  </r>
  <r>
    <s v="OPS-101248"/>
    <d v="2025-10-15T00:00:00"/>
    <x v="5"/>
    <s v="Chennai"/>
    <s v="Employee Query"/>
    <s v="High"/>
    <x v="0"/>
    <x v="0"/>
    <x v="2"/>
    <n v="5.5"/>
    <n v="12"/>
    <x v="0"/>
    <n v="0"/>
    <n v="5"/>
    <n v="350"/>
    <n v="1925"/>
    <x v="3"/>
    <n v="10"/>
    <s v="Q4"/>
    <s v="Wednesday"/>
    <s v="Chennai"/>
    <s v="Email"/>
    <s v="Employee Query"/>
    <x v="5"/>
    <x v="0"/>
    <s v="Normal"/>
    <s v="Excellent"/>
    <x v="0"/>
  </r>
  <r>
    <s v="OPS-104018"/>
    <d v="2025-09-22T00:00:00"/>
    <x v="2"/>
    <s v="Noida"/>
    <s v="Compliance Request"/>
    <s v="High"/>
    <x v="0"/>
    <x v="0"/>
    <x v="0"/>
    <n v="2.4"/>
    <n v="12"/>
    <x v="0"/>
    <n v="0"/>
    <n v="5"/>
    <n v="280"/>
    <n v="672"/>
    <x v="9"/>
    <n v="9"/>
    <s v="Q3"/>
    <s v="Monday"/>
    <s v="Noida"/>
    <s v="Email"/>
    <s v="Compliance Request"/>
    <x v="2"/>
    <x v="0"/>
    <s v="Normal"/>
    <s v="Excellent"/>
    <x v="0"/>
  </r>
  <r>
    <s v="OPS-103069"/>
    <d v="2025-07-20T00:00:00"/>
    <x v="4"/>
    <s v="Mumbai"/>
    <s v="Invoice Query"/>
    <s v="Low"/>
    <x v="0"/>
    <x v="0"/>
    <x v="0"/>
    <n v="5.8"/>
    <n v="48"/>
    <x v="0"/>
    <n v="1"/>
    <n v="4.5999999999999996"/>
    <n v="350"/>
    <n v="2030"/>
    <x v="11"/>
    <n v="7"/>
    <s v="Q3"/>
    <s v="Sunday"/>
    <s v="Mumbai"/>
    <s v="Email"/>
    <s v="Invoice Query"/>
    <x v="4"/>
    <x v="0"/>
    <s v="Normal"/>
    <s v="Excellent"/>
    <x v="1"/>
  </r>
  <r>
    <s v="OPS-102619"/>
    <d v="2025-08-10T00:00:00"/>
    <x v="5"/>
    <s v="Pune"/>
    <s v="Data Correction"/>
    <s v="Medium"/>
    <x v="2"/>
    <x v="2"/>
    <x v="0"/>
    <n v="16.600000000000001"/>
    <n v="24"/>
    <x v="0"/>
    <n v="1"/>
    <n v="4.0999999999999996"/>
    <n v="450"/>
    <n v="7470"/>
    <x v="1"/>
    <n v="8"/>
    <s v="Q3"/>
    <s v="Sunday"/>
    <s v="Pune"/>
    <s v="Teams"/>
    <s v="Data Correction"/>
    <x v="5"/>
    <x v="0"/>
    <s v="Normal"/>
    <s v="Good"/>
    <x v="1"/>
  </r>
  <r>
    <s v="OPS-100755"/>
    <d v="2025-03-19T00:00:00"/>
    <x v="0"/>
    <s v="Bengaluru"/>
    <s v="Data Correction"/>
    <s v="Medium"/>
    <x v="1"/>
    <x v="0"/>
    <x v="0"/>
    <n v="7"/>
    <n v="24"/>
    <x v="0"/>
    <n v="0"/>
    <n v="4.9000000000000004"/>
    <n v="400"/>
    <n v="2800"/>
    <x v="8"/>
    <n v="3"/>
    <s v="Q1"/>
    <s v="Wednesday"/>
    <s v="Bengaluru"/>
    <s v="Portal"/>
    <s v="Data Correction"/>
    <x v="0"/>
    <x v="0"/>
    <s v="Normal"/>
    <s v="Excellent"/>
    <x v="0"/>
  </r>
  <r>
    <s v="OPS-103676"/>
    <d v="2025-12-27T00:00:00"/>
    <x v="3"/>
    <s v="Mumbai"/>
    <s v="System Issue"/>
    <s v="Low"/>
    <x v="0"/>
    <x v="1"/>
    <x v="0"/>
    <n v="5.6"/>
    <n v="48"/>
    <x v="0"/>
    <n v="0"/>
    <n v="4.9000000000000004"/>
    <n v="350"/>
    <n v="1960"/>
    <x v="7"/>
    <n v="12"/>
    <s v="Q4"/>
    <s v="Saturday"/>
    <s v="Mumbai"/>
    <s v="Email"/>
    <s v="System Issue"/>
    <x v="3"/>
    <x v="0"/>
    <s v="Normal"/>
    <s v="Excellent"/>
    <x v="0"/>
  </r>
  <r>
    <s v="OPS-103876"/>
    <d v="2025-10-15T00:00:00"/>
    <x v="4"/>
    <s v="Mumbai"/>
    <s v="Employee Query"/>
    <s v="Medium"/>
    <x v="2"/>
    <x v="1"/>
    <x v="0"/>
    <n v="1.8"/>
    <n v="24"/>
    <x v="0"/>
    <n v="1"/>
    <n v="4.9000000000000004"/>
    <n v="320"/>
    <n v="576"/>
    <x v="3"/>
    <n v="10"/>
    <s v="Q4"/>
    <s v="Wednesday"/>
    <s v="Mumbai"/>
    <s v="Teams"/>
    <s v="Employee Query"/>
    <x v="4"/>
    <x v="0"/>
    <s v="Normal"/>
    <s v="Excellent"/>
    <x v="1"/>
  </r>
  <r>
    <s v="OPS-102727"/>
    <d v="2025-04-29T00:00:00"/>
    <x v="0"/>
    <s v="Mumbai"/>
    <s v="System Issue"/>
    <s v="Medium"/>
    <x v="3"/>
    <x v="3"/>
    <x v="1"/>
    <n v="28"/>
    <n v="24"/>
    <x v="1"/>
    <n v="3"/>
    <n v="3.9"/>
    <n v="350"/>
    <n v="9800"/>
    <x v="10"/>
    <n v="4"/>
    <s v="Q2"/>
    <s v="Tuesday"/>
    <s v="Mumbai"/>
    <s v="Phone"/>
    <s v="System Issue"/>
    <x v="0"/>
    <x v="1"/>
    <s v="Normal"/>
    <s v="At Risk"/>
    <x v="1"/>
  </r>
  <r>
    <s v="OPS-104835"/>
    <d v="2025-10-31T00:00:00"/>
    <x v="4"/>
    <s v="Noida"/>
    <s v="Invoice Query"/>
    <s v="Medium"/>
    <x v="2"/>
    <x v="3"/>
    <x v="0"/>
    <n v="16.399999999999999"/>
    <n v="24"/>
    <x v="0"/>
    <n v="0"/>
    <n v="4.5999999999999996"/>
    <n v="280"/>
    <n v="4592"/>
    <x v="3"/>
    <n v="10"/>
    <s v="Q4"/>
    <s v="Friday"/>
    <s v="Noida"/>
    <s v="Teams"/>
    <s v="Invoice Query"/>
    <x v="4"/>
    <x v="0"/>
    <s v="Normal"/>
    <s v="Good"/>
    <x v="0"/>
  </r>
  <r>
    <s v="OPS-103318"/>
    <d v="2025-11-03T00:00:00"/>
    <x v="3"/>
    <s v="Mumbai"/>
    <s v="Invoice Query"/>
    <s v="Low"/>
    <x v="0"/>
    <x v="0"/>
    <x v="0"/>
    <n v="7.5"/>
    <n v="48"/>
    <x v="0"/>
    <n v="2"/>
    <n v="4.0999999999999996"/>
    <n v="400"/>
    <n v="3000"/>
    <x v="6"/>
    <n v="11"/>
    <s v="Q4"/>
    <s v="Monday"/>
    <s v="Mumbai"/>
    <s v="Email"/>
    <s v="Invoice Query"/>
    <x v="3"/>
    <x v="0"/>
    <s v="Normal"/>
    <s v="Excellent"/>
    <x v="1"/>
  </r>
  <r>
    <s v="OPS-101414"/>
    <d v="2025-02-11T00:00:00"/>
    <x v="6"/>
    <s v="Chennai"/>
    <s v="Report Request"/>
    <s v="Low"/>
    <x v="2"/>
    <x v="1"/>
    <x v="0"/>
    <n v="5"/>
    <n v="48"/>
    <x v="0"/>
    <n v="1"/>
    <n v="4.2"/>
    <n v="400"/>
    <n v="2000"/>
    <x v="4"/>
    <n v="2"/>
    <s v="Q1"/>
    <s v="Tuesday"/>
    <s v="Chennai"/>
    <s v="Teams"/>
    <s v="Report Request"/>
    <x v="6"/>
    <x v="0"/>
    <s v="Normal"/>
    <s v="Excellent"/>
    <x v="1"/>
  </r>
  <r>
    <s v="OPS-101167"/>
    <d v="2025-02-24T00:00:00"/>
    <x v="5"/>
    <s v="Bengaluru"/>
    <s v="Access Request"/>
    <s v="Medium"/>
    <x v="3"/>
    <x v="1"/>
    <x v="0"/>
    <n v="20.100000000000001"/>
    <n v="24"/>
    <x v="0"/>
    <n v="0"/>
    <n v="3.8"/>
    <n v="400"/>
    <n v="8040"/>
    <x v="4"/>
    <n v="2"/>
    <s v="Q1"/>
    <s v="Monday"/>
    <s v="Bengaluru"/>
    <s v="Phone"/>
    <s v="Access Request"/>
    <x v="5"/>
    <x v="0"/>
    <s v="Normal"/>
    <s v="Good"/>
    <x v="0"/>
  </r>
  <r>
    <s v="OPS-102856"/>
    <d v="2025-03-25T00:00:00"/>
    <x v="1"/>
    <s v="Pune"/>
    <s v="Employee Query"/>
    <s v="Low"/>
    <x v="0"/>
    <x v="0"/>
    <x v="0"/>
    <n v="7.6"/>
    <n v="48"/>
    <x v="0"/>
    <n v="1"/>
    <n v="5"/>
    <n v="400"/>
    <n v="3040"/>
    <x v="8"/>
    <n v="3"/>
    <s v="Q1"/>
    <s v="Tuesday"/>
    <s v="Pune"/>
    <s v="Email"/>
    <s v="Employee Query"/>
    <x v="1"/>
    <x v="0"/>
    <s v="Normal"/>
    <s v="Excellent"/>
    <x v="1"/>
  </r>
  <r>
    <s v="OPS-104877"/>
    <d v="2025-09-03T00:00:00"/>
    <x v="2"/>
    <s v="Mumbai"/>
    <s v="System Issue"/>
    <s v="Medium"/>
    <x v="0"/>
    <x v="2"/>
    <x v="2"/>
    <n v="17.5"/>
    <n v="24"/>
    <x v="0"/>
    <n v="0"/>
    <n v="4.3"/>
    <n v="280"/>
    <n v="4900"/>
    <x v="9"/>
    <n v="9"/>
    <s v="Q3"/>
    <s v="Wednesday"/>
    <s v="Mumbai"/>
    <s v="Email"/>
    <s v="System Issue"/>
    <x v="2"/>
    <x v="0"/>
    <s v="Normal"/>
    <s v="Good"/>
    <x v="0"/>
  </r>
  <r>
    <s v="OPS-101127"/>
    <d v="2025-02-07T00:00:00"/>
    <x v="1"/>
    <s v="Gurugram"/>
    <s v="Employee Query"/>
    <s v="Low"/>
    <x v="0"/>
    <x v="2"/>
    <x v="1"/>
    <n v="16.3"/>
    <n v="48"/>
    <x v="0"/>
    <n v="2"/>
    <n v="4.0999999999999996"/>
    <n v="450"/>
    <n v="7335"/>
    <x v="4"/>
    <n v="2"/>
    <s v="Q1"/>
    <s v="Friday"/>
    <s v="Gurugram"/>
    <s v="Email"/>
    <s v="Employee Query"/>
    <x v="1"/>
    <x v="0"/>
    <s v="Normal"/>
    <s v="Excellent"/>
    <x v="1"/>
  </r>
  <r>
    <s v="OPS-102987"/>
    <d v="2025-02-09T00:00:00"/>
    <x v="3"/>
    <s v="Gurugram"/>
    <s v="Invoice Query"/>
    <s v="Low"/>
    <x v="1"/>
    <x v="4"/>
    <x v="0"/>
    <n v="24"/>
    <n v="48"/>
    <x v="0"/>
    <n v="0"/>
    <n v="3.8"/>
    <n v="320"/>
    <n v="7680"/>
    <x v="4"/>
    <n v="2"/>
    <s v="Q1"/>
    <s v="Sunday"/>
    <s v="Gurugram"/>
    <s v="Portal"/>
    <s v="Invoice Query"/>
    <x v="3"/>
    <x v="0"/>
    <s v="Normal"/>
    <s v="Excellent"/>
    <x v="0"/>
  </r>
  <r>
    <s v="OPS-102862"/>
    <d v="2025-06-27T00:00:00"/>
    <x v="4"/>
    <s v="Hyderabad"/>
    <s v="Vendor Query"/>
    <s v="Medium"/>
    <x v="1"/>
    <x v="4"/>
    <x v="0"/>
    <n v="15.6"/>
    <n v="24"/>
    <x v="0"/>
    <n v="0"/>
    <n v="5"/>
    <n v="320"/>
    <n v="4992"/>
    <x v="0"/>
    <n v="6"/>
    <s v="Q2"/>
    <s v="Friday"/>
    <s v="Hyderabad"/>
    <s v="Portal"/>
    <s v="Vendor Query"/>
    <x v="4"/>
    <x v="0"/>
    <s v="Normal"/>
    <s v="Good"/>
    <x v="0"/>
  </r>
  <r>
    <s v="OPS-104206"/>
    <d v="2025-01-03T00:00:00"/>
    <x v="5"/>
    <s v="Noida"/>
    <s v="System Issue"/>
    <s v="Low"/>
    <x v="2"/>
    <x v="3"/>
    <x v="0"/>
    <n v="15.2"/>
    <n v="48"/>
    <x v="0"/>
    <n v="2"/>
    <n v="4.7"/>
    <n v="400"/>
    <n v="6080"/>
    <x v="5"/>
    <n v="1"/>
    <s v="Q1"/>
    <s v="Friday"/>
    <s v="Noida"/>
    <s v="Teams"/>
    <s v="System Issue"/>
    <x v="5"/>
    <x v="0"/>
    <s v="Normal"/>
    <s v="Excellent"/>
    <x v="1"/>
  </r>
  <r>
    <s v="OPS-100750"/>
    <d v="2025-06-14T00:00:00"/>
    <x v="3"/>
    <s v="Mumbai"/>
    <s v="Vendor Query"/>
    <s v="Medium"/>
    <x v="0"/>
    <x v="2"/>
    <x v="0"/>
    <n v="10.8"/>
    <n v="24"/>
    <x v="0"/>
    <n v="0"/>
    <n v="5"/>
    <n v="320"/>
    <n v="3456"/>
    <x v="0"/>
    <n v="6"/>
    <s v="Q2"/>
    <s v="Saturday"/>
    <s v="Mumbai"/>
    <s v="Email"/>
    <s v="Vendor Query"/>
    <x v="3"/>
    <x v="0"/>
    <s v="Normal"/>
    <s v="Excellent"/>
    <x v="0"/>
  </r>
  <r>
    <s v="OPS-102446"/>
    <d v="2025-09-20T00:00:00"/>
    <x v="4"/>
    <s v="Noida"/>
    <s v="Access Request"/>
    <s v="Low"/>
    <x v="1"/>
    <x v="2"/>
    <x v="0"/>
    <n v="3.3"/>
    <n v="48"/>
    <x v="0"/>
    <n v="0"/>
    <n v="5"/>
    <n v="280"/>
    <n v="924"/>
    <x v="9"/>
    <n v="9"/>
    <s v="Q3"/>
    <s v="Saturday"/>
    <s v="Noida"/>
    <s v="Portal"/>
    <s v="Access Request"/>
    <x v="4"/>
    <x v="0"/>
    <s v="Normal"/>
    <s v="Excellent"/>
    <x v="0"/>
  </r>
  <r>
    <s v="OPS-100392"/>
    <d v="2025-10-15T00:00:00"/>
    <x v="3"/>
    <s v="Pune"/>
    <s v="System Issue"/>
    <s v="Low"/>
    <x v="1"/>
    <x v="2"/>
    <x v="0"/>
    <n v="6.8"/>
    <n v="48"/>
    <x v="0"/>
    <n v="0"/>
    <n v="5"/>
    <n v="400"/>
    <n v="2720"/>
    <x v="3"/>
    <n v="10"/>
    <s v="Q4"/>
    <s v="Wednesday"/>
    <s v="Pune"/>
    <s v="Portal"/>
    <s v="System Issue"/>
    <x v="3"/>
    <x v="0"/>
    <s v="Normal"/>
    <s v="Excellent"/>
    <x v="0"/>
  </r>
  <r>
    <s v="OPS-100998"/>
    <d v="2025-05-19T00:00:00"/>
    <x v="1"/>
    <s v="Hyderabad"/>
    <s v="Access Request"/>
    <s v="Medium"/>
    <x v="1"/>
    <x v="2"/>
    <x v="2"/>
    <n v="25.5"/>
    <n v="24"/>
    <x v="1"/>
    <n v="1"/>
    <n v="3.6"/>
    <n v="450"/>
    <n v="11475"/>
    <x v="2"/>
    <n v="5"/>
    <s v="Q2"/>
    <s v="Monday"/>
    <s v="Hyderabad"/>
    <s v="Portal"/>
    <s v="Access Request"/>
    <x v="1"/>
    <x v="1"/>
    <s v="Normal"/>
    <s v="At Risk"/>
    <x v="1"/>
  </r>
  <r>
    <s v="OPS-101868"/>
    <d v="2025-07-07T00:00:00"/>
    <x v="0"/>
    <s v="Bengaluru"/>
    <s v="Compliance Request"/>
    <s v="Medium"/>
    <x v="1"/>
    <x v="4"/>
    <x v="1"/>
    <n v="23.1"/>
    <n v="24"/>
    <x v="0"/>
    <n v="4"/>
    <n v="3.4"/>
    <n v="280"/>
    <n v="6468"/>
    <x v="11"/>
    <n v="7"/>
    <s v="Q3"/>
    <s v="Monday"/>
    <s v="Bengaluru"/>
    <s v="Portal"/>
    <s v="Compliance Request"/>
    <x v="0"/>
    <x v="0"/>
    <s v="Normal"/>
    <s v="Good"/>
    <x v="1"/>
  </r>
  <r>
    <s v="OPS-100915"/>
    <d v="2025-01-25T00:00:00"/>
    <x v="3"/>
    <s v="Bengaluru"/>
    <s v="Invoice Query"/>
    <s v="Low"/>
    <x v="0"/>
    <x v="2"/>
    <x v="0"/>
    <n v="17.7"/>
    <n v="48"/>
    <x v="0"/>
    <n v="0"/>
    <n v="4.5"/>
    <n v="280"/>
    <n v="4956"/>
    <x v="5"/>
    <n v="1"/>
    <s v="Q1"/>
    <s v="Saturday"/>
    <s v="Bengaluru"/>
    <s v="Email"/>
    <s v="Invoice Query"/>
    <x v="3"/>
    <x v="0"/>
    <s v="Normal"/>
    <s v="Excellent"/>
    <x v="0"/>
  </r>
  <r>
    <s v="OPS-103266"/>
    <d v="2025-07-02T00:00:00"/>
    <x v="0"/>
    <s v="Mumbai"/>
    <s v="Invoice Query"/>
    <s v="Medium"/>
    <x v="0"/>
    <x v="4"/>
    <x v="0"/>
    <n v="15"/>
    <n v="24"/>
    <x v="0"/>
    <n v="2"/>
    <n v="4.7"/>
    <n v="280"/>
    <n v="4200"/>
    <x v="11"/>
    <n v="7"/>
    <s v="Q3"/>
    <s v="Wednesday"/>
    <s v="Mumbai"/>
    <s v="Email"/>
    <s v="Invoice Query"/>
    <x v="0"/>
    <x v="0"/>
    <s v="Normal"/>
    <s v="Good"/>
    <x v="1"/>
  </r>
  <r>
    <s v="OPS-103139"/>
    <d v="2025-11-16T00:00:00"/>
    <x v="0"/>
    <s v="Bengaluru"/>
    <s v="Unknown"/>
    <s v="Low"/>
    <x v="1"/>
    <x v="5"/>
    <x v="0"/>
    <n v="9.3000000000000007"/>
    <n v="48"/>
    <x v="0"/>
    <n v="1"/>
    <n v="4.7"/>
    <n v="280"/>
    <n v="2604"/>
    <x v="6"/>
    <n v="11"/>
    <s v="Q4"/>
    <s v="Sunday"/>
    <s v="Bengaluru"/>
    <s v="Portal"/>
    <s v="Unknown"/>
    <x v="0"/>
    <x v="0"/>
    <s v="Normal"/>
    <s v="Excellent"/>
    <x v="1"/>
  </r>
  <r>
    <s v="OPS-100564"/>
    <d v="2025-08-05T00:00:00"/>
    <x v="6"/>
    <s v="Gurugram"/>
    <s v="Invoice Query"/>
    <s v="Medium"/>
    <x v="0"/>
    <x v="4"/>
    <x v="0"/>
    <n v="5.7"/>
    <n v="24"/>
    <x v="0"/>
    <n v="0"/>
    <n v="5"/>
    <n v="350"/>
    <n v="1995"/>
    <x v="1"/>
    <n v="8"/>
    <s v="Q3"/>
    <s v="Tuesday"/>
    <s v="Gurugram"/>
    <s v="Email"/>
    <s v="Invoice Query"/>
    <x v="6"/>
    <x v="0"/>
    <s v="Normal"/>
    <s v="Excellent"/>
    <x v="0"/>
  </r>
  <r>
    <s v="OPS-101355"/>
    <d v="2025-10-14T00:00:00"/>
    <x v="4"/>
    <s v="Noida"/>
    <s v="Access Request"/>
    <s v="Low"/>
    <x v="0"/>
    <x v="0"/>
    <x v="0"/>
    <n v="3.5"/>
    <n v="48"/>
    <x v="0"/>
    <n v="0"/>
    <s v="Unknown"/>
    <n v="280"/>
    <n v="980"/>
    <x v="3"/>
    <n v="10"/>
    <s v="Q4"/>
    <s v="Tuesday"/>
    <s v="Noida"/>
    <s v="Email"/>
    <s v="Access Request"/>
    <x v="4"/>
    <x v="0"/>
    <s v="Normal"/>
    <s v="Excellent"/>
    <x v="0"/>
  </r>
  <r>
    <s v="OPS-101425"/>
    <d v="2025-10-02T00:00:00"/>
    <x v="0"/>
    <s v="Pune"/>
    <s v="Report Request"/>
    <s v="Medium"/>
    <x v="1"/>
    <x v="0"/>
    <x v="0"/>
    <n v="18"/>
    <n v="24"/>
    <x v="0"/>
    <n v="0"/>
    <n v="4.0999999999999996"/>
    <n v="280"/>
    <n v="5040"/>
    <x v="3"/>
    <n v="10"/>
    <s v="Q4"/>
    <s v="Thursday"/>
    <s v="Pune"/>
    <s v="Portal"/>
    <s v="Report Request"/>
    <x v="0"/>
    <x v="0"/>
    <s v="Normal"/>
    <s v="Good"/>
    <x v="0"/>
  </r>
  <r>
    <s v="OPS-100747"/>
    <d v="2025-09-16T00:00:00"/>
    <x v="0"/>
    <s v="Mumbai"/>
    <s v="Report Request"/>
    <s v="Medium"/>
    <x v="0"/>
    <x v="4"/>
    <x v="0"/>
    <n v="13.7"/>
    <n v="24"/>
    <x v="0"/>
    <n v="1"/>
    <n v="4.2"/>
    <n v="450"/>
    <n v="6165"/>
    <x v="9"/>
    <n v="9"/>
    <s v="Q3"/>
    <s v="Tuesday"/>
    <s v="Mumbai"/>
    <s v="Email"/>
    <s v="Report Request"/>
    <x v="0"/>
    <x v="0"/>
    <s v="Normal"/>
    <s v="Good"/>
    <x v="1"/>
  </r>
  <r>
    <s v="OPS-100159"/>
    <d v="2025-03-07T00:00:00"/>
    <x v="3"/>
    <s v="Gurugram"/>
    <s v="Data Correction"/>
    <s v="Low"/>
    <x v="0"/>
    <x v="3"/>
    <x v="1"/>
    <n v="10.5"/>
    <n v="48"/>
    <x v="0"/>
    <n v="1"/>
    <n v="4.5"/>
    <n v="280"/>
    <n v="2940"/>
    <x v="8"/>
    <n v="3"/>
    <s v="Q1"/>
    <s v="Friday"/>
    <s v="Gurugram"/>
    <s v="Email"/>
    <s v="Data Correction"/>
    <x v="3"/>
    <x v="0"/>
    <s v="Normal"/>
    <s v="Excellent"/>
    <x v="1"/>
  </r>
  <r>
    <s v="OPS-100486"/>
    <d v="2025-09-03T00:00:00"/>
    <x v="2"/>
    <s v="Gurugram"/>
    <s v="Vendor Query"/>
    <s v="Low"/>
    <x v="0"/>
    <x v="1"/>
    <x v="0"/>
    <n v="6.9"/>
    <n v="48"/>
    <x v="0"/>
    <n v="2"/>
    <n v="4.2"/>
    <n v="350"/>
    <n v="2415"/>
    <x v="9"/>
    <n v="9"/>
    <s v="Q3"/>
    <s v="Wednesday"/>
    <s v="Gurugram"/>
    <s v="Email"/>
    <s v="Vendor Query"/>
    <x v="2"/>
    <x v="0"/>
    <s v="Normal"/>
    <s v="Excellent"/>
    <x v="1"/>
  </r>
  <r>
    <s v="OPS-100348"/>
    <d v="2025-09-10T00:00:00"/>
    <x v="1"/>
    <s v="Pune"/>
    <s v="System Issue"/>
    <s v="Medium"/>
    <x v="0"/>
    <x v="1"/>
    <x v="0"/>
    <n v="20.6"/>
    <n v="24"/>
    <x v="0"/>
    <n v="0"/>
    <n v="4.8"/>
    <n v="320"/>
    <n v="6592"/>
    <x v="9"/>
    <n v="9"/>
    <s v="Q3"/>
    <s v="Wednesday"/>
    <s v="Pune"/>
    <s v="Email"/>
    <s v="System Issue"/>
    <x v="1"/>
    <x v="0"/>
    <s v="Normal"/>
    <s v="Good"/>
    <x v="0"/>
  </r>
  <r>
    <s v="OPS-104229"/>
    <d v="2025-07-08T00:00:00"/>
    <x v="2"/>
    <s v="Hyderabad"/>
    <s v="Compliance Request"/>
    <s v="Low"/>
    <x v="3"/>
    <x v="3"/>
    <x v="0"/>
    <n v="8.4"/>
    <n v="48"/>
    <x v="0"/>
    <n v="0"/>
    <n v="5"/>
    <n v="280"/>
    <n v="2352"/>
    <x v="11"/>
    <n v="7"/>
    <s v="Q3"/>
    <s v="Tuesday"/>
    <s v="Hyderabad"/>
    <s v="Phone"/>
    <s v="Compliance Request"/>
    <x v="2"/>
    <x v="0"/>
    <s v="Normal"/>
    <s v="Excellent"/>
    <x v="0"/>
  </r>
  <r>
    <s v="OPS-102956"/>
    <d v="2025-08-15T00:00:00"/>
    <x v="2"/>
    <s v="Bengaluru"/>
    <s v="Employee Query"/>
    <s v="Low"/>
    <x v="0"/>
    <x v="0"/>
    <x v="0"/>
    <n v="29.5"/>
    <n v="48"/>
    <x v="0"/>
    <n v="1"/>
    <n v="4"/>
    <n v="280"/>
    <n v="8260"/>
    <x v="1"/>
    <n v="8"/>
    <s v="Q3"/>
    <s v="Friday"/>
    <s v="Bengaluru"/>
    <s v="Email"/>
    <s v="Employee Query"/>
    <x v="2"/>
    <x v="0"/>
    <s v="Normal"/>
    <s v="Good"/>
    <x v="1"/>
  </r>
  <r>
    <s v="OPS-101393"/>
    <d v="2025-03-10T00:00:00"/>
    <x v="0"/>
    <s v="Noida"/>
    <s v="Invoice Query"/>
    <s v="Low"/>
    <x v="0"/>
    <x v="4"/>
    <x v="0"/>
    <n v="12.3"/>
    <n v="48"/>
    <x v="0"/>
    <n v="0"/>
    <n v="5"/>
    <n v="350"/>
    <n v="4305"/>
    <x v="8"/>
    <n v="3"/>
    <s v="Q1"/>
    <s v="Monday"/>
    <s v="Noida"/>
    <s v="Email"/>
    <s v="Invoice Query"/>
    <x v="0"/>
    <x v="0"/>
    <s v="Normal"/>
    <s v="Excellent"/>
    <x v="0"/>
  </r>
  <r>
    <s v="OPS-101561"/>
    <d v="2025-09-19T00:00:00"/>
    <x v="2"/>
    <s v="Chennai"/>
    <s v="Data Correction"/>
    <s v="Low"/>
    <x v="0"/>
    <x v="1"/>
    <x v="0"/>
    <n v="4.3"/>
    <n v="48"/>
    <x v="0"/>
    <n v="1"/>
    <n v="4.4000000000000004"/>
    <n v="400"/>
    <n v="1720"/>
    <x v="9"/>
    <n v="9"/>
    <s v="Q3"/>
    <s v="Friday"/>
    <s v="Chennai"/>
    <s v="Email"/>
    <s v="Data Correction"/>
    <x v="2"/>
    <x v="0"/>
    <s v="Normal"/>
    <s v="Excellent"/>
    <x v="1"/>
  </r>
  <r>
    <s v="OPS-101961"/>
    <d v="2025-11-22T00:00:00"/>
    <x v="6"/>
    <s v="Mumbai"/>
    <s v="Employee Query"/>
    <s v="Medium"/>
    <x v="0"/>
    <x v="4"/>
    <x v="0"/>
    <n v="6.3"/>
    <n v="24"/>
    <x v="0"/>
    <n v="0"/>
    <n v="4.9000000000000004"/>
    <n v="350"/>
    <n v="2205"/>
    <x v="6"/>
    <n v="11"/>
    <s v="Q4"/>
    <s v="Saturday"/>
    <s v="Mumbai"/>
    <s v="Email"/>
    <s v="Employee Query"/>
    <x v="6"/>
    <x v="0"/>
    <s v="Normal"/>
    <s v="Excellent"/>
    <x v="0"/>
  </r>
  <r>
    <s v="OPS-101979"/>
    <d v="2025-09-23T00:00:00"/>
    <x v="2"/>
    <s v="Noida"/>
    <s v="Data Correction"/>
    <s v="Medium"/>
    <x v="1"/>
    <x v="1"/>
    <x v="0"/>
    <n v="15.1"/>
    <n v="24"/>
    <x v="0"/>
    <n v="0"/>
    <n v="4.9000000000000004"/>
    <n v="350"/>
    <n v="5285"/>
    <x v="9"/>
    <n v="9"/>
    <s v="Q3"/>
    <s v="Tuesday"/>
    <s v="Noida"/>
    <s v="Portal"/>
    <s v="Data Correction"/>
    <x v="2"/>
    <x v="0"/>
    <s v="Normal"/>
    <s v="Good"/>
    <x v="0"/>
  </r>
  <r>
    <s v="OPS-100801"/>
    <d v="2025-12-01T00:00:00"/>
    <x v="3"/>
    <s v="Bengaluru"/>
    <s v="Report Request"/>
    <s v="Medium"/>
    <x v="1"/>
    <x v="4"/>
    <x v="0"/>
    <n v="19.5"/>
    <n v="24"/>
    <x v="0"/>
    <n v="0"/>
    <n v="5"/>
    <n v="280"/>
    <n v="5460"/>
    <x v="7"/>
    <n v="12"/>
    <s v="Q4"/>
    <s v="Monday"/>
    <s v="Bengaluru"/>
    <s v="Portal"/>
    <s v="Report Request"/>
    <x v="3"/>
    <x v="0"/>
    <s v="Normal"/>
    <s v="Good"/>
    <x v="0"/>
  </r>
  <r>
    <s v="OPS-100641"/>
    <d v="2025-05-21T00:00:00"/>
    <x v="0"/>
    <s v="Gurugram"/>
    <s v="Data Correction"/>
    <s v="Medium"/>
    <x v="2"/>
    <x v="1"/>
    <x v="0"/>
    <n v="6.6"/>
    <n v="24"/>
    <x v="0"/>
    <n v="1"/>
    <n v="4.5999999999999996"/>
    <n v="350"/>
    <n v="2310"/>
    <x v="2"/>
    <n v="5"/>
    <s v="Q2"/>
    <s v="Wednesday"/>
    <s v="Gurugram"/>
    <s v="Teams"/>
    <s v="Data Correction"/>
    <x v="0"/>
    <x v="0"/>
    <s v="Normal"/>
    <s v="Excellent"/>
    <x v="1"/>
  </r>
  <r>
    <s v="OPS-101870"/>
    <d v="2025-01-14T00:00:00"/>
    <x v="4"/>
    <s v="Pune"/>
    <s v="Compliance Request"/>
    <s v="Critical"/>
    <x v="0"/>
    <x v="2"/>
    <x v="0"/>
    <n v="1.6"/>
    <n v="4"/>
    <x v="0"/>
    <n v="2"/>
    <n v="4.3"/>
    <n v="400"/>
    <n v="640"/>
    <x v="5"/>
    <n v="1"/>
    <s v="Q1"/>
    <s v="Tuesday"/>
    <s v="Pune"/>
    <s v="Email"/>
    <s v="Compliance Request"/>
    <x v="4"/>
    <x v="0"/>
    <s v="Normal"/>
    <s v="Excellent"/>
    <x v="1"/>
  </r>
  <r>
    <s v="OPS-100091"/>
    <d v="2025-02-10T00:00:00"/>
    <x v="1"/>
    <s v="Mumbai"/>
    <s v="Report Request"/>
    <s v="Medium"/>
    <x v="0"/>
    <x v="2"/>
    <x v="0"/>
    <n v="9.8000000000000007"/>
    <n v="24"/>
    <x v="0"/>
    <n v="0"/>
    <n v="5"/>
    <n v="320"/>
    <n v="3136"/>
    <x v="4"/>
    <n v="2"/>
    <s v="Q1"/>
    <s v="Monday"/>
    <s v="Mumbai"/>
    <s v="Email"/>
    <s v="Report Request"/>
    <x v="1"/>
    <x v="0"/>
    <s v="Normal"/>
    <s v="Excellent"/>
    <x v="0"/>
  </r>
  <r>
    <s v="OPS-104713"/>
    <d v="2025-07-20T00:00:00"/>
    <x v="3"/>
    <s v="Chennai"/>
    <s v="Vendor Query"/>
    <s v="Medium"/>
    <x v="0"/>
    <x v="4"/>
    <x v="2"/>
    <n v="19.2"/>
    <n v="24"/>
    <x v="0"/>
    <n v="1"/>
    <n v="3.5"/>
    <n v="320"/>
    <n v="6144"/>
    <x v="11"/>
    <n v="7"/>
    <s v="Q3"/>
    <s v="Sunday"/>
    <s v="Chennai"/>
    <s v="Email"/>
    <s v="Vendor Query"/>
    <x v="3"/>
    <x v="0"/>
    <s v="Normal"/>
    <s v="Good"/>
    <x v="1"/>
  </r>
  <r>
    <s v="OPS-100896"/>
    <d v="2025-01-03T00:00:00"/>
    <x v="0"/>
    <s v="Noida"/>
    <s v="Employee Query"/>
    <s v="Medium"/>
    <x v="0"/>
    <x v="1"/>
    <x v="0"/>
    <n v="20.7"/>
    <n v="24"/>
    <x v="0"/>
    <n v="1"/>
    <n v="3.9"/>
    <n v="400"/>
    <n v="8280"/>
    <x v="5"/>
    <n v="1"/>
    <s v="Q1"/>
    <s v="Friday"/>
    <s v="Noida"/>
    <s v="Email"/>
    <s v="Employee Query"/>
    <x v="0"/>
    <x v="0"/>
    <s v="Normal"/>
    <s v="Good"/>
    <x v="1"/>
  </r>
  <r>
    <s v="OPS-104845"/>
    <d v="2025-12-21T00:00:00"/>
    <x v="2"/>
    <s v="Mumbai"/>
    <s v="Unknown"/>
    <s v="Medium"/>
    <x v="0"/>
    <x v="2"/>
    <x v="0"/>
    <n v="24.4"/>
    <n v="24"/>
    <x v="1"/>
    <n v="0"/>
    <n v="4.2"/>
    <n v="400"/>
    <n v="9760"/>
    <x v="7"/>
    <n v="12"/>
    <s v="Q4"/>
    <s v="Sunday"/>
    <s v="Mumbai"/>
    <s v="Email"/>
    <s v="Unknown"/>
    <x v="2"/>
    <x v="1"/>
    <s v="Normal"/>
    <s v="At Risk"/>
    <x v="0"/>
  </r>
  <r>
    <s v="OPS-100207"/>
    <d v="2025-01-02T00:00:00"/>
    <x v="1"/>
    <s v="Hyderabad"/>
    <s v="Unknown"/>
    <s v="Medium"/>
    <x v="2"/>
    <x v="4"/>
    <x v="0"/>
    <n v="14.7"/>
    <n v="24"/>
    <x v="0"/>
    <n v="1"/>
    <s v="Unknown"/>
    <n v="280"/>
    <n v="4116"/>
    <x v="5"/>
    <n v="1"/>
    <s v="Q1"/>
    <s v="Thursday"/>
    <s v="Hyderabad"/>
    <s v="Teams"/>
    <s v="Unknown"/>
    <x v="1"/>
    <x v="0"/>
    <s v="Normal"/>
    <s v="Good"/>
    <x v="1"/>
  </r>
  <r>
    <s v="OPS-103438"/>
    <d v="2025-03-09T00:00:00"/>
    <x v="1"/>
    <s v="Mumbai"/>
    <s v="Vendor Query"/>
    <s v="Low"/>
    <x v="0"/>
    <x v="1"/>
    <x v="0"/>
    <n v="22.6"/>
    <n v="48"/>
    <x v="0"/>
    <n v="0"/>
    <n v="4.2"/>
    <n v="400"/>
    <n v="9040"/>
    <x v="8"/>
    <n v="3"/>
    <s v="Q1"/>
    <s v="Sunday"/>
    <s v="Mumbai"/>
    <s v="Email"/>
    <s v="Vendor Query"/>
    <x v="1"/>
    <x v="0"/>
    <s v="Normal"/>
    <s v="Excellent"/>
    <x v="0"/>
  </r>
  <r>
    <s v="OPS-102378"/>
    <d v="2025-06-07T00:00:00"/>
    <x v="1"/>
    <s v="Noida"/>
    <s v="Data Correction"/>
    <s v="Medium"/>
    <x v="2"/>
    <x v="4"/>
    <x v="0"/>
    <n v="10.4"/>
    <n v="24"/>
    <x v="0"/>
    <n v="0"/>
    <n v="4.7"/>
    <n v="400"/>
    <n v="4160"/>
    <x v="0"/>
    <n v="6"/>
    <s v="Q2"/>
    <s v="Saturday"/>
    <s v="Noida"/>
    <s v="Teams"/>
    <s v="Data Correction"/>
    <x v="1"/>
    <x v="0"/>
    <s v="Normal"/>
    <s v="Excellent"/>
    <x v="0"/>
  </r>
  <r>
    <s v="OPS-100686"/>
    <d v="2025-12-24T00:00:00"/>
    <x v="0"/>
    <s v="Bengaluru"/>
    <s v="System Issue"/>
    <s v="Medium"/>
    <x v="2"/>
    <x v="0"/>
    <x v="1"/>
    <n v="9.5"/>
    <n v="24"/>
    <x v="0"/>
    <n v="3"/>
    <n v="3.7"/>
    <n v="350"/>
    <n v="3325"/>
    <x v="7"/>
    <n v="12"/>
    <s v="Q4"/>
    <s v="Wednesday"/>
    <s v="Bengaluru"/>
    <s v="Teams"/>
    <s v="System Issue"/>
    <x v="0"/>
    <x v="0"/>
    <s v="Normal"/>
    <s v="Excellent"/>
    <x v="1"/>
  </r>
  <r>
    <s v="OPS-103126"/>
    <d v="2025-11-23T00:00:00"/>
    <x v="4"/>
    <s v="Bengaluru"/>
    <s v="Invoice Query"/>
    <s v="Low"/>
    <x v="0"/>
    <x v="2"/>
    <x v="2"/>
    <n v="7.6"/>
    <n v="48"/>
    <x v="0"/>
    <n v="2"/>
    <n v="4.5"/>
    <n v="320"/>
    <n v="2432"/>
    <x v="6"/>
    <n v="11"/>
    <s v="Q4"/>
    <s v="Sunday"/>
    <s v="Bengaluru"/>
    <s v="Email"/>
    <s v="Invoice Query"/>
    <x v="4"/>
    <x v="0"/>
    <s v="Normal"/>
    <s v="Excellent"/>
    <x v="1"/>
  </r>
  <r>
    <s v="OPS-100587"/>
    <d v="2025-04-19T00:00:00"/>
    <x v="0"/>
    <s v="Chennai"/>
    <s v="Access Request"/>
    <s v="Low"/>
    <x v="0"/>
    <x v="1"/>
    <x v="0"/>
    <n v="7.1"/>
    <n v="48"/>
    <x v="0"/>
    <n v="0"/>
    <n v="4.4000000000000004"/>
    <n v="400"/>
    <n v="2840"/>
    <x v="10"/>
    <n v="4"/>
    <s v="Q2"/>
    <s v="Saturday"/>
    <s v="Chennai"/>
    <s v="Email"/>
    <s v="Access Request"/>
    <x v="0"/>
    <x v="0"/>
    <s v="Normal"/>
    <s v="Excellent"/>
    <x v="0"/>
  </r>
  <r>
    <s v="OPS-101289"/>
    <d v="2025-03-23T00:00:00"/>
    <x v="2"/>
    <s v="Hyderabad"/>
    <s v="Compliance Request"/>
    <s v="Low"/>
    <x v="0"/>
    <x v="3"/>
    <x v="0"/>
    <n v="12.1"/>
    <n v="48"/>
    <x v="0"/>
    <n v="2"/>
    <n v="3.9"/>
    <n v="320"/>
    <n v="3872"/>
    <x v="8"/>
    <n v="3"/>
    <s v="Q1"/>
    <s v="Sunday"/>
    <s v="Hyderabad"/>
    <s v="Email"/>
    <s v="Compliance Request"/>
    <x v="2"/>
    <x v="0"/>
    <s v="Normal"/>
    <s v="Excellent"/>
    <x v="1"/>
  </r>
  <r>
    <s v="OPS-103574"/>
    <d v="2025-01-30T00:00:00"/>
    <x v="5"/>
    <s v="Pune"/>
    <s v="Vendor Query"/>
    <s v="Medium"/>
    <x v="0"/>
    <x v="0"/>
    <x v="0"/>
    <n v="5.9"/>
    <n v="24"/>
    <x v="0"/>
    <n v="1"/>
    <n v="4.5999999999999996"/>
    <n v="320"/>
    <n v="1888"/>
    <x v="5"/>
    <n v="1"/>
    <s v="Q1"/>
    <s v="Thursday"/>
    <s v="Pune"/>
    <s v="Email"/>
    <s v="Vendor Query"/>
    <x v="5"/>
    <x v="0"/>
    <s v="Normal"/>
    <s v="Excellent"/>
    <x v="1"/>
  </r>
  <r>
    <s v="OPS-104742"/>
    <d v="2025-02-23T00:00:00"/>
    <x v="3"/>
    <s v="Gurugram"/>
    <s v="Compliance Request"/>
    <s v="Medium"/>
    <x v="2"/>
    <x v="3"/>
    <x v="0"/>
    <n v="18.8"/>
    <n v="24"/>
    <x v="0"/>
    <n v="0"/>
    <n v="4.0999999999999996"/>
    <n v="350"/>
    <n v="6580"/>
    <x v="4"/>
    <n v="2"/>
    <s v="Q1"/>
    <s v="Sunday"/>
    <s v="Gurugram"/>
    <s v="Teams"/>
    <s v="Compliance Request"/>
    <x v="3"/>
    <x v="0"/>
    <s v="Normal"/>
    <s v="Good"/>
    <x v="0"/>
  </r>
  <r>
    <s v="OPS-102730"/>
    <d v="2025-08-09T00:00:00"/>
    <x v="3"/>
    <s v="Chennai"/>
    <s v="Compliance Request"/>
    <s v="Medium"/>
    <x v="0"/>
    <x v="3"/>
    <x v="0"/>
    <n v="17.399999999999999"/>
    <n v="24"/>
    <x v="0"/>
    <n v="0"/>
    <n v="4.2"/>
    <n v="280"/>
    <n v="4872"/>
    <x v="1"/>
    <n v="8"/>
    <s v="Q3"/>
    <s v="Saturday"/>
    <s v="Chennai"/>
    <s v="Email"/>
    <s v="Compliance Request"/>
    <x v="3"/>
    <x v="0"/>
    <s v="Normal"/>
    <s v="Good"/>
    <x v="0"/>
  </r>
  <r>
    <s v="OPS-104112"/>
    <d v="2025-12-31T00:00:00"/>
    <x v="3"/>
    <s v="Bengaluru"/>
    <s v="Invoice Query"/>
    <s v="Low"/>
    <x v="0"/>
    <x v="0"/>
    <x v="0"/>
    <n v="23.4"/>
    <n v="48"/>
    <x v="0"/>
    <n v="0"/>
    <n v="4.4000000000000004"/>
    <n v="450"/>
    <n v="10530"/>
    <x v="7"/>
    <n v="12"/>
    <s v="Q4"/>
    <s v="Wednesday"/>
    <s v="Bengaluru"/>
    <s v="Email"/>
    <s v="Invoice Query"/>
    <x v="3"/>
    <x v="0"/>
    <s v="Normal"/>
    <s v="Excellent"/>
    <x v="0"/>
  </r>
  <r>
    <s v="OPS-104977"/>
    <d v="2025-04-08T00:00:00"/>
    <x v="5"/>
    <s v="Noida"/>
    <s v="Employee Query"/>
    <s v="Low"/>
    <x v="1"/>
    <x v="2"/>
    <x v="2"/>
    <n v="6.6"/>
    <n v="48"/>
    <x v="0"/>
    <n v="2"/>
    <n v="4.4000000000000004"/>
    <n v="280"/>
    <n v="1848"/>
    <x v="10"/>
    <n v="4"/>
    <s v="Q2"/>
    <s v="Tuesday"/>
    <s v="Noida"/>
    <s v="Portal"/>
    <s v="Employee Query"/>
    <x v="5"/>
    <x v="0"/>
    <s v="Normal"/>
    <s v="Excellent"/>
    <x v="1"/>
  </r>
  <r>
    <s v="OPS-104019"/>
    <d v="2025-09-05T00:00:00"/>
    <x v="1"/>
    <s v="Bengaluru"/>
    <s v="Vendor Query"/>
    <s v="Medium"/>
    <x v="0"/>
    <x v="1"/>
    <x v="0"/>
    <n v="10.7"/>
    <n v="24"/>
    <x v="0"/>
    <n v="2"/>
    <n v="4.0999999999999996"/>
    <n v="280"/>
    <n v="2996"/>
    <x v="9"/>
    <n v="9"/>
    <s v="Q3"/>
    <s v="Friday"/>
    <s v="Bengaluru"/>
    <s v="Email"/>
    <s v="Vendor Query"/>
    <x v="1"/>
    <x v="0"/>
    <s v="Normal"/>
    <s v="Excellent"/>
    <x v="1"/>
  </r>
  <r>
    <s v="OPS-100021"/>
    <d v="2025-10-21T00:00:00"/>
    <x v="2"/>
    <s v="Pune"/>
    <s v="System Issue"/>
    <s v="Medium"/>
    <x v="2"/>
    <x v="0"/>
    <x v="0"/>
    <n v="28.6"/>
    <n v="24"/>
    <x v="1"/>
    <n v="0"/>
    <n v="4.3"/>
    <n v="280"/>
    <n v="8008"/>
    <x v="3"/>
    <n v="10"/>
    <s v="Q4"/>
    <s v="Tuesday"/>
    <s v="Pune"/>
    <s v="Teams"/>
    <s v="System Issue"/>
    <x v="2"/>
    <x v="1"/>
    <s v="Normal"/>
    <s v="At Risk"/>
    <x v="0"/>
  </r>
  <r>
    <s v="OPS-102573"/>
    <d v="2025-08-11T00:00:00"/>
    <x v="6"/>
    <s v="Gurugram"/>
    <s v="Invoice Query"/>
    <s v="High"/>
    <x v="2"/>
    <x v="0"/>
    <x v="0"/>
    <n v="9.6"/>
    <n v="12"/>
    <x v="0"/>
    <n v="0"/>
    <n v="4.7"/>
    <n v="280"/>
    <n v="2688"/>
    <x v="1"/>
    <n v="8"/>
    <s v="Q3"/>
    <s v="Monday"/>
    <s v="Gurugram"/>
    <s v="Teams"/>
    <s v="Invoice Query"/>
    <x v="6"/>
    <x v="0"/>
    <s v="Normal"/>
    <s v="Good"/>
    <x v="0"/>
  </r>
  <r>
    <s v="OPS-100668"/>
    <d v="2025-08-17T00:00:00"/>
    <x v="5"/>
    <s v="Noida"/>
    <s v="Report Request"/>
    <s v="Low"/>
    <x v="0"/>
    <x v="1"/>
    <x v="0"/>
    <n v="10.8"/>
    <n v="48"/>
    <x v="0"/>
    <n v="1"/>
    <n v="4.5"/>
    <n v="280"/>
    <n v="3024"/>
    <x v="1"/>
    <n v="8"/>
    <s v="Q3"/>
    <s v="Sunday"/>
    <s v="Noida"/>
    <s v="Email"/>
    <s v="Report Request"/>
    <x v="5"/>
    <x v="0"/>
    <s v="Normal"/>
    <s v="Excellent"/>
    <x v="1"/>
  </r>
  <r>
    <s v="OPS-100959"/>
    <d v="2025-08-31T00:00:00"/>
    <x v="3"/>
    <s v="Mumbai"/>
    <s v="Compliance Request"/>
    <s v="Low"/>
    <x v="0"/>
    <x v="1"/>
    <x v="0"/>
    <n v="9.8000000000000007"/>
    <n v="48"/>
    <x v="0"/>
    <n v="0"/>
    <n v="4.5999999999999996"/>
    <n v="320"/>
    <n v="3136"/>
    <x v="1"/>
    <n v="8"/>
    <s v="Q3"/>
    <s v="Sunday"/>
    <s v="Mumbai"/>
    <s v="Email"/>
    <s v="Compliance Request"/>
    <x v="3"/>
    <x v="0"/>
    <s v="Normal"/>
    <s v="Excellent"/>
    <x v="0"/>
  </r>
  <r>
    <s v="OPS-103892"/>
    <d v="2025-03-09T00:00:00"/>
    <x v="6"/>
    <s v="Pune"/>
    <s v="Report Request"/>
    <s v="Low"/>
    <x v="0"/>
    <x v="4"/>
    <x v="0"/>
    <n v="2.7"/>
    <n v="48"/>
    <x v="0"/>
    <n v="0"/>
    <n v="5"/>
    <n v="350"/>
    <n v="945"/>
    <x v="8"/>
    <n v="3"/>
    <s v="Q1"/>
    <s v="Sunday"/>
    <s v="Pune"/>
    <s v="Email"/>
    <s v="Report Request"/>
    <x v="6"/>
    <x v="0"/>
    <s v="Normal"/>
    <s v="Excellent"/>
    <x v="0"/>
  </r>
  <r>
    <s v="OPS-103772"/>
    <d v="2025-11-22T00:00:00"/>
    <x v="4"/>
    <s v="Mumbai"/>
    <s v="System Issue"/>
    <s v="Medium"/>
    <x v="2"/>
    <x v="4"/>
    <x v="0"/>
    <n v="3.9"/>
    <n v="24"/>
    <x v="0"/>
    <n v="0"/>
    <n v="4.8"/>
    <n v="400"/>
    <n v="1560"/>
    <x v="6"/>
    <n v="11"/>
    <s v="Q4"/>
    <s v="Saturday"/>
    <s v="Mumbai"/>
    <s v="Teams"/>
    <s v="System Issue"/>
    <x v="4"/>
    <x v="0"/>
    <s v="Normal"/>
    <s v="Excellent"/>
    <x v="0"/>
  </r>
  <r>
    <s v="OPS-102744"/>
    <d v="2025-07-07T00:00:00"/>
    <x v="2"/>
    <s v="Chennai"/>
    <s v="Compliance Request"/>
    <s v="Low"/>
    <x v="0"/>
    <x v="0"/>
    <x v="1"/>
    <n v="29.4"/>
    <n v="48"/>
    <x v="0"/>
    <n v="1"/>
    <n v="4.0999999999999996"/>
    <n v="400"/>
    <n v="11760"/>
    <x v="11"/>
    <n v="7"/>
    <s v="Q3"/>
    <s v="Monday"/>
    <s v="Chennai"/>
    <s v="Email"/>
    <s v="Compliance Request"/>
    <x v="2"/>
    <x v="0"/>
    <s v="Normal"/>
    <s v="Good"/>
    <x v="1"/>
  </r>
  <r>
    <s v="OPS-104308"/>
    <d v="2025-11-18T00:00:00"/>
    <x v="4"/>
    <s v="Noida"/>
    <s v="Invoice Query"/>
    <s v="Low"/>
    <x v="0"/>
    <x v="4"/>
    <x v="0"/>
    <n v="26.3"/>
    <n v="48"/>
    <x v="0"/>
    <n v="1"/>
    <n v="4.3"/>
    <n v="400"/>
    <n v="10520"/>
    <x v="6"/>
    <n v="11"/>
    <s v="Q4"/>
    <s v="Tuesday"/>
    <s v="Noida"/>
    <s v="Email"/>
    <s v="Invoice Query"/>
    <x v="4"/>
    <x v="0"/>
    <s v="Normal"/>
    <s v="Good"/>
    <x v="1"/>
  </r>
  <r>
    <s v="OPS-103813"/>
    <d v="2025-12-12T00:00:00"/>
    <x v="4"/>
    <s v="Chennai"/>
    <s v="Compliance Request"/>
    <s v="Low"/>
    <x v="1"/>
    <x v="2"/>
    <x v="1"/>
    <n v="19.7"/>
    <n v="48"/>
    <x v="0"/>
    <n v="2"/>
    <n v="4.2"/>
    <n v="320"/>
    <n v="6304"/>
    <x v="7"/>
    <n v="12"/>
    <s v="Q4"/>
    <s v="Friday"/>
    <s v="Chennai"/>
    <s v="Portal"/>
    <s v="Compliance Request"/>
    <x v="4"/>
    <x v="0"/>
    <s v="Normal"/>
    <s v="Excellent"/>
    <x v="1"/>
  </r>
  <r>
    <s v="OPS-102056"/>
    <d v="2025-07-12T00:00:00"/>
    <x v="4"/>
    <s v="Bengaluru"/>
    <s v="Employee Query"/>
    <s v="Medium"/>
    <x v="0"/>
    <x v="3"/>
    <x v="0"/>
    <n v="6.2"/>
    <n v="24"/>
    <x v="0"/>
    <n v="0"/>
    <n v="4.9000000000000004"/>
    <n v="320"/>
    <n v="1984"/>
    <x v="11"/>
    <n v="7"/>
    <s v="Q3"/>
    <s v="Saturday"/>
    <s v="Bengaluru"/>
    <s v="Email"/>
    <s v="Employee Query"/>
    <x v="4"/>
    <x v="0"/>
    <s v="Normal"/>
    <s v="Excellent"/>
    <x v="0"/>
  </r>
  <r>
    <s v="OPS-104748"/>
    <d v="2025-02-09T00:00:00"/>
    <x v="6"/>
    <s v="Pune"/>
    <s v="Report Request"/>
    <s v="High"/>
    <x v="2"/>
    <x v="1"/>
    <x v="0"/>
    <n v="14.2"/>
    <n v="12"/>
    <x v="1"/>
    <n v="1"/>
    <n v="4.9000000000000004"/>
    <n v="450"/>
    <n v="6390"/>
    <x v="4"/>
    <n v="2"/>
    <s v="Q1"/>
    <s v="Sunday"/>
    <s v="Pune"/>
    <s v="Teams"/>
    <s v="Report Request"/>
    <x v="6"/>
    <x v="1"/>
    <s v="Normal"/>
    <s v="At Risk"/>
    <x v="1"/>
  </r>
  <r>
    <s v="OPS-100546"/>
    <d v="2025-02-05T00:00:00"/>
    <x v="6"/>
    <s v="Noida"/>
    <s v="Compliance Request"/>
    <s v="High"/>
    <x v="0"/>
    <x v="2"/>
    <x v="0"/>
    <n v="5"/>
    <n v="12"/>
    <x v="0"/>
    <n v="0"/>
    <n v="5"/>
    <n v="320"/>
    <n v="1600"/>
    <x v="4"/>
    <n v="2"/>
    <s v="Q1"/>
    <s v="Wednesday"/>
    <s v="Noida"/>
    <s v="Email"/>
    <s v="Compliance Request"/>
    <x v="6"/>
    <x v="0"/>
    <s v="Normal"/>
    <s v="Excellent"/>
    <x v="0"/>
  </r>
  <r>
    <s v="OPS-104107"/>
    <d v="2025-10-17T00:00:00"/>
    <x v="3"/>
    <s v="Gurugram"/>
    <s v="Vendor Query"/>
    <s v="Medium"/>
    <x v="1"/>
    <x v="3"/>
    <x v="0"/>
    <n v="19.600000000000001"/>
    <n v="24"/>
    <x v="0"/>
    <n v="1"/>
    <n v="4.2"/>
    <n v="400"/>
    <n v="7840"/>
    <x v="3"/>
    <n v="10"/>
    <s v="Q4"/>
    <s v="Friday"/>
    <s v="Gurugram"/>
    <s v="Portal"/>
    <s v="Vendor Query"/>
    <x v="3"/>
    <x v="0"/>
    <s v="Normal"/>
    <s v="Good"/>
    <x v="1"/>
  </r>
  <r>
    <s v="OPS-104757"/>
    <d v="2025-03-22T00:00:00"/>
    <x v="6"/>
    <s v="Chennai"/>
    <s v="Compliance Request"/>
    <s v="Medium"/>
    <x v="0"/>
    <x v="3"/>
    <x v="0"/>
    <n v="15"/>
    <n v="24"/>
    <x v="0"/>
    <n v="1"/>
    <n v="4.5999999999999996"/>
    <n v="400"/>
    <n v="6000"/>
    <x v="8"/>
    <n v="3"/>
    <s v="Q1"/>
    <s v="Saturday"/>
    <s v="Chennai"/>
    <s v="Email"/>
    <s v="Compliance Request"/>
    <x v="6"/>
    <x v="0"/>
    <s v="Normal"/>
    <s v="Good"/>
    <x v="1"/>
  </r>
  <r>
    <s v="OPS-102373"/>
    <d v="2025-06-15T00:00:00"/>
    <x v="3"/>
    <s v="Bengaluru"/>
    <s v="Data Correction"/>
    <s v="Low"/>
    <x v="1"/>
    <x v="3"/>
    <x v="0"/>
    <n v="2"/>
    <n v="48"/>
    <x v="0"/>
    <n v="1"/>
    <n v="5"/>
    <n v="350"/>
    <n v="700"/>
    <x v="0"/>
    <n v="6"/>
    <s v="Q2"/>
    <s v="Sunday"/>
    <s v="Bengaluru"/>
    <s v="Portal"/>
    <s v="Data Correction"/>
    <x v="3"/>
    <x v="0"/>
    <s v="Normal"/>
    <s v="Excellent"/>
    <x v="1"/>
  </r>
  <r>
    <s v="OPS-103378"/>
    <d v="2025-10-17T00:00:00"/>
    <x v="6"/>
    <s v="Bengaluru"/>
    <s v="Data Correction"/>
    <s v="Low"/>
    <x v="3"/>
    <x v="4"/>
    <x v="0"/>
    <n v="11.4"/>
    <n v="48"/>
    <x v="0"/>
    <n v="0"/>
    <n v="4.8"/>
    <n v="400"/>
    <n v="4560"/>
    <x v="3"/>
    <n v="10"/>
    <s v="Q4"/>
    <s v="Friday"/>
    <s v="Bengaluru"/>
    <s v="Phone"/>
    <s v="Data Correction"/>
    <x v="6"/>
    <x v="0"/>
    <s v="Normal"/>
    <s v="Excellent"/>
    <x v="0"/>
  </r>
  <r>
    <s v="OPS-100545"/>
    <d v="2025-04-09T00:00:00"/>
    <x v="0"/>
    <s v="Pune"/>
    <s v="Employee Query"/>
    <s v="Low"/>
    <x v="3"/>
    <x v="4"/>
    <x v="0"/>
    <n v="2.4"/>
    <n v="48"/>
    <x v="0"/>
    <n v="1"/>
    <n v="4"/>
    <n v="450"/>
    <n v="1080"/>
    <x v="10"/>
    <n v="4"/>
    <s v="Q2"/>
    <s v="Wednesday"/>
    <s v="Pune"/>
    <s v="Phone"/>
    <s v="Employee Query"/>
    <x v="0"/>
    <x v="0"/>
    <s v="Normal"/>
    <s v="Excellent"/>
    <x v="1"/>
  </r>
  <r>
    <s v="OPS-101093"/>
    <d v="2025-05-03T00:00:00"/>
    <x v="0"/>
    <s v="Mumbai"/>
    <s v="Invoice Query"/>
    <s v="Medium"/>
    <x v="1"/>
    <x v="0"/>
    <x v="0"/>
    <n v="5.6"/>
    <n v="24"/>
    <x v="0"/>
    <n v="1"/>
    <n v="4.2"/>
    <n v="280"/>
    <n v="1568"/>
    <x v="2"/>
    <n v="5"/>
    <s v="Q2"/>
    <s v="Saturday"/>
    <s v="Mumbai"/>
    <s v="Portal"/>
    <s v="Invoice Query"/>
    <x v="0"/>
    <x v="0"/>
    <s v="Normal"/>
    <s v="Excellent"/>
    <x v="1"/>
  </r>
  <r>
    <s v="OPS-103688"/>
    <d v="2025-12-09T00:00:00"/>
    <x v="4"/>
    <s v="Mumbai"/>
    <s v="Invoice Query"/>
    <s v="High"/>
    <x v="1"/>
    <x v="2"/>
    <x v="0"/>
    <n v="16.7"/>
    <n v="12"/>
    <x v="1"/>
    <n v="0"/>
    <n v="3.9"/>
    <n v="280"/>
    <n v="4676"/>
    <x v="7"/>
    <n v="12"/>
    <s v="Q4"/>
    <s v="Tuesday"/>
    <s v="Mumbai"/>
    <s v="Portal"/>
    <s v="Invoice Query"/>
    <x v="4"/>
    <x v="1"/>
    <s v="Normal"/>
    <s v="At Risk"/>
    <x v="0"/>
  </r>
  <r>
    <s v="OPS-101438"/>
    <d v="2025-12-05T00:00:00"/>
    <x v="5"/>
    <s v="Bengaluru"/>
    <s v="Report Request"/>
    <s v="Medium"/>
    <x v="0"/>
    <x v="4"/>
    <x v="0"/>
    <n v="5.7"/>
    <n v="24"/>
    <x v="0"/>
    <n v="2"/>
    <n v="4.3"/>
    <n v="320"/>
    <n v="1824"/>
    <x v="7"/>
    <n v="12"/>
    <s v="Q4"/>
    <s v="Friday"/>
    <s v="Bengaluru"/>
    <s v="Email"/>
    <s v="Report Request"/>
    <x v="5"/>
    <x v="0"/>
    <s v="Normal"/>
    <s v="Excellent"/>
    <x v="1"/>
  </r>
  <r>
    <s v="OPS-101549"/>
    <d v="2025-05-28T00:00:00"/>
    <x v="4"/>
    <s v="Pune"/>
    <s v="System Issue"/>
    <s v="Medium"/>
    <x v="0"/>
    <x v="3"/>
    <x v="0"/>
    <n v="12.6"/>
    <n v="24"/>
    <x v="0"/>
    <n v="1"/>
    <n v="4.4000000000000004"/>
    <n v="280"/>
    <n v="3528"/>
    <x v="2"/>
    <n v="5"/>
    <s v="Q2"/>
    <s v="Wednesday"/>
    <s v="Pune"/>
    <s v="Email"/>
    <s v="System Issue"/>
    <x v="4"/>
    <x v="0"/>
    <s v="Normal"/>
    <s v="Good"/>
    <x v="1"/>
  </r>
  <r>
    <s v="OPS-104134"/>
    <d v="2025-12-08T00:00:00"/>
    <x v="2"/>
    <s v="Bengaluru"/>
    <s v="Vendor Query"/>
    <s v="Low"/>
    <x v="0"/>
    <x v="3"/>
    <x v="1"/>
    <n v="32.299999999999997"/>
    <n v="48"/>
    <x v="0"/>
    <n v="2"/>
    <n v="3.3"/>
    <n v="320"/>
    <n v="10336"/>
    <x v="7"/>
    <n v="12"/>
    <s v="Q4"/>
    <s v="Monday"/>
    <s v="Bengaluru"/>
    <s v="Email"/>
    <s v="Vendor Query"/>
    <x v="2"/>
    <x v="0"/>
    <s v="Normal"/>
    <s v="Good"/>
    <x v="1"/>
  </r>
  <r>
    <s v="OPS-101298"/>
    <d v="2025-09-18T00:00:00"/>
    <x v="5"/>
    <s v="Chennai"/>
    <s v="Invoice Query"/>
    <s v="Critical"/>
    <x v="0"/>
    <x v="2"/>
    <x v="0"/>
    <n v="19.3"/>
    <n v="4"/>
    <x v="1"/>
    <n v="2"/>
    <n v="3.8"/>
    <n v="320"/>
    <n v="6176"/>
    <x v="9"/>
    <n v="9"/>
    <s v="Q3"/>
    <s v="Thursday"/>
    <s v="Chennai"/>
    <s v="Email"/>
    <s v="Invoice Query"/>
    <x v="5"/>
    <x v="1"/>
    <s v="Normal"/>
    <s v="Critical"/>
    <x v="1"/>
  </r>
  <r>
    <s v="OPS-101946"/>
    <d v="2025-10-25T00:00:00"/>
    <x v="5"/>
    <s v="Noida"/>
    <s v="Employee Query"/>
    <s v="High"/>
    <x v="3"/>
    <x v="3"/>
    <x v="0"/>
    <n v="13.2"/>
    <n v="12"/>
    <x v="1"/>
    <n v="1"/>
    <n v="4.4000000000000004"/>
    <n v="350"/>
    <n v="4620"/>
    <x v="3"/>
    <n v="10"/>
    <s v="Q4"/>
    <s v="Saturday"/>
    <s v="Noida"/>
    <s v="Phone"/>
    <s v="Employee Query"/>
    <x v="5"/>
    <x v="1"/>
    <s v="Normal"/>
    <s v="At Risk"/>
    <x v="1"/>
  </r>
  <r>
    <s v="OPS-104122"/>
    <d v="2025-02-23T00:00:00"/>
    <x v="6"/>
    <s v="Unknown"/>
    <s v="Invoice Query"/>
    <s v="Critical"/>
    <x v="0"/>
    <x v="0"/>
    <x v="1"/>
    <n v="20.9"/>
    <n v="4"/>
    <x v="1"/>
    <n v="2"/>
    <n v="4"/>
    <n v="400"/>
    <n v="8360"/>
    <x v="4"/>
    <n v="2"/>
    <s v="Q1"/>
    <s v="Sunday"/>
    <s v="Unknown"/>
    <s v="Email"/>
    <s v="Invoice Query"/>
    <x v="6"/>
    <x v="1"/>
    <s v="Critical Risk"/>
    <s v="Critical"/>
    <x v="1"/>
  </r>
  <r>
    <s v="OPS-100975"/>
    <d v="2025-07-13T00:00:00"/>
    <x v="5"/>
    <s v="Noida"/>
    <s v="Unknown"/>
    <s v="Low"/>
    <x v="0"/>
    <x v="3"/>
    <x v="0"/>
    <n v="15.1"/>
    <n v="48"/>
    <x v="0"/>
    <n v="0"/>
    <n v="4.7"/>
    <n v="450"/>
    <n v="6795"/>
    <x v="11"/>
    <n v="7"/>
    <s v="Q3"/>
    <s v="Sunday"/>
    <s v="Noida"/>
    <s v="Email"/>
    <s v="Unknown"/>
    <x v="5"/>
    <x v="0"/>
    <s v="Normal"/>
    <s v="Excellent"/>
    <x v="0"/>
  </r>
  <r>
    <s v="OPS-102294"/>
    <d v="2025-12-08T00:00:00"/>
    <x v="0"/>
    <s v="Bengaluru"/>
    <s v="Access Request"/>
    <s v="Low"/>
    <x v="0"/>
    <x v="1"/>
    <x v="1"/>
    <n v="67.3"/>
    <n v="48"/>
    <x v="1"/>
    <n v="1"/>
    <n v="3.1"/>
    <n v="350"/>
    <n v="23555"/>
    <x v="7"/>
    <n v="12"/>
    <s v="Q4"/>
    <s v="Monday"/>
    <s v="Bengaluru"/>
    <s v="Email"/>
    <s v="Access Request"/>
    <x v="0"/>
    <x v="1"/>
    <s v="Normal"/>
    <s v="At Risk"/>
    <x v="1"/>
  </r>
  <r>
    <s v="OPS-103048"/>
    <d v="2025-11-03T00:00:00"/>
    <x v="6"/>
    <s v="Chennai"/>
    <s v="Report Request"/>
    <s v="Medium"/>
    <x v="0"/>
    <x v="2"/>
    <x v="1"/>
    <n v="18.399999999999999"/>
    <n v="24"/>
    <x v="0"/>
    <n v="4"/>
    <n v="3.4"/>
    <n v="400"/>
    <n v="7360"/>
    <x v="6"/>
    <n v="11"/>
    <s v="Q4"/>
    <s v="Monday"/>
    <s v="Chennai"/>
    <s v="Email"/>
    <s v="Report Request"/>
    <x v="6"/>
    <x v="0"/>
    <s v="Normal"/>
    <s v="Good"/>
    <x v="1"/>
  </r>
  <r>
    <s v="OPS-103379"/>
    <d v="2025-06-05T00:00:00"/>
    <x v="6"/>
    <s v="Chennai"/>
    <s v="Compliance Request"/>
    <s v="Medium"/>
    <x v="0"/>
    <x v="1"/>
    <x v="0"/>
    <n v="15.4"/>
    <n v="24"/>
    <x v="0"/>
    <n v="0"/>
    <n v="4.8"/>
    <n v="280"/>
    <n v="4312"/>
    <x v="0"/>
    <n v="6"/>
    <s v="Q2"/>
    <s v="Thursday"/>
    <s v="Chennai"/>
    <s v="Email"/>
    <s v="Compliance Request"/>
    <x v="6"/>
    <x v="0"/>
    <s v="Normal"/>
    <s v="Good"/>
    <x v="0"/>
  </r>
  <r>
    <s v="OPS-102681"/>
    <d v="2025-11-16T00:00:00"/>
    <x v="5"/>
    <s v="Chennai"/>
    <s v="Employee Query"/>
    <s v="Low"/>
    <x v="2"/>
    <x v="0"/>
    <x v="1"/>
    <n v="26.7"/>
    <n v="48"/>
    <x v="0"/>
    <n v="2"/>
    <n v="3.2"/>
    <n v="450"/>
    <n v="12015"/>
    <x v="6"/>
    <n v="11"/>
    <s v="Q4"/>
    <s v="Sunday"/>
    <s v="Chennai"/>
    <s v="Teams"/>
    <s v="Employee Query"/>
    <x v="5"/>
    <x v="0"/>
    <s v="Normal"/>
    <s v="Good"/>
    <x v="1"/>
  </r>
  <r>
    <s v="OPS-104983"/>
    <d v="2025-10-03T00:00:00"/>
    <x v="4"/>
    <s v="Bengaluru"/>
    <s v="Employee Query"/>
    <s v="Medium"/>
    <x v="2"/>
    <x v="0"/>
    <x v="0"/>
    <n v="15.2"/>
    <n v="24"/>
    <x v="0"/>
    <n v="0"/>
    <n v="5"/>
    <n v="320"/>
    <n v="4864"/>
    <x v="3"/>
    <n v="10"/>
    <s v="Q4"/>
    <s v="Friday"/>
    <s v="Bengaluru"/>
    <s v="Teams"/>
    <s v="Employee Query"/>
    <x v="4"/>
    <x v="0"/>
    <s v="Normal"/>
    <s v="Good"/>
    <x v="0"/>
  </r>
  <r>
    <s v="OPS-103627"/>
    <d v="2025-08-03T00:00:00"/>
    <x v="2"/>
    <s v="Gurugram"/>
    <s v="Compliance Request"/>
    <s v="Medium"/>
    <x v="1"/>
    <x v="0"/>
    <x v="2"/>
    <n v="2.6"/>
    <n v="24"/>
    <x v="0"/>
    <n v="0"/>
    <n v="4.8"/>
    <n v="350"/>
    <n v="910"/>
    <x v="1"/>
    <n v="8"/>
    <s v="Q3"/>
    <s v="Sunday"/>
    <s v="Gurugram"/>
    <s v="Portal"/>
    <s v="Compliance Request"/>
    <x v="2"/>
    <x v="0"/>
    <s v="Normal"/>
    <s v="Excellent"/>
    <x v="0"/>
  </r>
  <r>
    <s v="OPS-100010"/>
    <d v="2025-08-03T00:00:00"/>
    <x v="5"/>
    <s v="Noida"/>
    <s v="Access Request"/>
    <s v="Medium"/>
    <x v="1"/>
    <x v="1"/>
    <x v="0"/>
    <n v="2.2999999999999998"/>
    <n v="24"/>
    <x v="0"/>
    <n v="3"/>
    <n v="4.5999999999999996"/>
    <n v="280"/>
    <n v="644"/>
    <x v="1"/>
    <n v="8"/>
    <s v="Q3"/>
    <s v="Sunday"/>
    <s v="Noida"/>
    <s v="Portal"/>
    <s v="Access Request"/>
    <x v="5"/>
    <x v="0"/>
    <s v="Normal"/>
    <s v="Excellent"/>
    <x v="1"/>
  </r>
  <r>
    <s v="OPS-102850"/>
    <d v="2025-02-13T00:00:00"/>
    <x v="6"/>
    <s v="Mumbai"/>
    <s v="Vendor Query"/>
    <s v="Medium"/>
    <x v="1"/>
    <x v="2"/>
    <x v="2"/>
    <n v="11"/>
    <n v="24"/>
    <x v="0"/>
    <n v="0"/>
    <n v="4.5999999999999996"/>
    <n v="400"/>
    <n v="4400"/>
    <x v="4"/>
    <n v="2"/>
    <s v="Q1"/>
    <s v="Thursday"/>
    <s v="Mumbai"/>
    <s v="Portal"/>
    <s v="Vendor Query"/>
    <x v="6"/>
    <x v="0"/>
    <s v="Normal"/>
    <s v="Excellent"/>
    <x v="0"/>
  </r>
  <r>
    <s v="OPS-104574"/>
    <d v="2025-06-11T00:00:00"/>
    <x v="6"/>
    <s v="Gurugram"/>
    <s v="Invoice Query"/>
    <s v="Medium"/>
    <x v="0"/>
    <x v="0"/>
    <x v="0"/>
    <n v="11.8"/>
    <n v="24"/>
    <x v="0"/>
    <n v="0"/>
    <n v="4.3"/>
    <n v="280"/>
    <n v="3304"/>
    <x v="0"/>
    <n v="6"/>
    <s v="Q2"/>
    <s v="Wednesday"/>
    <s v="Gurugram"/>
    <s v="Email"/>
    <s v="Invoice Query"/>
    <x v="6"/>
    <x v="0"/>
    <s v="Normal"/>
    <s v="Excellent"/>
    <x v="0"/>
  </r>
  <r>
    <s v="OPS-103480"/>
    <d v="2025-04-11T00:00:00"/>
    <x v="0"/>
    <s v="Gurugram"/>
    <s v="System Issue"/>
    <s v="Medium"/>
    <x v="2"/>
    <x v="0"/>
    <x v="0"/>
    <n v="3.7"/>
    <n v="24"/>
    <x v="0"/>
    <n v="1"/>
    <n v="4.9000000000000004"/>
    <n v="320"/>
    <n v="1184"/>
    <x v="10"/>
    <n v="4"/>
    <s v="Q2"/>
    <s v="Friday"/>
    <s v="Gurugram"/>
    <s v="Teams"/>
    <s v="System Issue"/>
    <x v="0"/>
    <x v="0"/>
    <s v="Normal"/>
    <s v="Excellent"/>
    <x v="1"/>
  </r>
  <r>
    <s v="OPS-102172"/>
    <d v="2025-06-07T00:00:00"/>
    <x v="2"/>
    <s v="Bengaluru"/>
    <s v="System Issue"/>
    <s v="Medium"/>
    <x v="1"/>
    <x v="2"/>
    <x v="0"/>
    <n v="12.9"/>
    <n v="24"/>
    <x v="0"/>
    <n v="0"/>
    <n v="4.5"/>
    <n v="450"/>
    <n v="5805"/>
    <x v="0"/>
    <n v="6"/>
    <s v="Q2"/>
    <s v="Saturday"/>
    <s v="Bengaluru"/>
    <s v="Portal"/>
    <s v="System Issue"/>
    <x v="2"/>
    <x v="0"/>
    <s v="Normal"/>
    <s v="Good"/>
    <x v="0"/>
  </r>
  <r>
    <s v="OPS-102672"/>
    <d v="2025-07-05T00:00:00"/>
    <x v="0"/>
    <s v="Gurugram"/>
    <s v="Access Request"/>
    <s v="Medium"/>
    <x v="2"/>
    <x v="3"/>
    <x v="0"/>
    <n v="5.3"/>
    <n v="24"/>
    <x v="0"/>
    <n v="0"/>
    <n v="5"/>
    <n v="280"/>
    <n v="1484"/>
    <x v="11"/>
    <n v="7"/>
    <s v="Q3"/>
    <s v="Saturday"/>
    <s v="Gurugram"/>
    <s v="Teams"/>
    <s v="Access Request"/>
    <x v="0"/>
    <x v="0"/>
    <s v="Normal"/>
    <s v="Excellent"/>
    <x v="0"/>
  </r>
  <r>
    <s v="OPS-103685"/>
    <d v="2025-08-02T00:00:00"/>
    <x v="2"/>
    <s v="Hyderabad"/>
    <s v="Data Correction"/>
    <s v="High"/>
    <x v="0"/>
    <x v="4"/>
    <x v="2"/>
    <n v="23.4"/>
    <n v="12"/>
    <x v="1"/>
    <n v="0"/>
    <n v="4.7"/>
    <n v="280"/>
    <n v="6552"/>
    <x v="1"/>
    <n v="8"/>
    <s v="Q3"/>
    <s v="Saturday"/>
    <s v="Hyderabad"/>
    <s v="Email"/>
    <s v="Data Correction"/>
    <x v="2"/>
    <x v="1"/>
    <s v="Normal"/>
    <s v="Critical"/>
    <x v="0"/>
  </r>
  <r>
    <s v="OPS-102123"/>
    <d v="2025-11-26T00:00:00"/>
    <x v="1"/>
    <s v="Noida"/>
    <s v="Access Request"/>
    <s v="Low"/>
    <x v="1"/>
    <x v="4"/>
    <x v="0"/>
    <n v="11.1"/>
    <n v="48"/>
    <x v="0"/>
    <n v="0"/>
    <n v="4.0999999999999996"/>
    <n v="320"/>
    <n v="3552"/>
    <x v="6"/>
    <n v="11"/>
    <s v="Q4"/>
    <s v="Wednesday"/>
    <s v="Noida"/>
    <s v="Portal"/>
    <s v="Access Request"/>
    <x v="1"/>
    <x v="0"/>
    <s v="Normal"/>
    <s v="Excellent"/>
    <x v="0"/>
  </r>
  <r>
    <s v="OPS-103642"/>
    <d v="2025-10-02T00:00:00"/>
    <x v="0"/>
    <s v="Mumbai"/>
    <s v="Report Request"/>
    <s v="High"/>
    <x v="0"/>
    <x v="1"/>
    <x v="0"/>
    <n v="5.9"/>
    <n v="12"/>
    <x v="0"/>
    <n v="0"/>
    <n v="5"/>
    <n v="350"/>
    <n v="2065"/>
    <x v="3"/>
    <n v="10"/>
    <s v="Q4"/>
    <s v="Thursday"/>
    <s v="Mumbai"/>
    <s v="Email"/>
    <s v="Report Request"/>
    <x v="0"/>
    <x v="0"/>
    <s v="Normal"/>
    <s v="Excellent"/>
    <x v="0"/>
  </r>
  <r>
    <s v="OPS-102662"/>
    <d v="2025-01-23T00:00:00"/>
    <x v="2"/>
    <s v="Bengaluru"/>
    <s v="System Issue"/>
    <s v="Medium"/>
    <x v="0"/>
    <x v="3"/>
    <x v="0"/>
    <n v="37.6"/>
    <n v="24"/>
    <x v="1"/>
    <n v="0"/>
    <n v="4.4000000000000004"/>
    <n v="280"/>
    <n v="10528"/>
    <x v="5"/>
    <n v="1"/>
    <s v="Q1"/>
    <s v="Thursday"/>
    <s v="Bengaluru"/>
    <s v="Email"/>
    <s v="System Issue"/>
    <x v="2"/>
    <x v="1"/>
    <s v="Normal"/>
    <s v="Critical"/>
    <x v="0"/>
  </r>
  <r>
    <s v="OPS-104786"/>
    <d v="2025-12-06T00:00:00"/>
    <x v="4"/>
    <s v="Pune"/>
    <s v="System Issue"/>
    <s v="High"/>
    <x v="2"/>
    <x v="4"/>
    <x v="1"/>
    <n v="8.5"/>
    <n v="12"/>
    <x v="0"/>
    <n v="2"/>
    <n v="4"/>
    <n v="320"/>
    <n v="2720"/>
    <x v="7"/>
    <n v="12"/>
    <s v="Q4"/>
    <s v="Saturday"/>
    <s v="Pune"/>
    <s v="Teams"/>
    <s v="System Issue"/>
    <x v="4"/>
    <x v="0"/>
    <s v="Normal"/>
    <s v="Good"/>
    <x v="1"/>
  </r>
  <r>
    <s v="OPS-103895"/>
    <d v="2025-02-18T00:00:00"/>
    <x v="6"/>
    <s v="Gurugram"/>
    <s v="Vendor Query"/>
    <s v="Medium"/>
    <x v="2"/>
    <x v="3"/>
    <x v="0"/>
    <n v="9.4"/>
    <n v="24"/>
    <x v="0"/>
    <n v="3"/>
    <n v="4.3"/>
    <n v="320"/>
    <n v="3008"/>
    <x v="4"/>
    <n v="2"/>
    <s v="Q1"/>
    <s v="Tuesday"/>
    <s v="Gurugram"/>
    <s v="Teams"/>
    <s v="Vendor Query"/>
    <x v="6"/>
    <x v="0"/>
    <s v="Normal"/>
    <s v="Excellent"/>
    <x v="1"/>
  </r>
  <r>
    <s v="OPS-102687"/>
    <d v="2025-08-07T00:00:00"/>
    <x v="3"/>
    <s v="Mumbai"/>
    <s v="Data Correction"/>
    <s v="Low"/>
    <x v="3"/>
    <x v="2"/>
    <x v="0"/>
    <n v="10.8"/>
    <n v="48"/>
    <x v="0"/>
    <n v="0"/>
    <n v="4.5"/>
    <n v="350"/>
    <n v="3780"/>
    <x v="1"/>
    <n v="8"/>
    <s v="Q3"/>
    <s v="Thursday"/>
    <s v="Mumbai"/>
    <s v="Phone"/>
    <s v="Data Correction"/>
    <x v="3"/>
    <x v="0"/>
    <s v="Normal"/>
    <s v="Excellent"/>
    <x v="0"/>
  </r>
  <r>
    <s v="OPS-101536"/>
    <d v="2025-11-15T00:00:00"/>
    <x v="5"/>
    <s v="Bengaluru"/>
    <s v="Compliance Request"/>
    <s v="Low"/>
    <x v="3"/>
    <x v="2"/>
    <x v="0"/>
    <n v="14.1"/>
    <n v="48"/>
    <x v="0"/>
    <n v="1"/>
    <n v="3.8"/>
    <n v="450"/>
    <n v="6345"/>
    <x v="6"/>
    <n v="11"/>
    <s v="Q4"/>
    <s v="Saturday"/>
    <s v="Bengaluru"/>
    <s v="Phone"/>
    <s v="Compliance Request"/>
    <x v="5"/>
    <x v="0"/>
    <s v="Normal"/>
    <s v="Excellent"/>
    <x v="1"/>
  </r>
  <r>
    <s v="OPS-103633"/>
    <d v="2025-08-19T00:00:00"/>
    <x v="0"/>
    <s v="Mumbai"/>
    <s v="Vendor Query"/>
    <s v="Medium"/>
    <x v="1"/>
    <x v="0"/>
    <x v="0"/>
    <n v="14"/>
    <n v="24"/>
    <x v="0"/>
    <n v="0"/>
    <n v="5"/>
    <n v="450"/>
    <n v="6300"/>
    <x v="1"/>
    <n v="8"/>
    <s v="Q3"/>
    <s v="Tuesday"/>
    <s v="Mumbai"/>
    <s v="Portal"/>
    <s v="Vendor Query"/>
    <x v="0"/>
    <x v="0"/>
    <s v="Normal"/>
    <s v="Good"/>
    <x v="0"/>
  </r>
  <r>
    <s v="OPS-101114"/>
    <d v="2025-04-05T00:00:00"/>
    <x v="0"/>
    <s v="Gurugram"/>
    <s v="System Issue"/>
    <s v="Low"/>
    <x v="1"/>
    <x v="4"/>
    <x v="0"/>
    <n v="4.5999999999999996"/>
    <n v="48"/>
    <x v="0"/>
    <n v="0"/>
    <n v="4.7"/>
    <n v="320"/>
    <n v="1472"/>
    <x v="10"/>
    <n v="4"/>
    <s v="Q2"/>
    <s v="Saturday"/>
    <s v="Gurugram"/>
    <s v="Portal"/>
    <s v="System Issue"/>
    <x v="0"/>
    <x v="0"/>
    <s v="Normal"/>
    <s v="Excellent"/>
    <x v="0"/>
  </r>
  <r>
    <s v="OPS-104424"/>
    <d v="2025-01-16T00:00:00"/>
    <x v="2"/>
    <s v="Noida"/>
    <s v="Invoice Query"/>
    <s v="Medium"/>
    <x v="0"/>
    <x v="3"/>
    <x v="0"/>
    <n v="10.1"/>
    <n v="24"/>
    <x v="0"/>
    <n v="0"/>
    <n v="4.7"/>
    <n v="350"/>
    <n v="3535"/>
    <x v="5"/>
    <n v="1"/>
    <s v="Q1"/>
    <s v="Thursday"/>
    <s v="Noida"/>
    <s v="Email"/>
    <s v="Invoice Query"/>
    <x v="2"/>
    <x v="0"/>
    <s v="Normal"/>
    <s v="Excellent"/>
    <x v="0"/>
  </r>
  <r>
    <s v="OPS-100697"/>
    <d v="2025-01-28T00:00:00"/>
    <x v="4"/>
    <s v="Gurugram"/>
    <s v="Report Request"/>
    <s v="Low"/>
    <x v="1"/>
    <x v="1"/>
    <x v="1"/>
    <n v="26.7"/>
    <n v="48"/>
    <x v="0"/>
    <n v="1"/>
    <n v="3.6"/>
    <n v="280"/>
    <n v="7476"/>
    <x v="5"/>
    <n v="1"/>
    <s v="Q1"/>
    <s v="Tuesday"/>
    <s v="Gurugram"/>
    <s v="Portal"/>
    <s v="Report Request"/>
    <x v="4"/>
    <x v="0"/>
    <s v="Normal"/>
    <s v="Good"/>
    <x v="1"/>
  </r>
  <r>
    <s v="OPS-100122"/>
    <d v="2025-12-26T00:00:00"/>
    <x v="2"/>
    <s v="Mumbai"/>
    <s v="Compliance Request"/>
    <s v="Medium"/>
    <x v="1"/>
    <x v="2"/>
    <x v="1"/>
    <n v="8.8000000000000007"/>
    <n v="24"/>
    <x v="0"/>
    <n v="1"/>
    <n v="4.2"/>
    <n v="350"/>
    <n v="3080"/>
    <x v="7"/>
    <n v="12"/>
    <s v="Q4"/>
    <s v="Friday"/>
    <s v="Mumbai"/>
    <s v="Portal"/>
    <s v="Compliance Request"/>
    <x v="2"/>
    <x v="0"/>
    <s v="Normal"/>
    <s v="Excellent"/>
    <x v="1"/>
  </r>
  <r>
    <s v="OPS-102026"/>
    <d v="2025-09-08T00:00:00"/>
    <x v="3"/>
    <s v="Pune"/>
    <s v="System Issue"/>
    <s v="Medium"/>
    <x v="0"/>
    <x v="3"/>
    <x v="0"/>
    <n v="3.2"/>
    <n v="24"/>
    <x v="0"/>
    <n v="0"/>
    <n v="5"/>
    <n v="450"/>
    <n v="1440"/>
    <x v="9"/>
    <n v="9"/>
    <s v="Q3"/>
    <s v="Monday"/>
    <s v="Pune"/>
    <s v="Email"/>
    <s v="System Issue"/>
    <x v="3"/>
    <x v="0"/>
    <s v="Normal"/>
    <s v="Excellent"/>
    <x v="0"/>
  </r>
  <r>
    <s v="OPS-104473"/>
    <d v="2025-05-30T00:00:00"/>
    <x v="6"/>
    <s v="Hyderabad"/>
    <s v="Invoice Query"/>
    <s v="Low"/>
    <x v="0"/>
    <x v="1"/>
    <x v="0"/>
    <n v="7.2"/>
    <n v="48"/>
    <x v="0"/>
    <n v="0"/>
    <n v="4.8"/>
    <n v="320"/>
    <n v="2304"/>
    <x v="2"/>
    <n v="5"/>
    <s v="Q2"/>
    <s v="Friday"/>
    <s v="Hyderabad"/>
    <s v="Email"/>
    <s v="Invoice Query"/>
    <x v="6"/>
    <x v="0"/>
    <s v="Normal"/>
    <s v="Excellent"/>
    <x v="0"/>
  </r>
  <r>
    <s v="OPS-103242"/>
    <d v="2025-07-09T00:00:00"/>
    <x v="0"/>
    <s v="Pune"/>
    <s v="Access Request"/>
    <s v="Low"/>
    <x v="1"/>
    <x v="3"/>
    <x v="0"/>
    <n v="23.5"/>
    <n v="48"/>
    <x v="0"/>
    <n v="0"/>
    <n v="4"/>
    <n v="320"/>
    <n v="7520"/>
    <x v="11"/>
    <n v="7"/>
    <s v="Q3"/>
    <s v="Wednesday"/>
    <s v="Pune"/>
    <s v="Portal"/>
    <s v="Access Request"/>
    <x v="0"/>
    <x v="0"/>
    <s v="Normal"/>
    <s v="Excellent"/>
    <x v="0"/>
  </r>
  <r>
    <s v="OPS-100240"/>
    <d v="2025-09-16T00:00:00"/>
    <x v="4"/>
    <s v="Mumbai"/>
    <s v="Invoice Query"/>
    <s v="Medium"/>
    <x v="1"/>
    <x v="0"/>
    <x v="0"/>
    <n v="7"/>
    <n v="24"/>
    <x v="0"/>
    <n v="0"/>
    <n v="4"/>
    <n v="280"/>
    <n v="1960"/>
    <x v="9"/>
    <n v="9"/>
    <s v="Q3"/>
    <s v="Tuesday"/>
    <s v="Mumbai"/>
    <s v="Portal"/>
    <s v="Invoice Query"/>
    <x v="4"/>
    <x v="0"/>
    <s v="Normal"/>
    <s v="Excellent"/>
    <x v="0"/>
  </r>
  <r>
    <s v="OPS-101760"/>
    <d v="2025-03-13T00:00:00"/>
    <x v="3"/>
    <s v="Noida"/>
    <s v="Vendor Query"/>
    <s v="Medium"/>
    <x v="2"/>
    <x v="3"/>
    <x v="1"/>
    <n v="10.9"/>
    <n v="24"/>
    <x v="0"/>
    <n v="2"/>
    <n v="3.9"/>
    <n v="350"/>
    <n v="3815"/>
    <x v="8"/>
    <n v="3"/>
    <s v="Q1"/>
    <s v="Thursday"/>
    <s v="Noida"/>
    <s v="Teams"/>
    <s v="Vendor Query"/>
    <x v="3"/>
    <x v="0"/>
    <s v="Normal"/>
    <s v="Excellent"/>
    <x v="1"/>
  </r>
  <r>
    <s v="OPS-100246"/>
    <d v="2025-12-18T00:00:00"/>
    <x v="3"/>
    <s v="Chennai"/>
    <s v="System Issue"/>
    <s v="Low"/>
    <x v="0"/>
    <x v="4"/>
    <x v="0"/>
    <n v="9.5"/>
    <n v="48"/>
    <x v="0"/>
    <n v="0"/>
    <n v="4.5"/>
    <n v="320"/>
    <n v="3040"/>
    <x v="7"/>
    <n v="12"/>
    <s v="Q4"/>
    <s v="Thursday"/>
    <s v="Chennai"/>
    <s v="Email"/>
    <s v="System Issue"/>
    <x v="3"/>
    <x v="0"/>
    <s v="Normal"/>
    <s v="Excellent"/>
    <x v="0"/>
  </r>
  <r>
    <s v="OPS-100069"/>
    <d v="2025-07-10T00:00:00"/>
    <x v="6"/>
    <s v="Mumbai"/>
    <s v="Invoice Query"/>
    <s v="Medium"/>
    <x v="2"/>
    <x v="2"/>
    <x v="0"/>
    <n v="2.8"/>
    <n v="24"/>
    <x v="0"/>
    <n v="0"/>
    <n v="4.9000000000000004"/>
    <n v="450"/>
    <n v="1260"/>
    <x v="11"/>
    <n v="7"/>
    <s v="Q3"/>
    <s v="Thursday"/>
    <s v="Mumbai"/>
    <s v="Teams"/>
    <s v="Invoice Query"/>
    <x v="6"/>
    <x v="0"/>
    <s v="Normal"/>
    <s v="Excellent"/>
    <x v="0"/>
  </r>
  <r>
    <s v="OPS-102510"/>
    <d v="2025-08-09T00:00:00"/>
    <x v="5"/>
    <s v="Gurugram"/>
    <s v="Data Correction"/>
    <s v="High"/>
    <x v="1"/>
    <x v="4"/>
    <x v="1"/>
    <n v="27.4"/>
    <n v="12"/>
    <x v="1"/>
    <n v="2"/>
    <n v="4.3"/>
    <n v="450"/>
    <n v="12330"/>
    <x v="1"/>
    <n v="8"/>
    <s v="Q3"/>
    <s v="Saturday"/>
    <s v="Gurugram"/>
    <s v="Portal"/>
    <s v="Data Correction"/>
    <x v="5"/>
    <x v="1"/>
    <s v="Normal"/>
    <s v="Critical"/>
    <x v="1"/>
  </r>
  <r>
    <s v="OPS-100549"/>
    <d v="2025-05-31T00:00:00"/>
    <x v="0"/>
    <s v="Gurugram"/>
    <s v="System Issue"/>
    <s v="High"/>
    <x v="0"/>
    <x v="4"/>
    <x v="0"/>
    <n v="20.100000000000001"/>
    <n v="12"/>
    <x v="1"/>
    <n v="1"/>
    <n v="3.4"/>
    <n v="320"/>
    <n v="6432"/>
    <x v="2"/>
    <n v="5"/>
    <s v="Q2"/>
    <s v="Saturday"/>
    <s v="Gurugram"/>
    <s v="Email"/>
    <s v="System Issue"/>
    <x v="0"/>
    <x v="1"/>
    <s v="Normal"/>
    <s v="Critical"/>
    <x v="1"/>
  </r>
  <r>
    <s v="OPS-101814"/>
    <d v="2025-06-09T00:00:00"/>
    <x v="1"/>
    <s v="Bengaluru"/>
    <s v="Vendor Query"/>
    <s v="Medium"/>
    <x v="3"/>
    <x v="2"/>
    <x v="0"/>
    <n v="16"/>
    <n v="24"/>
    <x v="0"/>
    <n v="1"/>
    <n v="4.3"/>
    <n v="280"/>
    <n v="4480"/>
    <x v="0"/>
    <n v="6"/>
    <s v="Q2"/>
    <s v="Monday"/>
    <s v="Bengaluru"/>
    <s v="Phone"/>
    <s v="Vendor Query"/>
    <x v="1"/>
    <x v="0"/>
    <s v="Normal"/>
    <s v="Good"/>
    <x v="1"/>
  </r>
  <r>
    <s v="OPS-103740"/>
    <d v="2025-01-28T00:00:00"/>
    <x v="3"/>
    <s v="Bengaluru"/>
    <s v="Access Request"/>
    <s v="Low"/>
    <x v="0"/>
    <x v="1"/>
    <x v="0"/>
    <n v="6.6"/>
    <n v="48"/>
    <x v="0"/>
    <n v="1"/>
    <n v="5"/>
    <n v="320"/>
    <n v="2112"/>
    <x v="5"/>
    <n v="1"/>
    <s v="Q1"/>
    <s v="Tuesday"/>
    <s v="Bengaluru"/>
    <s v="Email"/>
    <s v="Access Request"/>
    <x v="3"/>
    <x v="0"/>
    <s v="Normal"/>
    <s v="Excellent"/>
    <x v="1"/>
  </r>
  <r>
    <s v="OPS-102720"/>
    <d v="2025-07-21T00:00:00"/>
    <x v="3"/>
    <s v="Pune"/>
    <s v="Vendor Query"/>
    <s v="Critical"/>
    <x v="1"/>
    <x v="3"/>
    <x v="0"/>
    <n v="5.9"/>
    <n v="4"/>
    <x v="1"/>
    <n v="0"/>
    <n v="4.4000000000000004"/>
    <n v="280"/>
    <n v="1652"/>
    <x v="11"/>
    <n v="7"/>
    <s v="Q3"/>
    <s v="Monday"/>
    <s v="Pune"/>
    <s v="Portal"/>
    <s v="Vendor Query"/>
    <x v="3"/>
    <x v="1"/>
    <s v="Normal"/>
    <s v="At Risk"/>
    <x v="0"/>
  </r>
  <r>
    <s v="OPS-101533"/>
    <d v="2025-03-02T00:00:00"/>
    <x v="5"/>
    <s v="Pune"/>
    <s v="System Issue"/>
    <s v="Medium"/>
    <x v="1"/>
    <x v="4"/>
    <x v="0"/>
    <n v="10"/>
    <n v="24"/>
    <x v="0"/>
    <n v="0"/>
    <n v="4.4000000000000004"/>
    <n v="400"/>
    <n v="4000"/>
    <x v="8"/>
    <n v="3"/>
    <s v="Q1"/>
    <s v="Sunday"/>
    <s v="Pune"/>
    <s v="Portal"/>
    <s v="System Issue"/>
    <x v="5"/>
    <x v="0"/>
    <s v="Normal"/>
    <s v="Excellent"/>
    <x v="0"/>
  </r>
  <r>
    <s v="OPS-102330"/>
    <d v="2025-04-28T00:00:00"/>
    <x v="5"/>
    <s v="Chennai"/>
    <s v="Vendor Query"/>
    <s v="Low"/>
    <x v="3"/>
    <x v="1"/>
    <x v="0"/>
    <n v="6.2"/>
    <n v="48"/>
    <x v="0"/>
    <n v="0"/>
    <n v="5"/>
    <n v="400"/>
    <n v="2480"/>
    <x v="10"/>
    <n v="4"/>
    <s v="Q2"/>
    <s v="Monday"/>
    <s v="Chennai"/>
    <s v="Phone"/>
    <s v="Vendor Query"/>
    <x v="5"/>
    <x v="0"/>
    <s v="Normal"/>
    <s v="Excellent"/>
    <x v="0"/>
  </r>
  <r>
    <s v="OPS-103079"/>
    <d v="2025-10-30T00:00:00"/>
    <x v="3"/>
    <s v="Unknown"/>
    <s v="Data Correction"/>
    <s v="Medium"/>
    <x v="2"/>
    <x v="3"/>
    <x v="1"/>
    <n v="15.3"/>
    <n v="24"/>
    <x v="0"/>
    <n v="1"/>
    <n v="4.4000000000000004"/>
    <n v="320"/>
    <n v="4896"/>
    <x v="3"/>
    <n v="10"/>
    <s v="Q4"/>
    <s v="Thursday"/>
    <s v="Unknown"/>
    <s v="Teams"/>
    <s v="Data Correction"/>
    <x v="3"/>
    <x v="0"/>
    <s v="Normal"/>
    <s v="Good"/>
    <x v="1"/>
  </r>
  <r>
    <s v="OPS-102007"/>
    <d v="2025-10-20T00:00:00"/>
    <x v="2"/>
    <s v="Gurugram"/>
    <s v="Data Correction"/>
    <s v="Medium"/>
    <x v="0"/>
    <x v="1"/>
    <x v="0"/>
    <n v="14.3"/>
    <n v="24"/>
    <x v="0"/>
    <n v="0"/>
    <n v="4.5"/>
    <n v="320"/>
    <n v="4576"/>
    <x v="3"/>
    <n v="10"/>
    <s v="Q4"/>
    <s v="Monday"/>
    <s v="Gurugram"/>
    <s v="Email"/>
    <s v="Data Correction"/>
    <x v="2"/>
    <x v="0"/>
    <s v="Normal"/>
    <s v="Good"/>
    <x v="0"/>
  </r>
  <r>
    <s v="OPS-102332"/>
    <d v="2025-12-26T00:00:00"/>
    <x v="0"/>
    <s v="Pune"/>
    <s v="Vendor Query"/>
    <s v="Low"/>
    <x v="0"/>
    <x v="1"/>
    <x v="0"/>
    <n v="13.4"/>
    <n v="48"/>
    <x v="0"/>
    <n v="1"/>
    <n v="5"/>
    <n v="320"/>
    <n v="4288"/>
    <x v="7"/>
    <n v="12"/>
    <s v="Q4"/>
    <s v="Friday"/>
    <s v="Pune"/>
    <s v="Email"/>
    <s v="Vendor Query"/>
    <x v="0"/>
    <x v="0"/>
    <s v="Normal"/>
    <s v="Excellent"/>
    <x v="1"/>
  </r>
  <r>
    <s v="OPS-103732"/>
    <d v="2025-12-06T00:00:00"/>
    <x v="2"/>
    <s v="Gurugram"/>
    <s v="Compliance Request"/>
    <s v="High"/>
    <x v="1"/>
    <x v="3"/>
    <x v="0"/>
    <n v="6.3"/>
    <n v="12"/>
    <x v="0"/>
    <n v="2"/>
    <n v="4.3"/>
    <n v="450"/>
    <n v="2835"/>
    <x v="7"/>
    <n v="12"/>
    <s v="Q4"/>
    <s v="Saturday"/>
    <s v="Gurugram"/>
    <s v="Portal"/>
    <s v="Compliance Request"/>
    <x v="2"/>
    <x v="0"/>
    <s v="Normal"/>
    <s v="Good"/>
    <x v="1"/>
  </r>
  <r>
    <s v="OPS-103165"/>
    <d v="2025-09-25T00:00:00"/>
    <x v="2"/>
    <s v="Bengaluru"/>
    <s v="Access Request"/>
    <s v="Medium"/>
    <x v="0"/>
    <x v="4"/>
    <x v="0"/>
    <n v="5.3"/>
    <n v="24"/>
    <x v="0"/>
    <n v="0"/>
    <n v="4.9000000000000004"/>
    <n v="280"/>
    <n v="1484"/>
    <x v="9"/>
    <n v="9"/>
    <s v="Q3"/>
    <s v="Thursday"/>
    <s v="Bengaluru"/>
    <s v="Email"/>
    <s v="Access Request"/>
    <x v="2"/>
    <x v="0"/>
    <s v="Normal"/>
    <s v="Excellent"/>
    <x v="0"/>
  </r>
  <r>
    <s v="OPS-101747"/>
    <d v="2025-09-14T00:00:00"/>
    <x v="3"/>
    <s v="Pune"/>
    <s v="Data Correction"/>
    <s v="Medium"/>
    <x v="3"/>
    <x v="1"/>
    <x v="0"/>
    <n v="23.1"/>
    <n v="24"/>
    <x v="0"/>
    <n v="1"/>
    <n v="3.5"/>
    <n v="280"/>
    <n v="6468"/>
    <x v="9"/>
    <n v="9"/>
    <s v="Q3"/>
    <s v="Sunday"/>
    <s v="Pune"/>
    <s v="Phone"/>
    <s v="Data Correction"/>
    <x v="3"/>
    <x v="0"/>
    <s v="Normal"/>
    <s v="Good"/>
    <x v="1"/>
  </r>
  <r>
    <s v="OPS-102873"/>
    <d v="2025-05-22T00:00:00"/>
    <x v="5"/>
    <s v="Noida"/>
    <s v="Access Request"/>
    <s v="Critical"/>
    <x v="3"/>
    <x v="2"/>
    <x v="0"/>
    <n v="5.9"/>
    <n v="4"/>
    <x v="1"/>
    <n v="0"/>
    <n v="4.5"/>
    <n v="350"/>
    <n v="2065"/>
    <x v="2"/>
    <n v="5"/>
    <s v="Q2"/>
    <s v="Thursday"/>
    <s v="Noida"/>
    <s v="Phone"/>
    <s v="Access Request"/>
    <x v="5"/>
    <x v="1"/>
    <s v="Normal"/>
    <s v="At Risk"/>
    <x v="0"/>
  </r>
  <r>
    <s v="OPS-103773"/>
    <d v="2025-05-29T00:00:00"/>
    <x v="0"/>
    <s v="Hyderabad"/>
    <s v="Report Request"/>
    <s v="Low"/>
    <x v="0"/>
    <x v="4"/>
    <x v="1"/>
    <n v="13.8"/>
    <n v="48"/>
    <x v="0"/>
    <n v="1"/>
    <n v="4.3"/>
    <n v="450"/>
    <n v="6210"/>
    <x v="2"/>
    <n v="5"/>
    <s v="Q2"/>
    <s v="Thursday"/>
    <s v="Hyderabad"/>
    <s v="Email"/>
    <s v="Report Request"/>
    <x v="0"/>
    <x v="0"/>
    <s v="Normal"/>
    <s v="Excellent"/>
    <x v="1"/>
  </r>
  <r>
    <s v="OPS-103718"/>
    <d v="2025-06-24T00:00:00"/>
    <x v="6"/>
    <s v="Hyderabad"/>
    <s v="Access Request"/>
    <s v="Low"/>
    <x v="0"/>
    <x v="4"/>
    <x v="0"/>
    <n v="21.1"/>
    <n v="48"/>
    <x v="0"/>
    <n v="1"/>
    <n v="4.5999999999999996"/>
    <n v="450"/>
    <n v="9495"/>
    <x v="0"/>
    <n v="6"/>
    <s v="Q2"/>
    <s v="Tuesday"/>
    <s v="Hyderabad"/>
    <s v="Email"/>
    <s v="Access Request"/>
    <x v="6"/>
    <x v="0"/>
    <s v="Normal"/>
    <s v="Excellent"/>
    <x v="1"/>
  </r>
  <r>
    <s v="OPS-100109"/>
    <d v="2025-02-10T00:00:00"/>
    <x v="6"/>
    <s v="Hyderabad"/>
    <s v="Invoice Query"/>
    <s v="High"/>
    <x v="1"/>
    <x v="1"/>
    <x v="0"/>
    <n v="11.3"/>
    <n v="12"/>
    <x v="0"/>
    <n v="0"/>
    <n v="5"/>
    <n v="400"/>
    <n v="4520"/>
    <x v="4"/>
    <n v="2"/>
    <s v="Q1"/>
    <s v="Monday"/>
    <s v="Hyderabad"/>
    <s v="Portal"/>
    <s v="Invoice Query"/>
    <x v="6"/>
    <x v="0"/>
    <s v="Normal"/>
    <s v="Good"/>
    <x v="0"/>
  </r>
  <r>
    <s v="OPS-103038"/>
    <d v="2025-10-13T00:00:00"/>
    <x v="5"/>
    <s v="Noida"/>
    <s v="Employee Query"/>
    <s v="Medium"/>
    <x v="1"/>
    <x v="2"/>
    <x v="0"/>
    <n v="3.8"/>
    <n v="24"/>
    <x v="0"/>
    <n v="0"/>
    <n v="5"/>
    <n v="450"/>
    <n v="1710"/>
    <x v="3"/>
    <n v="10"/>
    <s v="Q4"/>
    <s v="Monday"/>
    <s v="Noida"/>
    <s v="Portal"/>
    <s v="Employee Query"/>
    <x v="5"/>
    <x v="0"/>
    <s v="Normal"/>
    <s v="Excellent"/>
    <x v="0"/>
  </r>
  <r>
    <s v="OPS-102389"/>
    <d v="2025-07-25T00:00:00"/>
    <x v="3"/>
    <s v="Noida"/>
    <s v="Invoice Query"/>
    <s v="Low"/>
    <x v="0"/>
    <x v="0"/>
    <x v="0"/>
    <n v="16.3"/>
    <n v="48"/>
    <x v="0"/>
    <n v="0"/>
    <n v="4.9000000000000004"/>
    <n v="400"/>
    <n v="6520"/>
    <x v="11"/>
    <n v="7"/>
    <s v="Q3"/>
    <s v="Friday"/>
    <s v="Noida"/>
    <s v="Email"/>
    <s v="Invoice Query"/>
    <x v="3"/>
    <x v="0"/>
    <s v="Normal"/>
    <s v="Excellent"/>
    <x v="0"/>
  </r>
  <r>
    <s v="OPS-100547"/>
    <d v="2025-04-06T00:00:00"/>
    <x v="0"/>
    <s v="Noida"/>
    <s v="Report Request"/>
    <s v="Medium"/>
    <x v="1"/>
    <x v="2"/>
    <x v="0"/>
    <n v="3.3"/>
    <n v="24"/>
    <x v="0"/>
    <n v="1"/>
    <n v="4.9000000000000004"/>
    <n v="400"/>
    <n v="1320"/>
    <x v="10"/>
    <n v="4"/>
    <s v="Q2"/>
    <s v="Sunday"/>
    <s v="Noida"/>
    <s v="Portal"/>
    <s v="Report Request"/>
    <x v="0"/>
    <x v="0"/>
    <s v="Normal"/>
    <s v="Excellent"/>
    <x v="1"/>
  </r>
  <r>
    <s v="OPS-100924"/>
    <d v="2025-05-26T00:00:00"/>
    <x v="6"/>
    <s v="Bengaluru"/>
    <s v="System Issue"/>
    <s v="Low"/>
    <x v="0"/>
    <x v="2"/>
    <x v="0"/>
    <n v="16.7"/>
    <n v="48"/>
    <x v="0"/>
    <n v="0"/>
    <n v="4.8"/>
    <n v="450"/>
    <n v="7515"/>
    <x v="2"/>
    <n v="5"/>
    <s v="Q2"/>
    <s v="Monday"/>
    <s v="Bengaluru"/>
    <s v="Email"/>
    <s v="System Issue"/>
    <x v="6"/>
    <x v="0"/>
    <s v="Normal"/>
    <s v="Excellent"/>
    <x v="0"/>
  </r>
  <r>
    <s v="OPS-103451"/>
    <d v="2025-09-07T00:00:00"/>
    <x v="1"/>
    <s v="Mumbai"/>
    <s v="System Issue"/>
    <s v="Medium"/>
    <x v="0"/>
    <x v="1"/>
    <x v="0"/>
    <n v="11.3"/>
    <n v="24"/>
    <x v="0"/>
    <n v="1"/>
    <n v="4.0999999999999996"/>
    <n v="400"/>
    <n v="4520"/>
    <x v="9"/>
    <n v="9"/>
    <s v="Q3"/>
    <s v="Sunday"/>
    <s v="Mumbai"/>
    <s v="Email"/>
    <s v="System Issue"/>
    <x v="1"/>
    <x v="0"/>
    <s v="Normal"/>
    <s v="Excellent"/>
    <x v="1"/>
  </r>
  <r>
    <s v="OPS-100275"/>
    <d v="2025-07-27T00:00:00"/>
    <x v="6"/>
    <s v="Hyderabad"/>
    <s v="Access Request"/>
    <s v="High"/>
    <x v="2"/>
    <x v="1"/>
    <x v="0"/>
    <n v="8.6"/>
    <n v="12"/>
    <x v="0"/>
    <n v="0"/>
    <n v="3.8"/>
    <n v="400"/>
    <n v="3440"/>
    <x v="11"/>
    <n v="7"/>
    <s v="Q3"/>
    <s v="Sunday"/>
    <s v="Hyderabad"/>
    <s v="Teams"/>
    <s v="Access Request"/>
    <x v="6"/>
    <x v="0"/>
    <s v="Normal"/>
    <s v="Good"/>
    <x v="0"/>
  </r>
  <r>
    <s v="OPS-102362"/>
    <d v="2025-11-07T00:00:00"/>
    <x v="0"/>
    <s v="Hyderabad"/>
    <s v="System Issue"/>
    <s v="Low"/>
    <x v="3"/>
    <x v="0"/>
    <x v="0"/>
    <n v="4.2"/>
    <n v="48"/>
    <x v="0"/>
    <n v="1"/>
    <n v="5"/>
    <n v="450"/>
    <n v="1890"/>
    <x v="6"/>
    <n v="11"/>
    <s v="Q4"/>
    <s v="Friday"/>
    <s v="Hyderabad"/>
    <s v="Phone"/>
    <s v="System Issue"/>
    <x v="0"/>
    <x v="0"/>
    <s v="Normal"/>
    <s v="Excellent"/>
    <x v="1"/>
  </r>
  <r>
    <s v="OPS-103623"/>
    <d v="2025-07-03T00:00:00"/>
    <x v="1"/>
    <s v="Chennai"/>
    <s v="System Issue"/>
    <s v="Medium"/>
    <x v="0"/>
    <x v="2"/>
    <x v="0"/>
    <n v="13.3"/>
    <n v="24"/>
    <x v="0"/>
    <n v="0"/>
    <n v="5"/>
    <n v="400"/>
    <n v="5320"/>
    <x v="11"/>
    <n v="7"/>
    <s v="Q3"/>
    <s v="Thursday"/>
    <s v="Chennai"/>
    <s v="Email"/>
    <s v="System Issue"/>
    <x v="1"/>
    <x v="0"/>
    <s v="Normal"/>
    <s v="Good"/>
    <x v="0"/>
  </r>
  <r>
    <s v="OPS-103259"/>
    <d v="2025-11-01T00:00:00"/>
    <x v="3"/>
    <s v="Pune"/>
    <s v="Report Request"/>
    <s v="High"/>
    <x v="0"/>
    <x v="3"/>
    <x v="0"/>
    <n v="5.0999999999999996"/>
    <n v="12"/>
    <x v="0"/>
    <n v="0"/>
    <n v="4.7"/>
    <n v="400"/>
    <n v="2040"/>
    <x v="6"/>
    <n v="11"/>
    <s v="Q4"/>
    <s v="Saturday"/>
    <s v="Pune"/>
    <s v="Email"/>
    <s v="Report Request"/>
    <x v="3"/>
    <x v="0"/>
    <s v="Normal"/>
    <s v="Excellent"/>
    <x v="0"/>
  </r>
  <r>
    <s v="OPS-101239"/>
    <d v="2025-09-21T00:00:00"/>
    <x v="6"/>
    <s v="Unknown"/>
    <s v="Report Request"/>
    <s v="Medium"/>
    <x v="0"/>
    <x v="4"/>
    <x v="0"/>
    <n v="8.6"/>
    <n v="24"/>
    <x v="0"/>
    <n v="0"/>
    <n v="4.5"/>
    <n v="320"/>
    <n v="2752"/>
    <x v="9"/>
    <n v="9"/>
    <s v="Q3"/>
    <s v="Sunday"/>
    <s v="Unknown"/>
    <s v="Email"/>
    <s v="Report Request"/>
    <x v="6"/>
    <x v="0"/>
    <s v="Normal"/>
    <s v="Excellent"/>
    <x v="0"/>
  </r>
  <r>
    <s v="OPS-100951"/>
    <d v="2025-11-27T00:00:00"/>
    <x v="3"/>
    <s v="Hyderabad"/>
    <s v="Invoice Query"/>
    <s v="Low"/>
    <x v="1"/>
    <x v="2"/>
    <x v="0"/>
    <n v="18"/>
    <n v="48"/>
    <x v="0"/>
    <n v="0"/>
    <n v="4.2"/>
    <n v="320"/>
    <n v="5760"/>
    <x v="6"/>
    <n v="11"/>
    <s v="Q4"/>
    <s v="Thursday"/>
    <s v="Hyderabad"/>
    <s v="Portal"/>
    <s v="Invoice Query"/>
    <x v="3"/>
    <x v="0"/>
    <s v="Normal"/>
    <s v="Excellent"/>
    <x v="0"/>
  </r>
  <r>
    <s v="OPS-101157"/>
    <d v="2025-09-24T00:00:00"/>
    <x v="5"/>
    <s v="Hyderabad"/>
    <s v="System Issue"/>
    <s v="Low"/>
    <x v="1"/>
    <x v="0"/>
    <x v="0"/>
    <n v="6.3"/>
    <n v="48"/>
    <x v="0"/>
    <n v="2"/>
    <n v="4"/>
    <n v="400"/>
    <n v="2520"/>
    <x v="9"/>
    <n v="9"/>
    <s v="Q3"/>
    <s v="Wednesday"/>
    <s v="Hyderabad"/>
    <s v="Portal"/>
    <s v="System Issue"/>
    <x v="5"/>
    <x v="0"/>
    <s v="Normal"/>
    <s v="Excellent"/>
    <x v="1"/>
  </r>
  <r>
    <s v="OPS-100933"/>
    <d v="2025-02-11T00:00:00"/>
    <x v="3"/>
    <s v="Bengaluru"/>
    <s v="System Issue"/>
    <s v="Low"/>
    <x v="2"/>
    <x v="4"/>
    <x v="0"/>
    <n v="9"/>
    <n v="48"/>
    <x v="0"/>
    <n v="0"/>
    <n v="4.8"/>
    <n v="320"/>
    <n v="2880"/>
    <x v="4"/>
    <n v="2"/>
    <s v="Q1"/>
    <s v="Tuesday"/>
    <s v="Bengaluru"/>
    <s v="Teams"/>
    <s v="System Issue"/>
    <x v="3"/>
    <x v="0"/>
    <s v="Normal"/>
    <s v="Excellent"/>
    <x v="0"/>
  </r>
  <r>
    <s v="OPS-103154"/>
    <d v="2025-12-27T00:00:00"/>
    <x v="1"/>
    <s v="Pune"/>
    <s v="Report Request"/>
    <s v="Medium"/>
    <x v="1"/>
    <x v="3"/>
    <x v="0"/>
    <n v="14"/>
    <n v="24"/>
    <x v="0"/>
    <n v="0"/>
    <n v="4.5999999999999996"/>
    <n v="450"/>
    <n v="6300"/>
    <x v="7"/>
    <n v="12"/>
    <s v="Q4"/>
    <s v="Saturday"/>
    <s v="Pune"/>
    <s v="Portal"/>
    <s v="Report Request"/>
    <x v="1"/>
    <x v="0"/>
    <s v="Normal"/>
    <s v="Good"/>
    <x v="0"/>
  </r>
  <r>
    <s v="OPS-102365"/>
    <d v="2025-12-08T00:00:00"/>
    <x v="0"/>
    <s v="Noida"/>
    <s v="Data Correction"/>
    <s v="Low"/>
    <x v="0"/>
    <x v="0"/>
    <x v="0"/>
    <n v="6"/>
    <n v="48"/>
    <x v="0"/>
    <n v="1"/>
    <n v="5"/>
    <n v="280"/>
    <n v="1680"/>
    <x v="7"/>
    <n v="12"/>
    <s v="Q4"/>
    <s v="Monday"/>
    <s v="Noida"/>
    <s v="Email"/>
    <s v="Data Correction"/>
    <x v="0"/>
    <x v="0"/>
    <s v="Normal"/>
    <s v="Excellent"/>
    <x v="1"/>
  </r>
  <r>
    <s v="OPS-103883"/>
    <d v="2025-07-18T00:00:00"/>
    <x v="4"/>
    <s v="Pune"/>
    <s v="Data Correction"/>
    <s v="Low"/>
    <x v="0"/>
    <x v="1"/>
    <x v="0"/>
    <n v="30.3"/>
    <n v="48"/>
    <x v="0"/>
    <n v="0"/>
    <n v="4.2"/>
    <n v="400"/>
    <n v="12120"/>
    <x v="11"/>
    <n v="7"/>
    <s v="Q3"/>
    <s v="Friday"/>
    <s v="Pune"/>
    <s v="Email"/>
    <s v="Data Correction"/>
    <x v="4"/>
    <x v="0"/>
    <s v="Normal"/>
    <s v="Good"/>
    <x v="0"/>
  </r>
  <r>
    <s v="OPS-102399"/>
    <d v="2025-04-05T00:00:00"/>
    <x v="2"/>
    <s v="Pune"/>
    <s v="Compliance Request"/>
    <s v="Low"/>
    <x v="0"/>
    <x v="0"/>
    <x v="1"/>
    <n v="15"/>
    <n v="48"/>
    <x v="0"/>
    <n v="2"/>
    <n v="4"/>
    <n v="280"/>
    <n v="4200"/>
    <x v="10"/>
    <n v="4"/>
    <s v="Q2"/>
    <s v="Saturday"/>
    <s v="Pune"/>
    <s v="Email"/>
    <s v="Compliance Request"/>
    <x v="2"/>
    <x v="0"/>
    <s v="Normal"/>
    <s v="Excellent"/>
    <x v="1"/>
  </r>
  <r>
    <s v="OPS-100271"/>
    <d v="2025-08-21T00:00:00"/>
    <x v="6"/>
    <s v="Gurugram"/>
    <s v="Vendor Query"/>
    <s v="Low"/>
    <x v="1"/>
    <x v="1"/>
    <x v="1"/>
    <n v="34.200000000000003"/>
    <n v="48"/>
    <x v="0"/>
    <n v="4"/>
    <n v="2.7"/>
    <n v="280"/>
    <n v="9576"/>
    <x v="1"/>
    <n v="8"/>
    <s v="Q3"/>
    <s v="Thursday"/>
    <s v="Gurugram"/>
    <s v="Portal"/>
    <s v="Vendor Query"/>
    <x v="6"/>
    <x v="0"/>
    <s v="Normal"/>
    <s v="Good"/>
    <x v="1"/>
  </r>
  <r>
    <s v="OPS-103393"/>
    <d v="2025-03-05T00:00:00"/>
    <x v="6"/>
    <s v="Chennai"/>
    <s v="Employee Query"/>
    <s v="Medium"/>
    <x v="3"/>
    <x v="2"/>
    <x v="2"/>
    <n v="1.6"/>
    <n v="24"/>
    <x v="0"/>
    <n v="0"/>
    <n v="4.9000000000000004"/>
    <n v="450"/>
    <n v="720"/>
    <x v="8"/>
    <n v="3"/>
    <s v="Q1"/>
    <s v="Wednesday"/>
    <s v="Chennai"/>
    <s v="Phone"/>
    <s v="Employee Query"/>
    <x v="6"/>
    <x v="0"/>
    <s v="Normal"/>
    <s v="Excellent"/>
    <x v="0"/>
  </r>
  <r>
    <s v="OPS-101905"/>
    <d v="2025-11-28T00:00:00"/>
    <x v="4"/>
    <s v="Bengaluru"/>
    <s v="Employee Query"/>
    <s v="Medium"/>
    <x v="2"/>
    <x v="0"/>
    <x v="0"/>
    <n v="6.7"/>
    <n v="24"/>
    <x v="0"/>
    <n v="1"/>
    <n v="4.8"/>
    <n v="280"/>
    <n v="1876"/>
    <x v="6"/>
    <n v="11"/>
    <s v="Q4"/>
    <s v="Friday"/>
    <s v="Bengaluru"/>
    <s v="Teams"/>
    <s v="Employee Query"/>
    <x v="4"/>
    <x v="0"/>
    <s v="Normal"/>
    <s v="Excellent"/>
    <x v="1"/>
  </r>
  <r>
    <s v="OPS-103040"/>
    <d v="2025-06-05T00:00:00"/>
    <x v="6"/>
    <s v="Bengaluru"/>
    <s v="Data Correction"/>
    <s v="Low"/>
    <x v="1"/>
    <x v="1"/>
    <x v="0"/>
    <n v="17.8"/>
    <n v="48"/>
    <x v="0"/>
    <n v="0"/>
    <n v="4.3"/>
    <n v="400"/>
    <n v="7120"/>
    <x v="0"/>
    <n v="6"/>
    <s v="Q2"/>
    <s v="Thursday"/>
    <s v="Bengaluru"/>
    <s v="Portal"/>
    <s v="Data Correction"/>
    <x v="6"/>
    <x v="0"/>
    <s v="Normal"/>
    <s v="Excellent"/>
    <x v="0"/>
  </r>
  <r>
    <s v="OPS-103158"/>
    <d v="2025-04-30T00:00:00"/>
    <x v="4"/>
    <s v="Bengaluru"/>
    <s v="Report Request"/>
    <s v="Low"/>
    <x v="0"/>
    <x v="3"/>
    <x v="0"/>
    <n v="8.9"/>
    <n v="48"/>
    <x v="0"/>
    <n v="0"/>
    <n v="4.7"/>
    <n v="350"/>
    <n v="3115"/>
    <x v="10"/>
    <n v="4"/>
    <s v="Q2"/>
    <s v="Wednesday"/>
    <s v="Bengaluru"/>
    <s v="Email"/>
    <s v="Report Request"/>
    <x v="4"/>
    <x v="0"/>
    <s v="Normal"/>
    <s v="Excellent"/>
    <x v="0"/>
  </r>
  <r>
    <s v="OPS-100763"/>
    <d v="2025-12-14T00:00:00"/>
    <x v="5"/>
    <s v="Pune"/>
    <s v="Data Correction"/>
    <s v="Medium"/>
    <x v="1"/>
    <x v="1"/>
    <x v="0"/>
    <n v="10.8"/>
    <n v="24"/>
    <x v="0"/>
    <n v="1"/>
    <n v="4.5999999999999996"/>
    <n v="280"/>
    <n v="3024"/>
    <x v="7"/>
    <n v="12"/>
    <s v="Q4"/>
    <s v="Sunday"/>
    <s v="Pune"/>
    <s v="Portal"/>
    <s v="Data Correction"/>
    <x v="5"/>
    <x v="0"/>
    <s v="Normal"/>
    <s v="Excellent"/>
    <x v="1"/>
  </r>
  <r>
    <s v="OPS-103983"/>
    <d v="2025-04-04T00:00:00"/>
    <x v="3"/>
    <s v="Noida"/>
    <s v="Employee Query"/>
    <s v="Medium"/>
    <x v="1"/>
    <x v="1"/>
    <x v="0"/>
    <n v="21.1"/>
    <n v="24"/>
    <x v="0"/>
    <n v="0"/>
    <n v="4.7"/>
    <n v="400"/>
    <n v="8440"/>
    <x v="10"/>
    <n v="4"/>
    <s v="Q2"/>
    <s v="Friday"/>
    <s v="Noida"/>
    <s v="Portal"/>
    <s v="Employee Query"/>
    <x v="3"/>
    <x v="0"/>
    <s v="Normal"/>
    <s v="Good"/>
    <x v="0"/>
  </r>
  <r>
    <s v="OPS-103409"/>
    <d v="2025-06-04T00:00:00"/>
    <x v="6"/>
    <s v="Pune"/>
    <s v="Data Correction"/>
    <s v="Low"/>
    <x v="3"/>
    <x v="2"/>
    <x v="0"/>
    <n v="13.9"/>
    <n v="48"/>
    <x v="0"/>
    <n v="0"/>
    <n v="5"/>
    <n v="450"/>
    <n v="6255"/>
    <x v="0"/>
    <n v="6"/>
    <s v="Q2"/>
    <s v="Wednesday"/>
    <s v="Pune"/>
    <s v="Phone"/>
    <s v="Data Correction"/>
    <x v="6"/>
    <x v="0"/>
    <s v="Normal"/>
    <s v="Excellent"/>
    <x v="0"/>
  </r>
  <r>
    <s v="OPS-100146"/>
    <d v="2025-08-19T00:00:00"/>
    <x v="0"/>
    <s v="Chennai"/>
    <s v="Access Request"/>
    <s v="Medium"/>
    <x v="0"/>
    <x v="3"/>
    <x v="1"/>
    <n v="28.6"/>
    <n v="24"/>
    <x v="1"/>
    <n v="2"/>
    <n v="4.0999999999999996"/>
    <n v="280"/>
    <n v="8008"/>
    <x v="1"/>
    <n v="8"/>
    <s v="Q3"/>
    <s v="Tuesday"/>
    <s v="Chennai"/>
    <s v="Email"/>
    <s v="Access Request"/>
    <x v="0"/>
    <x v="1"/>
    <s v="Normal"/>
    <s v="At Risk"/>
    <x v="1"/>
  </r>
  <r>
    <s v="OPS-103625"/>
    <d v="2025-10-17T00:00:00"/>
    <x v="1"/>
    <s v="Chennai"/>
    <s v="Access Request"/>
    <s v="Medium"/>
    <x v="0"/>
    <x v="1"/>
    <x v="1"/>
    <n v="30.3"/>
    <n v="24"/>
    <x v="1"/>
    <n v="1"/>
    <n v="3.9"/>
    <n v="320"/>
    <n v="9696"/>
    <x v="3"/>
    <n v="10"/>
    <s v="Q4"/>
    <s v="Friday"/>
    <s v="Chennai"/>
    <s v="Email"/>
    <s v="Access Request"/>
    <x v="1"/>
    <x v="1"/>
    <s v="Normal"/>
    <s v="At Risk"/>
    <x v="1"/>
  </r>
  <r>
    <s v="OPS-103160"/>
    <d v="2025-09-12T00:00:00"/>
    <x v="1"/>
    <s v="Gurugram"/>
    <s v="Compliance Request"/>
    <s v="Medium"/>
    <x v="2"/>
    <x v="4"/>
    <x v="0"/>
    <n v="33.4"/>
    <n v="24"/>
    <x v="1"/>
    <n v="0"/>
    <n v="4.0999999999999996"/>
    <n v="350"/>
    <n v="11690"/>
    <x v="9"/>
    <n v="9"/>
    <s v="Q3"/>
    <s v="Friday"/>
    <s v="Gurugram"/>
    <s v="Teams"/>
    <s v="Compliance Request"/>
    <x v="1"/>
    <x v="1"/>
    <s v="Normal"/>
    <s v="At Risk"/>
    <x v="0"/>
  </r>
  <r>
    <s v="OPS-101763"/>
    <d v="2025-04-03T00:00:00"/>
    <x v="4"/>
    <s v="Bengaluru"/>
    <s v="System Issue"/>
    <s v="High"/>
    <x v="3"/>
    <x v="3"/>
    <x v="0"/>
    <n v="34.299999999999997"/>
    <n v="12"/>
    <x v="1"/>
    <n v="1"/>
    <n v="3.7"/>
    <n v="280"/>
    <n v="9604"/>
    <x v="10"/>
    <n v="4"/>
    <s v="Q2"/>
    <s v="Thursday"/>
    <s v="Bengaluru"/>
    <s v="Phone"/>
    <s v="System Issue"/>
    <x v="4"/>
    <x v="1"/>
    <s v="Normal"/>
    <s v="Critical"/>
    <x v="1"/>
  </r>
  <r>
    <s v="OPS-104820"/>
    <d v="2025-10-03T00:00:00"/>
    <x v="0"/>
    <s v="Noida"/>
    <s v="Invoice Query"/>
    <s v="Medium"/>
    <x v="1"/>
    <x v="5"/>
    <x v="0"/>
    <n v="3.8"/>
    <n v="24"/>
    <x v="0"/>
    <n v="0"/>
    <n v="4.9000000000000004"/>
    <n v="450"/>
    <n v="1710"/>
    <x v="3"/>
    <n v="10"/>
    <s v="Q4"/>
    <s v="Friday"/>
    <s v="Noida"/>
    <s v="Portal"/>
    <s v="Invoice Query"/>
    <x v="0"/>
    <x v="0"/>
    <s v="Normal"/>
    <s v="Excellent"/>
    <x v="0"/>
  </r>
  <r>
    <s v="OPS-103761"/>
    <d v="2025-12-09T00:00:00"/>
    <x v="4"/>
    <s v="Gurugram"/>
    <s v="Data Correction"/>
    <s v="Low"/>
    <x v="0"/>
    <x v="1"/>
    <x v="0"/>
    <n v="35.9"/>
    <n v="48"/>
    <x v="0"/>
    <n v="1"/>
    <n v="4.5"/>
    <n v="320"/>
    <n v="11488"/>
    <x v="7"/>
    <n v="12"/>
    <s v="Q4"/>
    <s v="Tuesday"/>
    <s v="Gurugram"/>
    <s v="Email"/>
    <s v="Data Correction"/>
    <x v="4"/>
    <x v="0"/>
    <s v="Normal"/>
    <s v="Good"/>
    <x v="1"/>
  </r>
  <r>
    <s v="OPS-104481"/>
    <d v="2025-05-15T00:00:00"/>
    <x v="3"/>
    <s v="Chennai"/>
    <s v="Invoice Query"/>
    <s v="Low"/>
    <x v="1"/>
    <x v="3"/>
    <x v="1"/>
    <n v="16.5"/>
    <n v="48"/>
    <x v="0"/>
    <n v="2"/>
    <n v="3.6"/>
    <n v="350"/>
    <n v="5775"/>
    <x v="2"/>
    <n v="5"/>
    <s v="Q2"/>
    <s v="Thursday"/>
    <s v="Chennai"/>
    <s v="Portal"/>
    <s v="Invoice Query"/>
    <x v="3"/>
    <x v="0"/>
    <s v="Normal"/>
    <s v="Excellent"/>
    <x v="1"/>
  </r>
  <r>
    <s v="OPS-102989"/>
    <d v="2025-05-09T00:00:00"/>
    <x v="0"/>
    <s v="Hyderabad"/>
    <s v="Access Request"/>
    <s v="Medium"/>
    <x v="0"/>
    <x v="1"/>
    <x v="0"/>
    <n v="5.2"/>
    <n v="24"/>
    <x v="0"/>
    <n v="0"/>
    <n v="4.7"/>
    <n v="280"/>
    <n v="1456"/>
    <x v="2"/>
    <n v="5"/>
    <s v="Q2"/>
    <s v="Friday"/>
    <s v="Hyderabad"/>
    <s v="Email"/>
    <s v="Access Request"/>
    <x v="0"/>
    <x v="0"/>
    <s v="Normal"/>
    <s v="Excellent"/>
    <x v="0"/>
  </r>
  <r>
    <s v="OPS-101667"/>
    <d v="2025-03-18T00:00:00"/>
    <x v="3"/>
    <s v="Gurugram"/>
    <s v="Vendor Query"/>
    <s v="Medium"/>
    <x v="1"/>
    <x v="4"/>
    <x v="0"/>
    <n v="19.399999999999999"/>
    <n v="24"/>
    <x v="0"/>
    <n v="1"/>
    <n v="4"/>
    <n v="350"/>
    <n v="6790"/>
    <x v="8"/>
    <n v="3"/>
    <s v="Q1"/>
    <s v="Tuesday"/>
    <s v="Gurugram"/>
    <s v="Portal"/>
    <s v="Vendor Query"/>
    <x v="3"/>
    <x v="0"/>
    <s v="Normal"/>
    <s v="Good"/>
    <x v="1"/>
  </r>
  <r>
    <s v="OPS-103551"/>
    <d v="2025-06-20T00:00:00"/>
    <x v="1"/>
    <s v="Noida"/>
    <s v="Vendor Query"/>
    <s v="Low"/>
    <x v="1"/>
    <x v="4"/>
    <x v="0"/>
    <n v="5.0999999999999996"/>
    <n v="48"/>
    <x v="0"/>
    <n v="0"/>
    <n v="5"/>
    <n v="400"/>
    <n v="2040"/>
    <x v="0"/>
    <n v="6"/>
    <s v="Q2"/>
    <s v="Friday"/>
    <s v="Noida"/>
    <s v="Portal"/>
    <s v="Vendor Query"/>
    <x v="1"/>
    <x v="0"/>
    <s v="Normal"/>
    <s v="Excellent"/>
    <x v="0"/>
  </r>
  <r>
    <s v="OPS-101593"/>
    <d v="2025-05-17T00:00:00"/>
    <x v="6"/>
    <s v="Gurugram"/>
    <s v="Access Request"/>
    <s v="Medium"/>
    <x v="3"/>
    <x v="2"/>
    <x v="0"/>
    <n v="40.9"/>
    <n v="24"/>
    <x v="1"/>
    <n v="3"/>
    <n v="2.6"/>
    <n v="280"/>
    <n v="11452"/>
    <x v="2"/>
    <n v="5"/>
    <s v="Q2"/>
    <s v="Saturday"/>
    <s v="Gurugram"/>
    <s v="Phone"/>
    <s v="Access Request"/>
    <x v="6"/>
    <x v="1"/>
    <s v="Normal"/>
    <s v="Critical"/>
    <x v="1"/>
  </r>
  <r>
    <s v="OPS-101330"/>
    <d v="2025-06-03T00:00:00"/>
    <x v="0"/>
    <s v="Gurugram"/>
    <s v="Invoice Query"/>
    <s v="Low"/>
    <x v="3"/>
    <x v="2"/>
    <x v="1"/>
    <n v="27.9"/>
    <n v="48"/>
    <x v="0"/>
    <n v="1"/>
    <n v="3.7"/>
    <n v="350"/>
    <n v="9765"/>
    <x v="0"/>
    <n v="6"/>
    <s v="Q2"/>
    <s v="Tuesday"/>
    <s v="Gurugram"/>
    <s v="Phone"/>
    <s v="Invoice Query"/>
    <x v="0"/>
    <x v="0"/>
    <s v="Normal"/>
    <s v="Good"/>
    <x v="1"/>
  </r>
  <r>
    <s v="OPS-101541"/>
    <d v="2025-11-29T00:00:00"/>
    <x v="6"/>
    <s v="Noida"/>
    <s v="Vendor Query"/>
    <s v="High"/>
    <x v="0"/>
    <x v="4"/>
    <x v="2"/>
    <n v="5.0999999999999996"/>
    <n v="12"/>
    <x v="0"/>
    <n v="0"/>
    <n v="5"/>
    <n v="350"/>
    <n v="1785"/>
    <x v="6"/>
    <n v="11"/>
    <s v="Q4"/>
    <s v="Saturday"/>
    <s v="Noida"/>
    <s v="Email"/>
    <s v="Vendor Query"/>
    <x v="6"/>
    <x v="0"/>
    <s v="Normal"/>
    <s v="Excellent"/>
    <x v="0"/>
  </r>
  <r>
    <s v="OPS-103370"/>
    <d v="2025-12-26T00:00:00"/>
    <x v="4"/>
    <s v="Chennai"/>
    <s v="Data Correction"/>
    <s v="Low"/>
    <x v="3"/>
    <x v="2"/>
    <x v="0"/>
    <n v="8.8000000000000007"/>
    <n v="48"/>
    <x v="0"/>
    <n v="0"/>
    <n v="4.8"/>
    <n v="400"/>
    <n v="3520"/>
    <x v="7"/>
    <n v="12"/>
    <s v="Q4"/>
    <s v="Friday"/>
    <s v="Chennai"/>
    <s v="Phone"/>
    <s v="Data Correction"/>
    <x v="4"/>
    <x v="0"/>
    <s v="Normal"/>
    <s v="Excellent"/>
    <x v="0"/>
  </r>
  <r>
    <s v="OPS-101525"/>
    <d v="2025-06-02T00:00:00"/>
    <x v="1"/>
    <s v="Gurugram"/>
    <s v="System Issue"/>
    <s v="Critical"/>
    <x v="2"/>
    <x v="4"/>
    <x v="2"/>
    <n v="5.9"/>
    <n v="4"/>
    <x v="1"/>
    <n v="0"/>
    <n v="4.5999999999999996"/>
    <n v="450"/>
    <n v="2655"/>
    <x v="0"/>
    <n v="6"/>
    <s v="Q2"/>
    <s v="Monday"/>
    <s v="Gurugram"/>
    <s v="Teams"/>
    <s v="System Issue"/>
    <x v="1"/>
    <x v="1"/>
    <s v="Normal"/>
    <s v="At Risk"/>
    <x v="0"/>
  </r>
  <r>
    <s v="OPS-103969"/>
    <d v="2025-02-28T00:00:00"/>
    <x v="5"/>
    <s v="Chennai"/>
    <s v="Vendor Query"/>
    <s v="Medium"/>
    <x v="1"/>
    <x v="3"/>
    <x v="0"/>
    <n v="8"/>
    <n v="24"/>
    <x v="0"/>
    <n v="0"/>
    <n v="4.5"/>
    <n v="320"/>
    <n v="2560"/>
    <x v="4"/>
    <n v="2"/>
    <s v="Q1"/>
    <s v="Friday"/>
    <s v="Chennai"/>
    <s v="Portal"/>
    <s v="Vendor Query"/>
    <x v="5"/>
    <x v="0"/>
    <s v="Normal"/>
    <s v="Excellent"/>
    <x v="0"/>
  </r>
  <r>
    <s v="OPS-100464"/>
    <d v="2025-06-03T00:00:00"/>
    <x v="0"/>
    <s v="Pune"/>
    <s v="Compliance Request"/>
    <s v="High"/>
    <x v="2"/>
    <x v="3"/>
    <x v="0"/>
    <n v="6.2"/>
    <n v="12"/>
    <x v="0"/>
    <n v="1"/>
    <n v="4.5"/>
    <n v="350"/>
    <n v="2170"/>
    <x v="0"/>
    <n v="6"/>
    <s v="Q2"/>
    <s v="Tuesday"/>
    <s v="Pune"/>
    <s v="Teams"/>
    <s v="Compliance Request"/>
    <x v="0"/>
    <x v="0"/>
    <s v="Normal"/>
    <s v="Good"/>
    <x v="1"/>
  </r>
  <r>
    <s v="OPS-100898"/>
    <d v="2025-08-26T00:00:00"/>
    <x v="5"/>
    <s v="Chennai"/>
    <s v="Report Request"/>
    <s v="Low"/>
    <x v="0"/>
    <x v="4"/>
    <x v="0"/>
    <n v="5.8"/>
    <n v="48"/>
    <x v="0"/>
    <n v="1"/>
    <n v="4.9000000000000004"/>
    <n v="320"/>
    <n v="1856"/>
    <x v="1"/>
    <n v="8"/>
    <s v="Q3"/>
    <s v="Tuesday"/>
    <s v="Chennai"/>
    <s v="Email"/>
    <s v="Report Request"/>
    <x v="5"/>
    <x v="0"/>
    <s v="Normal"/>
    <s v="Excellent"/>
    <x v="1"/>
  </r>
  <r>
    <s v="OPS-100642"/>
    <d v="2025-08-30T00:00:00"/>
    <x v="6"/>
    <s v="Mumbai"/>
    <s v="Invoice Query"/>
    <s v="Low"/>
    <x v="0"/>
    <x v="0"/>
    <x v="0"/>
    <n v="22.8"/>
    <n v="48"/>
    <x v="0"/>
    <n v="0"/>
    <n v="4.2"/>
    <n v="350"/>
    <n v="7980"/>
    <x v="1"/>
    <n v="8"/>
    <s v="Q3"/>
    <s v="Saturday"/>
    <s v="Mumbai"/>
    <s v="Email"/>
    <s v="Invoice Query"/>
    <x v="6"/>
    <x v="0"/>
    <s v="Normal"/>
    <s v="Excellent"/>
    <x v="0"/>
  </r>
  <r>
    <s v="OPS-100482"/>
    <d v="2025-12-23T00:00:00"/>
    <x v="3"/>
    <s v="Pune"/>
    <s v="Vendor Query"/>
    <s v="Medium"/>
    <x v="0"/>
    <x v="1"/>
    <x v="0"/>
    <n v="7.1"/>
    <n v="24"/>
    <x v="0"/>
    <n v="1"/>
    <n v="4.4000000000000004"/>
    <n v="320"/>
    <n v="2272"/>
    <x v="7"/>
    <n v="12"/>
    <s v="Q4"/>
    <s v="Tuesday"/>
    <s v="Pune"/>
    <s v="Email"/>
    <s v="Vendor Query"/>
    <x v="3"/>
    <x v="0"/>
    <s v="Normal"/>
    <s v="Excellent"/>
    <x v="1"/>
  </r>
  <r>
    <s v="OPS-101038"/>
    <d v="2025-08-17T00:00:00"/>
    <x v="2"/>
    <s v="Hyderabad"/>
    <s v="Access Request"/>
    <s v="Medium"/>
    <x v="0"/>
    <x v="0"/>
    <x v="0"/>
    <n v="12.1"/>
    <n v="24"/>
    <x v="0"/>
    <n v="0"/>
    <n v="5"/>
    <n v="280"/>
    <n v="3388"/>
    <x v="1"/>
    <n v="8"/>
    <s v="Q3"/>
    <s v="Sunday"/>
    <s v="Hyderabad"/>
    <s v="Email"/>
    <s v="Access Request"/>
    <x v="2"/>
    <x v="0"/>
    <s v="Normal"/>
    <s v="Good"/>
    <x v="0"/>
  </r>
  <r>
    <s v="OPS-102006"/>
    <d v="2025-05-10T00:00:00"/>
    <x v="6"/>
    <s v="Noida"/>
    <s v="Employee Query"/>
    <s v="Low"/>
    <x v="0"/>
    <x v="2"/>
    <x v="1"/>
    <n v="29.6"/>
    <n v="48"/>
    <x v="0"/>
    <n v="3"/>
    <n v="3"/>
    <n v="280"/>
    <n v="8288"/>
    <x v="2"/>
    <n v="5"/>
    <s v="Q2"/>
    <s v="Saturday"/>
    <s v="Noida"/>
    <s v="Email"/>
    <s v="Employee Query"/>
    <x v="6"/>
    <x v="0"/>
    <s v="Normal"/>
    <s v="Good"/>
    <x v="1"/>
  </r>
  <r>
    <s v="OPS-100639"/>
    <d v="2025-05-06T00:00:00"/>
    <x v="2"/>
    <s v="Chennai"/>
    <s v="System Issue"/>
    <s v="Low"/>
    <x v="1"/>
    <x v="1"/>
    <x v="2"/>
    <n v="12.9"/>
    <n v="48"/>
    <x v="0"/>
    <n v="2"/>
    <n v="4.0999999999999996"/>
    <n v="320"/>
    <n v="4128"/>
    <x v="2"/>
    <n v="5"/>
    <s v="Q2"/>
    <s v="Tuesday"/>
    <s v="Chennai"/>
    <s v="Portal"/>
    <s v="System Issue"/>
    <x v="2"/>
    <x v="0"/>
    <s v="Normal"/>
    <s v="Excellent"/>
    <x v="1"/>
  </r>
  <r>
    <s v="OPS-100330"/>
    <d v="2025-01-17T00:00:00"/>
    <x v="0"/>
    <s v="Chennai"/>
    <s v="System Issue"/>
    <s v="Medium"/>
    <x v="2"/>
    <x v="2"/>
    <x v="0"/>
    <n v="2.6"/>
    <n v="24"/>
    <x v="0"/>
    <n v="1"/>
    <n v="4.8"/>
    <n v="350"/>
    <n v="910"/>
    <x v="5"/>
    <n v="1"/>
    <s v="Q1"/>
    <s v="Friday"/>
    <s v="Chennai"/>
    <s v="Teams"/>
    <s v="System Issue"/>
    <x v="0"/>
    <x v="0"/>
    <s v="Normal"/>
    <s v="Excellent"/>
    <x v="1"/>
  </r>
  <r>
    <s v="OPS-103058"/>
    <d v="2025-05-19T00:00:00"/>
    <x v="1"/>
    <s v="Bengaluru"/>
    <s v="Invoice Query"/>
    <s v="Medium"/>
    <x v="1"/>
    <x v="2"/>
    <x v="0"/>
    <n v="6.7"/>
    <n v="24"/>
    <x v="0"/>
    <n v="0"/>
    <n v="4.7"/>
    <n v="280"/>
    <n v="1876"/>
    <x v="2"/>
    <n v="5"/>
    <s v="Q2"/>
    <s v="Monday"/>
    <s v="Bengaluru"/>
    <s v="Portal"/>
    <s v="Invoice Query"/>
    <x v="1"/>
    <x v="0"/>
    <s v="Normal"/>
    <s v="Excellent"/>
    <x v="0"/>
  </r>
  <r>
    <s v="OPS-100919"/>
    <d v="2025-01-25T00:00:00"/>
    <x v="6"/>
    <s v="Pune"/>
    <s v="Data Correction"/>
    <s v="Medium"/>
    <x v="2"/>
    <x v="3"/>
    <x v="1"/>
    <n v="19.7"/>
    <n v="24"/>
    <x v="0"/>
    <n v="2"/>
    <n v="3.8"/>
    <n v="320"/>
    <n v="6304"/>
    <x v="5"/>
    <n v="1"/>
    <s v="Q1"/>
    <s v="Saturday"/>
    <s v="Pune"/>
    <s v="Teams"/>
    <s v="Data Correction"/>
    <x v="6"/>
    <x v="0"/>
    <s v="Normal"/>
    <s v="Good"/>
    <x v="1"/>
  </r>
  <r>
    <s v="OPS-104398"/>
    <d v="2025-03-14T00:00:00"/>
    <x v="4"/>
    <s v="Chennai"/>
    <s v="Data Correction"/>
    <s v="Low"/>
    <x v="0"/>
    <x v="2"/>
    <x v="0"/>
    <n v="4.9000000000000004"/>
    <n v="48"/>
    <x v="0"/>
    <n v="1"/>
    <n v="4.2"/>
    <n v="350"/>
    <n v="1715"/>
    <x v="8"/>
    <n v="3"/>
    <s v="Q1"/>
    <s v="Friday"/>
    <s v="Chennai"/>
    <s v="Email"/>
    <s v="Data Correction"/>
    <x v="4"/>
    <x v="0"/>
    <s v="Normal"/>
    <s v="Excellent"/>
    <x v="1"/>
  </r>
  <r>
    <s v="OPS-104980"/>
    <d v="2025-02-27T00:00:00"/>
    <x v="0"/>
    <s v="Hyderabad"/>
    <s v="Employee Query"/>
    <s v="High"/>
    <x v="1"/>
    <x v="2"/>
    <x v="0"/>
    <n v="29.2"/>
    <n v="12"/>
    <x v="1"/>
    <n v="1"/>
    <n v="4.4000000000000004"/>
    <n v="280"/>
    <n v="8176"/>
    <x v="4"/>
    <n v="2"/>
    <s v="Q1"/>
    <s v="Thursday"/>
    <s v="Hyderabad"/>
    <s v="Portal"/>
    <s v="Employee Query"/>
    <x v="0"/>
    <x v="1"/>
    <s v="Normal"/>
    <s v="Critical"/>
    <x v="1"/>
  </r>
  <r>
    <s v="OPS-104558"/>
    <d v="2025-09-04T00:00:00"/>
    <x v="1"/>
    <s v="Noida"/>
    <s v="Report Request"/>
    <s v="Medium"/>
    <x v="0"/>
    <x v="3"/>
    <x v="0"/>
    <n v="3.5"/>
    <n v="24"/>
    <x v="0"/>
    <n v="0"/>
    <n v="4.8"/>
    <n v="350"/>
    <n v="1225"/>
    <x v="9"/>
    <n v="9"/>
    <s v="Q3"/>
    <s v="Thursday"/>
    <s v="Noida"/>
    <s v="Email"/>
    <s v="Report Request"/>
    <x v="1"/>
    <x v="0"/>
    <s v="Normal"/>
    <s v="Excellent"/>
    <x v="0"/>
  </r>
  <r>
    <s v="OPS-100218"/>
    <d v="2025-08-06T00:00:00"/>
    <x v="1"/>
    <s v="Noida"/>
    <s v="Access Request"/>
    <s v="Low"/>
    <x v="1"/>
    <x v="4"/>
    <x v="0"/>
    <n v="12.9"/>
    <n v="48"/>
    <x v="0"/>
    <n v="0"/>
    <n v="4.4000000000000004"/>
    <n v="320"/>
    <n v="4128"/>
    <x v="1"/>
    <n v="8"/>
    <s v="Q3"/>
    <s v="Wednesday"/>
    <s v="Noida"/>
    <s v="Portal"/>
    <s v="Access Request"/>
    <x v="1"/>
    <x v="0"/>
    <s v="Normal"/>
    <s v="Excellent"/>
    <x v="0"/>
  </r>
  <r>
    <s v="OPS-103944"/>
    <d v="2025-12-17T00:00:00"/>
    <x v="2"/>
    <s v="Mumbai"/>
    <s v="Access Request"/>
    <s v="Low"/>
    <x v="1"/>
    <x v="0"/>
    <x v="0"/>
    <n v="5.4"/>
    <n v="48"/>
    <x v="0"/>
    <n v="0"/>
    <n v="5"/>
    <n v="350"/>
    <n v="1890"/>
    <x v="7"/>
    <n v="12"/>
    <s v="Q4"/>
    <s v="Wednesday"/>
    <s v="Mumbai"/>
    <s v="Portal"/>
    <s v="Access Request"/>
    <x v="2"/>
    <x v="0"/>
    <s v="Normal"/>
    <s v="Excellent"/>
    <x v="0"/>
  </r>
  <r>
    <s v="OPS-102351"/>
    <d v="2025-03-07T00:00:00"/>
    <x v="4"/>
    <s v="Mumbai"/>
    <s v="System Issue"/>
    <s v="Medium"/>
    <x v="0"/>
    <x v="2"/>
    <x v="0"/>
    <n v="6.5"/>
    <n v="24"/>
    <x v="0"/>
    <n v="1"/>
    <n v="4.7"/>
    <n v="280"/>
    <n v="1820"/>
    <x v="8"/>
    <n v="3"/>
    <s v="Q1"/>
    <s v="Friday"/>
    <s v="Mumbai"/>
    <s v="Email"/>
    <s v="System Issue"/>
    <x v="4"/>
    <x v="0"/>
    <s v="Normal"/>
    <s v="Excellent"/>
    <x v="1"/>
  </r>
  <r>
    <s v="OPS-104453"/>
    <d v="2025-12-04T00:00:00"/>
    <x v="3"/>
    <s v="Chennai"/>
    <s v="Invoice Query"/>
    <s v="Medium"/>
    <x v="0"/>
    <x v="4"/>
    <x v="0"/>
    <n v="5.6"/>
    <n v="24"/>
    <x v="0"/>
    <n v="1"/>
    <n v="4.5999999999999996"/>
    <n v="350"/>
    <n v="1960"/>
    <x v="7"/>
    <n v="12"/>
    <s v="Q4"/>
    <s v="Thursday"/>
    <s v="Chennai"/>
    <s v="Email"/>
    <s v="Invoice Query"/>
    <x v="3"/>
    <x v="0"/>
    <s v="Normal"/>
    <s v="Excellent"/>
    <x v="1"/>
  </r>
  <r>
    <s v="OPS-102114"/>
    <d v="2025-11-12T00:00:00"/>
    <x v="2"/>
    <s v="Bengaluru"/>
    <s v="Compliance Request"/>
    <s v="Medium"/>
    <x v="0"/>
    <x v="4"/>
    <x v="0"/>
    <n v="6.5"/>
    <n v="24"/>
    <x v="0"/>
    <n v="1"/>
    <n v="4.9000000000000004"/>
    <n v="350"/>
    <n v="2275"/>
    <x v="6"/>
    <n v="11"/>
    <s v="Q4"/>
    <s v="Wednesday"/>
    <s v="Bengaluru"/>
    <s v="Email"/>
    <s v="Compliance Request"/>
    <x v="2"/>
    <x v="0"/>
    <s v="Normal"/>
    <s v="Excellent"/>
    <x v="1"/>
  </r>
  <r>
    <s v="OPS-100135"/>
    <d v="2025-01-15T00:00:00"/>
    <x v="4"/>
    <s v="Bengaluru"/>
    <s v="Compliance Request"/>
    <s v="Low"/>
    <x v="1"/>
    <x v="0"/>
    <x v="0"/>
    <n v="4.2"/>
    <n v="48"/>
    <x v="0"/>
    <n v="0"/>
    <n v="5"/>
    <n v="320"/>
    <n v="1344"/>
    <x v="5"/>
    <n v="1"/>
    <s v="Q1"/>
    <s v="Wednesday"/>
    <s v="Bengaluru"/>
    <s v="Portal"/>
    <s v="Compliance Request"/>
    <x v="4"/>
    <x v="0"/>
    <s v="Normal"/>
    <s v="Excellent"/>
    <x v="0"/>
  </r>
  <r>
    <s v="OPS-102970"/>
    <d v="2025-03-26T00:00:00"/>
    <x v="5"/>
    <s v="Chennai"/>
    <s v="Invoice Query"/>
    <s v="Medium"/>
    <x v="3"/>
    <x v="2"/>
    <x v="0"/>
    <n v="6"/>
    <n v="24"/>
    <x v="0"/>
    <n v="1"/>
    <n v="5"/>
    <n v="280"/>
    <n v="1680"/>
    <x v="8"/>
    <n v="3"/>
    <s v="Q1"/>
    <s v="Wednesday"/>
    <s v="Chennai"/>
    <s v="Phone"/>
    <s v="Invoice Query"/>
    <x v="5"/>
    <x v="0"/>
    <s v="Normal"/>
    <s v="Excellent"/>
    <x v="1"/>
  </r>
  <r>
    <s v="OPS-102647"/>
    <d v="2025-08-01T00:00:00"/>
    <x v="3"/>
    <s v="Mumbai"/>
    <s v="Employee Query"/>
    <s v="High"/>
    <x v="3"/>
    <x v="1"/>
    <x v="0"/>
    <n v="14.6"/>
    <n v="12"/>
    <x v="1"/>
    <n v="0"/>
    <n v="5"/>
    <n v="320"/>
    <n v="4672"/>
    <x v="1"/>
    <n v="8"/>
    <s v="Q3"/>
    <s v="Friday"/>
    <s v="Mumbai"/>
    <s v="Phone"/>
    <s v="Employee Query"/>
    <x v="3"/>
    <x v="1"/>
    <s v="Normal"/>
    <s v="At Risk"/>
    <x v="0"/>
  </r>
  <r>
    <s v="OPS-104358"/>
    <d v="2025-06-03T00:00:00"/>
    <x v="6"/>
    <s v="Noida"/>
    <s v="Invoice Query"/>
    <s v="Low"/>
    <x v="2"/>
    <x v="2"/>
    <x v="0"/>
    <n v="15"/>
    <n v="48"/>
    <x v="0"/>
    <n v="1"/>
    <n v="3.8"/>
    <n v="280"/>
    <n v="4200"/>
    <x v="0"/>
    <n v="6"/>
    <s v="Q2"/>
    <s v="Tuesday"/>
    <s v="Noida"/>
    <s v="Teams"/>
    <s v="Invoice Query"/>
    <x v="6"/>
    <x v="0"/>
    <s v="Normal"/>
    <s v="Excellent"/>
    <x v="1"/>
  </r>
  <r>
    <s v="OPS-102368"/>
    <d v="2025-09-01T00:00:00"/>
    <x v="4"/>
    <s v="Pune"/>
    <s v="Report Request"/>
    <s v="Medium"/>
    <x v="0"/>
    <x v="0"/>
    <x v="0"/>
    <n v="4.9000000000000004"/>
    <n v="24"/>
    <x v="0"/>
    <n v="0"/>
    <n v="5"/>
    <n v="400"/>
    <n v="1960"/>
    <x v="9"/>
    <n v="9"/>
    <s v="Q3"/>
    <s v="Monday"/>
    <s v="Pune"/>
    <s v="Email"/>
    <s v="Report Request"/>
    <x v="4"/>
    <x v="0"/>
    <s v="Normal"/>
    <s v="Excellent"/>
    <x v="0"/>
  </r>
  <r>
    <s v="OPS-101838"/>
    <d v="2025-05-23T00:00:00"/>
    <x v="0"/>
    <s v="Bengaluru"/>
    <s v="Compliance Request"/>
    <s v="Medium"/>
    <x v="0"/>
    <x v="4"/>
    <x v="0"/>
    <n v="20.100000000000001"/>
    <n v="24"/>
    <x v="0"/>
    <n v="0"/>
    <n v="4.2"/>
    <n v="450"/>
    <n v="9045"/>
    <x v="2"/>
    <n v="5"/>
    <s v="Q2"/>
    <s v="Friday"/>
    <s v="Bengaluru"/>
    <s v="Email"/>
    <s v="Compliance Request"/>
    <x v="0"/>
    <x v="0"/>
    <s v="Normal"/>
    <s v="Good"/>
    <x v="0"/>
  </r>
  <r>
    <s v="OPS-104447"/>
    <d v="2025-10-22T00:00:00"/>
    <x v="6"/>
    <s v="Gurugram"/>
    <s v="Report Request"/>
    <s v="Low"/>
    <x v="0"/>
    <x v="0"/>
    <x v="1"/>
    <n v="2.7"/>
    <n v="48"/>
    <x v="0"/>
    <n v="2"/>
    <n v="4.4000000000000004"/>
    <n v="280"/>
    <n v="756"/>
    <x v="3"/>
    <n v="10"/>
    <s v="Q4"/>
    <s v="Wednesday"/>
    <s v="Gurugram"/>
    <s v="Email"/>
    <s v="Report Request"/>
    <x v="6"/>
    <x v="0"/>
    <s v="Normal"/>
    <s v="Excellent"/>
    <x v="1"/>
  </r>
  <r>
    <s v="OPS-103884"/>
    <d v="2025-12-28T00:00:00"/>
    <x v="6"/>
    <s v="Gurugram"/>
    <s v="Vendor Query"/>
    <s v="Medium"/>
    <x v="3"/>
    <x v="1"/>
    <x v="0"/>
    <n v="11.6"/>
    <n v="24"/>
    <x v="0"/>
    <n v="0"/>
    <n v="4.5"/>
    <n v="400"/>
    <n v="4640"/>
    <x v="7"/>
    <n v="12"/>
    <s v="Q4"/>
    <s v="Sunday"/>
    <s v="Gurugram"/>
    <s v="Phone"/>
    <s v="Vendor Query"/>
    <x v="6"/>
    <x v="0"/>
    <s v="Normal"/>
    <s v="Excellent"/>
    <x v="0"/>
  </r>
  <r>
    <s v="OPS-101111"/>
    <d v="2025-11-28T00:00:00"/>
    <x v="0"/>
    <s v="Chennai"/>
    <s v="Access Request"/>
    <s v="Low"/>
    <x v="0"/>
    <x v="1"/>
    <x v="0"/>
    <n v="6.8"/>
    <n v="48"/>
    <x v="0"/>
    <n v="0"/>
    <n v="5"/>
    <n v="280"/>
    <n v="1904"/>
    <x v="6"/>
    <n v="11"/>
    <s v="Q4"/>
    <s v="Friday"/>
    <s v="Chennai"/>
    <s v="Email"/>
    <s v="Access Request"/>
    <x v="0"/>
    <x v="0"/>
    <s v="Normal"/>
    <s v="Excellent"/>
    <x v="0"/>
  </r>
  <r>
    <s v="OPS-101692"/>
    <d v="2025-02-06T00:00:00"/>
    <x v="4"/>
    <s v="Bengaluru"/>
    <s v="Compliance Request"/>
    <s v="Medium"/>
    <x v="0"/>
    <x v="3"/>
    <x v="0"/>
    <n v="8.6"/>
    <n v="24"/>
    <x v="0"/>
    <n v="2"/>
    <n v="3.5"/>
    <n v="280"/>
    <n v="2408"/>
    <x v="4"/>
    <n v="2"/>
    <s v="Q1"/>
    <s v="Thursday"/>
    <s v="Bengaluru"/>
    <s v="Email"/>
    <s v="Compliance Request"/>
    <x v="4"/>
    <x v="0"/>
    <s v="Normal"/>
    <s v="Excellent"/>
    <x v="1"/>
  </r>
  <r>
    <s v="OPS-104504"/>
    <d v="2025-03-24T00:00:00"/>
    <x v="3"/>
    <s v="Noida"/>
    <s v="Employee Query"/>
    <s v="Medium"/>
    <x v="0"/>
    <x v="2"/>
    <x v="0"/>
    <n v="10.199999999999999"/>
    <n v="12"/>
    <x v="0"/>
    <n v="1"/>
    <n v="3.6"/>
    <n v="450"/>
    <n v="4590"/>
    <x v="8"/>
    <n v="3"/>
    <s v="Q1"/>
    <s v="Monday"/>
    <s v="Noida"/>
    <s v="Email"/>
    <s v="Employee Query"/>
    <x v="3"/>
    <x v="0"/>
    <s v="Normal"/>
    <s v="Good"/>
    <x v="1"/>
  </r>
  <r>
    <s v="OPS-102185"/>
    <d v="2025-06-08T00:00:00"/>
    <x v="2"/>
    <s v="Hyderabad"/>
    <s v="System Issue"/>
    <s v="Medium"/>
    <x v="2"/>
    <x v="1"/>
    <x v="1"/>
    <n v="45.4"/>
    <n v="24"/>
    <x v="1"/>
    <n v="1"/>
    <n v="3.8"/>
    <n v="400"/>
    <n v="18160"/>
    <x v="0"/>
    <n v="6"/>
    <s v="Q2"/>
    <s v="Sunday"/>
    <s v="Hyderabad"/>
    <s v="Teams"/>
    <s v="System Issue"/>
    <x v="2"/>
    <x v="1"/>
    <s v="Normal"/>
    <s v="Critical"/>
    <x v="1"/>
  </r>
  <r>
    <s v="OPS-101837"/>
    <d v="2025-05-02T00:00:00"/>
    <x v="4"/>
    <s v="Hyderabad"/>
    <s v="Data Correction"/>
    <s v="High"/>
    <x v="2"/>
    <x v="2"/>
    <x v="0"/>
    <n v="18.3"/>
    <n v="12"/>
    <x v="1"/>
    <n v="0"/>
    <n v="4"/>
    <n v="400"/>
    <n v="7320"/>
    <x v="2"/>
    <n v="5"/>
    <s v="Q2"/>
    <s v="Friday"/>
    <s v="Hyderabad"/>
    <s v="Teams"/>
    <s v="Data Correction"/>
    <x v="4"/>
    <x v="1"/>
    <s v="Normal"/>
    <s v="Critical"/>
    <x v="0"/>
  </r>
  <r>
    <s v="OPS-101444"/>
    <d v="2025-07-19T00:00:00"/>
    <x v="1"/>
    <s v="Pune"/>
    <s v="Employee Query"/>
    <s v="Medium"/>
    <x v="1"/>
    <x v="1"/>
    <x v="0"/>
    <n v="14.1"/>
    <n v="24"/>
    <x v="0"/>
    <n v="1"/>
    <n v="4.5"/>
    <n v="280"/>
    <n v="3948"/>
    <x v="11"/>
    <n v="7"/>
    <s v="Q3"/>
    <s v="Saturday"/>
    <s v="Pune"/>
    <s v="Portal"/>
    <s v="Employee Query"/>
    <x v="1"/>
    <x v="0"/>
    <s v="Normal"/>
    <s v="Good"/>
    <x v="1"/>
  </r>
  <r>
    <s v="OPS-102786"/>
    <d v="2025-05-17T00:00:00"/>
    <x v="1"/>
    <s v="Bengaluru"/>
    <s v="Data Correction"/>
    <s v="Medium"/>
    <x v="3"/>
    <x v="1"/>
    <x v="0"/>
    <n v="3.9"/>
    <n v="24"/>
    <x v="0"/>
    <n v="1"/>
    <n v="5"/>
    <n v="450"/>
    <n v="1755"/>
    <x v="2"/>
    <n v="5"/>
    <s v="Q2"/>
    <s v="Saturday"/>
    <s v="Bengaluru"/>
    <s v="Phone"/>
    <s v="Data Correction"/>
    <x v="1"/>
    <x v="0"/>
    <s v="Normal"/>
    <s v="Excellent"/>
    <x v="1"/>
  </r>
  <r>
    <s v="OPS-102871"/>
    <d v="2025-07-18T00:00:00"/>
    <x v="1"/>
    <s v="Mumbai"/>
    <s v="System Issue"/>
    <s v="Low"/>
    <x v="0"/>
    <x v="2"/>
    <x v="0"/>
    <n v="25.5"/>
    <n v="48"/>
    <x v="0"/>
    <n v="0"/>
    <n v="4.2"/>
    <n v="280"/>
    <n v="7140"/>
    <x v="11"/>
    <n v="7"/>
    <s v="Q3"/>
    <s v="Friday"/>
    <s v="Mumbai"/>
    <s v="Email"/>
    <s v="System Issue"/>
    <x v="1"/>
    <x v="0"/>
    <s v="Normal"/>
    <s v="Good"/>
    <x v="0"/>
  </r>
  <r>
    <s v="OPS-103459"/>
    <d v="2025-10-07T00:00:00"/>
    <x v="4"/>
    <s v="Pune"/>
    <s v="Invoice Query"/>
    <s v="Medium"/>
    <x v="3"/>
    <x v="3"/>
    <x v="2"/>
    <n v="7.4"/>
    <n v="24"/>
    <x v="0"/>
    <n v="0"/>
    <n v="4.9000000000000004"/>
    <n v="320"/>
    <n v="2368"/>
    <x v="3"/>
    <n v="10"/>
    <s v="Q4"/>
    <s v="Tuesday"/>
    <s v="Pune"/>
    <s v="Phone"/>
    <s v="Invoice Query"/>
    <x v="4"/>
    <x v="0"/>
    <s v="Normal"/>
    <s v="Excellent"/>
    <x v="0"/>
  </r>
  <r>
    <s v="OPS-104376"/>
    <d v="2025-06-13T00:00:00"/>
    <x v="4"/>
    <s v="Gurugram"/>
    <s v="Vendor Query"/>
    <s v="Critical"/>
    <x v="0"/>
    <x v="3"/>
    <x v="1"/>
    <n v="3"/>
    <n v="4"/>
    <x v="0"/>
    <n v="1"/>
    <n v="4.7"/>
    <n v="450"/>
    <n v="1350"/>
    <x v="0"/>
    <n v="6"/>
    <s v="Q2"/>
    <s v="Friday"/>
    <s v="Gurugram"/>
    <s v="Email"/>
    <s v="Vendor Query"/>
    <x v="4"/>
    <x v="0"/>
    <s v="Normal"/>
    <s v="Good"/>
    <x v="1"/>
  </r>
  <r>
    <s v="OPS-100705"/>
    <d v="2025-07-31T00:00:00"/>
    <x v="2"/>
    <s v="Hyderabad"/>
    <s v="Employee Query"/>
    <s v="Medium"/>
    <x v="0"/>
    <x v="4"/>
    <x v="0"/>
    <n v="3.7"/>
    <n v="24"/>
    <x v="0"/>
    <n v="1"/>
    <n v="4.5"/>
    <n v="350"/>
    <n v="1295"/>
    <x v="11"/>
    <n v="7"/>
    <s v="Q3"/>
    <s v="Thursday"/>
    <s v="Hyderabad"/>
    <s v="Email"/>
    <s v="Employee Query"/>
    <x v="2"/>
    <x v="0"/>
    <s v="Normal"/>
    <s v="Excellent"/>
    <x v="1"/>
  </r>
  <r>
    <s v="OPS-102630"/>
    <d v="2025-08-26T00:00:00"/>
    <x v="3"/>
    <s v="Bengaluru"/>
    <s v="Compliance Request"/>
    <s v="High"/>
    <x v="0"/>
    <x v="4"/>
    <x v="0"/>
    <n v="13.8"/>
    <n v="12"/>
    <x v="1"/>
    <n v="0"/>
    <n v="4.9000000000000004"/>
    <n v="450"/>
    <n v="6210"/>
    <x v="1"/>
    <n v="8"/>
    <s v="Q3"/>
    <s v="Tuesday"/>
    <s v="Bengaluru"/>
    <s v="Email"/>
    <s v="Compliance Request"/>
    <x v="3"/>
    <x v="1"/>
    <s v="Normal"/>
    <s v="At Risk"/>
    <x v="0"/>
  </r>
  <r>
    <s v="OPS-102648"/>
    <d v="2025-10-10T00:00:00"/>
    <x v="3"/>
    <s v="Pune"/>
    <s v="Compliance Request"/>
    <s v="Medium"/>
    <x v="2"/>
    <x v="0"/>
    <x v="0"/>
    <n v="2.2999999999999998"/>
    <n v="24"/>
    <x v="0"/>
    <n v="0"/>
    <n v="4.2"/>
    <n v="280"/>
    <n v="644"/>
    <x v="3"/>
    <n v="10"/>
    <s v="Q4"/>
    <s v="Friday"/>
    <s v="Pune"/>
    <s v="Teams"/>
    <s v="Compliance Request"/>
    <x v="3"/>
    <x v="0"/>
    <s v="Normal"/>
    <s v="Excellent"/>
    <x v="0"/>
  </r>
  <r>
    <s v="OPS-104403"/>
    <d v="2025-02-10T00:00:00"/>
    <x v="1"/>
    <s v="Mumbai"/>
    <s v="Data Correction"/>
    <s v="Critical"/>
    <x v="1"/>
    <x v="2"/>
    <x v="0"/>
    <n v="9"/>
    <n v="4"/>
    <x v="1"/>
    <n v="0"/>
    <n v="4.5999999999999996"/>
    <n v="320"/>
    <n v="2880"/>
    <x v="4"/>
    <n v="2"/>
    <s v="Q1"/>
    <s v="Monday"/>
    <s v="Mumbai"/>
    <s v="Portal"/>
    <s v="Data Correction"/>
    <x v="1"/>
    <x v="1"/>
    <s v="Normal"/>
    <s v="Critical"/>
    <x v="0"/>
  </r>
  <r>
    <s v="OPS-100133"/>
    <d v="2025-10-10T00:00:00"/>
    <x v="6"/>
    <s v="Bengaluru"/>
    <s v="Employee Query"/>
    <s v="High"/>
    <x v="0"/>
    <x v="1"/>
    <x v="2"/>
    <n v="5.0999999999999996"/>
    <n v="12"/>
    <x v="0"/>
    <n v="1"/>
    <n v="4.5999999999999996"/>
    <n v="450"/>
    <n v="2295"/>
    <x v="3"/>
    <n v="10"/>
    <s v="Q4"/>
    <s v="Friday"/>
    <s v="Bengaluru"/>
    <s v="Email"/>
    <s v="Employee Query"/>
    <x v="6"/>
    <x v="0"/>
    <s v="Normal"/>
    <s v="Excellent"/>
    <x v="1"/>
  </r>
  <r>
    <s v="OPS-103108"/>
    <d v="2025-02-04T00:00:00"/>
    <x v="3"/>
    <s v="Gurugram"/>
    <s v="System Issue"/>
    <s v="Medium"/>
    <x v="0"/>
    <x v="1"/>
    <x v="0"/>
    <n v="3.6"/>
    <n v="24"/>
    <x v="0"/>
    <n v="0"/>
    <n v="4.8"/>
    <n v="280"/>
    <n v="1008"/>
    <x v="4"/>
    <n v="2"/>
    <s v="Q1"/>
    <s v="Tuesday"/>
    <s v="Gurugram"/>
    <s v="Email"/>
    <s v="System Issue"/>
    <x v="3"/>
    <x v="0"/>
    <s v="Normal"/>
    <s v="Excellent"/>
    <x v="0"/>
  </r>
  <r>
    <s v="OPS-102833"/>
    <d v="2025-06-01T00:00:00"/>
    <x v="0"/>
    <s v="Hyderabad"/>
    <s v="Report Request"/>
    <s v="Low"/>
    <x v="0"/>
    <x v="0"/>
    <x v="0"/>
    <n v="9.1"/>
    <n v="48"/>
    <x v="0"/>
    <n v="0"/>
    <n v="4.8"/>
    <n v="400"/>
    <n v="3640"/>
    <x v="0"/>
    <n v="6"/>
    <s v="Q2"/>
    <s v="Sunday"/>
    <s v="Hyderabad"/>
    <s v="Email"/>
    <s v="Report Request"/>
    <x v="0"/>
    <x v="0"/>
    <s v="Normal"/>
    <s v="Excellent"/>
    <x v="0"/>
  </r>
  <r>
    <s v="OPS-102714"/>
    <d v="2025-08-15T00:00:00"/>
    <x v="3"/>
    <s v="Hyderabad"/>
    <s v="Report Request"/>
    <s v="Medium"/>
    <x v="2"/>
    <x v="2"/>
    <x v="0"/>
    <n v="6.1"/>
    <n v="24"/>
    <x v="0"/>
    <n v="0"/>
    <n v="4.4000000000000004"/>
    <n v="350"/>
    <n v="2135"/>
    <x v="1"/>
    <n v="8"/>
    <s v="Q3"/>
    <s v="Friday"/>
    <s v="Hyderabad"/>
    <s v="Teams"/>
    <s v="Report Request"/>
    <x v="3"/>
    <x v="0"/>
    <s v="Normal"/>
    <s v="Excellent"/>
    <x v="0"/>
  </r>
  <r>
    <s v="OPS-102597"/>
    <d v="2025-12-17T00:00:00"/>
    <x v="6"/>
    <s v="Pune"/>
    <s v="Access Request"/>
    <s v="Low"/>
    <x v="0"/>
    <x v="4"/>
    <x v="0"/>
    <n v="8.5"/>
    <n v="48"/>
    <x v="0"/>
    <n v="1"/>
    <n v="3.8"/>
    <n v="350"/>
    <n v="2975"/>
    <x v="7"/>
    <n v="12"/>
    <s v="Q4"/>
    <s v="Wednesday"/>
    <s v="Pune"/>
    <s v="Email"/>
    <s v="Access Request"/>
    <x v="6"/>
    <x v="0"/>
    <s v="Normal"/>
    <s v="Excellent"/>
    <x v="1"/>
  </r>
  <r>
    <s v="OPS-104527"/>
    <d v="2025-02-05T00:00:00"/>
    <x v="2"/>
    <s v="Gurugram"/>
    <s v="Report Request"/>
    <s v="Low"/>
    <x v="1"/>
    <x v="2"/>
    <x v="0"/>
    <n v="9.3000000000000007"/>
    <n v="48"/>
    <x v="0"/>
    <n v="0"/>
    <n v="4.2"/>
    <n v="400"/>
    <n v="3720"/>
    <x v="4"/>
    <n v="2"/>
    <s v="Q1"/>
    <s v="Wednesday"/>
    <s v="Gurugram"/>
    <s v="Portal"/>
    <s v="Report Request"/>
    <x v="2"/>
    <x v="0"/>
    <s v="Normal"/>
    <s v="Excellent"/>
    <x v="0"/>
  </r>
  <r>
    <s v="OPS-102711"/>
    <d v="2025-05-12T00:00:00"/>
    <x v="2"/>
    <s v="Gurugram"/>
    <s v="Compliance Request"/>
    <s v="Medium"/>
    <x v="1"/>
    <x v="1"/>
    <x v="0"/>
    <n v="11.2"/>
    <n v="24"/>
    <x v="0"/>
    <n v="2"/>
    <n v="5"/>
    <n v="350"/>
    <n v="3920"/>
    <x v="2"/>
    <n v="5"/>
    <s v="Q2"/>
    <s v="Monday"/>
    <s v="Gurugram"/>
    <s v="Portal"/>
    <s v="Compliance Request"/>
    <x v="2"/>
    <x v="0"/>
    <s v="Normal"/>
    <s v="Excellent"/>
    <x v="1"/>
  </r>
  <r>
    <s v="OPS-104293"/>
    <d v="2025-05-08T00:00:00"/>
    <x v="6"/>
    <s v="Mumbai"/>
    <s v="Employee Query"/>
    <s v="Critical"/>
    <x v="0"/>
    <x v="0"/>
    <x v="0"/>
    <n v="10.3"/>
    <n v="4"/>
    <x v="1"/>
    <n v="0"/>
    <n v="4.8"/>
    <n v="350"/>
    <n v="3605"/>
    <x v="2"/>
    <n v="5"/>
    <s v="Q2"/>
    <s v="Thursday"/>
    <s v="Mumbai"/>
    <s v="Email"/>
    <s v="Employee Query"/>
    <x v="6"/>
    <x v="1"/>
    <s v="Normal"/>
    <s v="Critical"/>
    <x v="0"/>
  </r>
  <r>
    <s v="OPS-101557"/>
    <d v="2025-11-09T00:00:00"/>
    <x v="1"/>
    <s v="Bengaluru"/>
    <s v="Invoice Query"/>
    <s v="Medium"/>
    <x v="2"/>
    <x v="0"/>
    <x v="0"/>
    <n v="42.7"/>
    <n v="24"/>
    <x v="1"/>
    <n v="0"/>
    <n v="3.5"/>
    <n v="320"/>
    <n v="13664"/>
    <x v="6"/>
    <n v="11"/>
    <s v="Q4"/>
    <s v="Sunday"/>
    <s v="Bengaluru"/>
    <s v="Teams"/>
    <s v="Invoice Query"/>
    <x v="1"/>
    <x v="1"/>
    <s v="Normal"/>
    <s v="Critical"/>
    <x v="0"/>
  </r>
  <r>
    <s v="OPS-103346"/>
    <d v="2025-02-18T00:00:00"/>
    <x v="3"/>
    <s v="Mumbai"/>
    <s v="Vendor Query"/>
    <s v="Medium"/>
    <x v="1"/>
    <x v="2"/>
    <x v="0"/>
    <n v="9.3000000000000007"/>
    <n v="24"/>
    <x v="0"/>
    <n v="2"/>
    <n v="4.5999999999999996"/>
    <n v="320"/>
    <n v="2976"/>
    <x v="4"/>
    <n v="2"/>
    <s v="Q1"/>
    <s v="Tuesday"/>
    <s v="Mumbai"/>
    <s v="Portal"/>
    <s v="Vendor Query"/>
    <x v="3"/>
    <x v="0"/>
    <s v="Normal"/>
    <s v="Excellent"/>
    <x v="1"/>
  </r>
  <r>
    <s v="OPS-101174"/>
    <d v="2025-06-03T00:00:00"/>
    <x v="0"/>
    <s v="Bengaluru"/>
    <s v="Vendor Query"/>
    <s v="Medium"/>
    <x v="1"/>
    <x v="2"/>
    <x v="0"/>
    <n v="22.7"/>
    <n v="24"/>
    <x v="0"/>
    <n v="0"/>
    <n v="4"/>
    <n v="320"/>
    <n v="7264"/>
    <x v="0"/>
    <n v="6"/>
    <s v="Q2"/>
    <s v="Tuesday"/>
    <s v="Bengaluru"/>
    <s v="Portal"/>
    <s v="Vendor Query"/>
    <x v="0"/>
    <x v="0"/>
    <s v="Normal"/>
    <s v="Good"/>
    <x v="0"/>
  </r>
  <r>
    <s v="OPS-101665"/>
    <d v="2025-09-15T00:00:00"/>
    <x v="0"/>
    <s v="Pune"/>
    <s v="Report Request"/>
    <s v="Low"/>
    <x v="0"/>
    <x v="4"/>
    <x v="0"/>
    <n v="7.4"/>
    <n v="48"/>
    <x v="0"/>
    <n v="0"/>
    <n v="4.9000000000000004"/>
    <n v="280"/>
    <n v="2072"/>
    <x v="9"/>
    <n v="9"/>
    <s v="Q3"/>
    <s v="Monday"/>
    <s v="Pune"/>
    <s v="Email"/>
    <s v="Report Request"/>
    <x v="0"/>
    <x v="0"/>
    <s v="Normal"/>
    <s v="Excellent"/>
    <x v="0"/>
  </r>
  <r>
    <s v="OPS-100675"/>
    <d v="2025-11-01T00:00:00"/>
    <x v="6"/>
    <s v="Noida"/>
    <s v="Data Correction"/>
    <s v="Medium"/>
    <x v="0"/>
    <x v="1"/>
    <x v="0"/>
    <n v="17.8"/>
    <n v="24"/>
    <x v="0"/>
    <n v="1"/>
    <n v="4.5999999999999996"/>
    <n v="280"/>
    <n v="4984"/>
    <x v="6"/>
    <n v="11"/>
    <s v="Q4"/>
    <s v="Saturday"/>
    <s v="Noida"/>
    <s v="Email"/>
    <s v="Data Correction"/>
    <x v="6"/>
    <x v="0"/>
    <s v="Normal"/>
    <s v="Good"/>
    <x v="1"/>
  </r>
  <r>
    <s v="OPS-103538"/>
    <d v="2025-05-27T00:00:00"/>
    <x v="2"/>
    <s v="Noida"/>
    <s v="Vendor Query"/>
    <s v="Low"/>
    <x v="0"/>
    <x v="1"/>
    <x v="1"/>
    <n v="15.1"/>
    <n v="48"/>
    <x v="0"/>
    <n v="3"/>
    <n v="3.5"/>
    <n v="400"/>
    <n v="6040"/>
    <x v="2"/>
    <n v="5"/>
    <s v="Q2"/>
    <s v="Tuesday"/>
    <s v="Noida"/>
    <s v="Email"/>
    <s v="Vendor Query"/>
    <x v="2"/>
    <x v="0"/>
    <s v="Normal"/>
    <s v="Excellent"/>
    <x v="1"/>
  </r>
  <r>
    <s v="OPS-100157"/>
    <d v="2025-03-27T00:00:00"/>
    <x v="0"/>
    <s v="Hyderabad"/>
    <s v="Employee Query"/>
    <s v="Medium"/>
    <x v="0"/>
    <x v="0"/>
    <x v="0"/>
    <n v="25.9"/>
    <n v="24"/>
    <x v="1"/>
    <n v="0"/>
    <n v="4.8"/>
    <n v="280"/>
    <n v="7252"/>
    <x v="8"/>
    <n v="3"/>
    <s v="Q1"/>
    <s v="Thursday"/>
    <s v="Hyderabad"/>
    <s v="Email"/>
    <s v="Employee Query"/>
    <x v="0"/>
    <x v="1"/>
    <s v="Normal"/>
    <s v="At Risk"/>
    <x v="0"/>
  </r>
  <r>
    <s v="OPS-101545"/>
    <d v="2025-02-21T00:00:00"/>
    <x v="5"/>
    <s v="Bengaluru"/>
    <s v="Compliance Request"/>
    <s v="Medium"/>
    <x v="0"/>
    <x v="4"/>
    <x v="0"/>
    <n v="11.3"/>
    <n v="24"/>
    <x v="0"/>
    <n v="1"/>
    <n v="4.5999999999999996"/>
    <n v="400"/>
    <n v="4520"/>
    <x v="4"/>
    <n v="2"/>
    <s v="Q1"/>
    <s v="Friday"/>
    <s v="Bengaluru"/>
    <s v="Email"/>
    <s v="Compliance Request"/>
    <x v="5"/>
    <x v="0"/>
    <s v="Normal"/>
    <s v="Excellent"/>
    <x v="1"/>
  </r>
  <r>
    <s v="OPS-103301"/>
    <d v="2025-11-20T00:00:00"/>
    <x v="0"/>
    <s v="Bengaluru"/>
    <s v="Invoice Query"/>
    <s v="Medium"/>
    <x v="2"/>
    <x v="3"/>
    <x v="2"/>
    <n v="12.6"/>
    <n v="24"/>
    <x v="0"/>
    <n v="0"/>
    <n v="4.7"/>
    <n v="320"/>
    <n v="4032"/>
    <x v="6"/>
    <n v="11"/>
    <s v="Q4"/>
    <s v="Thursday"/>
    <s v="Bengaluru"/>
    <s v="Teams"/>
    <s v="Invoice Query"/>
    <x v="0"/>
    <x v="0"/>
    <s v="Normal"/>
    <s v="Good"/>
    <x v="0"/>
  </r>
  <r>
    <s v="OPS-100175"/>
    <d v="2025-08-13T00:00:00"/>
    <x v="1"/>
    <s v="Gurugram"/>
    <s v="Access Request"/>
    <s v="Low"/>
    <x v="0"/>
    <x v="2"/>
    <x v="0"/>
    <n v="12.8"/>
    <n v="48"/>
    <x v="0"/>
    <n v="1"/>
    <n v="4.9000000000000004"/>
    <n v="350"/>
    <n v="4480"/>
    <x v="1"/>
    <n v="8"/>
    <s v="Q3"/>
    <s v="Wednesday"/>
    <s v="Gurugram"/>
    <s v="Email"/>
    <s v="Access Request"/>
    <x v="1"/>
    <x v="0"/>
    <s v="Normal"/>
    <s v="Excellent"/>
    <x v="1"/>
  </r>
  <r>
    <s v="OPS-101853"/>
    <d v="2025-06-27T00:00:00"/>
    <x v="2"/>
    <s v="Bengaluru"/>
    <s v="Compliance Request"/>
    <s v="Medium"/>
    <x v="0"/>
    <x v="3"/>
    <x v="2"/>
    <n v="2.6"/>
    <n v="24"/>
    <x v="0"/>
    <n v="0"/>
    <n v="5"/>
    <n v="450"/>
    <n v="1170"/>
    <x v="0"/>
    <n v="6"/>
    <s v="Q2"/>
    <s v="Friday"/>
    <s v="Bengaluru"/>
    <s v="Email"/>
    <s v="Compliance Request"/>
    <x v="2"/>
    <x v="0"/>
    <s v="Normal"/>
    <s v="Excellent"/>
    <x v="0"/>
  </r>
  <r>
    <s v="OPS-104606"/>
    <d v="2025-11-13T00:00:00"/>
    <x v="1"/>
    <s v="Unknown"/>
    <s v="Data Correction"/>
    <s v="Medium"/>
    <x v="2"/>
    <x v="4"/>
    <x v="1"/>
    <n v="19.899999999999999"/>
    <n v="24"/>
    <x v="0"/>
    <n v="2"/>
    <n v="4.3"/>
    <n v="400"/>
    <n v="7960"/>
    <x v="6"/>
    <n v="11"/>
    <s v="Q4"/>
    <s v="Thursday"/>
    <s v="Unknown"/>
    <s v="Teams"/>
    <s v="Data Correction"/>
    <x v="1"/>
    <x v="0"/>
    <s v="Normal"/>
    <s v="Good"/>
    <x v="1"/>
  </r>
  <r>
    <s v="OPS-104682"/>
    <d v="2025-08-09T00:00:00"/>
    <x v="0"/>
    <s v="Pune"/>
    <s v="Vendor Query"/>
    <s v="Low"/>
    <x v="3"/>
    <x v="1"/>
    <x v="0"/>
    <n v="18.3"/>
    <n v="48"/>
    <x v="0"/>
    <n v="0"/>
    <n v="3.9"/>
    <n v="450"/>
    <n v="8235"/>
    <x v="1"/>
    <n v="8"/>
    <s v="Q3"/>
    <s v="Saturday"/>
    <s v="Pune"/>
    <s v="Phone"/>
    <s v="Vendor Query"/>
    <x v="0"/>
    <x v="0"/>
    <s v="Normal"/>
    <s v="Excellent"/>
    <x v="0"/>
  </r>
  <r>
    <s v="OPS-101608"/>
    <d v="2025-03-31T00:00:00"/>
    <x v="5"/>
    <s v="Hyderabad"/>
    <s v="Invoice Query"/>
    <s v="High"/>
    <x v="0"/>
    <x v="4"/>
    <x v="1"/>
    <n v="13.9"/>
    <n v="12"/>
    <x v="1"/>
    <n v="1"/>
    <n v="3.6"/>
    <n v="280"/>
    <n v="3892"/>
    <x v="8"/>
    <n v="3"/>
    <s v="Q1"/>
    <s v="Monday"/>
    <s v="Hyderabad"/>
    <s v="Email"/>
    <s v="Invoice Query"/>
    <x v="5"/>
    <x v="1"/>
    <s v="Normal"/>
    <s v="At Risk"/>
    <x v="1"/>
  </r>
  <r>
    <s v="OPS-104209"/>
    <d v="2025-02-18T00:00:00"/>
    <x v="6"/>
    <s v="Hyderabad"/>
    <s v="Employee Query"/>
    <s v="Low"/>
    <x v="0"/>
    <x v="4"/>
    <x v="0"/>
    <n v="14.5"/>
    <n v="48"/>
    <x v="0"/>
    <n v="0"/>
    <n v="4.9000000000000004"/>
    <n v="320"/>
    <n v="4640"/>
    <x v="4"/>
    <n v="2"/>
    <s v="Q1"/>
    <s v="Tuesday"/>
    <s v="Hyderabad"/>
    <s v="Email"/>
    <s v="Employee Query"/>
    <x v="6"/>
    <x v="0"/>
    <s v="Normal"/>
    <s v="Excellent"/>
    <x v="0"/>
  </r>
  <r>
    <s v="OPS-100405"/>
    <d v="2025-11-01T00:00:00"/>
    <x v="6"/>
    <s v="Pune"/>
    <s v="Compliance Request"/>
    <s v="Medium"/>
    <x v="0"/>
    <x v="0"/>
    <x v="0"/>
    <n v="6.4"/>
    <n v="24"/>
    <x v="0"/>
    <n v="0"/>
    <n v="4.3"/>
    <n v="350"/>
    <n v="2240"/>
    <x v="6"/>
    <n v="11"/>
    <s v="Q4"/>
    <s v="Saturday"/>
    <s v="Pune"/>
    <s v="Email"/>
    <s v="Compliance Request"/>
    <x v="6"/>
    <x v="0"/>
    <s v="Normal"/>
    <s v="Excellent"/>
    <x v="0"/>
  </r>
  <r>
    <s v="OPS-103762"/>
    <d v="2025-06-22T00:00:00"/>
    <x v="0"/>
    <s v="Bengaluru"/>
    <s v="System Issue"/>
    <s v="Medium"/>
    <x v="0"/>
    <x v="1"/>
    <x v="0"/>
    <n v="26.7"/>
    <n v="24"/>
    <x v="1"/>
    <n v="0"/>
    <n v="3.8"/>
    <n v="400"/>
    <n v="10680"/>
    <x v="0"/>
    <n v="6"/>
    <s v="Q2"/>
    <s v="Sunday"/>
    <s v="Bengaluru"/>
    <s v="Email"/>
    <s v="System Issue"/>
    <x v="0"/>
    <x v="1"/>
    <s v="Normal"/>
    <s v="At Risk"/>
    <x v="0"/>
  </r>
  <r>
    <s v="OPS-102117"/>
    <d v="2025-08-12T00:00:00"/>
    <x v="3"/>
    <s v="Hyderabad"/>
    <s v="System Issue"/>
    <s v="Medium"/>
    <x v="0"/>
    <x v="0"/>
    <x v="0"/>
    <n v="6.8"/>
    <n v="24"/>
    <x v="0"/>
    <n v="0"/>
    <n v="5"/>
    <n v="280"/>
    <n v="1904"/>
    <x v="1"/>
    <n v="8"/>
    <s v="Q3"/>
    <s v="Tuesday"/>
    <s v="Hyderabad"/>
    <s v="Email"/>
    <s v="System Issue"/>
    <x v="3"/>
    <x v="0"/>
    <s v="Normal"/>
    <s v="Excellent"/>
    <x v="0"/>
  </r>
  <r>
    <s v="OPS-104136"/>
    <d v="2025-11-28T00:00:00"/>
    <x v="4"/>
    <s v="Pune"/>
    <s v="Compliance Request"/>
    <s v="High"/>
    <x v="0"/>
    <x v="0"/>
    <x v="0"/>
    <n v="11.9"/>
    <n v="12"/>
    <x v="0"/>
    <n v="0"/>
    <n v="4.5999999999999996"/>
    <n v="280"/>
    <n v="3332"/>
    <x v="6"/>
    <n v="11"/>
    <s v="Q4"/>
    <s v="Friday"/>
    <s v="Pune"/>
    <s v="Email"/>
    <s v="Compliance Request"/>
    <x v="4"/>
    <x v="0"/>
    <s v="Normal"/>
    <s v="Good"/>
    <x v="0"/>
  </r>
  <r>
    <s v="OPS-103057"/>
    <d v="2025-04-18T00:00:00"/>
    <x v="0"/>
    <s v="Mumbai"/>
    <s v="Vendor Query"/>
    <s v="Low"/>
    <x v="0"/>
    <x v="2"/>
    <x v="1"/>
    <n v="26"/>
    <n v="48"/>
    <x v="0"/>
    <n v="1"/>
    <n v="4.2"/>
    <n v="400"/>
    <n v="10400"/>
    <x v="10"/>
    <n v="4"/>
    <s v="Q2"/>
    <s v="Friday"/>
    <s v="Mumbai"/>
    <s v="Email"/>
    <s v="Vendor Query"/>
    <x v="0"/>
    <x v="0"/>
    <s v="Normal"/>
    <s v="Good"/>
    <x v="1"/>
  </r>
  <r>
    <s v="OPS-101783"/>
    <d v="2025-08-16T00:00:00"/>
    <x v="5"/>
    <s v="Noida"/>
    <s v="Access Request"/>
    <s v="High"/>
    <x v="2"/>
    <x v="4"/>
    <x v="0"/>
    <n v="8.8000000000000007"/>
    <n v="12"/>
    <x v="0"/>
    <n v="0"/>
    <n v="4.4000000000000004"/>
    <n v="450"/>
    <n v="3960"/>
    <x v="1"/>
    <n v="8"/>
    <s v="Q3"/>
    <s v="Saturday"/>
    <s v="Noida"/>
    <s v="Teams"/>
    <s v="Access Request"/>
    <x v="5"/>
    <x v="0"/>
    <s v="Normal"/>
    <s v="Good"/>
    <x v="0"/>
  </r>
  <r>
    <s v="OPS-101985"/>
    <d v="2025-10-03T00:00:00"/>
    <x v="1"/>
    <s v="Gurugram"/>
    <s v="Employee Query"/>
    <s v="Medium"/>
    <x v="0"/>
    <x v="0"/>
    <x v="0"/>
    <n v="3.1"/>
    <n v="24"/>
    <x v="0"/>
    <n v="0"/>
    <n v="5"/>
    <n v="400"/>
    <n v="1240"/>
    <x v="3"/>
    <n v="10"/>
    <s v="Q4"/>
    <s v="Friday"/>
    <s v="Gurugram"/>
    <s v="Email"/>
    <s v="Employee Query"/>
    <x v="1"/>
    <x v="0"/>
    <s v="Normal"/>
    <s v="Excellent"/>
    <x v="0"/>
  </r>
  <r>
    <s v="OPS-104536"/>
    <d v="2025-11-13T00:00:00"/>
    <x v="3"/>
    <s v="Gurugram"/>
    <s v="System Issue"/>
    <s v="Medium"/>
    <x v="2"/>
    <x v="1"/>
    <x v="0"/>
    <n v="5.4"/>
    <n v="24"/>
    <x v="0"/>
    <n v="1"/>
    <n v="4.9000000000000004"/>
    <n v="320"/>
    <n v="1728"/>
    <x v="6"/>
    <n v="11"/>
    <s v="Q4"/>
    <s v="Thursday"/>
    <s v="Gurugram"/>
    <s v="Teams"/>
    <s v="System Issue"/>
    <x v="3"/>
    <x v="0"/>
    <s v="Normal"/>
    <s v="Excellent"/>
    <x v="1"/>
  </r>
  <r>
    <s v="OPS-101162"/>
    <d v="2025-04-20T00:00:00"/>
    <x v="0"/>
    <s v="Pune"/>
    <s v="Invoice Query"/>
    <s v="High"/>
    <x v="0"/>
    <x v="0"/>
    <x v="0"/>
    <n v="19.899999999999999"/>
    <n v="12"/>
    <x v="1"/>
    <n v="1"/>
    <n v="4.3"/>
    <n v="400"/>
    <n v="7960"/>
    <x v="10"/>
    <n v="4"/>
    <s v="Q2"/>
    <s v="Sunday"/>
    <s v="Pune"/>
    <s v="Email"/>
    <s v="Invoice Query"/>
    <x v="0"/>
    <x v="1"/>
    <s v="Normal"/>
    <s v="Critical"/>
    <x v="1"/>
  </r>
  <r>
    <s v="OPS-102924"/>
    <d v="2025-10-21T00:00:00"/>
    <x v="1"/>
    <s v="Hyderabad"/>
    <s v="Vendor Query"/>
    <s v="High"/>
    <x v="1"/>
    <x v="4"/>
    <x v="2"/>
    <n v="6.4"/>
    <n v="12"/>
    <x v="0"/>
    <n v="0"/>
    <n v="5"/>
    <n v="350"/>
    <n v="2240"/>
    <x v="3"/>
    <n v="10"/>
    <s v="Q4"/>
    <s v="Tuesday"/>
    <s v="Hyderabad"/>
    <s v="Portal"/>
    <s v="Vendor Query"/>
    <x v="1"/>
    <x v="0"/>
    <s v="Normal"/>
    <s v="Good"/>
    <x v="0"/>
  </r>
  <r>
    <s v="OPS-101983"/>
    <d v="2025-09-14T00:00:00"/>
    <x v="0"/>
    <s v="Pune"/>
    <s v="Invoice Query"/>
    <s v="Low"/>
    <x v="0"/>
    <x v="3"/>
    <x v="0"/>
    <n v="2"/>
    <n v="48"/>
    <x v="0"/>
    <n v="1"/>
    <n v="4.9000000000000004"/>
    <n v="400"/>
    <n v="800"/>
    <x v="9"/>
    <n v="9"/>
    <s v="Q3"/>
    <s v="Sunday"/>
    <s v="Pune"/>
    <s v="Email"/>
    <s v="Invoice Query"/>
    <x v="0"/>
    <x v="0"/>
    <s v="Normal"/>
    <s v="Excellent"/>
    <x v="1"/>
  </r>
  <r>
    <s v="OPS-104441"/>
    <d v="2025-09-21T00:00:00"/>
    <x v="1"/>
    <s v="Bengaluru"/>
    <s v="Vendor Query"/>
    <s v="Medium"/>
    <x v="3"/>
    <x v="2"/>
    <x v="0"/>
    <n v="13.2"/>
    <n v="24"/>
    <x v="0"/>
    <n v="0"/>
    <n v="5"/>
    <n v="400"/>
    <n v="5280"/>
    <x v="9"/>
    <n v="9"/>
    <s v="Q3"/>
    <s v="Sunday"/>
    <s v="Bengaluru"/>
    <s v="Phone"/>
    <s v="Vendor Query"/>
    <x v="1"/>
    <x v="0"/>
    <s v="Normal"/>
    <s v="Good"/>
    <x v="0"/>
  </r>
  <r>
    <s v="OPS-102756"/>
    <d v="2025-07-11T00:00:00"/>
    <x v="3"/>
    <s v="Pune"/>
    <s v="Compliance Request"/>
    <s v="Medium"/>
    <x v="3"/>
    <x v="4"/>
    <x v="0"/>
    <n v="15.5"/>
    <n v="24"/>
    <x v="0"/>
    <n v="1"/>
    <n v="3.8"/>
    <n v="280"/>
    <n v="4340"/>
    <x v="11"/>
    <n v="7"/>
    <s v="Q3"/>
    <s v="Friday"/>
    <s v="Pune"/>
    <s v="Phone"/>
    <s v="Compliance Request"/>
    <x v="3"/>
    <x v="0"/>
    <s v="Normal"/>
    <s v="Good"/>
    <x v="1"/>
  </r>
  <r>
    <s v="OPS-104243"/>
    <d v="2025-07-23T00:00:00"/>
    <x v="0"/>
    <s v="Noida"/>
    <s v="System Issue"/>
    <s v="Low"/>
    <x v="1"/>
    <x v="4"/>
    <x v="0"/>
    <n v="21.5"/>
    <n v="48"/>
    <x v="0"/>
    <n v="0"/>
    <n v="4.5"/>
    <n v="350"/>
    <n v="7525"/>
    <x v="11"/>
    <n v="7"/>
    <s v="Q3"/>
    <s v="Wednesday"/>
    <s v="Noida"/>
    <s v="Portal"/>
    <s v="System Issue"/>
    <x v="0"/>
    <x v="0"/>
    <s v="Normal"/>
    <s v="Excellent"/>
    <x v="0"/>
  </r>
  <r>
    <s v="OPS-101624"/>
    <d v="2025-02-09T00:00:00"/>
    <x v="5"/>
    <s v="Noida"/>
    <s v="Employee Query"/>
    <s v="Low"/>
    <x v="1"/>
    <x v="3"/>
    <x v="1"/>
    <n v="39.9"/>
    <n v="48"/>
    <x v="0"/>
    <n v="1"/>
    <n v="3.3"/>
    <n v="320"/>
    <n v="12768"/>
    <x v="4"/>
    <n v="2"/>
    <s v="Q1"/>
    <s v="Sunday"/>
    <s v="Noida"/>
    <s v="Portal"/>
    <s v="Employee Query"/>
    <x v="5"/>
    <x v="0"/>
    <s v="Normal"/>
    <s v="Good"/>
    <x v="1"/>
  </r>
  <r>
    <s v="OPS-103632"/>
    <d v="2025-08-09T00:00:00"/>
    <x v="2"/>
    <s v="Gurugram"/>
    <s v="Vendor Query"/>
    <s v="Medium"/>
    <x v="1"/>
    <x v="4"/>
    <x v="0"/>
    <n v="11.8"/>
    <n v="24"/>
    <x v="0"/>
    <n v="0"/>
    <n v="4"/>
    <n v="280"/>
    <n v="3304"/>
    <x v="1"/>
    <n v="8"/>
    <s v="Q3"/>
    <s v="Saturday"/>
    <s v="Gurugram"/>
    <s v="Portal"/>
    <s v="Vendor Query"/>
    <x v="2"/>
    <x v="0"/>
    <s v="Normal"/>
    <s v="Excellent"/>
    <x v="0"/>
  </r>
  <r>
    <s v="OPS-101394"/>
    <d v="2025-11-08T00:00:00"/>
    <x v="3"/>
    <s v="Mumbai"/>
    <s v="Employee Query"/>
    <s v="High"/>
    <x v="3"/>
    <x v="0"/>
    <x v="0"/>
    <n v="7.3"/>
    <n v="12"/>
    <x v="0"/>
    <n v="0"/>
    <n v="4.8"/>
    <n v="320"/>
    <n v="2336"/>
    <x v="6"/>
    <n v="11"/>
    <s v="Q4"/>
    <s v="Saturday"/>
    <s v="Mumbai"/>
    <s v="Phone"/>
    <s v="Employee Query"/>
    <x v="3"/>
    <x v="0"/>
    <s v="Normal"/>
    <s v="Good"/>
    <x v="0"/>
  </r>
  <r>
    <s v="OPS-101748"/>
    <d v="2025-02-27T00:00:00"/>
    <x v="3"/>
    <s v="Hyderabad"/>
    <s v="Compliance Request"/>
    <s v="Medium"/>
    <x v="1"/>
    <x v="4"/>
    <x v="0"/>
    <n v="11.7"/>
    <n v="24"/>
    <x v="0"/>
    <n v="1"/>
    <n v="4.2"/>
    <n v="280"/>
    <n v="3276"/>
    <x v="4"/>
    <n v="2"/>
    <s v="Q1"/>
    <s v="Thursday"/>
    <s v="Hyderabad"/>
    <s v="Portal"/>
    <s v="Compliance Request"/>
    <x v="3"/>
    <x v="0"/>
    <s v="Normal"/>
    <s v="Excellent"/>
    <x v="1"/>
  </r>
  <r>
    <s v="OPS-104893"/>
    <d v="2025-02-28T00:00:00"/>
    <x v="1"/>
    <s v="Chennai"/>
    <s v="Employee Query"/>
    <s v="Low"/>
    <x v="0"/>
    <x v="2"/>
    <x v="0"/>
    <n v="13.8"/>
    <n v="48"/>
    <x v="0"/>
    <n v="2"/>
    <n v="3.9"/>
    <n v="320"/>
    <n v="4416"/>
    <x v="4"/>
    <n v="2"/>
    <s v="Q1"/>
    <s v="Friday"/>
    <s v="Chennai"/>
    <s v="Email"/>
    <s v="Employee Query"/>
    <x v="1"/>
    <x v="0"/>
    <s v="Normal"/>
    <s v="Excellent"/>
    <x v="1"/>
  </r>
  <r>
    <s v="OPS-102410"/>
    <d v="2025-03-20T00:00:00"/>
    <x v="3"/>
    <s v="Hyderabad"/>
    <s v="Access Request"/>
    <s v="Medium"/>
    <x v="1"/>
    <x v="3"/>
    <x v="0"/>
    <n v="7.5"/>
    <n v="24"/>
    <x v="0"/>
    <n v="0"/>
    <n v="4.8"/>
    <n v="400"/>
    <n v="3000"/>
    <x v="8"/>
    <n v="3"/>
    <s v="Q1"/>
    <s v="Thursday"/>
    <s v="Hyderabad"/>
    <s v="Portal"/>
    <s v="Access Request"/>
    <x v="3"/>
    <x v="0"/>
    <s v="Normal"/>
    <s v="Excellent"/>
    <x v="0"/>
  </r>
  <r>
    <s v="OPS-104852"/>
    <d v="2025-12-05T00:00:00"/>
    <x v="0"/>
    <s v="Gurugram"/>
    <s v="Access Request"/>
    <s v="Medium"/>
    <x v="0"/>
    <x v="0"/>
    <x v="0"/>
    <n v="9"/>
    <n v="24"/>
    <x v="0"/>
    <n v="0"/>
    <n v="5"/>
    <n v="350"/>
    <n v="3150"/>
    <x v="7"/>
    <n v="12"/>
    <s v="Q4"/>
    <s v="Friday"/>
    <s v="Gurugram"/>
    <s v="Email"/>
    <s v="Access Request"/>
    <x v="0"/>
    <x v="0"/>
    <s v="Normal"/>
    <s v="Excellent"/>
    <x v="0"/>
  </r>
  <r>
    <s v="OPS-104540"/>
    <d v="2025-02-04T00:00:00"/>
    <x v="1"/>
    <s v="Hyderabad"/>
    <s v="Invoice Query"/>
    <s v="Medium"/>
    <x v="2"/>
    <x v="2"/>
    <x v="0"/>
    <n v="28"/>
    <n v="24"/>
    <x v="1"/>
    <n v="0"/>
    <n v="3.9"/>
    <n v="350"/>
    <n v="9800"/>
    <x v="4"/>
    <n v="2"/>
    <s v="Q1"/>
    <s v="Tuesday"/>
    <s v="Hyderabad"/>
    <s v="Teams"/>
    <s v="Invoice Query"/>
    <x v="1"/>
    <x v="1"/>
    <s v="Normal"/>
    <s v="At Risk"/>
    <x v="0"/>
  </r>
  <r>
    <s v="OPS-100853"/>
    <d v="2025-12-12T00:00:00"/>
    <x v="2"/>
    <s v="Noida"/>
    <s v="System Issue"/>
    <s v="Medium"/>
    <x v="0"/>
    <x v="2"/>
    <x v="0"/>
    <n v="15.1"/>
    <n v="24"/>
    <x v="0"/>
    <n v="0"/>
    <n v="5"/>
    <n v="320"/>
    <n v="4832"/>
    <x v="7"/>
    <n v="12"/>
    <s v="Q4"/>
    <s v="Friday"/>
    <s v="Noida"/>
    <s v="Email"/>
    <s v="System Issue"/>
    <x v="2"/>
    <x v="0"/>
    <s v="Normal"/>
    <s v="Good"/>
    <x v="0"/>
  </r>
  <r>
    <s v="OPS-101777"/>
    <d v="2025-06-02T00:00:00"/>
    <x v="3"/>
    <s v="Hyderabad"/>
    <s v="Vendor Query"/>
    <s v="High"/>
    <x v="2"/>
    <x v="4"/>
    <x v="0"/>
    <n v="23.8"/>
    <n v="12"/>
    <x v="1"/>
    <n v="0"/>
    <n v="4.3"/>
    <n v="280"/>
    <n v="6664"/>
    <x v="0"/>
    <n v="6"/>
    <s v="Q2"/>
    <s v="Monday"/>
    <s v="Hyderabad"/>
    <s v="Teams"/>
    <s v="Vendor Query"/>
    <x v="3"/>
    <x v="1"/>
    <s v="Normal"/>
    <s v="Critical"/>
    <x v="0"/>
  </r>
  <r>
    <s v="OPS-102533"/>
    <d v="2025-10-17T00:00:00"/>
    <x v="4"/>
    <s v="Bengaluru"/>
    <s v="Access Request"/>
    <s v="Medium"/>
    <x v="0"/>
    <x v="3"/>
    <x v="0"/>
    <n v="26.4"/>
    <n v="24"/>
    <x v="1"/>
    <n v="0"/>
    <n v="4.0999999999999996"/>
    <n v="350"/>
    <n v="9240"/>
    <x v="3"/>
    <n v="10"/>
    <s v="Q4"/>
    <s v="Friday"/>
    <s v="Bengaluru"/>
    <s v="Email"/>
    <s v="Access Request"/>
    <x v="4"/>
    <x v="1"/>
    <s v="Normal"/>
    <s v="At Risk"/>
    <x v="0"/>
  </r>
  <r>
    <s v="OPS-101767"/>
    <d v="2025-01-27T00:00:00"/>
    <x v="5"/>
    <s v="Bengaluru"/>
    <s v="Compliance Request"/>
    <s v="High"/>
    <x v="1"/>
    <x v="3"/>
    <x v="0"/>
    <n v="16.399999999999999"/>
    <n v="12"/>
    <x v="1"/>
    <n v="0"/>
    <n v="4.3"/>
    <n v="450"/>
    <n v="7380"/>
    <x v="5"/>
    <n v="1"/>
    <s v="Q1"/>
    <s v="Monday"/>
    <s v="Bengaluru"/>
    <s v="Portal"/>
    <s v="Compliance Request"/>
    <x v="5"/>
    <x v="1"/>
    <s v="Normal"/>
    <s v="At Risk"/>
    <x v="0"/>
  </r>
  <r>
    <s v="OPS-104800"/>
    <d v="2025-04-30T00:00:00"/>
    <x v="6"/>
    <s v="Gurugram"/>
    <s v="Compliance Request"/>
    <s v="Critical"/>
    <x v="2"/>
    <x v="0"/>
    <x v="0"/>
    <n v="8.3000000000000007"/>
    <n v="4"/>
    <x v="1"/>
    <n v="1"/>
    <n v="4.7"/>
    <n v="450"/>
    <n v="3735"/>
    <x v="10"/>
    <n v="4"/>
    <s v="Q2"/>
    <s v="Wednesday"/>
    <s v="Gurugram"/>
    <s v="Teams"/>
    <s v="Compliance Request"/>
    <x v="6"/>
    <x v="1"/>
    <s v="Critical Risk"/>
    <s v="Critical"/>
    <x v="1"/>
  </r>
  <r>
    <s v="OPS-103802"/>
    <d v="2025-06-12T00:00:00"/>
    <x v="3"/>
    <s v="Hyderabad"/>
    <s v="Compliance Request"/>
    <s v="High"/>
    <x v="4"/>
    <x v="3"/>
    <x v="1"/>
    <n v="10.9"/>
    <n v="12"/>
    <x v="0"/>
    <n v="2"/>
    <n v="4.2"/>
    <n v="450"/>
    <n v="4905"/>
    <x v="0"/>
    <n v="6"/>
    <s v="Q2"/>
    <s v="Thursday"/>
    <s v="Hyderabad"/>
    <s v="Unknown"/>
    <s v="Compliance Request"/>
    <x v="3"/>
    <x v="0"/>
    <s v="Normal"/>
    <s v="Good"/>
    <x v="1"/>
  </r>
  <r>
    <s v="OPS-102920"/>
    <d v="2025-06-16T00:00:00"/>
    <x v="1"/>
    <s v="Chennai"/>
    <s v="Compliance Request"/>
    <s v="Medium"/>
    <x v="1"/>
    <x v="1"/>
    <x v="1"/>
    <n v="15.5"/>
    <n v="24"/>
    <x v="0"/>
    <n v="3"/>
    <n v="3.5"/>
    <n v="320"/>
    <n v="4960"/>
    <x v="0"/>
    <n v="6"/>
    <s v="Q2"/>
    <s v="Monday"/>
    <s v="Chennai"/>
    <s v="Portal"/>
    <s v="Compliance Request"/>
    <x v="1"/>
    <x v="0"/>
    <s v="Normal"/>
    <s v="Good"/>
    <x v="1"/>
  </r>
  <r>
    <s v="OPS-104006"/>
    <d v="2025-11-18T00:00:00"/>
    <x v="4"/>
    <s v="Chennai"/>
    <s v="Employee Query"/>
    <s v="Low"/>
    <x v="2"/>
    <x v="3"/>
    <x v="0"/>
    <n v="6.8"/>
    <n v="48"/>
    <x v="0"/>
    <n v="0"/>
    <n v="5"/>
    <n v="450"/>
    <n v="3060"/>
    <x v="6"/>
    <n v="11"/>
    <s v="Q4"/>
    <s v="Tuesday"/>
    <s v="Chennai"/>
    <s v="Teams"/>
    <s v="Employee Query"/>
    <x v="4"/>
    <x v="0"/>
    <s v="Normal"/>
    <s v="Excellent"/>
    <x v="0"/>
  </r>
  <r>
    <s v="OPS-102660"/>
    <d v="2025-04-28T00:00:00"/>
    <x v="1"/>
    <s v="Noida"/>
    <s v="Employee Query"/>
    <s v="Low"/>
    <x v="0"/>
    <x v="1"/>
    <x v="1"/>
    <n v="10.199999999999999"/>
    <n v="48"/>
    <x v="0"/>
    <n v="2"/>
    <n v="3.5"/>
    <n v="320"/>
    <n v="3264"/>
    <x v="10"/>
    <n v="4"/>
    <s v="Q2"/>
    <s v="Monday"/>
    <s v="Noida"/>
    <s v="Email"/>
    <s v="Employee Query"/>
    <x v="1"/>
    <x v="0"/>
    <s v="Normal"/>
    <s v="Excellent"/>
    <x v="1"/>
  </r>
  <r>
    <s v="OPS-103122"/>
    <d v="2025-10-02T00:00:00"/>
    <x v="1"/>
    <s v="Bengaluru"/>
    <s v="Report Request"/>
    <s v="High"/>
    <x v="1"/>
    <x v="2"/>
    <x v="0"/>
    <n v="21.4"/>
    <n v="12"/>
    <x v="1"/>
    <n v="0"/>
    <n v="4.2"/>
    <n v="450"/>
    <n v="9630"/>
    <x v="3"/>
    <n v="10"/>
    <s v="Q4"/>
    <s v="Thursday"/>
    <s v="Bengaluru"/>
    <s v="Portal"/>
    <s v="Report Request"/>
    <x v="1"/>
    <x v="1"/>
    <s v="Normal"/>
    <s v="Critical"/>
    <x v="0"/>
  </r>
  <r>
    <s v="OPS-104392"/>
    <d v="2025-09-01T00:00:00"/>
    <x v="0"/>
    <s v="Bengaluru"/>
    <s v="Data Correction"/>
    <s v="Medium"/>
    <x v="2"/>
    <x v="4"/>
    <x v="0"/>
    <n v="3.5"/>
    <n v="24"/>
    <x v="0"/>
    <n v="0"/>
    <n v="4.5"/>
    <n v="400"/>
    <n v="1400"/>
    <x v="9"/>
    <n v="9"/>
    <s v="Q3"/>
    <s v="Monday"/>
    <s v="Bengaluru"/>
    <s v="Teams"/>
    <s v="Data Correction"/>
    <x v="0"/>
    <x v="0"/>
    <s v="Normal"/>
    <s v="Excellent"/>
    <x v="0"/>
  </r>
  <r>
    <s v="OPS-100352"/>
    <d v="2025-05-08T00:00:00"/>
    <x v="4"/>
    <s v="Pune"/>
    <s v="Employee Query"/>
    <s v="Low"/>
    <x v="0"/>
    <x v="1"/>
    <x v="0"/>
    <n v="41"/>
    <n v="48"/>
    <x v="0"/>
    <n v="0"/>
    <n v="3.8"/>
    <n v="320"/>
    <n v="13120"/>
    <x v="2"/>
    <n v="5"/>
    <s v="Q2"/>
    <s v="Thursday"/>
    <s v="Pune"/>
    <s v="Email"/>
    <s v="Employee Query"/>
    <x v="4"/>
    <x v="0"/>
    <s v="Normal"/>
    <s v="Good"/>
    <x v="0"/>
  </r>
  <r>
    <s v="OPS-101443"/>
    <d v="2025-07-17T00:00:00"/>
    <x v="3"/>
    <s v="Pune"/>
    <s v="Employee Query"/>
    <s v="Medium"/>
    <x v="0"/>
    <x v="0"/>
    <x v="0"/>
    <n v="6.2"/>
    <n v="24"/>
    <x v="0"/>
    <n v="0"/>
    <n v="4.5999999999999996"/>
    <n v="450"/>
    <n v="2790"/>
    <x v="11"/>
    <n v="7"/>
    <s v="Q3"/>
    <s v="Thursday"/>
    <s v="Pune"/>
    <s v="Email"/>
    <s v="Employee Query"/>
    <x v="3"/>
    <x v="0"/>
    <s v="Normal"/>
    <s v="Excellent"/>
    <x v="0"/>
  </r>
  <r>
    <s v="OPS-103153"/>
    <d v="2025-01-02T00:00:00"/>
    <x v="6"/>
    <s v="Gurugram"/>
    <s v="Invoice Query"/>
    <s v="Medium"/>
    <x v="0"/>
    <x v="4"/>
    <x v="2"/>
    <n v="2.8"/>
    <n v="24"/>
    <x v="0"/>
    <n v="2"/>
    <n v="4.5999999999999996"/>
    <n v="320"/>
    <n v="896"/>
    <x v="5"/>
    <n v="1"/>
    <s v="Q1"/>
    <s v="Thursday"/>
    <s v="Gurugram"/>
    <s v="Email"/>
    <s v="Invoice Query"/>
    <x v="6"/>
    <x v="0"/>
    <s v="Normal"/>
    <s v="Excellent"/>
    <x v="1"/>
  </r>
  <r>
    <s v="OPS-104719"/>
    <d v="2025-11-10T00:00:00"/>
    <x v="5"/>
    <s v="Pune"/>
    <s v="Data Correction"/>
    <s v="Medium"/>
    <x v="1"/>
    <x v="2"/>
    <x v="1"/>
    <n v="4.5999999999999996"/>
    <n v="24"/>
    <x v="0"/>
    <n v="2"/>
    <n v="4.0999999999999996"/>
    <n v="350"/>
    <n v="1610"/>
    <x v="6"/>
    <n v="11"/>
    <s v="Q4"/>
    <s v="Monday"/>
    <s v="Pune"/>
    <s v="Portal"/>
    <s v="Data Correction"/>
    <x v="5"/>
    <x v="0"/>
    <s v="Normal"/>
    <s v="Excellent"/>
    <x v="1"/>
  </r>
  <r>
    <s v="OPS-101148"/>
    <d v="2025-05-07T00:00:00"/>
    <x v="2"/>
    <s v="Hyderabad"/>
    <s v="Invoice Query"/>
    <s v="Medium"/>
    <x v="0"/>
    <x v="4"/>
    <x v="0"/>
    <n v="12.3"/>
    <n v="24"/>
    <x v="0"/>
    <n v="0"/>
    <n v="4.9000000000000004"/>
    <n v="350"/>
    <n v="4305"/>
    <x v="2"/>
    <n v="5"/>
    <s v="Q2"/>
    <s v="Wednesday"/>
    <s v="Hyderabad"/>
    <s v="Email"/>
    <s v="Invoice Query"/>
    <x v="2"/>
    <x v="0"/>
    <s v="Normal"/>
    <s v="Good"/>
    <x v="0"/>
  </r>
  <r>
    <s v="OPS-104047"/>
    <d v="2025-11-20T00:00:00"/>
    <x v="3"/>
    <s v="Chennai"/>
    <s v="Employee Query"/>
    <s v="Medium"/>
    <x v="0"/>
    <x v="2"/>
    <x v="0"/>
    <n v="14.3"/>
    <n v="24"/>
    <x v="0"/>
    <n v="0"/>
    <n v="4.5"/>
    <n v="320"/>
    <n v="4576"/>
    <x v="6"/>
    <n v="11"/>
    <s v="Q4"/>
    <s v="Thursday"/>
    <s v="Chennai"/>
    <s v="Email"/>
    <s v="Employee Query"/>
    <x v="3"/>
    <x v="0"/>
    <s v="Normal"/>
    <s v="Good"/>
    <x v="0"/>
  </r>
  <r>
    <s v="OPS-103858"/>
    <d v="2025-04-14T00:00:00"/>
    <x v="3"/>
    <s v="Chennai"/>
    <s v="Report Request"/>
    <s v="Low"/>
    <x v="1"/>
    <x v="4"/>
    <x v="0"/>
    <n v="11.6"/>
    <n v="48"/>
    <x v="0"/>
    <n v="0"/>
    <n v="4.5"/>
    <n v="350"/>
    <n v="4060"/>
    <x v="10"/>
    <n v="4"/>
    <s v="Q2"/>
    <s v="Monday"/>
    <s v="Chennai"/>
    <s v="Portal"/>
    <s v="Report Request"/>
    <x v="3"/>
    <x v="0"/>
    <s v="Normal"/>
    <s v="Excellent"/>
    <x v="0"/>
  </r>
  <r>
    <s v="OPS-103563"/>
    <d v="2025-07-03T00:00:00"/>
    <x v="3"/>
    <s v="Bengaluru"/>
    <s v="Invoice Query"/>
    <s v="Low"/>
    <x v="3"/>
    <x v="3"/>
    <x v="0"/>
    <n v="2.2999999999999998"/>
    <n v="48"/>
    <x v="0"/>
    <n v="0"/>
    <n v="4.8"/>
    <n v="320"/>
    <n v="736"/>
    <x v="11"/>
    <n v="7"/>
    <s v="Q3"/>
    <s v="Thursday"/>
    <s v="Bengaluru"/>
    <s v="Phone"/>
    <s v="Invoice Query"/>
    <x v="3"/>
    <x v="0"/>
    <s v="Normal"/>
    <s v="Excellent"/>
    <x v="0"/>
  </r>
  <r>
    <s v="OPS-100139"/>
    <d v="2025-03-04T00:00:00"/>
    <x v="0"/>
    <s v="Hyderabad"/>
    <s v="Report Request"/>
    <s v="Medium"/>
    <x v="1"/>
    <x v="2"/>
    <x v="0"/>
    <n v="17.8"/>
    <n v="24"/>
    <x v="0"/>
    <n v="1"/>
    <n v="4.4000000000000004"/>
    <n v="400"/>
    <n v="7120"/>
    <x v="8"/>
    <n v="3"/>
    <s v="Q1"/>
    <s v="Tuesday"/>
    <s v="Hyderabad"/>
    <s v="Portal"/>
    <s v="Report Request"/>
    <x v="0"/>
    <x v="0"/>
    <s v="Normal"/>
    <s v="Good"/>
    <x v="1"/>
  </r>
  <r>
    <s v="OPS-102544"/>
    <d v="2025-01-08T00:00:00"/>
    <x v="3"/>
    <s v="Pune"/>
    <s v="Compliance Request"/>
    <s v="Critical"/>
    <x v="3"/>
    <x v="0"/>
    <x v="0"/>
    <n v="9.6"/>
    <n v="4"/>
    <x v="1"/>
    <n v="0"/>
    <n v="4.5"/>
    <n v="400"/>
    <n v="3840"/>
    <x v="5"/>
    <n v="1"/>
    <s v="Q1"/>
    <s v="Wednesday"/>
    <s v="Pune"/>
    <s v="Phone"/>
    <s v="Compliance Request"/>
    <x v="3"/>
    <x v="1"/>
    <s v="Normal"/>
    <s v="Critical"/>
    <x v="0"/>
  </r>
  <r>
    <s v="OPS-102354"/>
    <d v="2025-09-15T00:00:00"/>
    <x v="6"/>
    <s v="Chennai"/>
    <s v="System Issue"/>
    <s v="Critical"/>
    <x v="3"/>
    <x v="2"/>
    <x v="0"/>
    <n v="2"/>
    <n v="4"/>
    <x v="0"/>
    <n v="0"/>
    <n v="4.4000000000000004"/>
    <n v="320"/>
    <n v="640"/>
    <x v="9"/>
    <n v="9"/>
    <s v="Q3"/>
    <s v="Monday"/>
    <s v="Chennai"/>
    <s v="Phone"/>
    <s v="System Issue"/>
    <x v="6"/>
    <x v="0"/>
    <s v="Critical Risk"/>
    <s v="Excellent"/>
    <x v="0"/>
  </r>
  <r>
    <s v="OPS-104094"/>
    <d v="2025-02-15T00:00:00"/>
    <x v="5"/>
    <s v="Chennai"/>
    <s v="Employee Query"/>
    <s v="Medium"/>
    <x v="0"/>
    <x v="2"/>
    <x v="0"/>
    <n v="5.8"/>
    <n v="24"/>
    <x v="0"/>
    <n v="0"/>
    <n v="5"/>
    <n v="450"/>
    <n v="2610"/>
    <x v="4"/>
    <n v="2"/>
    <s v="Q1"/>
    <s v="Saturday"/>
    <s v="Chennai"/>
    <s v="Email"/>
    <s v="Employee Query"/>
    <x v="5"/>
    <x v="0"/>
    <s v="Normal"/>
    <s v="Excellent"/>
    <x v="0"/>
  </r>
  <r>
    <s v="OPS-101233"/>
    <d v="2025-04-23T00:00:00"/>
    <x v="4"/>
    <s v="Bengaluru"/>
    <s v="Access Request"/>
    <s v="Medium"/>
    <x v="1"/>
    <x v="3"/>
    <x v="0"/>
    <n v="17.7"/>
    <n v="24"/>
    <x v="0"/>
    <n v="0"/>
    <n v="4.4000000000000004"/>
    <n v="400"/>
    <n v="7080"/>
    <x v="10"/>
    <n v="4"/>
    <s v="Q2"/>
    <s v="Wednesday"/>
    <s v="Bengaluru"/>
    <s v="Portal"/>
    <s v="Access Request"/>
    <x v="4"/>
    <x v="0"/>
    <s v="Normal"/>
    <s v="Good"/>
    <x v="0"/>
  </r>
  <r>
    <s v="OPS-104114"/>
    <d v="2025-12-17T00:00:00"/>
    <x v="2"/>
    <s v="Gurugram"/>
    <s v="Compliance Request"/>
    <s v="Critical"/>
    <x v="0"/>
    <x v="1"/>
    <x v="0"/>
    <n v="1.6"/>
    <n v="4"/>
    <x v="0"/>
    <n v="0"/>
    <n v="5"/>
    <n v="280"/>
    <n v="448"/>
    <x v="7"/>
    <n v="12"/>
    <s v="Q4"/>
    <s v="Wednesday"/>
    <s v="Gurugram"/>
    <s v="Email"/>
    <s v="Compliance Request"/>
    <x v="2"/>
    <x v="0"/>
    <s v="Normal"/>
    <s v="Excellent"/>
    <x v="0"/>
  </r>
  <r>
    <s v="OPS-104296"/>
    <d v="2025-01-29T00:00:00"/>
    <x v="0"/>
    <s v="Mumbai"/>
    <s v="Vendor Query"/>
    <s v="Low"/>
    <x v="1"/>
    <x v="0"/>
    <x v="0"/>
    <n v="15.9"/>
    <n v="48"/>
    <x v="0"/>
    <n v="0"/>
    <n v="4.3"/>
    <n v="350"/>
    <n v="5565"/>
    <x v="5"/>
    <n v="1"/>
    <s v="Q1"/>
    <s v="Wednesday"/>
    <s v="Mumbai"/>
    <s v="Portal"/>
    <s v="Vendor Query"/>
    <x v="0"/>
    <x v="0"/>
    <s v="Normal"/>
    <s v="Excellent"/>
    <x v="0"/>
  </r>
  <r>
    <s v="OPS-102793"/>
    <d v="2025-04-17T00:00:00"/>
    <x v="5"/>
    <s v="Chennai"/>
    <s v="Report Request"/>
    <s v="Low"/>
    <x v="0"/>
    <x v="4"/>
    <x v="1"/>
    <n v="4.2"/>
    <n v="48"/>
    <x v="0"/>
    <n v="3"/>
    <n v="3.6"/>
    <n v="320"/>
    <n v="1344"/>
    <x v="10"/>
    <n v="4"/>
    <s v="Q2"/>
    <s v="Thursday"/>
    <s v="Chennai"/>
    <s v="Email"/>
    <s v="Report Request"/>
    <x v="5"/>
    <x v="0"/>
    <s v="Normal"/>
    <s v="Excellent"/>
    <x v="1"/>
  </r>
  <r>
    <s v="OPS-101130"/>
    <d v="2025-01-23T00:00:00"/>
    <x v="5"/>
    <s v="Mumbai"/>
    <s v="Data Correction"/>
    <s v="Critical"/>
    <x v="0"/>
    <x v="3"/>
    <x v="1"/>
    <n v="9.1"/>
    <n v="4"/>
    <x v="1"/>
    <n v="2"/>
    <n v="4"/>
    <n v="450"/>
    <n v="4095"/>
    <x v="5"/>
    <n v="1"/>
    <s v="Q1"/>
    <s v="Thursday"/>
    <s v="Mumbai"/>
    <s v="Email"/>
    <s v="Data Correction"/>
    <x v="5"/>
    <x v="1"/>
    <s v="Normal"/>
    <s v="Critical"/>
    <x v="1"/>
  </r>
  <r>
    <s v="OPS-102764"/>
    <d v="2025-05-26T00:00:00"/>
    <x v="6"/>
    <s v="Noida"/>
    <s v="Compliance Request"/>
    <s v="Low"/>
    <x v="1"/>
    <x v="0"/>
    <x v="0"/>
    <n v="5.5"/>
    <n v="48"/>
    <x v="0"/>
    <n v="0"/>
    <n v="4.5999999999999996"/>
    <n v="320"/>
    <n v="1760"/>
    <x v="2"/>
    <n v="5"/>
    <s v="Q2"/>
    <s v="Monday"/>
    <s v="Noida"/>
    <s v="Portal"/>
    <s v="Compliance Request"/>
    <x v="6"/>
    <x v="0"/>
    <s v="Normal"/>
    <s v="Excellent"/>
    <x v="0"/>
  </r>
  <r>
    <s v="OPS-101516"/>
    <d v="2025-12-06T00:00:00"/>
    <x v="2"/>
    <s v="Bengaluru"/>
    <s v="Employee Query"/>
    <s v="Low"/>
    <x v="1"/>
    <x v="1"/>
    <x v="0"/>
    <n v="10.4"/>
    <n v="48"/>
    <x v="0"/>
    <n v="0"/>
    <n v="4.7"/>
    <n v="320"/>
    <n v="3328"/>
    <x v="7"/>
    <n v="12"/>
    <s v="Q4"/>
    <s v="Saturday"/>
    <s v="Bengaluru"/>
    <s v="Portal"/>
    <s v="Employee Query"/>
    <x v="2"/>
    <x v="0"/>
    <s v="Normal"/>
    <s v="Excellent"/>
    <x v="0"/>
  </r>
  <r>
    <s v="OPS-102048"/>
    <d v="2025-09-21T00:00:00"/>
    <x v="1"/>
    <s v="Hyderabad"/>
    <s v="Report Request"/>
    <s v="High"/>
    <x v="0"/>
    <x v="0"/>
    <x v="0"/>
    <n v="30.3"/>
    <n v="12"/>
    <x v="1"/>
    <n v="0"/>
    <n v="4.2"/>
    <n v="400"/>
    <n v="12120"/>
    <x v="9"/>
    <n v="9"/>
    <s v="Q3"/>
    <s v="Sunday"/>
    <s v="Hyderabad"/>
    <s v="Email"/>
    <s v="Report Request"/>
    <x v="1"/>
    <x v="1"/>
    <s v="Normal"/>
    <s v="Critical"/>
    <x v="0"/>
  </r>
  <r>
    <s v="OPS-101392"/>
    <d v="2025-09-03T00:00:00"/>
    <x v="1"/>
    <s v="Bengaluru"/>
    <s v="Access Request"/>
    <s v="Medium"/>
    <x v="0"/>
    <x v="4"/>
    <x v="0"/>
    <n v="6.2"/>
    <n v="24"/>
    <x v="0"/>
    <n v="2"/>
    <n v="4.8"/>
    <n v="320"/>
    <n v="1984"/>
    <x v="9"/>
    <n v="9"/>
    <s v="Q3"/>
    <s v="Wednesday"/>
    <s v="Bengaluru"/>
    <s v="Email"/>
    <s v="Access Request"/>
    <x v="1"/>
    <x v="0"/>
    <s v="Normal"/>
    <s v="Excellent"/>
    <x v="1"/>
  </r>
  <r>
    <s v="OPS-102164"/>
    <d v="2025-01-27T00:00:00"/>
    <x v="3"/>
    <s v="Mumbai"/>
    <s v="Report Request"/>
    <s v="Medium"/>
    <x v="2"/>
    <x v="4"/>
    <x v="1"/>
    <n v="53.4"/>
    <n v="24"/>
    <x v="1"/>
    <n v="3"/>
    <n v="3"/>
    <n v="280"/>
    <n v="14952"/>
    <x v="5"/>
    <n v="1"/>
    <s v="Q1"/>
    <s v="Monday"/>
    <s v="Mumbai"/>
    <s v="Teams"/>
    <s v="Report Request"/>
    <x v="3"/>
    <x v="1"/>
    <s v="Normal"/>
    <s v="Critical"/>
    <x v="1"/>
  </r>
  <r>
    <s v="OPS-101439"/>
    <d v="2025-09-21T00:00:00"/>
    <x v="6"/>
    <s v="Chennai"/>
    <s v="Compliance Request"/>
    <s v="High"/>
    <x v="0"/>
    <x v="4"/>
    <x v="0"/>
    <n v="8.3000000000000007"/>
    <n v="12"/>
    <x v="0"/>
    <n v="0"/>
    <n v="4.8"/>
    <n v="450"/>
    <n v="3735"/>
    <x v="9"/>
    <n v="9"/>
    <s v="Q3"/>
    <s v="Sunday"/>
    <s v="Chennai"/>
    <s v="Email"/>
    <s v="Compliance Request"/>
    <x v="6"/>
    <x v="0"/>
    <s v="Normal"/>
    <s v="Good"/>
    <x v="0"/>
  </r>
  <r>
    <s v="OPS-101011"/>
    <d v="2025-03-25T00:00:00"/>
    <x v="1"/>
    <s v="Bengaluru"/>
    <s v="Invoice Query"/>
    <s v="Medium"/>
    <x v="1"/>
    <x v="1"/>
    <x v="0"/>
    <n v="5.6"/>
    <n v="24"/>
    <x v="0"/>
    <n v="1"/>
    <n v="4.4000000000000004"/>
    <n v="280"/>
    <n v="1568"/>
    <x v="8"/>
    <n v="3"/>
    <s v="Q1"/>
    <s v="Tuesday"/>
    <s v="Bengaluru"/>
    <s v="Portal"/>
    <s v="Invoice Query"/>
    <x v="1"/>
    <x v="0"/>
    <s v="Normal"/>
    <s v="Excellent"/>
    <x v="1"/>
  </r>
  <r>
    <s v="OPS-102627"/>
    <d v="2025-05-06T00:00:00"/>
    <x v="2"/>
    <s v="Noida"/>
    <s v="Access Request"/>
    <s v="High"/>
    <x v="0"/>
    <x v="2"/>
    <x v="0"/>
    <n v="14.1"/>
    <n v="12"/>
    <x v="1"/>
    <n v="0"/>
    <n v="4.2"/>
    <n v="400"/>
    <n v="5640"/>
    <x v="2"/>
    <n v="5"/>
    <s v="Q2"/>
    <s v="Tuesday"/>
    <s v="Noida"/>
    <s v="Email"/>
    <s v="Access Request"/>
    <x v="2"/>
    <x v="1"/>
    <s v="Normal"/>
    <s v="At Risk"/>
    <x v="0"/>
  </r>
  <r>
    <s v="OPS-102632"/>
    <d v="2025-05-31T00:00:00"/>
    <x v="6"/>
    <s v="Mumbai"/>
    <s v="Invoice Query"/>
    <s v="Low"/>
    <x v="0"/>
    <x v="3"/>
    <x v="2"/>
    <n v="4.5"/>
    <n v="48"/>
    <x v="0"/>
    <n v="1"/>
    <n v="5"/>
    <n v="400"/>
    <n v="1800"/>
    <x v="2"/>
    <n v="5"/>
    <s v="Q2"/>
    <s v="Saturday"/>
    <s v="Mumbai"/>
    <s v="Email"/>
    <s v="Invoice Query"/>
    <x v="6"/>
    <x v="0"/>
    <s v="Normal"/>
    <s v="Excellent"/>
    <x v="1"/>
  </r>
  <r>
    <s v="OPS-102079"/>
    <d v="2025-03-31T00:00:00"/>
    <x v="3"/>
    <s v="Hyderabad"/>
    <s v="Access Request"/>
    <s v="High"/>
    <x v="0"/>
    <x v="2"/>
    <x v="0"/>
    <n v="14.2"/>
    <n v="12"/>
    <x v="1"/>
    <n v="2"/>
    <n v="3.5"/>
    <n v="450"/>
    <n v="6390"/>
    <x v="8"/>
    <n v="3"/>
    <s v="Q1"/>
    <s v="Monday"/>
    <s v="Hyderabad"/>
    <s v="Email"/>
    <s v="Access Request"/>
    <x v="3"/>
    <x v="1"/>
    <s v="Normal"/>
    <s v="At Risk"/>
    <x v="1"/>
  </r>
  <r>
    <s v="OPS-101288"/>
    <d v="2025-07-07T00:00:00"/>
    <x v="3"/>
    <s v="Mumbai"/>
    <s v="Vendor Query"/>
    <s v="Medium"/>
    <x v="0"/>
    <x v="2"/>
    <x v="0"/>
    <n v="18.5"/>
    <n v="24"/>
    <x v="0"/>
    <n v="2"/>
    <n v="3.5"/>
    <n v="400"/>
    <n v="7400"/>
    <x v="11"/>
    <n v="7"/>
    <s v="Q3"/>
    <s v="Monday"/>
    <s v="Mumbai"/>
    <s v="Email"/>
    <s v="Vendor Query"/>
    <x v="3"/>
    <x v="0"/>
    <s v="Normal"/>
    <s v="Good"/>
    <x v="1"/>
  </r>
  <r>
    <s v="OPS-103857"/>
    <d v="2025-05-12T00:00:00"/>
    <x v="2"/>
    <s v="Gurugram"/>
    <s v="Invoice Query"/>
    <s v="High"/>
    <x v="0"/>
    <x v="0"/>
    <x v="0"/>
    <n v="9.6"/>
    <n v="12"/>
    <x v="0"/>
    <n v="0"/>
    <n v="5"/>
    <n v="400"/>
    <n v="3840"/>
    <x v="2"/>
    <n v="5"/>
    <s v="Q2"/>
    <s v="Monday"/>
    <s v="Gurugram"/>
    <s v="Email"/>
    <s v="Invoice Query"/>
    <x v="2"/>
    <x v="0"/>
    <s v="Normal"/>
    <s v="Good"/>
    <x v="0"/>
  </r>
  <r>
    <s v="OPS-104279"/>
    <d v="2025-02-19T00:00:00"/>
    <x v="5"/>
    <s v="Mumbai"/>
    <s v="Report Request"/>
    <s v="Medium"/>
    <x v="0"/>
    <x v="0"/>
    <x v="0"/>
    <n v="5.8"/>
    <n v="24"/>
    <x v="0"/>
    <n v="0"/>
    <n v="5"/>
    <n v="400"/>
    <n v="2320"/>
    <x v="4"/>
    <n v="2"/>
    <s v="Q1"/>
    <s v="Wednesday"/>
    <s v="Mumbai"/>
    <s v="Email"/>
    <s v="Report Request"/>
    <x v="5"/>
    <x v="0"/>
    <s v="Normal"/>
    <s v="Excellent"/>
    <x v="0"/>
  </r>
  <r>
    <s v="OPS-101869"/>
    <d v="2025-12-28T00:00:00"/>
    <x v="2"/>
    <s v="Gurugram"/>
    <s v="System Issue"/>
    <s v="Critical"/>
    <x v="0"/>
    <x v="0"/>
    <x v="0"/>
    <n v="2.9"/>
    <n v="4"/>
    <x v="0"/>
    <n v="0"/>
    <n v="5"/>
    <n v="350"/>
    <n v="1015"/>
    <x v="7"/>
    <n v="12"/>
    <s v="Q4"/>
    <s v="Sunday"/>
    <s v="Gurugram"/>
    <s v="Email"/>
    <s v="System Issue"/>
    <x v="2"/>
    <x v="0"/>
    <s v="Normal"/>
    <s v="Good"/>
    <x v="0"/>
  </r>
  <r>
    <s v="OPS-101396"/>
    <d v="2025-09-07T00:00:00"/>
    <x v="0"/>
    <s v="Pune"/>
    <s v="Compliance Request"/>
    <s v="Medium"/>
    <x v="0"/>
    <x v="2"/>
    <x v="0"/>
    <n v="9.1"/>
    <n v="24"/>
    <x v="0"/>
    <n v="2"/>
    <n v="4.8"/>
    <n v="400"/>
    <n v="3640"/>
    <x v="9"/>
    <n v="9"/>
    <s v="Q3"/>
    <s v="Sunday"/>
    <s v="Pune"/>
    <s v="Email"/>
    <s v="Compliance Request"/>
    <x v="0"/>
    <x v="0"/>
    <s v="Normal"/>
    <s v="Excellent"/>
    <x v="1"/>
  </r>
  <r>
    <s v="OPS-104188"/>
    <d v="2025-04-14T00:00:00"/>
    <x v="0"/>
    <s v="Chennai"/>
    <s v="Vendor Query"/>
    <s v="Medium"/>
    <x v="1"/>
    <x v="0"/>
    <x v="0"/>
    <n v="7.9"/>
    <n v="24"/>
    <x v="0"/>
    <n v="1"/>
    <n v="4.7"/>
    <n v="450"/>
    <n v="3555"/>
    <x v="10"/>
    <n v="4"/>
    <s v="Q2"/>
    <s v="Monday"/>
    <s v="Chennai"/>
    <s v="Portal"/>
    <s v="Vendor Query"/>
    <x v="0"/>
    <x v="0"/>
    <s v="Normal"/>
    <s v="Excellent"/>
    <x v="1"/>
  </r>
  <r>
    <s v="OPS-100769"/>
    <d v="2025-06-11T00:00:00"/>
    <x v="1"/>
    <s v="Chennai"/>
    <s v="Invoice Query"/>
    <s v="Low"/>
    <x v="0"/>
    <x v="0"/>
    <x v="0"/>
    <n v="7.6"/>
    <n v="48"/>
    <x v="0"/>
    <n v="1"/>
    <n v="4.4000000000000004"/>
    <n v="400"/>
    <n v="3040"/>
    <x v="0"/>
    <n v="6"/>
    <s v="Q2"/>
    <s v="Wednesday"/>
    <s v="Chennai"/>
    <s v="Email"/>
    <s v="Invoice Query"/>
    <x v="1"/>
    <x v="0"/>
    <s v="Normal"/>
    <s v="Excellent"/>
    <x v="1"/>
  </r>
  <r>
    <s v="OPS-103471"/>
    <d v="2025-06-01T00:00:00"/>
    <x v="0"/>
    <s v="Pune"/>
    <s v="Invoice Query"/>
    <s v="High"/>
    <x v="2"/>
    <x v="0"/>
    <x v="0"/>
    <n v="10.4"/>
    <n v="12"/>
    <x v="0"/>
    <n v="0"/>
    <n v="4.5999999999999996"/>
    <n v="400"/>
    <n v="4160"/>
    <x v="0"/>
    <n v="6"/>
    <s v="Q2"/>
    <s v="Sunday"/>
    <s v="Pune"/>
    <s v="Teams"/>
    <s v="Invoice Query"/>
    <x v="0"/>
    <x v="0"/>
    <s v="Normal"/>
    <s v="Good"/>
    <x v="0"/>
  </r>
  <r>
    <s v="OPS-102425"/>
    <d v="2025-12-15T00:00:00"/>
    <x v="5"/>
    <s v="Mumbai"/>
    <s v="System Issue"/>
    <s v="Low"/>
    <x v="3"/>
    <x v="3"/>
    <x v="0"/>
    <n v="5.7"/>
    <n v="48"/>
    <x v="0"/>
    <n v="0"/>
    <n v="4.9000000000000004"/>
    <n v="280"/>
    <n v="1596"/>
    <x v="7"/>
    <n v="12"/>
    <s v="Q4"/>
    <s v="Monday"/>
    <s v="Mumbai"/>
    <s v="Phone"/>
    <s v="System Issue"/>
    <x v="5"/>
    <x v="0"/>
    <s v="Normal"/>
    <s v="Excellent"/>
    <x v="0"/>
  </r>
  <r>
    <s v="OPS-100094"/>
    <d v="2025-10-28T00:00:00"/>
    <x v="1"/>
    <s v="Pune"/>
    <s v="System Issue"/>
    <s v="High"/>
    <x v="0"/>
    <x v="3"/>
    <x v="0"/>
    <n v="7.3"/>
    <n v="12"/>
    <x v="0"/>
    <n v="1"/>
    <n v="4.7"/>
    <n v="450"/>
    <n v="3285"/>
    <x v="3"/>
    <n v="10"/>
    <s v="Q4"/>
    <s v="Tuesday"/>
    <s v="Pune"/>
    <s v="Email"/>
    <s v="System Issue"/>
    <x v="1"/>
    <x v="0"/>
    <s v="Normal"/>
    <s v="Good"/>
    <x v="1"/>
  </r>
  <r>
    <s v="OPS-104827"/>
    <d v="2025-12-13T00:00:00"/>
    <x v="4"/>
    <s v="Pune"/>
    <s v="Data Correction"/>
    <s v="Medium"/>
    <x v="1"/>
    <x v="3"/>
    <x v="2"/>
    <n v="8.1999999999999993"/>
    <n v="24"/>
    <x v="0"/>
    <n v="0"/>
    <n v="4.8"/>
    <n v="400"/>
    <n v="3280"/>
    <x v="7"/>
    <n v="12"/>
    <s v="Q4"/>
    <s v="Saturday"/>
    <s v="Pune"/>
    <s v="Portal"/>
    <s v="Data Correction"/>
    <x v="4"/>
    <x v="0"/>
    <s v="Normal"/>
    <s v="Excellent"/>
    <x v="0"/>
  </r>
  <r>
    <s v="OPS-103199"/>
    <d v="2025-10-03T00:00:00"/>
    <x v="1"/>
    <s v="Noida"/>
    <s v="Employee Query"/>
    <s v="High"/>
    <x v="0"/>
    <x v="1"/>
    <x v="0"/>
    <n v="10.199999999999999"/>
    <n v="12"/>
    <x v="0"/>
    <n v="0"/>
    <n v="4.9000000000000004"/>
    <n v="320"/>
    <n v="3264"/>
    <x v="3"/>
    <n v="10"/>
    <s v="Q4"/>
    <s v="Friday"/>
    <s v="Noida"/>
    <s v="Email"/>
    <s v="Employee Query"/>
    <x v="1"/>
    <x v="0"/>
    <s v="Normal"/>
    <s v="Good"/>
    <x v="0"/>
  </r>
  <r>
    <s v="OPS-100023"/>
    <d v="2025-10-04T00:00:00"/>
    <x v="0"/>
    <s v="Bengaluru"/>
    <s v="Report Request"/>
    <s v="Medium"/>
    <x v="2"/>
    <x v="2"/>
    <x v="0"/>
    <n v="6.3"/>
    <n v="24"/>
    <x v="0"/>
    <n v="0"/>
    <n v="3.9"/>
    <n v="280"/>
    <n v="1764"/>
    <x v="3"/>
    <n v="10"/>
    <s v="Q4"/>
    <s v="Saturday"/>
    <s v="Bengaluru"/>
    <s v="Teams"/>
    <s v="Report Request"/>
    <x v="0"/>
    <x v="0"/>
    <s v="Normal"/>
    <s v="Excellent"/>
    <x v="0"/>
  </r>
  <r>
    <s v="OPS-100585"/>
    <d v="2025-02-26T00:00:00"/>
    <x v="1"/>
    <s v="Pune"/>
    <s v="Unknown"/>
    <s v="Medium"/>
    <x v="0"/>
    <x v="4"/>
    <x v="0"/>
    <n v="6.6"/>
    <n v="24"/>
    <x v="0"/>
    <n v="0"/>
    <n v="5"/>
    <n v="280"/>
    <n v="1848"/>
    <x v="4"/>
    <n v="2"/>
    <s v="Q1"/>
    <s v="Wednesday"/>
    <s v="Pune"/>
    <s v="Email"/>
    <s v="Unknown"/>
    <x v="1"/>
    <x v="0"/>
    <s v="Normal"/>
    <s v="Excellent"/>
    <x v="0"/>
  </r>
  <r>
    <s v="OPS-103715"/>
    <d v="2025-11-12T00:00:00"/>
    <x v="3"/>
    <s v="Mumbai"/>
    <s v="Compliance Request"/>
    <s v="High"/>
    <x v="2"/>
    <x v="1"/>
    <x v="0"/>
    <n v="13.6"/>
    <n v="12"/>
    <x v="1"/>
    <n v="2"/>
    <n v="4.3"/>
    <n v="350"/>
    <n v="4760"/>
    <x v="6"/>
    <n v="11"/>
    <s v="Q4"/>
    <s v="Wednesday"/>
    <s v="Mumbai"/>
    <s v="Teams"/>
    <s v="Compliance Request"/>
    <x v="3"/>
    <x v="1"/>
    <s v="Normal"/>
    <s v="At Risk"/>
    <x v="1"/>
  </r>
  <r>
    <s v="OPS-104419"/>
    <d v="2025-03-02T00:00:00"/>
    <x v="0"/>
    <s v="Hyderabad"/>
    <s v="Invoice Query"/>
    <s v="Low"/>
    <x v="0"/>
    <x v="1"/>
    <x v="2"/>
    <n v="10.3"/>
    <n v="48"/>
    <x v="0"/>
    <n v="0"/>
    <n v="4.9000000000000004"/>
    <n v="350"/>
    <n v="3605"/>
    <x v="8"/>
    <n v="3"/>
    <s v="Q1"/>
    <s v="Sunday"/>
    <s v="Hyderabad"/>
    <s v="Email"/>
    <s v="Invoice Query"/>
    <x v="0"/>
    <x v="0"/>
    <s v="Normal"/>
    <s v="Excellent"/>
    <x v="0"/>
  </r>
  <r>
    <s v="OPS-100986"/>
    <d v="2025-07-31T00:00:00"/>
    <x v="0"/>
    <s v="Chennai"/>
    <s v="Employee Query"/>
    <s v="Low"/>
    <x v="0"/>
    <x v="3"/>
    <x v="0"/>
    <n v="22.2"/>
    <n v="48"/>
    <x v="0"/>
    <n v="0"/>
    <n v="4"/>
    <n v="400"/>
    <n v="8880"/>
    <x v="11"/>
    <n v="7"/>
    <s v="Q3"/>
    <s v="Thursday"/>
    <s v="Chennai"/>
    <s v="Email"/>
    <s v="Employee Query"/>
    <x v="0"/>
    <x v="0"/>
    <s v="Normal"/>
    <s v="Excellent"/>
    <x v="0"/>
  </r>
  <r>
    <s v="OPS-101403"/>
    <d v="2025-12-31T00:00:00"/>
    <x v="6"/>
    <s v="Hyderabad"/>
    <s v="Compliance Request"/>
    <s v="Low"/>
    <x v="1"/>
    <x v="0"/>
    <x v="0"/>
    <n v="0.9"/>
    <n v="48"/>
    <x v="0"/>
    <n v="0"/>
    <n v="5"/>
    <n v="450"/>
    <n v="405"/>
    <x v="7"/>
    <n v="12"/>
    <s v="Q4"/>
    <s v="Wednesday"/>
    <s v="Hyderabad"/>
    <s v="Portal"/>
    <s v="Compliance Request"/>
    <x v="6"/>
    <x v="0"/>
    <s v="Normal"/>
    <s v="Excellent"/>
    <x v="0"/>
  </r>
  <r>
    <s v="OPS-100351"/>
    <d v="2025-11-19T00:00:00"/>
    <x v="6"/>
    <s v="Noida"/>
    <s v="Vendor Query"/>
    <s v="High"/>
    <x v="2"/>
    <x v="3"/>
    <x v="0"/>
    <n v="16.100000000000001"/>
    <n v="12"/>
    <x v="1"/>
    <n v="0"/>
    <n v="3.9"/>
    <n v="320"/>
    <n v="5152"/>
    <x v="6"/>
    <n v="11"/>
    <s v="Q4"/>
    <s v="Wednesday"/>
    <s v="Noida"/>
    <s v="Teams"/>
    <s v="Vendor Query"/>
    <x v="6"/>
    <x v="1"/>
    <s v="Normal"/>
    <s v="At Risk"/>
    <x v="0"/>
  </r>
  <r>
    <s v="OPS-103645"/>
    <d v="2025-08-02T00:00:00"/>
    <x v="3"/>
    <s v="Chennai"/>
    <s v="Employee Query"/>
    <s v="Low"/>
    <x v="0"/>
    <x v="2"/>
    <x v="0"/>
    <n v="16.100000000000001"/>
    <n v="48"/>
    <x v="0"/>
    <n v="0"/>
    <n v="4.5999999999999996"/>
    <n v="350"/>
    <n v="5635"/>
    <x v="1"/>
    <n v="8"/>
    <s v="Q3"/>
    <s v="Saturday"/>
    <s v="Chennai"/>
    <s v="Email"/>
    <s v="Employee Query"/>
    <x v="3"/>
    <x v="0"/>
    <s v="Normal"/>
    <s v="Excellent"/>
    <x v="0"/>
  </r>
  <r>
    <s v="OPS-104120"/>
    <d v="2025-09-06T00:00:00"/>
    <x v="0"/>
    <s v="Bengaluru"/>
    <s v="Compliance Request"/>
    <s v="Low"/>
    <x v="1"/>
    <x v="4"/>
    <x v="1"/>
    <n v="15"/>
    <n v="48"/>
    <x v="0"/>
    <n v="4"/>
    <n v="3.7"/>
    <n v="350"/>
    <n v="5250"/>
    <x v="9"/>
    <n v="9"/>
    <s v="Q3"/>
    <s v="Saturday"/>
    <s v="Bengaluru"/>
    <s v="Portal"/>
    <s v="Compliance Request"/>
    <x v="0"/>
    <x v="0"/>
    <s v="Normal"/>
    <s v="Excellent"/>
    <x v="1"/>
  </r>
  <r>
    <s v="OPS-101744"/>
    <d v="2025-03-25T00:00:00"/>
    <x v="3"/>
    <s v="Gurugram"/>
    <s v="Report Request"/>
    <s v="Low"/>
    <x v="0"/>
    <x v="4"/>
    <x v="1"/>
    <n v="8.5"/>
    <n v="48"/>
    <x v="0"/>
    <n v="3"/>
    <n v="3.4"/>
    <n v="350"/>
    <n v="2975"/>
    <x v="8"/>
    <n v="3"/>
    <s v="Q1"/>
    <s v="Tuesday"/>
    <s v="Gurugram"/>
    <s v="Email"/>
    <s v="Report Request"/>
    <x v="3"/>
    <x v="0"/>
    <s v="Normal"/>
    <s v="Excellent"/>
    <x v="1"/>
  </r>
  <r>
    <s v="OPS-100814"/>
    <d v="2025-03-10T00:00:00"/>
    <x v="2"/>
    <s v="Bengaluru"/>
    <s v="Compliance Request"/>
    <s v="Medium"/>
    <x v="2"/>
    <x v="1"/>
    <x v="0"/>
    <n v="7.7"/>
    <n v="24"/>
    <x v="0"/>
    <n v="1"/>
    <n v="4.8"/>
    <n v="280"/>
    <n v="2156"/>
    <x v="8"/>
    <n v="3"/>
    <s v="Q1"/>
    <s v="Monday"/>
    <s v="Bengaluru"/>
    <s v="Teams"/>
    <s v="Compliance Request"/>
    <x v="2"/>
    <x v="0"/>
    <s v="Normal"/>
    <s v="Excellent"/>
    <x v="1"/>
  </r>
  <r>
    <s v="OPS-101128"/>
    <d v="2025-05-14T00:00:00"/>
    <x v="6"/>
    <s v="Mumbai"/>
    <s v="Invoice Query"/>
    <s v="Medium"/>
    <x v="0"/>
    <x v="1"/>
    <x v="0"/>
    <n v="9.4"/>
    <n v="24"/>
    <x v="0"/>
    <n v="0"/>
    <n v="4.9000000000000004"/>
    <n v="400"/>
    <n v="3760"/>
    <x v="2"/>
    <n v="5"/>
    <s v="Q2"/>
    <s v="Wednesday"/>
    <s v="Mumbai"/>
    <s v="Email"/>
    <s v="Invoice Query"/>
    <x v="6"/>
    <x v="0"/>
    <s v="Normal"/>
    <s v="Excellent"/>
    <x v="0"/>
  </r>
  <r>
    <s v="OPS-100604"/>
    <d v="2025-09-10T00:00:00"/>
    <x v="6"/>
    <s v="Noida"/>
    <s v="Vendor Query"/>
    <s v="Low"/>
    <x v="1"/>
    <x v="3"/>
    <x v="0"/>
    <n v="4.5999999999999996"/>
    <n v="48"/>
    <x v="0"/>
    <n v="0"/>
    <n v="4.4000000000000004"/>
    <n v="400"/>
    <n v="1840"/>
    <x v="9"/>
    <n v="9"/>
    <s v="Q3"/>
    <s v="Wednesday"/>
    <s v="Noida"/>
    <s v="Portal"/>
    <s v="Vendor Query"/>
    <x v="6"/>
    <x v="0"/>
    <s v="Normal"/>
    <s v="Excellent"/>
    <x v="0"/>
  </r>
  <r>
    <s v="OPS-104125"/>
    <d v="2025-11-09T00:00:00"/>
    <x v="1"/>
    <s v="Pune"/>
    <s v="Access Request"/>
    <s v="Low"/>
    <x v="2"/>
    <x v="1"/>
    <x v="0"/>
    <n v="10.5"/>
    <n v="48"/>
    <x v="0"/>
    <n v="1"/>
    <n v="4.7"/>
    <n v="400"/>
    <n v="4200"/>
    <x v="6"/>
    <n v="11"/>
    <s v="Q4"/>
    <s v="Sunday"/>
    <s v="Pune"/>
    <s v="Teams"/>
    <s v="Access Request"/>
    <x v="1"/>
    <x v="0"/>
    <s v="Normal"/>
    <s v="Excellent"/>
    <x v="1"/>
  </r>
  <r>
    <s v="OPS-101939"/>
    <d v="2025-08-13T00:00:00"/>
    <x v="0"/>
    <s v="Gurugram"/>
    <s v="System Issue"/>
    <s v="Medium"/>
    <x v="0"/>
    <x v="0"/>
    <x v="0"/>
    <n v="20.9"/>
    <n v="24"/>
    <x v="0"/>
    <n v="0"/>
    <n v="4.5"/>
    <n v="400"/>
    <n v="8360"/>
    <x v="1"/>
    <n v="8"/>
    <s v="Q3"/>
    <s v="Wednesday"/>
    <s v="Gurugram"/>
    <s v="Email"/>
    <s v="System Issue"/>
    <x v="0"/>
    <x v="0"/>
    <s v="Normal"/>
    <s v="Good"/>
    <x v="0"/>
  </r>
  <r>
    <s v="OPS-101544"/>
    <d v="2025-07-18T00:00:00"/>
    <x v="5"/>
    <s v="Gurugram"/>
    <s v="System Issue"/>
    <s v="Medium"/>
    <x v="1"/>
    <x v="0"/>
    <x v="0"/>
    <n v="2.1"/>
    <n v="24"/>
    <x v="0"/>
    <n v="1"/>
    <n v="4.7"/>
    <n v="280"/>
    <n v="588"/>
    <x v="11"/>
    <n v="7"/>
    <s v="Q3"/>
    <s v="Friday"/>
    <s v="Gurugram"/>
    <s v="Portal"/>
    <s v="System Issue"/>
    <x v="5"/>
    <x v="0"/>
    <s v="Normal"/>
    <s v="Excellent"/>
    <x v="1"/>
  </r>
  <r>
    <s v="OPS-103568"/>
    <d v="2025-06-12T00:00:00"/>
    <x v="0"/>
    <s v="Hyderabad"/>
    <s v="System Issue"/>
    <s v="Low"/>
    <x v="1"/>
    <x v="2"/>
    <x v="0"/>
    <n v="8.6999999999999993"/>
    <n v="48"/>
    <x v="0"/>
    <n v="1"/>
    <n v="4.8"/>
    <n v="280"/>
    <n v="2436"/>
    <x v="0"/>
    <n v="6"/>
    <s v="Q2"/>
    <s v="Thursday"/>
    <s v="Hyderabad"/>
    <s v="Portal"/>
    <s v="System Issue"/>
    <x v="0"/>
    <x v="0"/>
    <s v="Normal"/>
    <s v="Excellent"/>
    <x v="1"/>
  </r>
  <r>
    <s v="OPS-100768"/>
    <d v="2025-09-07T00:00:00"/>
    <x v="0"/>
    <s v="Pune"/>
    <s v="Data Correction"/>
    <s v="Low"/>
    <x v="1"/>
    <x v="0"/>
    <x v="0"/>
    <n v="6.3"/>
    <n v="48"/>
    <x v="0"/>
    <n v="0"/>
    <n v="5"/>
    <n v="320"/>
    <n v="2016"/>
    <x v="9"/>
    <n v="9"/>
    <s v="Q3"/>
    <s v="Sunday"/>
    <s v="Pune"/>
    <s v="Portal"/>
    <s v="Data Correction"/>
    <x v="0"/>
    <x v="0"/>
    <s v="Normal"/>
    <s v="Excellent"/>
    <x v="0"/>
  </r>
  <r>
    <s v="OPS-103444"/>
    <d v="2025-12-08T00:00:00"/>
    <x v="3"/>
    <s v="Chennai"/>
    <s v="Report Request"/>
    <s v="Medium"/>
    <x v="0"/>
    <x v="1"/>
    <x v="0"/>
    <n v="20.399999999999999"/>
    <n v="24"/>
    <x v="0"/>
    <n v="0"/>
    <n v="4.7"/>
    <n v="320"/>
    <n v="6528"/>
    <x v="7"/>
    <n v="12"/>
    <s v="Q4"/>
    <s v="Monday"/>
    <s v="Chennai"/>
    <s v="Email"/>
    <s v="Report Request"/>
    <x v="3"/>
    <x v="0"/>
    <s v="Normal"/>
    <s v="Good"/>
    <x v="0"/>
  </r>
  <r>
    <s v="OPS-101270"/>
    <d v="2025-03-19T00:00:00"/>
    <x v="2"/>
    <s v="Chennai"/>
    <s v="Report Request"/>
    <s v="Low"/>
    <x v="0"/>
    <x v="3"/>
    <x v="1"/>
    <n v="52"/>
    <n v="48"/>
    <x v="1"/>
    <n v="1"/>
    <n v="3.2"/>
    <n v="450"/>
    <n v="23400"/>
    <x v="8"/>
    <n v="3"/>
    <s v="Q1"/>
    <s v="Wednesday"/>
    <s v="Chennai"/>
    <s v="Email"/>
    <s v="Report Request"/>
    <x v="2"/>
    <x v="1"/>
    <s v="Normal"/>
    <s v="At Risk"/>
    <x v="1"/>
  </r>
  <r>
    <s v="OPS-103933"/>
    <d v="2025-04-03T00:00:00"/>
    <x v="1"/>
    <s v="Noida"/>
    <s v="Invoice Query"/>
    <s v="Low"/>
    <x v="0"/>
    <x v="1"/>
    <x v="2"/>
    <n v="26.5"/>
    <n v="48"/>
    <x v="0"/>
    <n v="1"/>
    <n v="4"/>
    <n v="450"/>
    <n v="11925"/>
    <x v="10"/>
    <n v="4"/>
    <s v="Q2"/>
    <s v="Thursday"/>
    <s v="Noida"/>
    <s v="Email"/>
    <s v="Invoice Query"/>
    <x v="1"/>
    <x v="0"/>
    <s v="Normal"/>
    <s v="Good"/>
    <x v="1"/>
  </r>
  <r>
    <s v="OPS-100596"/>
    <d v="2025-08-09T00:00:00"/>
    <x v="3"/>
    <s v="Mumbai"/>
    <s v="Vendor Query"/>
    <s v="Critical"/>
    <x v="1"/>
    <x v="0"/>
    <x v="0"/>
    <n v="6.3"/>
    <n v="4"/>
    <x v="1"/>
    <n v="0"/>
    <n v="4.9000000000000004"/>
    <n v="320"/>
    <n v="2016"/>
    <x v="1"/>
    <n v="8"/>
    <s v="Q3"/>
    <s v="Saturday"/>
    <s v="Mumbai"/>
    <s v="Portal"/>
    <s v="Vendor Query"/>
    <x v="3"/>
    <x v="1"/>
    <s v="Normal"/>
    <s v="Critical"/>
    <x v="0"/>
  </r>
  <r>
    <s v="OPS-103092"/>
    <d v="2025-11-29T00:00:00"/>
    <x v="1"/>
    <s v="Mumbai"/>
    <s v="Vendor Query"/>
    <s v="Medium"/>
    <x v="0"/>
    <x v="3"/>
    <x v="0"/>
    <n v="15.9"/>
    <n v="24"/>
    <x v="0"/>
    <n v="1"/>
    <n v="4.8"/>
    <n v="350"/>
    <n v="5565"/>
    <x v="6"/>
    <n v="11"/>
    <s v="Q4"/>
    <s v="Saturday"/>
    <s v="Mumbai"/>
    <s v="Email"/>
    <s v="Vendor Query"/>
    <x v="1"/>
    <x v="0"/>
    <s v="Normal"/>
    <s v="Good"/>
    <x v="1"/>
  </r>
  <r>
    <s v="OPS-102588"/>
    <d v="2025-09-23T00:00:00"/>
    <x v="4"/>
    <s v="Bengaluru"/>
    <s v="Access Request"/>
    <s v="Medium"/>
    <x v="1"/>
    <x v="4"/>
    <x v="2"/>
    <n v="3.5"/>
    <n v="24"/>
    <x v="0"/>
    <n v="0"/>
    <n v="4.8"/>
    <n v="450"/>
    <n v="1575"/>
    <x v="9"/>
    <n v="9"/>
    <s v="Q3"/>
    <s v="Tuesday"/>
    <s v="Bengaluru"/>
    <s v="Portal"/>
    <s v="Access Request"/>
    <x v="4"/>
    <x v="0"/>
    <s v="Normal"/>
    <s v="Excellent"/>
    <x v="0"/>
  </r>
  <r>
    <s v="OPS-101000"/>
    <d v="2025-11-29T00:00:00"/>
    <x v="2"/>
    <s v="Mumbai"/>
    <s v="Compliance Request"/>
    <s v="Low"/>
    <x v="0"/>
    <x v="2"/>
    <x v="0"/>
    <n v="14.1"/>
    <n v="48"/>
    <x v="0"/>
    <n v="0"/>
    <n v="4.5"/>
    <n v="400"/>
    <n v="5640"/>
    <x v="6"/>
    <n v="11"/>
    <s v="Q4"/>
    <s v="Saturday"/>
    <s v="Mumbai"/>
    <s v="Email"/>
    <s v="Compliance Request"/>
    <x v="2"/>
    <x v="0"/>
    <s v="Normal"/>
    <s v="Excellent"/>
    <x v="0"/>
  </r>
  <r>
    <s v="OPS-103174"/>
    <d v="2025-10-03T00:00:00"/>
    <x v="0"/>
    <s v="Mumbai"/>
    <s v="Employee Query"/>
    <s v="Low"/>
    <x v="0"/>
    <x v="3"/>
    <x v="0"/>
    <n v="25.2"/>
    <n v="48"/>
    <x v="0"/>
    <n v="0"/>
    <n v="4.0999999999999996"/>
    <n v="280"/>
    <n v="7056"/>
    <x v="3"/>
    <n v="10"/>
    <s v="Q4"/>
    <s v="Friday"/>
    <s v="Mumbai"/>
    <s v="Email"/>
    <s v="Employee Query"/>
    <x v="0"/>
    <x v="0"/>
    <s v="Normal"/>
    <s v="Good"/>
    <x v="0"/>
  </r>
  <r>
    <s v="OPS-102454"/>
    <d v="2025-09-30T00:00:00"/>
    <x v="4"/>
    <s v="Chennai"/>
    <s v="Vendor Query"/>
    <s v="Low"/>
    <x v="3"/>
    <x v="1"/>
    <x v="1"/>
    <n v="10.9"/>
    <n v="48"/>
    <x v="0"/>
    <n v="2"/>
    <n v="4.3"/>
    <n v="400"/>
    <n v="4360"/>
    <x v="9"/>
    <n v="9"/>
    <s v="Q3"/>
    <s v="Tuesday"/>
    <s v="Chennai"/>
    <s v="Phone"/>
    <s v="Vendor Query"/>
    <x v="4"/>
    <x v="0"/>
    <s v="Normal"/>
    <s v="Excellent"/>
    <x v="1"/>
  </r>
  <r>
    <s v="OPS-104762"/>
    <d v="2025-10-06T00:00:00"/>
    <x v="4"/>
    <s v="Gurugram"/>
    <s v="Employee Query"/>
    <s v="Medium"/>
    <x v="0"/>
    <x v="1"/>
    <x v="0"/>
    <n v="7.9"/>
    <n v="24"/>
    <x v="0"/>
    <n v="0"/>
    <n v="4.5999999999999996"/>
    <n v="280"/>
    <n v="2212"/>
    <x v="3"/>
    <n v="10"/>
    <s v="Q4"/>
    <s v="Monday"/>
    <s v="Gurugram"/>
    <s v="Email"/>
    <s v="Employee Query"/>
    <x v="4"/>
    <x v="0"/>
    <s v="Normal"/>
    <s v="Excellent"/>
    <x v="0"/>
  </r>
  <r>
    <s v="OPS-100574"/>
    <d v="2025-07-25T00:00:00"/>
    <x v="0"/>
    <s v="Gurugram"/>
    <s v="System Issue"/>
    <s v="Medium"/>
    <x v="0"/>
    <x v="4"/>
    <x v="0"/>
    <n v="43.9"/>
    <n v="24"/>
    <x v="1"/>
    <n v="0"/>
    <n v="4.0999999999999996"/>
    <n v="450"/>
    <n v="19755"/>
    <x v="11"/>
    <n v="7"/>
    <s v="Q3"/>
    <s v="Friday"/>
    <s v="Gurugram"/>
    <s v="Email"/>
    <s v="System Issue"/>
    <x v="0"/>
    <x v="1"/>
    <s v="Normal"/>
    <s v="Critical"/>
    <x v="0"/>
  </r>
  <r>
    <s v="OPS-102461"/>
    <d v="2025-08-19T00:00:00"/>
    <x v="6"/>
    <s v="Mumbai"/>
    <s v="System Issue"/>
    <s v="Low"/>
    <x v="2"/>
    <x v="3"/>
    <x v="0"/>
    <n v="11.7"/>
    <n v="48"/>
    <x v="0"/>
    <n v="0"/>
    <n v="5"/>
    <n v="400"/>
    <n v="4680"/>
    <x v="1"/>
    <n v="8"/>
    <s v="Q3"/>
    <s v="Tuesday"/>
    <s v="Mumbai"/>
    <s v="Teams"/>
    <s v="System Issue"/>
    <x v="6"/>
    <x v="0"/>
    <s v="Normal"/>
    <s v="Excellent"/>
    <x v="0"/>
  </r>
  <r>
    <s v="OPS-104494"/>
    <d v="2025-02-07T00:00:00"/>
    <x v="1"/>
    <s v="Unknown"/>
    <s v="Vendor Query"/>
    <s v="Medium"/>
    <x v="0"/>
    <x v="0"/>
    <x v="0"/>
    <n v="5"/>
    <n v="24"/>
    <x v="0"/>
    <n v="1"/>
    <n v="4.5999999999999996"/>
    <n v="350"/>
    <n v="1750"/>
    <x v="4"/>
    <n v="2"/>
    <s v="Q1"/>
    <s v="Friday"/>
    <s v="Unknown"/>
    <s v="Email"/>
    <s v="Vendor Query"/>
    <x v="1"/>
    <x v="0"/>
    <s v="Normal"/>
    <s v="Excellent"/>
    <x v="1"/>
  </r>
  <r>
    <s v="OPS-101702"/>
    <d v="2025-07-12T00:00:00"/>
    <x v="2"/>
    <s v="Mumbai"/>
    <s v="Access Request"/>
    <s v="Medium"/>
    <x v="3"/>
    <x v="4"/>
    <x v="2"/>
    <n v="12.6"/>
    <n v="24"/>
    <x v="0"/>
    <n v="1"/>
    <n v="4.3"/>
    <n v="400"/>
    <n v="5040"/>
    <x v="11"/>
    <n v="7"/>
    <s v="Q3"/>
    <s v="Saturday"/>
    <s v="Mumbai"/>
    <s v="Phone"/>
    <s v="Access Request"/>
    <x v="2"/>
    <x v="0"/>
    <s v="Normal"/>
    <s v="Good"/>
    <x v="1"/>
  </r>
  <r>
    <s v="OPS-101540"/>
    <d v="2025-03-03T00:00:00"/>
    <x v="6"/>
    <s v="Chennai"/>
    <s v="Data Correction"/>
    <s v="Medium"/>
    <x v="0"/>
    <x v="2"/>
    <x v="0"/>
    <n v="13.5"/>
    <n v="24"/>
    <x v="0"/>
    <n v="1"/>
    <n v="4.0999999999999996"/>
    <n v="450"/>
    <n v="6075"/>
    <x v="8"/>
    <n v="3"/>
    <s v="Q1"/>
    <s v="Monday"/>
    <s v="Chennai"/>
    <s v="Email"/>
    <s v="Data Correction"/>
    <x v="6"/>
    <x v="0"/>
    <s v="Normal"/>
    <s v="Good"/>
    <x v="1"/>
  </r>
  <r>
    <s v="OPS-100499"/>
    <d v="2025-10-07T00:00:00"/>
    <x v="4"/>
    <s v="Pune"/>
    <s v="Invoice Query"/>
    <s v="Medium"/>
    <x v="0"/>
    <x v="2"/>
    <x v="0"/>
    <n v="2.9"/>
    <n v="24"/>
    <x v="0"/>
    <n v="0"/>
    <n v="4.5999999999999996"/>
    <n v="400"/>
    <n v="1160"/>
    <x v="3"/>
    <n v="10"/>
    <s v="Q4"/>
    <s v="Tuesday"/>
    <s v="Pune"/>
    <s v="Email"/>
    <s v="Invoice Query"/>
    <x v="4"/>
    <x v="0"/>
    <s v="Normal"/>
    <s v="Excellent"/>
    <x v="0"/>
  </r>
  <r>
    <s v="OPS-103599"/>
    <d v="2025-09-17T00:00:00"/>
    <x v="3"/>
    <s v="Bengaluru"/>
    <s v="Access Request"/>
    <s v="Low"/>
    <x v="0"/>
    <x v="0"/>
    <x v="0"/>
    <n v="13.5"/>
    <n v="48"/>
    <x v="0"/>
    <n v="0"/>
    <s v="Unknown"/>
    <n v="280"/>
    <n v="3780"/>
    <x v="9"/>
    <n v="9"/>
    <s v="Q3"/>
    <s v="Wednesday"/>
    <s v="Bengaluru"/>
    <s v="Email"/>
    <s v="Access Request"/>
    <x v="3"/>
    <x v="0"/>
    <s v="Normal"/>
    <s v="Excellent"/>
    <x v="0"/>
  </r>
  <r>
    <s v="OPS-102069"/>
    <d v="2025-10-29T00:00:00"/>
    <x v="1"/>
    <s v="Pune"/>
    <s v="System Issue"/>
    <s v="Medium"/>
    <x v="2"/>
    <x v="4"/>
    <x v="0"/>
    <n v="19.2"/>
    <n v="24"/>
    <x v="0"/>
    <n v="0"/>
    <n v="4.5"/>
    <n v="350"/>
    <n v="6720"/>
    <x v="3"/>
    <n v="10"/>
    <s v="Q4"/>
    <s v="Wednesday"/>
    <s v="Pune"/>
    <s v="Teams"/>
    <s v="System Issue"/>
    <x v="1"/>
    <x v="0"/>
    <s v="Normal"/>
    <s v="Good"/>
    <x v="0"/>
  </r>
  <r>
    <s v="OPS-100756"/>
    <d v="2025-01-01T00:00:00"/>
    <x v="0"/>
    <s v="Hyderabad"/>
    <s v="Compliance Request"/>
    <s v="Medium"/>
    <x v="2"/>
    <x v="0"/>
    <x v="0"/>
    <n v="8.1"/>
    <n v="24"/>
    <x v="0"/>
    <n v="0"/>
    <n v="4.5"/>
    <n v="320"/>
    <n v="2592"/>
    <x v="5"/>
    <n v="1"/>
    <s v="Q1"/>
    <s v="Wednesday"/>
    <s v="Hyderabad"/>
    <s v="Teams"/>
    <s v="Compliance Request"/>
    <x v="0"/>
    <x v="0"/>
    <s v="Normal"/>
    <s v="Excellent"/>
    <x v="0"/>
  </r>
  <r>
    <s v="OPS-102156"/>
    <d v="2025-09-28T00:00:00"/>
    <x v="1"/>
    <s v="Gurugram"/>
    <s v="System Issue"/>
    <s v="Low"/>
    <x v="1"/>
    <x v="2"/>
    <x v="0"/>
    <n v="15.2"/>
    <n v="48"/>
    <x v="0"/>
    <n v="0"/>
    <n v="4.8"/>
    <n v="280"/>
    <n v="4256"/>
    <x v="9"/>
    <n v="9"/>
    <s v="Q3"/>
    <s v="Sunday"/>
    <s v="Gurugram"/>
    <s v="Portal"/>
    <s v="System Issue"/>
    <x v="1"/>
    <x v="0"/>
    <s v="Normal"/>
    <s v="Excellent"/>
    <x v="0"/>
  </r>
  <r>
    <s v="OPS-102789"/>
    <d v="2025-03-02T00:00:00"/>
    <x v="6"/>
    <s v="Bengaluru"/>
    <s v="Invoice Query"/>
    <s v="Medium"/>
    <x v="3"/>
    <x v="4"/>
    <x v="0"/>
    <n v="6.3"/>
    <n v="24"/>
    <x v="0"/>
    <n v="0"/>
    <n v="4.7"/>
    <n v="320"/>
    <n v="2016"/>
    <x v="8"/>
    <n v="3"/>
    <s v="Q1"/>
    <s v="Sunday"/>
    <s v="Bengaluru"/>
    <s v="Phone"/>
    <s v="Invoice Query"/>
    <x v="6"/>
    <x v="0"/>
    <s v="Normal"/>
    <s v="Excellent"/>
    <x v="0"/>
  </r>
  <r>
    <s v="OPS-103668"/>
    <d v="2025-01-12T00:00:00"/>
    <x v="2"/>
    <s v="Mumbai"/>
    <s v="System Issue"/>
    <s v="Low"/>
    <x v="0"/>
    <x v="0"/>
    <x v="1"/>
    <n v="36.9"/>
    <n v="48"/>
    <x v="0"/>
    <n v="3"/>
    <n v="3.3"/>
    <n v="320"/>
    <n v="11808"/>
    <x v="5"/>
    <n v="1"/>
    <s v="Q1"/>
    <s v="Sunday"/>
    <s v="Mumbai"/>
    <s v="Email"/>
    <s v="System Issue"/>
    <x v="2"/>
    <x v="0"/>
    <s v="Normal"/>
    <s v="Good"/>
    <x v="1"/>
  </r>
  <r>
    <s v="OPS-102344"/>
    <d v="2025-02-07T00:00:00"/>
    <x v="3"/>
    <s v="Mumbai"/>
    <s v="Report Request"/>
    <s v="Low"/>
    <x v="2"/>
    <x v="3"/>
    <x v="0"/>
    <n v="19.3"/>
    <n v="48"/>
    <x v="0"/>
    <n v="0"/>
    <n v="4.3"/>
    <n v="450"/>
    <n v="8685"/>
    <x v="4"/>
    <n v="2"/>
    <s v="Q1"/>
    <s v="Friday"/>
    <s v="Mumbai"/>
    <s v="Teams"/>
    <s v="Report Request"/>
    <x v="3"/>
    <x v="0"/>
    <s v="Normal"/>
    <s v="Excellent"/>
    <x v="0"/>
  </r>
  <r>
    <s v="OPS-101224"/>
    <d v="2025-11-01T00:00:00"/>
    <x v="5"/>
    <s v="Gurugram"/>
    <s v="System Issue"/>
    <s v="Critical"/>
    <x v="3"/>
    <x v="2"/>
    <x v="0"/>
    <n v="5.0999999999999996"/>
    <n v="4"/>
    <x v="1"/>
    <n v="1"/>
    <n v="5"/>
    <n v="400"/>
    <n v="2040"/>
    <x v="6"/>
    <n v="11"/>
    <s v="Q4"/>
    <s v="Saturday"/>
    <s v="Gurugram"/>
    <s v="Phone"/>
    <s v="System Issue"/>
    <x v="5"/>
    <x v="1"/>
    <s v="Normal"/>
    <s v="At Risk"/>
    <x v="1"/>
  </r>
  <r>
    <s v="OPS-101079"/>
    <d v="2025-04-21T00:00:00"/>
    <x v="1"/>
    <s v="Noida"/>
    <s v="Access Request"/>
    <s v="Low"/>
    <x v="1"/>
    <x v="4"/>
    <x v="0"/>
    <n v="18.2"/>
    <n v="48"/>
    <x v="0"/>
    <n v="2"/>
    <n v="3.9"/>
    <n v="450"/>
    <n v="8190"/>
    <x v="10"/>
    <n v="4"/>
    <s v="Q2"/>
    <s v="Monday"/>
    <s v="Noida"/>
    <s v="Portal"/>
    <s v="Access Request"/>
    <x v="1"/>
    <x v="0"/>
    <s v="Normal"/>
    <s v="Excellent"/>
    <x v="1"/>
  </r>
  <r>
    <s v="OPS-102631"/>
    <d v="2025-05-15T00:00:00"/>
    <x v="1"/>
    <s v="Chennai"/>
    <s v="Report Request"/>
    <s v="Low"/>
    <x v="1"/>
    <x v="0"/>
    <x v="0"/>
    <n v="3.3"/>
    <n v="48"/>
    <x v="0"/>
    <n v="1"/>
    <n v="4.5999999999999996"/>
    <n v="450"/>
    <n v="1485"/>
    <x v="2"/>
    <n v="5"/>
    <s v="Q2"/>
    <s v="Thursday"/>
    <s v="Chennai"/>
    <s v="Portal"/>
    <s v="Report Request"/>
    <x v="1"/>
    <x v="0"/>
    <s v="Normal"/>
    <s v="Excellent"/>
    <x v="1"/>
  </r>
  <r>
    <s v="OPS-103828"/>
    <d v="2025-06-24T00:00:00"/>
    <x v="5"/>
    <s v="Gurugram"/>
    <s v="Employee Query"/>
    <s v="High"/>
    <x v="1"/>
    <x v="0"/>
    <x v="2"/>
    <n v="35.6"/>
    <n v="12"/>
    <x v="1"/>
    <n v="1"/>
    <n v="4"/>
    <n v="320"/>
    <n v="11392"/>
    <x v="0"/>
    <n v="6"/>
    <s v="Q2"/>
    <s v="Tuesday"/>
    <s v="Gurugram"/>
    <s v="Portal"/>
    <s v="Employee Query"/>
    <x v="5"/>
    <x v="1"/>
    <s v="Normal"/>
    <s v="Critical"/>
    <x v="1"/>
  </r>
  <r>
    <s v="OPS-101704"/>
    <d v="2025-04-30T00:00:00"/>
    <x v="1"/>
    <s v="Gurugram"/>
    <s v="Report Request"/>
    <s v="Medium"/>
    <x v="0"/>
    <x v="4"/>
    <x v="0"/>
    <n v="14.4"/>
    <n v="24"/>
    <x v="0"/>
    <n v="1"/>
    <n v="4.3"/>
    <n v="350"/>
    <n v="5040"/>
    <x v="10"/>
    <n v="4"/>
    <s v="Q2"/>
    <s v="Wednesday"/>
    <s v="Gurugram"/>
    <s v="Email"/>
    <s v="Report Request"/>
    <x v="1"/>
    <x v="0"/>
    <s v="Normal"/>
    <s v="Good"/>
    <x v="1"/>
  </r>
  <r>
    <s v="OPS-101483"/>
    <d v="2025-07-02T00:00:00"/>
    <x v="6"/>
    <s v="Pune"/>
    <s v="Data Correction"/>
    <s v="Medium"/>
    <x v="0"/>
    <x v="3"/>
    <x v="0"/>
    <n v="2.1"/>
    <n v="24"/>
    <x v="0"/>
    <n v="0"/>
    <n v="5"/>
    <n v="350"/>
    <n v="735"/>
    <x v="11"/>
    <n v="7"/>
    <s v="Q3"/>
    <s v="Wednesday"/>
    <s v="Pune"/>
    <s v="Email"/>
    <s v="Data Correction"/>
    <x v="6"/>
    <x v="0"/>
    <s v="Normal"/>
    <s v="Excellent"/>
    <x v="0"/>
  </r>
  <r>
    <s v="OPS-102153"/>
    <d v="2025-10-19T00:00:00"/>
    <x v="5"/>
    <s v="Bengaluru"/>
    <s v="Employee Query"/>
    <s v="Low"/>
    <x v="0"/>
    <x v="4"/>
    <x v="1"/>
    <n v="14.6"/>
    <n v="48"/>
    <x v="0"/>
    <n v="4"/>
    <n v="3.9"/>
    <n v="400"/>
    <n v="5840"/>
    <x v="3"/>
    <n v="10"/>
    <s v="Q4"/>
    <s v="Sunday"/>
    <s v="Bengaluru"/>
    <s v="Email"/>
    <s v="Employee Query"/>
    <x v="5"/>
    <x v="0"/>
    <s v="Normal"/>
    <s v="Excellent"/>
    <x v="1"/>
  </r>
  <r>
    <s v="OPS-103361"/>
    <d v="2025-12-20T00:00:00"/>
    <x v="5"/>
    <s v="Noida"/>
    <s v="Invoice Query"/>
    <s v="Low"/>
    <x v="1"/>
    <x v="3"/>
    <x v="0"/>
    <n v="21.6"/>
    <n v="48"/>
    <x v="0"/>
    <n v="0"/>
    <n v="4.0999999999999996"/>
    <n v="450"/>
    <n v="9720"/>
    <x v="7"/>
    <n v="12"/>
    <s v="Q4"/>
    <s v="Saturday"/>
    <s v="Noida"/>
    <s v="Portal"/>
    <s v="Invoice Query"/>
    <x v="5"/>
    <x v="0"/>
    <s v="Normal"/>
    <s v="Excellent"/>
    <x v="0"/>
  </r>
  <r>
    <s v="OPS-102840"/>
    <d v="2025-06-12T00:00:00"/>
    <x v="5"/>
    <s v="Noida"/>
    <s v="Employee Query"/>
    <s v="Critical"/>
    <x v="2"/>
    <x v="3"/>
    <x v="0"/>
    <n v="2.5"/>
    <n v="4"/>
    <x v="0"/>
    <n v="1"/>
    <n v="4.5"/>
    <n v="320"/>
    <n v="800"/>
    <x v="0"/>
    <n v="6"/>
    <s v="Q2"/>
    <s v="Thursday"/>
    <s v="Noida"/>
    <s v="Teams"/>
    <s v="Employee Query"/>
    <x v="5"/>
    <x v="0"/>
    <s v="Normal"/>
    <s v="Good"/>
    <x v="1"/>
  </r>
  <r>
    <s v="OPS-100589"/>
    <d v="2025-02-11T00:00:00"/>
    <x v="2"/>
    <s v="Gurugram"/>
    <s v="Compliance Request"/>
    <s v="Low"/>
    <x v="1"/>
    <x v="1"/>
    <x v="0"/>
    <n v="17.100000000000001"/>
    <n v="48"/>
    <x v="0"/>
    <n v="3"/>
    <n v="3.6"/>
    <n v="320"/>
    <n v="5472"/>
    <x v="4"/>
    <n v="2"/>
    <s v="Q1"/>
    <s v="Tuesday"/>
    <s v="Gurugram"/>
    <s v="Portal"/>
    <s v="Compliance Request"/>
    <x v="2"/>
    <x v="0"/>
    <s v="Normal"/>
    <s v="Excellent"/>
    <x v="1"/>
  </r>
  <r>
    <s v="OPS-101522"/>
    <d v="2025-11-20T00:00:00"/>
    <x v="6"/>
    <s v="Chennai"/>
    <s v="Vendor Query"/>
    <s v="Medium"/>
    <x v="1"/>
    <x v="0"/>
    <x v="0"/>
    <n v="11.8"/>
    <n v="24"/>
    <x v="0"/>
    <n v="0"/>
    <n v="4.9000000000000004"/>
    <n v="320"/>
    <n v="3776"/>
    <x v="6"/>
    <n v="11"/>
    <s v="Q4"/>
    <s v="Thursday"/>
    <s v="Chennai"/>
    <s v="Portal"/>
    <s v="Vendor Query"/>
    <x v="6"/>
    <x v="0"/>
    <s v="Normal"/>
    <s v="Excellent"/>
    <x v="0"/>
  </r>
  <r>
    <s v="OPS-102386"/>
    <d v="2025-03-07T00:00:00"/>
    <x v="4"/>
    <s v="Hyderabad"/>
    <s v="Vendor Query"/>
    <s v="Medium"/>
    <x v="0"/>
    <x v="1"/>
    <x v="0"/>
    <n v="19.2"/>
    <n v="24"/>
    <x v="0"/>
    <n v="0"/>
    <n v="4"/>
    <n v="400"/>
    <n v="7680"/>
    <x v="8"/>
    <n v="3"/>
    <s v="Q1"/>
    <s v="Friday"/>
    <s v="Hyderabad"/>
    <s v="Email"/>
    <s v="Vendor Query"/>
    <x v="4"/>
    <x v="0"/>
    <s v="Normal"/>
    <s v="Good"/>
    <x v="0"/>
  </r>
  <r>
    <s v="OPS-100539"/>
    <d v="2025-09-06T00:00:00"/>
    <x v="2"/>
    <s v="Bengaluru"/>
    <s v="Access Request"/>
    <s v="Medium"/>
    <x v="0"/>
    <x v="4"/>
    <x v="0"/>
    <n v="15.6"/>
    <n v="24"/>
    <x v="0"/>
    <n v="0"/>
    <n v="3.7"/>
    <n v="450"/>
    <n v="7020"/>
    <x v="9"/>
    <n v="9"/>
    <s v="Q3"/>
    <s v="Saturday"/>
    <s v="Bengaluru"/>
    <s v="Email"/>
    <s v="Access Request"/>
    <x v="2"/>
    <x v="0"/>
    <s v="Normal"/>
    <s v="Good"/>
    <x v="0"/>
  </r>
  <r>
    <s v="OPS-103093"/>
    <d v="2025-07-26T00:00:00"/>
    <x v="2"/>
    <s v="Noida"/>
    <s v="Access Request"/>
    <s v="High"/>
    <x v="0"/>
    <x v="5"/>
    <x v="0"/>
    <n v="4.5"/>
    <n v="12"/>
    <x v="0"/>
    <n v="1"/>
    <n v="4.5"/>
    <n v="280"/>
    <n v="1260"/>
    <x v="11"/>
    <n v="7"/>
    <s v="Q3"/>
    <s v="Saturday"/>
    <s v="Noida"/>
    <s v="Email"/>
    <s v="Access Request"/>
    <x v="2"/>
    <x v="0"/>
    <s v="Normal"/>
    <s v="Excellent"/>
    <x v="1"/>
  </r>
  <r>
    <s v="OPS-102336"/>
    <d v="2025-05-01T00:00:00"/>
    <x v="3"/>
    <s v="Mumbai"/>
    <s v="Employee Query"/>
    <s v="Medium"/>
    <x v="1"/>
    <x v="2"/>
    <x v="0"/>
    <n v="26.5"/>
    <n v="24"/>
    <x v="1"/>
    <n v="1"/>
    <n v="4"/>
    <n v="350"/>
    <n v="9275"/>
    <x v="2"/>
    <n v="5"/>
    <s v="Q2"/>
    <s v="Thursday"/>
    <s v="Mumbai"/>
    <s v="Portal"/>
    <s v="Employee Query"/>
    <x v="3"/>
    <x v="1"/>
    <s v="Normal"/>
    <s v="At Risk"/>
    <x v="1"/>
  </r>
  <r>
    <s v="OPS-101441"/>
    <d v="2025-03-22T00:00:00"/>
    <x v="4"/>
    <s v="Chennai"/>
    <s v="Invoice Query"/>
    <s v="Low"/>
    <x v="1"/>
    <x v="3"/>
    <x v="0"/>
    <n v="2.2000000000000002"/>
    <n v="48"/>
    <x v="0"/>
    <n v="0"/>
    <n v="4.4000000000000004"/>
    <n v="320"/>
    <n v="704"/>
    <x v="8"/>
    <n v="3"/>
    <s v="Q1"/>
    <s v="Saturday"/>
    <s v="Chennai"/>
    <s v="Portal"/>
    <s v="Invoice Query"/>
    <x v="4"/>
    <x v="0"/>
    <s v="Normal"/>
    <s v="Excellent"/>
    <x v="0"/>
  </r>
  <r>
    <s v="OPS-104322"/>
    <d v="2025-10-18T00:00:00"/>
    <x v="1"/>
    <s v="Gurugram"/>
    <s v="Employee Query"/>
    <s v="Medium"/>
    <x v="0"/>
    <x v="1"/>
    <x v="0"/>
    <n v="7.8"/>
    <n v="24"/>
    <x v="0"/>
    <n v="2"/>
    <n v="3.9"/>
    <n v="450"/>
    <n v="3510"/>
    <x v="3"/>
    <n v="10"/>
    <s v="Q4"/>
    <s v="Saturday"/>
    <s v="Gurugram"/>
    <s v="Email"/>
    <s v="Employee Query"/>
    <x v="1"/>
    <x v="0"/>
    <s v="Normal"/>
    <s v="Excellent"/>
    <x v="1"/>
  </r>
  <r>
    <s v="OPS-101294"/>
    <d v="2025-08-22T00:00:00"/>
    <x v="5"/>
    <s v="Noida"/>
    <s v="System Issue"/>
    <s v="Medium"/>
    <x v="1"/>
    <x v="4"/>
    <x v="0"/>
    <n v="16.100000000000001"/>
    <n v="24"/>
    <x v="0"/>
    <n v="0"/>
    <n v="4.7"/>
    <n v="400"/>
    <n v="6440"/>
    <x v="1"/>
    <n v="8"/>
    <s v="Q3"/>
    <s v="Friday"/>
    <s v="Noida"/>
    <s v="Portal"/>
    <s v="System Issue"/>
    <x v="5"/>
    <x v="0"/>
    <s v="Normal"/>
    <s v="Good"/>
    <x v="0"/>
  </r>
  <r>
    <s v="OPS-100016"/>
    <d v="2025-05-11T00:00:00"/>
    <x v="3"/>
    <s v="Gurugram"/>
    <s v="Vendor Query"/>
    <s v="Medium"/>
    <x v="0"/>
    <x v="1"/>
    <x v="0"/>
    <n v="17.399999999999999"/>
    <n v="24"/>
    <x v="0"/>
    <n v="1"/>
    <n v="4.3"/>
    <n v="280"/>
    <n v="4872"/>
    <x v="2"/>
    <n v="5"/>
    <s v="Q2"/>
    <s v="Sunday"/>
    <s v="Gurugram"/>
    <s v="Email"/>
    <s v="Vendor Query"/>
    <x v="3"/>
    <x v="0"/>
    <s v="Normal"/>
    <s v="Good"/>
    <x v="1"/>
  </r>
  <r>
    <s v="OPS-101005"/>
    <d v="2025-09-18T00:00:00"/>
    <x v="3"/>
    <s v="Mumbai"/>
    <s v="System Issue"/>
    <s v="Low"/>
    <x v="0"/>
    <x v="1"/>
    <x v="0"/>
    <n v="16.100000000000001"/>
    <n v="48"/>
    <x v="0"/>
    <n v="0"/>
    <n v="4.9000000000000004"/>
    <n v="450"/>
    <n v="7245"/>
    <x v="9"/>
    <n v="9"/>
    <s v="Q3"/>
    <s v="Thursday"/>
    <s v="Mumbai"/>
    <s v="Email"/>
    <s v="System Issue"/>
    <x v="3"/>
    <x v="0"/>
    <s v="Normal"/>
    <s v="Excellent"/>
    <x v="0"/>
  </r>
  <r>
    <s v="OPS-102826"/>
    <d v="2025-06-23T00:00:00"/>
    <x v="0"/>
    <s v="Noida"/>
    <s v="Report Request"/>
    <s v="Medium"/>
    <x v="2"/>
    <x v="4"/>
    <x v="0"/>
    <n v="3.5"/>
    <n v="24"/>
    <x v="0"/>
    <n v="0"/>
    <n v="4.7"/>
    <n v="350"/>
    <n v="1225"/>
    <x v="0"/>
    <n v="6"/>
    <s v="Q2"/>
    <s v="Monday"/>
    <s v="Noida"/>
    <s v="Teams"/>
    <s v="Report Request"/>
    <x v="0"/>
    <x v="0"/>
    <s v="Normal"/>
    <s v="Excellent"/>
    <x v="0"/>
  </r>
  <r>
    <s v="OPS-102558"/>
    <d v="2025-05-19T00:00:00"/>
    <x v="5"/>
    <s v="Pune"/>
    <s v="Data Correction"/>
    <s v="Low"/>
    <x v="0"/>
    <x v="0"/>
    <x v="2"/>
    <n v="9.3000000000000007"/>
    <n v="48"/>
    <x v="0"/>
    <n v="0"/>
    <n v="4.8"/>
    <n v="350"/>
    <n v="3255"/>
    <x v="2"/>
    <n v="5"/>
    <s v="Q2"/>
    <s v="Monday"/>
    <s v="Pune"/>
    <s v="Email"/>
    <s v="Data Correction"/>
    <x v="5"/>
    <x v="0"/>
    <s v="Normal"/>
    <s v="Excellent"/>
    <x v="0"/>
  </r>
  <r>
    <s v="OPS-101072"/>
    <d v="2025-02-08T00:00:00"/>
    <x v="2"/>
    <s v="Pune"/>
    <s v="Access Request"/>
    <s v="Low"/>
    <x v="0"/>
    <x v="2"/>
    <x v="0"/>
    <n v="3.9"/>
    <n v="48"/>
    <x v="0"/>
    <n v="0"/>
    <n v="4.9000000000000004"/>
    <n v="320"/>
    <n v="1248"/>
    <x v="4"/>
    <n v="2"/>
    <s v="Q1"/>
    <s v="Saturday"/>
    <s v="Pune"/>
    <s v="Email"/>
    <s v="Access Request"/>
    <x v="2"/>
    <x v="0"/>
    <s v="Normal"/>
    <s v="Excellent"/>
    <x v="0"/>
  </r>
  <r>
    <s v="OPS-102691"/>
    <d v="2025-03-27T00:00:00"/>
    <x v="3"/>
    <s v="Bengaluru"/>
    <s v="System Issue"/>
    <s v="Low"/>
    <x v="0"/>
    <x v="2"/>
    <x v="0"/>
    <n v="7.2"/>
    <n v="48"/>
    <x v="0"/>
    <n v="0"/>
    <n v="4.9000000000000004"/>
    <n v="320"/>
    <n v="2304"/>
    <x v="8"/>
    <n v="3"/>
    <s v="Q1"/>
    <s v="Thursday"/>
    <s v="Bengaluru"/>
    <s v="Email"/>
    <s v="System Issue"/>
    <x v="3"/>
    <x v="0"/>
    <s v="Normal"/>
    <s v="Excellent"/>
    <x v="0"/>
  </r>
  <r>
    <s v="OPS-102212"/>
    <d v="2025-07-27T00:00:00"/>
    <x v="6"/>
    <s v="Gurugram"/>
    <s v="Invoice Query"/>
    <s v="High"/>
    <x v="0"/>
    <x v="4"/>
    <x v="0"/>
    <n v="4.9000000000000004"/>
    <n v="12"/>
    <x v="0"/>
    <n v="0"/>
    <n v="4.5999999999999996"/>
    <n v="350"/>
    <n v="1715"/>
    <x v="11"/>
    <n v="7"/>
    <s v="Q3"/>
    <s v="Sunday"/>
    <s v="Gurugram"/>
    <s v="Email"/>
    <s v="Invoice Query"/>
    <x v="6"/>
    <x v="0"/>
    <s v="Normal"/>
    <s v="Excellent"/>
    <x v="0"/>
  </r>
  <r>
    <s v="OPS-102033"/>
    <d v="2025-02-08T00:00:00"/>
    <x v="4"/>
    <s v="Mumbai"/>
    <s v="Employee Query"/>
    <s v="Low"/>
    <x v="0"/>
    <x v="2"/>
    <x v="0"/>
    <n v="6.5"/>
    <n v="48"/>
    <x v="0"/>
    <n v="2"/>
    <n v="4.3"/>
    <n v="320"/>
    <n v="2080"/>
    <x v="4"/>
    <n v="2"/>
    <s v="Q1"/>
    <s v="Saturday"/>
    <s v="Mumbai"/>
    <s v="Email"/>
    <s v="Employee Query"/>
    <x v="4"/>
    <x v="0"/>
    <s v="Normal"/>
    <s v="Excellent"/>
    <x v="1"/>
  </r>
  <r>
    <s v="OPS-102483"/>
    <d v="2025-11-10T00:00:00"/>
    <x v="1"/>
    <s v="Pune"/>
    <s v="Compliance Request"/>
    <s v="Medium"/>
    <x v="0"/>
    <x v="0"/>
    <x v="0"/>
    <n v="16.3"/>
    <n v="24"/>
    <x v="0"/>
    <n v="1"/>
    <n v="4"/>
    <n v="280"/>
    <n v="4564"/>
    <x v="6"/>
    <n v="11"/>
    <s v="Q4"/>
    <s v="Monday"/>
    <s v="Pune"/>
    <s v="Email"/>
    <s v="Compliance Request"/>
    <x v="1"/>
    <x v="0"/>
    <s v="Normal"/>
    <s v="Good"/>
    <x v="1"/>
  </r>
  <r>
    <s v="OPS-101326"/>
    <d v="2025-09-03T00:00:00"/>
    <x v="6"/>
    <s v="Mumbai"/>
    <s v="System Issue"/>
    <s v="Low"/>
    <x v="3"/>
    <x v="1"/>
    <x v="0"/>
    <n v="11.9"/>
    <n v="48"/>
    <x v="0"/>
    <n v="1"/>
    <n v="4.8"/>
    <n v="350"/>
    <n v="4165"/>
    <x v="9"/>
    <n v="9"/>
    <s v="Q3"/>
    <s v="Wednesday"/>
    <s v="Mumbai"/>
    <s v="Phone"/>
    <s v="System Issue"/>
    <x v="6"/>
    <x v="0"/>
    <s v="Normal"/>
    <s v="Excellent"/>
    <x v="1"/>
  </r>
  <r>
    <s v="OPS-104297"/>
    <d v="2025-10-07T00:00:00"/>
    <x v="4"/>
    <s v="Gurugram"/>
    <s v="Employee Query"/>
    <s v="Low"/>
    <x v="2"/>
    <x v="2"/>
    <x v="0"/>
    <n v="7.4"/>
    <n v="48"/>
    <x v="0"/>
    <n v="0"/>
    <n v="4.4000000000000004"/>
    <n v="280"/>
    <n v="2072"/>
    <x v="3"/>
    <n v="10"/>
    <s v="Q4"/>
    <s v="Tuesday"/>
    <s v="Gurugram"/>
    <s v="Teams"/>
    <s v="Employee Query"/>
    <x v="4"/>
    <x v="0"/>
    <s v="Normal"/>
    <s v="Excellent"/>
    <x v="0"/>
  </r>
  <r>
    <s v="OPS-103744"/>
    <d v="2025-05-26T00:00:00"/>
    <x v="0"/>
    <s v="Mumbai"/>
    <s v="Invoice Query"/>
    <s v="Medium"/>
    <x v="2"/>
    <x v="1"/>
    <x v="0"/>
    <n v="2.8"/>
    <n v="24"/>
    <x v="0"/>
    <n v="1"/>
    <n v="4.3"/>
    <n v="320"/>
    <n v="896"/>
    <x v="2"/>
    <n v="5"/>
    <s v="Q2"/>
    <s v="Monday"/>
    <s v="Mumbai"/>
    <s v="Teams"/>
    <s v="Invoice Query"/>
    <x v="0"/>
    <x v="0"/>
    <s v="Normal"/>
    <s v="Excellent"/>
    <x v="1"/>
  </r>
  <r>
    <s v="OPS-103524"/>
    <d v="2025-06-24T00:00:00"/>
    <x v="1"/>
    <s v="Bengaluru"/>
    <s v="Data Correction"/>
    <s v="Medium"/>
    <x v="1"/>
    <x v="4"/>
    <x v="0"/>
    <n v="21.3"/>
    <n v="24"/>
    <x v="0"/>
    <n v="0"/>
    <n v="3.9"/>
    <n v="400"/>
    <n v="8520"/>
    <x v="0"/>
    <n v="6"/>
    <s v="Q2"/>
    <s v="Tuesday"/>
    <s v="Bengaluru"/>
    <s v="Portal"/>
    <s v="Data Correction"/>
    <x v="1"/>
    <x v="0"/>
    <s v="Normal"/>
    <s v="Good"/>
    <x v="0"/>
  </r>
  <r>
    <s v="OPS-101455"/>
    <d v="2025-01-16T00:00:00"/>
    <x v="3"/>
    <s v="Hyderabad"/>
    <s v="Data Correction"/>
    <s v="Medium"/>
    <x v="3"/>
    <x v="4"/>
    <x v="0"/>
    <n v="17"/>
    <n v="24"/>
    <x v="0"/>
    <n v="1"/>
    <n v="4.7"/>
    <n v="280"/>
    <n v="4760"/>
    <x v="5"/>
    <n v="1"/>
    <s v="Q1"/>
    <s v="Thursday"/>
    <s v="Hyderabad"/>
    <s v="Phone"/>
    <s v="Data Correction"/>
    <x v="3"/>
    <x v="0"/>
    <s v="Normal"/>
    <s v="Good"/>
    <x v="1"/>
  </r>
  <r>
    <s v="OPS-101548"/>
    <d v="2025-03-13T00:00:00"/>
    <x v="2"/>
    <s v="Gurugram"/>
    <s v="Employee Query"/>
    <s v="High"/>
    <x v="0"/>
    <x v="0"/>
    <x v="0"/>
    <n v="14.7"/>
    <n v="12"/>
    <x v="1"/>
    <n v="1"/>
    <n v="4.5999999999999996"/>
    <n v="450"/>
    <n v="6615"/>
    <x v="8"/>
    <n v="3"/>
    <s v="Q1"/>
    <s v="Thursday"/>
    <s v="Gurugram"/>
    <s v="Email"/>
    <s v="Employee Query"/>
    <x v="2"/>
    <x v="1"/>
    <s v="Normal"/>
    <s v="At Risk"/>
    <x v="1"/>
  </r>
  <r>
    <s v="OPS-102482"/>
    <d v="2025-05-18T00:00:00"/>
    <x v="3"/>
    <s v="Chennai"/>
    <s v="Data Correction"/>
    <s v="Medium"/>
    <x v="0"/>
    <x v="4"/>
    <x v="0"/>
    <n v="2.4"/>
    <n v="24"/>
    <x v="0"/>
    <n v="0"/>
    <n v="5"/>
    <n v="350"/>
    <n v="840"/>
    <x v="2"/>
    <n v="5"/>
    <s v="Q2"/>
    <s v="Sunday"/>
    <s v="Chennai"/>
    <s v="Email"/>
    <s v="Data Correction"/>
    <x v="3"/>
    <x v="0"/>
    <s v="Normal"/>
    <s v="Excellent"/>
    <x v="0"/>
  </r>
  <r>
    <s v="OPS-102477"/>
    <d v="2025-08-07T00:00:00"/>
    <x v="4"/>
    <s v="Pune"/>
    <s v="Unknown"/>
    <s v="Medium"/>
    <x v="0"/>
    <x v="3"/>
    <x v="0"/>
    <n v="3.8"/>
    <n v="24"/>
    <x v="0"/>
    <n v="0"/>
    <n v="4.3"/>
    <n v="320"/>
    <n v="1216"/>
    <x v="1"/>
    <n v="8"/>
    <s v="Q3"/>
    <s v="Thursday"/>
    <s v="Pune"/>
    <s v="Email"/>
    <s v="Unknown"/>
    <x v="4"/>
    <x v="0"/>
    <s v="Normal"/>
    <s v="Excellent"/>
    <x v="0"/>
  </r>
  <r>
    <s v="OPS-103707"/>
    <d v="2025-03-24T00:00:00"/>
    <x v="6"/>
    <s v="Chennai"/>
    <s v="Employee Query"/>
    <s v="Critical"/>
    <x v="2"/>
    <x v="0"/>
    <x v="0"/>
    <n v="7.6"/>
    <n v="4"/>
    <x v="1"/>
    <n v="0"/>
    <n v="5"/>
    <n v="400"/>
    <n v="3040"/>
    <x v="8"/>
    <n v="3"/>
    <s v="Q1"/>
    <s v="Monday"/>
    <s v="Chennai"/>
    <s v="Teams"/>
    <s v="Employee Query"/>
    <x v="6"/>
    <x v="1"/>
    <s v="Normal"/>
    <s v="Critical"/>
    <x v="0"/>
  </r>
  <r>
    <s v="OPS-103863"/>
    <d v="2025-07-24T00:00:00"/>
    <x v="0"/>
    <s v="Gurugram"/>
    <s v="Employee Query"/>
    <s v="Low"/>
    <x v="0"/>
    <x v="4"/>
    <x v="1"/>
    <n v="8.3000000000000007"/>
    <n v="48"/>
    <x v="0"/>
    <n v="3"/>
    <n v="4.4000000000000004"/>
    <n v="280"/>
    <n v="2324"/>
    <x v="11"/>
    <n v="7"/>
    <s v="Q3"/>
    <s v="Thursday"/>
    <s v="Gurugram"/>
    <s v="Email"/>
    <s v="Employee Query"/>
    <x v="0"/>
    <x v="0"/>
    <s v="Normal"/>
    <s v="Excellent"/>
    <x v="1"/>
  </r>
  <r>
    <s v="OPS-104795"/>
    <d v="2025-04-06T00:00:00"/>
    <x v="6"/>
    <s v="Noida"/>
    <s v="Compliance Request"/>
    <s v="Medium"/>
    <x v="3"/>
    <x v="4"/>
    <x v="0"/>
    <n v="11"/>
    <n v="24"/>
    <x v="0"/>
    <n v="1"/>
    <n v="4.2"/>
    <n v="450"/>
    <n v="4950"/>
    <x v="10"/>
    <n v="4"/>
    <s v="Q2"/>
    <s v="Sunday"/>
    <s v="Noida"/>
    <s v="Phone"/>
    <s v="Compliance Request"/>
    <x v="6"/>
    <x v="0"/>
    <s v="Normal"/>
    <s v="Excellent"/>
    <x v="1"/>
  </r>
  <r>
    <s v="OPS-101613"/>
    <d v="2025-03-22T00:00:00"/>
    <x v="4"/>
    <s v="Gurugram"/>
    <s v="Employee Query"/>
    <s v="Low"/>
    <x v="3"/>
    <x v="2"/>
    <x v="0"/>
    <n v="6.5"/>
    <n v="48"/>
    <x v="0"/>
    <n v="0"/>
    <n v="4.8"/>
    <n v="320"/>
    <n v="2080"/>
    <x v="8"/>
    <n v="3"/>
    <s v="Q1"/>
    <s v="Saturday"/>
    <s v="Gurugram"/>
    <s v="Phone"/>
    <s v="Employee Query"/>
    <x v="4"/>
    <x v="0"/>
    <s v="Normal"/>
    <s v="Excellent"/>
    <x v="0"/>
  </r>
  <r>
    <s v="OPS-102374"/>
    <d v="2025-03-23T00:00:00"/>
    <x v="4"/>
    <s v="Hyderabad"/>
    <s v="Employee Query"/>
    <s v="Medium"/>
    <x v="1"/>
    <x v="3"/>
    <x v="1"/>
    <n v="35.9"/>
    <n v="24"/>
    <x v="1"/>
    <n v="1"/>
    <n v="3.4"/>
    <n v="320"/>
    <n v="11488"/>
    <x v="8"/>
    <n v="3"/>
    <s v="Q1"/>
    <s v="Sunday"/>
    <s v="Hyderabad"/>
    <s v="Portal"/>
    <s v="Employee Query"/>
    <x v="4"/>
    <x v="1"/>
    <s v="Normal"/>
    <s v="At Risk"/>
    <x v="1"/>
  </r>
  <r>
    <s v="OPS-102521"/>
    <d v="2025-03-01T00:00:00"/>
    <x v="5"/>
    <s v="Chennai"/>
    <s v="Access Request"/>
    <s v="Low"/>
    <x v="0"/>
    <x v="0"/>
    <x v="2"/>
    <n v="11.2"/>
    <n v="48"/>
    <x v="0"/>
    <n v="0"/>
    <n v="4.5"/>
    <n v="400"/>
    <n v="4480"/>
    <x v="8"/>
    <n v="3"/>
    <s v="Q1"/>
    <s v="Saturday"/>
    <s v="Chennai"/>
    <s v="Email"/>
    <s v="Access Request"/>
    <x v="5"/>
    <x v="0"/>
    <s v="Normal"/>
    <s v="Excellent"/>
    <x v="0"/>
  </r>
  <r>
    <s v="OPS-102659"/>
    <d v="2025-07-10T00:00:00"/>
    <x v="5"/>
    <s v="Bengaluru"/>
    <s v="Invoice Query"/>
    <s v="Medium"/>
    <x v="0"/>
    <x v="0"/>
    <x v="0"/>
    <n v="15.2"/>
    <n v="24"/>
    <x v="0"/>
    <n v="1"/>
    <n v="3.9"/>
    <n v="320"/>
    <n v="4864"/>
    <x v="11"/>
    <n v="7"/>
    <s v="Q3"/>
    <s v="Thursday"/>
    <s v="Bengaluru"/>
    <s v="Email"/>
    <s v="Invoice Query"/>
    <x v="5"/>
    <x v="0"/>
    <s v="Normal"/>
    <s v="Good"/>
    <x v="1"/>
  </r>
  <r>
    <s v="OPS-102486"/>
    <d v="2025-08-01T00:00:00"/>
    <x v="2"/>
    <s v="Mumbai"/>
    <s v="Report Request"/>
    <s v="Low"/>
    <x v="2"/>
    <x v="3"/>
    <x v="1"/>
    <n v="9.5"/>
    <n v="48"/>
    <x v="0"/>
    <n v="2"/>
    <n v="4.2"/>
    <n v="450"/>
    <n v="4275"/>
    <x v="1"/>
    <n v="8"/>
    <s v="Q3"/>
    <s v="Friday"/>
    <s v="Mumbai"/>
    <s v="Teams"/>
    <s v="Report Request"/>
    <x v="2"/>
    <x v="0"/>
    <s v="Normal"/>
    <s v="Excellent"/>
    <x v="1"/>
  </r>
  <r>
    <s v="OPS-102853"/>
    <d v="2025-08-16T00:00:00"/>
    <x v="0"/>
    <s v="Bengaluru"/>
    <s v="Access Request"/>
    <s v="Low"/>
    <x v="1"/>
    <x v="2"/>
    <x v="0"/>
    <n v="16.2"/>
    <n v="48"/>
    <x v="0"/>
    <n v="0"/>
    <n v="5"/>
    <n v="350"/>
    <n v="5670"/>
    <x v="1"/>
    <n v="8"/>
    <s v="Q3"/>
    <s v="Saturday"/>
    <s v="Bengaluru"/>
    <s v="Portal"/>
    <s v="Access Request"/>
    <x v="0"/>
    <x v="0"/>
    <s v="Normal"/>
    <s v="Excellent"/>
    <x v="0"/>
  </r>
  <r>
    <s v="OPS-104909"/>
    <d v="2025-04-22T00:00:00"/>
    <x v="4"/>
    <s v="Hyderabad"/>
    <s v="Data Correction"/>
    <s v="Medium"/>
    <x v="1"/>
    <x v="2"/>
    <x v="1"/>
    <n v="3.7"/>
    <n v="24"/>
    <x v="0"/>
    <n v="2"/>
    <n v="4.8"/>
    <n v="320"/>
    <n v="1184"/>
    <x v="10"/>
    <n v="4"/>
    <s v="Q2"/>
    <s v="Tuesday"/>
    <s v="Hyderabad"/>
    <s v="Portal"/>
    <s v="Data Correction"/>
    <x v="4"/>
    <x v="0"/>
    <s v="Normal"/>
    <s v="Excellent"/>
    <x v="1"/>
  </r>
  <r>
    <s v="OPS-101121"/>
    <d v="2025-03-10T00:00:00"/>
    <x v="1"/>
    <s v="Pune"/>
    <s v="Access Request"/>
    <s v="High"/>
    <x v="1"/>
    <x v="4"/>
    <x v="1"/>
    <n v="31.8"/>
    <n v="12"/>
    <x v="1"/>
    <n v="3"/>
    <n v="3.8"/>
    <n v="320"/>
    <n v="10176"/>
    <x v="8"/>
    <n v="3"/>
    <s v="Q1"/>
    <s v="Monday"/>
    <s v="Pune"/>
    <s v="Portal"/>
    <s v="Access Request"/>
    <x v="1"/>
    <x v="1"/>
    <s v="Normal"/>
    <s v="Critical"/>
    <x v="1"/>
  </r>
  <r>
    <s v="OPS-102608"/>
    <d v="2025-11-30T00:00:00"/>
    <x v="3"/>
    <s v="Bengaluru"/>
    <s v="System Issue"/>
    <s v="Medium"/>
    <x v="2"/>
    <x v="2"/>
    <x v="0"/>
    <n v="9"/>
    <n v="24"/>
    <x v="0"/>
    <n v="0"/>
    <n v="4.4000000000000004"/>
    <n v="280"/>
    <n v="2520"/>
    <x v="6"/>
    <n v="11"/>
    <s v="Q4"/>
    <s v="Sunday"/>
    <s v="Bengaluru"/>
    <s v="Teams"/>
    <s v="System Issue"/>
    <x v="3"/>
    <x v="0"/>
    <s v="Normal"/>
    <s v="Excellent"/>
    <x v="0"/>
  </r>
  <r>
    <s v="OPS-103610"/>
    <d v="2025-03-24T00:00:00"/>
    <x v="5"/>
    <s v="Noida"/>
    <s v="Compliance Request"/>
    <s v="Medium"/>
    <x v="0"/>
    <x v="0"/>
    <x v="1"/>
    <n v="27.7"/>
    <n v="24"/>
    <x v="1"/>
    <n v="1"/>
    <n v="3.4"/>
    <n v="400"/>
    <n v="11080"/>
    <x v="8"/>
    <n v="3"/>
    <s v="Q1"/>
    <s v="Monday"/>
    <s v="Noida"/>
    <s v="Email"/>
    <s v="Compliance Request"/>
    <x v="5"/>
    <x v="1"/>
    <s v="Normal"/>
    <s v="At Risk"/>
    <x v="1"/>
  </r>
  <r>
    <s v="OPS-101701"/>
    <d v="2025-01-12T00:00:00"/>
    <x v="1"/>
    <s v="Bengaluru"/>
    <s v="Invoice Query"/>
    <s v="Medium"/>
    <x v="0"/>
    <x v="1"/>
    <x v="0"/>
    <n v="12.3"/>
    <n v="24"/>
    <x v="0"/>
    <n v="0"/>
    <n v="5"/>
    <n v="320"/>
    <n v="3936"/>
    <x v="5"/>
    <n v="1"/>
    <s v="Q1"/>
    <s v="Sunday"/>
    <s v="Bengaluru"/>
    <s v="Email"/>
    <s v="Invoice Query"/>
    <x v="1"/>
    <x v="0"/>
    <s v="Normal"/>
    <s v="Good"/>
    <x v="0"/>
  </r>
  <r>
    <s v="OPS-102783"/>
    <d v="2025-05-04T00:00:00"/>
    <x v="2"/>
    <s v="Mumbai"/>
    <s v="Access Request"/>
    <s v="Medium"/>
    <x v="1"/>
    <x v="1"/>
    <x v="1"/>
    <n v="19.399999999999999"/>
    <n v="24"/>
    <x v="0"/>
    <n v="3"/>
    <n v="3.1"/>
    <n v="400"/>
    <n v="7760"/>
    <x v="2"/>
    <n v="5"/>
    <s v="Q2"/>
    <s v="Sunday"/>
    <s v="Mumbai"/>
    <s v="Portal"/>
    <s v="Access Request"/>
    <x v="2"/>
    <x v="0"/>
    <s v="Normal"/>
    <s v="Good"/>
    <x v="1"/>
  </r>
  <r>
    <s v="OPS-101156"/>
    <d v="2025-08-02T00:00:00"/>
    <x v="6"/>
    <s v="Gurugram"/>
    <s v="System Issue"/>
    <s v="Low"/>
    <x v="5"/>
    <x v="2"/>
    <x v="0"/>
    <n v="21.5"/>
    <n v="48"/>
    <x v="0"/>
    <n v="0"/>
    <n v="4.4000000000000004"/>
    <n v="350"/>
    <n v="7525"/>
    <x v="1"/>
    <n v="8"/>
    <s v="Q3"/>
    <s v="Saturday"/>
    <s v="Gurugram"/>
    <s v="Email"/>
    <s v="System Issue"/>
    <x v="6"/>
    <x v="0"/>
    <s v="Normal"/>
    <s v="Excellent"/>
    <x v="0"/>
  </r>
  <r>
    <s v="OPS-100953"/>
    <d v="2025-12-16T00:00:00"/>
    <x v="1"/>
    <s v="Mumbai"/>
    <s v="Employee Query"/>
    <s v="Low"/>
    <x v="3"/>
    <x v="1"/>
    <x v="0"/>
    <n v="1.2"/>
    <n v="48"/>
    <x v="0"/>
    <n v="0"/>
    <n v="4.8"/>
    <n v="450"/>
    <n v="540"/>
    <x v="7"/>
    <n v="12"/>
    <s v="Q4"/>
    <s v="Tuesday"/>
    <s v="Mumbai"/>
    <s v="Phone"/>
    <s v="Employee Query"/>
    <x v="1"/>
    <x v="0"/>
    <s v="Normal"/>
    <s v="Excellent"/>
    <x v="0"/>
  </r>
  <r>
    <s v="OPS-103080"/>
    <d v="2025-10-21T00:00:00"/>
    <x v="4"/>
    <s v="Hyderabad"/>
    <s v="Access Request"/>
    <s v="High"/>
    <x v="1"/>
    <x v="1"/>
    <x v="0"/>
    <n v="21.6"/>
    <n v="12"/>
    <x v="1"/>
    <n v="1"/>
    <n v="4.7"/>
    <n v="350"/>
    <n v="7560"/>
    <x v="3"/>
    <n v="10"/>
    <s v="Q4"/>
    <s v="Tuesday"/>
    <s v="Hyderabad"/>
    <s v="Portal"/>
    <s v="Access Request"/>
    <x v="4"/>
    <x v="1"/>
    <s v="Normal"/>
    <s v="Critical"/>
    <x v="1"/>
  </r>
  <r>
    <s v="OPS-104048"/>
    <d v="2025-04-24T00:00:00"/>
    <x v="5"/>
    <s v="Noida"/>
    <s v="Unknown"/>
    <s v="Low"/>
    <x v="0"/>
    <x v="4"/>
    <x v="0"/>
    <n v="2.4"/>
    <n v="48"/>
    <x v="0"/>
    <n v="0"/>
    <n v="5"/>
    <n v="320"/>
    <n v="768"/>
    <x v="10"/>
    <n v="4"/>
    <s v="Q2"/>
    <s v="Thursday"/>
    <s v="Noida"/>
    <s v="Email"/>
    <s v="Unknown"/>
    <x v="5"/>
    <x v="0"/>
    <s v="Normal"/>
    <s v="Excellent"/>
    <x v="0"/>
  </r>
  <r>
    <s v="OPS-101118"/>
    <d v="2025-10-09T00:00:00"/>
    <x v="1"/>
    <s v="Bengaluru"/>
    <s v="System Issue"/>
    <s v="Critical"/>
    <x v="2"/>
    <x v="4"/>
    <x v="0"/>
    <n v="7.2"/>
    <n v="4"/>
    <x v="1"/>
    <n v="0"/>
    <n v="4.8"/>
    <n v="400"/>
    <n v="2880"/>
    <x v="3"/>
    <n v="10"/>
    <s v="Q4"/>
    <s v="Thursday"/>
    <s v="Bengaluru"/>
    <s v="Teams"/>
    <s v="System Issue"/>
    <x v="1"/>
    <x v="1"/>
    <s v="Normal"/>
    <s v="Critical"/>
    <x v="0"/>
  </r>
  <r>
    <s v="OPS-100955"/>
    <d v="2025-06-01T00:00:00"/>
    <x v="1"/>
    <s v="Gurugram"/>
    <s v="Report Request"/>
    <s v="Low"/>
    <x v="0"/>
    <x v="0"/>
    <x v="0"/>
    <n v="3.2"/>
    <n v="48"/>
    <x v="0"/>
    <n v="1"/>
    <n v="4.2"/>
    <n v="450"/>
    <n v="1440"/>
    <x v="0"/>
    <n v="6"/>
    <s v="Q2"/>
    <s v="Sunday"/>
    <s v="Gurugram"/>
    <s v="Email"/>
    <s v="Report Request"/>
    <x v="1"/>
    <x v="0"/>
    <s v="Normal"/>
    <s v="Excellent"/>
    <x v="1"/>
  </r>
  <r>
    <s v="OPS-102168"/>
    <d v="2025-10-18T00:00:00"/>
    <x v="5"/>
    <s v="Mumbai"/>
    <s v="Vendor Query"/>
    <s v="Low"/>
    <x v="0"/>
    <x v="0"/>
    <x v="0"/>
    <n v="16.7"/>
    <n v="48"/>
    <x v="0"/>
    <n v="0"/>
    <n v="4.2"/>
    <n v="350"/>
    <n v="5845"/>
    <x v="3"/>
    <n v="10"/>
    <s v="Q4"/>
    <s v="Saturday"/>
    <s v="Mumbai"/>
    <s v="Email"/>
    <s v="Vendor Query"/>
    <x v="5"/>
    <x v="0"/>
    <s v="Normal"/>
    <s v="Excellent"/>
    <x v="0"/>
  </r>
  <r>
    <s v="OPS-100369"/>
    <d v="2025-04-14T00:00:00"/>
    <x v="0"/>
    <s v="Pune"/>
    <s v="Invoice Query"/>
    <s v="Medium"/>
    <x v="0"/>
    <x v="1"/>
    <x v="0"/>
    <n v="1.6"/>
    <n v="24"/>
    <x v="0"/>
    <n v="0"/>
    <n v="5"/>
    <n v="280"/>
    <n v="448"/>
    <x v="10"/>
    <n v="4"/>
    <s v="Q2"/>
    <s v="Monday"/>
    <s v="Pune"/>
    <s v="Email"/>
    <s v="Invoice Query"/>
    <x v="0"/>
    <x v="0"/>
    <s v="Normal"/>
    <s v="Excellent"/>
    <x v="0"/>
  </r>
  <r>
    <s v="OPS-104247"/>
    <d v="2025-05-28T00:00:00"/>
    <x v="6"/>
    <s v="Pune"/>
    <s v="Access Request"/>
    <s v="Low"/>
    <x v="1"/>
    <x v="1"/>
    <x v="0"/>
    <n v="4.4000000000000004"/>
    <n v="48"/>
    <x v="0"/>
    <n v="2"/>
    <n v="4.3"/>
    <n v="320"/>
    <n v="1408"/>
    <x v="2"/>
    <n v="5"/>
    <s v="Q2"/>
    <s v="Wednesday"/>
    <s v="Pune"/>
    <s v="Portal"/>
    <s v="Access Request"/>
    <x v="6"/>
    <x v="0"/>
    <s v="Normal"/>
    <s v="Excellent"/>
    <x v="1"/>
  </r>
  <r>
    <s v="OPS-101173"/>
    <d v="2025-04-27T00:00:00"/>
    <x v="0"/>
    <s v="Gurugram"/>
    <s v="Vendor Query"/>
    <s v="Low"/>
    <x v="0"/>
    <x v="2"/>
    <x v="2"/>
    <n v="5.6"/>
    <n v="48"/>
    <x v="0"/>
    <n v="1"/>
    <n v="5"/>
    <n v="350"/>
    <n v="1960"/>
    <x v="10"/>
    <n v="4"/>
    <s v="Q2"/>
    <s v="Sunday"/>
    <s v="Gurugram"/>
    <s v="Email"/>
    <s v="Vendor Query"/>
    <x v="0"/>
    <x v="0"/>
    <s v="Normal"/>
    <s v="Excellent"/>
    <x v="1"/>
  </r>
  <r>
    <s v="OPS-104502"/>
    <d v="2025-10-30T00:00:00"/>
    <x v="4"/>
    <s v="Pune"/>
    <s v="Invoice Query"/>
    <s v="Low"/>
    <x v="0"/>
    <x v="2"/>
    <x v="0"/>
    <n v="4.5"/>
    <n v="48"/>
    <x v="0"/>
    <n v="0"/>
    <n v="5"/>
    <n v="350"/>
    <n v="1575"/>
    <x v="3"/>
    <n v="10"/>
    <s v="Q4"/>
    <s v="Thursday"/>
    <s v="Pune"/>
    <s v="Email"/>
    <s v="Invoice Query"/>
    <x v="4"/>
    <x v="0"/>
    <s v="Normal"/>
    <s v="Excellent"/>
    <x v="0"/>
  </r>
  <r>
    <s v="OPS-103592"/>
    <d v="2025-02-04T00:00:00"/>
    <x v="0"/>
    <s v="Gurugram"/>
    <s v="Data Correction"/>
    <s v="Medium"/>
    <x v="0"/>
    <x v="3"/>
    <x v="2"/>
    <n v="30.1"/>
    <n v="24"/>
    <x v="1"/>
    <n v="1"/>
    <n v="3.1"/>
    <n v="350"/>
    <n v="10535"/>
    <x v="4"/>
    <n v="2"/>
    <s v="Q1"/>
    <s v="Tuesday"/>
    <s v="Gurugram"/>
    <s v="Email"/>
    <s v="Data Correction"/>
    <x v="0"/>
    <x v="1"/>
    <s v="Normal"/>
    <s v="At Risk"/>
    <x v="1"/>
  </r>
  <r>
    <s v="OPS-103836"/>
    <d v="2025-02-24T00:00:00"/>
    <x v="3"/>
    <s v="Pune"/>
    <s v="Invoice Query"/>
    <s v="Low"/>
    <x v="3"/>
    <x v="2"/>
    <x v="0"/>
    <n v="5.6"/>
    <n v="48"/>
    <x v="0"/>
    <n v="1"/>
    <n v="4.5"/>
    <n v="350"/>
    <n v="1960"/>
    <x v="4"/>
    <n v="2"/>
    <s v="Q1"/>
    <s v="Monday"/>
    <s v="Pune"/>
    <s v="Phone"/>
    <s v="Invoice Query"/>
    <x v="3"/>
    <x v="0"/>
    <s v="Normal"/>
    <s v="Excellent"/>
    <x v="1"/>
  </r>
  <r>
    <s v="OPS-100342"/>
    <d v="2025-06-30T00:00:00"/>
    <x v="4"/>
    <s v="Bengaluru"/>
    <s v="Employee Query"/>
    <s v="Low"/>
    <x v="1"/>
    <x v="3"/>
    <x v="0"/>
    <n v="16.600000000000001"/>
    <n v="48"/>
    <x v="0"/>
    <n v="2"/>
    <n v="4.5"/>
    <n v="450"/>
    <n v="7470"/>
    <x v="0"/>
    <n v="6"/>
    <s v="Q2"/>
    <s v="Monday"/>
    <s v="Bengaluru"/>
    <s v="Portal"/>
    <s v="Employee Query"/>
    <x v="4"/>
    <x v="0"/>
    <s v="Normal"/>
    <s v="Excellent"/>
    <x v="1"/>
  </r>
  <r>
    <s v="OPS-101377"/>
    <d v="2025-05-29T00:00:00"/>
    <x v="1"/>
    <s v="Mumbai"/>
    <s v="Report Request"/>
    <s v="Low"/>
    <x v="1"/>
    <x v="1"/>
    <x v="0"/>
    <n v="9.6"/>
    <n v="48"/>
    <x v="0"/>
    <n v="0"/>
    <n v="5"/>
    <n v="280"/>
    <n v="2688"/>
    <x v="2"/>
    <n v="5"/>
    <s v="Q2"/>
    <s v="Thursday"/>
    <s v="Mumbai"/>
    <s v="Portal"/>
    <s v="Report Request"/>
    <x v="1"/>
    <x v="0"/>
    <s v="Normal"/>
    <s v="Excellent"/>
    <x v="0"/>
  </r>
  <r>
    <s v="OPS-104911"/>
    <d v="2025-02-12T00:00:00"/>
    <x v="6"/>
    <s v="Chennai"/>
    <s v="Employee Query"/>
    <s v="Medium"/>
    <x v="2"/>
    <x v="2"/>
    <x v="0"/>
    <n v="10.8"/>
    <n v="24"/>
    <x v="0"/>
    <n v="1"/>
    <n v="4.0999999999999996"/>
    <n v="450"/>
    <n v="4860"/>
    <x v="4"/>
    <n v="2"/>
    <s v="Q1"/>
    <s v="Wednesday"/>
    <s v="Chennai"/>
    <s v="Teams"/>
    <s v="Employee Query"/>
    <x v="6"/>
    <x v="0"/>
    <s v="Normal"/>
    <s v="Excellent"/>
    <x v="1"/>
  </r>
  <r>
    <s v="OPS-103482"/>
    <d v="2025-05-27T00:00:00"/>
    <x v="4"/>
    <s v="Chennai"/>
    <s v="Compliance Request"/>
    <s v="Low"/>
    <x v="1"/>
    <x v="0"/>
    <x v="0"/>
    <n v="11"/>
    <n v="48"/>
    <x v="0"/>
    <n v="0"/>
    <n v="4.5"/>
    <n v="350"/>
    <n v="3850"/>
    <x v="2"/>
    <n v="5"/>
    <s v="Q2"/>
    <s v="Tuesday"/>
    <s v="Chennai"/>
    <s v="Portal"/>
    <s v="Compliance Request"/>
    <x v="4"/>
    <x v="0"/>
    <s v="Normal"/>
    <s v="Excellent"/>
    <x v="0"/>
  </r>
  <r>
    <s v="OPS-100416"/>
    <d v="2025-01-05T00:00:00"/>
    <x v="0"/>
    <s v="Pune"/>
    <s v="System Issue"/>
    <s v="Medium"/>
    <x v="0"/>
    <x v="4"/>
    <x v="0"/>
    <n v="7.6"/>
    <n v="24"/>
    <x v="0"/>
    <n v="1"/>
    <n v="4.5"/>
    <n v="450"/>
    <n v="3420"/>
    <x v="5"/>
    <n v="1"/>
    <s v="Q1"/>
    <s v="Sunday"/>
    <s v="Pune"/>
    <s v="Email"/>
    <s v="System Issue"/>
    <x v="0"/>
    <x v="0"/>
    <s v="Normal"/>
    <s v="Excellent"/>
    <x v="1"/>
  </r>
  <r>
    <s v="OPS-103088"/>
    <d v="2025-05-22T00:00:00"/>
    <x v="6"/>
    <s v="Pune"/>
    <s v="Employee Query"/>
    <s v="Medium"/>
    <x v="1"/>
    <x v="2"/>
    <x v="0"/>
    <n v="17"/>
    <n v="24"/>
    <x v="0"/>
    <n v="1"/>
    <n v="4.7"/>
    <n v="350"/>
    <n v="5950"/>
    <x v="2"/>
    <n v="5"/>
    <s v="Q2"/>
    <s v="Thursday"/>
    <s v="Pune"/>
    <s v="Portal"/>
    <s v="Employee Query"/>
    <x v="6"/>
    <x v="0"/>
    <s v="Normal"/>
    <s v="Good"/>
    <x v="1"/>
  </r>
  <r>
    <s v="OPS-103446"/>
    <d v="2025-12-09T00:00:00"/>
    <x v="5"/>
    <s v="Pune"/>
    <s v="System Issue"/>
    <s v="Low"/>
    <x v="1"/>
    <x v="2"/>
    <x v="2"/>
    <n v="22.5"/>
    <n v="48"/>
    <x v="0"/>
    <n v="1"/>
    <n v="4.3"/>
    <n v="320"/>
    <n v="7200"/>
    <x v="7"/>
    <n v="12"/>
    <s v="Q4"/>
    <s v="Tuesday"/>
    <s v="Pune"/>
    <s v="Portal"/>
    <s v="System Issue"/>
    <x v="5"/>
    <x v="0"/>
    <s v="Normal"/>
    <s v="Excellent"/>
    <x v="1"/>
  </r>
  <r>
    <s v="OPS-100945"/>
    <d v="2025-10-04T00:00:00"/>
    <x v="5"/>
    <s v="Hyderabad"/>
    <s v="Data Correction"/>
    <s v="Low"/>
    <x v="0"/>
    <x v="1"/>
    <x v="2"/>
    <n v="8.3000000000000007"/>
    <n v="48"/>
    <x v="0"/>
    <n v="1"/>
    <n v="5"/>
    <n v="450"/>
    <n v="3735"/>
    <x v="3"/>
    <n v="10"/>
    <s v="Q4"/>
    <s v="Saturday"/>
    <s v="Hyderabad"/>
    <s v="Email"/>
    <s v="Data Correction"/>
    <x v="5"/>
    <x v="0"/>
    <s v="Normal"/>
    <s v="Excellent"/>
    <x v="1"/>
  </r>
  <r>
    <s v="OPS-102435"/>
    <d v="2025-05-10T00:00:00"/>
    <x v="1"/>
    <s v="Noida"/>
    <s v="Employee Query"/>
    <s v="Low"/>
    <x v="0"/>
    <x v="1"/>
    <x v="0"/>
    <n v="4.9000000000000004"/>
    <n v="48"/>
    <x v="0"/>
    <n v="0"/>
    <n v="4.3"/>
    <n v="280"/>
    <n v="1372"/>
    <x v="2"/>
    <n v="5"/>
    <s v="Q2"/>
    <s v="Saturday"/>
    <s v="Noida"/>
    <s v="Email"/>
    <s v="Employee Query"/>
    <x v="1"/>
    <x v="0"/>
    <s v="Normal"/>
    <s v="Excellent"/>
    <x v="0"/>
  </r>
  <r>
    <s v="OPS-101981"/>
    <d v="2025-12-16T00:00:00"/>
    <x v="5"/>
    <s v="Hyderabad"/>
    <s v="Invoice Query"/>
    <s v="Medium"/>
    <x v="2"/>
    <x v="4"/>
    <x v="0"/>
    <n v="5.4"/>
    <n v="24"/>
    <x v="0"/>
    <n v="0"/>
    <n v="4.7"/>
    <n v="280"/>
    <n v="1512"/>
    <x v="7"/>
    <n v="12"/>
    <s v="Q4"/>
    <s v="Tuesday"/>
    <s v="Hyderabad"/>
    <s v="Teams"/>
    <s v="Invoice Query"/>
    <x v="5"/>
    <x v="0"/>
    <s v="Normal"/>
    <s v="Excellent"/>
    <x v="0"/>
  </r>
  <r>
    <s v="OPS-103835"/>
    <d v="2025-02-02T00:00:00"/>
    <x v="4"/>
    <s v="Noida"/>
    <s v="System Issue"/>
    <s v="Medium"/>
    <x v="0"/>
    <x v="2"/>
    <x v="0"/>
    <n v="29.5"/>
    <n v="24"/>
    <x v="1"/>
    <n v="1"/>
    <n v="4.2"/>
    <n v="450"/>
    <n v="13275"/>
    <x v="4"/>
    <n v="2"/>
    <s v="Q1"/>
    <s v="Sunday"/>
    <s v="Noida"/>
    <s v="Email"/>
    <s v="System Issue"/>
    <x v="4"/>
    <x v="1"/>
    <s v="Normal"/>
    <s v="At Risk"/>
    <x v="1"/>
  </r>
  <r>
    <s v="OPS-102729"/>
    <d v="2025-01-04T00:00:00"/>
    <x v="1"/>
    <s v="Chennai"/>
    <s v="System Issue"/>
    <s v="Medium"/>
    <x v="0"/>
    <x v="0"/>
    <x v="0"/>
    <n v="2.8"/>
    <n v="24"/>
    <x v="0"/>
    <n v="1"/>
    <n v="4.3"/>
    <n v="280"/>
    <n v="784"/>
    <x v="5"/>
    <n v="1"/>
    <s v="Q1"/>
    <s v="Saturday"/>
    <s v="Chennai"/>
    <s v="Email"/>
    <s v="System Issue"/>
    <x v="1"/>
    <x v="0"/>
    <s v="Normal"/>
    <s v="Excellent"/>
    <x v="1"/>
  </r>
  <r>
    <s v="OPS-103206"/>
    <d v="2025-09-17T00:00:00"/>
    <x v="3"/>
    <s v="Gurugram"/>
    <s v="Report Request"/>
    <s v="Medium"/>
    <x v="0"/>
    <x v="4"/>
    <x v="0"/>
    <n v="11.7"/>
    <n v="24"/>
    <x v="0"/>
    <n v="0"/>
    <n v="4.4000000000000004"/>
    <n v="400"/>
    <n v="4680"/>
    <x v="9"/>
    <n v="9"/>
    <s v="Q3"/>
    <s v="Wednesday"/>
    <s v="Gurugram"/>
    <s v="Email"/>
    <s v="Report Request"/>
    <x v="3"/>
    <x v="0"/>
    <s v="Normal"/>
    <s v="Excellent"/>
    <x v="0"/>
  </r>
  <r>
    <s v="OPS-102825"/>
    <d v="2025-07-01T00:00:00"/>
    <x v="3"/>
    <s v="Bengaluru"/>
    <s v="Vendor Query"/>
    <s v="Medium"/>
    <x v="3"/>
    <x v="0"/>
    <x v="0"/>
    <n v="4.2"/>
    <n v="24"/>
    <x v="0"/>
    <n v="1"/>
    <n v="4.8"/>
    <n v="350"/>
    <n v="1470"/>
    <x v="11"/>
    <n v="7"/>
    <s v="Q3"/>
    <s v="Tuesday"/>
    <s v="Bengaluru"/>
    <s v="Phone"/>
    <s v="Vendor Query"/>
    <x v="3"/>
    <x v="0"/>
    <s v="Normal"/>
    <s v="Excellent"/>
    <x v="1"/>
  </r>
  <r>
    <s v="OPS-101958"/>
    <d v="2025-03-25T00:00:00"/>
    <x v="5"/>
    <s v="Pune"/>
    <s v="Employee Query"/>
    <s v="High"/>
    <x v="1"/>
    <x v="3"/>
    <x v="0"/>
    <n v="5.3"/>
    <n v="12"/>
    <x v="0"/>
    <n v="0"/>
    <n v="5"/>
    <n v="280"/>
    <n v="1484"/>
    <x v="8"/>
    <n v="3"/>
    <s v="Q1"/>
    <s v="Tuesday"/>
    <s v="Pune"/>
    <s v="Portal"/>
    <s v="Employee Query"/>
    <x v="5"/>
    <x v="0"/>
    <s v="Normal"/>
    <s v="Excellent"/>
    <x v="0"/>
  </r>
  <r>
    <s v="OPS-101894"/>
    <d v="2025-12-18T00:00:00"/>
    <x v="6"/>
    <s v="Gurugram"/>
    <s v="Compliance Request"/>
    <s v="Low"/>
    <x v="1"/>
    <x v="3"/>
    <x v="1"/>
    <n v="4.8"/>
    <n v="48"/>
    <x v="0"/>
    <n v="2"/>
    <n v="4.8"/>
    <n v="280"/>
    <n v="1344"/>
    <x v="7"/>
    <n v="12"/>
    <s v="Q4"/>
    <s v="Thursday"/>
    <s v="Gurugram"/>
    <s v="Portal"/>
    <s v="Compliance Request"/>
    <x v="6"/>
    <x v="0"/>
    <s v="Normal"/>
    <s v="Excellent"/>
    <x v="1"/>
  </r>
  <r>
    <s v="OPS-100524"/>
    <d v="2025-02-04T00:00:00"/>
    <x v="4"/>
    <s v="Bengaluru"/>
    <s v="Vendor Query"/>
    <s v="Medium"/>
    <x v="0"/>
    <x v="3"/>
    <x v="0"/>
    <n v="23.3"/>
    <n v="24"/>
    <x v="0"/>
    <n v="3"/>
    <n v="3.4"/>
    <n v="280"/>
    <n v="6524"/>
    <x v="4"/>
    <n v="2"/>
    <s v="Q1"/>
    <s v="Tuesday"/>
    <s v="Bengaluru"/>
    <s v="Email"/>
    <s v="Vendor Query"/>
    <x v="4"/>
    <x v="0"/>
    <s v="Normal"/>
    <s v="Good"/>
    <x v="1"/>
  </r>
  <r>
    <s v="OPS-100092"/>
    <d v="2025-06-06T00:00:00"/>
    <x v="4"/>
    <s v="Pune"/>
    <s v="Employee Query"/>
    <s v="High"/>
    <x v="1"/>
    <x v="1"/>
    <x v="0"/>
    <n v="10.9"/>
    <n v="12"/>
    <x v="0"/>
    <n v="2"/>
    <n v="4.2"/>
    <n v="400"/>
    <n v="4360"/>
    <x v="0"/>
    <n v="6"/>
    <s v="Q2"/>
    <s v="Friday"/>
    <s v="Pune"/>
    <s v="Portal"/>
    <s v="Employee Query"/>
    <x v="4"/>
    <x v="0"/>
    <s v="Normal"/>
    <s v="Good"/>
    <x v="1"/>
  </r>
  <r>
    <s v="OPS-102682"/>
    <d v="2025-12-28T00:00:00"/>
    <x v="2"/>
    <s v="Gurugram"/>
    <s v="Report Request"/>
    <s v="Low"/>
    <x v="2"/>
    <x v="3"/>
    <x v="1"/>
    <n v="21.8"/>
    <n v="48"/>
    <x v="0"/>
    <n v="2"/>
    <n v="4.3"/>
    <n v="450"/>
    <n v="9810"/>
    <x v="7"/>
    <n v="12"/>
    <s v="Q4"/>
    <s v="Sunday"/>
    <s v="Gurugram"/>
    <s v="Teams"/>
    <s v="Report Request"/>
    <x v="2"/>
    <x v="0"/>
    <s v="Normal"/>
    <s v="Excellent"/>
    <x v="1"/>
  </r>
  <r>
    <s v="OPS-101567"/>
    <d v="2025-06-26T00:00:00"/>
    <x v="0"/>
    <s v="Chennai"/>
    <s v="Invoice Query"/>
    <s v="Medium"/>
    <x v="0"/>
    <x v="0"/>
    <x v="1"/>
    <n v="19.600000000000001"/>
    <n v="24"/>
    <x v="0"/>
    <n v="2"/>
    <n v="3.7"/>
    <n v="280"/>
    <n v="5488"/>
    <x v="0"/>
    <n v="6"/>
    <s v="Q2"/>
    <s v="Thursday"/>
    <s v="Chennai"/>
    <s v="Email"/>
    <s v="Invoice Query"/>
    <x v="0"/>
    <x v="0"/>
    <s v="Normal"/>
    <s v="Good"/>
    <x v="1"/>
  </r>
  <r>
    <s v="OPS-100443"/>
    <d v="2025-05-07T00:00:00"/>
    <x v="2"/>
    <s v="Chennai"/>
    <s v="System Issue"/>
    <s v="Medium"/>
    <x v="0"/>
    <x v="3"/>
    <x v="1"/>
    <n v="18.7"/>
    <n v="24"/>
    <x v="0"/>
    <n v="4"/>
    <n v="3.3"/>
    <n v="450"/>
    <n v="8415"/>
    <x v="2"/>
    <n v="5"/>
    <s v="Q2"/>
    <s v="Wednesday"/>
    <s v="Chennai"/>
    <s v="Email"/>
    <s v="System Issue"/>
    <x v="2"/>
    <x v="0"/>
    <s v="Normal"/>
    <s v="Good"/>
    <x v="1"/>
  </r>
  <r>
    <s v="OPS-104197"/>
    <d v="2025-09-08T00:00:00"/>
    <x v="0"/>
    <s v="Pune"/>
    <s v="Compliance Request"/>
    <s v="Medium"/>
    <x v="1"/>
    <x v="5"/>
    <x v="0"/>
    <n v="9.1999999999999993"/>
    <n v="24"/>
    <x v="0"/>
    <n v="1"/>
    <n v="4.5"/>
    <n v="350"/>
    <n v="3220"/>
    <x v="9"/>
    <n v="9"/>
    <s v="Q3"/>
    <s v="Monday"/>
    <s v="Pune"/>
    <s v="Portal"/>
    <s v="Compliance Request"/>
    <x v="0"/>
    <x v="0"/>
    <s v="Normal"/>
    <s v="Excellent"/>
    <x v="1"/>
  </r>
  <r>
    <s v="OPS-101550"/>
    <d v="2025-12-15T00:00:00"/>
    <x v="3"/>
    <s v="Pune"/>
    <s v="System Issue"/>
    <s v="Low"/>
    <x v="1"/>
    <x v="4"/>
    <x v="0"/>
    <n v="38.299999999999997"/>
    <n v="48"/>
    <x v="0"/>
    <n v="0"/>
    <n v="4.0999999999999996"/>
    <n v="320"/>
    <n v="12256"/>
    <x v="7"/>
    <n v="12"/>
    <s v="Q4"/>
    <s v="Monday"/>
    <s v="Pune"/>
    <s v="Portal"/>
    <s v="System Issue"/>
    <x v="3"/>
    <x v="0"/>
    <s v="Normal"/>
    <s v="Good"/>
    <x v="0"/>
  </r>
  <r>
    <s v="OPS-101821"/>
    <d v="2025-07-21T00:00:00"/>
    <x v="0"/>
    <s v="Mumbai"/>
    <s v="Invoice Query"/>
    <s v="High"/>
    <x v="2"/>
    <x v="0"/>
    <x v="0"/>
    <n v="3.5"/>
    <n v="12"/>
    <x v="0"/>
    <n v="0"/>
    <n v="4.7"/>
    <n v="320"/>
    <n v="1120"/>
    <x v="11"/>
    <n v="7"/>
    <s v="Q3"/>
    <s v="Monday"/>
    <s v="Mumbai"/>
    <s v="Teams"/>
    <s v="Invoice Query"/>
    <x v="0"/>
    <x v="0"/>
    <s v="Normal"/>
    <s v="Excellent"/>
    <x v="0"/>
  </r>
  <r>
    <s v="OPS-101462"/>
    <d v="2025-04-27T00:00:00"/>
    <x v="6"/>
    <s v="Pune"/>
    <s v="Invoice Query"/>
    <s v="Medium"/>
    <x v="2"/>
    <x v="4"/>
    <x v="0"/>
    <n v="10.8"/>
    <n v="24"/>
    <x v="0"/>
    <n v="2"/>
    <n v="4.4000000000000004"/>
    <n v="350"/>
    <n v="3780"/>
    <x v="10"/>
    <n v="4"/>
    <s v="Q2"/>
    <s v="Sunday"/>
    <s v="Pune"/>
    <s v="Teams"/>
    <s v="Invoice Query"/>
    <x v="6"/>
    <x v="0"/>
    <s v="Normal"/>
    <s v="Excellent"/>
    <x v="1"/>
  </r>
  <r>
    <s v="OPS-102733"/>
    <d v="2025-08-04T00:00:00"/>
    <x v="4"/>
    <s v="Gurugram"/>
    <s v="Vendor Query"/>
    <s v="High"/>
    <x v="1"/>
    <x v="2"/>
    <x v="0"/>
    <n v="10.6"/>
    <n v="12"/>
    <x v="0"/>
    <n v="1"/>
    <n v="4.5"/>
    <n v="450"/>
    <n v="4770"/>
    <x v="1"/>
    <n v="8"/>
    <s v="Q3"/>
    <s v="Monday"/>
    <s v="Gurugram"/>
    <s v="Portal"/>
    <s v="Vendor Query"/>
    <x v="4"/>
    <x v="0"/>
    <s v="Normal"/>
    <s v="Good"/>
    <x v="1"/>
  </r>
  <r>
    <s v="OPS-104051"/>
    <d v="2025-06-03T00:00:00"/>
    <x v="3"/>
    <s v="Noida"/>
    <s v="Vendor Query"/>
    <s v="Low"/>
    <x v="1"/>
    <x v="2"/>
    <x v="1"/>
    <n v="44.4"/>
    <n v="48"/>
    <x v="0"/>
    <n v="4"/>
    <n v="2.6"/>
    <n v="450"/>
    <n v="19980"/>
    <x v="0"/>
    <n v="6"/>
    <s v="Q2"/>
    <s v="Tuesday"/>
    <s v="Noida"/>
    <s v="Portal"/>
    <s v="Vendor Query"/>
    <x v="3"/>
    <x v="0"/>
    <s v="Normal"/>
    <s v="Good"/>
    <x v="1"/>
  </r>
  <r>
    <s v="OPS-104248"/>
    <d v="2025-04-05T00:00:00"/>
    <x v="3"/>
    <s v="Pune"/>
    <s v="Employee Query"/>
    <s v="Medium"/>
    <x v="1"/>
    <x v="1"/>
    <x v="2"/>
    <n v="25.9"/>
    <n v="24"/>
    <x v="1"/>
    <n v="1"/>
    <n v="4"/>
    <n v="320"/>
    <n v="8288"/>
    <x v="10"/>
    <n v="4"/>
    <s v="Q2"/>
    <s v="Saturday"/>
    <s v="Pune"/>
    <s v="Portal"/>
    <s v="Employee Query"/>
    <x v="3"/>
    <x v="1"/>
    <s v="Normal"/>
    <s v="At Risk"/>
    <x v="1"/>
  </r>
  <r>
    <s v="OPS-104177"/>
    <d v="2025-12-23T00:00:00"/>
    <x v="5"/>
    <s v="Unknown"/>
    <s v="Invoice Query"/>
    <s v="Low"/>
    <x v="0"/>
    <x v="0"/>
    <x v="1"/>
    <n v="20.399999999999999"/>
    <n v="48"/>
    <x v="0"/>
    <n v="1"/>
    <n v="4"/>
    <n v="320"/>
    <n v="6528"/>
    <x v="7"/>
    <n v="12"/>
    <s v="Q4"/>
    <s v="Tuesday"/>
    <s v="Unknown"/>
    <s v="Email"/>
    <s v="Invoice Query"/>
    <x v="5"/>
    <x v="0"/>
    <s v="Normal"/>
    <s v="Excellent"/>
    <x v="1"/>
  </r>
  <r>
    <s v="OPS-100315"/>
    <d v="2025-09-21T00:00:00"/>
    <x v="5"/>
    <s v="Chennai"/>
    <s v="Data Correction"/>
    <s v="Low"/>
    <x v="1"/>
    <x v="1"/>
    <x v="1"/>
    <n v="14.8"/>
    <n v="48"/>
    <x v="0"/>
    <n v="2"/>
    <n v="4"/>
    <n v="320"/>
    <n v="4736"/>
    <x v="9"/>
    <n v="9"/>
    <s v="Q3"/>
    <s v="Sunday"/>
    <s v="Chennai"/>
    <s v="Portal"/>
    <s v="Data Correction"/>
    <x v="5"/>
    <x v="0"/>
    <s v="Normal"/>
    <s v="Excellent"/>
    <x v="1"/>
  </r>
  <r>
    <s v="OPS-102779"/>
    <d v="2025-02-16T00:00:00"/>
    <x v="4"/>
    <s v="Mumbai"/>
    <s v="Report Request"/>
    <s v="Low"/>
    <x v="1"/>
    <x v="0"/>
    <x v="0"/>
    <n v="10.7"/>
    <n v="48"/>
    <x v="0"/>
    <n v="1"/>
    <n v="4.2"/>
    <n v="400"/>
    <n v="4280"/>
    <x v="4"/>
    <n v="2"/>
    <s v="Q1"/>
    <s v="Sunday"/>
    <s v="Mumbai"/>
    <s v="Portal"/>
    <s v="Report Request"/>
    <x v="4"/>
    <x v="0"/>
    <s v="Normal"/>
    <s v="Excellent"/>
    <x v="1"/>
  </r>
  <r>
    <s v="OPS-100806"/>
    <d v="2025-03-22T00:00:00"/>
    <x v="5"/>
    <s v="Gurugram"/>
    <s v="Access Request"/>
    <s v="Medium"/>
    <x v="0"/>
    <x v="0"/>
    <x v="0"/>
    <n v="14.3"/>
    <n v="24"/>
    <x v="0"/>
    <n v="0"/>
    <n v="5"/>
    <n v="400"/>
    <n v="5720"/>
    <x v="8"/>
    <n v="3"/>
    <s v="Q1"/>
    <s v="Saturday"/>
    <s v="Gurugram"/>
    <s v="Email"/>
    <s v="Access Request"/>
    <x v="5"/>
    <x v="0"/>
    <s v="Normal"/>
    <s v="Good"/>
    <x v="0"/>
  </r>
  <r>
    <s v="OPS-102907"/>
    <d v="2025-03-06T00:00:00"/>
    <x v="6"/>
    <s v="Hyderabad"/>
    <s v="Vendor Query"/>
    <s v="High"/>
    <x v="0"/>
    <x v="5"/>
    <x v="0"/>
    <n v="13.4"/>
    <n v="12"/>
    <x v="1"/>
    <n v="0"/>
    <s v="Unknown"/>
    <n v="450"/>
    <n v="6030"/>
    <x v="8"/>
    <n v="3"/>
    <s v="Q1"/>
    <s v="Thursday"/>
    <s v="Hyderabad"/>
    <s v="Email"/>
    <s v="Vendor Query"/>
    <x v="6"/>
    <x v="1"/>
    <s v="Normal"/>
    <s v="At Risk"/>
    <x v="0"/>
  </r>
  <r>
    <s v="OPS-104636"/>
    <d v="2025-11-06T00:00:00"/>
    <x v="0"/>
    <s v="Noida"/>
    <s v="Report Request"/>
    <s v="Medium"/>
    <x v="2"/>
    <x v="2"/>
    <x v="0"/>
    <n v="6.1"/>
    <n v="24"/>
    <x v="0"/>
    <n v="0"/>
    <n v="4.8"/>
    <n v="450"/>
    <n v="2745"/>
    <x v="6"/>
    <n v="11"/>
    <s v="Q4"/>
    <s v="Thursday"/>
    <s v="Noida"/>
    <s v="Teams"/>
    <s v="Report Request"/>
    <x v="0"/>
    <x v="0"/>
    <s v="Normal"/>
    <s v="Excellent"/>
    <x v="0"/>
  </r>
  <r>
    <s v="OPS-101784"/>
    <d v="2025-01-09T00:00:00"/>
    <x v="1"/>
    <s v="Pune"/>
    <s v="System Issue"/>
    <s v="Low"/>
    <x v="1"/>
    <x v="3"/>
    <x v="0"/>
    <n v="6.6"/>
    <n v="48"/>
    <x v="0"/>
    <n v="0"/>
    <n v="4.3"/>
    <n v="450"/>
    <n v="2970"/>
    <x v="5"/>
    <n v="1"/>
    <s v="Q1"/>
    <s v="Thursday"/>
    <s v="Pune"/>
    <s v="Portal"/>
    <s v="System Issue"/>
    <x v="1"/>
    <x v="0"/>
    <s v="Normal"/>
    <s v="Excellent"/>
    <x v="0"/>
  </r>
  <r>
    <s v="OPS-102314"/>
    <d v="2025-07-27T00:00:00"/>
    <x v="3"/>
    <s v="Pune"/>
    <s v="Invoice Query"/>
    <s v="Medium"/>
    <x v="0"/>
    <x v="0"/>
    <x v="0"/>
    <n v="19.600000000000001"/>
    <n v="24"/>
    <x v="0"/>
    <n v="1"/>
    <n v="4.5"/>
    <n v="320"/>
    <n v="6272"/>
    <x v="11"/>
    <n v="7"/>
    <s v="Q3"/>
    <s v="Sunday"/>
    <s v="Pune"/>
    <s v="Email"/>
    <s v="Invoice Query"/>
    <x v="3"/>
    <x v="0"/>
    <s v="Normal"/>
    <s v="Good"/>
    <x v="1"/>
  </r>
  <r>
    <s v="OPS-103037"/>
    <d v="2025-03-17T00:00:00"/>
    <x v="5"/>
    <s v="Pune"/>
    <s v="Compliance Request"/>
    <s v="Critical"/>
    <x v="0"/>
    <x v="0"/>
    <x v="0"/>
    <n v="5.3"/>
    <n v="4"/>
    <x v="1"/>
    <n v="0"/>
    <n v="5"/>
    <n v="320"/>
    <n v="1696"/>
    <x v="8"/>
    <n v="3"/>
    <s v="Q1"/>
    <s v="Monday"/>
    <s v="Pune"/>
    <s v="Email"/>
    <s v="Compliance Request"/>
    <x v="5"/>
    <x v="1"/>
    <s v="Normal"/>
    <s v="At Risk"/>
    <x v="0"/>
  </r>
  <r>
    <s v="OPS-102009"/>
    <d v="2025-10-09T00:00:00"/>
    <x v="1"/>
    <s v="Bengaluru"/>
    <s v="Access Request"/>
    <s v="Medium"/>
    <x v="1"/>
    <x v="1"/>
    <x v="0"/>
    <n v="2.2000000000000002"/>
    <n v="24"/>
    <x v="0"/>
    <n v="1"/>
    <n v="4.5999999999999996"/>
    <n v="350"/>
    <n v="770"/>
    <x v="3"/>
    <n v="10"/>
    <s v="Q4"/>
    <s v="Thursday"/>
    <s v="Bengaluru"/>
    <s v="Portal"/>
    <s v="Access Request"/>
    <x v="1"/>
    <x v="0"/>
    <s v="Normal"/>
    <s v="Excellent"/>
    <x v="1"/>
  </r>
  <r>
    <s v="OPS-104269"/>
    <d v="2025-05-20T00:00:00"/>
    <x v="5"/>
    <s v="Chennai"/>
    <s v="Report Request"/>
    <s v="Low"/>
    <x v="1"/>
    <x v="3"/>
    <x v="2"/>
    <n v="12.5"/>
    <n v="48"/>
    <x v="0"/>
    <n v="0"/>
    <n v="5"/>
    <n v="280"/>
    <n v="3500"/>
    <x v="2"/>
    <n v="5"/>
    <s v="Q2"/>
    <s v="Tuesday"/>
    <s v="Chennai"/>
    <s v="Portal"/>
    <s v="Report Request"/>
    <x v="5"/>
    <x v="0"/>
    <s v="Normal"/>
    <s v="Excellent"/>
    <x v="0"/>
  </r>
  <r>
    <s v="OPS-102024"/>
    <d v="2025-08-30T00:00:00"/>
    <x v="1"/>
    <s v="Gurugram"/>
    <s v="Compliance Request"/>
    <s v="Low"/>
    <x v="0"/>
    <x v="4"/>
    <x v="0"/>
    <n v="12.1"/>
    <n v="48"/>
    <x v="0"/>
    <n v="1"/>
    <n v="4.0999999999999996"/>
    <n v="320"/>
    <n v="3872"/>
    <x v="1"/>
    <n v="8"/>
    <s v="Q3"/>
    <s v="Saturday"/>
    <s v="Gurugram"/>
    <s v="Email"/>
    <s v="Compliance Request"/>
    <x v="1"/>
    <x v="0"/>
    <s v="Normal"/>
    <s v="Excellent"/>
    <x v="1"/>
  </r>
  <r>
    <s v="OPS-103929"/>
    <d v="2025-08-11T00:00:00"/>
    <x v="4"/>
    <s v="Bengaluru"/>
    <s v="Invoice Query"/>
    <s v="Medium"/>
    <x v="0"/>
    <x v="4"/>
    <x v="0"/>
    <n v="19.8"/>
    <n v="24"/>
    <x v="0"/>
    <n v="0"/>
    <n v="4.4000000000000004"/>
    <n v="400"/>
    <n v="7920"/>
    <x v="1"/>
    <n v="8"/>
    <s v="Q3"/>
    <s v="Monday"/>
    <s v="Bengaluru"/>
    <s v="Email"/>
    <s v="Invoice Query"/>
    <x v="4"/>
    <x v="0"/>
    <s v="Normal"/>
    <s v="Good"/>
    <x v="0"/>
  </r>
  <r>
    <s v="OPS-103244"/>
    <d v="2025-02-12T00:00:00"/>
    <x v="2"/>
    <s v="Pune"/>
    <s v="Data Correction"/>
    <s v="High"/>
    <x v="0"/>
    <x v="2"/>
    <x v="0"/>
    <n v="5.0999999999999996"/>
    <n v="12"/>
    <x v="0"/>
    <n v="1"/>
    <n v="4.4000000000000004"/>
    <n v="280"/>
    <n v="1428"/>
    <x v="4"/>
    <n v="2"/>
    <s v="Q1"/>
    <s v="Wednesday"/>
    <s v="Pune"/>
    <s v="Email"/>
    <s v="Data Correction"/>
    <x v="2"/>
    <x v="0"/>
    <s v="Normal"/>
    <s v="Excellent"/>
    <x v="1"/>
  </r>
  <r>
    <s v="OPS-103380"/>
    <d v="2025-01-07T00:00:00"/>
    <x v="5"/>
    <s v="Bengaluru"/>
    <s v="Compliance Request"/>
    <s v="Low"/>
    <x v="2"/>
    <x v="0"/>
    <x v="1"/>
    <n v="19.899999999999999"/>
    <n v="48"/>
    <x v="0"/>
    <n v="1"/>
    <n v="3.6"/>
    <n v="320"/>
    <n v="6368"/>
    <x v="5"/>
    <n v="1"/>
    <s v="Q1"/>
    <s v="Tuesday"/>
    <s v="Bengaluru"/>
    <s v="Teams"/>
    <s v="Compliance Request"/>
    <x v="5"/>
    <x v="0"/>
    <s v="Normal"/>
    <s v="Excellent"/>
    <x v="1"/>
  </r>
  <r>
    <s v="OPS-102070"/>
    <d v="2025-10-16T00:00:00"/>
    <x v="1"/>
    <s v="Noida"/>
    <s v="Invoice Query"/>
    <s v="High"/>
    <x v="2"/>
    <x v="0"/>
    <x v="0"/>
    <n v="4.7"/>
    <n v="12"/>
    <x v="0"/>
    <n v="0"/>
    <n v="4.9000000000000004"/>
    <n v="350"/>
    <n v="1645"/>
    <x v="3"/>
    <n v="10"/>
    <s v="Q4"/>
    <s v="Thursday"/>
    <s v="Noida"/>
    <s v="Teams"/>
    <s v="Invoice Query"/>
    <x v="1"/>
    <x v="0"/>
    <s v="Normal"/>
    <s v="Excellent"/>
    <x v="0"/>
  </r>
  <r>
    <s v="OPS-102176"/>
    <d v="2025-05-12T00:00:00"/>
    <x v="0"/>
    <s v="Noida"/>
    <s v="Compliance Request"/>
    <s v="Low"/>
    <x v="0"/>
    <x v="0"/>
    <x v="0"/>
    <n v="8.4"/>
    <n v="48"/>
    <x v="0"/>
    <n v="0"/>
    <n v="4.4000000000000004"/>
    <n v="450"/>
    <n v="3780"/>
    <x v="2"/>
    <n v="5"/>
    <s v="Q2"/>
    <s v="Monday"/>
    <s v="Noida"/>
    <s v="Email"/>
    <s v="Compliance Request"/>
    <x v="0"/>
    <x v="0"/>
    <s v="Normal"/>
    <s v="Excellent"/>
    <x v="0"/>
  </r>
  <r>
    <s v="OPS-102225"/>
    <d v="2025-12-11T00:00:00"/>
    <x v="4"/>
    <s v="Mumbai"/>
    <s v="System Issue"/>
    <s v="Medium"/>
    <x v="0"/>
    <x v="2"/>
    <x v="0"/>
    <n v="13"/>
    <n v="24"/>
    <x v="0"/>
    <n v="0"/>
    <n v="4.5"/>
    <n v="320"/>
    <n v="4160"/>
    <x v="7"/>
    <n v="12"/>
    <s v="Q4"/>
    <s v="Thursday"/>
    <s v="Mumbai"/>
    <s v="Email"/>
    <s v="System Issue"/>
    <x v="4"/>
    <x v="0"/>
    <s v="Normal"/>
    <s v="Good"/>
    <x v="0"/>
  </r>
  <r>
    <s v="OPS-100314"/>
    <d v="2025-02-20T00:00:00"/>
    <x v="6"/>
    <s v="Noida"/>
    <s v="Data Correction"/>
    <s v="Low"/>
    <x v="3"/>
    <x v="2"/>
    <x v="0"/>
    <n v="10.6"/>
    <n v="48"/>
    <x v="0"/>
    <n v="2"/>
    <n v="4.5"/>
    <n v="280"/>
    <n v="2968"/>
    <x v="4"/>
    <n v="2"/>
    <s v="Q1"/>
    <s v="Thursday"/>
    <s v="Noida"/>
    <s v="Phone"/>
    <s v="Data Correction"/>
    <x v="6"/>
    <x v="0"/>
    <s v="Normal"/>
    <s v="Excellent"/>
    <x v="1"/>
  </r>
  <r>
    <s v="OPS-103300"/>
    <d v="2025-05-26T00:00:00"/>
    <x v="4"/>
    <s v="Hyderabad"/>
    <s v="Compliance Request"/>
    <s v="Low"/>
    <x v="1"/>
    <x v="4"/>
    <x v="0"/>
    <n v="19.7"/>
    <n v="48"/>
    <x v="0"/>
    <n v="0"/>
    <n v="4.8"/>
    <n v="280"/>
    <n v="5516"/>
    <x v="2"/>
    <n v="5"/>
    <s v="Q2"/>
    <s v="Monday"/>
    <s v="Hyderabad"/>
    <s v="Portal"/>
    <s v="Compliance Request"/>
    <x v="4"/>
    <x v="0"/>
    <s v="Normal"/>
    <s v="Excellent"/>
    <x v="0"/>
  </r>
  <r>
    <s v="OPS-104643"/>
    <d v="2025-03-27T00:00:00"/>
    <x v="5"/>
    <s v="Noida"/>
    <s v="Report Request"/>
    <s v="Low"/>
    <x v="1"/>
    <x v="1"/>
    <x v="0"/>
    <n v="17.5"/>
    <n v="48"/>
    <x v="0"/>
    <n v="1"/>
    <n v="4.8"/>
    <n v="450"/>
    <n v="7875"/>
    <x v="8"/>
    <n v="3"/>
    <s v="Q1"/>
    <s v="Thursday"/>
    <s v="Noida"/>
    <s v="Portal"/>
    <s v="Report Request"/>
    <x v="5"/>
    <x v="0"/>
    <s v="Normal"/>
    <s v="Excellent"/>
    <x v="1"/>
  </r>
  <r>
    <s v="OPS-104992"/>
    <d v="2025-10-23T00:00:00"/>
    <x v="2"/>
    <s v="Hyderabad"/>
    <s v="Data Correction"/>
    <s v="Low"/>
    <x v="1"/>
    <x v="2"/>
    <x v="0"/>
    <n v="13.6"/>
    <n v="48"/>
    <x v="0"/>
    <n v="1"/>
    <n v="4.2"/>
    <n v="350"/>
    <n v="4760"/>
    <x v="3"/>
    <n v="10"/>
    <s v="Q4"/>
    <s v="Thursday"/>
    <s v="Hyderabad"/>
    <s v="Portal"/>
    <s v="Data Correction"/>
    <x v="2"/>
    <x v="0"/>
    <s v="Normal"/>
    <s v="Excellent"/>
    <x v="1"/>
  </r>
  <r>
    <s v="OPS-104710"/>
    <d v="2025-07-26T00:00:00"/>
    <x v="0"/>
    <s v="Noida"/>
    <s v="Vendor Query"/>
    <s v="Medium"/>
    <x v="0"/>
    <x v="4"/>
    <x v="0"/>
    <n v="15.8"/>
    <n v="24"/>
    <x v="0"/>
    <n v="0"/>
    <n v="4.7"/>
    <n v="320"/>
    <n v="5056"/>
    <x v="11"/>
    <n v="7"/>
    <s v="Q3"/>
    <s v="Saturday"/>
    <s v="Noida"/>
    <s v="Email"/>
    <s v="Vendor Query"/>
    <x v="0"/>
    <x v="0"/>
    <s v="Normal"/>
    <s v="Good"/>
    <x v="0"/>
  </r>
  <r>
    <s v="OPS-100623"/>
    <d v="2025-11-23T00:00:00"/>
    <x v="3"/>
    <s v="Gurugram"/>
    <s v="Access Request"/>
    <s v="High"/>
    <x v="0"/>
    <x v="1"/>
    <x v="0"/>
    <n v="5.5"/>
    <n v="12"/>
    <x v="0"/>
    <n v="2"/>
    <n v="3.8"/>
    <n v="320"/>
    <n v="1760"/>
    <x v="6"/>
    <n v="11"/>
    <s v="Q4"/>
    <s v="Sunday"/>
    <s v="Gurugram"/>
    <s v="Email"/>
    <s v="Access Request"/>
    <x v="3"/>
    <x v="0"/>
    <s v="Normal"/>
    <s v="Excellent"/>
    <x v="1"/>
  </r>
  <r>
    <s v="OPS-104486"/>
    <d v="2025-11-20T00:00:00"/>
    <x v="2"/>
    <s v="Mumbai"/>
    <s v="Report Request"/>
    <s v="Medium"/>
    <x v="0"/>
    <x v="1"/>
    <x v="0"/>
    <n v="8.1"/>
    <n v="24"/>
    <x v="0"/>
    <n v="0"/>
    <n v="4.5999999999999996"/>
    <n v="450"/>
    <n v="3645"/>
    <x v="6"/>
    <n v="11"/>
    <s v="Q4"/>
    <s v="Thursday"/>
    <s v="Mumbai"/>
    <s v="Email"/>
    <s v="Report Request"/>
    <x v="2"/>
    <x v="0"/>
    <s v="Normal"/>
    <s v="Excellent"/>
    <x v="0"/>
  </r>
  <r>
    <s v="OPS-101292"/>
    <d v="2025-07-16T00:00:00"/>
    <x v="4"/>
    <s v="Gurugram"/>
    <s v="Employee Query"/>
    <s v="Medium"/>
    <x v="1"/>
    <x v="1"/>
    <x v="0"/>
    <n v="40.4"/>
    <n v="24"/>
    <x v="1"/>
    <n v="0"/>
    <n v="4.5999999999999996"/>
    <n v="280"/>
    <n v="11312"/>
    <x v="11"/>
    <n v="7"/>
    <s v="Q3"/>
    <s v="Wednesday"/>
    <s v="Gurugram"/>
    <s v="Portal"/>
    <s v="Employee Query"/>
    <x v="4"/>
    <x v="1"/>
    <s v="Normal"/>
    <s v="Critical"/>
    <x v="0"/>
  </r>
  <r>
    <s v="OPS-104324"/>
    <d v="2025-01-02T00:00:00"/>
    <x v="0"/>
    <s v="Hyderabad"/>
    <s v="Employee Query"/>
    <s v="Low"/>
    <x v="0"/>
    <x v="3"/>
    <x v="0"/>
    <n v="38.700000000000003"/>
    <n v="48"/>
    <x v="0"/>
    <n v="0"/>
    <n v="4.3"/>
    <n v="350"/>
    <n v="13545"/>
    <x v="5"/>
    <n v="1"/>
    <s v="Q1"/>
    <s v="Thursday"/>
    <s v="Hyderabad"/>
    <s v="Email"/>
    <s v="Employee Query"/>
    <x v="0"/>
    <x v="0"/>
    <s v="Normal"/>
    <s v="Good"/>
    <x v="0"/>
  </r>
  <r>
    <s v="OPS-101219"/>
    <d v="2025-07-30T00:00:00"/>
    <x v="2"/>
    <s v="Hyderabad"/>
    <s v="System Issue"/>
    <s v="Low"/>
    <x v="0"/>
    <x v="2"/>
    <x v="0"/>
    <n v="10.4"/>
    <n v="48"/>
    <x v="0"/>
    <n v="0"/>
    <n v="4.5"/>
    <n v="320"/>
    <n v="3328"/>
    <x v="11"/>
    <n v="7"/>
    <s v="Q3"/>
    <s v="Wednesday"/>
    <s v="Hyderabad"/>
    <s v="Email"/>
    <s v="System Issue"/>
    <x v="2"/>
    <x v="0"/>
    <s v="Normal"/>
    <s v="Excellent"/>
    <x v="0"/>
  </r>
  <r>
    <s v="OPS-104346"/>
    <d v="2025-10-10T00:00:00"/>
    <x v="6"/>
    <s v="Chennai"/>
    <s v="Data Correction"/>
    <s v="High"/>
    <x v="0"/>
    <x v="1"/>
    <x v="0"/>
    <n v="14.3"/>
    <n v="12"/>
    <x v="1"/>
    <n v="0"/>
    <n v="4.8"/>
    <n v="320"/>
    <n v="4576"/>
    <x v="3"/>
    <n v="10"/>
    <s v="Q4"/>
    <s v="Friday"/>
    <s v="Chennai"/>
    <s v="Email"/>
    <s v="Data Correction"/>
    <x v="6"/>
    <x v="1"/>
    <s v="Normal"/>
    <s v="At Risk"/>
    <x v="0"/>
  </r>
  <r>
    <s v="OPS-102550"/>
    <d v="2025-06-01T00:00:00"/>
    <x v="1"/>
    <s v="Bengaluru"/>
    <s v="Report Request"/>
    <s v="Low"/>
    <x v="1"/>
    <x v="3"/>
    <x v="1"/>
    <n v="7.6"/>
    <n v="48"/>
    <x v="0"/>
    <n v="2"/>
    <n v="4.8"/>
    <n v="280"/>
    <n v="2128"/>
    <x v="0"/>
    <n v="6"/>
    <s v="Q2"/>
    <s v="Sunday"/>
    <s v="Bengaluru"/>
    <s v="Portal"/>
    <s v="Report Request"/>
    <x v="1"/>
    <x v="0"/>
    <s v="Normal"/>
    <s v="Excellent"/>
    <x v="1"/>
  </r>
  <r>
    <s v="OPS-102787"/>
    <d v="2025-03-31T00:00:00"/>
    <x v="6"/>
    <s v="Mumbai"/>
    <s v="Vendor Query"/>
    <s v="Medium"/>
    <x v="0"/>
    <x v="0"/>
    <x v="0"/>
    <n v="30.5"/>
    <n v="24"/>
    <x v="1"/>
    <n v="0"/>
    <n v="3.5"/>
    <n v="450"/>
    <n v="13725"/>
    <x v="8"/>
    <n v="3"/>
    <s v="Q1"/>
    <s v="Monday"/>
    <s v="Mumbai"/>
    <s v="Email"/>
    <s v="Vendor Query"/>
    <x v="6"/>
    <x v="1"/>
    <s v="Normal"/>
    <s v="At Risk"/>
    <x v="0"/>
  </r>
  <r>
    <s v="OPS-103998"/>
    <d v="2025-04-11T00:00:00"/>
    <x v="4"/>
    <s v="Mumbai"/>
    <s v="Data Correction"/>
    <s v="Medium"/>
    <x v="1"/>
    <x v="1"/>
    <x v="1"/>
    <n v="57.8"/>
    <n v="24"/>
    <x v="1"/>
    <n v="2"/>
    <n v="3.2"/>
    <n v="320"/>
    <n v="18496"/>
    <x v="10"/>
    <n v="4"/>
    <s v="Q2"/>
    <s v="Friday"/>
    <s v="Mumbai"/>
    <s v="Portal"/>
    <s v="Data Correction"/>
    <x v="4"/>
    <x v="1"/>
    <s v="Normal"/>
    <s v="Critical"/>
    <x v="1"/>
  </r>
  <r>
    <s v="OPS-104840"/>
    <d v="2025-12-22T00:00:00"/>
    <x v="6"/>
    <s v="Noida"/>
    <s v="Employee Query"/>
    <s v="Medium"/>
    <x v="2"/>
    <x v="0"/>
    <x v="0"/>
    <n v="10.3"/>
    <n v="24"/>
    <x v="0"/>
    <n v="0"/>
    <n v="4.8"/>
    <n v="450"/>
    <n v="4635"/>
    <x v="7"/>
    <n v="12"/>
    <s v="Q4"/>
    <s v="Monday"/>
    <s v="Noida"/>
    <s v="Teams"/>
    <s v="Employee Query"/>
    <x v="6"/>
    <x v="0"/>
    <s v="Normal"/>
    <s v="Excellent"/>
    <x v="0"/>
  </r>
  <r>
    <s v="OPS-101060"/>
    <d v="2025-06-28T00:00:00"/>
    <x v="6"/>
    <s v="Mumbai"/>
    <s v="Data Correction"/>
    <s v="Medium"/>
    <x v="1"/>
    <x v="3"/>
    <x v="0"/>
    <n v="12.3"/>
    <n v="24"/>
    <x v="0"/>
    <n v="0"/>
    <n v="4.9000000000000004"/>
    <n v="350"/>
    <n v="4305"/>
    <x v="0"/>
    <n v="6"/>
    <s v="Q2"/>
    <s v="Saturday"/>
    <s v="Mumbai"/>
    <s v="Portal"/>
    <s v="Data Correction"/>
    <x v="6"/>
    <x v="0"/>
    <s v="Normal"/>
    <s v="Good"/>
    <x v="0"/>
  </r>
  <r>
    <s v="OPS-104059"/>
    <d v="2025-04-15T00:00:00"/>
    <x v="5"/>
    <s v="Gurugram"/>
    <s v="Vendor Query"/>
    <s v="Low"/>
    <x v="1"/>
    <x v="0"/>
    <x v="0"/>
    <n v="6.2"/>
    <n v="48"/>
    <x v="0"/>
    <n v="0"/>
    <n v="5"/>
    <n v="350"/>
    <n v="2170"/>
    <x v="10"/>
    <n v="4"/>
    <s v="Q2"/>
    <s v="Tuesday"/>
    <s v="Gurugram"/>
    <s v="Portal"/>
    <s v="Vendor Query"/>
    <x v="5"/>
    <x v="0"/>
    <s v="Normal"/>
    <s v="Excellent"/>
    <x v="0"/>
  </r>
  <r>
    <s v="OPS-100726"/>
    <d v="2025-08-12T00:00:00"/>
    <x v="2"/>
    <s v="Chennai"/>
    <s v="Data Correction"/>
    <s v="Medium"/>
    <x v="0"/>
    <x v="3"/>
    <x v="0"/>
    <n v="13.3"/>
    <n v="24"/>
    <x v="0"/>
    <n v="2"/>
    <s v="Unknown"/>
    <n v="280"/>
    <n v="3724"/>
    <x v="1"/>
    <n v="8"/>
    <s v="Q3"/>
    <s v="Tuesday"/>
    <s v="Chennai"/>
    <s v="Email"/>
    <s v="Data Correction"/>
    <x v="2"/>
    <x v="0"/>
    <s v="Normal"/>
    <s v="Good"/>
    <x v="1"/>
  </r>
  <r>
    <s v="OPS-101899"/>
    <d v="2025-07-21T00:00:00"/>
    <x v="1"/>
    <s v="Pune"/>
    <s v="Invoice Query"/>
    <s v="Medium"/>
    <x v="0"/>
    <x v="4"/>
    <x v="1"/>
    <n v="27.4"/>
    <n v="24"/>
    <x v="1"/>
    <n v="4"/>
    <n v="3.2"/>
    <n v="280"/>
    <n v="7672"/>
    <x v="11"/>
    <n v="7"/>
    <s v="Q3"/>
    <s v="Monday"/>
    <s v="Pune"/>
    <s v="Email"/>
    <s v="Invoice Query"/>
    <x v="1"/>
    <x v="1"/>
    <s v="Normal"/>
    <s v="At Risk"/>
    <x v="1"/>
  </r>
  <r>
    <s v="OPS-103581"/>
    <d v="2025-01-01T00:00:00"/>
    <x v="6"/>
    <s v="Hyderabad"/>
    <s v="Employee Query"/>
    <s v="Critical"/>
    <x v="0"/>
    <x v="4"/>
    <x v="0"/>
    <n v="2.1"/>
    <n v="4"/>
    <x v="0"/>
    <n v="0"/>
    <n v="5"/>
    <n v="350"/>
    <n v="735"/>
    <x v="5"/>
    <n v="1"/>
    <s v="Q1"/>
    <s v="Wednesday"/>
    <s v="Hyderabad"/>
    <s v="Email"/>
    <s v="Employee Query"/>
    <x v="6"/>
    <x v="0"/>
    <s v="Critical Risk"/>
    <s v="Good"/>
    <x v="0"/>
  </r>
  <r>
    <s v="OPS-101260"/>
    <d v="2025-08-27T00:00:00"/>
    <x v="1"/>
    <s v="Pune"/>
    <s v="Report Request"/>
    <s v="Low"/>
    <x v="3"/>
    <x v="0"/>
    <x v="1"/>
    <n v="22.3"/>
    <n v="48"/>
    <x v="0"/>
    <n v="1"/>
    <n v="4"/>
    <n v="320"/>
    <n v="7136"/>
    <x v="1"/>
    <n v="8"/>
    <s v="Q3"/>
    <s v="Wednesday"/>
    <s v="Pune"/>
    <s v="Phone"/>
    <s v="Report Request"/>
    <x v="1"/>
    <x v="0"/>
    <s v="Normal"/>
    <s v="Excellent"/>
    <x v="1"/>
  </r>
  <r>
    <s v="OPS-103587"/>
    <d v="2025-05-08T00:00:00"/>
    <x v="4"/>
    <s v="Mumbai"/>
    <s v="Invoice Query"/>
    <s v="Medium"/>
    <x v="2"/>
    <x v="0"/>
    <x v="0"/>
    <n v="22.1"/>
    <n v="24"/>
    <x v="0"/>
    <n v="0"/>
    <n v="4.4000000000000004"/>
    <n v="450"/>
    <n v="9945"/>
    <x v="2"/>
    <n v="5"/>
    <s v="Q2"/>
    <s v="Thursday"/>
    <s v="Mumbai"/>
    <s v="Teams"/>
    <s v="Invoice Query"/>
    <x v="4"/>
    <x v="0"/>
    <s v="Normal"/>
    <s v="Good"/>
    <x v="0"/>
  </r>
  <r>
    <s v="OPS-102741"/>
    <d v="2025-06-07T00:00:00"/>
    <x v="2"/>
    <s v="Hyderabad"/>
    <s v="Invoice Query"/>
    <s v="Critical"/>
    <x v="0"/>
    <x v="0"/>
    <x v="0"/>
    <n v="11"/>
    <n v="4"/>
    <x v="1"/>
    <n v="0"/>
    <n v="4.7"/>
    <n v="400"/>
    <n v="4400"/>
    <x v="0"/>
    <n v="6"/>
    <s v="Q2"/>
    <s v="Saturday"/>
    <s v="Hyderabad"/>
    <s v="Email"/>
    <s v="Invoice Query"/>
    <x v="2"/>
    <x v="1"/>
    <s v="Normal"/>
    <s v="Critical"/>
    <x v="0"/>
  </r>
  <r>
    <s v="OPS-102852"/>
    <d v="2025-10-28T00:00:00"/>
    <x v="1"/>
    <s v="Chennai"/>
    <s v="Compliance Request"/>
    <s v="Low"/>
    <x v="2"/>
    <x v="4"/>
    <x v="0"/>
    <n v="7"/>
    <n v="48"/>
    <x v="0"/>
    <n v="0"/>
    <n v="5"/>
    <n v="350"/>
    <n v="2450"/>
    <x v="3"/>
    <n v="10"/>
    <s v="Q4"/>
    <s v="Tuesday"/>
    <s v="Chennai"/>
    <s v="Teams"/>
    <s v="Compliance Request"/>
    <x v="1"/>
    <x v="0"/>
    <s v="Normal"/>
    <s v="Excellent"/>
    <x v="0"/>
  </r>
  <r>
    <s v="OPS-103529"/>
    <d v="2025-02-17T00:00:00"/>
    <x v="3"/>
    <s v="Bengaluru"/>
    <s v="Report Request"/>
    <s v="High"/>
    <x v="0"/>
    <x v="4"/>
    <x v="2"/>
    <n v="3.6"/>
    <n v="12"/>
    <x v="0"/>
    <n v="0"/>
    <n v="5"/>
    <n v="320"/>
    <n v="1152"/>
    <x v="4"/>
    <n v="2"/>
    <s v="Q1"/>
    <s v="Monday"/>
    <s v="Bengaluru"/>
    <s v="Email"/>
    <s v="Report Request"/>
    <x v="3"/>
    <x v="0"/>
    <s v="Normal"/>
    <s v="Excellent"/>
    <x v="0"/>
  </r>
  <r>
    <s v="OPS-101505"/>
    <d v="2025-10-29T00:00:00"/>
    <x v="3"/>
    <s v="Pune"/>
    <s v="Access Request"/>
    <s v="Low"/>
    <x v="0"/>
    <x v="0"/>
    <x v="0"/>
    <n v="2.7"/>
    <n v="48"/>
    <x v="0"/>
    <n v="1"/>
    <n v="3.9"/>
    <n v="280"/>
    <n v="756"/>
    <x v="3"/>
    <n v="10"/>
    <s v="Q4"/>
    <s v="Wednesday"/>
    <s v="Pune"/>
    <s v="Email"/>
    <s v="Access Request"/>
    <x v="3"/>
    <x v="0"/>
    <s v="Normal"/>
    <s v="Excellent"/>
    <x v="1"/>
  </r>
  <r>
    <s v="OPS-100682"/>
    <d v="2025-01-12T00:00:00"/>
    <x v="0"/>
    <s v="Hyderabad"/>
    <s v="System Issue"/>
    <s v="Medium"/>
    <x v="1"/>
    <x v="0"/>
    <x v="0"/>
    <n v="4.5"/>
    <n v="24"/>
    <x v="0"/>
    <n v="1"/>
    <n v="4.9000000000000004"/>
    <n v="350"/>
    <n v="1575"/>
    <x v="5"/>
    <n v="1"/>
    <s v="Q1"/>
    <s v="Sunday"/>
    <s v="Hyderabad"/>
    <s v="Portal"/>
    <s v="System Issue"/>
    <x v="0"/>
    <x v="0"/>
    <s v="Normal"/>
    <s v="Excellent"/>
    <x v="1"/>
  </r>
  <r>
    <s v="OPS-102981"/>
    <d v="2025-12-02T00:00:00"/>
    <x v="6"/>
    <s v="Mumbai"/>
    <s v="Access Request"/>
    <s v="Low"/>
    <x v="0"/>
    <x v="3"/>
    <x v="0"/>
    <n v="20.8"/>
    <n v="48"/>
    <x v="0"/>
    <n v="0"/>
    <n v="4.7"/>
    <n v="350"/>
    <n v="7280"/>
    <x v="7"/>
    <n v="12"/>
    <s v="Q4"/>
    <s v="Tuesday"/>
    <s v="Mumbai"/>
    <s v="Email"/>
    <s v="Access Request"/>
    <x v="6"/>
    <x v="0"/>
    <s v="Normal"/>
    <s v="Excellent"/>
    <x v="0"/>
  </r>
  <r>
    <s v="OPS-103275"/>
    <d v="2025-02-14T00:00:00"/>
    <x v="1"/>
    <s v="Bengaluru"/>
    <s v="Data Correction"/>
    <s v="High"/>
    <x v="0"/>
    <x v="4"/>
    <x v="0"/>
    <n v="5.6"/>
    <n v="12"/>
    <x v="0"/>
    <n v="0"/>
    <n v="4.8"/>
    <n v="320"/>
    <n v="1792"/>
    <x v="4"/>
    <n v="2"/>
    <s v="Q1"/>
    <s v="Friday"/>
    <s v="Bengaluru"/>
    <s v="Email"/>
    <s v="Data Correction"/>
    <x v="1"/>
    <x v="0"/>
    <s v="Normal"/>
    <s v="Excellent"/>
    <x v="0"/>
  </r>
  <r>
    <s v="OPS-100897"/>
    <d v="2025-04-21T00:00:00"/>
    <x v="1"/>
    <s v="Hyderabad"/>
    <s v="Vendor Query"/>
    <s v="Critical"/>
    <x v="1"/>
    <x v="1"/>
    <x v="0"/>
    <n v="4"/>
    <n v="4"/>
    <x v="0"/>
    <n v="1"/>
    <n v="4.5"/>
    <n v="400"/>
    <n v="1600"/>
    <x v="10"/>
    <n v="4"/>
    <s v="Q2"/>
    <s v="Monday"/>
    <s v="Hyderabad"/>
    <s v="Portal"/>
    <s v="Vendor Query"/>
    <x v="1"/>
    <x v="0"/>
    <s v="Normal"/>
    <s v="Good"/>
    <x v="1"/>
  </r>
  <r>
    <s v="OPS-104204"/>
    <d v="2025-11-04T00:00:00"/>
    <x v="4"/>
    <s v="Hyderabad"/>
    <s v="Data Correction"/>
    <s v="High"/>
    <x v="3"/>
    <x v="2"/>
    <x v="0"/>
    <n v="14.7"/>
    <n v="12"/>
    <x v="1"/>
    <n v="1"/>
    <n v="4.2"/>
    <n v="320"/>
    <n v="4704"/>
    <x v="6"/>
    <n v="11"/>
    <s v="Q4"/>
    <s v="Tuesday"/>
    <s v="Hyderabad"/>
    <s v="Phone"/>
    <s v="Data Correction"/>
    <x v="4"/>
    <x v="1"/>
    <s v="Normal"/>
    <s v="At Risk"/>
    <x v="1"/>
  </r>
  <r>
    <s v="OPS-104724"/>
    <d v="2025-02-13T00:00:00"/>
    <x v="0"/>
    <s v="Chennai"/>
    <s v="Employee Query"/>
    <s v="Medium"/>
    <x v="0"/>
    <x v="3"/>
    <x v="0"/>
    <n v="20.399999999999999"/>
    <n v="24"/>
    <x v="0"/>
    <n v="0"/>
    <n v="4.7"/>
    <n v="280"/>
    <n v="5712"/>
    <x v="4"/>
    <n v="2"/>
    <s v="Q1"/>
    <s v="Thursday"/>
    <s v="Chennai"/>
    <s v="Email"/>
    <s v="Employee Query"/>
    <x v="0"/>
    <x v="0"/>
    <s v="Normal"/>
    <s v="Good"/>
    <x v="0"/>
  </r>
  <r>
    <s v="OPS-102478"/>
    <d v="2025-09-03T00:00:00"/>
    <x v="4"/>
    <s v="Pune"/>
    <s v="Data Correction"/>
    <s v="High"/>
    <x v="0"/>
    <x v="0"/>
    <x v="2"/>
    <n v="4.2"/>
    <n v="12"/>
    <x v="0"/>
    <n v="0"/>
    <n v="4.5999999999999996"/>
    <n v="450"/>
    <n v="1890"/>
    <x v="9"/>
    <n v="9"/>
    <s v="Q3"/>
    <s v="Wednesday"/>
    <s v="Pune"/>
    <s v="Email"/>
    <s v="Data Correction"/>
    <x v="4"/>
    <x v="0"/>
    <s v="Normal"/>
    <s v="Excellent"/>
    <x v="0"/>
  </r>
  <r>
    <s v="OPS-103649"/>
    <d v="2025-01-23T00:00:00"/>
    <x v="3"/>
    <s v="Bengaluru"/>
    <s v="Report Request"/>
    <s v="Low"/>
    <x v="0"/>
    <x v="2"/>
    <x v="0"/>
    <n v="17.399999999999999"/>
    <n v="48"/>
    <x v="0"/>
    <n v="0"/>
    <n v="4.7"/>
    <n v="280"/>
    <n v="4872"/>
    <x v="5"/>
    <n v="1"/>
    <s v="Q1"/>
    <s v="Thursday"/>
    <s v="Bengaluru"/>
    <s v="Email"/>
    <s v="Report Request"/>
    <x v="3"/>
    <x v="0"/>
    <s v="Normal"/>
    <s v="Excellent"/>
    <x v="0"/>
  </r>
  <r>
    <s v="OPS-104222"/>
    <d v="2025-12-05T00:00:00"/>
    <x v="5"/>
    <s v="Bengaluru"/>
    <s v="Invoice Query"/>
    <s v="Medium"/>
    <x v="3"/>
    <x v="0"/>
    <x v="0"/>
    <n v="20.3"/>
    <n v="24"/>
    <x v="0"/>
    <n v="0"/>
    <n v="4.5999999999999996"/>
    <n v="450"/>
    <n v="9135"/>
    <x v="7"/>
    <n v="12"/>
    <s v="Q4"/>
    <s v="Friday"/>
    <s v="Bengaluru"/>
    <s v="Phone"/>
    <s v="Invoice Query"/>
    <x v="5"/>
    <x v="0"/>
    <s v="Normal"/>
    <s v="Good"/>
    <x v="0"/>
  </r>
  <r>
    <s v="OPS-101722"/>
    <d v="2025-08-14T00:00:00"/>
    <x v="5"/>
    <s v="Hyderabad"/>
    <s v="System Issue"/>
    <s v="Low"/>
    <x v="3"/>
    <x v="1"/>
    <x v="0"/>
    <n v="19.3"/>
    <n v="48"/>
    <x v="0"/>
    <n v="0"/>
    <n v="4.4000000000000004"/>
    <n v="400"/>
    <n v="7720"/>
    <x v="1"/>
    <n v="8"/>
    <s v="Q3"/>
    <s v="Thursday"/>
    <s v="Hyderabad"/>
    <s v="Phone"/>
    <s v="System Issue"/>
    <x v="5"/>
    <x v="0"/>
    <s v="Normal"/>
    <s v="Excellent"/>
    <x v="0"/>
  </r>
  <r>
    <s v="OPS-104775"/>
    <d v="2025-06-05T00:00:00"/>
    <x v="3"/>
    <s v="Gurugram"/>
    <s v="Compliance Request"/>
    <s v="Medium"/>
    <x v="1"/>
    <x v="0"/>
    <x v="0"/>
    <n v="9.5"/>
    <n v="24"/>
    <x v="0"/>
    <n v="0"/>
    <n v="4.5999999999999996"/>
    <n v="450"/>
    <n v="4275"/>
    <x v="0"/>
    <n v="6"/>
    <s v="Q2"/>
    <s v="Thursday"/>
    <s v="Gurugram"/>
    <s v="Portal"/>
    <s v="Compliance Request"/>
    <x v="3"/>
    <x v="0"/>
    <s v="Normal"/>
    <s v="Excellent"/>
    <x v="0"/>
  </r>
  <r>
    <s v="OPS-100599"/>
    <d v="2025-05-26T00:00:00"/>
    <x v="6"/>
    <s v="Pune"/>
    <s v="System Issue"/>
    <s v="High"/>
    <x v="0"/>
    <x v="4"/>
    <x v="1"/>
    <n v="31.3"/>
    <n v="12"/>
    <x v="1"/>
    <n v="2"/>
    <n v="4.0999999999999996"/>
    <n v="320"/>
    <n v="10016"/>
    <x v="2"/>
    <n v="5"/>
    <s v="Q2"/>
    <s v="Monday"/>
    <s v="Pune"/>
    <s v="Email"/>
    <s v="System Issue"/>
    <x v="6"/>
    <x v="1"/>
    <s v="Normal"/>
    <s v="Critical"/>
    <x v="1"/>
  </r>
  <r>
    <s v="OPS-103397"/>
    <d v="2025-07-23T00:00:00"/>
    <x v="4"/>
    <s v="Bengaluru"/>
    <s v="Vendor Query"/>
    <s v="Low"/>
    <x v="3"/>
    <x v="2"/>
    <x v="2"/>
    <n v="4.5"/>
    <n v="48"/>
    <x v="0"/>
    <n v="1"/>
    <n v="4.8"/>
    <n v="400"/>
    <n v="1800"/>
    <x v="11"/>
    <n v="7"/>
    <s v="Q3"/>
    <s v="Wednesday"/>
    <s v="Bengaluru"/>
    <s v="Phone"/>
    <s v="Vendor Query"/>
    <x v="4"/>
    <x v="0"/>
    <s v="Normal"/>
    <s v="Excellent"/>
    <x v="1"/>
  </r>
  <r>
    <s v="OPS-102722"/>
    <d v="2025-09-17T00:00:00"/>
    <x v="5"/>
    <s v="Chennai"/>
    <s v="Report Request"/>
    <s v="High"/>
    <x v="1"/>
    <x v="3"/>
    <x v="0"/>
    <n v="21.9"/>
    <n v="12"/>
    <x v="1"/>
    <n v="1"/>
    <n v="4.2"/>
    <n v="280"/>
    <n v="6132"/>
    <x v="9"/>
    <n v="9"/>
    <s v="Q3"/>
    <s v="Wednesday"/>
    <s v="Chennai"/>
    <s v="Portal"/>
    <s v="Report Request"/>
    <x v="5"/>
    <x v="1"/>
    <s v="Normal"/>
    <s v="Critical"/>
    <x v="1"/>
  </r>
  <r>
    <s v="OPS-101913"/>
    <d v="2025-08-08T00:00:00"/>
    <x v="0"/>
    <s v="Chennai"/>
    <s v="Data Correction"/>
    <s v="Medium"/>
    <x v="0"/>
    <x v="3"/>
    <x v="1"/>
    <n v="21.1"/>
    <n v="24"/>
    <x v="0"/>
    <n v="2"/>
    <n v="3.8"/>
    <n v="400"/>
    <n v="8440"/>
    <x v="1"/>
    <n v="8"/>
    <s v="Q3"/>
    <s v="Friday"/>
    <s v="Chennai"/>
    <s v="Email"/>
    <s v="Data Correction"/>
    <x v="0"/>
    <x v="0"/>
    <s v="Normal"/>
    <s v="Good"/>
    <x v="1"/>
  </r>
  <r>
    <s v="OPS-101824"/>
    <d v="2025-01-02T00:00:00"/>
    <x v="5"/>
    <s v="Noida"/>
    <s v="Invoice Query"/>
    <s v="Low"/>
    <x v="0"/>
    <x v="3"/>
    <x v="0"/>
    <n v="20.8"/>
    <n v="48"/>
    <x v="0"/>
    <n v="0"/>
    <n v="4"/>
    <n v="280"/>
    <n v="5824"/>
    <x v="5"/>
    <n v="1"/>
    <s v="Q1"/>
    <s v="Thursday"/>
    <s v="Noida"/>
    <s v="Email"/>
    <s v="Invoice Query"/>
    <x v="5"/>
    <x v="0"/>
    <s v="Normal"/>
    <s v="Excellent"/>
    <x v="0"/>
  </r>
  <r>
    <s v="OPS-102721"/>
    <d v="2025-02-07T00:00:00"/>
    <x v="4"/>
    <s v="Gurugram"/>
    <s v="Compliance Request"/>
    <s v="High"/>
    <x v="2"/>
    <x v="1"/>
    <x v="2"/>
    <n v="8.6999999999999993"/>
    <n v="12"/>
    <x v="0"/>
    <n v="1"/>
    <n v="4.8"/>
    <n v="400"/>
    <n v="3480"/>
    <x v="4"/>
    <n v="2"/>
    <s v="Q1"/>
    <s v="Friday"/>
    <s v="Gurugram"/>
    <s v="Teams"/>
    <s v="Compliance Request"/>
    <x v="4"/>
    <x v="0"/>
    <s v="Normal"/>
    <s v="Good"/>
    <x v="1"/>
  </r>
  <r>
    <s v="OPS-104090"/>
    <d v="2025-02-10T00:00:00"/>
    <x v="3"/>
    <s v="Mumbai"/>
    <s v="System Issue"/>
    <s v="Medium"/>
    <x v="0"/>
    <x v="3"/>
    <x v="2"/>
    <n v="10.1"/>
    <n v="24"/>
    <x v="0"/>
    <n v="0"/>
    <n v="4.8"/>
    <n v="350"/>
    <n v="3535"/>
    <x v="4"/>
    <n v="2"/>
    <s v="Q1"/>
    <s v="Monday"/>
    <s v="Mumbai"/>
    <s v="Email"/>
    <s v="System Issue"/>
    <x v="3"/>
    <x v="0"/>
    <s v="Normal"/>
    <s v="Excellent"/>
    <x v="0"/>
  </r>
  <r>
    <s v="OPS-101848"/>
    <d v="2025-08-11T00:00:00"/>
    <x v="3"/>
    <s v="Chennai"/>
    <s v="Compliance Request"/>
    <s v="Critical"/>
    <x v="0"/>
    <x v="4"/>
    <x v="0"/>
    <n v="4.2"/>
    <n v="4"/>
    <x v="1"/>
    <n v="0"/>
    <n v="4.9000000000000004"/>
    <n v="450"/>
    <n v="1890"/>
    <x v="1"/>
    <n v="8"/>
    <s v="Q3"/>
    <s v="Monday"/>
    <s v="Chennai"/>
    <s v="Email"/>
    <s v="Compliance Request"/>
    <x v="3"/>
    <x v="1"/>
    <s v="Normal"/>
    <s v="At Risk"/>
    <x v="0"/>
  </r>
  <r>
    <s v="OPS-104583"/>
    <d v="2025-09-03T00:00:00"/>
    <x v="1"/>
    <s v="Gurugram"/>
    <s v="Report Request"/>
    <s v="Medium"/>
    <x v="0"/>
    <x v="3"/>
    <x v="0"/>
    <n v="16.899999999999999"/>
    <n v="24"/>
    <x v="0"/>
    <n v="0"/>
    <n v="5"/>
    <n v="280"/>
    <n v="4732"/>
    <x v="9"/>
    <n v="9"/>
    <s v="Q3"/>
    <s v="Wednesday"/>
    <s v="Gurugram"/>
    <s v="Email"/>
    <s v="Report Request"/>
    <x v="1"/>
    <x v="0"/>
    <s v="Normal"/>
    <s v="Good"/>
    <x v="0"/>
  </r>
  <r>
    <s v="OPS-104948"/>
    <d v="2025-08-27T00:00:00"/>
    <x v="0"/>
    <s v="Mumbai"/>
    <s v="Employee Query"/>
    <s v="Low"/>
    <x v="2"/>
    <x v="3"/>
    <x v="0"/>
    <n v="5.2"/>
    <n v="48"/>
    <x v="0"/>
    <n v="0"/>
    <n v="5"/>
    <n v="280"/>
    <n v="1456"/>
    <x v="1"/>
    <n v="8"/>
    <s v="Q3"/>
    <s v="Wednesday"/>
    <s v="Mumbai"/>
    <s v="Teams"/>
    <s v="Employee Query"/>
    <x v="0"/>
    <x v="0"/>
    <s v="Normal"/>
    <s v="Excellent"/>
    <x v="0"/>
  </r>
  <r>
    <s v="OPS-101009"/>
    <d v="2025-06-17T00:00:00"/>
    <x v="2"/>
    <s v="Bengaluru"/>
    <s v="Access Request"/>
    <s v="High"/>
    <x v="0"/>
    <x v="2"/>
    <x v="0"/>
    <n v="17.600000000000001"/>
    <n v="12"/>
    <x v="1"/>
    <n v="0"/>
    <n v="4.7"/>
    <n v="320"/>
    <n v="5632"/>
    <x v="0"/>
    <n v="6"/>
    <s v="Q2"/>
    <s v="Tuesday"/>
    <s v="Bengaluru"/>
    <s v="Email"/>
    <s v="Access Request"/>
    <x v="2"/>
    <x v="1"/>
    <s v="Normal"/>
    <s v="At Risk"/>
    <x v="0"/>
  </r>
  <r>
    <s v="OPS-100940"/>
    <d v="2025-11-11T00:00:00"/>
    <x v="2"/>
    <s v="Bengaluru"/>
    <s v="Employee Query"/>
    <s v="Low"/>
    <x v="2"/>
    <x v="3"/>
    <x v="0"/>
    <n v="19.8"/>
    <n v="48"/>
    <x v="0"/>
    <n v="0"/>
    <n v="5"/>
    <n v="280"/>
    <n v="5544"/>
    <x v="6"/>
    <n v="11"/>
    <s v="Q4"/>
    <s v="Tuesday"/>
    <s v="Bengaluru"/>
    <s v="Teams"/>
    <s v="Employee Query"/>
    <x v="2"/>
    <x v="0"/>
    <s v="Normal"/>
    <s v="Excellent"/>
    <x v="0"/>
  </r>
  <r>
    <s v="OPS-100875"/>
    <d v="2025-09-14T00:00:00"/>
    <x v="1"/>
    <s v="Gurugram"/>
    <s v="Invoice Query"/>
    <s v="High"/>
    <x v="1"/>
    <x v="2"/>
    <x v="0"/>
    <n v="4.0999999999999996"/>
    <n v="12"/>
    <x v="0"/>
    <n v="1"/>
    <n v="4.3"/>
    <n v="350"/>
    <n v="1435"/>
    <x v="9"/>
    <n v="9"/>
    <s v="Q3"/>
    <s v="Sunday"/>
    <s v="Gurugram"/>
    <s v="Portal"/>
    <s v="Invoice Query"/>
    <x v="1"/>
    <x v="0"/>
    <s v="Normal"/>
    <s v="Excellent"/>
    <x v="1"/>
  </r>
  <r>
    <s v="OPS-101794"/>
    <d v="2025-03-13T00:00:00"/>
    <x v="5"/>
    <s v="Pune"/>
    <s v="System Issue"/>
    <s v="Medium"/>
    <x v="3"/>
    <x v="0"/>
    <x v="0"/>
    <n v="8.8000000000000007"/>
    <n v="24"/>
    <x v="0"/>
    <n v="0"/>
    <n v="4.2"/>
    <n v="280"/>
    <n v="2464"/>
    <x v="8"/>
    <n v="3"/>
    <s v="Q1"/>
    <s v="Thursday"/>
    <s v="Pune"/>
    <s v="Phone"/>
    <s v="System Issue"/>
    <x v="5"/>
    <x v="0"/>
    <s v="Normal"/>
    <s v="Excellent"/>
    <x v="0"/>
  </r>
  <r>
    <s v="OPS-103254"/>
    <d v="2025-11-06T00:00:00"/>
    <x v="3"/>
    <s v="Bengaluru"/>
    <s v="Compliance Request"/>
    <s v="Medium"/>
    <x v="1"/>
    <x v="4"/>
    <x v="0"/>
    <n v="7.1"/>
    <n v="24"/>
    <x v="0"/>
    <n v="3"/>
    <n v="4.2"/>
    <n v="350"/>
    <n v="2485"/>
    <x v="6"/>
    <n v="11"/>
    <s v="Q4"/>
    <s v="Thursday"/>
    <s v="Bengaluru"/>
    <s v="Portal"/>
    <s v="Compliance Request"/>
    <x v="3"/>
    <x v="0"/>
    <s v="Normal"/>
    <s v="Excellent"/>
    <x v="1"/>
  </r>
  <r>
    <s v="OPS-101407"/>
    <d v="2025-07-20T00:00:00"/>
    <x v="1"/>
    <s v="Bengaluru"/>
    <s v="Report Request"/>
    <s v="High"/>
    <x v="0"/>
    <x v="0"/>
    <x v="0"/>
    <n v="9.6"/>
    <n v="12"/>
    <x v="0"/>
    <n v="0"/>
    <n v="5"/>
    <n v="320"/>
    <n v="3072"/>
    <x v="11"/>
    <n v="7"/>
    <s v="Q3"/>
    <s v="Sunday"/>
    <s v="Bengaluru"/>
    <s v="Email"/>
    <s v="Report Request"/>
    <x v="1"/>
    <x v="0"/>
    <s v="Normal"/>
    <s v="Good"/>
    <x v="0"/>
  </r>
  <r>
    <s v="OPS-104023"/>
    <d v="2025-05-09T00:00:00"/>
    <x v="3"/>
    <s v="Noida"/>
    <s v="Employee Query"/>
    <s v="Medium"/>
    <x v="2"/>
    <x v="4"/>
    <x v="0"/>
    <n v="0.9"/>
    <n v="24"/>
    <x v="0"/>
    <n v="0"/>
    <n v="5"/>
    <n v="400"/>
    <n v="360"/>
    <x v="2"/>
    <n v="5"/>
    <s v="Q2"/>
    <s v="Friday"/>
    <s v="Noida"/>
    <s v="Teams"/>
    <s v="Employee Query"/>
    <x v="3"/>
    <x v="0"/>
    <s v="Normal"/>
    <s v="Excellent"/>
    <x v="0"/>
  </r>
  <r>
    <s v="OPS-104656"/>
    <d v="2025-02-26T00:00:00"/>
    <x v="5"/>
    <s v="Noida"/>
    <s v="Compliance Request"/>
    <s v="Medium"/>
    <x v="2"/>
    <x v="2"/>
    <x v="0"/>
    <n v="11.6"/>
    <n v="24"/>
    <x v="0"/>
    <n v="1"/>
    <n v="4.5999999999999996"/>
    <n v="450"/>
    <n v="5220"/>
    <x v="4"/>
    <n v="2"/>
    <s v="Q1"/>
    <s v="Wednesday"/>
    <s v="Noida"/>
    <s v="Teams"/>
    <s v="Compliance Request"/>
    <x v="5"/>
    <x v="0"/>
    <s v="Normal"/>
    <s v="Excellent"/>
    <x v="1"/>
  </r>
  <r>
    <s v="OPS-104781"/>
    <d v="2025-07-26T00:00:00"/>
    <x v="5"/>
    <s v="Chennai"/>
    <s v="System Issue"/>
    <s v="Critical"/>
    <x v="1"/>
    <x v="4"/>
    <x v="0"/>
    <n v="6.8"/>
    <n v="4"/>
    <x v="1"/>
    <n v="1"/>
    <n v="4.5999999999999996"/>
    <n v="320"/>
    <n v="2176"/>
    <x v="11"/>
    <n v="7"/>
    <s v="Q3"/>
    <s v="Saturday"/>
    <s v="Chennai"/>
    <s v="Portal"/>
    <s v="System Issue"/>
    <x v="5"/>
    <x v="1"/>
    <s v="Normal"/>
    <s v="Critical"/>
    <x v="1"/>
  </r>
  <r>
    <s v="OPS-102160"/>
    <d v="2025-10-02T00:00:00"/>
    <x v="4"/>
    <s v="Hyderabad"/>
    <s v="Report Request"/>
    <s v="Medium"/>
    <x v="0"/>
    <x v="1"/>
    <x v="0"/>
    <n v="6.8"/>
    <n v="24"/>
    <x v="0"/>
    <n v="0"/>
    <n v="4.7"/>
    <n v="400"/>
    <n v="2720"/>
    <x v="3"/>
    <n v="10"/>
    <s v="Q4"/>
    <s v="Thursday"/>
    <s v="Hyderabad"/>
    <s v="Email"/>
    <s v="Report Request"/>
    <x v="4"/>
    <x v="0"/>
    <s v="Normal"/>
    <s v="Excellent"/>
    <x v="0"/>
  </r>
  <r>
    <s v="OPS-104584"/>
    <d v="2025-05-07T00:00:00"/>
    <x v="3"/>
    <s v="Gurugram"/>
    <s v="Invoice Query"/>
    <s v="High"/>
    <x v="0"/>
    <x v="2"/>
    <x v="0"/>
    <n v="10.9"/>
    <n v="12"/>
    <x v="0"/>
    <n v="1"/>
    <n v="4.4000000000000004"/>
    <n v="450"/>
    <n v="4905"/>
    <x v="2"/>
    <n v="5"/>
    <s v="Q2"/>
    <s v="Wednesday"/>
    <s v="Gurugram"/>
    <s v="Email"/>
    <s v="Invoice Query"/>
    <x v="3"/>
    <x v="0"/>
    <s v="Normal"/>
    <s v="Good"/>
    <x v="1"/>
  </r>
  <r>
    <s v="OPS-103542"/>
    <d v="2025-11-21T00:00:00"/>
    <x v="3"/>
    <s v="Noida"/>
    <s v="Vendor Query"/>
    <s v="Medium"/>
    <x v="1"/>
    <x v="1"/>
    <x v="0"/>
    <n v="41.1"/>
    <n v="24"/>
    <x v="1"/>
    <n v="1"/>
    <n v="3.6"/>
    <n v="450"/>
    <n v="18495"/>
    <x v="6"/>
    <n v="11"/>
    <s v="Q4"/>
    <s v="Friday"/>
    <s v="Noida"/>
    <s v="Portal"/>
    <s v="Vendor Query"/>
    <x v="3"/>
    <x v="1"/>
    <s v="Normal"/>
    <s v="Critical"/>
    <x v="1"/>
  </r>
  <r>
    <s v="OPS-100854"/>
    <d v="2025-02-15T00:00:00"/>
    <x v="6"/>
    <s v="Noida"/>
    <s v="Employee Query"/>
    <s v="Medium"/>
    <x v="2"/>
    <x v="1"/>
    <x v="0"/>
    <n v="9.8000000000000007"/>
    <n v="24"/>
    <x v="0"/>
    <n v="0"/>
    <n v="5"/>
    <n v="280"/>
    <n v="2744"/>
    <x v="4"/>
    <n v="2"/>
    <s v="Q1"/>
    <s v="Saturday"/>
    <s v="Noida"/>
    <s v="Teams"/>
    <s v="Employee Query"/>
    <x v="6"/>
    <x v="0"/>
    <s v="Normal"/>
    <s v="Excellent"/>
    <x v="0"/>
  </r>
  <r>
    <s v="OPS-103860"/>
    <d v="2025-06-06T00:00:00"/>
    <x v="5"/>
    <s v="Chennai"/>
    <s v="Report Request"/>
    <s v="Low"/>
    <x v="1"/>
    <x v="0"/>
    <x v="0"/>
    <n v="21.4"/>
    <n v="48"/>
    <x v="0"/>
    <n v="0"/>
    <n v="4.0999999999999996"/>
    <n v="320"/>
    <n v="6848"/>
    <x v="0"/>
    <n v="6"/>
    <s v="Q2"/>
    <s v="Friday"/>
    <s v="Chennai"/>
    <s v="Portal"/>
    <s v="Report Request"/>
    <x v="5"/>
    <x v="0"/>
    <s v="Normal"/>
    <s v="Excellent"/>
    <x v="0"/>
  </r>
  <r>
    <s v="OPS-102000"/>
    <d v="2025-11-08T00:00:00"/>
    <x v="6"/>
    <s v="Gurugram"/>
    <s v="System Issue"/>
    <s v="High"/>
    <x v="0"/>
    <x v="0"/>
    <x v="2"/>
    <n v="5.4"/>
    <n v="12"/>
    <x v="0"/>
    <n v="0"/>
    <n v="4.2"/>
    <n v="280"/>
    <n v="1512"/>
    <x v="6"/>
    <n v="11"/>
    <s v="Q4"/>
    <s v="Saturday"/>
    <s v="Gurugram"/>
    <s v="Email"/>
    <s v="System Issue"/>
    <x v="6"/>
    <x v="0"/>
    <s v="Normal"/>
    <s v="Excellent"/>
    <x v="0"/>
  </r>
  <r>
    <s v="OPS-100375"/>
    <d v="2025-09-04T00:00:00"/>
    <x v="2"/>
    <s v="Hyderabad"/>
    <s v="Data Correction"/>
    <s v="High"/>
    <x v="0"/>
    <x v="0"/>
    <x v="0"/>
    <n v="16.7"/>
    <n v="12"/>
    <x v="1"/>
    <n v="0"/>
    <n v="5"/>
    <n v="400"/>
    <n v="6680"/>
    <x v="9"/>
    <n v="9"/>
    <s v="Q3"/>
    <s v="Thursday"/>
    <s v="Hyderabad"/>
    <s v="Email"/>
    <s v="Data Correction"/>
    <x v="2"/>
    <x v="1"/>
    <s v="Normal"/>
    <s v="At Risk"/>
    <x v="0"/>
  </r>
  <r>
    <s v="OPS-104427"/>
    <d v="2025-10-31T00:00:00"/>
    <x v="2"/>
    <s v="Pune"/>
    <s v="Invoice Query"/>
    <s v="Low"/>
    <x v="0"/>
    <x v="0"/>
    <x v="0"/>
    <n v="5.7"/>
    <n v="48"/>
    <x v="0"/>
    <n v="0"/>
    <n v="4.9000000000000004"/>
    <n v="320"/>
    <n v="1824"/>
    <x v="3"/>
    <n v="10"/>
    <s v="Q4"/>
    <s v="Friday"/>
    <s v="Pune"/>
    <s v="Email"/>
    <s v="Invoice Query"/>
    <x v="2"/>
    <x v="0"/>
    <s v="Normal"/>
    <s v="Excellent"/>
    <x v="0"/>
  </r>
  <r>
    <s v="OPS-101520"/>
    <d v="2025-05-22T00:00:00"/>
    <x v="4"/>
    <s v="Bengaluru"/>
    <s v="Data Correction"/>
    <s v="Low"/>
    <x v="0"/>
    <x v="4"/>
    <x v="1"/>
    <n v="17.3"/>
    <n v="48"/>
    <x v="0"/>
    <n v="1"/>
    <n v="4.2"/>
    <n v="350"/>
    <n v="6055"/>
    <x v="2"/>
    <n v="5"/>
    <s v="Q2"/>
    <s v="Thursday"/>
    <s v="Bengaluru"/>
    <s v="Email"/>
    <s v="Data Correction"/>
    <x v="4"/>
    <x v="0"/>
    <s v="Normal"/>
    <s v="Excellent"/>
    <x v="1"/>
  </r>
  <r>
    <s v="OPS-101535"/>
    <d v="2025-10-22T00:00:00"/>
    <x v="6"/>
    <s v="Noida"/>
    <s v="Access Request"/>
    <s v="High"/>
    <x v="1"/>
    <x v="0"/>
    <x v="0"/>
    <n v="11.5"/>
    <n v="12"/>
    <x v="0"/>
    <n v="0"/>
    <n v="4.3"/>
    <n v="320"/>
    <n v="3680"/>
    <x v="3"/>
    <n v="10"/>
    <s v="Q4"/>
    <s v="Wednesday"/>
    <s v="Noida"/>
    <s v="Portal"/>
    <s v="Access Request"/>
    <x v="6"/>
    <x v="0"/>
    <s v="Normal"/>
    <s v="Good"/>
    <x v="0"/>
  </r>
  <r>
    <s v="OPS-101811"/>
    <d v="2025-02-10T00:00:00"/>
    <x v="3"/>
    <s v="Hyderabad"/>
    <s v="Employee Query"/>
    <s v="Low"/>
    <x v="3"/>
    <x v="3"/>
    <x v="1"/>
    <n v="3.7"/>
    <n v="48"/>
    <x v="0"/>
    <n v="2"/>
    <n v="4.5"/>
    <n v="450"/>
    <n v="1665"/>
    <x v="4"/>
    <n v="2"/>
    <s v="Q1"/>
    <s v="Monday"/>
    <s v="Hyderabad"/>
    <s v="Phone"/>
    <s v="Employee Query"/>
    <x v="3"/>
    <x v="0"/>
    <s v="Normal"/>
    <s v="Excellent"/>
    <x v="1"/>
  </r>
  <r>
    <s v="OPS-101387"/>
    <d v="2025-11-06T00:00:00"/>
    <x v="0"/>
    <s v="Bengaluru"/>
    <s v="Compliance Request"/>
    <s v="Low"/>
    <x v="2"/>
    <x v="2"/>
    <x v="0"/>
    <n v="14.9"/>
    <n v="48"/>
    <x v="0"/>
    <n v="0"/>
    <n v="4.3"/>
    <n v="350"/>
    <n v="5215"/>
    <x v="6"/>
    <n v="11"/>
    <s v="Q4"/>
    <s v="Thursday"/>
    <s v="Bengaluru"/>
    <s v="Teams"/>
    <s v="Compliance Request"/>
    <x v="0"/>
    <x v="0"/>
    <s v="Normal"/>
    <s v="Excellent"/>
    <x v="0"/>
  </r>
  <r>
    <s v="OPS-104068"/>
    <d v="2025-05-19T00:00:00"/>
    <x v="0"/>
    <s v="Hyderabad"/>
    <s v="Data Correction"/>
    <s v="Low"/>
    <x v="0"/>
    <x v="4"/>
    <x v="0"/>
    <n v="18.2"/>
    <n v="48"/>
    <x v="0"/>
    <n v="0"/>
    <n v="4.4000000000000004"/>
    <n v="350"/>
    <n v="6370"/>
    <x v="2"/>
    <n v="5"/>
    <s v="Q2"/>
    <s v="Monday"/>
    <s v="Hyderabad"/>
    <s v="Email"/>
    <s v="Data Correction"/>
    <x v="0"/>
    <x v="0"/>
    <s v="Normal"/>
    <s v="Excellent"/>
    <x v="0"/>
  </r>
  <r>
    <s v="OPS-102137"/>
    <d v="2025-10-20T00:00:00"/>
    <x v="3"/>
    <s v="Noida"/>
    <s v="Compliance Request"/>
    <s v="Low"/>
    <x v="1"/>
    <x v="0"/>
    <x v="0"/>
    <n v="7"/>
    <n v="48"/>
    <x v="0"/>
    <n v="0"/>
    <n v="4.7"/>
    <n v="350"/>
    <n v="2450"/>
    <x v="3"/>
    <n v="10"/>
    <s v="Q4"/>
    <s v="Monday"/>
    <s v="Noida"/>
    <s v="Portal"/>
    <s v="Compliance Request"/>
    <x v="3"/>
    <x v="0"/>
    <s v="Normal"/>
    <s v="Excellent"/>
    <x v="0"/>
  </r>
  <r>
    <s v="OPS-104475"/>
    <d v="2025-07-05T00:00:00"/>
    <x v="4"/>
    <s v="Gurugram"/>
    <s v="Vendor Query"/>
    <s v="High"/>
    <x v="0"/>
    <x v="3"/>
    <x v="0"/>
    <n v="29.3"/>
    <n v="12"/>
    <x v="1"/>
    <n v="0"/>
    <n v="4"/>
    <n v="400"/>
    <n v="11720"/>
    <x v="11"/>
    <n v="7"/>
    <s v="Q3"/>
    <s v="Saturday"/>
    <s v="Gurugram"/>
    <s v="Email"/>
    <s v="Vendor Query"/>
    <x v="4"/>
    <x v="1"/>
    <s v="Normal"/>
    <s v="Critical"/>
    <x v="0"/>
  </r>
  <r>
    <s v="OPS-102240"/>
    <d v="2025-06-09T00:00:00"/>
    <x v="6"/>
    <s v="Chennai"/>
    <s v="Access Request"/>
    <s v="Medium"/>
    <x v="0"/>
    <x v="3"/>
    <x v="0"/>
    <n v="10.4"/>
    <n v="24"/>
    <x v="0"/>
    <n v="1"/>
    <n v="4.5"/>
    <n v="280"/>
    <n v="2912"/>
    <x v="0"/>
    <n v="6"/>
    <s v="Q2"/>
    <s v="Monday"/>
    <s v="Chennai"/>
    <s v="Email"/>
    <s v="Access Request"/>
    <x v="6"/>
    <x v="0"/>
    <s v="Normal"/>
    <s v="Excellent"/>
    <x v="1"/>
  </r>
  <r>
    <s v="OPS-102204"/>
    <d v="2025-01-09T00:00:00"/>
    <x v="2"/>
    <s v="Gurugram"/>
    <s v="Compliance Request"/>
    <s v="Low"/>
    <x v="1"/>
    <x v="2"/>
    <x v="0"/>
    <n v="13.4"/>
    <n v="48"/>
    <x v="0"/>
    <n v="0"/>
    <n v="4.0999999999999996"/>
    <n v="450"/>
    <n v="6030"/>
    <x v="5"/>
    <n v="1"/>
    <s v="Q1"/>
    <s v="Thursday"/>
    <s v="Gurugram"/>
    <s v="Portal"/>
    <s v="Compliance Request"/>
    <x v="2"/>
    <x v="0"/>
    <s v="Normal"/>
    <s v="Excellent"/>
    <x v="0"/>
  </r>
  <r>
    <s v="OPS-101179"/>
    <d v="2025-03-31T00:00:00"/>
    <x v="6"/>
    <s v="Bengaluru"/>
    <s v="System Issue"/>
    <s v="High"/>
    <x v="2"/>
    <x v="0"/>
    <x v="1"/>
    <n v="8.1999999999999993"/>
    <n v="12"/>
    <x v="0"/>
    <n v="1"/>
    <n v="4"/>
    <n v="400"/>
    <n v="3280"/>
    <x v="8"/>
    <n v="3"/>
    <s v="Q1"/>
    <s v="Monday"/>
    <s v="Bengaluru"/>
    <s v="Teams"/>
    <s v="System Issue"/>
    <x v="6"/>
    <x v="0"/>
    <s v="Normal"/>
    <s v="Good"/>
    <x v="1"/>
  </r>
  <r>
    <s v="OPS-100794"/>
    <d v="2025-12-04T00:00:00"/>
    <x v="0"/>
    <s v="Noida"/>
    <s v="Access Request"/>
    <s v="High"/>
    <x v="3"/>
    <x v="1"/>
    <x v="0"/>
    <n v="9.8000000000000007"/>
    <n v="12"/>
    <x v="0"/>
    <n v="1"/>
    <n v="4.2"/>
    <n v="280"/>
    <n v="2744"/>
    <x v="7"/>
    <n v="12"/>
    <s v="Q4"/>
    <s v="Thursday"/>
    <s v="Noida"/>
    <s v="Phone"/>
    <s v="Access Request"/>
    <x v="0"/>
    <x v="0"/>
    <s v="Normal"/>
    <s v="Good"/>
    <x v="1"/>
  </r>
  <r>
    <s v="OPS-102284"/>
    <d v="2025-06-09T00:00:00"/>
    <x v="1"/>
    <s v="Gurugram"/>
    <s v="System Issue"/>
    <s v="Medium"/>
    <x v="1"/>
    <x v="1"/>
    <x v="0"/>
    <n v="19.8"/>
    <n v="24"/>
    <x v="0"/>
    <n v="0"/>
    <n v="4.5999999999999996"/>
    <n v="400"/>
    <n v="7920"/>
    <x v="0"/>
    <n v="6"/>
    <s v="Q2"/>
    <s v="Monday"/>
    <s v="Gurugram"/>
    <s v="Portal"/>
    <s v="System Issue"/>
    <x v="1"/>
    <x v="0"/>
    <s v="Normal"/>
    <s v="Good"/>
    <x v="0"/>
  </r>
  <r>
    <s v="OPS-101493"/>
    <d v="2025-11-07T00:00:00"/>
    <x v="4"/>
    <s v="Gurugram"/>
    <s v="Data Correction"/>
    <s v="Low"/>
    <x v="0"/>
    <x v="1"/>
    <x v="2"/>
    <n v="6.1"/>
    <n v="48"/>
    <x v="0"/>
    <n v="0"/>
    <n v="5"/>
    <n v="280"/>
    <n v="1708"/>
    <x v="6"/>
    <n v="11"/>
    <s v="Q4"/>
    <s v="Friday"/>
    <s v="Gurugram"/>
    <s v="Email"/>
    <s v="Data Correction"/>
    <x v="4"/>
    <x v="0"/>
    <s v="Normal"/>
    <s v="Excellent"/>
    <x v="0"/>
  </r>
  <r>
    <s v="OPS-102497"/>
    <d v="2025-09-13T00:00:00"/>
    <x v="3"/>
    <s v="Pune"/>
    <s v="Compliance Request"/>
    <s v="Low"/>
    <x v="0"/>
    <x v="4"/>
    <x v="0"/>
    <n v="2.8"/>
    <n v="48"/>
    <x v="0"/>
    <n v="0"/>
    <n v="4.7"/>
    <n v="400"/>
    <n v="1120"/>
    <x v="9"/>
    <n v="9"/>
    <s v="Q3"/>
    <s v="Saturday"/>
    <s v="Pune"/>
    <s v="Email"/>
    <s v="Compliance Request"/>
    <x v="3"/>
    <x v="0"/>
    <s v="Normal"/>
    <s v="Excellent"/>
    <x v="0"/>
  </r>
  <r>
    <s v="OPS-103464"/>
    <d v="2025-09-30T00:00:00"/>
    <x v="0"/>
    <s v="Mumbai"/>
    <s v="System Issue"/>
    <s v="Low"/>
    <x v="2"/>
    <x v="4"/>
    <x v="2"/>
    <n v="8.3000000000000007"/>
    <n v="48"/>
    <x v="0"/>
    <n v="1"/>
    <n v="4.8"/>
    <n v="280"/>
    <n v="2324"/>
    <x v="9"/>
    <n v="9"/>
    <s v="Q3"/>
    <s v="Tuesday"/>
    <s v="Mumbai"/>
    <s v="Teams"/>
    <s v="System Issue"/>
    <x v="0"/>
    <x v="0"/>
    <s v="Normal"/>
    <s v="Excellent"/>
    <x v="1"/>
  </r>
  <r>
    <s v="OPS-104237"/>
    <d v="2025-10-10T00:00:00"/>
    <x v="4"/>
    <s v="Mumbai"/>
    <s v="Data Correction"/>
    <s v="Low"/>
    <x v="0"/>
    <x v="0"/>
    <x v="0"/>
    <n v="37.9"/>
    <n v="48"/>
    <x v="0"/>
    <n v="0"/>
    <n v="3.9"/>
    <n v="450"/>
    <n v="17055"/>
    <x v="3"/>
    <n v="10"/>
    <s v="Q4"/>
    <s v="Friday"/>
    <s v="Mumbai"/>
    <s v="Email"/>
    <s v="Data Correction"/>
    <x v="4"/>
    <x v="0"/>
    <s v="Normal"/>
    <s v="Good"/>
    <x v="0"/>
  </r>
  <r>
    <s v="OPS-103281"/>
    <d v="2025-03-13T00:00:00"/>
    <x v="5"/>
    <s v="Hyderabad"/>
    <s v="Data Correction"/>
    <s v="Medium"/>
    <x v="0"/>
    <x v="4"/>
    <x v="0"/>
    <n v="13.6"/>
    <n v="24"/>
    <x v="0"/>
    <n v="2"/>
    <s v="Unknown"/>
    <n v="280"/>
    <n v="3808"/>
    <x v="8"/>
    <n v="3"/>
    <s v="Q1"/>
    <s v="Thursday"/>
    <s v="Hyderabad"/>
    <s v="Email"/>
    <s v="Data Correction"/>
    <x v="5"/>
    <x v="0"/>
    <s v="Normal"/>
    <s v="Good"/>
    <x v="1"/>
  </r>
  <r>
    <s v="OPS-101232"/>
    <d v="2025-07-13T00:00:00"/>
    <x v="2"/>
    <s v="Hyderabad"/>
    <s v="Employee Query"/>
    <s v="Low"/>
    <x v="0"/>
    <x v="3"/>
    <x v="0"/>
    <n v="14.7"/>
    <n v="48"/>
    <x v="0"/>
    <n v="1"/>
    <n v="4.2"/>
    <n v="400"/>
    <n v="5880"/>
    <x v="11"/>
    <n v="7"/>
    <s v="Q3"/>
    <s v="Sunday"/>
    <s v="Hyderabad"/>
    <s v="Email"/>
    <s v="Employee Query"/>
    <x v="2"/>
    <x v="0"/>
    <s v="Normal"/>
    <s v="Excellent"/>
    <x v="1"/>
  </r>
  <r>
    <s v="OPS-101499"/>
    <d v="2025-09-26T00:00:00"/>
    <x v="4"/>
    <s v="Bengaluru"/>
    <s v="Unknown"/>
    <s v="Low"/>
    <x v="2"/>
    <x v="0"/>
    <x v="0"/>
    <n v="5.9"/>
    <n v="48"/>
    <x v="0"/>
    <n v="0"/>
    <n v="5"/>
    <n v="280"/>
    <n v="1652"/>
    <x v="9"/>
    <n v="9"/>
    <s v="Q3"/>
    <s v="Friday"/>
    <s v="Bengaluru"/>
    <s v="Teams"/>
    <s v="Unknown"/>
    <x v="4"/>
    <x v="0"/>
    <s v="Normal"/>
    <s v="Excellent"/>
    <x v="0"/>
  </r>
  <r>
    <s v="OPS-104074"/>
    <d v="2025-04-19T00:00:00"/>
    <x v="0"/>
    <s v="Gurugram"/>
    <s v="Data Correction"/>
    <s v="High"/>
    <x v="1"/>
    <x v="4"/>
    <x v="0"/>
    <n v="2.4"/>
    <n v="12"/>
    <x v="0"/>
    <n v="0"/>
    <n v="4.8"/>
    <n v="280"/>
    <n v="672"/>
    <x v="10"/>
    <n v="4"/>
    <s v="Q2"/>
    <s v="Saturday"/>
    <s v="Gurugram"/>
    <s v="Portal"/>
    <s v="Data Correction"/>
    <x v="0"/>
    <x v="0"/>
    <s v="Normal"/>
    <s v="Excellent"/>
    <x v="0"/>
  </r>
  <r>
    <s v="OPS-102040"/>
    <d v="2025-05-06T00:00:00"/>
    <x v="1"/>
    <s v="Pune"/>
    <s v="System Issue"/>
    <s v="Medium"/>
    <x v="0"/>
    <x v="1"/>
    <x v="0"/>
    <n v="4.4000000000000004"/>
    <n v="24"/>
    <x v="0"/>
    <n v="0"/>
    <n v="5"/>
    <n v="320"/>
    <n v="1408"/>
    <x v="2"/>
    <n v="5"/>
    <s v="Q2"/>
    <s v="Tuesday"/>
    <s v="Pune"/>
    <s v="Email"/>
    <s v="System Issue"/>
    <x v="1"/>
    <x v="0"/>
    <s v="Normal"/>
    <s v="Excellent"/>
    <x v="0"/>
  </r>
  <r>
    <s v="OPS-103952"/>
    <d v="2025-02-17T00:00:00"/>
    <x v="3"/>
    <s v="Bengaluru"/>
    <s v="Access Request"/>
    <s v="Medium"/>
    <x v="0"/>
    <x v="2"/>
    <x v="0"/>
    <n v="10"/>
    <n v="24"/>
    <x v="0"/>
    <n v="2"/>
    <n v="4.5999999999999996"/>
    <n v="280"/>
    <n v="2800"/>
    <x v="4"/>
    <n v="2"/>
    <s v="Q1"/>
    <s v="Monday"/>
    <s v="Bengaluru"/>
    <s v="Email"/>
    <s v="Access Request"/>
    <x v="3"/>
    <x v="0"/>
    <s v="Normal"/>
    <s v="Excellent"/>
    <x v="1"/>
  </r>
  <r>
    <s v="OPS-101925"/>
    <d v="2025-03-07T00:00:00"/>
    <x v="2"/>
    <s v="Pune"/>
    <s v="Compliance Request"/>
    <s v="Medium"/>
    <x v="2"/>
    <x v="0"/>
    <x v="0"/>
    <n v="11.2"/>
    <n v="24"/>
    <x v="0"/>
    <n v="2"/>
    <n v="4.2"/>
    <n v="280"/>
    <n v="3136"/>
    <x v="8"/>
    <n v="3"/>
    <s v="Q1"/>
    <s v="Friday"/>
    <s v="Pune"/>
    <s v="Teams"/>
    <s v="Compliance Request"/>
    <x v="2"/>
    <x v="0"/>
    <s v="Normal"/>
    <s v="Excellent"/>
    <x v="1"/>
  </r>
  <r>
    <s v="OPS-101105"/>
    <d v="2025-06-06T00:00:00"/>
    <x v="3"/>
    <s v="Noida"/>
    <s v="Invoice Query"/>
    <s v="Medium"/>
    <x v="2"/>
    <x v="1"/>
    <x v="0"/>
    <n v="17.600000000000001"/>
    <n v="24"/>
    <x v="0"/>
    <n v="3"/>
    <n v="4.2"/>
    <n v="450"/>
    <n v="7920"/>
    <x v="0"/>
    <n v="6"/>
    <s v="Q2"/>
    <s v="Friday"/>
    <s v="Noida"/>
    <s v="Teams"/>
    <s v="Invoice Query"/>
    <x v="3"/>
    <x v="0"/>
    <s v="Normal"/>
    <s v="Good"/>
    <x v="1"/>
  </r>
  <r>
    <s v="OPS-103544"/>
    <d v="2025-07-08T00:00:00"/>
    <x v="0"/>
    <s v="Chennai"/>
    <s v="Invoice Query"/>
    <s v="Medium"/>
    <x v="0"/>
    <x v="2"/>
    <x v="1"/>
    <n v="19.2"/>
    <n v="24"/>
    <x v="0"/>
    <n v="2"/>
    <n v="3.8"/>
    <n v="280"/>
    <n v="5376"/>
    <x v="11"/>
    <n v="7"/>
    <s v="Q3"/>
    <s v="Tuesday"/>
    <s v="Chennai"/>
    <s v="Email"/>
    <s v="Invoice Query"/>
    <x v="0"/>
    <x v="0"/>
    <s v="Normal"/>
    <s v="Good"/>
    <x v="1"/>
  </r>
  <r>
    <s v="OPS-101325"/>
    <d v="2025-07-20T00:00:00"/>
    <x v="1"/>
    <s v="Gurugram"/>
    <s v="Access Request"/>
    <s v="Medium"/>
    <x v="2"/>
    <x v="1"/>
    <x v="0"/>
    <n v="13.5"/>
    <n v="24"/>
    <x v="0"/>
    <n v="0"/>
    <n v="4.7"/>
    <n v="320"/>
    <n v="4320"/>
    <x v="11"/>
    <n v="7"/>
    <s v="Q3"/>
    <s v="Sunday"/>
    <s v="Gurugram"/>
    <s v="Teams"/>
    <s v="Access Request"/>
    <x v="1"/>
    <x v="0"/>
    <s v="Normal"/>
    <s v="Good"/>
    <x v="0"/>
  </r>
  <r>
    <s v="OPS-103552"/>
    <d v="2025-11-19T00:00:00"/>
    <x v="3"/>
    <s v="Chennai"/>
    <s v="Report Request"/>
    <s v="Medium"/>
    <x v="3"/>
    <x v="1"/>
    <x v="0"/>
    <n v="18.8"/>
    <n v="24"/>
    <x v="0"/>
    <n v="1"/>
    <n v="4.4000000000000004"/>
    <n v="280"/>
    <n v="5264"/>
    <x v="6"/>
    <n v="11"/>
    <s v="Q4"/>
    <s v="Wednesday"/>
    <s v="Chennai"/>
    <s v="Phone"/>
    <s v="Report Request"/>
    <x v="3"/>
    <x v="0"/>
    <s v="Normal"/>
    <s v="Good"/>
    <x v="1"/>
  </r>
  <r>
    <s v="OPS-102348"/>
    <d v="2025-05-31T00:00:00"/>
    <x v="3"/>
    <s v="Bengaluru"/>
    <s v="Vendor Query"/>
    <s v="Medium"/>
    <x v="2"/>
    <x v="0"/>
    <x v="0"/>
    <n v="5.5"/>
    <n v="24"/>
    <x v="0"/>
    <n v="1"/>
    <n v="4.7"/>
    <n v="280"/>
    <n v="1540"/>
    <x v="2"/>
    <n v="5"/>
    <s v="Q2"/>
    <s v="Saturday"/>
    <s v="Bengaluru"/>
    <s v="Teams"/>
    <s v="Vendor Query"/>
    <x v="3"/>
    <x v="0"/>
    <s v="Normal"/>
    <s v="Excellent"/>
    <x v="1"/>
  </r>
  <r>
    <s v="OPS-104078"/>
    <d v="2025-11-23T00:00:00"/>
    <x v="4"/>
    <s v="Mumbai"/>
    <s v="System Issue"/>
    <s v="Medium"/>
    <x v="0"/>
    <x v="2"/>
    <x v="0"/>
    <n v="18.399999999999999"/>
    <n v="24"/>
    <x v="0"/>
    <n v="1"/>
    <n v="4.4000000000000004"/>
    <n v="320"/>
    <n v="5888"/>
    <x v="6"/>
    <n v="11"/>
    <s v="Q4"/>
    <s v="Sunday"/>
    <s v="Mumbai"/>
    <s v="Email"/>
    <s v="System Issue"/>
    <x v="4"/>
    <x v="0"/>
    <s v="Normal"/>
    <s v="Good"/>
    <x v="1"/>
  </r>
  <r>
    <s v="OPS-101030"/>
    <d v="2025-10-23T00:00:00"/>
    <x v="1"/>
    <s v="Unknown"/>
    <s v="Access Request"/>
    <s v="Low"/>
    <x v="0"/>
    <x v="0"/>
    <x v="0"/>
    <n v="13.2"/>
    <n v="48"/>
    <x v="0"/>
    <n v="4"/>
    <n v="3.6"/>
    <n v="350"/>
    <n v="4620"/>
    <x v="3"/>
    <n v="10"/>
    <s v="Q4"/>
    <s v="Thursday"/>
    <s v="Unknown"/>
    <s v="Email"/>
    <s v="Access Request"/>
    <x v="1"/>
    <x v="0"/>
    <s v="Normal"/>
    <s v="Excellent"/>
    <x v="1"/>
  </r>
  <r>
    <s v="OPS-103749"/>
    <d v="2025-01-13T00:00:00"/>
    <x v="5"/>
    <s v="Noida"/>
    <s v="Employee Query"/>
    <s v="Medium"/>
    <x v="0"/>
    <x v="4"/>
    <x v="0"/>
    <n v="14.3"/>
    <n v="24"/>
    <x v="0"/>
    <n v="0"/>
    <n v="4.7"/>
    <n v="400"/>
    <n v="5720"/>
    <x v="5"/>
    <n v="1"/>
    <s v="Q1"/>
    <s v="Monday"/>
    <s v="Noida"/>
    <s v="Email"/>
    <s v="Employee Query"/>
    <x v="5"/>
    <x v="0"/>
    <s v="Normal"/>
    <s v="Good"/>
    <x v="0"/>
  </r>
  <r>
    <s v="OPS-101690"/>
    <d v="2025-12-01T00:00:00"/>
    <x v="4"/>
    <s v="Gurugram"/>
    <s v="Access Request"/>
    <s v="Medium"/>
    <x v="1"/>
    <x v="1"/>
    <x v="0"/>
    <n v="16.7"/>
    <n v="24"/>
    <x v="0"/>
    <n v="0"/>
    <n v="4.2"/>
    <n v="350"/>
    <n v="5845"/>
    <x v="7"/>
    <n v="12"/>
    <s v="Q4"/>
    <s v="Monday"/>
    <s v="Gurugram"/>
    <s v="Portal"/>
    <s v="Access Request"/>
    <x v="4"/>
    <x v="0"/>
    <s v="Normal"/>
    <s v="Good"/>
    <x v="0"/>
  </r>
  <r>
    <s v="OPS-102118"/>
    <d v="2025-10-18T00:00:00"/>
    <x v="3"/>
    <s v="Pune"/>
    <s v="System Issue"/>
    <s v="High"/>
    <x v="0"/>
    <x v="1"/>
    <x v="0"/>
    <n v="15.3"/>
    <n v="12"/>
    <x v="1"/>
    <n v="0"/>
    <n v="5"/>
    <n v="320"/>
    <n v="4896"/>
    <x v="3"/>
    <n v="10"/>
    <s v="Q4"/>
    <s v="Saturday"/>
    <s v="Pune"/>
    <s v="Email"/>
    <s v="System Issue"/>
    <x v="3"/>
    <x v="1"/>
    <s v="Normal"/>
    <s v="At Risk"/>
    <x v="0"/>
  </r>
  <r>
    <s v="OPS-100581"/>
    <d v="2025-01-25T00:00:00"/>
    <x v="5"/>
    <s v="Chennai"/>
    <s v="Access Request"/>
    <s v="Low"/>
    <x v="2"/>
    <x v="3"/>
    <x v="0"/>
    <n v="10.4"/>
    <n v="48"/>
    <x v="0"/>
    <n v="0"/>
    <n v="4.4000000000000004"/>
    <n v="320"/>
    <n v="3328"/>
    <x v="5"/>
    <n v="1"/>
    <s v="Q1"/>
    <s v="Saturday"/>
    <s v="Chennai"/>
    <s v="Teams"/>
    <s v="Access Request"/>
    <x v="5"/>
    <x v="0"/>
    <s v="Normal"/>
    <s v="Excellent"/>
    <x v="0"/>
  </r>
  <r>
    <s v="OPS-102900"/>
    <d v="2025-06-18T00:00:00"/>
    <x v="0"/>
    <s v="Pune"/>
    <s v="Vendor Query"/>
    <s v="High"/>
    <x v="0"/>
    <x v="3"/>
    <x v="0"/>
    <n v="3.2"/>
    <n v="12"/>
    <x v="0"/>
    <n v="0"/>
    <n v="4.7"/>
    <n v="280"/>
    <n v="896"/>
    <x v="0"/>
    <n v="6"/>
    <s v="Q2"/>
    <s v="Wednesday"/>
    <s v="Pune"/>
    <s v="Email"/>
    <s v="Vendor Query"/>
    <x v="0"/>
    <x v="0"/>
    <s v="Normal"/>
    <s v="Excellent"/>
    <x v="0"/>
  </r>
  <r>
    <s v="OPS-103025"/>
    <d v="2025-08-15T00:00:00"/>
    <x v="0"/>
    <s v="Hyderabad"/>
    <s v="Employee Query"/>
    <s v="Medium"/>
    <x v="0"/>
    <x v="4"/>
    <x v="0"/>
    <n v="14"/>
    <n v="24"/>
    <x v="0"/>
    <n v="0"/>
    <n v="4.2"/>
    <n v="450"/>
    <n v="6300"/>
    <x v="1"/>
    <n v="8"/>
    <s v="Q3"/>
    <s v="Friday"/>
    <s v="Hyderabad"/>
    <s v="Email"/>
    <s v="Employee Query"/>
    <x v="0"/>
    <x v="0"/>
    <s v="Normal"/>
    <s v="Good"/>
    <x v="0"/>
  </r>
  <r>
    <s v="OPS-104450"/>
    <d v="2025-07-01T00:00:00"/>
    <x v="5"/>
    <s v="Pune"/>
    <s v="Compliance Request"/>
    <s v="Medium"/>
    <x v="1"/>
    <x v="0"/>
    <x v="0"/>
    <n v="12.9"/>
    <n v="24"/>
    <x v="0"/>
    <n v="0"/>
    <n v="4.9000000000000004"/>
    <n v="320"/>
    <n v="4128"/>
    <x v="11"/>
    <n v="7"/>
    <s v="Q3"/>
    <s v="Tuesday"/>
    <s v="Pune"/>
    <s v="Portal"/>
    <s v="Compliance Request"/>
    <x v="5"/>
    <x v="0"/>
    <s v="Normal"/>
    <s v="Good"/>
    <x v="0"/>
  </r>
  <r>
    <s v="OPS-100120"/>
    <d v="2025-04-09T00:00:00"/>
    <x v="2"/>
    <s v="Pune"/>
    <s v="Employee Query"/>
    <s v="Medium"/>
    <x v="0"/>
    <x v="3"/>
    <x v="0"/>
    <n v="6"/>
    <n v="24"/>
    <x v="0"/>
    <n v="1"/>
    <n v="5"/>
    <n v="280"/>
    <n v="1680"/>
    <x v="10"/>
    <n v="4"/>
    <s v="Q2"/>
    <s v="Wednesday"/>
    <s v="Pune"/>
    <s v="Email"/>
    <s v="Employee Query"/>
    <x v="2"/>
    <x v="0"/>
    <s v="Normal"/>
    <s v="Excellent"/>
    <x v="1"/>
  </r>
  <r>
    <s v="OPS-101409"/>
    <d v="2025-01-17T00:00:00"/>
    <x v="4"/>
    <s v="Hyderabad"/>
    <s v="Report Request"/>
    <s v="Medium"/>
    <x v="0"/>
    <x v="0"/>
    <x v="0"/>
    <n v="8"/>
    <n v="24"/>
    <x v="0"/>
    <n v="0"/>
    <n v="4.5999999999999996"/>
    <n v="450"/>
    <n v="3600"/>
    <x v="5"/>
    <n v="1"/>
    <s v="Q1"/>
    <s v="Friday"/>
    <s v="Hyderabad"/>
    <s v="Email"/>
    <s v="Report Request"/>
    <x v="4"/>
    <x v="0"/>
    <s v="Normal"/>
    <s v="Excellent"/>
    <x v="0"/>
  </r>
  <r>
    <s v="OPS-102338"/>
    <d v="2025-05-29T00:00:00"/>
    <x v="5"/>
    <s v="Bengaluru"/>
    <s v="Invoice Query"/>
    <s v="Low"/>
    <x v="3"/>
    <x v="2"/>
    <x v="0"/>
    <n v="5.2"/>
    <n v="48"/>
    <x v="0"/>
    <n v="1"/>
    <n v="4.0999999999999996"/>
    <n v="400"/>
    <n v="2080"/>
    <x v="2"/>
    <n v="5"/>
    <s v="Q2"/>
    <s v="Thursday"/>
    <s v="Bengaluru"/>
    <s v="Phone"/>
    <s v="Invoice Query"/>
    <x v="5"/>
    <x v="0"/>
    <s v="Normal"/>
    <s v="Excellent"/>
    <x v="1"/>
  </r>
  <r>
    <s v="OPS-103032"/>
    <d v="2025-12-30T00:00:00"/>
    <x v="1"/>
    <s v="Hyderabad"/>
    <s v="Compliance Request"/>
    <s v="High"/>
    <x v="0"/>
    <x v="3"/>
    <x v="0"/>
    <n v="21.1"/>
    <n v="12"/>
    <x v="1"/>
    <n v="0"/>
    <n v="4.5"/>
    <n v="320"/>
    <n v="6752"/>
    <x v="7"/>
    <n v="12"/>
    <s v="Q4"/>
    <s v="Tuesday"/>
    <s v="Hyderabad"/>
    <s v="Email"/>
    <s v="Compliance Request"/>
    <x v="1"/>
    <x v="1"/>
    <s v="Normal"/>
    <s v="Critical"/>
    <x v="0"/>
  </r>
  <r>
    <s v="OPS-102313"/>
    <d v="2025-11-07T00:00:00"/>
    <x v="1"/>
    <s v="Chennai"/>
    <s v="System Issue"/>
    <s v="Medium"/>
    <x v="1"/>
    <x v="2"/>
    <x v="0"/>
    <n v="6.2"/>
    <n v="24"/>
    <x v="0"/>
    <n v="0"/>
    <n v="4.5999999999999996"/>
    <n v="350"/>
    <n v="2170"/>
    <x v="6"/>
    <n v="11"/>
    <s v="Q4"/>
    <s v="Friday"/>
    <s v="Chennai"/>
    <s v="Portal"/>
    <s v="System Issue"/>
    <x v="1"/>
    <x v="0"/>
    <s v="Normal"/>
    <s v="Excellent"/>
    <x v="0"/>
  </r>
  <r>
    <s v="OPS-104676"/>
    <d v="2025-03-23T00:00:00"/>
    <x v="5"/>
    <s v="Chennai"/>
    <s v="Vendor Query"/>
    <s v="Medium"/>
    <x v="0"/>
    <x v="2"/>
    <x v="0"/>
    <n v="6.2"/>
    <n v="24"/>
    <x v="0"/>
    <n v="1"/>
    <n v="4.5"/>
    <n v="450"/>
    <n v="2790"/>
    <x v="8"/>
    <n v="3"/>
    <s v="Q1"/>
    <s v="Sunday"/>
    <s v="Chennai"/>
    <s v="Email"/>
    <s v="Vendor Query"/>
    <x v="5"/>
    <x v="0"/>
    <s v="Normal"/>
    <s v="Excellent"/>
    <x v="1"/>
  </r>
  <r>
    <s v="OPS-102055"/>
    <d v="2025-10-17T00:00:00"/>
    <x v="6"/>
    <s v="Chennai"/>
    <s v="Data Correction"/>
    <s v="Critical"/>
    <x v="0"/>
    <x v="3"/>
    <x v="0"/>
    <n v="13"/>
    <n v="4"/>
    <x v="1"/>
    <n v="1"/>
    <n v="4"/>
    <n v="350"/>
    <n v="4550"/>
    <x v="3"/>
    <n v="10"/>
    <s v="Q4"/>
    <s v="Friday"/>
    <s v="Chennai"/>
    <s v="Email"/>
    <s v="Data Correction"/>
    <x v="6"/>
    <x v="1"/>
    <s v="Normal"/>
    <s v="Critical"/>
    <x v="1"/>
  </r>
  <r>
    <s v="OPS-103273"/>
    <d v="2025-05-07T00:00:00"/>
    <x v="6"/>
    <s v="Mumbai"/>
    <s v="Report Request"/>
    <s v="High"/>
    <x v="0"/>
    <x v="3"/>
    <x v="0"/>
    <n v="10.6"/>
    <n v="12"/>
    <x v="0"/>
    <n v="1"/>
    <n v="4.0999999999999996"/>
    <n v="350"/>
    <n v="3710"/>
    <x v="2"/>
    <n v="5"/>
    <s v="Q2"/>
    <s v="Wednesday"/>
    <s v="Mumbai"/>
    <s v="Email"/>
    <s v="Report Request"/>
    <x v="6"/>
    <x v="0"/>
    <s v="Normal"/>
    <s v="Good"/>
    <x v="1"/>
  </r>
  <r>
    <s v="OPS-100808"/>
    <d v="2025-10-12T00:00:00"/>
    <x v="5"/>
    <s v="Noida"/>
    <s v="Vendor Query"/>
    <s v="Medium"/>
    <x v="1"/>
    <x v="1"/>
    <x v="0"/>
    <n v="4.0999999999999996"/>
    <n v="24"/>
    <x v="0"/>
    <n v="1"/>
    <n v="5"/>
    <n v="450"/>
    <n v="1845"/>
    <x v="3"/>
    <n v="10"/>
    <s v="Q4"/>
    <s v="Sunday"/>
    <s v="Noida"/>
    <s v="Portal"/>
    <s v="Vendor Query"/>
    <x v="5"/>
    <x v="0"/>
    <s v="Normal"/>
    <s v="Excellent"/>
    <x v="1"/>
  </r>
  <r>
    <s v="OPS-101383"/>
    <d v="2025-07-06T00:00:00"/>
    <x v="4"/>
    <s v="Mumbai"/>
    <s v="Report Request"/>
    <s v="High"/>
    <x v="0"/>
    <x v="1"/>
    <x v="0"/>
    <n v="1.6"/>
    <n v="12"/>
    <x v="0"/>
    <n v="1"/>
    <n v="5"/>
    <n v="350"/>
    <n v="560"/>
    <x v="11"/>
    <n v="7"/>
    <s v="Q3"/>
    <s v="Sunday"/>
    <s v="Mumbai"/>
    <s v="Email"/>
    <s v="Report Request"/>
    <x v="4"/>
    <x v="0"/>
    <s v="Normal"/>
    <s v="Excellent"/>
    <x v="1"/>
  </r>
  <r>
    <s v="OPS-100068"/>
    <d v="2025-11-06T00:00:00"/>
    <x v="3"/>
    <s v="Pune"/>
    <s v="Vendor Query"/>
    <s v="Medium"/>
    <x v="2"/>
    <x v="3"/>
    <x v="0"/>
    <n v="5.8"/>
    <n v="24"/>
    <x v="0"/>
    <n v="0"/>
    <n v="5"/>
    <n v="320"/>
    <n v="1856"/>
    <x v="6"/>
    <n v="11"/>
    <s v="Q4"/>
    <s v="Thursday"/>
    <s v="Pune"/>
    <s v="Teams"/>
    <s v="Vendor Query"/>
    <x v="3"/>
    <x v="0"/>
    <s v="Normal"/>
    <s v="Excellent"/>
    <x v="0"/>
  </r>
  <r>
    <s v="OPS-100860"/>
    <d v="2025-10-09T00:00:00"/>
    <x v="5"/>
    <s v="Mumbai"/>
    <s v="Employee Query"/>
    <s v="Low"/>
    <x v="2"/>
    <x v="2"/>
    <x v="1"/>
    <n v="11.6"/>
    <n v="48"/>
    <x v="0"/>
    <n v="1"/>
    <n v="4"/>
    <n v="350"/>
    <n v="4060"/>
    <x v="3"/>
    <n v="10"/>
    <s v="Q4"/>
    <s v="Thursday"/>
    <s v="Mumbai"/>
    <s v="Teams"/>
    <s v="Employee Query"/>
    <x v="5"/>
    <x v="0"/>
    <s v="Normal"/>
    <s v="Excellent"/>
    <x v="1"/>
  </r>
  <r>
    <s v="OPS-103734"/>
    <d v="2025-05-20T00:00:00"/>
    <x v="6"/>
    <s v="Noida"/>
    <s v="Report Request"/>
    <s v="Medium"/>
    <x v="0"/>
    <x v="0"/>
    <x v="0"/>
    <n v="14"/>
    <n v="24"/>
    <x v="0"/>
    <n v="2"/>
    <n v="3.7"/>
    <n v="400"/>
    <n v="5600"/>
    <x v="2"/>
    <n v="5"/>
    <s v="Q2"/>
    <s v="Tuesday"/>
    <s v="Noida"/>
    <s v="Email"/>
    <s v="Report Request"/>
    <x v="6"/>
    <x v="0"/>
    <s v="Normal"/>
    <s v="Good"/>
    <x v="1"/>
  </r>
  <r>
    <s v="OPS-104016"/>
    <d v="2025-01-10T00:00:00"/>
    <x v="3"/>
    <s v="Hyderabad"/>
    <s v="Employee Query"/>
    <s v="Medium"/>
    <x v="0"/>
    <x v="1"/>
    <x v="0"/>
    <n v="18"/>
    <n v="24"/>
    <x v="0"/>
    <n v="0"/>
    <n v="4.9000000000000004"/>
    <n v="400"/>
    <n v="7200"/>
    <x v="5"/>
    <n v="1"/>
    <s v="Q1"/>
    <s v="Friday"/>
    <s v="Hyderabad"/>
    <s v="Email"/>
    <s v="Employee Query"/>
    <x v="3"/>
    <x v="0"/>
    <s v="Normal"/>
    <s v="Good"/>
    <x v="0"/>
  </r>
  <r>
    <s v="OPS-100113"/>
    <d v="2025-11-24T00:00:00"/>
    <x v="5"/>
    <s v="Noida"/>
    <s v="Access Request"/>
    <s v="Medium"/>
    <x v="0"/>
    <x v="0"/>
    <x v="1"/>
    <n v="13.9"/>
    <n v="24"/>
    <x v="0"/>
    <n v="2"/>
    <n v="3.8"/>
    <n v="450"/>
    <n v="6255"/>
    <x v="6"/>
    <n v="11"/>
    <s v="Q4"/>
    <s v="Monday"/>
    <s v="Noida"/>
    <s v="Email"/>
    <s v="Access Request"/>
    <x v="5"/>
    <x v="0"/>
    <s v="Normal"/>
    <s v="Good"/>
    <x v="1"/>
  </r>
  <r>
    <s v="OPS-102154"/>
    <d v="2025-07-22T00:00:00"/>
    <x v="3"/>
    <s v="Mumbai"/>
    <s v="Access Request"/>
    <s v="Low"/>
    <x v="2"/>
    <x v="4"/>
    <x v="0"/>
    <n v="3.9"/>
    <n v="48"/>
    <x v="0"/>
    <n v="0"/>
    <n v="5"/>
    <n v="350"/>
    <n v="1365"/>
    <x v="11"/>
    <n v="7"/>
    <s v="Q3"/>
    <s v="Tuesday"/>
    <s v="Mumbai"/>
    <s v="Teams"/>
    <s v="Access Request"/>
    <x v="3"/>
    <x v="0"/>
    <s v="Normal"/>
    <s v="Excellent"/>
    <x v="0"/>
  </r>
  <r>
    <s v="OPS-102450"/>
    <d v="2025-09-17T00:00:00"/>
    <x v="3"/>
    <s v="Gurugram"/>
    <s v="Report Request"/>
    <s v="Medium"/>
    <x v="1"/>
    <x v="0"/>
    <x v="2"/>
    <n v="10.1"/>
    <n v="24"/>
    <x v="0"/>
    <n v="0"/>
    <n v="4.4000000000000004"/>
    <n v="280"/>
    <n v="2828"/>
    <x v="9"/>
    <n v="9"/>
    <s v="Q3"/>
    <s v="Wednesday"/>
    <s v="Gurugram"/>
    <s v="Portal"/>
    <s v="Report Request"/>
    <x v="3"/>
    <x v="0"/>
    <s v="Normal"/>
    <s v="Excellent"/>
    <x v="0"/>
  </r>
  <r>
    <s v="OPS-101503"/>
    <d v="2025-08-15T00:00:00"/>
    <x v="5"/>
    <s v="Gurugram"/>
    <s v="System Issue"/>
    <s v="Medium"/>
    <x v="0"/>
    <x v="4"/>
    <x v="0"/>
    <n v="2.9"/>
    <n v="24"/>
    <x v="0"/>
    <n v="0"/>
    <n v="4.4000000000000004"/>
    <n v="400"/>
    <n v="1160"/>
    <x v="1"/>
    <n v="8"/>
    <s v="Q3"/>
    <s v="Friday"/>
    <s v="Gurugram"/>
    <s v="Email"/>
    <s v="System Issue"/>
    <x v="5"/>
    <x v="0"/>
    <s v="Normal"/>
    <s v="Excellent"/>
    <x v="0"/>
  </r>
  <r>
    <s v="OPS-104164"/>
    <d v="2025-06-11T00:00:00"/>
    <x v="0"/>
    <s v="Pune"/>
    <s v="Vendor Query"/>
    <s v="Low"/>
    <x v="0"/>
    <x v="5"/>
    <x v="1"/>
    <n v="30.1"/>
    <n v="48"/>
    <x v="0"/>
    <n v="2"/>
    <n v="4.0999999999999996"/>
    <n v="400"/>
    <n v="12040"/>
    <x v="0"/>
    <n v="6"/>
    <s v="Q2"/>
    <s v="Wednesday"/>
    <s v="Pune"/>
    <s v="Email"/>
    <s v="Vendor Query"/>
    <x v="0"/>
    <x v="0"/>
    <s v="Normal"/>
    <s v="Good"/>
    <x v="1"/>
  </r>
  <r>
    <s v="OPS-104349"/>
    <d v="2025-12-18T00:00:00"/>
    <x v="2"/>
    <s v="Mumbai"/>
    <s v="Invoice Query"/>
    <s v="Medium"/>
    <x v="0"/>
    <x v="1"/>
    <x v="0"/>
    <n v="2.2999999999999998"/>
    <n v="24"/>
    <x v="0"/>
    <n v="0"/>
    <n v="4.9000000000000004"/>
    <n v="350"/>
    <n v="805"/>
    <x v="7"/>
    <n v="12"/>
    <s v="Q4"/>
    <s v="Thursday"/>
    <s v="Mumbai"/>
    <s v="Email"/>
    <s v="Invoice Query"/>
    <x v="2"/>
    <x v="0"/>
    <s v="Normal"/>
    <s v="Excellent"/>
    <x v="0"/>
  </r>
  <r>
    <s v="OPS-101582"/>
    <d v="2025-04-30T00:00:00"/>
    <x v="0"/>
    <s v="Noida"/>
    <s v="Invoice Query"/>
    <s v="Medium"/>
    <x v="2"/>
    <x v="2"/>
    <x v="0"/>
    <n v="28.6"/>
    <n v="24"/>
    <x v="1"/>
    <n v="0"/>
    <n v="4.3"/>
    <n v="450"/>
    <n v="12870"/>
    <x v="10"/>
    <n v="4"/>
    <s v="Q2"/>
    <s v="Wednesday"/>
    <s v="Noida"/>
    <s v="Teams"/>
    <s v="Invoice Query"/>
    <x v="0"/>
    <x v="1"/>
    <s v="Normal"/>
    <s v="At Risk"/>
    <x v="0"/>
  </r>
  <r>
    <s v="OPS-103489"/>
    <d v="2025-06-22T00:00:00"/>
    <x v="3"/>
    <s v="Pune"/>
    <s v="Access Request"/>
    <s v="Medium"/>
    <x v="2"/>
    <x v="2"/>
    <x v="2"/>
    <n v="3.6"/>
    <n v="24"/>
    <x v="0"/>
    <n v="1"/>
    <n v="3.8"/>
    <n v="320"/>
    <n v="1152"/>
    <x v="0"/>
    <n v="6"/>
    <s v="Q2"/>
    <s v="Sunday"/>
    <s v="Pune"/>
    <s v="Teams"/>
    <s v="Access Request"/>
    <x v="3"/>
    <x v="0"/>
    <s v="Normal"/>
    <s v="Excellent"/>
    <x v="1"/>
  </r>
  <r>
    <s v="OPS-104573"/>
    <d v="2025-04-25T00:00:00"/>
    <x v="0"/>
    <s v="Mumbai"/>
    <s v="Report Request"/>
    <s v="Low"/>
    <x v="2"/>
    <x v="0"/>
    <x v="0"/>
    <n v="12.5"/>
    <n v="48"/>
    <x v="0"/>
    <n v="0"/>
    <n v="4.7"/>
    <n v="400"/>
    <n v="5000"/>
    <x v="10"/>
    <n v="4"/>
    <s v="Q2"/>
    <s v="Friday"/>
    <s v="Mumbai"/>
    <s v="Teams"/>
    <s v="Report Request"/>
    <x v="0"/>
    <x v="0"/>
    <s v="Normal"/>
    <s v="Excellent"/>
    <x v="0"/>
  </r>
  <r>
    <s v="OPS-104294"/>
    <d v="2025-11-06T00:00:00"/>
    <x v="4"/>
    <s v="Mumbai"/>
    <s v="Invoice Query"/>
    <s v="Medium"/>
    <x v="3"/>
    <x v="1"/>
    <x v="0"/>
    <n v="11.3"/>
    <n v="24"/>
    <x v="0"/>
    <n v="0"/>
    <n v="3.7"/>
    <n v="400"/>
    <n v="4520"/>
    <x v="6"/>
    <n v="11"/>
    <s v="Q4"/>
    <s v="Thursday"/>
    <s v="Mumbai"/>
    <s v="Phone"/>
    <s v="Invoice Query"/>
    <x v="4"/>
    <x v="0"/>
    <s v="Normal"/>
    <s v="Excellent"/>
    <x v="0"/>
  </r>
  <r>
    <s v="OPS-102649"/>
    <d v="2025-02-19T00:00:00"/>
    <x v="6"/>
    <s v="Bengaluru"/>
    <s v="System Issue"/>
    <s v="Low"/>
    <x v="2"/>
    <x v="0"/>
    <x v="0"/>
    <n v="14.9"/>
    <n v="48"/>
    <x v="0"/>
    <n v="1"/>
    <n v="4.4000000000000004"/>
    <n v="350"/>
    <n v="5215"/>
    <x v="4"/>
    <n v="2"/>
    <s v="Q1"/>
    <s v="Wednesday"/>
    <s v="Bengaluru"/>
    <s v="Teams"/>
    <s v="System Issue"/>
    <x v="6"/>
    <x v="0"/>
    <s v="Normal"/>
    <s v="Excellent"/>
    <x v="1"/>
  </r>
  <r>
    <s v="OPS-103894"/>
    <d v="2025-11-17T00:00:00"/>
    <x v="6"/>
    <s v="Hyderabad"/>
    <s v="Invoice Query"/>
    <s v="Low"/>
    <x v="1"/>
    <x v="1"/>
    <x v="2"/>
    <n v="8.4"/>
    <n v="48"/>
    <x v="0"/>
    <n v="0"/>
    <n v="5"/>
    <n v="350"/>
    <n v="2940"/>
    <x v="6"/>
    <n v="11"/>
    <s v="Q4"/>
    <s v="Monday"/>
    <s v="Hyderabad"/>
    <s v="Portal"/>
    <s v="Invoice Query"/>
    <x v="6"/>
    <x v="0"/>
    <s v="Normal"/>
    <s v="Excellent"/>
    <x v="0"/>
  </r>
  <r>
    <s v="OPS-103810"/>
    <d v="2025-06-20T00:00:00"/>
    <x v="0"/>
    <s v="Gurugram"/>
    <s v="Vendor Query"/>
    <s v="Medium"/>
    <x v="0"/>
    <x v="4"/>
    <x v="0"/>
    <n v="21.4"/>
    <n v="24"/>
    <x v="0"/>
    <n v="0"/>
    <n v="4.4000000000000004"/>
    <n v="280"/>
    <n v="5992"/>
    <x v="0"/>
    <n v="6"/>
    <s v="Q2"/>
    <s v="Friday"/>
    <s v="Gurugram"/>
    <s v="Email"/>
    <s v="Vendor Query"/>
    <x v="0"/>
    <x v="0"/>
    <s v="Normal"/>
    <s v="Good"/>
    <x v="0"/>
  </r>
  <r>
    <s v="OPS-102739"/>
    <d v="2025-01-24T00:00:00"/>
    <x v="3"/>
    <s v="Mumbai"/>
    <s v="Employee Query"/>
    <s v="Low"/>
    <x v="3"/>
    <x v="3"/>
    <x v="0"/>
    <n v="12.3"/>
    <n v="48"/>
    <x v="0"/>
    <n v="0"/>
    <n v="4"/>
    <n v="280"/>
    <n v="3444"/>
    <x v="5"/>
    <n v="1"/>
    <s v="Q1"/>
    <s v="Friday"/>
    <s v="Mumbai"/>
    <s v="Phone"/>
    <s v="Employee Query"/>
    <x v="3"/>
    <x v="0"/>
    <s v="Normal"/>
    <s v="Excellent"/>
    <x v="0"/>
  </r>
  <r>
    <s v="OPS-102052"/>
    <d v="2025-01-05T00:00:00"/>
    <x v="3"/>
    <s v="Pune"/>
    <s v="Invoice Query"/>
    <s v="Low"/>
    <x v="0"/>
    <x v="2"/>
    <x v="0"/>
    <n v="19.5"/>
    <n v="48"/>
    <x v="0"/>
    <n v="0"/>
    <n v="4.0999999999999996"/>
    <n v="350"/>
    <n v="6825"/>
    <x v="5"/>
    <n v="1"/>
    <s v="Q1"/>
    <s v="Sunday"/>
    <s v="Pune"/>
    <s v="Email"/>
    <s v="Invoice Query"/>
    <x v="3"/>
    <x v="0"/>
    <s v="Normal"/>
    <s v="Excellent"/>
    <x v="0"/>
  </r>
  <r>
    <s v="OPS-100180"/>
    <d v="2025-09-16T00:00:00"/>
    <x v="0"/>
    <s v="Chennai"/>
    <s v="Access Request"/>
    <s v="Low"/>
    <x v="2"/>
    <x v="1"/>
    <x v="0"/>
    <n v="26.7"/>
    <n v="48"/>
    <x v="0"/>
    <n v="1"/>
    <n v="3.7"/>
    <n v="450"/>
    <n v="12015"/>
    <x v="9"/>
    <n v="9"/>
    <s v="Q3"/>
    <s v="Tuesday"/>
    <s v="Chennai"/>
    <s v="Teams"/>
    <s v="Access Request"/>
    <x v="0"/>
    <x v="0"/>
    <s v="Normal"/>
    <s v="Good"/>
    <x v="1"/>
  </r>
  <r>
    <s v="OPS-102092"/>
    <d v="2025-06-08T00:00:00"/>
    <x v="4"/>
    <s v="Unknown"/>
    <s v="Data Correction"/>
    <s v="Low"/>
    <x v="0"/>
    <x v="2"/>
    <x v="1"/>
    <n v="17"/>
    <n v="48"/>
    <x v="0"/>
    <n v="2"/>
    <n v="4.2"/>
    <n v="350"/>
    <n v="5950"/>
    <x v="0"/>
    <n v="6"/>
    <s v="Q2"/>
    <s v="Sunday"/>
    <s v="Unknown"/>
    <s v="Email"/>
    <s v="Data Correction"/>
    <x v="4"/>
    <x v="0"/>
    <s v="Normal"/>
    <s v="Excellent"/>
    <x v="1"/>
  </r>
  <r>
    <s v="OPS-103947"/>
    <d v="2025-06-18T00:00:00"/>
    <x v="3"/>
    <s v="Mumbai"/>
    <s v="Report Request"/>
    <s v="Medium"/>
    <x v="1"/>
    <x v="5"/>
    <x v="0"/>
    <n v="23"/>
    <n v="24"/>
    <x v="0"/>
    <n v="1"/>
    <n v="4.3"/>
    <n v="320"/>
    <n v="7360"/>
    <x v="0"/>
    <n v="6"/>
    <s v="Q2"/>
    <s v="Wednesday"/>
    <s v="Mumbai"/>
    <s v="Portal"/>
    <s v="Report Request"/>
    <x v="3"/>
    <x v="0"/>
    <s v="Normal"/>
    <s v="Good"/>
    <x v="1"/>
  </r>
  <r>
    <s v="OPS-104100"/>
    <d v="2025-02-09T00:00:00"/>
    <x v="4"/>
    <s v="Gurugram"/>
    <s v="Vendor Query"/>
    <s v="Low"/>
    <x v="1"/>
    <x v="2"/>
    <x v="0"/>
    <n v="23.6"/>
    <n v="48"/>
    <x v="0"/>
    <n v="0"/>
    <n v="3.3"/>
    <n v="320"/>
    <n v="7552"/>
    <x v="4"/>
    <n v="2"/>
    <s v="Q1"/>
    <s v="Sunday"/>
    <s v="Gurugram"/>
    <s v="Portal"/>
    <s v="Vendor Query"/>
    <x v="4"/>
    <x v="0"/>
    <s v="Normal"/>
    <s v="Excellent"/>
    <x v="0"/>
  </r>
  <r>
    <s v="OPS-103696"/>
    <d v="2025-05-19T00:00:00"/>
    <x v="4"/>
    <s v="Noida"/>
    <s v="Employee Query"/>
    <s v="Medium"/>
    <x v="1"/>
    <x v="0"/>
    <x v="0"/>
    <n v="5.8"/>
    <n v="24"/>
    <x v="0"/>
    <n v="1"/>
    <n v="4.3"/>
    <n v="320"/>
    <n v="1856"/>
    <x v="2"/>
    <n v="5"/>
    <s v="Q2"/>
    <s v="Monday"/>
    <s v="Noida"/>
    <s v="Portal"/>
    <s v="Employee Query"/>
    <x v="4"/>
    <x v="0"/>
    <s v="Normal"/>
    <s v="Excellent"/>
    <x v="1"/>
  </r>
  <r>
    <s v="OPS-100520"/>
    <d v="2025-04-05T00:00:00"/>
    <x v="2"/>
    <s v="Gurugram"/>
    <s v="Employee Query"/>
    <s v="Medium"/>
    <x v="1"/>
    <x v="4"/>
    <x v="2"/>
    <n v="20.5"/>
    <n v="24"/>
    <x v="0"/>
    <n v="0"/>
    <n v="4.0999999999999996"/>
    <n v="320"/>
    <n v="6560"/>
    <x v="10"/>
    <n v="4"/>
    <s v="Q2"/>
    <s v="Saturday"/>
    <s v="Gurugram"/>
    <s v="Portal"/>
    <s v="Employee Query"/>
    <x v="2"/>
    <x v="0"/>
    <s v="Normal"/>
    <s v="Good"/>
    <x v="0"/>
  </r>
  <r>
    <s v="OPS-103213"/>
    <d v="2025-12-27T00:00:00"/>
    <x v="6"/>
    <s v="Mumbai"/>
    <s v="Employee Query"/>
    <s v="Low"/>
    <x v="1"/>
    <x v="2"/>
    <x v="0"/>
    <n v="8.1"/>
    <n v="48"/>
    <x v="0"/>
    <n v="0"/>
    <n v="4.3"/>
    <n v="350"/>
    <n v="2835"/>
    <x v="7"/>
    <n v="12"/>
    <s v="Q4"/>
    <s v="Saturday"/>
    <s v="Mumbai"/>
    <s v="Portal"/>
    <s v="Employee Query"/>
    <x v="6"/>
    <x v="0"/>
    <s v="Normal"/>
    <s v="Excellent"/>
    <x v="0"/>
  </r>
  <r>
    <s v="OPS-104627"/>
    <d v="2025-01-25T00:00:00"/>
    <x v="1"/>
    <s v="Noida"/>
    <s v="Invoice Query"/>
    <s v="Low"/>
    <x v="0"/>
    <x v="3"/>
    <x v="0"/>
    <n v="5.5"/>
    <n v="48"/>
    <x v="0"/>
    <n v="0"/>
    <n v="5"/>
    <n v="450"/>
    <n v="2475"/>
    <x v="5"/>
    <n v="1"/>
    <s v="Q1"/>
    <s v="Saturday"/>
    <s v="Noida"/>
    <s v="Email"/>
    <s v="Invoice Query"/>
    <x v="1"/>
    <x v="0"/>
    <s v="Normal"/>
    <s v="Excellent"/>
    <x v="0"/>
  </r>
  <r>
    <s v="OPS-104135"/>
    <d v="2025-10-30T00:00:00"/>
    <x v="3"/>
    <s v="Chennai"/>
    <s v="Employee Query"/>
    <s v="Medium"/>
    <x v="1"/>
    <x v="0"/>
    <x v="0"/>
    <n v="4.2"/>
    <n v="24"/>
    <x v="0"/>
    <n v="0"/>
    <n v="5"/>
    <n v="450"/>
    <n v="1890"/>
    <x v="3"/>
    <n v="10"/>
    <s v="Q4"/>
    <s v="Thursday"/>
    <s v="Chennai"/>
    <s v="Portal"/>
    <s v="Employee Query"/>
    <x v="3"/>
    <x v="0"/>
    <s v="Normal"/>
    <s v="Excellent"/>
    <x v="0"/>
  </r>
  <r>
    <s v="OPS-100782"/>
    <d v="2025-07-26T00:00:00"/>
    <x v="2"/>
    <s v="Noida"/>
    <s v="Data Correction"/>
    <s v="High"/>
    <x v="0"/>
    <x v="1"/>
    <x v="1"/>
    <n v="13.3"/>
    <n v="12"/>
    <x v="1"/>
    <n v="2"/>
    <n v="4.7"/>
    <n v="450"/>
    <n v="5985"/>
    <x v="11"/>
    <n v="7"/>
    <s v="Q3"/>
    <s v="Saturday"/>
    <s v="Noida"/>
    <s v="Email"/>
    <s v="Data Correction"/>
    <x v="2"/>
    <x v="1"/>
    <s v="Normal"/>
    <s v="At Risk"/>
    <x v="1"/>
  </r>
  <r>
    <s v="OPS-101123"/>
    <d v="2025-01-11T00:00:00"/>
    <x v="4"/>
    <s v="Unknown"/>
    <s v="Data Correction"/>
    <s v="Medium"/>
    <x v="1"/>
    <x v="0"/>
    <x v="0"/>
    <n v="27.2"/>
    <n v="24"/>
    <x v="1"/>
    <n v="1"/>
    <n v="4.4000000000000004"/>
    <n v="320"/>
    <n v="8704"/>
    <x v="5"/>
    <n v="1"/>
    <s v="Q1"/>
    <s v="Saturday"/>
    <s v="Unknown"/>
    <s v="Portal"/>
    <s v="Data Correction"/>
    <x v="4"/>
    <x v="1"/>
    <s v="Normal"/>
    <s v="At Risk"/>
    <x v="1"/>
  </r>
  <r>
    <s v="OPS-100203"/>
    <d v="2025-04-23T00:00:00"/>
    <x v="1"/>
    <s v="Hyderabad"/>
    <s v="Data Correction"/>
    <s v="Low"/>
    <x v="2"/>
    <x v="0"/>
    <x v="0"/>
    <n v="7.1"/>
    <n v="48"/>
    <x v="0"/>
    <n v="0"/>
    <n v="5"/>
    <n v="350"/>
    <n v="2485"/>
    <x v="10"/>
    <n v="4"/>
    <s v="Q2"/>
    <s v="Wednesday"/>
    <s v="Hyderabad"/>
    <s v="Teams"/>
    <s v="Data Correction"/>
    <x v="1"/>
    <x v="0"/>
    <s v="Normal"/>
    <s v="Excellent"/>
    <x v="0"/>
  </r>
  <r>
    <s v="OPS-101802"/>
    <d v="2025-01-11T00:00:00"/>
    <x v="0"/>
    <s v="Noida"/>
    <s v="System Issue"/>
    <s v="Medium"/>
    <x v="3"/>
    <x v="0"/>
    <x v="0"/>
    <n v="45.4"/>
    <n v="24"/>
    <x v="1"/>
    <n v="1"/>
    <n v="3.6"/>
    <n v="450"/>
    <n v="20430"/>
    <x v="5"/>
    <n v="1"/>
    <s v="Q1"/>
    <s v="Saturday"/>
    <s v="Noida"/>
    <s v="Phone"/>
    <s v="System Issue"/>
    <x v="0"/>
    <x v="1"/>
    <s v="Normal"/>
    <s v="Critical"/>
    <x v="1"/>
  </r>
  <r>
    <s v="OPS-101597"/>
    <d v="2025-06-19T00:00:00"/>
    <x v="2"/>
    <s v="Mumbai"/>
    <s v="System Issue"/>
    <s v="Medium"/>
    <x v="1"/>
    <x v="3"/>
    <x v="2"/>
    <n v="12.5"/>
    <n v="24"/>
    <x v="0"/>
    <n v="2"/>
    <n v="3.5"/>
    <n v="350"/>
    <n v="4375"/>
    <x v="0"/>
    <n v="6"/>
    <s v="Q2"/>
    <s v="Thursday"/>
    <s v="Mumbai"/>
    <s v="Portal"/>
    <s v="System Issue"/>
    <x v="2"/>
    <x v="0"/>
    <s v="Normal"/>
    <s v="Good"/>
    <x v="1"/>
  </r>
  <r>
    <s v="OPS-100075"/>
    <d v="2025-12-17T00:00:00"/>
    <x v="5"/>
    <s v="Pune"/>
    <s v="Employee Query"/>
    <s v="Medium"/>
    <x v="1"/>
    <x v="4"/>
    <x v="0"/>
    <n v="16.7"/>
    <n v="24"/>
    <x v="0"/>
    <n v="2"/>
    <n v="3.9"/>
    <n v="280"/>
    <n v="4676"/>
    <x v="7"/>
    <n v="12"/>
    <s v="Q4"/>
    <s v="Wednesday"/>
    <s v="Pune"/>
    <s v="Portal"/>
    <s v="Employee Query"/>
    <x v="5"/>
    <x v="0"/>
    <s v="Normal"/>
    <s v="Good"/>
    <x v="1"/>
  </r>
  <r>
    <s v="OPS-103304"/>
    <d v="2025-03-23T00:00:00"/>
    <x v="1"/>
    <s v="Chennai"/>
    <s v="Access Request"/>
    <s v="Medium"/>
    <x v="2"/>
    <x v="0"/>
    <x v="0"/>
    <n v="3.8"/>
    <n v="24"/>
    <x v="0"/>
    <n v="0"/>
    <n v="4.8"/>
    <n v="320"/>
    <n v="1216"/>
    <x v="8"/>
    <n v="3"/>
    <s v="Q1"/>
    <s v="Sunday"/>
    <s v="Chennai"/>
    <s v="Teams"/>
    <s v="Access Request"/>
    <x v="1"/>
    <x v="0"/>
    <s v="Normal"/>
    <s v="Excellent"/>
    <x v="0"/>
  </r>
  <r>
    <s v="OPS-100041"/>
    <d v="2025-11-16T00:00:00"/>
    <x v="0"/>
    <s v="Hyderabad"/>
    <s v="Access Request"/>
    <s v="Low"/>
    <x v="0"/>
    <x v="3"/>
    <x v="1"/>
    <n v="8.3000000000000007"/>
    <n v="48"/>
    <x v="0"/>
    <n v="2"/>
    <n v="4.7"/>
    <n v="350"/>
    <n v="2905"/>
    <x v="6"/>
    <n v="11"/>
    <s v="Q4"/>
    <s v="Sunday"/>
    <s v="Hyderabad"/>
    <s v="Email"/>
    <s v="Access Request"/>
    <x v="0"/>
    <x v="0"/>
    <s v="Normal"/>
    <s v="Excellent"/>
    <x v="1"/>
  </r>
  <r>
    <s v="OPS-100731"/>
    <d v="2025-10-09T00:00:00"/>
    <x v="3"/>
    <s v="Gurugram"/>
    <s v="Compliance Request"/>
    <s v="Medium"/>
    <x v="0"/>
    <x v="1"/>
    <x v="0"/>
    <n v="3.4"/>
    <n v="24"/>
    <x v="0"/>
    <n v="1"/>
    <n v="4.5"/>
    <n v="350"/>
    <n v="1190"/>
    <x v="3"/>
    <n v="10"/>
    <s v="Q4"/>
    <s v="Thursday"/>
    <s v="Gurugram"/>
    <s v="Email"/>
    <s v="Compliance Request"/>
    <x v="3"/>
    <x v="0"/>
    <s v="Normal"/>
    <s v="Excellent"/>
    <x v="1"/>
  </r>
  <r>
    <s v="OPS-100110"/>
    <d v="2025-01-28T00:00:00"/>
    <x v="2"/>
    <s v="Noida"/>
    <s v="Invoice Query"/>
    <s v="High"/>
    <x v="2"/>
    <x v="0"/>
    <x v="0"/>
    <n v="5.9"/>
    <n v="12"/>
    <x v="0"/>
    <n v="0"/>
    <n v="3.7"/>
    <n v="280"/>
    <n v="1652"/>
    <x v="5"/>
    <n v="1"/>
    <s v="Q1"/>
    <s v="Tuesday"/>
    <s v="Noida"/>
    <s v="Teams"/>
    <s v="Invoice Query"/>
    <x v="2"/>
    <x v="0"/>
    <s v="Normal"/>
    <s v="Excellent"/>
    <x v="0"/>
  </r>
  <r>
    <s v="OPS-104176"/>
    <d v="2025-05-03T00:00:00"/>
    <x v="0"/>
    <s v="Hyderabad"/>
    <s v="Employee Query"/>
    <s v="Medium"/>
    <x v="0"/>
    <x v="0"/>
    <x v="0"/>
    <n v="4.9000000000000004"/>
    <n v="24"/>
    <x v="0"/>
    <n v="1"/>
    <n v="4.5999999999999996"/>
    <n v="350"/>
    <n v="1715"/>
    <x v="2"/>
    <n v="5"/>
    <s v="Q2"/>
    <s v="Saturday"/>
    <s v="Hyderabad"/>
    <s v="Email"/>
    <s v="Employee Query"/>
    <x v="0"/>
    <x v="0"/>
    <s v="Normal"/>
    <s v="Excellent"/>
    <x v="1"/>
  </r>
  <r>
    <s v="OPS-100193"/>
    <d v="2025-04-06T00:00:00"/>
    <x v="0"/>
    <s v="Noida"/>
    <s v="Compliance Request"/>
    <s v="Medium"/>
    <x v="0"/>
    <x v="1"/>
    <x v="0"/>
    <n v="12.9"/>
    <n v="24"/>
    <x v="0"/>
    <n v="1"/>
    <n v="4.5999999999999996"/>
    <n v="450"/>
    <n v="5805"/>
    <x v="10"/>
    <n v="4"/>
    <s v="Q2"/>
    <s v="Sunday"/>
    <s v="Noida"/>
    <s v="Email"/>
    <s v="Compliance Request"/>
    <x v="0"/>
    <x v="0"/>
    <s v="Normal"/>
    <s v="Good"/>
    <x v="1"/>
  </r>
  <r>
    <s v="OPS-104660"/>
    <d v="2025-07-13T00:00:00"/>
    <x v="2"/>
    <s v="Bengaluru"/>
    <s v="Data Correction"/>
    <s v="Low"/>
    <x v="1"/>
    <x v="2"/>
    <x v="0"/>
    <n v="14"/>
    <n v="48"/>
    <x v="0"/>
    <n v="0"/>
    <n v="4.7"/>
    <n v="400"/>
    <n v="5600"/>
    <x v="11"/>
    <n v="7"/>
    <s v="Q3"/>
    <s v="Sunday"/>
    <s v="Bengaluru"/>
    <s v="Portal"/>
    <s v="Data Correction"/>
    <x v="2"/>
    <x v="0"/>
    <s v="Normal"/>
    <s v="Excellent"/>
    <x v="0"/>
  </r>
  <r>
    <s v="OPS-101369"/>
    <d v="2025-11-06T00:00:00"/>
    <x v="0"/>
    <s v="Noida"/>
    <s v="Compliance Request"/>
    <s v="Low"/>
    <x v="2"/>
    <x v="1"/>
    <x v="0"/>
    <n v="12.6"/>
    <n v="48"/>
    <x v="0"/>
    <n v="0"/>
    <n v="4.5999999999999996"/>
    <n v="450"/>
    <n v="5670"/>
    <x v="6"/>
    <n v="11"/>
    <s v="Q4"/>
    <s v="Thursday"/>
    <s v="Noida"/>
    <s v="Teams"/>
    <s v="Compliance Request"/>
    <x v="0"/>
    <x v="0"/>
    <s v="Normal"/>
    <s v="Excellent"/>
    <x v="0"/>
  </r>
  <r>
    <s v="OPS-103221"/>
    <d v="2025-03-02T00:00:00"/>
    <x v="0"/>
    <s v="Chennai"/>
    <s v="Employee Query"/>
    <s v="Low"/>
    <x v="3"/>
    <x v="3"/>
    <x v="0"/>
    <n v="13.6"/>
    <n v="48"/>
    <x v="0"/>
    <n v="0"/>
    <n v="4.8"/>
    <n v="350"/>
    <n v="4760"/>
    <x v="8"/>
    <n v="3"/>
    <s v="Q1"/>
    <s v="Sunday"/>
    <s v="Chennai"/>
    <s v="Phone"/>
    <s v="Employee Query"/>
    <x v="0"/>
    <x v="0"/>
    <s v="Normal"/>
    <s v="Excellent"/>
    <x v="0"/>
  </r>
  <r>
    <s v="OPS-101710"/>
    <d v="2025-10-12T00:00:00"/>
    <x v="1"/>
    <s v="Hyderabad"/>
    <s v="Access Request"/>
    <s v="Medium"/>
    <x v="2"/>
    <x v="1"/>
    <x v="0"/>
    <n v="14.4"/>
    <n v="24"/>
    <x v="0"/>
    <n v="1"/>
    <n v="4.0999999999999996"/>
    <n v="280"/>
    <n v="4032"/>
    <x v="3"/>
    <n v="10"/>
    <s v="Q4"/>
    <s v="Sunday"/>
    <s v="Hyderabad"/>
    <s v="Teams"/>
    <s v="Access Request"/>
    <x v="1"/>
    <x v="0"/>
    <s v="Normal"/>
    <s v="Good"/>
    <x v="1"/>
  </r>
  <r>
    <s v="OPS-103142"/>
    <d v="2025-03-30T00:00:00"/>
    <x v="1"/>
    <s v="Mumbai"/>
    <s v="Data Correction"/>
    <s v="Low"/>
    <x v="2"/>
    <x v="2"/>
    <x v="1"/>
    <n v="30.8"/>
    <n v="48"/>
    <x v="0"/>
    <n v="1"/>
    <n v="3.7"/>
    <n v="320"/>
    <n v="9856"/>
    <x v="8"/>
    <n v="3"/>
    <s v="Q1"/>
    <s v="Sunday"/>
    <s v="Mumbai"/>
    <s v="Teams"/>
    <s v="Data Correction"/>
    <x v="1"/>
    <x v="0"/>
    <s v="Normal"/>
    <s v="Good"/>
    <x v="1"/>
  </r>
  <r>
    <s v="OPS-103231"/>
    <d v="2025-12-21T00:00:00"/>
    <x v="5"/>
    <s v="Mumbai"/>
    <s v="System Issue"/>
    <s v="High"/>
    <x v="0"/>
    <x v="3"/>
    <x v="0"/>
    <n v="17.5"/>
    <n v="12"/>
    <x v="1"/>
    <n v="1"/>
    <n v="4.8"/>
    <n v="350"/>
    <n v="6125"/>
    <x v="7"/>
    <n v="12"/>
    <s v="Q4"/>
    <s v="Sunday"/>
    <s v="Mumbai"/>
    <s v="Email"/>
    <s v="System Issue"/>
    <x v="5"/>
    <x v="1"/>
    <s v="Normal"/>
    <s v="At Risk"/>
    <x v="1"/>
  </r>
  <r>
    <s v="OPS-102395"/>
    <d v="2025-09-10T00:00:00"/>
    <x v="4"/>
    <s v="Hyderabad"/>
    <s v="Data Correction"/>
    <s v="Low"/>
    <x v="0"/>
    <x v="2"/>
    <x v="0"/>
    <n v="22.4"/>
    <n v="48"/>
    <x v="0"/>
    <n v="0"/>
    <n v="4.5"/>
    <n v="350"/>
    <n v="7840"/>
    <x v="9"/>
    <n v="9"/>
    <s v="Q3"/>
    <s v="Wednesday"/>
    <s v="Hyderabad"/>
    <s v="Email"/>
    <s v="Data Correction"/>
    <x v="4"/>
    <x v="0"/>
    <s v="Normal"/>
    <s v="Excellent"/>
    <x v="0"/>
  </r>
  <r>
    <s v="OPS-104887"/>
    <d v="2025-07-01T00:00:00"/>
    <x v="1"/>
    <s v="Chennai"/>
    <s v="Access Request"/>
    <s v="Low"/>
    <x v="1"/>
    <x v="0"/>
    <x v="0"/>
    <n v="6.5"/>
    <n v="48"/>
    <x v="0"/>
    <n v="0"/>
    <n v="4.2"/>
    <n v="400"/>
    <n v="2600"/>
    <x v="11"/>
    <n v="7"/>
    <s v="Q3"/>
    <s v="Tuesday"/>
    <s v="Chennai"/>
    <s v="Portal"/>
    <s v="Access Request"/>
    <x v="1"/>
    <x v="0"/>
    <s v="Normal"/>
    <s v="Excellent"/>
    <x v="0"/>
  </r>
  <r>
    <s v="OPS-101015"/>
    <d v="2025-11-25T00:00:00"/>
    <x v="0"/>
    <s v="Bengaluru"/>
    <s v="Report Request"/>
    <s v="Medium"/>
    <x v="0"/>
    <x v="3"/>
    <x v="0"/>
    <n v="9.1"/>
    <n v="24"/>
    <x v="0"/>
    <n v="0"/>
    <n v="4.3"/>
    <n v="400"/>
    <n v="3640"/>
    <x v="6"/>
    <n v="11"/>
    <s v="Q4"/>
    <s v="Tuesday"/>
    <s v="Bengaluru"/>
    <s v="Email"/>
    <s v="Report Request"/>
    <x v="0"/>
    <x v="0"/>
    <s v="Normal"/>
    <s v="Excellent"/>
    <x v="0"/>
  </r>
  <r>
    <s v="OPS-103457"/>
    <d v="2025-11-20T00:00:00"/>
    <x v="0"/>
    <s v="Noida"/>
    <s v="Access Request"/>
    <s v="Low"/>
    <x v="1"/>
    <x v="1"/>
    <x v="0"/>
    <n v="18.100000000000001"/>
    <n v="48"/>
    <x v="0"/>
    <n v="0"/>
    <n v="4.5"/>
    <n v="350"/>
    <n v="6335"/>
    <x v="6"/>
    <n v="11"/>
    <s v="Q4"/>
    <s v="Thursday"/>
    <s v="Noida"/>
    <s v="Portal"/>
    <s v="Access Request"/>
    <x v="0"/>
    <x v="0"/>
    <s v="Normal"/>
    <s v="Excellent"/>
    <x v="0"/>
  </r>
  <r>
    <s v="OPS-104951"/>
    <d v="2025-08-03T00:00:00"/>
    <x v="3"/>
    <s v="Bengaluru"/>
    <s v="Invoice Query"/>
    <s v="Low"/>
    <x v="0"/>
    <x v="0"/>
    <x v="0"/>
    <n v="9.4"/>
    <n v="48"/>
    <x v="0"/>
    <n v="0"/>
    <n v="4.5"/>
    <n v="450"/>
    <n v="4230"/>
    <x v="1"/>
    <n v="8"/>
    <s v="Q3"/>
    <s v="Sunday"/>
    <s v="Bengaluru"/>
    <s v="Email"/>
    <s v="Invoice Query"/>
    <x v="3"/>
    <x v="0"/>
    <s v="Normal"/>
    <s v="Excellent"/>
    <x v="0"/>
  </r>
  <r>
    <s v="OPS-101893"/>
    <d v="2025-02-06T00:00:00"/>
    <x v="5"/>
    <s v="Bengaluru"/>
    <s v="Employee Query"/>
    <s v="Medium"/>
    <x v="1"/>
    <x v="4"/>
    <x v="0"/>
    <n v="8.8000000000000007"/>
    <n v="24"/>
    <x v="0"/>
    <n v="0"/>
    <n v="4.8"/>
    <n v="280"/>
    <n v="2464"/>
    <x v="4"/>
    <n v="2"/>
    <s v="Q1"/>
    <s v="Thursday"/>
    <s v="Bengaluru"/>
    <s v="Portal"/>
    <s v="Employee Query"/>
    <x v="5"/>
    <x v="0"/>
    <s v="Normal"/>
    <s v="Excellent"/>
    <x v="0"/>
  </r>
  <r>
    <s v="OPS-103043"/>
    <d v="2025-07-09T00:00:00"/>
    <x v="0"/>
    <s v="Pune"/>
    <s v="Access Request"/>
    <s v="High"/>
    <x v="1"/>
    <x v="0"/>
    <x v="0"/>
    <n v="20.100000000000001"/>
    <n v="12"/>
    <x v="1"/>
    <n v="0"/>
    <n v="3.9"/>
    <n v="320"/>
    <n v="6432"/>
    <x v="11"/>
    <n v="7"/>
    <s v="Q3"/>
    <s v="Wednesday"/>
    <s v="Pune"/>
    <s v="Portal"/>
    <s v="Access Request"/>
    <x v="0"/>
    <x v="1"/>
    <s v="Normal"/>
    <s v="Critical"/>
    <x v="0"/>
  </r>
  <r>
    <s v="OPS-103919"/>
    <d v="2025-05-02T00:00:00"/>
    <x v="5"/>
    <s v="Chennai"/>
    <s v="Report Request"/>
    <s v="Medium"/>
    <x v="0"/>
    <x v="0"/>
    <x v="0"/>
    <n v="15.5"/>
    <n v="24"/>
    <x v="0"/>
    <n v="0"/>
    <n v="4.7"/>
    <n v="280"/>
    <n v="4340"/>
    <x v="2"/>
    <n v="5"/>
    <s v="Q2"/>
    <s v="Friday"/>
    <s v="Chennai"/>
    <s v="Email"/>
    <s v="Report Request"/>
    <x v="5"/>
    <x v="0"/>
    <s v="Normal"/>
    <s v="Good"/>
    <x v="0"/>
  </r>
  <r>
    <s v="OPS-102623"/>
    <d v="2025-08-21T00:00:00"/>
    <x v="1"/>
    <s v="Pune"/>
    <s v="Vendor Query"/>
    <s v="Medium"/>
    <x v="0"/>
    <x v="0"/>
    <x v="0"/>
    <n v="2.2999999999999998"/>
    <n v="24"/>
    <x v="0"/>
    <n v="0"/>
    <n v="4.4000000000000004"/>
    <n v="320"/>
    <n v="736"/>
    <x v="1"/>
    <n v="8"/>
    <s v="Q3"/>
    <s v="Thursday"/>
    <s v="Pune"/>
    <s v="Email"/>
    <s v="Vendor Query"/>
    <x v="1"/>
    <x v="0"/>
    <s v="Normal"/>
    <s v="Excellent"/>
    <x v="0"/>
  </r>
  <r>
    <s v="OPS-101323"/>
    <d v="2025-10-08T00:00:00"/>
    <x v="5"/>
    <s v="Noida"/>
    <s v="Data Correction"/>
    <s v="Low"/>
    <x v="2"/>
    <x v="2"/>
    <x v="0"/>
    <n v="10.4"/>
    <n v="48"/>
    <x v="0"/>
    <n v="0"/>
    <n v="4.9000000000000004"/>
    <n v="400"/>
    <n v="4160"/>
    <x v="3"/>
    <n v="10"/>
    <s v="Q4"/>
    <s v="Wednesday"/>
    <s v="Noida"/>
    <s v="Teams"/>
    <s v="Data Correction"/>
    <x v="5"/>
    <x v="0"/>
    <s v="Normal"/>
    <s v="Excellent"/>
    <x v="0"/>
  </r>
  <r>
    <s v="OPS-103614"/>
    <d v="2025-03-07T00:00:00"/>
    <x v="4"/>
    <s v="Gurugram"/>
    <s v="Employee Query"/>
    <s v="Medium"/>
    <x v="1"/>
    <x v="3"/>
    <x v="0"/>
    <n v="12.2"/>
    <n v="24"/>
    <x v="0"/>
    <n v="0"/>
    <n v="5"/>
    <n v="350"/>
    <n v="4270"/>
    <x v="8"/>
    <n v="3"/>
    <s v="Q1"/>
    <s v="Friday"/>
    <s v="Gurugram"/>
    <s v="Portal"/>
    <s v="Employee Query"/>
    <x v="4"/>
    <x v="0"/>
    <s v="Normal"/>
    <s v="Good"/>
    <x v="0"/>
  </r>
  <r>
    <s v="OPS-104850"/>
    <d v="2025-05-05T00:00:00"/>
    <x v="5"/>
    <s v="Chennai"/>
    <s v="Employee Query"/>
    <s v="Medium"/>
    <x v="1"/>
    <x v="0"/>
    <x v="0"/>
    <n v="8"/>
    <n v="24"/>
    <x v="0"/>
    <n v="0"/>
    <n v="4.3"/>
    <n v="450"/>
    <n v="3600"/>
    <x v="2"/>
    <n v="5"/>
    <s v="Q2"/>
    <s v="Monday"/>
    <s v="Chennai"/>
    <s v="Portal"/>
    <s v="Employee Query"/>
    <x v="5"/>
    <x v="0"/>
    <s v="Normal"/>
    <s v="Excellent"/>
    <x v="0"/>
  </r>
  <r>
    <s v="OPS-104186"/>
    <d v="2025-03-29T00:00:00"/>
    <x v="2"/>
    <s v="Gurugram"/>
    <s v="Data Correction"/>
    <s v="Low"/>
    <x v="3"/>
    <x v="0"/>
    <x v="0"/>
    <n v="12.3"/>
    <n v="48"/>
    <x v="0"/>
    <n v="1"/>
    <n v="4.8"/>
    <n v="450"/>
    <n v="5535"/>
    <x v="8"/>
    <n v="3"/>
    <s v="Q1"/>
    <s v="Saturday"/>
    <s v="Gurugram"/>
    <s v="Phone"/>
    <s v="Data Correction"/>
    <x v="2"/>
    <x v="0"/>
    <s v="Normal"/>
    <s v="Excellent"/>
    <x v="1"/>
  </r>
  <r>
    <s v="OPS-100870"/>
    <d v="2025-02-17T00:00:00"/>
    <x v="3"/>
    <s v="Noida"/>
    <s v="Report Request"/>
    <s v="Medium"/>
    <x v="0"/>
    <x v="4"/>
    <x v="0"/>
    <n v="11.9"/>
    <n v="24"/>
    <x v="0"/>
    <n v="0"/>
    <n v="4.8"/>
    <n v="400"/>
    <n v="4760"/>
    <x v="4"/>
    <n v="2"/>
    <s v="Q1"/>
    <s v="Monday"/>
    <s v="Noida"/>
    <s v="Email"/>
    <s v="Report Request"/>
    <x v="3"/>
    <x v="0"/>
    <s v="Normal"/>
    <s v="Excellent"/>
    <x v="0"/>
  </r>
  <r>
    <s v="OPS-101607"/>
    <d v="2025-06-25T00:00:00"/>
    <x v="6"/>
    <s v="Bengaluru"/>
    <s v="Vendor Query"/>
    <s v="Medium"/>
    <x v="0"/>
    <x v="1"/>
    <x v="1"/>
    <n v="22.1"/>
    <n v="24"/>
    <x v="0"/>
    <n v="2"/>
    <n v="3.6"/>
    <n v="450"/>
    <n v="9945"/>
    <x v="0"/>
    <n v="6"/>
    <s v="Q2"/>
    <s v="Wednesday"/>
    <s v="Bengaluru"/>
    <s v="Email"/>
    <s v="Vendor Query"/>
    <x v="6"/>
    <x v="0"/>
    <s v="Normal"/>
    <s v="Good"/>
    <x v="1"/>
  </r>
  <r>
    <s v="OPS-102303"/>
    <d v="2025-12-20T00:00:00"/>
    <x v="0"/>
    <s v="Noida"/>
    <s v="Data Correction"/>
    <s v="Low"/>
    <x v="3"/>
    <x v="1"/>
    <x v="0"/>
    <n v="6.2"/>
    <n v="48"/>
    <x v="0"/>
    <n v="0"/>
    <n v="4.7"/>
    <n v="350"/>
    <n v="2170"/>
    <x v="7"/>
    <n v="12"/>
    <s v="Q4"/>
    <s v="Saturday"/>
    <s v="Noida"/>
    <s v="Phone"/>
    <s v="Data Correction"/>
    <x v="0"/>
    <x v="0"/>
    <s v="Normal"/>
    <s v="Excellent"/>
    <x v="0"/>
  </r>
  <r>
    <s v="OPS-103838"/>
    <d v="2025-09-01T00:00:00"/>
    <x v="4"/>
    <s v="Noida"/>
    <s v="Compliance Request"/>
    <s v="Medium"/>
    <x v="1"/>
    <x v="4"/>
    <x v="0"/>
    <n v="27.4"/>
    <n v="24"/>
    <x v="1"/>
    <n v="0"/>
    <n v="3.9"/>
    <n v="400"/>
    <n v="10960"/>
    <x v="9"/>
    <n v="9"/>
    <s v="Q3"/>
    <s v="Monday"/>
    <s v="Noida"/>
    <s v="Portal"/>
    <s v="Compliance Request"/>
    <x v="4"/>
    <x v="1"/>
    <s v="Normal"/>
    <s v="At Risk"/>
    <x v="0"/>
  </r>
  <r>
    <s v="OPS-104995"/>
    <d v="2025-08-24T00:00:00"/>
    <x v="5"/>
    <s v="Pune"/>
    <s v="Access Request"/>
    <s v="Medium"/>
    <x v="1"/>
    <x v="1"/>
    <x v="0"/>
    <n v="7.7"/>
    <n v="24"/>
    <x v="0"/>
    <n v="0"/>
    <n v="4"/>
    <n v="450"/>
    <n v="3465"/>
    <x v="1"/>
    <n v="8"/>
    <s v="Q3"/>
    <s v="Sunday"/>
    <s v="Pune"/>
    <s v="Portal"/>
    <s v="Access Request"/>
    <x v="5"/>
    <x v="0"/>
    <s v="Normal"/>
    <s v="Excellent"/>
    <x v="0"/>
  </r>
  <r>
    <s v="OPS-102465"/>
    <d v="2025-07-10T00:00:00"/>
    <x v="6"/>
    <s v="Bengaluru"/>
    <s v="System Issue"/>
    <s v="Medium"/>
    <x v="1"/>
    <x v="2"/>
    <x v="0"/>
    <n v="8.8000000000000007"/>
    <n v="24"/>
    <x v="0"/>
    <n v="1"/>
    <n v="4.8"/>
    <n v="450"/>
    <n v="3960"/>
    <x v="11"/>
    <n v="7"/>
    <s v="Q3"/>
    <s v="Thursday"/>
    <s v="Bengaluru"/>
    <s v="Portal"/>
    <s v="System Issue"/>
    <x v="6"/>
    <x v="0"/>
    <s v="Normal"/>
    <s v="Excellent"/>
    <x v="1"/>
  </r>
  <r>
    <s v="OPS-100046"/>
    <d v="2025-11-25T00:00:00"/>
    <x v="3"/>
    <s v="Hyderabad"/>
    <s v="Employee Query"/>
    <s v="Medium"/>
    <x v="1"/>
    <x v="0"/>
    <x v="0"/>
    <n v="6.3"/>
    <n v="24"/>
    <x v="0"/>
    <n v="0"/>
    <n v="4.2"/>
    <n v="450"/>
    <n v="2835"/>
    <x v="6"/>
    <n v="11"/>
    <s v="Q4"/>
    <s v="Tuesday"/>
    <s v="Hyderabad"/>
    <s v="Portal"/>
    <s v="Employee Query"/>
    <x v="3"/>
    <x v="0"/>
    <s v="Normal"/>
    <s v="Excellent"/>
    <x v="0"/>
  </r>
  <r>
    <s v="OPS-103658"/>
    <d v="2025-06-27T00:00:00"/>
    <x v="1"/>
    <s v="Bengaluru"/>
    <s v="Report Request"/>
    <s v="Medium"/>
    <x v="0"/>
    <x v="2"/>
    <x v="2"/>
    <n v="2.4"/>
    <n v="24"/>
    <x v="0"/>
    <n v="0"/>
    <n v="5"/>
    <n v="400"/>
    <n v="960"/>
    <x v="0"/>
    <n v="6"/>
    <s v="Q2"/>
    <s v="Friday"/>
    <s v="Bengaluru"/>
    <s v="Email"/>
    <s v="Report Request"/>
    <x v="1"/>
    <x v="0"/>
    <s v="Normal"/>
    <s v="Excellent"/>
    <x v="0"/>
  </r>
  <r>
    <s v="OPS-100334"/>
    <d v="2025-02-15T00:00:00"/>
    <x v="4"/>
    <s v="Hyderabad"/>
    <s v="Access Request"/>
    <s v="Medium"/>
    <x v="1"/>
    <x v="1"/>
    <x v="0"/>
    <n v="2.7"/>
    <n v="24"/>
    <x v="0"/>
    <n v="0"/>
    <n v="5"/>
    <n v="320"/>
    <n v="864"/>
    <x v="4"/>
    <n v="2"/>
    <s v="Q1"/>
    <s v="Saturday"/>
    <s v="Hyderabad"/>
    <s v="Portal"/>
    <s v="Access Request"/>
    <x v="4"/>
    <x v="0"/>
    <s v="Normal"/>
    <s v="Excellent"/>
    <x v="0"/>
  </r>
  <r>
    <s v="OPS-101754"/>
    <d v="2025-10-07T00:00:00"/>
    <x v="3"/>
    <s v="Mumbai"/>
    <s v="Access Request"/>
    <s v="High"/>
    <x v="1"/>
    <x v="3"/>
    <x v="0"/>
    <n v="2.5"/>
    <n v="12"/>
    <x v="0"/>
    <n v="0"/>
    <n v="4.5"/>
    <n v="450"/>
    <n v="1125"/>
    <x v="3"/>
    <n v="10"/>
    <s v="Q4"/>
    <s v="Tuesday"/>
    <s v="Mumbai"/>
    <s v="Portal"/>
    <s v="Access Request"/>
    <x v="3"/>
    <x v="0"/>
    <s v="Normal"/>
    <s v="Excellent"/>
    <x v="0"/>
  </r>
  <r>
    <s v="OPS-101225"/>
    <d v="2025-10-13T00:00:00"/>
    <x v="6"/>
    <s v="Chennai"/>
    <s v="Report Request"/>
    <s v="High"/>
    <x v="0"/>
    <x v="1"/>
    <x v="0"/>
    <n v="7.6"/>
    <n v="12"/>
    <x v="0"/>
    <n v="1"/>
    <n v="4.4000000000000004"/>
    <n v="400"/>
    <n v="3040"/>
    <x v="3"/>
    <n v="10"/>
    <s v="Q4"/>
    <s v="Monday"/>
    <s v="Chennai"/>
    <s v="Email"/>
    <s v="Report Request"/>
    <x v="6"/>
    <x v="0"/>
    <s v="Normal"/>
    <s v="Good"/>
    <x v="1"/>
  </r>
  <r>
    <s v="OPS-100728"/>
    <d v="2025-06-26T00:00:00"/>
    <x v="6"/>
    <s v="Mumbai"/>
    <s v="Report Request"/>
    <s v="Low"/>
    <x v="0"/>
    <x v="2"/>
    <x v="1"/>
    <n v="14.8"/>
    <n v="48"/>
    <x v="0"/>
    <n v="2"/>
    <n v="4.0999999999999996"/>
    <n v="350"/>
    <n v="5180"/>
    <x v="0"/>
    <n v="6"/>
    <s v="Q2"/>
    <s v="Thursday"/>
    <s v="Mumbai"/>
    <s v="Email"/>
    <s v="Report Request"/>
    <x v="6"/>
    <x v="0"/>
    <s v="Normal"/>
    <s v="Excellent"/>
    <x v="1"/>
  </r>
  <r>
    <s v="OPS-104366"/>
    <d v="2025-10-05T00:00:00"/>
    <x v="3"/>
    <s v="Chennai"/>
    <s v="Invoice Query"/>
    <s v="Medium"/>
    <x v="1"/>
    <x v="1"/>
    <x v="0"/>
    <n v="11.1"/>
    <n v="24"/>
    <x v="0"/>
    <n v="0"/>
    <n v="5"/>
    <n v="280"/>
    <n v="3108"/>
    <x v="3"/>
    <n v="10"/>
    <s v="Q4"/>
    <s v="Sunday"/>
    <s v="Chennai"/>
    <s v="Portal"/>
    <s v="Invoice Query"/>
    <x v="3"/>
    <x v="0"/>
    <s v="Normal"/>
    <s v="Excellent"/>
    <x v="0"/>
  </r>
  <r>
    <s v="OPS-102191"/>
    <d v="2025-03-25T00:00:00"/>
    <x v="1"/>
    <s v="Mumbai"/>
    <s v="System Issue"/>
    <s v="High"/>
    <x v="2"/>
    <x v="1"/>
    <x v="0"/>
    <n v="29"/>
    <n v="12"/>
    <x v="1"/>
    <n v="1"/>
    <n v="3.5"/>
    <n v="320"/>
    <n v="9280"/>
    <x v="8"/>
    <n v="3"/>
    <s v="Q1"/>
    <s v="Tuesday"/>
    <s v="Mumbai"/>
    <s v="Teams"/>
    <s v="System Issue"/>
    <x v="1"/>
    <x v="1"/>
    <s v="Normal"/>
    <s v="Critical"/>
    <x v="1"/>
  </r>
  <r>
    <s v="OPS-102072"/>
    <d v="2025-05-27T00:00:00"/>
    <x v="6"/>
    <s v="Bengaluru"/>
    <s v="Report Request"/>
    <s v="High"/>
    <x v="0"/>
    <x v="2"/>
    <x v="0"/>
    <n v="32.6"/>
    <n v="12"/>
    <x v="1"/>
    <n v="0"/>
    <n v="3.6"/>
    <n v="320"/>
    <n v="10432"/>
    <x v="2"/>
    <n v="5"/>
    <s v="Q2"/>
    <s v="Tuesday"/>
    <s v="Bengaluru"/>
    <s v="Email"/>
    <s v="Report Request"/>
    <x v="6"/>
    <x v="1"/>
    <s v="Normal"/>
    <s v="Critical"/>
    <x v="0"/>
  </r>
  <r>
    <s v="OPS-104109"/>
    <d v="2025-09-05T00:00:00"/>
    <x v="1"/>
    <s v="Hyderabad"/>
    <s v="System Issue"/>
    <s v="Low"/>
    <x v="1"/>
    <x v="2"/>
    <x v="0"/>
    <n v="14.4"/>
    <n v="48"/>
    <x v="0"/>
    <n v="1"/>
    <n v="4.5"/>
    <n v="280"/>
    <n v="4032"/>
    <x v="9"/>
    <n v="9"/>
    <s v="Q3"/>
    <s v="Friday"/>
    <s v="Hyderabad"/>
    <s v="Portal"/>
    <s v="System Issue"/>
    <x v="1"/>
    <x v="0"/>
    <s v="Normal"/>
    <s v="Excellent"/>
    <x v="1"/>
  </r>
  <r>
    <s v="OPS-103197"/>
    <d v="2025-11-03T00:00:00"/>
    <x v="5"/>
    <s v="Mumbai"/>
    <s v="Access Request"/>
    <s v="Low"/>
    <x v="0"/>
    <x v="4"/>
    <x v="0"/>
    <n v="15"/>
    <n v="48"/>
    <x v="0"/>
    <n v="0"/>
    <n v="5"/>
    <n v="450"/>
    <n v="6750"/>
    <x v="6"/>
    <n v="11"/>
    <s v="Q4"/>
    <s v="Monday"/>
    <s v="Mumbai"/>
    <s v="Email"/>
    <s v="Access Request"/>
    <x v="5"/>
    <x v="0"/>
    <s v="Normal"/>
    <s v="Excellent"/>
    <x v="0"/>
  </r>
  <r>
    <s v="OPS-102834"/>
    <d v="2025-02-05T00:00:00"/>
    <x v="5"/>
    <s v="Chennai"/>
    <s v="Report Request"/>
    <s v="Low"/>
    <x v="0"/>
    <x v="2"/>
    <x v="0"/>
    <n v="9.6999999999999993"/>
    <n v="48"/>
    <x v="0"/>
    <n v="0"/>
    <n v="5"/>
    <n v="320"/>
    <n v="3104"/>
    <x v="4"/>
    <n v="2"/>
    <s v="Q1"/>
    <s v="Wednesday"/>
    <s v="Chennai"/>
    <s v="Email"/>
    <s v="Report Request"/>
    <x v="5"/>
    <x v="0"/>
    <s v="Normal"/>
    <s v="Excellent"/>
    <x v="0"/>
  </r>
  <r>
    <s v="OPS-100964"/>
    <d v="2025-08-11T00:00:00"/>
    <x v="3"/>
    <s v="Chennai"/>
    <s v="Compliance Request"/>
    <s v="Low"/>
    <x v="1"/>
    <x v="2"/>
    <x v="0"/>
    <n v="7.3"/>
    <n v="48"/>
    <x v="0"/>
    <n v="0"/>
    <n v="4.5999999999999996"/>
    <n v="280"/>
    <n v="2044"/>
    <x v="1"/>
    <n v="8"/>
    <s v="Q3"/>
    <s v="Monday"/>
    <s v="Chennai"/>
    <s v="Portal"/>
    <s v="Compliance Request"/>
    <x v="3"/>
    <x v="0"/>
    <s v="Normal"/>
    <s v="Excellent"/>
    <x v="0"/>
  </r>
  <r>
    <s v="OPS-103792"/>
    <d v="2025-03-15T00:00:00"/>
    <x v="6"/>
    <s v="Chennai"/>
    <s v="Report Request"/>
    <s v="Low"/>
    <x v="0"/>
    <x v="0"/>
    <x v="0"/>
    <n v="1.8"/>
    <n v="48"/>
    <x v="0"/>
    <n v="1"/>
    <n v="4.8"/>
    <n v="450"/>
    <n v="810"/>
    <x v="8"/>
    <n v="3"/>
    <s v="Q1"/>
    <s v="Saturday"/>
    <s v="Chennai"/>
    <s v="Email"/>
    <s v="Report Request"/>
    <x v="6"/>
    <x v="0"/>
    <s v="Normal"/>
    <s v="Excellent"/>
    <x v="1"/>
  </r>
  <r>
    <s v="OPS-102347"/>
    <d v="2025-10-19T00:00:00"/>
    <x v="0"/>
    <s v="Hyderabad"/>
    <s v="Vendor Query"/>
    <s v="High"/>
    <x v="0"/>
    <x v="2"/>
    <x v="0"/>
    <n v="18.2"/>
    <n v="12"/>
    <x v="1"/>
    <n v="0"/>
    <n v="4.7"/>
    <n v="350"/>
    <n v="6370"/>
    <x v="3"/>
    <n v="10"/>
    <s v="Q4"/>
    <s v="Sunday"/>
    <s v="Hyderabad"/>
    <s v="Email"/>
    <s v="Vendor Query"/>
    <x v="0"/>
    <x v="1"/>
    <s v="Normal"/>
    <s v="Critical"/>
    <x v="0"/>
  </r>
  <r>
    <s v="OPS-100233"/>
    <d v="2025-05-24T00:00:00"/>
    <x v="4"/>
    <s v="Gurugram"/>
    <s v="Vendor Query"/>
    <s v="Low"/>
    <x v="1"/>
    <x v="3"/>
    <x v="1"/>
    <n v="15"/>
    <n v="48"/>
    <x v="0"/>
    <n v="1"/>
    <n v="4.2"/>
    <n v="320"/>
    <n v="4800"/>
    <x v="2"/>
    <n v="5"/>
    <s v="Q2"/>
    <s v="Saturday"/>
    <s v="Gurugram"/>
    <s v="Portal"/>
    <s v="Vendor Query"/>
    <x v="4"/>
    <x v="0"/>
    <s v="Normal"/>
    <s v="Excellent"/>
    <x v="1"/>
  </r>
  <r>
    <s v="OPS-102384"/>
    <d v="2025-03-14T00:00:00"/>
    <x v="2"/>
    <s v="Gurugram"/>
    <s v="Compliance Request"/>
    <s v="Low"/>
    <x v="0"/>
    <x v="3"/>
    <x v="1"/>
    <n v="6.5"/>
    <n v="48"/>
    <x v="0"/>
    <n v="2"/>
    <n v="4.3"/>
    <n v="280"/>
    <n v="1820"/>
    <x v="8"/>
    <n v="3"/>
    <s v="Q1"/>
    <s v="Friday"/>
    <s v="Gurugram"/>
    <s v="Email"/>
    <s v="Compliance Request"/>
    <x v="2"/>
    <x v="0"/>
    <s v="Normal"/>
    <s v="Excellent"/>
    <x v="1"/>
  </r>
  <r>
    <s v="OPS-101302"/>
    <d v="2025-08-14T00:00:00"/>
    <x v="2"/>
    <s v="Pune"/>
    <s v="Compliance Request"/>
    <s v="Low"/>
    <x v="0"/>
    <x v="0"/>
    <x v="0"/>
    <n v="21.7"/>
    <n v="48"/>
    <x v="0"/>
    <n v="0"/>
    <n v="4.8"/>
    <n v="320"/>
    <n v="6944"/>
    <x v="1"/>
    <n v="8"/>
    <s v="Q3"/>
    <s v="Thursday"/>
    <s v="Pune"/>
    <s v="Email"/>
    <s v="Compliance Request"/>
    <x v="2"/>
    <x v="0"/>
    <s v="Normal"/>
    <s v="Excellent"/>
    <x v="0"/>
  </r>
  <r>
    <s v="OPS-101090"/>
    <d v="2025-11-18T00:00:00"/>
    <x v="5"/>
    <s v="Chennai"/>
    <s v="Access Request"/>
    <s v="Medium"/>
    <x v="3"/>
    <x v="4"/>
    <x v="0"/>
    <n v="6.9"/>
    <n v="24"/>
    <x v="0"/>
    <n v="0"/>
    <n v="4.5"/>
    <n v="400"/>
    <n v="2760"/>
    <x v="6"/>
    <n v="11"/>
    <s v="Q4"/>
    <s v="Tuesday"/>
    <s v="Chennai"/>
    <s v="Phone"/>
    <s v="Access Request"/>
    <x v="5"/>
    <x v="0"/>
    <s v="Normal"/>
    <s v="Excellent"/>
    <x v="0"/>
  </r>
  <r>
    <s v="OPS-102716"/>
    <d v="2025-10-20T00:00:00"/>
    <x v="3"/>
    <s v="Chennai"/>
    <s v="System Issue"/>
    <s v="Critical"/>
    <x v="1"/>
    <x v="1"/>
    <x v="0"/>
    <n v="1.3"/>
    <n v="4"/>
    <x v="0"/>
    <n v="0"/>
    <n v="4.5999999999999996"/>
    <n v="320"/>
    <n v="416"/>
    <x v="3"/>
    <n v="10"/>
    <s v="Q4"/>
    <s v="Monday"/>
    <s v="Chennai"/>
    <s v="Portal"/>
    <s v="System Issue"/>
    <x v="3"/>
    <x v="0"/>
    <s v="Normal"/>
    <s v="Excellent"/>
    <x v="0"/>
  </r>
  <r>
    <s v="OPS-101551"/>
    <d v="2025-03-04T00:00:00"/>
    <x v="6"/>
    <s v="Mumbai"/>
    <s v="Report Request"/>
    <s v="Medium"/>
    <x v="3"/>
    <x v="0"/>
    <x v="0"/>
    <n v="10.4"/>
    <n v="24"/>
    <x v="0"/>
    <n v="1"/>
    <n v="4.8"/>
    <n v="350"/>
    <n v="3640"/>
    <x v="8"/>
    <n v="3"/>
    <s v="Q1"/>
    <s v="Tuesday"/>
    <s v="Mumbai"/>
    <s v="Phone"/>
    <s v="Report Request"/>
    <x v="6"/>
    <x v="0"/>
    <s v="Normal"/>
    <s v="Excellent"/>
    <x v="1"/>
  </r>
  <r>
    <s v="OPS-100077"/>
    <d v="2025-09-28T00:00:00"/>
    <x v="2"/>
    <s v="Bengaluru"/>
    <s v="System Issue"/>
    <s v="Medium"/>
    <x v="0"/>
    <x v="1"/>
    <x v="1"/>
    <n v="9.6999999999999993"/>
    <n v="24"/>
    <x v="0"/>
    <n v="1"/>
    <n v="3.8"/>
    <n v="320"/>
    <n v="3104"/>
    <x v="9"/>
    <n v="9"/>
    <s v="Q3"/>
    <s v="Sunday"/>
    <s v="Bengaluru"/>
    <s v="Email"/>
    <s v="System Issue"/>
    <x v="2"/>
    <x v="0"/>
    <s v="Normal"/>
    <s v="Excellent"/>
    <x v="1"/>
  </r>
  <r>
    <s v="OPS-104959"/>
    <d v="2025-08-27T00:00:00"/>
    <x v="5"/>
    <s v="Pune"/>
    <s v="Invoice Query"/>
    <s v="Medium"/>
    <x v="1"/>
    <x v="4"/>
    <x v="1"/>
    <n v="4.8"/>
    <n v="24"/>
    <x v="0"/>
    <n v="1"/>
    <n v="4.7"/>
    <n v="450"/>
    <n v="2160"/>
    <x v="1"/>
    <n v="8"/>
    <s v="Q3"/>
    <s v="Wednesday"/>
    <s v="Pune"/>
    <s v="Portal"/>
    <s v="Invoice Query"/>
    <x v="5"/>
    <x v="0"/>
    <s v="Normal"/>
    <s v="Excellent"/>
    <x v="1"/>
  </r>
  <r>
    <s v="OPS-100234"/>
    <d v="2025-04-07T00:00:00"/>
    <x v="0"/>
    <s v="Bengaluru"/>
    <s v="Data Correction"/>
    <s v="Medium"/>
    <x v="0"/>
    <x v="4"/>
    <x v="0"/>
    <n v="6.8"/>
    <n v="24"/>
    <x v="0"/>
    <n v="0"/>
    <n v="4.9000000000000004"/>
    <n v="320"/>
    <n v="2176"/>
    <x v="10"/>
    <n v="4"/>
    <s v="Q2"/>
    <s v="Monday"/>
    <s v="Bengaluru"/>
    <s v="Email"/>
    <s v="Data Correction"/>
    <x v="0"/>
    <x v="0"/>
    <s v="Normal"/>
    <s v="Excellent"/>
    <x v="0"/>
  </r>
  <r>
    <s v="OPS-101429"/>
    <d v="2025-01-17T00:00:00"/>
    <x v="0"/>
    <s v="Bengaluru"/>
    <s v="Access Request"/>
    <s v="Medium"/>
    <x v="1"/>
    <x v="2"/>
    <x v="2"/>
    <n v="1.1000000000000001"/>
    <n v="24"/>
    <x v="0"/>
    <n v="1"/>
    <n v="4.9000000000000004"/>
    <n v="400"/>
    <n v="440"/>
    <x v="5"/>
    <n v="1"/>
    <s v="Q1"/>
    <s v="Friday"/>
    <s v="Bengaluru"/>
    <s v="Portal"/>
    <s v="Access Request"/>
    <x v="0"/>
    <x v="0"/>
    <s v="Normal"/>
    <s v="Excellent"/>
    <x v="1"/>
  </r>
  <r>
    <s v="OPS-100257"/>
    <d v="2025-04-09T00:00:00"/>
    <x v="1"/>
    <s v="Chennai"/>
    <s v="Compliance Request"/>
    <s v="High"/>
    <x v="1"/>
    <x v="0"/>
    <x v="1"/>
    <n v="7"/>
    <n v="12"/>
    <x v="0"/>
    <n v="3"/>
    <n v="3.8"/>
    <n v="450"/>
    <n v="3150"/>
    <x v="10"/>
    <n v="4"/>
    <s v="Q2"/>
    <s v="Wednesday"/>
    <s v="Chennai"/>
    <s v="Portal"/>
    <s v="Compliance Request"/>
    <x v="1"/>
    <x v="0"/>
    <s v="Normal"/>
    <s v="Good"/>
    <x v="1"/>
  </r>
  <r>
    <s v="OPS-103697"/>
    <d v="2025-05-01T00:00:00"/>
    <x v="4"/>
    <s v="Hyderabad"/>
    <s v="System Issue"/>
    <s v="Medium"/>
    <x v="0"/>
    <x v="4"/>
    <x v="0"/>
    <n v="7.3"/>
    <n v="24"/>
    <x v="0"/>
    <n v="1"/>
    <n v="4.4000000000000004"/>
    <n v="400"/>
    <n v="2920"/>
    <x v="2"/>
    <n v="5"/>
    <s v="Q2"/>
    <s v="Thursday"/>
    <s v="Hyderabad"/>
    <s v="Email"/>
    <s v="System Issue"/>
    <x v="4"/>
    <x v="0"/>
    <s v="Normal"/>
    <s v="Excellent"/>
    <x v="1"/>
  </r>
  <r>
    <s v="OPS-102227"/>
    <d v="2025-06-13T00:00:00"/>
    <x v="4"/>
    <s v="Gurugram"/>
    <s v="Compliance Request"/>
    <s v="High"/>
    <x v="2"/>
    <x v="0"/>
    <x v="0"/>
    <n v="6.4"/>
    <n v="12"/>
    <x v="0"/>
    <n v="0"/>
    <s v="Unknown"/>
    <n v="350"/>
    <n v="2240"/>
    <x v="0"/>
    <n v="6"/>
    <s v="Q2"/>
    <s v="Friday"/>
    <s v="Gurugram"/>
    <s v="Teams"/>
    <s v="Compliance Request"/>
    <x v="4"/>
    <x v="0"/>
    <s v="Normal"/>
    <s v="Good"/>
    <x v="0"/>
  </r>
  <r>
    <s v="OPS-103076"/>
    <d v="2025-07-10T00:00:00"/>
    <x v="4"/>
    <s v="Pune"/>
    <s v="Data Correction"/>
    <s v="Medium"/>
    <x v="1"/>
    <x v="2"/>
    <x v="0"/>
    <n v="9"/>
    <n v="24"/>
    <x v="0"/>
    <n v="0"/>
    <n v="3.9"/>
    <n v="400"/>
    <n v="3600"/>
    <x v="11"/>
    <n v="7"/>
    <s v="Q3"/>
    <s v="Thursday"/>
    <s v="Pune"/>
    <s v="Portal"/>
    <s v="Data Correction"/>
    <x v="4"/>
    <x v="0"/>
    <s v="Normal"/>
    <s v="Excellent"/>
    <x v="0"/>
  </r>
  <r>
    <s v="OPS-101257"/>
    <d v="2025-11-24T00:00:00"/>
    <x v="2"/>
    <s v="Pune"/>
    <s v="System Issue"/>
    <s v="Medium"/>
    <x v="1"/>
    <x v="2"/>
    <x v="1"/>
    <n v="26.7"/>
    <n v="24"/>
    <x v="1"/>
    <n v="3"/>
    <n v="2.5"/>
    <n v="450"/>
    <n v="12015"/>
    <x v="6"/>
    <n v="11"/>
    <s v="Q4"/>
    <s v="Monday"/>
    <s v="Pune"/>
    <s v="Portal"/>
    <s v="System Issue"/>
    <x v="2"/>
    <x v="1"/>
    <s v="Normal"/>
    <s v="At Risk"/>
    <x v="1"/>
  </r>
  <r>
    <s v="OPS-100155"/>
    <d v="2025-07-06T00:00:00"/>
    <x v="1"/>
    <s v="Chennai"/>
    <s v="Compliance Request"/>
    <s v="High"/>
    <x v="2"/>
    <x v="4"/>
    <x v="2"/>
    <n v="14.9"/>
    <n v="12"/>
    <x v="1"/>
    <n v="0"/>
    <n v="4"/>
    <n v="280"/>
    <n v="4172"/>
    <x v="11"/>
    <n v="7"/>
    <s v="Q3"/>
    <s v="Sunday"/>
    <s v="Chennai"/>
    <s v="Teams"/>
    <s v="Compliance Request"/>
    <x v="1"/>
    <x v="1"/>
    <s v="Normal"/>
    <s v="At Risk"/>
    <x v="0"/>
  </r>
  <r>
    <s v="OPS-102911"/>
    <d v="2025-01-02T00:00:00"/>
    <x v="5"/>
    <s v="Unknown"/>
    <s v="Invoice Query"/>
    <s v="Medium"/>
    <x v="0"/>
    <x v="3"/>
    <x v="1"/>
    <n v="20.100000000000001"/>
    <n v="24"/>
    <x v="0"/>
    <n v="2"/>
    <n v="3.9"/>
    <n v="450"/>
    <n v="9045"/>
    <x v="5"/>
    <n v="1"/>
    <s v="Q1"/>
    <s v="Thursday"/>
    <s v="Unknown"/>
    <s v="Email"/>
    <s v="Invoice Query"/>
    <x v="5"/>
    <x v="0"/>
    <s v="Normal"/>
    <s v="Good"/>
    <x v="1"/>
  </r>
  <r>
    <s v="OPS-104316"/>
    <d v="2025-06-26T00:00:00"/>
    <x v="1"/>
    <s v="Noida"/>
    <s v="Report Request"/>
    <s v="High"/>
    <x v="0"/>
    <x v="3"/>
    <x v="0"/>
    <n v="8.8000000000000007"/>
    <n v="12"/>
    <x v="0"/>
    <n v="0"/>
    <n v="5"/>
    <n v="450"/>
    <n v="3960"/>
    <x v="0"/>
    <n v="6"/>
    <s v="Q2"/>
    <s v="Thursday"/>
    <s v="Noida"/>
    <s v="Email"/>
    <s v="Report Request"/>
    <x v="1"/>
    <x v="0"/>
    <s v="Normal"/>
    <s v="Good"/>
    <x v="0"/>
  </r>
  <r>
    <s v="OPS-101097"/>
    <d v="2025-10-21T00:00:00"/>
    <x v="0"/>
    <s v="Mumbai"/>
    <s v="Compliance Request"/>
    <s v="Low"/>
    <x v="0"/>
    <x v="2"/>
    <x v="0"/>
    <n v="7"/>
    <n v="48"/>
    <x v="0"/>
    <n v="0"/>
    <n v="4.9000000000000004"/>
    <n v="450"/>
    <n v="3150"/>
    <x v="3"/>
    <n v="10"/>
    <s v="Q4"/>
    <s v="Tuesday"/>
    <s v="Mumbai"/>
    <s v="Email"/>
    <s v="Compliance Request"/>
    <x v="0"/>
    <x v="0"/>
    <s v="Normal"/>
    <s v="Excellent"/>
    <x v="0"/>
  </r>
  <r>
    <s v="OPS-103129"/>
    <d v="2025-03-14T00:00:00"/>
    <x v="4"/>
    <s v="Chennai"/>
    <s v="Data Correction"/>
    <s v="Low"/>
    <x v="1"/>
    <x v="3"/>
    <x v="0"/>
    <n v="10.4"/>
    <n v="48"/>
    <x v="0"/>
    <n v="0"/>
    <n v="5"/>
    <n v="320"/>
    <n v="3328"/>
    <x v="8"/>
    <n v="3"/>
    <s v="Q1"/>
    <s v="Friday"/>
    <s v="Chennai"/>
    <s v="Portal"/>
    <s v="Data Correction"/>
    <x v="4"/>
    <x v="0"/>
    <s v="Normal"/>
    <s v="Excellent"/>
    <x v="0"/>
  </r>
  <r>
    <s v="OPS-101395"/>
    <d v="2025-10-16T00:00:00"/>
    <x v="5"/>
    <s v="Hyderabad"/>
    <s v="Compliance Request"/>
    <s v="Low"/>
    <x v="3"/>
    <x v="2"/>
    <x v="2"/>
    <n v="7.4"/>
    <n v="48"/>
    <x v="0"/>
    <n v="0"/>
    <n v="4.5999999999999996"/>
    <n v="450"/>
    <n v="3330"/>
    <x v="3"/>
    <n v="10"/>
    <s v="Q4"/>
    <s v="Thursday"/>
    <s v="Hyderabad"/>
    <s v="Phone"/>
    <s v="Compliance Request"/>
    <x v="5"/>
    <x v="0"/>
    <s v="Normal"/>
    <s v="Excellent"/>
    <x v="0"/>
  </r>
  <r>
    <s v="OPS-101368"/>
    <d v="2025-05-10T00:00:00"/>
    <x v="3"/>
    <s v="Pune"/>
    <s v="Access Request"/>
    <s v="Low"/>
    <x v="0"/>
    <x v="1"/>
    <x v="0"/>
    <n v="17.8"/>
    <n v="48"/>
    <x v="0"/>
    <n v="0"/>
    <n v="4.3"/>
    <n v="350"/>
    <n v="6230"/>
    <x v="2"/>
    <n v="5"/>
    <s v="Q2"/>
    <s v="Saturday"/>
    <s v="Pune"/>
    <s v="Email"/>
    <s v="Access Request"/>
    <x v="3"/>
    <x v="0"/>
    <s v="Normal"/>
    <s v="Excellent"/>
    <x v="0"/>
  </r>
  <r>
    <s v="OPS-101995"/>
    <d v="2025-07-23T00:00:00"/>
    <x v="2"/>
    <s v="Pune"/>
    <s v="Vendor Query"/>
    <s v="Low"/>
    <x v="2"/>
    <x v="3"/>
    <x v="0"/>
    <n v="23.8"/>
    <n v="48"/>
    <x v="0"/>
    <n v="0"/>
    <n v="4.5"/>
    <n v="350"/>
    <n v="8330"/>
    <x v="11"/>
    <n v="7"/>
    <s v="Q3"/>
    <s v="Wednesday"/>
    <s v="Pune"/>
    <s v="Teams"/>
    <s v="Vendor Query"/>
    <x v="2"/>
    <x v="0"/>
    <s v="Normal"/>
    <s v="Excellent"/>
    <x v="0"/>
  </r>
  <r>
    <s v="OPS-104789"/>
    <d v="2025-01-28T00:00:00"/>
    <x v="2"/>
    <s v="Chennai"/>
    <s v="Report Request"/>
    <s v="High"/>
    <x v="1"/>
    <x v="4"/>
    <x v="0"/>
    <n v="10.4"/>
    <n v="12"/>
    <x v="0"/>
    <n v="0"/>
    <n v="4.9000000000000004"/>
    <n v="450"/>
    <n v="4680"/>
    <x v="5"/>
    <n v="1"/>
    <s v="Q1"/>
    <s v="Tuesday"/>
    <s v="Chennai"/>
    <s v="Portal"/>
    <s v="Report Request"/>
    <x v="2"/>
    <x v="0"/>
    <s v="Normal"/>
    <s v="Good"/>
    <x v="0"/>
  </r>
  <r>
    <s v="OPS-104810"/>
    <d v="2025-03-18T00:00:00"/>
    <x v="1"/>
    <s v="Hyderabad"/>
    <s v="Data Correction"/>
    <s v="High"/>
    <x v="3"/>
    <x v="3"/>
    <x v="0"/>
    <n v="4.0999999999999996"/>
    <n v="12"/>
    <x v="0"/>
    <n v="1"/>
    <n v="5"/>
    <n v="280"/>
    <n v="1148"/>
    <x v="8"/>
    <n v="3"/>
    <s v="Q1"/>
    <s v="Tuesday"/>
    <s v="Hyderabad"/>
    <s v="Phone"/>
    <s v="Data Correction"/>
    <x v="1"/>
    <x v="0"/>
    <s v="Normal"/>
    <s v="Excellent"/>
    <x v="1"/>
  </r>
  <r>
    <s v="OPS-100387"/>
    <d v="2025-05-22T00:00:00"/>
    <x v="4"/>
    <s v="Noida"/>
    <s v="Invoice Query"/>
    <s v="Medium"/>
    <x v="0"/>
    <x v="1"/>
    <x v="0"/>
    <n v="2.2999999999999998"/>
    <n v="24"/>
    <x v="0"/>
    <n v="0"/>
    <n v="5"/>
    <n v="350"/>
    <n v="805"/>
    <x v="2"/>
    <n v="5"/>
    <s v="Q2"/>
    <s v="Thursday"/>
    <s v="Noida"/>
    <s v="Email"/>
    <s v="Invoice Query"/>
    <x v="4"/>
    <x v="0"/>
    <s v="Normal"/>
    <s v="Excellent"/>
    <x v="0"/>
  </r>
  <r>
    <s v="OPS-100912"/>
    <d v="2025-03-27T00:00:00"/>
    <x v="1"/>
    <s v="Bengaluru"/>
    <s v="Access Request"/>
    <s v="High"/>
    <x v="3"/>
    <x v="0"/>
    <x v="0"/>
    <n v="7"/>
    <n v="12"/>
    <x v="0"/>
    <n v="0"/>
    <n v="4.4000000000000004"/>
    <n v="450"/>
    <n v="3150"/>
    <x v="8"/>
    <n v="3"/>
    <s v="Q1"/>
    <s v="Thursday"/>
    <s v="Bengaluru"/>
    <s v="Phone"/>
    <s v="Access Request"/>
    <x v="1"/>
    <x v="0"/>
    <s v="Normal"/>
    <s v="Good"/>
    <x v="0"/>
  </r>
  <r>
    <s v="OPS-104449"/>
    <d v="2025-12-19T00:00:00"/>
    <x v="3"/>
    <s v="Chennai"/>
    <s v="System Issue"/>
    <s v="Critical"/>
    <x v="1"/>
    <x v="4"/>
    <x v="0"/>
    <n v="1.4"/>
    <n v="4"/>
    <x v="0"/>
    <n v="2"/>
    <n v="4.5"/>
    <n v="320"/>
    <n v="448"/>
    <x v="7"/>
    <n v="12"/>
    <s v="Q4"/>
    <s v="Friday"/>
    <s v="Chennai"/>
    <s v="Portal"/>
    <s v="System Issue"/>
    <x v="3"/>
    <x v="0"/>
    <s v="Normal"/>
    <s v="Excellent"/>
    <x v="1"/>
  </r>
  <r>
    <s v="OPS-101375"/>
    <d v="2025-10-09T00:00:00"/>
    <x v="4"/>
    <s v="Gurugram"/>
    <s v="Vendor Query"/>
    <s v="Medium"/>
    <x v="2"/>
    <x v="1"/>
    <x v="0"/>
    <n v="17.2"/>
    <n v="24"/>
    <x v="0"/>
    <n v="0"/>
    <n v="4.3"/>
    <n v="350"/>
    <n v="6020"/>
    <x v="3"/>
    <n v="10"/>
    <s v="Q4"/>
    <s v="Thursday"/>
    <s v="Gurugram"/>
    <s v="Teams"/>
    <s v="Vendor Query"/>
    <x v="4"/>
    <x v="0"/>
    <s v="Normal"/>
    <s v="Good"/>
    <x v="0"/>
  </r>
  <r>
    <s v="OPS-101406"/>
    <d v="2025-03-14T00:00:00"/>
    <x v="2"/>
    <s v="Mumbai"/>
    <s v="System Issue"/>
    <s v="High"/>
    <x v="0"/>
    <x v="4"/>
    <x v="0"/>
    <n v="5.9"/>
    <n v="12"/>
    <x v="0"/>
    <n v="0"/>
    <n v="4.8"/>
    <n v="280"/>
    <n v="1652"/>
    <x v="8"/>
    <n v="3"/>
    <s v="Q1"/>
    <s v="Friday"/>
    <s v="Mumbai"/>
    <s v="Email"/>
    <s v="System Issue"/>
    <x v="2"/>
    <x v="0"/>
    <s v="Normal"/>
    <s v="Excellent"/>
    <x v="0"/>
  </r>
  <r>
    <s v="OPS-103477"/>
    <d v="2025-10-11T00:00:00"/>
    <x v="2"/>
    <s v="Pune"/>
    <s v="Invoice Query"/>
    <s v="Medium"/>
    <x v="0"/>
    <x v="4"/>
    <x v="2"/>
    <n v="4"/>
    <n v="24"/>
    <x v="0"/>
    <n v="0"/>
    <n v="5"/>
    <n v="280"/>
    <n v="1120"/>
    <x v="3"/>
    <n v="10"/>
    <s v="Q4"/>
    <s v="Saturday"/>
    <s v="Pune"/>
    <s v="Email"/>
    <s v="Invoice Query"/>
    <x v="2"/>
    <x v="0"/>
    <s v="Normal"/>
    <s v="Excellent"/>
    <x v="0"/>
  </r>
  <r>
    <s v="OPS-101469"/>
    <d v="2025-03-23T00:00:00"/>
    <x v="5"/>
    <s v="Gurugram"/>
    <s v="Vendor Query"/>
    <s v="Medium"/>
    <x v="2"/>
    <x v="3"/>
    <x v="0"/>
    <n v="4"/>
    <n v="24"/>
    <x v="0"/>
    <n v="1"/>
    <n v="5"/>
    <n v="400"/>
    <n v="1600"/>
    <x v="8"/>
    <n v="3"/>
    <s v="Q1"/>
    <s v="Sunday"/>
    <s v="Gurugram"/>
    <s v="Teams"/>
    <s v="Vendor Query"/>
    <x v="5"/>
    <x v="0"/>
    <s v="Normal"/>
    <s v="Excellent"/>
    <x v="1"/>
  </r>
  <r>
    <s v="OPS-100780"/>
    <d v="2025-09-12T00:00:00"/>
    <x v="5"/>
    <s v="Pune"/>
    <s v="Vendor Query"/>
    <s v="Low"/>
    <x v="1"/>
    <x v="2"/>
    <x v="1"/>
    <n v="9.1999999999999993"/>
    <n v="48"/>
    <x v="0"/>
    <n v="2"/>
    <n v="3.6"/>
    <n v="450"/>
    <n v="4140"/>
    <x v="9"/>
    <n v="9"/>
    <s v="Q3"/>
    <s v="Friday"/>
    <s v="Pune"/>
    <s v="Portal"/>
    <s v="Vendor Query"/>
    <x v="5"/>
    <x v="0"/>
    <s v="Normal"/>
    <s v="Excellent"/>
    <x v="1"/>
  </r>
  <r>
    <s v="OPS-101489"/>
    <d v="2025-07-29T00:00:00"/>
    <x v="5"/>
    <s v="Gurugram"/>
    <s v="Compliance Request"/>
    <s v="Medium"/>
    <x v="4"/>
    <x v="0"/>
    <x v="0"/>
    <n v="5.9"/>
    <n v="24"/>
    <x v="0"/>
    <n v="0"/>
    <n v="5"/>
    <n v="320"/>
    <n v="1888"/>
    <x v="11"/>
    <n v="7"/>
    <s v="Q3"/>
    <s v="Tuesday"/>
    <s v="Gurugram"/>
    <s v="Unknown"/>
    <s v="Compliance Request"/>
    <x v="5"/>
    <x v="0"/>
    <s v="Normal"/>
    <s v="Excellent"/>
    <x v="0"/>
  </r>
  <r>
    <s v="OPS-102881"/>
    <d v="2025-03-28T00:00:00"/>
    <x v="1"/>
    <s v="Bengaluru"/>
    <s v="Compliance Request"/>
    <s v="Low"/>
    <x v="1"/>
    <x v="3"/>
    <x v="0"/>
    <n v="24.1"/>
    <n v="48"/>
    <x v="0"/>
    <n v="0"/>
    <n v="4.0999999999999996"/>
    <n v="400"/>
    <n v="9640"/>
    <x v="8"/>
    <n v="3"/>
    <s v="Q1"/>
    <s v="Friday"/>
    <s v="Bengaluru"/>
    <s v="Portal"/>
    <s v="Compliance Request"/>
    <x v="1"/>
    <x v="0"/>
    <s v="Normal"/>
    <s v="Good"/>
    <x v="0"/>
  </r>
  <r>
    <s v="OPS-101154"/>
    <d v="2025-10-23T00:00:00"/>
    <x v="2"/>
    <s v="Chennai"/>
    <s v="Report Request"/>
    <s v="Medium"/>
    <x v="1"/>
    <x v="1"/>
    <x v="0"/>
    <n v="4.4000000000000004"/>
    <n v="24"/>
    <x v="0"/>
    <n v="1"/>
    <n v="5"/>
    <n v="350"/>
    <n v="1540"/>
    <x v="3"/>
    <n v="10"/>
    <s v="Q4"/>
    <s v="Thursday"/>
    <s v="Chennai"/>
    <s v="Portal"/>
    <s v="Report Request"/>
    <x v="2"/>
    <x v="0"/>
    <s v="Normal"/>
    <s v="Excellent"/>
    <x v="1"/>
  </r>
  <r>
    <s v="OPS-100977"/>
    <d v="2025-07-22T00:00:00"/>
    <x v="5"/>
    <s v="Pune"/>
    <s v="Compliance Request"/>
    <s v="Medium"/>
    <x v="0"/>
    <x v="3"/>
    <x v="0"/>
    <n v="19"/>
    <n v="24"/>
    <x v="0"/>
    <n v="0"/>
    <n v="4.7"/>
    <n v="400"/>
    <n v="7600"/>
    <x v="11"/>
    <n v="7"/>
    <s v="Q3"/>
    <s v="Tuesday"/>
    <s v="Pune"/>
    <s v="Email"/>
    <s v="Compliance Request"/>
    <x v="5"/>
    <x v="0"/>
    <s v="Normal"/>
    <s v="Good"/>
    <x v="0"/>
  </r>
  <r>
    <s v="OPS-102567"/>
    <d v="2025-11-16T00:00:00"/>
    <x v="5"/>
    <s v="Bengaluru"/>
    <s v="Data Correction"/>
    <s v="High"/>
    <x v="0"/>
    <x v="0"/>
    <x v="0"/>
    <n v="31.8"/>
    <n v="12"/>
    <x v="1"/>
    <n v="0"/>
    <n v="3.3"/>
    <n v="450"/>
    <n v="14310"/>
    <x v="6"/>
    <n v="11"/>
    <s v="Q4"/>
    <s v="Sunday"/>
    <s v="Bengaluru"/>
    <s v="Email"/>
    <s v="Data Correction"/>
    <x v="5"/>
    <x v="1"/>
    <s v="Normal"/>
    <s v="Critical"/>
    <x v="0"/>
  </r>
  <r>
    <s v="OPS-102223"/>
    <d v="2025-06-16T00:00:00"/>
    <x v="2"/>
    <s v="Pune"/>
    <s v="Employee Query"/>
    <s v="Medium"/>
    <x v="0"/>
    <x v="4"/>
    <x v="0"/>
    <n v="18.5"/>
    <n v="24"/>
    <x v="0"/>
    <n v="1"/>
    <n v="4.3"/>
    <n v="280"/>
    <n v="5180"/>
    <x v="0"/>
    <n v="6"/>
    <s v="Q2"/>
    <s v="Monday"/>
    <s v="Pune"/>
    <s v="Email"/>
    <s v="Employee Query"/>
    <x v="2"/>
    <x v="0"/>
    <s v="Normal"/>
    <s v="Good"/>
    <x v="1"/>
  </r>
  <r>
    <s v="OPS-100002"/>
    <d v="2025-12-15T00:00:00"/>
    <x v="5"/>
    <s v="Chennai"/>
    <s v="Report Request"/>
    <s v="Low"/>
    <x v="0"/>
    <x v="3"/>
    <x v="2"/>
    <n v="6.9"/>
    <n v="48"/>
    <x v="0"/>
    <n v="0"/>
    <n v="5"/>
    <n v="280"/>
    <n v="1932"/>
    <x v="7"/>
    <n v="12"/>
    <s v="Q4"/>
    <s v="Monday"/>
    <s v="Chennai"/>
    <s v="Email"/>
    <s v="Report Request"/>
    <x v="5"/>
    <x v="0"/>
    <s v="Normal"/>
    <s v="Excellent"/>
    <x v="0"/>
  </r>
  <r>
    <s v="OPS-101566"/>
    <d v="2025-08-03T00:00:00"/>
    <x v="3"/>
    <s v="Unknown"/>
    <s v="Vendor Query"/>
    <s v="Low"/>
    <x v="0"/>
    <x v="0"/>
    <x v="0"/>
    <n v="18.899999999999999"/>
    <n v="48"/>
    <x v="0"/>
    <n v="2"/>
    <n v="3.1"/>
    <n v="400"/>
    <n v="7560"/>
    <x v="1"/>
    <n v="8"/>
    <s v="Q3"/>
    <s v="Sunday"/>
    <s v="Unknown"/>
    <s v="Email"/>
    <s v="Vendor Query"/>
    <x v="3"/>
    <x v="0"/>
    <s v="Normal"/>
    <s v="Excellent"/>
    <x v="1"/>
  </r>
  <r>
    <s v="OPS-103287"/>
    <d v="2025-04-13T00:00:00"/>
    <x v="2"/>
    <s v="Hyderabad"/>
    <s v="Access Request"/>
    <s v="Medium"/>
    <x v="1"/>
    <x v="3"/>
    <x v="1"/>
    <n v="13.4"/>
    <n v="24"/>
    <x v="0"/>
    <n v="1"/>
    <n v="3.8"/>
    <n v="280"/>
    <n v="3752"/>
    <x v="10"/>
    <n v="4"/>
    <s v="Q2"/>
    <s v="Sunday"/>
    <s v="Hyderabad"/>
    <s v="Portal"/>
    <s v="Access Request"/>
    <x v="2"/>
    <x v="0"/>
    <s v="Normal"/>
    <s v="Good"/>
    <x v="1"/>
  </r>
  <r>
    <s v="OPS-102011"/>
    <d v="2025-01-01T00:00:00"/>
    <x v="3"/>
    <s v="Pune"/>
    <s v="Report Request"/>
    <s v="Low"/>
    <x v="2"/>
    <x v="3"/>
    <x v="0"/>
    <n v="9.8000000000000007"/>
    <n v="48"/>
    <x v="0"/>
    <n v="2"/>
    <n v="4.2"/>
    <n v="450"/>
    <n v="4410"/>
    <x v="5"/>
    <n v="1"/>
    <s v="Q1"/>
    <s v="Wednesday"/>
    <s v="Pune"/>
    <s v="Teams"/>
    <s v="Report Request"/>
    <x v="3"/>
    <x v="0"/>
    <s v="Normal"/>
    <s v="Excellent"/>
    <x v="1"/>
  </r>
  <r>
    <s v="OPS-103540"/>
    <d v="2025-10-21T00:00:00"/>
    <x v="0"/>
    <s v="Mumbai"/>
    <s v="Report Request"/>
    <s v="Medium"/>
    <x v="2"/>
    <x v="2"/>
    <x v="0"/>
    <n v="8.5"/>
    <n v="24"/>
    <x v="0"/>
    <n v="0"/>
    <n v="4.5"/>
    <n v="400"/>
    <n v="3400"/>
    <x v="3"/>
    <n v="10"/>
    <s v="Q4"/>
    <s v="Tuesday"/>
    <s v="Mumbai"/>
    <s v="Teams"/>
    <s v="Report Request"/>
    <x v="0"/>
    <x v="0"/>
    <s v="Normal"/>
    <s v="Excellent"/>
    <x v="0"/>
  </r>
  <r>
    <s v="OPS-104596"/>
    <d v="2025-06-24T00:00:00"/>
    <x v="5"/>
    <s v="Gurugram"/>
    <s v="Report Request"/>
    <s v="Low"/>
    <x v="0"/>
    <x v="2"/>
    <x v="0"/>
    <n v="21.1"/>
    <n v="48"/>
    <x v="0"/>
    <n v="0"/>
    <n v="4"/>
    <n v="450"/>
    <n v="9495"/>
    <x v="0"/>
    <n v="6"/>
    <s v="Q2"/>
    <s v="Tuesday"/>
    <s v="Gurugram"/>
    <s v="Email"/>
    <s v="Report Request"/>
    <x v="5"/>
    <x v="0"/>
    <s v="Normal"/>
    <s v="Excellent"/>
    <x v="0"/>
  </r>
  <r>
    <s v="OPS-103867"/>
    <d v="2025-01-04T00:00:00"/>
    <x v="3"/>
    <s v="Bengaluru"/>
    <s v="Compliance Request"/>
    <s v="Medium"/>
    <x v="0"/>
    <x v="2"/>
    <x v="0"/>
    <n v="5.9"/>
    <n v="24"/>
    <x v="0"/>
    <n v="1"/>
    <n v="4.5999999999999996"/>
    <n v="320"/>
    <n v="1888"/>
    <x v="5"/>
    <n v="1"/>
    <s v="Q1"/>
    <s v="Saturday"/>
    <s v="Bengaluru"/>
    <s v="Email"/>
    <s v="Compliance Request"/>
    <x v="3"/>
    <x v="0"/>
    <s v="Normal"/>
    <s v="Excellent"/>
    <x v="1"/>
  </r>
  <r>
    <s v="OPS-101709"/>
    <d v="2025-06-24T00:00:00"/>
    <x v="0"/>
    <s v="Gurugram"/>
    <s v="Invoice Query"/>
    <s v="Medium"/>
    <x v="2"/>
    <x v="5"/>
    <x v="0"/>
    <n v="3.3"/>
    <n v="24"/>
    <x v="0"/>
    <n v="0"/>
    <n v="5"/>
    <n v="450"/>
    <n v="1485"/>
    <x v="0"/>
    <n v="6"/>
    <s v="Q2"/>
    <s v="Tuesday"/>
    <s v="Gurugram"/>
    <s v="Teams"/>
    <s v="Invoice Query"/>
    <x v="0"/>
    <x v="0"/>
    <s v="Normal"/>
    <s v="Excellent"/>
    <x v="0"/>
  </r>
  <r>
    <s v="OPS-102439"/>
    <d v="2025-02-25T00:00:00"/>
    <x v="5"/>
    <s v="Bengaluru"/>
    <s v="Compliance Request"/>
    <s v="Low"/>
    <x v="0"/>
    <x v="2"/>
    <x v="0"/>
    <n v="4"/>
    <n v="48"/>
    <x v="0"/>
    <n v="0"/>
    <n v="4.2"/>
    <n v="320"/>
    <n v="1280"/>
    <x v="4"/>
    <n v="2"/>
    <s v="Q1"/>
    <s v="Tuesday"/>
    <s v="Bengaluru"/>
    <s v="Email"/>
    <s v="Compliance Request"/>
    <x v="5"/>
    <x v="0"/>
    <s v="Normal"/>
    <s v="Excellent"/>
    <x v="0"/>
  </r>
  <r>
    <s v="OPS-102188"/>
    <d v="2025-08-29T00:00:00"/>
    <x v="6"/>
    <s v="Noida"/>
    <s v="Invoice Query"/>
    <s v="Low"/>
    <x v="1"/>
    <x v="3"/>
    <x v="0"/>
    <n v="2.6"/>
    <n v="48"/>
    <x v="0"/>
    <n v="2"/>
    <n v="3.9"/>
    <n v="280"/>
    <n v="728"/>
    <x v="1"/>
    <n v="8"/>
    <s v="Q3"/>
    <s v="Friday"/>
    <s v="Noida"/>
    <s v="Portal"/>
    <s v="Invoice Query"/>
    <x v="6"/>
    <x v="0"/>
    <s v="Normal"/>
    <s v="Excellent"/>
    <x v="1"/>
  </r>
  <r>
    <s v="OPS-100996"/>
    <d v="2025-02-07T00:00:00"/>
    <x v="1"/>
    <s v="Gurugram"/>
    <s v="Invoice Query"/>
    <s v="Low"/>
    <x v="1"/>
    <x v="1"/>
    <x v="0"/>
    <n v="10.5"/>
    <n v="48"/>
    <x v="0"/>
    <n v="0"/>
    <n v="5"/>
    <n v="350"/>
    <n v="3675"/>
    <x v="4"/>
    <n v="2"/>
    <s v="Q1"/>
    <s v="Friday"/>
    <s v="Gurugram"/>
    <s v="Portal"/>
    <s v="Invoice Query"/>
    <x v="1"/>
    <x v="0"/>
    <s v="Normal"/>
    <s v="Excellent"/>
    <x v="0"/>
  </r>
  <r>
    <s v="OPS-104897"/>
    <d v="2025-11-17T00:00:00"/>
    <x v="0"/>
    <s v="Gurugram"/>
    <s v="Compliance Request"/>
    <s v="High"/>
    <x v="1"/>
    <x v="4"/>
    <x v="0"/>
    <n v="7.1"/>
    <n v="12"/>
    <x v="0"/>
    <n v="1"/>
    <n v="4.8"/>
    <n v="280"/>
    <n v="1988"/>
    <x v="6"/>
    <n v="11"/>
    <s v="Q4"/>
    <s v="Monday"/>
    <s v="Gurugram"/>
    <s v="Portal"/>
    <s v="Compliance Request"/>
    <x v="0"/>
    <x v="0"/>
    <s v="Normal"/>
    <s v="Good"/>
    <x v="1"/>
  </r>
  <r>
    <s v="OPS-101782"/>
    <d v="2025-12-06T00:00:00"/>
    <x v="4"/>
    <s v="Bengaluru"/>
    <s v="Invoice Query"/>
    <s v="Low"/>
    <x v="1"/>
    <x v="0"/>
    <x v="0"/>
    <n v="11.8"/>
    <n v="48"/>
    <x v="0"/>
    <n v="0"/>
    <n v="5"/>
    <n v="450"/>
    <n v="5310"/>
    <x v="7"/>
    <n v="12"/>
    <s v="Q4"/>
    <s v="Saturday"/>
    <s v="Bengaluru"/>
    <s v="Portal"/>
    <s v="Invoice Query"/>
    <x v="4"/>
    <x v="0"/>
    <s v="Normal"/>
    <s v="Excellent"/>
    <x v="0"/>
  </r>
  <r>
    <s v="OPS-103101"/>
    <d v="2025-12-20T00:00:00"/>
    <x v="5"/>
    <s v="Noida"/>
    <s v="Report Request"/>
    <s v="Medium"/>
    <x v="0"/>
    <x v="0"/>
    <x v="1"/>
    <n v="24.8"/>
    <n v="24"/>
    <x v="1"/>
    <n v="2"/>
    <n v="4"/>
    <n v="280"/>
    <n v="6944"/>
    <x v="7"/>
    <n v="12"/>
    <s v="Q4"/>
    <s v="Saturday"/>
    <s v="Noida"/>
    <s v="Email"/>
    <s v="Report Request"/>
    <x v="5"/>
    <x v="1"/>
    <s v="Normal"/>
    <s v="At Risk"/>
    <x v="1"/>
  </r>
  <r>
    <s v="OPS-100410"/>
    <d v="2025-02-23T00:00:00"/>
    <x v="6"/>
    <s v="Mumbai"/>
    <s v="Invoice Query"/>
    <s v="High"/>
    <x v="1"/>
    <x v="0"/>
    <x v="0"/>
    <n v="9.6"/>
    <n v="12"/>
    <x v="0"/>
    <n v="1"/>
    <n v="4.5999999999999996"/>
    <n v="400"/>
    <n v="3840"/>
    <x v="4"/>
    <n v="2"/>
    <s v="Q1"/>
    <s v="Sunday"/>
    <s v="Mumbai"/>
    <s v="Portal"/>
    <s v="Invoice Query"/>
    <x v="6"/>
    <x v="0"/>
    <s v="Normal"/>
    <s v="Good"/>
    <x v="1"/>
  </r>
  <r>
    <s v="OPS-100804"/>
    <d v="2025-04-16T00:00:00"/>
    <x v="6"/>
    <s v="Mumbai"/>
    <s v="Compliance Request"/>
    <s v="Medium"/>
    <x v="0"/>
    <x v="1"/>
    <x v="0"/>
    <n v="7"/>
    <n v="24"/>
    <x v="0"/>
    <n v="0"/>
    <n v="4.5999999999999996"/>
    <n v="280"/>
    <n v="1960"/>
    <x v="10"/>
    <n v="4"/>
    <s v="Q2"/>
    <s v="Wednesday"/>
    <s v="Mumbai"/>
    <s v="Email"/>
    <s v="Compliance Request"/>
    <x v="6"/>
    <x v="0"/>
    <s v="Normal"/>
    <s v="Excellent"/>
    <x v="0"/>
  </r>
  <r>
    <s v="OPS-104832"/>
    <d v="2025-09-26T00:00:00"/>
    <x v="1"/>
    <s v="Mumbai"/>
    <s v="Invoice Query"/>
    <s v="Low"/>
    <x v="0"/>
    <x v="3"/>
    <x v="1"/>
    <n v="18.5"/>
    <n v="48"/>
    <x v="0"/>
    <n v="2"/>
    <n v="3.9"/>
    <n v="350"/>
    <n v="6475"/>
    <x v="9"/>
    <n v="9"/>
    <s v="Q3"/>
    <s v="Friday"/>
    <s v="Mumbai"/>
    <s v="Email"/>
    <s v="Invoice Query"/>
    <x v="1"/>
    <x v="0"/>
    <s v="Normal"/>
    <s v="Excellent"/>
    <x v="1"/>
  </r>
  <r>
    <s v="OPS-104513"/>
    <d v="2025-01-23T00:00:00"/>
    <x v="1"/>
    <s v="Bengaluru"/>
    <s v="Access Request"/>
    <s v="Low"/>
    <x v="0"/>
    <x v="4"/>
    <x v="0"/>
    <n v="7"/>
    <n v="48"/>
    <x v="0"/>
    <n v="0"/>
    <n v="5"/>
    <n v="320"/>
    <n v="2240"/>
    <x v="5"/>
    <n v="1"/>
    <s v="Q1"/>
    <s v="Thursday"/>
    <s v="Bengaluru"/>
    <s v="Email"/>
    <s v="Access Request"/>
    <x v="1"/>
    <x v="0"/>
    <s v="Normal"/>
    <s v="Excellent"/>
    <x v="0"/>
  </r>
  <r>
    <s v="OPS-103956"/>
    <d v="2025-03-31T00:00:00"/>
    <x v="5"/>
    <s v="Bengaluru"/>
    <s v="Report Request"/>
    <s v="Medium"/>
    <x v="0"/>
    <x v="1"/>
    <x v="1"/>
    <n v="8"/>
    <n v="24"/>
    <x v="0"/>
    <n v="1"/>
    <n v="4.5999999999999996"/>
    <n v="280"/>
    <n v="2240"/>
    <x v="8"/>
    <n v="3"/>
    <s v="Q1"/>
    <s v="Monday"/>
    <s v="Bengaluru"/>
    <s v="Email"/>
    <s v="Report Request"/>
    <x v="5"/>
    <x v="0"/>
    <s v="Normal"/>
    <s v="Excellent"/>
    <x v="1"/>
  </r>
  <r>
    <s v="OPS-102838"/>
    <d v="2025-12-08T00:00:00"/>
    <x v="5"/>
    <s v="Gurugram"/>
    <s v="Report Request"/>
    <s v="Low"/>
    <x v="0"/>
    <x v="3"/>
    <x v="2"/>
    <n v="9.8000000000000007"/>
    <n v="48"/>
    <x v="0"/>
    <n v="0"/>
    <n v="4.3"/>
    <n v="400"/>
    <n v="3920"/>
    <x v="7"/>
    <n v="12"/>
    <s v="Q4"/>
    <s v="Monday"/>
    <s v="Gurugram"/>
    <s v="Email"/>
    <s v="Report Request"/>
    <x v="5"/>
    <x v="0"/>
    <s v="Normal"/>
    <s v="Excellent"/>
    <x v="0"/>
  </r>
  <r>
    <s v="OPS-103042"/>
    <d v="2025-08-06T00:00:00"/>
    <x v="5"/>
    <s v="Gurugram"/>
    <s v="Vendor Query"/>
    <s v="High"/>
    <x v="1"/>
    <x v="2"/>
    <x v="0"/>
    <n v="2.6"/>
    <n v="12"/>
    <x v="0"/>
    <n v="0"/>
    <n v="4.4000000000000004"/>
    <n v="400"/>
    <n v="1040"/>
    <x v="1"/>
    <n v="8"/>
    <s v="Q3"/>
    <s v="Wednesday"/>
    <s v="Gurugram"/>
    <s v="Portal"/>
    <s v="Vendor Query"/>
    <x v="5"/>
    <x v="0"/>
    <s v="Normal"/>
    <s v="Excellent"/>
    <x v="0"/>
  </r>
  <r>
    <s v="OPS-102596"/>
    <d v="2025-06-09T00:00:00"/>
    <x v="1"/>
    <s v="Gurugram"/>
    <s v="Invoice Query"/>
    <s v="High"/>
    <x v="1"/>
    <x v="2"/>
    <x v="0"/>
    <n v="8.1999999999999993"/>
    <n v="12"/>
    <x v="0"/>
    <n v="0"/>
    <n v="4.7"/>
    <n v="400"/>
    <n v="3280"/>
    <x v="0"/>
    <n v="6"/>
    <s v="Q2"/>
    <s v="Monday"/>
    <s v="Gurugram"/>
    <s v="Portal"/>
    <s v="Invoice Query"/>
    <x v="1"/>
    <x v="0"/>
    <s v="Normal"/>
    <s v="Good"/>
    <x v="0"/>
  </r>
  <r>
    <s v="OPS-102855"/>
    <d v="2025-04-17T00:00:00"/>
    <x v="2"/>
    <s v="Gurugram"/>
    <s v="Compliance Request"/>
    <s v="Low"/>
    <x v="0"/>
    <x v="3"/>
    <x v="0"/>
    <n v="14.3"/>
    <n v="48"/>
    <x v="0"/>
    <n v="1"/>
    <n v="4.8"/>
    <n v="400"/>
    <n v="5720"/>
    <x v="10"/>
    <n v="4"/>
    <s v="Q2"/>
    <s v="Thursday"/>
    <s v="Gurugram"/>
    <s v="Email"/>
    <s v="Compliance Request"/>
    <x v="2"/>
    <x v="0"/>
    <s v="Normal"/>
    <s v="Excellent"/>
    <x v="1"/>
  </r>
  <r>
    <s v="OPS-100212"/>
    <d v="2025-08-12T00:00:00"/>
    <x v="0"/>
    <s v="Bengaluru"/>
    <s v="Compliance Request"/>
    <s v="Low"/>
    <x v="2"/>
    <x v="3"/>
    <x v="0"/>
    <n v="10.5"/>
    <n v="48"/>
    <x v="0"/>
    <n v="1"/>
    <n v="4.3"/>
    <n v="320"/>
    <n v="3360"/>
    <x v="1"/>
    <n v="8"/>
    <s v="Q3"/>
    <s v="Tuesday"/>
    <s v="Bengaluru"/>
    <s v="Teams"/>
    <s v="Compliance Request"/>
    <x v="0"/>
    <x v="0"/>
    <s v="Normal"/>
    <s v="Excellent"/>
    <x v="1"/>
  </r>
  <r>
    <s v="OPS-103786"/>
    <d v="2025-02-23T00:00:00"/>
    <x v="6"/>
    <s v="Chennai"/>
    <s v="Vendor Query"/>
    <s v="High"/>
    <x v="0"/>
    <x v="0"/>
    <x v="0"/>
    <n v="6"/>
    <n v="12"/>
    <x v="0"/>
    <n v="0"/>
    <n v="4.5999999999999996"/>
    <n v="280"/>
    <n v="1680"/>
    <x v="4"/>
    <n v="2"/>
    <s v="Q1"/>
    <s v="Sunday"/>
    <s v="Chennai"/>
    <s v="Email"/>
    <s v="Vendor Query"/>
    <x v="6"/>
    <x v="0"/>
    <s v="Normal"/>
    <s v="Excellent"/>
    <x v="0"/>
  </r>
  <r>
    <s v="OPS-100584"/>
    <d v="2025-05-24T00:00:00"/>
    <x v="5"/>
    <s v="Bengaluru"/>
    <s v="Access Request"/>
    <s v="Medium"/>
    <x v="1"/>
    <x v="2"/>
    <x v="0"/>
    <n v="15.1"/>
    <n v="24"/>
    <x v="0"/>
    <n v="0"/>
    <n v="4.0999999999999996"/>
    <n v="400"/>
    <n v="6040"/>
    <x v="2"/>
    <n v="5"/>
    <s v="Q2"/>
    <s v="Saturday"/>
    <s v="Bengaluru"/>
    <s v="Portal"/>
    <s v="Access Request"/>
    <x v="5"/>
    <x v="0"/>
    <s v="Normal"/>
    <s v="Good"/>
    <x v="0"/>
  </r>
  <r>
    <s v="OPS-102041"/>
    <d v="2025-10-28T00:00:00"/>
    <x v="2"/>
    <s v="Hyderabad"/>
    <s v="Invoice Query"/>
    <s v="Medium"/>
    <x v="0"/>
    <x v="0"/>
    <x v="0"/>
    <n v="22"/>
    <n v="24"/>
    <x v="0"/>
    <n v="1"/>
    <n v="4.0999999999999996"/>
    <n v="450"/>
    <n v="9900"/>
    <x v="3"/>
    <n v="10"/>
    <s v="Q4"/>
    <s v="Tuesday"/>
    <s v="Hyderabad"/>
    <s v="Email"/>
    <s v="Invoice Query"/>
    <x v="2"/>
    <x v="0"/>
    <s v="Normal"/>
    <s v="Good"/>
    <x v="1"/>
  </r>
  <r>
    <s v="OPS-101970"/>
    <d v="2025-10-28T00:00:00"/>
    <x v="4"/>
    <s v="Hyderabad"/>
    <s v="Invoice Query"/>
    <s v="Low"/>
    <x v="3"/>
    <x v="1"/>
    <x v="0"/>
    <n v="9.9"/>
    <n v="48"/>
    <x v="0"/>
    <n v="2"/>
    <n v="4.3"/>
    <n v="350"/>
    <n v="3465"/>
    <x v="3"/>
    <n v="10"/>
    <s v="Q4"/>
    <s v="Tuesday"/>
    <s v="Hyderabad"/>
    <s v="Phone"/>
    <s v="Invoice Query"/>
    <x v="4"/>
    <x v="0"/>
    <s v="Normal"/>
    <s v="Excellent"/>
    <x v="1"/>
  </r>
  <r>
    <s v="OPS-100533"/>
    <d v="2025-07-15T00:00:00"/>
    <x v="6"/>
    <s v="Hyderabad"/>
    <s v="Data Correction"/>
    <s v="High"/>
    <x v="0"/>
    <x v="3"/>
    <x v="0"/>
    <n v="5.6"/>
    <n v="12"/>
    <x v="0"/>
    <n v="0"/>
    <n v="4.4000000000000004"/>
    <n v="400"/>
    <n v="2240"/>
    <x v="11"/>
    <n v="7"/>
    <s v="Q3"/>
    <s v="Tuesday"/>
    <s v="Hyderabad"/>
    <s v="Email"/>
    <s v="Data Correction"/>
    <x v="6"/>
    <x v="0"/>
    <s v="Normal"/>
    <s v="Excellent"/>
    <x v="0"/>
  </r>
  <r>
    <s v="OPS-100256"/>
    <d v="2025-10-25T00:00:00"/>
    <x v="1"/>
    <s v="Noida"/>
    <s v="Vendor Query"/>
    <s v="Medium"/>
    <x v="1"/>
    <x v="1"/>
    <x v="1"/>
    <n v="9.5"/>
    <n v="24"/>
    <x v="0"/>
    <n v="1"/>
    <n v="4.5"/>
    <n v="450"/>
    <n v="4275"/>
    <x v="3"/>
    <n v="10"/>
    <s v="Q4"/>
    <s v="Saturday"/>
    <s v="Noida"/>
    <s v="Portal"/>
    <s v="Vendor Query"/>
    <x v="1"/>
    <x v="0"/>
    <s v="Normal"/>
    <s v="Excellent"/>
    <x v="1"/>
  </r>
  <r>
    <s v="OPS-102261"/>
    <d v="2025-03-09T00:00:00"/>
    <x v="3"/>
    <s v="Hyderabad"/>
    <s v="Data Correction"/>
    <s v="Low"/>
    <x v="0"/>
    <x v="1"/>
    <x v="1"/>
    <n v="61.7"/>
    <n v="48"/>
    <x v="1"/>
    <n v="2"/>
    <n v="2.8"/>
    <n v="350"/>
    <n v="21595"/>
    <x v="8"/>
    <n v="3"/>
    <s v="Q1"/>
    <s v="Sunday"/>
    <s v="Hyderabad"/>
    <s v="Email"/>
    <s v="Data Correction"/>
    <x v="3"/>
    <x v="1"/>
    <s v="Normal"/>
    <s v="At Risk"/>
    <x v="1"/>
  </r>
  <r>
    <s v="OPS-100516"/>
    <d v="2025-02-12T00:00:00"/>
    <x v="6"/>
    <s v="Noida"/>
    <s v="Compliance Request"/>
    <s v="Critical"/>
    <x v="1"/>
    <x v="2"/>
    <x v="0"/>
    <n v="13.1"/>
    <n v="4"/>
    <x v="1"/>
    <n v="0"/>
    <n v="4.8"/>
    <n v="320"/>
    <n v="4192"/>
    <x v="4"/>
    <n v="2"/>
    <s v="Q1"/>
    <s v="Wednesday"/>
    <s v="Noida"/>
    <s v="Portal"/>
    <s v="Compliance Request"/>
    <x v="6"/>
    <x v="1"/>
    <s v="Critical Risk"/>
    <s v="Critical"/>
    <x v="0"/>
  </r>
  <r>
    <s v="OPS-102899"/>
    <d v="2025-02-12T00:00:00"/>
    <x v="4"/>
    <s v="Mumbai"/>
    <s v="Compliance Request"/>
    <s v="Low"/>
    <x v="2"/>
    <x v="3"/>
    <x v="0"/>
    <n v="1.9"/>
    <n v="48"/>
    <x v="0"/>
    <n v="0"/>
    <n v="5"/>
    <n v="450"/>
    <n v="855"/>
    <x v="4"/>
    <n v="2"/>
    <s v="Q1"/>
    <s v="Wednesday"/>
    <s v="Mumbai"/>
    <s v="Teams"/>
    <s v="Compliance Request"/>
    <x v="4"/>
    <x v="0"/>
    <s v="Normal"/>
    <s v="Excellent"/>
    <x v="0"/>
  </r>
  <r>
    <s v="OPS-102718"/>
    <d v="2025-11-06T00:00:00"/>
    <x v="6"/>
    <s v="Hyderabad"/>
    <s v="Employee Query"/>
    <s v="Low"/>
    <x v="1"/>
    <x v="4"/>
    <x v="0"/>
    <n v="9.8000000000000007"/>
    <n v="48"/>
    <x v="0"/>
    <n v="0"/>
    <n v="4.3"/>
    <n v="450"/>
    <n v="4410"/>
    <x v="6"/>
    <n v="11"/>
    <s v="Q4"/>
    <s v="Thursday"/>
    <s v="Hyderabad"/>
    <s v="Portal"/>
    <s v="Employee Query"/>
    <x v="6"/>
    <x v="0"/>
    <s v="Normal"/>
    <s v="Excellent"/>
    <x v="0"/>
  </r>
  <r>
    <s v="OPS-100532"/>
    <d v="2025-04-15T00:00:00"/>
    <x v="2"/>
    <s v="Noida"/>
    <s v="Vendor Query"/>
    <s v="High"/>
    <x v="0"/>
    <x v="2"/>
    <x v="0"/>
    <n v="14.8"/>
    <n v="12"/>
    <x v="1"/>
    <n v="3"/>
    <n v="4.0999999999999996"/>
    <n v="450"/>
    <n v="6660"/>
    <x v="10"/>
    <n v="4"/>
    <s v="Q2"/>
    <s v="Tuesday"/>
    <s v="Noida"/>
    <s v="Email"/>
    <s v="Vendor Query"/>
    <x v="2"/>
    <x v="1"/>
    <s v="Normal"/>
    <s v="At Risk"/>
    <x v="1"/>
  </r>
  <r>
    <s v="OPS-101461"/>
    <d v="2025-12-01T00:00:00"/>
    <x v="6"/>
    <s v="Mumbai"/>
    <s v="Vendor Query"/>
    <s v="Low"/>
    <x v="0"/>
    <x v="1"/>
    <x v="0"/>
    <n v="9.9"/>
    <n v="48"/>
    <x v="0"/>
    <n v="0"/>
    <n v="4.5999999999999996"/>
    <n v="450"/>
    <n v="4455"/>
    <x v="7"/>
    <n v="12"/>
    <s v="Q4"/>
    <s v="Monday"/>
    <s v="Mumbai"/>
    <s v="Email"/>
    <s v="Vendor Query"/>
    <x v="6"/>
    <x v="0"/>
    <s v="Normal"/>
    <s v="Excellent"/>
    <x v="0"/>
  </r>
  <r>
    <s v="OPS-100327"/>
    <d v="2025-02-04T00:00:00"/>
    <x v="4"/>
    <s v="Gurugram"/>
    <s v="Invoice Query"/>
    <s v="Low"/>
    <x v="0"/>
    <x v="4"/>
    <x v="0"/>
    <n v="6.2"/>
    <n v="48"/>
    <x v="0"/>
    <n v="0"/>
    <n v="4.5"/>
    <n v="280"/>
    <n v="1736"/>
    <x v="4"/>
    <n v="2"/>
    <s v="Q1"/>
    <s v="Tuesday"/>
    <s v="Gurugram"/>
    <s v="Email"/>
    <s v="Invoice Query"/>
    <x v="4"/>
    <x v="0"/>
    <s v="Normal"/>
    <s v="Excellent"/>
    <x v="0"/>
  </r>
  <r>
    <s v="OPS-100247"/>
    <d v="2025-07-18T00:00:00"/>
    <x v="2"/>
    <s v="Pune"/>
    <s v="Employee Query"/>
    <s v="Medium"/>
    <x v="2"/>
    <x v="2"/>
    <x v="0"/>
    <n v="11.8"/>
    <n v="24"/>
    <x v="0"/>
    <n v="0"/>
    <n v="4.5999999999999996"/>
    <n v="400"/>
    <n v="4720"/>
    <x v="11"/>
    <n v="7"/>
    <s v="Q3"/>
    <s v="Friday"/>
    <s v="Pune"/>
    <s v="Teams"/>
    <s v="Employee Query"/>
    <x v="2"/>
    <x v="0"/>
    <s v="Normal"/>
    <s v="Excellent"/>
    <x v="0"/>
  </r>
  <r>
    <s v="OPS-103889"/>
    <d v="2025-09-24T00:00:00"/>
    <x v="6"/>
    <s v="Chennai"/>
    <s v="Vendor Query"/>
    <s v="Medium"/>
    <x v="1"/>
    <x v="1"/>
    <x v="0"/>
    <n v="17.2"/>
    <n v="24"/>
    <x v="0"/>
    <n v="1"/>
    <n v="4"/>
    <n v="450"/>
    <n v="7740"/>
    <x v="9"/>
    <n v="9"/>
    <s v="Q3"/>
    <s v="Wednesday"/>
    <s v="Chennai"/>
    <s v="Portal"/>
    <s v="Vendor Query"/>
    <x v="6"/>
    <x v="0"/>
    <s v="Normal"/>
    <s v="Good"/>
    <x v="1"/>
  </r>
  <r>
    <s v="OPS-101623"/>
    <d v="2025-02-25T00:00:00"/>
    <x v="0"/>
    <s v="Hyderabad"/>
    <s v="Report Request"/>
    <s v="Medium"/>
    <x v="2"/>
    <x v="2"/>
    <x v="2"/>
    <n v="17.100000000000001"/>
    <n v="24"/>
    <x v="0"/>
    <n v="0"/>
    <n v="5"/>
    <n v="400"/>
    <n v="6840"/>
    <x v="4"/>
    <n v="2"/>
    <s v="Q1"/>
    <s v="Tuesday"/>
    <s v="Hyderabad"/>
    <s v="Teams"/>
    <s v="Report Request"/>
    <x v="0"/>
    <x v="0"/>
    <s v="Normal"/>
    <s v="Good"/>
    <x v="0"/>
  </r>
  <r>
    <s v="OPS-100931"/>
    <d v="2025-08-24T00:00:00"/>
    <x v="4"/>
    <s v="Bengaluru"/>
    <s v="System Issue"/>
    <s v="Medium"/>
    <x v="0"/>
    <x v="3"/>
    <x v="2"/>
    <n v="8.6"/>
    <n v="24"/>
    <x v="0"/>
    <n v="0"/>
    <n v="4.5999999999999996"/>
    <n v="400"/>
    <n v="3440"/>
    <x v="1"/>
    <n v="8"/>
    <s v="Q3"/>
    <s v="Sunday"/>
    <s v="Bengaluru"/>
    <s v="Email"/>
    <s v="System Issue"/>
    <x v="4"/>
    <x v="0"/>
    <s v="Normal"/>
    <s v="Excellent"/>
    <x v="0"/>
  </r>
  <r>
    <s v="OPS-102151"/>
    <d v="2025-05-04T00:00:00"/>
    <x v="2"/>
    <s v="Chennai"/>
    <s v="Employee Query"/>
    <s v="Medium"/>
    <x v="0"/>
    <x v="0"/>
    <x v="0"/>
    <n v="5"/>
    <n v="24"/>
    <x v="0"/>
    <n v="0"/>
    <n v="5"/>
    <n v="320"/>
    <n v="1600"/>
    <x v="2"/>
    <n v="5"/>
    <s v="Q2"/>
    <s v="Sunday"/>
    <s v="Chennai"/>
    <s v="Email"/>
    <s v="Employee Query"/>
    <x v="2"/>
    <x v="0"/>
    <s v="Normal"/>
    <s v="Excellent"/>
    <x v="0"/>
  </r>
  <r>
    <s v="OPS-101714"/>
    <d v="2025-08-15T00:00:00"/>
    <x v="3"/>
    <s v="Mumbai"/>
    <s v="Report Request"/>
    <s v="Medium"/>
    <x v="3"/>
    <x v="2"/>
    <x v="2"/>
    <n v="16.2"/>
    <n v="24"/>
    <x v="0"/>
    <n v="0"/>
    <n v="4.3"/>
    <n v="400"/>
    <n v="6480"/>
    <x v="1"/>
    <n v="8"/>
    <s v="Q3"/>
    <s v="Friday"/>
    <s v="Mumbai"/>
    <s v="Phone"/>
    <s v="Report Request"/>
    <x v="3"/>
    <x v="0"/>
    <s v="Normal"/>
    <s v="Good"/>
    <x v="0"/>
  </r>
  <r>
    <s v="OPS-100070"/>
    <d v="2025-08-06T00:00:00"/>
    <x v="1"/>
    <s v="Noida"/>
    <s v="System Issue"/>
    <s v="Medium"/>
    <x v="1"/>
    <x v="1"/>
    <x v="2"/>
    <n v="14.7"/>
    <n v="24"/>
    <x v="0"/>
    <n v="0"/>
    <n v="4.5999999999999996"/>
    <n v="320"/>
    <n v="4704"/>
    <x v="1"/>
    <n v="8"/>
    <s v="Q3"/>
    <s v="Wednesday"/>
    <s v="Noida"/>
    <s v="Portal"/>
    <s v="System Issue"/>
    <x v="1"/>
    <x v="0"/>
    <s v="Normal"/>
    <s v="Good"/>
    <x v="0"/>
  </r>
  <r>
    <s v="OPS-100389"/>
    <d v="2025-04-02T00:00:00"/>
    <x v="2"/>
    <s v="Noida"/>
    <s v="System Issue"/>
    <s v="Low"/>
    <x v="0"/>
    <x v="3"/>
    <x v="0"/>
    <n v="16.100000000000001"/>
    <n v="48"/>
    <x v="0"/>
    <n v="0"/>
    <n v="5"/>
    <n v="450"/>
    <n v="7245"/>
    <x v="10"/>
    <n v="4"/>
    <s v="Q2"/>
    <s v="Wednesday"/>
    <s v="Noida"/>
    <s v="Email"/>
    <s v="System Issue"/>
    <x v="2"/>
    <x v="0"/>
    <s v="Normal"/>
    <s v="Excellent"/>
    <x v="0"/>
  </r>
  <r>
    <s v="OPS-103312"/>
    <d v="2025-05-23T00:00:00"/>
    <x v="3"/>
    <s v="Noida"/>
    <s v="Compliance Request"/>
    <s v="Low"/>
    <x v="2"/>
    <x v="3"/>
    <x v="0"/>
    <n v="6.5"/>
    <n v="48"/>
    <x v="0"/>
    <n v="2"/>
    <n v="4.5"/>
    <n v="280"/>
    <n v="1820"/>
    <x v="2"/>
    <n v="5"/>
    <s v="Q2"/>
    <s v="Friday"/>
    <s v="Noida"/>
    <s v="Teams"/>
    <s v="Compliance Request"/>
    <x v="3"/>
    <x v="0"/>
    <s v="Normal"/>
    <s v="Excellent"/>
    <x v="1"/>
  </r>
  <r>
    <s v="OPS-102848"/>
    <d v="2025-07-24T00:00:00"/>
    <x v="1"/>
    <s v="Hyderabad"/>
    <s v="Access Request"/>
    <s v="High"/>
    <x v="2"/>
    <x v="0"/>
    <x v="0"/>
    <n v="27.9"/>
    <n v="12"/>
    <x v="1"/>
    <n v="0"/>
    <n v="4.5"/>
    <n v="400"/>
    <n v="11160"/>
    <x v="11"/>
    <n v="7"/>
    <s v="Q3"/>
    <s v="Thursday"/>
    <s v="Hyderabad"/>
    <s v="Teams"/>
    <s v="Access Request"/>
    <x v="1"/>
    <x v="1"/>
    <s v="Normal"/>
    <s v="Critical"/>
    <x v="0"/>
  </r>
  <r>
    <s v="OPS-102693"/>
    <d v="2025-03-31T00:00:00"/>
    <x v="6"/>
    <s v="Hyderabad"/>
    <s v="Invoice Query"/>
    <s v="Medium"/>
    <x v="2"/>
    <x v="2"/>
    <x v="0"/>
    <n v="18.899999999999999"/>
    <n v="24"/>
    <x v="0"/>
    <n v="1"/>
    <n v="4.2"/>
    <n v="350"/>
    <n v="6615"/>
    <x v="8"/>
    <n v="3"/>
    <s v="Q1"/>
    <s v="Monday"/>
    <s v="Hyderabad"/>
    <s v="Teams"/>
    <s v="Invoice Query"/>
    <x v="6"/>
    <x v="0"/>
    <s v="Normal"/>
    <s v="Good"/>
    <x v="1"/>
  </r>
  <r>
    <s v="OPS-100699"/>
    <d v="2025-12-23T00:00:00"/>
    <x v="3"/>
    <s v="Mumbai"/>
    <s v="System Issue"/>
    <s v="Low"/>
    <x v="0"/>
    <x v="2"/>
    <x v="0"/>
    <n v="19.100000000000001"/>
    <n v="48"/>
    <x v="0"/>
    <n v="0"/>
    <n v="4.0999999999999996"/>
    <n v="350"/>
    <n v="6685"/>
    <x v="7"/>
    <n v="12"/>
    <s v="Q4"/>
    <s v="Tuesday"/>
    <s v="Mumbai"/>
    <s v="Email"/>
    <s v="System Issue"/>
    <x v="3"/>
    <x v="0"/>
    <s v="Normal"/>
    <s v="Excellent"/>
    <x v="0"/>
  </r>
  <r>
    <s v="OPS-100748"/>
    <d v="2025-01-23T00:00:00"/>
    <x v="2"/>
    <s v="Bengaluru"/>
    <s v="Access Request"/>
    <s v="Medium"/>
    <x v="0"/>
    <x v="1"/>
    <x v="0"/>
    <n v="7.5"/>
    <n v="24"/>
    <x v="0"/>
    <n v="0"/>
    <n v="5"/>
    <n v="350"/>
    <n v="2625"/>
    <x v="5"/>
    <n v="1"/>
    <s v="Q1"/>
    <s v="Thursday"/>
    <s v="Bengaluru"/>
    <s v="Email"/>
    <s v="Access Request"/>
    <x v="2"/>
    <x v="0"/>
    <s v="Normal"/>
    <s v="Excellent"/>
    <x v="0"/>
  </r>
  <r>
    <s v="OPS-103507"/>
    <d v="2025-11-04T00:00:00"/>
    <x v="0"/>
    <s v="Chennai"/>
    <s v="Employee Query"/>
    <s v="Low"/>
    <x v="0"/>
    <x v="3"/>
    <x v="1"/>
    <n v="8.5"/>
    <n v="48"/>
    <x v="0"/>
    <n v="1"/>
    <n v="3.7"/>
    <n v="450"/>
    <n v="3825"/>
    <x v="6"/>
    <n v="11"/>
    <s v="Q4"/>
    <s v="Tuesday"/>
    <s v="Chennai"/>
    <s v="Email"/>
    <s v="Employee Query"/>
    <x v="0"/>
    <x v="0"/>
    <s v="Normal"/>
    <s v="Excellent"/>
    <x v="1"/>
  </r>
  <r>
    <s v="OPS-102096"/>
    <d v="2025-05-12T00:00:00"/>
    <x v="0"/>
    <s v="Mumbai"/>
    <s v="Employee Query"/>
    <s v="Low"/>
    <x v="0"/>
    <x v="4"/>
    <x v="0"/>
    <n v="2.9"/>
    <n v="48"/>
    <x v="0"/>
    <n v="0"/>
    <n v="5"/>
    <n v="350"/>
    <n v="1015"/>
    <x v="2"/>
    <n v="5"/>
    <s v="Q2"/>
    <s v="Monday"/>
    <s v="Mumbai"/>
    <s v="Email"/>
    <s v="Employee Query"/>
    <x v="0"/>
    <x v="0"/>
    <s v="Normal"/>
    <s v="Excellent"/>
    <x v="0"/>
  </r>
  <r>
    <s v="OPS-104185"/>
    <d v="2025-03-22T00:00:00"/>
    <x v="6"/>
    <s v="Pune"/>
    <s v="Report Request"/>
    <s v="Critical"/>
    <x v="1"/>
    <x v="3"/>
    <x v="0"/>
    <n v="1.2"/>
    <n v="4"/>
    <x v="0"/>
    <n v="0"/>
    <n v="4.5"/>
    <n v="320"/>
    <n v="384"/>
    <x v="8"/>
    <n v="3"/>
    <s v="Q1"/>
    <s v="Saturday"/>
    <s v="Pune"/>
    <s v="Portal"/>
    <s v="Report Request"/>
    <x v="6"/>
    <x v="0"/>
    <s v="Normal"/>
    <s v="Excellent"/>
    <x v="0"/>
  </r>
  <r>
    <s v="OPS-102522"/>
    <d v="2025-02-17T00:00:00"/>
    <x v="3"/>
    <s v="Noida"/>
    <s v="Compliance Request"/>
    <s v="Low"/>
    <x v="0"/>
    <x v="1"/>
    <x v="0"/>
    <n v="17"/>
    <n v="48"/>
    <x v="0"/>
    <n v="1"/>
    <n v="4.2"/>
    <n v="400"/>
    <n v="6800"/>
    <x v="4"/>
    <n v="2"/>
    <s v="Q1"/>
    <s v="Monday"/>
    <s v="Noida"/>
    <s v="Email"/>
    <s v="Compliance Request"/>
    <x v="3"/>
    <x v="0"/>
    <s v="Normal"/>
    <s v="Excellent"/>
    <x v="1"/>
  </r>
  <r>
    <s v="OPS-102237"/>
    <d v="2025-05-30T00:00:00"/>
    <x v="4"/>
    <s v="Gurugram"/>
    <s v="Data Correction"/>
    <s v="Medium"/>
    <x v="1"/>
    <x v="2"/>
    <x v="0"/>
    <n v="18"/>
    <n v="24"/>
    <x v="0"/>
    <n v="0"/>
    <n v="4.8"/>
    <n v="350"/>
    <n v="6300"/>
    <x v="2"/>
    <n v="5"/>
    <s v="Q2"/>
    <s v="Friday"/>
    <s v="Gurugram"/>
    <s v="Portal"/>
    <s v="Data Correction"/>
    <x v="4"/>
    <x v="0"/>
    <s v="Normal"/>
    <s v="Good"/>
    <x v="0"/>
  </r>
  <r>
    <s v="OPS-102453"/>
    <d v="2025-02-09T00:00:00"/>
    <x v="6"/>
    <s v="Chennai"/>
    <s v="System Issue"/>
    <s v="Medium"/>
    <x v="0"/>
    <x v="1"/>
    <x v="0"/>
    <n v="2.2000000000000002"/>
    <n v="24"/>
    <x v="0"/>
    <n v="0"/>
    <n v="4.9000000000000004"/>
    <n v="450"/>
    <n v="990"/>
    <x v="4"/>
    <n v="2"/>
    <s v="Q1"/>
    <s v="Sunday"/>
    <s v="Chennai"/>
    <s v="Email"/>
    <s v="System Issue"/>
    <x v="6"/>
    <x v="0"/>
    <s v="Normal"/>
    <s v="Excellent"/>
    <x v="0"/>
  </r>
  <r>
    <s v="OPS-103483"/>
    <d v="2025-03-05T00:00:00"/>
    <x v="1"/>
    <s v="Pune"/>
    <s v="Compliance Request"/>
    <s v="High"/>
    <x v="0"/>
    <x v="0"/>
    <x v="0"/>
    <n v="27.5"/>
    <n v="12"/>
    <x v="1"/>
    <n v="0"/>
    <n v="4"/>
    <n v="280"/>
    <n v="7700"/>
    <x v="8"/>
    <n v="3"/>
    <s v="Q1"/>
    <s v="Wednesday"/>
    <s v="Pune"/>
    <s v="Email"/>
    <s v="Compliance Request"/>
    <x v="1"/>
    <x v="1"/>
    <s v="Normal"/>
    <s v="Critical"/>
    <x v="0"/>
  </r>
  <r>
    <s v="OPS-102723"/>
    <d v="2025-07-07T00:00:00"/>
    <x v="2"/>
    <s v="Bengaluru"/>
    <s v="Data Correction"/>
    <s v="Medium"/>
    <x v="2"/>
    <x v="3"/>
    <x v="0"/>
    <n v="35.799999999999997"/>
    <n v="24"/>
    <x v="1"/>
    <n v="1"/>
    <n v="4.3"/>
    <n v="320"/>
    <n v="11456"/>
    <x v="11"/>
    <n v="7"/>
    <s v="Q3"/>
    <s v="Monday"/>
    <s v="Bengaluru"/>
    <s v="Teams"/>
    <s v="Data Correction"/>
    <x v="2"/>
    <x v="1"/>
    <s v="Normal"/>
    <s v="At Risk"/>
    <x v="1"/>
  </r>
  <r>
    <s v="OPS-100228"/>
    <d v="2025-10-07T00:00:00"/>
    <x v="4"/>
    <s v="Chennai"/>
    <s v="Compliance Request"/>
    <s v="High"/>
    <x v="0"/>
    <x v="2"/>
    <x v="2"/>
    <n v="13.5"/>
    <n v="12"/>
    <x v="1"/>
    <n v="0"/>
    <n v="4.5"/>
    <n v="280"/>
    <n v="3780"/>
    <x v="3"/>
    <n v="10"/>
    <s v="Q4"/>
    <s v="Tuesday"/>
    <s v="Chennai"/>
    <s v="Email"/>
    <s v="Compliance Request"/>
    <x v="4"/>
    <x v="1"/>
    <s v="Normal"/>
    <s v="At Risk"/>
    <x v="0"/>
  </r>
  <r>
    <s v="OPS-101036"/>
    <d v="2025-09-24T00:00:00"/>
    <x v="0"/>
    <s v="Gurugram"/>
    <s v="Invoice Query"/>
    <s v="Low"/>
    <x v="1"/>
    <x v="3"/>
    <x v="0"/>
    <n v="9"/>
    <n v="48"/>
    <x v="0"/>
    <n v="0"/>
    <n v="4.7"/>
    <n v="280"/>
    <n v="2520"/>
    <x v="9"/>
    <n v="9"/>
    <s v="Q3"/>
    <s v="Wednesday"/>
    <s v="Gurugram"/>
    <s v="Portal"/>
    <s v="Invoice Query"/>
    <x v="0"/>
    <x v="0"/>
    <s v="Normal"/>
    <s v="Excellent"/>
    <x v="0"/>
  </r>
  <r>
    <s v="OPS-101860"/>
    <d v="2025-01-07T00:00:00"/>
    <x v="5"/>
    <s v="Mumbai"/>
    <s v="Vendor Query"/>
    <s v="Low"/>
    <x v="0"/>
    <x v="2"/>
    <x v="0"/>
    <n v="4.5"/>
    <n v="48"/>
    <x v="0"/>
    <n v="2"/>
    <n v="4.8"/>
    <n v="320"/>
    <n v="1440"/>
    <x v="5"/>
    <n v="1"/>
    <s v="Q1"/>
    <s v="Tuesday"/>
    <s v="Mumbai"/>
    <s v="Email"/>
    <s v="Vendor Query"/>
    <x v="5"/>
    <x v="0"/>
    <s v="Normal"/>
    <s v="Excellent"/>
    <x v="1"/>
  </r>
  <r>
    <s v="OPS-103234"/>
    <d v="2025-08-25T00:00:00"/>
    <x v="4"/>
    <s v="Gurugram"/>
    <s v="Access Request"/>
    <s v="Low"/>
    <x v="0"/>
    <x v="2"/>
    <x v="0"/>
    <n v="1.6"/>
    <n v="48"/>
    <x v="0"/>
    <n v="0"/>
    <n v="4.8"/>
    <n v="350"/>
    <n v="560"/>
    <x v="1"/>
    <n v="8"/>
    <s v="Q3"/>
    <s v="Monday"/>
    <s v="Gurugram"/>
    <s v="Email"/>
    <s v="Access Request"/>
    <x v="4"/>
    <x v="0"/>
    <s v="Normal"/>
    <s v="Excellent"/>
    <x v="0"/>
  </r>
  <r>
    <s v="OPS-101096"/>
    <d v="2025-04-28T00:00:00"/>
    <x v="5"/>
    <s v="Chennai"/>
    <s v="Report Request"/>
    <s v="Medium"/>
    <x v="1"/>
    <x v="4"/>
    <x v="0"/>
    <n v="4"/>
    <n v="24"/>
    <x v="0"/>
    <n v="1"/>
    <n v="4.3"/>
    <n v="320"/>
    <n v="1280"/>
    <x v="10"/>
    <n v="4"/>
    <s v="Q2"/>
    <s v="Monday"/>
    <s v="Chennai"/>
    <s v="Portal"/>
    <s v="Report Request"/>
    <x v="5"/>
    <x v="0"/>
    <s v="Normal"/>
    <s v="Excellent"/>
    <x v="1"/>
  </r>
  <r>
    <s v="OPS-103024"/>
    <d v="2025-05-13T00:00:00"/>
    <x v="1"/>
    <s v="Bengaluru"/>
    <s v="Employee Query"/>
    <s v="Medium"/>
    <x v="0"/>
    <x v="2"/>
    <x v="0"/>
    <n v="5.8"/>
    <n v="24"/>
    <x v="0"/>
    <n v="0"/>
    <n v="4.4000000000000004"/>
    <n v="350"/>
    <n v="2030"/>
    <x v="2"/>
    <n v="5"/>
    <s v="Q2"/>
    <s v="Tuesday"/>
    <s v="Bengaluru"/>
    <s v="Email"/>
    <s v="Employee Query"/>
    <x v="1"/>
    <x v="0"/>
    <s v="Normal"/>
    <s v="Excellent"/>
    <x v="0"/>
  </r>
  <r>
    <s v="OPS-104446"/>
    <d v="2025-12-11T00:00:00"/>
    <x v="2"/>
    <s v="Bengaluru"/>
    <s v="Vendor Query"/>
    <s v="Low"/>
    <x v="2"/>
    <x v="1"/>
    <x v="2"/>
    <n v="4.5"/>
    <n v="48"/>
    <x v="0"/>
    <n v="0"/>
    <n v="4.8"/>
    <n v="280"/>
    <n v="1260"/>
    <x v="7"/>
    <n v="12"/>
    <s v="Q4"/>
    <s v="Thursday"/>
    <s v="Bengaluru"/>
    <s v="Teams"/>
    <s v="Vendor Query"/>
    <x v="2"/>
    <x v="0"/>
    <s v="Normal"/>
    <s v="Excellent"/>
    <x v="0"/>
  </r>
  <r>
    <s v="OPS-101999"/>
    <d v="2025-02-13T00:00:00"/>
    <x v="2"/>
    <s v="Hyderabad"/>
    <s v="Data Correction"/>
    <s v="Medium"/>
    <x v="1"/>
    <x v="2"/>
    <x v="1"/>
    <n v="36"/>
    <n v="24"/>
    <x v="1"/>
    <n v="2"/>
    <n v="3.7"/>
    <n v="280"/>
    <n v="10080"/>
    <x v="4"/>
    <n v="2"/>
    <s v="Q1"/>
    <s v="Thursday"/>
    <s v="Hyderabad"/>
    <s v="Portal"/>
    <s v="Data Correction"/>
    <x v="2"/>
    <x v="1"/>
    <s v="Normal"/>
    <s v="At Risk"/>
    <x v="1"/>
  </r>
  <r>
    <s v="OPS-102540"/>
    <d v="2025-06-22T00:00:00"/>
    <x v="2"/>
    <s v="Hyderabad"/>
    <s v="Vendor Query"/>
    <s v="Medium"/>
    <x v="1"/>
    <x v="2"/>
    <x v="0"/>
    <n v="9.5"/>
    <n v="24"/>
    <x v="0"/>
    <n v="1"/>
    <n v="4.5"/>
    <n v="450"/>
    <n v="4275"/>
    <x v="0"/>
    <n v="6"/>
    <s v="Q2"/>
    <s v="Sunday"/>
    <s v="Hyderabad"/>
    <s v="Portal"/>
    <s v="Vendor Query"/>
    <x v="2"/>
    <x v="0"/>
    <s v="Normal"/>
    <s v="Excellent"/>
    <x v="1"/>
  </r>
  <r>
    <s v="OPS-100963"/>
    <d v="2025-02-05T00:00:00"/>
    <x v="3"/>
    <s v="Mumbai"/>
    <s v="Invoice Query"/>
    <s v="Medium"/>
    <x v="1"/>
    <x v="3"/>
    <x v="0"/>
    <n v="1.5"/>
    <n v="24"/>
    <x v="0"/>
    <n v="0"/>
    <n v="4.9000000000000004"/>
    <n v="350"/>
    <n v="525"/>
    <x v="4"/>
    <n v="2"/>
    <s v="Q1"/>
    <s v="Wednesday"/>
    <s v="Mumbai"/>
    <s v="Portal"/>
    <s v="Invoice Query"/>
    <x v="3"/>
    <x v="0"/>
    <s v="Normal"/>
    <s v="Excellent"/>
    <x v="0"/>
  </r>
  <r>
    <s v="OPS-100892"/>
    <d v="2025-01-14T00:00:00"/>
    <x v="0"/>
    <s v="Mumbai"/>
    <s v="Access Request"/>
    <s v="Low"/>
    <x v="0"/>
    <x v="4"/>
    <x v="0"/>
    <n v="14"/>
    <n v="48"/>
    <x v="0"/>
    <n v="0"/>
    <n v="4.4000000000000004"/>
    <n v="450"/>
    <n v="6300"/>
    <x v="5"/>
    <n v="1"/>
    <s v="Q1"/>
    <s v="Tuesday"/>
    <s v="Mumbai"/>
    <s v="Email"/>
    <s v="Access Request"/>
    <x v="0"/>
    <x v="0"/>
    <s v="Normal"/>
    <s v="Excellent"/>
    <x v="0"/>
  </r>
  <r>
    <s v="OPS-100190"/>
    <d v="2025-06-01T00:00:00"/>
    <x v="3"/>
    <s v="Gurugram"/>
    <s v="System Issue"/>
    <s v="Medium"/>
    <x v="0"/>
    <x v="1"/>
    <x v="0"/>
    <n v="5.2"/>
    <n v="24"/>
    <x v="0"/>
    <n v="0"/>
    <n v="5"/>
    <n v="350"/>
    <n v="1820"/>
    <x v="0"/>
    <n v="6"/>
    <s v="Q2"/>
    <s v="Sunday"/>
    <s v="Gurugram"/>
    <s v="Email"/>
    <s v="System Issue"/>
    <x v="3"/>
    <x v="0"/>
    <s v="Normal"/>
    <s v="Excellent"/>
    <x v="0"/>
  </r>
  <r>
    <s v="OPS-100947"/>
    <d v="2025-03-11T00:00:00"/>
    <x v="4"/>
    <s v="Mumbai"/>
    <s v="Vendor Query"/>
    <s v="Low"/>
    <x v="0"/>
    <x v="1"/>
    <x v="0"/>
    <n v="3.4"/>
    <n v="48"/>
    <x v="0"/>
    <n v="0"/>
    <n v="4.5"/>
    <n v="400"/>
    <n v="1360"/>
    <x v="8"/>
    <n v="3"/>
    <s v="Q1"/>
    <s v="Tuesday"/>
    <s v="Mumbai"/>
    <s v="Email"/>
    <s v="Vendor Query"/>
    <x v="4"/>
    <x v="0"/>
    <s v="Normal"/>
    <s v="Excellent"/>
    <x v="0"/>
  </r>
  <r>
    <s v="OPS-101055"/>
    <d v="2025-11-24T00:00:00"/>
    <x v="1"/>
    <s v="Noida"/>
    <s v="Report Request"/>
    <s v="Low"/>
    <x v="0"/>
    <x v="1"/>
    <x v="1"/>
    <n v="3.9"/>
    <n v="48"/>
    <x v="0"/>
    <n v="2"/>
    <n v="4.3"/>
    <n v="320"/>
    <n v="1248"/>
    <x v="6"/>
    <n v="11"/>
    <s v="Q4"/>
    <s v="Monday"/>
    <s v="Noida"/>
    <s v="Email"/>
    <s v="Report Request"/>
    <x v="1"/>
    <x v="0"/>
    <s v="Normal"/>
    <s v="Excellent"/>
    <x v="1"/>
  </r>
  <r>
    <s v="OPS-104405"/>
    <d v="2025-07-31T00:00:00"/>
    <x v="0"/>
    <s v="Hyderabad"/>
    <s v="Vendor Query"/>
    <s v="Medium"/>
    <x v="1"/>
    <x v="4"/>
    <x v="0"/>
    <n v="13.5"/>
    <n v="24"/>
    <x v="0"/>
    <n v="1"/>
    <n v="4"/>
    <n v="450"/>
    <n v="6075"/>
    <x v="11"/>
    <n v="7"/>
    <s v="Q3"/>
    <s v="Thursday"/>
    <s v="Hyderabad"/>
    <s v="Portal"/>
    <s v="Vendor Query"/>
    <x v="0"/>
    <x v="0"/>
    <s v="Normal"/>
    <s v="Good"/>
    <x v="1"/>
  </r>
  <r>
    <s v="OPS-100173"/>
    <d v="2025-08-19T00:00:00"/>
    <x v="3"/>
    <s v="Bengaluru"/>
    <s v="Vendor Query"/>
    <s v="Low"/>
    <x v="2"/>
    <x v="3"/>
    <x v="0"/>
    <n v="16.8"/>
    <n v="48"/>
    <x v="0"/>
    <n v="0"/>
    <n v="4.4000000000000004"/>
    <n v="400"/>
    <n v="6720"/>
    <x v="1"/>
    <n v="8"/>
    <s v="Q3"/>
    <s v="Tuesday"/>
    <s v="Bengaluru"/>
    <s v="Teams"/>
    <s v="Vendor Query"/>
    <x v="3"/>
    <x v="0"/>
    <s v="Normal"/>
    <s v="Excellent"/>
    <x v="0"/>
  </r>
  <r>
    <s v="OPS-101589"/>
    <d v="2025-04-15T00:00:00"/>
    <x v="5"/>
    <s v="Gurugram"/>
    <s v="Employee Query"/>
    <s v="Low"/>
    <x v="1"/>
    <x v="0"/>
    <x v="0"/>
    <n v="14.3"/>
    <n v="48"/>
    <x v="0"/>
    <n v="0"/>
    <n v="5"/>
    <n v="320"/>
    <n v="4576"/>
    <x v="10"/>
    <n v="4"/>
    <s v="Q2"/>
    <s v="Tuesday"/>
    <s v="Gurugram"/>
    <s v="Portal"/>
    <s v="Employee Query"/>
    <x v="5"/>
    <x v="0"/>
    <s v="Normal"/>
    <s v="Excellent"/>
    <x v="0"/>
  </r>
  <r>
    <s v="OPS-103586"/>
    <d v="2025-07-07T00:00:00"/>
    <x v="4"/>
    <s v="Gurugram"/>
    <s v="Compliance Request"/>
    <s v="Low"/>
    <x v="0"/>
    <x v="4"/>
    <x v="2"/>
    <n v="14.2"/>
    <n v="48"/>
    <x v="0"/>
    <n v="1"/>
    <n v="4.9000000000000004"/>
    <n v="400"/>
    <n v="5680"/>
    <x v="11"/>
    <n v="7"/>
    <s v="Q3"/>
    <s v="Monday"/>
    <s v="Gurugram"/>
    <s v="Email"/>
    <s v="Compliance Request"/>
    <x v="4"/>
    <x v="0"/>
    <s v="Normal"/>
    <s v="Excellent"/>
    <x v="1"/>
  </r>
  <r>
    <s v="OPS-102256"/>
    <d v="2025-08-29T00:00:00"/>
    <x v="2"/>
    <s v="Mumbai"/>
    <s v="Access Request"/>
    <s v="High"/>
    <x v="0"/>
    <x v="1"/>
    <x v="0"/>
    <n v="10.6"/>
    <n v="12"/>
    <x v="0"/>
    <n v="0"/>
    <n v="4.5999999999999996"/>
    <n v="450"/>
    <n v="4770"/>
    <x v="1"/>
    <n v="8"/>
    <s v="Q3"/>
    <s v="Friday"/>
    <s v="Mumbai"/>
    <s v="Email"/>
    <s v="Access Request"/>
    <x v="2"/>
    <x v="0"/>
    <s v="Normal"/>
    <s v="Good"/>
    <x v="0"/>
  </r>
  <r>
    <s v="OPS-100272"/>
    <d v="2025-04-09T00:00:00"/>
    <x v="6"/>
    <s v="Gurugram"/>
    <s v="Access Request"/>
    <s v="Low"/>
    <x v="1"/>
    <x v="1"/>
    <x v="1"/>
    <n v="25.3"/>
    <n v="48"/>
    <x v="0"/>
    <n v="1"/>
    <n v="4.0999999999999996"/>
    <n v="350"/>
    <n v="8855"/>
    <x v="10"/>
    <n v="4"/>
    <s v="Q2"/>
    <s v="Wednesday"/>
    <s v="Gurugram"/>
    <s v="Portal"/>
    <s v="Access Request"/>
    <x v="6"/>
    <x v="0"/>
    <s v="Normal"/>
    <s v="Good"/>
    <x v="1"/>
  </r>
  <r>
    <s v="OPS-101875"/>
    <d v="2025-10-28T00:00:00"/>
    <x v="0"/>
    <s v="Chennai"/>
    <s v="Report Request"/>
    <s v="Low"/>
    <x v="1"/>
    <x v="1"/>
    <x v="0"/>
    <n v="14.3"/>
    <n v="48"/>
    <x v="0"/>
    <n v="0"/>
    <n v="4.5"/>
    <n v="450"/>
    <n v="6435"/>
    <x v="3"/>
    <n v="10"/>
    <s v="Q4"/>
    <s v="Tuesday"/>
    <s v="Chennai"/>
    <s v="Portal"/>
    <s v="Report Request"/>
    <x v="0"/>
    <x v="0"/>
    <s v="Normal"/>
    <s v="Excellent"/>
    <x v="0"/>
  </r>
  <r>
    <s v="OPS-103481"/>
    <d v="2025-06-13T00:00:00"/>
    <x v="5"/>
    <s v="Pune"/>
    <s v="Vendor Query"/>
    <s v="Critical"/>
    <x v="0"/>
    <x v="4"/>
    <x v="0"/>
    <n v="1.2"/>
    <n v="4"/>
    <x v="0"/>
    <n v="1"/>
    <n v="4.9000000000000004"/>
    <n v="280"/>
    <n v="336"/>
    <x v="0"/>
    <n v="6"/>
    <s v="Q2"/>
    <s v="Friday"/>
    <s v="Pune"/>
    <s v="Email"/>
    <s v="Vendor Query"/>
    <x v="5"/>
    <x v="0"/>
    <s v="Normal"/>
    <s v="Excellent"/>
    <x v="1"/>
  </r>
  <r>
    <s v="OPS-104831"/>
    <d v="2025-09-10T00:00:00"/>
    <x v="2"/>
    <s v="Gurugram"/>
    <s v="Invoice Query"/>
    <s v="Low"/>
    <x v="0"/>
    <x v="4"/>
    <x v="0"/>
    <n v="6"/>
    <n v="48"/>
    <x v="0"/>
    <n v="1"/>
    <n v="4"/>
    <n v="280"/>
    <n v="1680"/>
    <x v="9"/>
    <n v="9"/>
    <s v="Q3"/>
    <s v="Wednesday"/>
    <s v="Gurugram"/>
    <s v="Email"/>
    <s v="Invoice Query"/>
    <x v="2"/>
    <x v="0"/>
    <s v="Normal"/>
    <s v="Excellent"/>
    <x v="1"/>
  </r>
  <r>
    <s v="OPS-100715"/>
    <d v="2025-01-10T00:00:00"/>
    <x v="2"/>
    <s v="Mumbai"/>
    <s v="Compliance Request"/>
    <s v="High"/>
    <x v="0"/>
    <x v="2"/>
    <x v="0"/>
    <n v="21.5"/>
    <n v="12"/>
    <x v="1"/>
    <n v="1"/>
    <n v="4.2"/>
    <n v="280"/>
    <n v="6020"/>
    <x v="5"/>
    <n v="1"/>
    <s v="Q1"/>
    <s v="Friday"/>
    <s v="Mumbai"/>
    <s v="Email"/>
    <s v="Compliance Request"/>
    <x v="2"/>
    <x v="1"/>
    <s v="Normal"/>
    <s v="Critical"/>
    <x v="1"/>
  </r>
  <r>
    <s v="OPS-102409"/>
    <d v="2025-01-25T00:00:00"/>
    <x v="4"/>
    <s v="Noida"/>
    <s v="Vendor Query"/>
    <s v="Low"/>
    <x v="1"/>
    <x v="2"/>
    <x v="0"/>
    <n v="8"/>
    <n v="48"/>
    <x v="0"/>
    <n v="1"/>
    <n v="4.3"/>
    <n v="280"/>
    <n v="2240"/>
    <x v="5"/>
    <n v="1"/>
    <s v="Q1"/>
    <s v="Saturday"/>
    <s v="Noida"/>
    <s v="Portal"/>
    <s v="Vendor Query"/>
    <x v="4"/>
    <x v="0"/>
    <s v="Normal"/>
    <s v="Excellent"/>
    <x v="1"/>
  </r>
  <r>
    <s v="OPS-103526"/>
    <d v="2025-09-17T00:00:00"/>
    <x v="1"/>
    <s v="Hyderabad"/>
    <s v="Data Correction"/>
    <s v="Medium"/>
    <x v="0"/>
    <x v="0"/>
    <x v="0"/>
    <n v="5.3"/>
    <n v="24"/>
    <x v="0"/>
    <n v="0"/>
    <n v="4.5999999999999996"/>
    <n v="280"/>
    <n v="1484"/>
    <x v="9"/>
    <n v="9"/>
    <s v="Q3"/>
    <s v="Wednesday"/>
    <s v="Hyderabad"/>
    <s v="Email"/>
    <s v="Data Correction"/>
    <x v="1"/>
    <x v="0"/>
    <s v="Normal"/>
    <s v="Excellent"/>
    <x v="0"/>
  </r>
  <r>
    <s v="OPS-100178"/>
    <d v="2025-04-26T00:00:00"/>
    <x v="6"/>
    <s v="Mumbai"/>
    <s v="Employee Query"/>
    <s v="Low"/>
    <x v="2"/>
    <x v="0"/>
    <x v="0"/>
    <n v="7"/>
    <n v="48"/>
    <x v="0"/>
    <n v="0"/>
    <n v="3.9"/>
    <n v="450"/>
    <n v="3150"/>
    <x v="10"/>
    <n v="4"/>
    <s v="Q2"/>
    <s v="Saturday"/>
    <s v="Mumbai"/>
    <s v="Teams"/>
    <s v="Employee Query"/>
    <x v="6"/>
    <x v="0"/>
    <s v="Normal"/>
    <s v="Excellent"/>
    <x v="0"/>
  </r>
  <r>
    <s v="OPS-101700"/>
    <d v="2025-01-17T00:00:00"/>
    <x v="4"/>
    <s v="Bengaluru"/>
    <s v="System Issue"/>
    <s v="Low"/>
    <x v="3"/>
    <x v="2"/>
    <x v="0"/>
    <n v="8.5"/>
    <n v="48"/>
    <x v="0"/>
    <n v="0"/>
    <n v="4.5999999999999996"/>
    <n v="400"/>
    <n v="3400"/>
    <x v="5"/>
    <n v="1"/>
    <s v="Q1"/>
    <s v="Friday"/>
    <s v="Bengaluru"/>
    <s v="Phone"/>
    <s v="System Issue"/>
    <x v="4"/>
    <x v="0"/>
    <s v="Normal"/>
    <s v="Excellent"/>
    <x v="0"/>
  </r>
  <r>
    <s v="OPS-101361"/>
    <d v="2025-08-25T00:00:00"/>
    <x v="1"/>
    <s v="Chennai"/>
    <s v="Data Correction"/>
    <s v="Medium"/>
    <x v="2"/>
    <x v="2"/>
    <x v="0"/>
    <n v="9.6999999999999993"/>
    <n v="24"/>
    <x v="0"/>
    <n v="0"/>
    <n v="4.5999999999999996"/>
    <n v="350"/>
    <n v="3395"/>
    <x v="1"/>
    <n v="8"/>
    <s v="Q3"/>
    <s v="Monday"/>
    <s v="Chennai"/>
    <s v="Teams"/>
    <s v="Data Correction"/>
    <x v="1"/>
    <x v="0"/>
    <s v="Normal"/>
    <s v="Excellent"/>
    <x v="0"/>
  </r>
  <r>
    <s v="OPS-104768"/>
    <d v="2025-08-27T00:00:00"/>
    <x v="5"/>
    <s v="Chennai"/>
    <s v="Invoice Query"/>
    <s v="Low"/>
    <x v="0"/>
    <x v="2"/>
    <x v="0"/>
    <n v="7.3"/>
    <n v="48"/>
    <x v="0"/>
    <n v="1"/>
    <n v="4.4000000000000004"/>
    <n v="350"/>
    <n v="2555"/>
    <x v="1"/>
    <n v="8"/>
    <s v="Q3"/>
    <s v="Wednesday"/>
    <s v="Chennai"/>
    <s v="Email"/>
    <s v="Invoice Query"/>
    <x v="5"/>
    <x v="0"/>
    <s v="Normal"/>
    <s v="Excellent"/>
    <x v="1"/>
  </r>
  <r>
    <s v="OPS-100873"/>
    <d v="2025-01-26T00:00:00"/>
    <x v="6"/>
    <s v="Gurugram"/>
    <s v="Employee Query"/>
    <s v="High"/>
    <x v="0"/>
    <x v="2"/>
    <x v="0"/>
    <n v="5.6"/>
    <n v="12"/>
    <x v="0"/>
    <n v="0"/>
    <n v="5"/>
    <n v="400"/>
    <n v="2240"/>
    <x v="5"/>
    <n v="1"/>
    <s v="Q1"/>
    <s v="Sunday"/>
    <s v="Gurugram"/>
    <s v="Email"/>
    <s v="Employee Query"/>
    <x v="6"/>
    <x v="0"/>
    <s v="Normal"/>
    <s v="Excellent"/>
    <x v="0"/>
  </r>
  <r>
    <s v="OPS-102018"/>
    <d v="2025-06-10T00:00:00"/>
    <x v="3"/>
    <s v="Mumbai"/>
    <s v="Report Request"/>
    <s v="High"/>
    <x v="0"/>
    <x v="3"/>
    <x v="0"/>
    <n v="7.3"/>
    <n v="12"/>
    <x v="0"/>
    <n v="0"/>
    <n v="4.9000000000000004"/>
    <n v="320"/>
    <n v="2336"/>
    <x v="0"/>
    <n v="6"/>
    <s v="Q2"/>
    <s v="Tuesday"/>
    <s v="Mumbai"/>
    <s v="Email"/>
    <s v="Report Request"/>
    <x v="3"/>
    <x v="0"/>
    <s v="Normal"/>
    <s v="Good"/>
    <x v="0"/>
  </r>
  <r>
    <s v="OPS-100929"/>
    <d v="2025-04-21T00:00:00"/>
    <x v="3"/>
    <s v="Hyderabad"/>
    <s v="Compliance Request"/>
    <s v="Medium"/>
    <x v="1"/>
    <x v="2"/>
    <x v="0"/>
    <n v="11.4"/>
    <n v="24"/>
    <x v="0"/>
    <n v="0"/>
    <n v="5"/>
    <n v="450"/>
    <n v="5130"/>
    <x v="10"/>
    <n v="4"/>
    <s v="Q2"/>
    <s v="Monday"/>
    <s v="Hyderabad"/>
    <s v="Portal"/>
    <s v="Compliance Request"/>
    <x v="3"/>
    <x v="0"/>
    <s v="Normal"/>
    <s v="Excellent"/>
    <x v="0"/>
  </r>
  <r>
    <s v="OPS-102258"/>
    <d v="2025-07-07T00:00:00"/>
    <x v="6"/>
    <s v="Pune"/>
    <s v="Vendor Query"/>
    <s v="Low"/>
    <x v="2"/>
    <x v="4"/>
    <x v="0"/>
    <n v="6"/>
    <n v="48"/>
    <x v="0"/>
    <n v="0"/>
    <n v="4.7"/>
    <n v="350"/>
    <n v="2100"/>
    <x v="11"/>
    <n v="7"/>
    <s v="Q3"/>
    <s v="Monday"/>
    <s v="Pune"/>
    <s v="Teams"/>
    <s v="Vendor Query"/>
    <x v="6"/>
    <x v="0"/>
    <s v="Normal"/>
    <s v="Excellent"/>
    <x v="0"/>
  </r>
  <r>
    <s v="OPS-103018"/>
    <d v="2025-01-25T00:00:00"/>
    <x v="1"/>
    <s v="Bengaluru"/>
    <s v="Employee Query"/>
    <s v="Low"/>
    <x v="1"/>
    <x v="3"/>
    <x v="0"/>
    <n v="3"/>
    <n v="48"/>
    <x v="0"/>
    <n v="0"/>
    <n v="4.8"/>
    <n v="350"/>
    <n v="1050"/>
    <x v="5"/>
    <n v="1"/>
    <s v="Q1"/>
    <s v="Saturday"/>
    <s v="Bengaluru"/>
    <s v="Portal"/>
    <s v="Employee Query"/>
    <x v="1"/>
    <x v="0"/>
    <s v="Normal"/>
    <s v="Excellent"/>
    <x v="0"/>
  </r>
  <r>
    <s v="OPS-100778"/>
    <d v="2025-11-09T00:00:00"/>
    <x v="1"/>
    <s v="Noida"/>
    <s v="Data Correction"/>
    <s v="Medium"/>
    <x v="0"/>
    <x v="0"/>
    <x v="0"/>
    <n v="30.1"/>
    <n v="24"/>
    <x v="1"/>
    <n v="0"/>
    <n v="4.2"/>
    <n v="450"/>
    <n v="13545"/>
    <x v="6"/>
    <n v="11"/>
    <s v="Q4"/>
    <s v="Sunday"/>
    <s v="Noida"/>
    <s v="Email"/>
    <s v="Data Correction"/>
    <x v="1"/>
    <x v="1"/>
    <s v="Normal"/>
    <s v="At Risk"/>
    <x v="0"/>
  </r>
  <r>
    <s v="OPS-104053"/>
    <d v="2025-04-26T00:00:00"/>
    <x v="0"/>
    <s v="Hyderabad"/>
    <s v="Employee Query"/>
    <s v="High"/>
    <x v="0"/>
    <x v="3"/>
    <x v="0"/>
    <n v="3.1"/>
    <n v="12"/>
    <x v="0"/>
    <n v="0"/>
    <n v="5"/>
    <n v="350"/>
    <n v="1085"/>
    <x v="10"/>
    <n v="4"/>
    <s v="Q2"/>
    <s v="Saturday"/>
    <s v="Hyderabad"/>
    <s v="Email"/>
    <s v="Employee Query"/>
    <x v="0"/>
    <x v="0"/>
    <s v="Normal"/>
    <s v="Excellent"/>
    <x v="0"/>
  </r>
  <r>
    <s v="OPS-103192"/>
    <d v="2025-01-26T00:00:00"/>
    <x v="5"/>
    <s v="Pune"/>
    <s v="Report Request"/>
    <s v="High"/>
    <x v="3"/>
    <x v="2"/>
    <x v="0"/>
    <n v="33.700000000000003"/>
    <n v="12"/>
    <x v="1"/>
    <n v="1"/>
    <n v="3.2"/>
    <n v="350"/>
    <n v="11795"/>
    <x v="5"/>
    <n v="1"/>
    <s v="Q1"/>
    <s v="Sunday"/>
    <s v="Pune"/>
    <s v="Phone"/>
    <s v="Report Request"/>
    <x v="5"/>
    <x v="1"/>
    <s v="Normal"/>
    <s v="Critical"/>
    <x v="1"/>
  </r>
  <r>
    <s v="OPS-104884"/>
    <d v="2025-07-08T00:00:00"/>
    <x v="1"/>
    <s v="Bengaluru"/>
    <s v="Report Request"/>
    <s v="High"/>
    <x v="0"/>
    <x v="3"/>
    <x v="0"/>
    <n v="20"/>
    <n v="12"/>
    <x v="1"/>
    <n v="0"/>
    <n v="4.5"/>
    <n v="350"/>
    <n v="7000"/>
    <x v="11"/>
    <n v="7"/>
    <s v="Q3"/>
    <s v="Tuesday"/>
    <s v="Bengaluru"/>
    <s v="Email"/>
    <s v="Report Request"/>
    <x v="1"/>
    <x v="1"/>
    <s v="Normal"/>
    <s v="Critical"/>
    <x v="0"/>
  </r>
  <r>
    <s v="OPS-100477"/>
    <d v="2025-02-08T00:00:00"/>
    <x v="4"/>
    <s v="Noida"/>
    <s v="Access Request"/>
    <s v="Low"/>
    <x v="0"/>
    <x v="3"/>
    <x v="0"/>
    <n v="6.9"/>
    <n v="48"/>
    <x v="0"/>
    <n v="0"/>
    <n v="5"/>
    <n v="400"/>
    <n v="2760"/>
    <x v="4"/>
    <n v="2"/>
    <s v="Q1"/>
    <s v="Saturday"/>
    <s v="Noida"/>
    <s v="Email"/>
    <s v="Access Request"/>
    <x v="4"/>
    <x v="0"/>
    <s v="Normal"/>
    <s v="Excellent"/>
    <x v="0"/>
  </r>
  <r>
    <s v="OPS-101070"/>
    <d v="2025-04-14T00:00:00"/>
    <x v="6"/>
    <s v="Unknown"/>
    <s v="Data Correction"/>
    <s v="Medium"/>
    <x v="0"/>
    <x v="3"/>
    <x v="0"/>
    <n v="13.6"/>
    <n v="24"/>
    <x v="0"/>
    <n v="0"/>
    <n v="5"/>
    <n v="450"/>
    <n v="6120"/>
    <x v="10"/>
    <n v="4"/>
    <s v="Q2"/>
    <s v="Monday"/>
    <s v="Unknown"/>
    <s v="Email"/>
    <s v="Data Correction"/>
    <x v="6"/>
    <x v="0"/>
    <s v="Normal"/>
    <s v="Good"/>
    <x v="0"/>
  </r>
  <r>
    <s v="OPS-102753"/>
    <d v="2025-11-10T00:00:00"/>
    <x v="6"/>
    <s v="Chennai"/>
    <s v="System Issue"/>
    <s v="High"/>
    <x v="1"/>
    <x v="4"/>
    <x v="0"/>
    <n v="10.8"/>
    <n v="12"/>
    <x v="0"/>
    <n v="0"/>
    <n v="4.9000000000000004"/>
    <n v="320"/>
    <n v="3456"/>
    <x v="6"/>
    <n v="11"/>
    <s v="Q4"/>
    <s v="Monday"/>
    <s v="Chennai"/>
    <s v="Portal"/>
    <s v="System Issue"/>
    <x v="6"/>
    <x v="0"/>
    <s v="Normal"/>
    <s v="Good"/>
    <x v="0"/>
  </r>
  <r>
    <s v="OPS-100787"/>
    <d v="2025-04-13T00:00:00"/>
    <x v="1"/>
    <s v="Mumbai"/>
    <s v="Report Request"/>
    <s v="High"/>
    <x v="1"/>
    <x v="2"/>
    <x v="0"/>
    <n v="11.7"/>
    <n v="12"/>
    <x v="0"/>
    <n v="0"/>
    <n v="5"/>
    <n v="350"/>
    <n v="4095"/>
    <x v="10"/>
    <n v="4"/>
    <s v="Q2"/>
    <s v="Sunday"/>
    <s v="Mumbai"/>
    <s v="Portal"/>
    <s v="Report Request"/>
    <x v="1"/>
    <x v="0"/>
    <s v="Normal"/>
    <s v="Good"/>
    <x v="0"/>
  </r>
  <r>
    <s v="OPS-103436"/>
    <d v="2025-08-12T00:00:00"/>
    <x v="6"/>
    <s v="Bengaluru"/>
    <s v="Invoice Query"/>
    <s v="Medium"/>
    <x v="1"/>
    <x v="2"/>
    <x v="0"/>
    <n v="11"/>
    <n v="24"/>
    <x v="0"/>
    <n v="0"/>
    <n v="5"/>
    <n v="400"/>
    <n v="4400"/>
    <x v="1"/>
    <n v="8"/>
    <s v="Q3"/>
    <s v="Tuesday"/>
    <s v="Bengaluru"/>
    <s v="Portal"/>
    <s v="Invoice Query"/>
    <x v="6"/>
    <x v="0"/>
    <s v="Normal"/>
    <s v="Excellent"/>
    <x v="0"/>
  </r>
  <r>
    <s v="OPS-101328"/>
    <d v="2025-08-23T00:00:00"/>
    <x v="6"/>
    <s v="Chennai"/>
    <s v="Compliance Request"/>
    <s v="High"/>
    <x v="0"/>
    <x v="3"/>
    <x v="0"/>
    <n v="10.6"/>
    <n v="12"/>
    <x v="0"/>
    <n v="1"/>
    <n v="4.5999999999999996"/>
    <n v="350"/>
    <n v="3710"/>
    <x v="1"/>
    <n v="8"/>
    <s v="Q3"/>
    <s v="Saturday"/>
    <s v="Chennai"/>
    <s v="Email"/>
    <s v="Compliance Request"/>
    <x v="6"/>
    <x v="0"/>
    <s v="Normal"/>
    <s v="Good"/>
    <x v="1"/>
  </r>
  <r>
    <s v="OPS-102690"/>
    <d v="2025-01-13T00:00:00"/>
    <x v="6"/>
    <s v="Mumbai"/>
    <s v="Vendor Query"/>
    <s v="Medium"/>
    <x v="0"/>
    <x v="2"/>
    <x v="1"/>
    <n v="12.4"/>
    <n v="24"/>
    <x v="0"/>
    <n v="1"/>
    <n v="4.7"/>
    <n v="400"/>
    <n v="4960"/>
    <x v="5"/>
    <n v="1"/>
    <s v="Q1"/>
    <s v="Monday"/>
    <s v="Mumbai"/>
    <s v="Email"/>
    <s v="Vendor Query"/>
    <x v="6"/>
    <x v="0"/>
    <s v="Normal"/>
    <s v="Good"/>
    <x v="1"/>
  </r>
  <r>
    <s v="OPS-103116"/>
    <d v="2025-06-03T00:00:00"/>
    <x v="5"/>
    <s v="Hyderabad"/>
    <s v="Compliance Request"/>
    <s v="Low"/>
    <x v="0"/>
    <x v="2"/>
    <x v="0"/>
    <n v="13.8"/>
    <n v="48"/>
    <x v="0"/>
    <n v="0"/>
    <n v="4"/>
    <n v="280"/>
    <n v="3864"/>
    <x v="0"/>
    <n v="6"/>
    <s v="Q2"/>
    <s v="Tuesday"/>
    <s v="Hyderabad"/>
    <s v="Email"/>
    <s v="Compliance Request"/>
    <x v="5"/>
    <x v="0"/>
    <s v="Normal"/>
    <s v="Excellent"/>
    <x v="0"/>
  </r>
  <r>
    <s v="OPS-100565"/>
    <d v="2025-12-08T00:00:00"/>
    <x v="3"/>
    <s v="Gurugram"/>
    <s v="Invoice Query"/>
    <s v="Medium"/>
    <x v="2"/>
    <x v="0"/>
    <x v="0"/>
    <n v="15.4"/>
    <n v="24"/>
    <x v="0"/>
    <n v="1"/>
    <n v="4"/>
    <n v="450"/>
    <n v="6930"/>
    <x v="7"/>
    <n v="12"/>
    <s v="Q4"/>
    <s v="Monday"/>
    <s v="Gurugram"/>
    <s v="Teams"/>
    <s v="Invoice Query"/>
    <x v="3"/>
    <x v="0"/>
    <s v="Normal"/>
    <s v="Good"/>
    <x v="1"/>
  </r>
  <r>
    <s v="OPS-102270"/>
    <d v="2025-08-17T00:00:00"/>
    <x v="4"/>
    <s v="Chennai"/>
    <s v="Invoice Query"/>
    <s v="Low"/>
    <x v="0"/>
    <x v="1"/>
    <x v="0"/>
    <n v="8.6"/>
    <n v="48"/>
    <x v="0"/>
    <n v="0"/>
    <n v="4.7"/>
    <n v="280"/>
    <n v="2408"/>
    <x v="1"/>
    <n v="8"/>
    <s v="Q3"/>
    <s v="Sunday"/>
    <s v="Chennai"/>
    <s v="Email"/>
    <s v="Invoice Query"/>
    <x v="4"/>
    <x v="0"/>
    <s v="Normal"/>
    <s v="Excellent"/>
    <x v="0"/>
  </r>
  <r>
    <s v="OPS-104181"/>
    <d v="2025-07-10T00:00:00"/>
    <x v="3"/>
    <s v="Gurugram"/>
    <s v="Invoice Query"/>
    <s v="Low"/>
    <x v="0"/>
    <x v="0"/>
    <x v="0"/>
    <n v="11.1"/>
    <n v="48"/>
    <x v="0"/>
    <n v="0"/>
    <n v="4.9000000000000004"/>
    <n v="320"/>
    <n v="3552"/>
    <x v="11"/>
    <n v="7"/>
    <s v="Q3"/>
    <s v="Thursday"/>
    <s v="Gurugram"/>
    <s v="Email"/>
    <s v="Invoice Query"/>
    <x v="3"/>
    <x v="0"/>
    <s v="Normal"/>
    <s v="Excellent"/>
    <x v="0"/>
  </r>
  <r>
    <s v="OPS-103219"/>
    <d v="2025-06-02T00:00:00"/>
    <x v="5"/>
    <s v="Bengaluru"/>
    <s v="Employee Query"/>
    <s v="High"/>
    <x v="0"/>
    <x v="3"/>
    <x v="0"/>
    <n v="3.1"/>
    <n v="12"/>
    <x v="0"/>
    <n v="0"/>
    <n v="4.5999999999999996"/>
    <n v="320"/>
    <n v="992"/>
    <x v="0"/>
    <n v="6"/>
    <s v="Q2"/>
    <s v="Monday"/>
    <s v="Bengaluru"/>
    <s v="Email"/>
    <s v="Employee Query"/>
    <x v="5"/>
    <x v="0"/>
    <s v="Normal"/>
    <s v="Excellent"/>
    <x v="0"/>
  </r>
  <r>
    <s v="OPS-104921"/>
    <d v="2025-07-03T00:00:00"/>
    <x v="2"/>
    <s v="Hyderabad"/>
    <s v="System Issue"/>
    <s v="Medium"/>
    <x v="3"/>
    <x v="2"/>
    <x v="0"/>
    <n v="15.4"/>
    <n v="24"/>
    <x v="0"/>
    <n v="0"/>
    <n v="3.8"/>
    <n v="450"/>
    <n v="6930"/>
    <x v="11"/>
    <n v="7"/>
    <s v="Q3"/>
    <s v="Thursday"/>
    <s v="Hyderabad"/>
    <s v="Phone"/>
    <s v="System Issue"/>
    <x v="2"/>
    <x v="0"/>
    <s v="Normal"/>
    <s v="Good"/>
    <x v="0"/>
  </r>
  <r>
    <s v="OPS-102666"/>
    <d v="2025-10-08T00:00:00"/>
    <x v="1"/>
    <s v="Mumbai"/>
    <s v="System Issue"/>
    <s v="Medium"/>
    <x v="0"/>
    <x v="0"/>
    <x v="0"/>
    <n v="1.7"/>
    <n v="24"/>
    <x v="0"/>
    <n v="0"/>
    <n v="5"/>
    <n v="450"/>
    <n v="765"/>
    <x v="3"/>
    <n v="10"/>
    <s v="Q4"/>
    <s v="Wednesday"/>
    <s v="Mumbai"/>
    <s v="Email"/>
    <s v="System Issue"/>
    <x v="1"/>
    <x v="0"/>
    <s v="Normal"/>
    <s v="Excellent"/>
    <x v="0"/>
  </r>
  <r>
    <s v="OPS-103695"/>
    <d v="2025-06-05T00:00:00"/>
    <x v="1"/>
    <s v="Hyderabad"/>
    <s v="Invoice Query"/>
    <s v="High"/>
    <x v="1"/>
    <x v="0"/>
    <x v="0"/>
    <n v="11.7"/>
    <n v="12"/>
    <x v="0"/>
    <n v="0"/>
    <n v="5"/>
    <n v="400"/>
    <n v="4680"/>
    <x v="0"/>
    <n v="6"/>
    <s v="Q2"/>
    <s v="Thursday"/>
    <s v="Hyderabad"/>
    <s v="Portal"/>
    <s v="Invoice Query"/>
    <x v="1"/>
    <x v="0"/>
    <s v="Normal"/>
    <s v="Good"/>
    <x v="0"/>
  </r>
  <r>
    <s v="OPS-103440"/>
    <d v="2025-06-14T00:00:00"/>
    <x v="6"/>
    <s v="Chennai"/>
    <s v="System Issue"/>
    <s v="Low"/>
    <x v="0"/>
    <x v="4"/>
    <x v="0"/>
    <n v="19.8"/>
    <n v="48"/>
    <x v="0"/>
    <n v="1"/>
    <n v="3.9"/>
    <n v="350"/>
    <n v="6930"/>
    <x v="0"/>
    <n v="6"/>
    <s v="Q2"/>
    <s v="Saturday"/>
    <s v="Chennai"/>
    <s v="Email"/>
    <s v="System Issue"/>
    <x v="6"/>
    <x v="0"/>
    <s v="Normal"/>
    <s v="Excellent"/>
    <x v="1"/>
  </r>
  <r>
    <s v="OPS-102872"/>
    <d v="2025-06-03T00:00:00"/>
    <x v="2"/>
    <s v="Noida"/>
    <s v="Access Request"/>
    <s v="Low"/>
    <x v="1"/>
    <x v="0"/>
    <x v="0"/>
    <n v="28.9"/>
    <n v="48"/>
    <x v="0"/>
    <n v="1"/>
    <n v="4"/>
    <n v="350"/>
    <n v="10115"/>
    <x v="0"/>
    <n v="6"/>
    <s v="Q2"/>
    <s v="Tuesday"/>
    <s v="Noida"/>
    <s v="Portal"/>
    <s v="Access Request"/>
    <x v="2"/>
    <x v="0"/>
    <s v="Normal"/>
    <s v="Good"/>
    <x v="1"/>
  </r>
  <r>
    <s v="OPS-101835"/>
    <d v="2025-03-31T00:00:00"/>
    <x v="0"/>
    <s v="Chennai"/>
    <s v="Report Request"/>
    <s v="Medium"/>
    <x v="1"/>
    <x v="2"/>
    <x v="0"/>
    <n v="4.5999999999999996"/>
    <n v="24"/>
    <x v="0"/>
    <n v="1"/>
    <n v="4.5999999999999996"/>
    <n v="280"/>
    <n v="1288"/>
    <x v="8"/>
    <n v="3"/>
    <s v="Q1"/>
    <s v="Monday"/>
    <s v="Chennai"/>
    <s v="Portal"/>
    <s v="Report Request"/>
    <x v="0"/>
    <x v="0"/>
    <s v="Normal"/>
    <s v="Excellent"/>
    <x v="1"/>
  </r>
  <r>
    <s v="OPS-100805"/>
    <d v="2025-02-20T00:00:00"/>
    <x v="0"/>
    <s v="Noida"/>
    <s v="Data Correction"/>
    <s v="Low"/>
    <x v="0"/>
    <x v="4"/>
    <x v="0"/>
    <n v="11.6"/>
    <n v="48"/>
    <x v="0"/>
    <n v="1"/>
    <n v="4.7"/>
    <n v="400"/>
    <n v="4640"/>
    <x v="4"/>
    <n v="2"/>
    <s v="Q1"/>
    <s v="Thursday"/>
    <s v="Noida"/>
    <s v="Email"/>
    <s v="Data Correction"/>
    <x v="0"/>
    <x v="0"/>
    <s v="Normal"/>
    <s v="Excellent"/>
    <x v="1"/>
  </r>
  <r>
    <s v="OPS-104740"/>
    <d v="2025-09-26T00:00:00"/>
    <x v="0"/>
    <s v="Chennai"/>
    <s v="Data Correction"/>
    <s v="Low"/>
    <x v="1"/>
    <x v="0"/>
    <x v="0"/>
    <n v="12.6"/>
    <n v="48"/>
    <x v="0"/>
    <n v="0"/>
    <n v="4.8"/>
    <n v="350"/>
    <n v="4410"/>
    <x v="9"/>
    <n v="9"/>
    <s v="Q3"/>
    <s v="Friday"/>
    <s v="Chennai"/>
    <s v="Portal"/>
    <s v="Data Correction"/>
    <x v="0"/>
    <x v="0"/>
    <s v="Normal"/>
    <s v="Excellent"/>
    <x v="0"/>
  </r>
  <r>
    <s v="OPS-103957"/>
    <d v="2025-11-28T00:00:00"/>
    <x v="3"/>
    <s v="Chennai"/>
    <s v="Vendor Query"/>
    <s v="Medium"/>
    <x v="0"/>
    <x v="1"/>
    <x v="0"/>
    <n v="11.7"/>
    <n v="24"/>
    <x v="0"/>
    <n v="0"/>
    <n v="4.3"/>
    <n v="450"/>
    <n v="5265"/>
    <x v="6"/>
    <n v="11"/>
    <s v="Q4"/>
    <s v="Friday"/>
    <s v="Chennai"/>
    <s v="Email"/>
    <s v="Vendor Query"/>
    <x v="3"/>
    <x v="0"/>
    <s v="Normal"/>
    <s v="Excellent"/>
    <x v="0"/>
  </r>
  <r>
    <s v="OPS-104801"/>
    <d v="2025-10-29T00:00:00"/>
    <x v="6"/>
    <s v="Gurugram"/>
    <s v="Report Request"/>
    <s v="Low"/>
    <x v="2"/>
    <x v="4"/>
    <x v="0"/>
    <n v="7.5"/>
    <n v="48"/>
    <x v="0"/>
    <n v="1"/>
    <n v="4.5"/>
    <n v="280"/>
    <n v="2100"/>
    <x v="3"/>
    <n v="10"/>
    <s v="Q4"/>
    <s v="Wednesday"/>
    <s v="Gurugram"/>
    <s v="Teams"/>
    <s v="Report Request"/>
    <x v="6"/>
    <x v="0"/>
    <s v="Normal"/>
    <s v="Excellent"/>
    <x v="1"/>
  </r>
  <r>
    <s v="OPS-104793"/>
    <d v="2025-01-22T00:00:00"/>
    <x v="4"/>
    <s v="Mumbai"/>
    <s v="Compliance Request"/>
    <s v="Critical"/>
    <x v="1"/>
    <x v="4"/>
    <x v="0"/>
    <n v="8.6999999999999993"/>
    <n v="4"/>
    <x v="1"/>
    <n v="0"/>
    <n v="4.8"/>
    <n v="280"/>
    <n v="2436"/>
    <x v="5"/>
    <n v="1"/>
    <s v="Q1"/>
    <s v="Wednesday"/>
    <s v="Mumbai"/>
    <s v="Portal"/>
    <s v="Compliance Request"/>
    <x v="4"/>
    <x v="1"/>
    <s v="Normal"/>
    <s v="Critical"/>
    <x v="0"/>
  </r>
  <r>
    <s v="OPS-102992"/>
    <d v="2025-06-25T00:00:00"/>
    <x v="6"/>
    <s v="Bengaluru"/>
    <s v="System Issue"/>
    <s v="High"/>
    <x v="0"/>
    <x v="1"/>
    <x v="0"/>
    <n v="8.3000000000000007"/>
    <n v="12"/>
    <x v="0"/>
    <n v="0"/>
    <n v="4.5"/>
    <n v="320"/>
    <n v="2656"/>
    <x v="0"/>
    <n v="6"/>
    <s v="Q2"/>
    <s v="Wednesday"/>
    <s v="Bengaluru"/>
    <s v="Email"/>
    <s v="System Issue"/>
    <x v="6"/>
    <x v="0"/>
    <s v="Normal"/>
    <s v="Good"/>
    <x v="0"/>
  </r>
  <r>
    <s v="OPS-100417"/>
    <d v="2025-04-13T00:00:00"/>
    <x v="6"/>
    <s v="Pune"/>
    <s v="Compliance Request"/>
    <s v="Medium"/>
    <x v="0"/>
    <x v="4"/>
    <x v="0"/>
    <n v="17"/>
    <n v="24"/>
    <x v="0"/>
    <n v="0"/>
    <n v="4.8"/>
    <n v="400"/>
    <n v="6800"/>
    <x v="10"/>
    <n v="4"/>
    <s v="Q2"/>
    <s v="Sunday"/>
    <s v="Pune"/>
    <s v="Email"/>
    <s v="Compliance Request"/>
    <x v="6"/>
    <x v="0"/>
    <s v="Normal"/>
    <s v="Good"/>
    <x v="0"/>
  </r>
  <r>
    <s v="OPS-102173"/>
    <d v="2025-05-26T00:00:00"/>
    <x v="4"/>
    <s v="Unknown"/>
    <s v="Invoice Query"/>
    <s v="Low"/>
    <x v="0"/>
    <x v="4"/>
    <x v="0"/>
    <n v="18.600000000000001"/>
    <n v="48"/>
    <x v="0"/>
    <n v="1"/>
    <n v="4.0999999999999996"/>
    <n v="400"/>
    <n v="7440"/>
    <x v="2"/>
    <n v="5"/>
    <s v="Q2"/>
    <s v="Monday"/>
    <s v="Unknown"/>
    <s v="Email"/>
    <s v="Invoice Query"/>
    <x v="4"/>
    <x v="0"/>
    <s v="Normal"/>
    <s v="Excellent"/>
    <x v="1"/>
  </r>
  <r>
    <s v="OPS-102019"/>
    <d v="2025-06-28T00:00:00"/>
    <x v="2"/>
    <s v="Noida"/>
    <s v="Report Request"/>
    <s v="Low"/>
    <x v="0"/>
    <x v="1"/>
    <x v="0"/>
    <n v="24.7"/>
    <n v="48"/>
    <x v="0"/>
    <n v="0"/>
    <n v="4.3"/>
    <n v="400"/>
    <n v="9880"/>
    <x v="0"/>
    <n v="6"/>
    <s v="Q2"/>
    <s v="Saturday"/>
    <s v="Noida"/>
    <s v="Email"/>
    <s v="Report Request"/>
    <x v="2"/>
    <x v="0"/>
    <s v="Normal"/>
    <s v="Good"/>
    <x v="0"/>
  </r>
  <r>
    <s v="OPS-103853"/>
    <d v="2025-08-05T00:00:00"/>
    <x v="3"/>
    <s v="Gurugram"/>
    <s v="Access Request"/>
    <s v="Low"/>
    <x v="3"/>
    <x v="2"/>
    <x v="0"/>
    <n v="9.1999999999999993"/>
    <n v="48"/>
    <x v="0"/>
    <n v="0"/>
    <n v="4.5999999999999996"/>
    <n v="400"/>
    <n v="3680"/>
    <x v="1"/>
    <n v="8"/>
    <s v="Q3"/>
    <s v="Tuesday"/>
    <s v="Gurugram"/>
    <s v="Phone"/>
    <s v="Access Request"/>
    <x v="3"/>
    <x v="0"/>
    <s v="Normal"/>
    <s v="Excellent"/>
    <x v="0"/>
  </r>
  <r>
    <s v="OPS-102518"/>
    <d v="2025-04-30T00:00:00"/>
    <x v="2"/>
    <s v="Mumbai"/>
    <s v="Vendor Query"/>
    <s v="High"/>
    <x v="1"/>
    <x v="4"/>
    <x v="2"/>
    <n v="8.8000000000000007"/>
    <n v="12"/>
    <x v="0"/>
    <n v="0"/>
    <n v="4.7"/>
    <n v="320"/>
    <n v="2816"/>
    <x v="10"/>
    <n v="4"/>
    <s v="Q2"/>
    <s v="Wednesday"/>
    <s v="Mumbai"/>
    <s v="Portal"/>
    <s v="Vendor Query"/>
    <x v="2"/>
    <x v="0"/>
    <s v="Normal"/>
    <s v="Good"/>
    <x v="0"/>
  </r>
  <r>
    <s v="OPS-101967"/>
    <d v="2025-08-17T00:00:00"/>
    <x v="0"/>
    <s v="Mumbai"/>
    <s v="Report Request"/>
    <s v="Low"/>
    <x v="0"/>
    <x v="1"/>
    <x v="0"/>
    <n v="19.5"/>
    <n v="48"/>
    <x v="0"/>
    <n v="1"/>
    <n v="3.8"/>
    <n v="400"/>
    <n v="7800"/>
    <x v="1"/>
    <n v="8"/>
    <s v="Q3"/>
    <s v="Sunday"/>
    <s v="Mumbai"/>
    <s v="Email"/>
    <s v="Report Request"/>
    <x v="0"/>
    <x v="0"/>
    <s v="Normal"/>
    <s v="Excellent"/>
    <x v="1"/>
  </r>
  <r>
    <s v="OPS-104014"/>
    <d v="2025-05-21T00:00:00"/>
    <x v="0"/>
    <s v="Noida"/>
    <s v="Vendor Query"/>
    <s v="Medium"/>
    <x v="0"/>
    <x v="1"/>
    <x v="0"/>
    <n v="16.2"/>
    <n v="24"/>
    <x v="0"/>
    <n v="0"/>
    <n v="4.0999999999999996"/>
    <n v="400"/>
    <n v="6480"/>
    <x v="2"/>
    <n v="5"/>
    <s v="Q2"/>
    <s v="Wednesday"/>
    <s v="Noida"/>
    <s v="Email"/>
    <s v="Vendor Query"/>
    <x v="0"/>
    <x v="0"/>
    <s v="Normal"/>
    <s v="Good"/>
    <x v="0"/>
  </r>
  <r>
    <s v="OPS-100615"/>
    <d v="2025-01-29T00:00:00"/>
    <x v="3"/>
    <s v="Hyderabad"/>
    <s v="Data Correction"/>
    <s v="Medium"/>
    <x v="1"/>
    <x v="1"/>
    <x v="0"/>
    <n v="18.100000000000001"/>
    <n v="24"/>
    <x v="0"/>
    <n v="1"/>
    <n v="4.4000000000000004"/>
    <n v="350"/>
    <n v="6335"/>
    <x v="5"/>
    <n v="1"/>
    <s v="Q1"/>
    <s v="Wednesday"/>
    <s v="Hyderabad"/>
    <s v="Portal"/>
    <s v="Data Correction"/>
    <x v="3"/>
    <x v="0"/>
    <s v="Normal"/>
    <s v="Good"/>
    <x v="1"/>
  </r>
  <r>
    <s v="OPS-104345"/>
    <d v="2025-07-26T00:00:00"/>
    <x v="4"/>
    <s v="Mumbai"/>
    <s v="Access Request"/>
    <s v="Medium"/>
    <x v="1"/>
    <x v="3"/>
    <x v="1"/>
    <n v="33"/>
    <n v="24"/>
    <x v="1"/>
    <n v="3"/>
    <n v="3.2"/>
    <n v="320"/>
    <n v="10560"/>
    <x v="11"/>
    <n v="7"/>
    <s v="Q3"/>
    <s v="Saturday"/>
    <s v="Mumbai"/>
    <s v="Portal"/>
    <s v="Access Request"/>
    <x v="4"/>
    <x v="1"/>
    <s v="Normal"/>
    <s v="At Risk"/>
    <x v="1"/>
  </r>
  <r>
    <s v="OPS-100956"/>
    <d v="2025-11-07T00:00:00"/>
    <x v="2"/>
    <s v="Hyderabad"/>
    <s v="Report Request"/>
    <s v="Medium"/>
    <x v="0"/>
    <x v="0"/>
    <x v="0"/>
    <n v="21.7"/>
    <n v="24"/>
    <x v="0"/>
    <n v="1"/>
    <n v="4.7"/>
    <n v="350"/>
    <n v="7595"/>
    <x v="6"/>
    <n v="11"/>
    <s v="Q4"/>
    <s v="Friday"/>
    <s v="Hyderabad"/>
    <s v="Email"/>
    <s v="Report Request"/>
    <x v="2"/>
    <x v="0"/>
    <s v="Normal"/>
    <s v="Good"/>
    <x v="1"/>
  </r>
  <r>
    <s v="OPS-100084"/>
    <d v="2025-08-25T00:00:00"/>
    <x v="0"/>
    <s v="Bengaluru"/>
    <s v="System Issue"/>
    <s v="Low"/>
    <x v="2"/>
    <x v="4"/>
    <x v="0"/>
    <n v="3.5"/>
    <n v="48"/>
    <x v="0"/>
    <n v="1"/>
    <n v="3.8"/>
    <n v="450"/>
    <n v="1575"/>
    <x v="1"/>
    <n v="8"/>
    <s v="Q3"/>
    <s v="Monday"/>
    <s v="Bengaluru"/>
    <s v="Teams"/>
    <s v="System Issue"/>
    <x v="0"/>
    <x v="0"/>
    <s v="Normal"/>
    <s v="Excellent"/>
    <x v="1"/>
  </r>
  <r>
    <s v="OPS-101068"/>
    <d v="2025-08-13T00:00:00"/>
    <x v="4"/>
    <s v="Pune"/>
    <s v="Employee Query"/>
    <s v="Low"/>
    <x v="2"/>
    <x v="0"/>
    <x v="2"/>
    <n v="9.6"/>
    <n v="48"/>
    <x v="0"/>
    <n v="2"/>
    <n v="4.0999999999999996"/>
    <n v="320"/>
    <n v="3072"/>
    <x v="1"/>
    <n v="8"/>
    <s v="Q3"/>
    <s v="Wednesday"/>
    <s v="Pune"/>
    <s v="Teams"/>
    <s v="Employee Query"/>
    <x v="4"/>
    <x v="0"/>
    <s v="Normal"/>
    <s v="Excellent"/>
    <x v="1"/>
  </r>
  <r>
    <s v="OPS-100958"/>
    <d v="2025-09-04T00:00:00"/>
    <x v="5"/>
    <s v="Gurugram"/>
    <s v="Employee Query"/>
    <s v="Medium"/>
    <x v="0"/>
    <x v="2"/>
    <x v="1"/>
    <n v="9.1999999999999993"/>
    <n v="24"/>
    <x v="0"/>
    <n v="1"/>
    <n v="4.0999999999999996"/>
    <n v="280"/>
    <n v="2576"/>
    <x v="9"/>
    <n v="9"/>
    <s v="Q3"/>
    <s v="Thursday"/>
    <s v="Gurugram"/>
    <s v="Email"/>
    <s v="Employee Query"/>
    <x v="5"/>
    <x v="0"/>
    <s v="Normal"/>
    <s v="Excellent"/>
    <x v="1"/>
  </r>
  <r>
    <s v="OPS-104469"/>
    <d v="2025-04-02T00:00:00"/>
    <x v="6"/>
    <s v="Gurugram"/>
    <s v="Employee Query"/>
    <s v="High"/>
    <x v="0"/>
    <x v="3"/>
    <x v="0"/>
    <n v="14.9"/>
    <n v="12"/>
    <x v="1"/>
    <n v="0"/>
    <n v="4.4000000000000004"/>
    <n v="400"/>
    <n v="5960"/>
    <x v="10"/>
    <n v="4"/>
    <s v="Q2"/>
    <s v="Wednesday"/>
    <s v="Gurugram"/>
    <s v="Email"/>
    <s v="Employee Query"/>
    <x v="6"/>
    <x v="1"/>
    <s v="Normal"/>
    <s v="At Risk"/>
    <x v="0"/>
  </r>
  <r>
    <s v="OPS-101826"/>
    <d v="2025-10-16T00:00:00"/>
    <x v="0"/>
    <s v="Mumbai"/>
    <s v="Compliance Request"/>
    <s v="Medium"/>
    <x v="1"/>
    <x v="3"/>
    <x v="0"/>
    <n v="5.8"/>
    <n v="24"/>
    <x v="0"/>
    <n v="0"/>
    <n v="5"/>
    <n v="320"/>
    <n v="1856"/>
    <x v="3"/>
    <n v="10"/>
    <s v="Q4"/>
    <s v="Thursday"/>
    <s v="Mumbai"/>
    <s v="Portal"/>
    <s v="Compliance Request"/>
    <x v="0"/>
    <x v="0"/>
    <s v="Normal"/>
    <s v="Excellent"/>
    <x v="0"/>
  </r>
  <r>
    <s v="OPS-102914"/>
    <d v="2025-02-26T00:00:00"/>
    <x v="5"/>
    <s v="Chennai"/>
    <s v="Report Request"/>
    <s v="Medium"/>
    <x v="1"/>
    <x v="0"/>
    <x v="0"/>
    <n v="13.7"/>
    <n v="24"/>
    <x v="0"/>
    <n v="0"/>
    <n v="5"/>
    <n v="280"/>
    <n v="3836"/>
    <x v="4"/>
    <n v="2"/>
    <s v="Q1"/>
    <s v="Wednesday"/>
    <s v="Chennai"/>
    <s v="Portal"/>
    <s v="Report Request"/>
    <x v="5"/>
    <x v="0"/>
    <s v="Normal"/>
    <s v="Good"/>
    <x v="0"/>
  </r>
  <r>
    <s v="OPS-104808"/>
    <d v="2025-09-12T00:00:00"/>
    <x v="0"/>
    <s v="Noida"/>
    <s v="Invoice Query"/>
    <s v="Low"/>
    <x v="2"/>
    <x v="2"/>
    <x v="0"/>
    <n v="22.5"/>
    <n v="48"/>
    <x v="0"/>
    <n v="0"/>
    <n v="4.4000000000000004"/>
    <n v="350"/>
    <n v="7875"/>
    <x v="9"/>
    <n v="9"/>
    <s v="Q3"/>
    <s v="Friday"/>
    <s v="Noida"/>
    <s v="Teams"/>
    <s v="Invoice Query"/>
    <x v="0"/>
    <x v="0"/>
    <s v="Normal"/>
    <s v="Excellent"/>
    <x v="0"/>
  </r>
  <r>
    <s v="OPS-101658"/>
    <d v="2025-01-23T00:00:00"/>
    <x v="0"/>
    <s v="Pune"/>
    <s v="System Issue"/>
    <s v="Medium"/>
    <x v="0"/>
    <x v="0"/>
    <x v="2"/>
    <n v="6"/>
    <n v="24"/>
    <x v="0"/>
    <n v="0"/>
    <n v="4.5"/>
    <n v="400"/>
    <n v="2400"/>
    <x v="5"/>
    <n v="1"/>
    <s v="Q1"/>
    <s v="Thursday"/>
    <s v="Pune"/>
    <s v="Email"/>
    <s v="System Issue"/>
    <x v="0"/>
    <x v="0"/>
    <s v="Normal"/>
    <s v="Excellent"/>
    <x v="0"/>
  </r>
  <r>
    <s v="OPS-101890"/>
    <d v="2025-03-23T00:00:00"/>
    <x v="6"/>
    <s v="Chennai"/>
    <s v="Access Request"/>
    <s v="High"/>
    <x v="0"/>
    <x v="0"/>
    <x v="0"/>
    <n v="8.6999999999999993"/>
    <n v="12"/>
    <x v="0"/>
    <n v="2"/>
    <n v="3.8"/>
    <n v="350"/>
    <n v="3045"/>
    <x v="8"/>
    <n v="3"/>
    <s v="Q1"/>
    <s v="Sunday"/>
    <s v="Chennai"/>
    <s v="Email"/>
    <s v="Access Request"/>
    <x v="6"/>
    <x v="0"/>
    <s v="Normal"/>
    <s v="Good"/>
    <x v="1"/>
  </r>
  <r>
    <s v="OPS-104929"/>
    <d v="2025-10-19T00:00:00"/>
    <x v="0"/>
    <s v="Hyderabad"/>
    <s v="Access Request"/>
    <s v="Medium"/>
    <x v="1"/>
    <x v="0"/>
    <x v="0"/>
    <n v="13.2"/>
    <n v="24"/>
    <x v="0"/>
    <n v="0"/>
    <n v="4.4000000000000004"/>
    <n v="400"/>
    <n v="5280"/>
    <x v="3"/>
    <n v="10"/>
    <s v="Q4"/>
    <s v="Sunday"/>
    <s v="Hyderabad"/>
    <s v="Portal"/>
    <s v="Access Request"/>
    <x v="0"/>
    <x v="0"/>
    <s v="Normal"/>
    <s v="Good"/>
    <x v="0"/>
  </r>
  <r>
    <s v="OPS-102705"/>
    <d v="2025-11-08T00:00:00"/>
    <x v="4"/>
    <s v="Bengaluru"/>
    <s v="System Issue"/>
    <s v="Low"/>
    <x v="1"/>
    <x v="4"/>
    <x v="0"/>
    <n v="4.3"/>
    <n v="48"/>
    <x v="0"/>
    <n v="0"/>
    <n v="4.7"/>
    <n v="350"/>
    <n v="1505"/>
    <x v="6"/>
    <n v="11"/>
    <s v="Q4"/>
    <s v="Saturday"/>
    <s v="Bengaluru"/>
    <s v="Portal"/>
    <s v="System Issue"/>
    <x v="4"/>
    <x v="0"/>
    <s v="Normal"/>
    <s v="Excellent"/>
    <x v="0"/>
  </r>
  <r>
    <s v="OPS-104510"/>
    <d v="2025-10-10T00:00:00"/>
    <x v="0"/>
    <s v="Unknown"/>
    <s v="Unknown"/>
    <s v="Low"/>
    <x v="1"/>
    <x v="1"/>
    <x v="0"/>
    <n v="5.5"/>
    <n v="48"/>
    <x v="0"/>
    <n v="0"/>
    <n v="4.7"/>
    <n v="350"/>
    <n v="1925"/>
    <x v="3"/>
    <n v="10"/>
    <s v="Q4"/>
    <s v="Friday"/>
    <s v="Unknown"/>
    <s v="Portal"/>
    <s v="Unknown"/>
    <x v="0"/>
    <x v="0"/>
    <s v="Normal"/>
    <s v="Excellent"/>
    <x v="0"/>
  </r>
  <r>
    <s v="OPS-103364"/>
    <d v="2025-06-05T00:00:00"/>
    <x v="4"/>
    <s v="Mumbai"/>
    <s v="Data Correction"/>
    <s v="Medium"/>
    <x v="1"/>
    <x v="0"/>
    <x v="1"/>
    <n v="5.3"/>
    <n v="24"/>
    <x v="0"/>
    <n v="2"/>
    <n v="3.4"/>
    <n v="350"/>
    <n v="1855"/>
    <x v="0"/>
    <n v="6"/>
    <s v="Q2"/>
    <s v="Thursday"/>
    <s v="Mumbai"/>
    <s v="Portal"/>
    <s v="Data Correction"/>
    <x v="4"/>
    <x v="0"/>
    <s v="Normal"/>
    <s v="Excellent"/>
    <x v="1"/>
  </r>
  <r>
    <s v="OPS-104923"/>
    <d v="2025-04-04T00:00:00"/>
    <x v="1"/>
    <s v="Pune"/>
    <s v="Employee Query"/>
    <s v="Medium"/>
    <x v="3"/>
    <x v="2"/>
    <x v="0"/>
    <n v="5.2"/>
    <n v="24"/>
    <x v="0"/>
    <n v="0"/>
    <n v="4.9000000000000004"/>
    <n v="450"/>
    <n v="2340"/>
    <x v="10"/>
    <n v="4"/>
    <s v="Q2"/>
    <s v="Friday"/>
    <s v="Pune"/>
    <s v="Phone"/>
    <s v="Employee Query"/>
    <x v="1"/>
    <x v="0"/>
    <s v="Normal"/>
    <s v="Excellent"/>
    <x v="0"/>
  </r>
  <r>
    <s v="OPS-104149"/>
    <d v="2025-07-04T00:00:00"/>
    <x v="2"/>
    <s v="Gurugram"/>
    <s v="Data Correction"/>
    <s v="Medium"/>
    <x v="0"/>
    <x v="3"/>
    <x v="0"/>
    <n v="16.5"/>
    <n v="24"/>
    <x v="0"/>
    <n v="0"/>
    <n v="5"/>
    <n v="350"/>
    <n v="5775"/>
    <x v="11"/>
    <n v="7"/>
    <s v="Q3"/>
    <s v="Friday"/>
    <s v="Gurugram"/>
    <s v="Email"/>
    <s v="Data Correction"/>
    <x v="2"/>
    <x v="0"/>
    <s v="Normal"/>
    <s v="Good"/>
    <x v="0"/>
  </r>
  <r>
    <s v="OPS-102953"/>
    <d v="2025-02-13T00:00:00"/>
    <x v="6"/>
    <s v="Mumbai"/>
    <s v="Report Request"/>
    <s v="Low"/>
    <x v="0"/>
    <x v="2"/>
    <x v="2"/>
    <n v="4.8"/>
    <n v="48"/>
    <x v="0"/>
    <n v="1"/>
    <n v="4.8"/>
    <n v="320"/>
    <n v="1536"/>
    <x v="4"/>
    <n v="2"/>
    <s v="Q1"/>
    <s v="Thursday"/>
    <s v="Mumbai"/>
    <s v="Email"/>
    <s v="Report Request"/>
    <x v="6"/>
    <x v="0"/>
    <s v="Normal"/>
    <s v="Excellent"/>
    <x v="1"/>
  </r>
  <r>
    <s v="OPS-101511"/>
    <d v="2025-09-29T00:00:00"/>
    <x v="5"/>
    <s v="Noida"/>
    <s v="Vendor Query"/>
    <s v="High"/>
    <x v="1"/>
    <x v="4"/>
    <x v="2"/>
    <n v="3.9"/>
    <n v="12"/>
    <x v="0"/>
    <n v="1"/>
    <n v="4.5"/>
    <n v="280"/>
    <n v="1092"/>
    <x v="9"/>
    <n v="9"/>
    <s v="Q3"/>
    <s v="Monday"/>
    <s v="Noida"/>
    <s v="Portal"/>
    <s v="Vendor Query"/>
    <x v="5"/>
    <x v="0"/>
    <s v="Normal"/>
    <s v="Excellent"/>
    <x v="1"/>
  </r>
  <r>
    <s v="OPS-100504"/>
    <d v="2025-12-06T00:00:00"/>
    <x v="2"/>
    <s v="Pune"/>
    <s v="Vendor Query"/>
    <s v="Medium"/>
    <x v="1"/>
    <x v="2"/>
    <x v="2"/>
    <n v="6.2"/>
    <n v="24"/>
    <x v="0"/>
    <n v="0"/>
    <n v="4.8"/>
    <n v="350"/>
    <n v="2170"/>
    <x v="7"/>
    <n v="12"/>
    <s v="Q4"/>
    <s v="Saturday"/>
    <s v="Pune"/>
    <s v="Portal"/>
    <s v="Vendor Query"/>
    <x v="2"/>
    <x v="0"/>
    <s v="Normal"/>
    <s v="Excellent"/>
    <x v="0"/>
  </r>
  <r>
    <s v="OPS-103375"/>
    <d v="2025-04-28T00:00:00"/>
    <x v="2"/>
    <s v="Pune"/>
    <s v="Data Correction"/>
    <s v="Low"/>
    <x v="3"/>
    <x v="1"/>
    <x v="2"/>
    <n v="18.399999999999999"/>
    <n v="48"/>
    <x v="0"/>
    <n v="1"/>
    <n v="3.7"/>
    <n v="350"/>
    <n v="6440"/>
    <x v="10"/>
    <n v="4"/>
    <s v="Q2"/>
    <s v="Monday"/>
    <s v="Pune"/>
    <s v="Phone"/>
    <s v="Data Correction"/>
    <x v="2"/>
    <x v="0"/>
    <s v="Normal"/>
    <s v="Excellent"/>
    <x v="1"/>
  </r>
  <r>
    <s v="OPS-103055"/>
    <d v="2025-09-30T00:00:00"/>
    <x v="4"/>
    <s v="Chennai"/>
    <s v="Employee Query"/>
    <s v="High"/>
    <x v="0"/>
    <x v="4"/>
    <x v="0"/>
    <n v="2.8"/>
    <n v="12"/>
    <x v="0"/>
    <n v="1"/>
    <n v="4.5"/>
    <n v="350"/>
    <n v="980"/>
    <x v="9"/>
    <n v="9"/>
    <s v="Q3"/>
    <s v="Tuesday"/>
    <s v="Chennai"/>
    <s v="Email"/>
    <s v="Employee Query"/>
    <x v="4"/>
    <x v="0"/>
    <s v="Normal"/>
    <s v="Excellent"/>
    <x v="1"/>
  </r>
  <r>
    <s v="OPS-104055"/>
    <d v="2025-09-23T00:00:00"/>
    <x v="3"/>
    <s v="Bengaluru"/>
    <s v="Compliance Request"/>
    <s v="Low"/>
    <x v="4"/>
    <x v="2"/>
    <x v="0"/>
    <n v="4.4000000000000004"/>
    <n v="48"/>
    <x v="0"/>
    <n v="0"/>
    <n v="4.9000000000000004"/>
    <n v="320"/>
    <n v="1408"/>
    <x v="9"/>
    <n v="9"/>
    <s v="Q3"/>
    <s v="Tuesday"/>
    <s v="Bengaluru"/>
    <s v="Unknown"/>
    <s v="Compliance Request"/>
    <x v="3"/>
    <x v="0"/>
    <s v="Normal"/>
    <s v="Excellent"/>
    <x v="0"/>
  </r>
  <r>
    <s v="OPS-104230"/>
    <d v="2025-09-04T00:00:00"/>
    <x v="0"/>
    <s v="Noida"/>
    <s v="System Issue"/>
    <s v="Medium"/>
    <x v="1"/>
    <x v="4"/>
    <x v="0"/>
    <n v="15"/>
    <n v="24"/>
    <x v="0"/>
    <n v="0"/>
    <n v="4.5999999999999996"/>
    <n v="350"/>
    <n v="5250"/>
    <x v="9"/>
    <n v="9"/>
    <s v="Q3"/>
    <s v="Thursday"/>
    <s v="Noida"/>
    <s v="Portal"/>
    <s v="System Issue"/>
    <x v="0"/>
    <x v="0"/>
    <s v="Normal"/>
    <s v="Good"/>
    <x v="0"/>
  </r>
  <r>
    <s v="OPS-104681"/>
    <d v="2025-01-20T00:00:00"/>
    <x v="0"/>
    <s v="Chennai"/>
    <s v="Report Request"/>
    <s v="High"/>
    <x v="0"/>
    <x v="0"/>
    <x v="2"/>
    <n v="3"/>
    <n v="12"/>
    <x v="0"/>
    <n v="0"/>
    <n v="4.9000000000000004"/>
    <n v="350"/>
    <n v="1050"/>
    <x v="5"/>
    <n v="1"/>
    <s v="Q1"/>
    <s v="Monday"/>
    <s v="Chennai"/>
    <s v="Email"/>
    <s v="Report Request"/>
    <x v="0"/>
    <x v="0"/>
    <s v="Normal"/>
    <s v="Excellent"/>
    <x v="0"/>
  </r>
  <r>
    <s v="OPS-101301"/>
    <d v="2025-08-10T00:00:00"/>
    <x v="6"/>
    <s v="Hyderabad"/>
    <s v="Invoice Query"/>
    <s v="High"/>
    <x v="3"/>
    <x v="3"/>
    <x v="0"/>
    <n v="12.8"/>
    <n v="12"/>
    <x v="1"/>
    <n v="0"/>
    <n v="4.4000000000000004"/>
    <n v="450"/>
    <n v="5760"/>
    <x v="1"/>
    <n v="8"/>
    <s v="Q3"/>
    <s v="Sunday"/>
    <s v="Hyderabad"/>
    <s v="Phone"/>
    <s v="Invoice Query"/>
    <x v="6"/>
    <x v="1"/>
    <s v="Normal"/>
    <s v="At Risk"/>
    <x v="0"/>
  </r>
  <r>
    <s v="OPS-100506"/>
    <d v="2025-06-27T00:00:00"/>
    <x v="0"/>
    <s v="Pune"/>
    <s v="Report Request"/>
    <s v="Medium"/>
    <x v="0"/>
    <x v="2"/>
    <x v="0"/>
    <n v="5.4"/>
    <n v="24"/>
    <x v="0"/>
    <n v="0"/>
    <n v="5"/>
    <n v="450"/>
    <n v="2430"/>
    <x v="0"/>
    <n v="6"/>
    <s v="Q2"/>
    <s v="Friday"/>
    <s v="Pune"/>
    <s v="Email"/>
    <s v="Report Request"/>
    <x v="0"/>
    <x v="0"/>
    <s v="Normal"/>
    <s v="Excellent"/>
    <x v="0"/>
  </r>
  <r>
    <s v="OPS-100442"/>
    <d v="2025-10-06T00:00:00"/>
    <x v="6"/>
    <s v="Gurugram"/>
    <s v="Access Request"/>
    <s v="High"/>
    <x v="0"/>
    <x v="1"/>
    <x v="0"/>
    <n v="24.2"/>
    <n v="12"/>
    <x v="1"/>
    <n v="0"/>
    <n v="4"/>
    <n v="320"/>
    <n v="7744"/>
    <x v="3"/>
    <n v="10"/>
    <s v="Q4"/>
    <s v="Monday"/>
    <s v="Gurugram"/>
    <s v="Email"/>
    <s v="Access Request"/>
    <x v="6"/>
    <x v="1"/>
    <s v="Normal"/>
    <s v="Critical"/>
    <x v="0"/>
  </r>
  <r>
    <s v="OPS-103269"/>
    <d v="2025-07-11T00:00:00"/>
    <x v="4"/>
    <s v="Chennai"/>
    <s v="System Issue"/>
    <s v="Low"/>
    <x v="0"/>
    <x v="1"/>
    <x v="0"/>
    <n v="6"/>
    <n v="48"/>
    <x v="0"/>
    <n v="1"/>
    <n v="4.5999999999999996"/>
    <n v="320"/>
    <n v="1920"/>
    <x v="11"/>
    <n v="7"/>
    <s v="Q3"/>
    <s v="Friday"/>
    <s v="Chennai"/>
    <s v="Email"/>
    <s v="System Issue"/>
    <x v="4"/>
    <x v="0"/>
    <s v="Normal"/>
    <s v="Excellent"/>
    <x v="1"/>
  </r>
  <r>
    <s v="OPS-101600"/>
    <d v="2025-01-25T00:00:00"/>
    <x v="5"/>
    <s v="Gurugram"/>
    <s v="Compliance Request"/>
    <s v="Critical"/>
    <x v="3"/>
    <x v="5"/>
    <x v="0"/>
    <n v="7.5"/>
    <n v="4"/>
    <x v="1"/>
    <n v="0"/>
    <n v="4.4000000000000004"/>
    <n v="450"/>
    <n v="3375"/>
    <x v="5"/>
    <n v="1"/>
    <s v="Q1"/>
    <s v="Saturday"/>
    <s v="Gurugram"/>
    <s v="Phone"/>
    <s v="Compliance Request"/>
    <x v="5"/>
    <x v="1"/>
    <s v="Normal"/>
    <s v="Critical"/>
    <x v="0"/>
  </r>
  <r>
    <s v="OPS-100840"/>
    <d v="2025-05-02T00:00:00"/>
    <x v="2"/>
    <s v="Noida"/>
    <s v="System Issue"/>
    <s v="High"/>
    <x v="1"/>
    <x v="0"/>
    <x v="0"/>
    <n v="1.9"/>
    <n v="12"/>
    <x v="0"/>
    <n v="1"/>
    <n v="4.4000000000000004"/>
    <n v="280"/>
    <n v="532"/>
    <x v="2"/>
    <n v="5"/>
    <s v="Q2"/>
    <s v="Friday"/>
    <s v="Noida"/>
    <s v="Portal"/>
    <s v="System Issue"/>
    <x v="2"/>
    <x v="0"/>
    <s v="Normal"/>
    <s v="Excellent"/>
    <x v="1"/>
  </r>
  <r>
    <s v="OPS-103814"/>
    <d v="2025-08-18T00:00:00"/>
    <x v="1"/>
    <s v="Gurugram"/>
    <s v="Invoice Query"/>
    <s v="Medium"/>
    <x v="0"/>
    <x v="2"/>
    <x v="0"/>
    <n v="6.7"/>
    <n v="24"/>
    <x v="0"/>
    <n v="0"/>
    <n v="5"/>
    <n v="350"/>
    <n v="2345"/>
    <x v="1"/>
    <n v="8"/>
    <s v="Q3"/>
    <s v="Monday"/>
    <s v="Gurugram"/>
    <s v="Email"/>
    <s v="Invoice Query"/>
    <x v="1"/>
    <x v="0"/>
    <s v="Normal"/>
    <s v="Excellent"/>
    <x v="0"/>
  </r>
  <r>
    <s v="OPS-102841"/>
    <d v="2025-08-08T00:00:00"/>
    <x v="3"/>
    <s v="Noida"/>
    <s v="Data Correction"/>
    <s v="High"/>
    <x v="0"/>
    <x v="3"/>
    <x v="2"/>
    <n v="4.0999999999999996"/>
    <n v="12"/>
    <x v="0"/>
    <n v="0"/>
    <n v="4.9000000000000004"/>
    <n v="400"/>
    <n v="1640"/>
    <x v="1"/>
    <n v="8"/>
    <s v="Q3"/>
    <s v="Friday"/>
    <s v="Noida"/>
    <s v="Email"/>
    <s v="Data Correction"/>
    <x v="3"/>
    <x v="0"/>
    <s v="Normal"/>
    <s v="Excellent"/>
    <x v="0"/>
  </r>
  <r>
    <s v="OPS-102717"/>
    <d v="2025-08-18T00:00:00"/>
    <x v="4"/>
    <s v="Mumbai"/>
    <s v="Access Request"/>
    <s v="Low"/>
    <x v="0"/>
    <x v="2"/>
    <x v="0"/>
    <n v="13.9"/>
    <n v="48"/>
    <x v="0"/>
    <n v="1"/>
    <n v="4.5"/>
    <n v="280"/>
    <n v="3892"/>
    <x v="1"/>
    <n v="8"/>
    <s v="Q3"/>
    <s v="Monday"/>
    <s v="Mumbai"/>
    <s v="Email"/>
    <s v="Access Request"/>
    <x v="4"/>
    <x v="0"/>
    <s v="Normal"/>
    <s v="Excellent"/>
    <x v="1"/>
  </r>
  <r>
    <s v="OPS-102708"/>
    <d v="2025-07-05T00:00:00"/>
    <x v="3"/>
    <s v="Bengaluru"/>
    <s v="Report Request"/>
    <s v="Medium"/>
    <x v="1"/>
    <x v="4"/>
    <x v="0"/>
    <n v="11.4"/>
    <n v="24"/>
    <x v="0"/>
    <n v="1"/>
    <n v="4.3"/>
    <n v="450"/>
    <n v="5130"/>
    <x v="11"/>
    <n v="7"/>
    <s v="Q3"/>
    <s v="Saturday"/>
    <s v="Bengaluru"/>
    <s v="Portal"/>
    <s v="Report Request"/>
    <x v="3"/>
    <x v="0"/>
    <s v="Normal"/>
    <s v="Excellent"/>
    <x v="1"/>
  </r>
  <r>
    <s v="OPS-101818"/>
    <d v="2025-04-02T00:00:00"/>
    <x v="5"/>
    <s v="Bengaluru"/>
    <s v="Invoice Query"/>
    <s v="Medium"/>
    <x v="1"/>
    <x v="0"/>
    <x v="0"/>
    <n v="18.899999999999999"/>
    <n v="24"/>
    <x v="0"/>
    <n v="0"/>
    <n v="4.5999999999999996"/>
    <n v="400"/>
    <n v="7560"/>
    <x v="10"/>
    <n v="4"/>
    <s v="Q2"/>
    <s v="Wednesday"/>
    <s v="Bengaluru"/>
    <s v="Portal"/>
    <s v="Invoice Query"/>
    <x v="5"/>
    <x v="0"/>
    <s v="Normal"/>
    <s v="Good"/>
    <x v="0"/>
  </r>
  <r>
    <s v="OPS-100916"/>
    <d v="2025-05-25T00:00:00"/>
    <x v="3"/>
    <s v="Bengaluru"/>
    <s v="Invoice Query"/>
    <s v="Medium"/>
    <x v="0"/>
    <x v="2"/>
    <x v="0"/>
    <n v="6.3"/>
    <n v="24"/>
    <x v="0"/>
    <n v="0"/>
    <n v="5"/>
    <n v="400"/>
    <n v="2520"/>
    <x v="2"/>
    <n v="5"/>
    <s v="Q2"/>
    <s v="Sunday"/>
    <s v="Bengaluru"/>
    <s v="Email"/>
    <s v="Invoice Query"/>
    <x v="3"/>
    <x v="0"/>
    <s v="Normal"/>
    <s v="Excellent"/>
    <x v="0"/>
  </r>
  <r>
    <s v="OPS-100736"/>
    <d v="2025-10-10T00:00:00"/>
    <x v="2"/>
    <s v="Hyderabad"/>
    <s v="Invoice Query"/>
    <s v="Medium"/>
    <x v="1"/>
    <x v="3"/>
    <x v="0"/>
    <n v="10.8"/>
    <n v="24"/>
    <x v="0"/>
    <n v="1"/>
    <n v="4"/>
    <n v="320"/>
    <n v="3456"/>
    <x v="3"/>
    <n v="10"/>
    <s v="Q4"/>
    <s v="Friday"/>
    <s v="Hyderabad"/>
    <s v="Portal"/>
    <s v="Invoice Query"/>
    <x v="2"/>
    <x v="0"/>
    <s v="Normal"/>
    <s v="Excellent"/>
    <x v="1"/>
  </r>
  <r>
    <s v="OPS-100108"/>
    <d v="2025-08-19T00:00:00"/>
    <x v="1"/>
    <s v="Pune"/>
    <s v="Compliance Request"/>
    <s v="Medium"/>
    <x v="0"/>
    <x v="4"/>
    <x v="0"/>
    <n v="8.9"/>
    <n v="24"/>
    <x v="0"/>
    <n v="0"/>
    <n v="5"/>
    <n v="280"/>
    <n v="2492"/>
    <x v="1"/>
    <n v="8"/>
    <s v="Q3"/>
    <s v="Tuesday"/>
    <s v="Pune"/>
    <s v="Email"/>
    <s v="Compliance Request"/>
    <x v="1"/>
    <x v="0"/>
    <s v="Normal"/>
    <s v="Excellent"/>
    <x v="0"/>
  </r>
  <r>
    <s v="OPS-100689"/>
    <d v="2025-05-02T00:00:00"/>
    <x v="5"/>
    <s v="Mumbai"/>
    <s v="Compliance Request"/>
    <s v="Medium"/>
    <x v="2"/>
    <x v="1"/>
    <x v="0"/>
    <n v="9.3000000000000007"/>
    <n v="24"/>
    <x v="0"/>
    <n v="0"/>
    <n v="4.5999999999999996"/>
    <n v="450"/>
    <n v="4185"/>
    <x v="2"/>
    <n v="5"/>
    <s v="Q2"/>
    <s v="Friday"/>
    <s v="Mumbai"/>
    <s v="Teams"/>
    <s v="Compliance Request"/>
    <x v="5"/>
    <x v="0"/>
    <s v="Normal"/>
    <s v="Excellent"/>
    <x v="0"/>
  </r>
  <r>
    <s v="OPS-101678"/>
    <d v="2025-08-11T00:00:00"/>
    <x v="0"/>
    <s v="Bengaluru"/>
    <s v="Vendor Query"/>
    <s v="Medium"/>
    <x v="1"/>
    <x v="4"/>
    <x v="0"/>
    <n v="15.5"/>
    <n v="24"/>
    <x v="0"/>
    <n v="1"/>
    <n v="3.9"/>
    <n v="350"/>
    <n v="5425"/>
    <x v="1"/>
    <n v="8"/>
    <s v="Q3"/>
    <s v="Monday"/>
    <s v="Bengaluru"/>
    <s v="Portal"/>
    <s v="Vendor Query"/>
    <x v="0"/>
    <x v="0"/>
    <s v="Normal"/>
    <s v="Good"/>
    <x v="1"/>
  </r>
  <r>
    <s v="OPS-103442"/>
    <d v="2025-06-11T00:00:00"/>
    <x v="0"/>
    <s v="Mumbai"/>
    <s v="Compliance Request"/>
    <s v="Low"/>
    <x v="0"/>
    <x v="4"/>
    <x v="0"/>
    <n v="7.2"/>
    <n v="48"/>
    <x v="0"/>
    <n v="0"/>
    <n v="5"/>
    <n v="280"/>
    <n v="2016"/>
    <x v="0"/>
    <n v="6"/>
    <s v="Q2"/>
    <s v="Wednesday"/>
    <s v="Mumbai"/>
    <s v="Email"/>
    <s v="Compliance Request"/>
    <x v="0"/>
    <x v="0"/>
    <s v="Normal"/>
    <s v="Excellent"/>
    <x v="0"/>
  </r>
  <r>
    <s v="OPS-101163"/>
    <d v="2025-07-01T00:00:00"/>
    <x v="6"/>
    <s v="Noida"/>
    <s v="Data Correction"/>
    <s v="Medium"/>
    <x v="3"/>
    <x v="0"/>
    <x v="0"/>
    <n v="34.1"/>
    <n v="24"/>
    <x v="1"/>
    <n v="0"/>
    <n v="4.4000000000000004"/>
    <n v="400"/>
    <n v="13640"/>
    <x v="11"/>
    <n v="7"/>
    <s v="Q3"/>
    <s v="Tuesday"/>
    <s v="Noida"/>
    <s v="Phone"/>
    <s v="Data Correction"/>
    <x v="6"/>
    <x v="1"/>
    <s v="Normal"/>
    <s v="At Risk"/>
    <x v="0"/>
  </r>
  <r>
    <s v="OPS-103386"/>
    <d v="2025-05-28T00:00:00"/>
    <x v="5"/>
    <s v="Noida"/>
    <s v="Invoice Query"/>
    <s v="Medium"/>
    <x v="3"/>
    <x v="2"/>
    <x v="2"/>
    <n v="9.8000000000000007"/>
    <n v="24"/>
    <x v="0"/>
    <n v="0"/>
    <n v="4.2"/>
    <n v="320"/>
    <n v="3136"/>
    <x v="2"/>
    <n v="5"/>
    <s v="Q2"/>
    <s v="Wednesday"/>
    <s v="Noida"/>
    <s v="Phone"/>
    <s v="Invoice Query"/>
    <x v="5"/>
    <x v="0"/>
    <s v="Normal"/>
    <s v="Excellent"/>
    <x v="0"/>
  </r>
  <r>
    <s v="OPS-103327"/>
    <d v="2025-09-16T00:00:00"/>
    <x v="6"/>
    <s v="Gurugram"/>
    <s v="Employee Query"/>
    <s v="Medium"/>
    <x v="1"/>
    <x v="2"/>
    <x v="1"/>
    <n v="19.2"/>
    <n v="24"/>
    <x v="0"/>
    <n v="1"/>
    <n v="4.4000000000000004"/>
    <n v="280"/>
    <n v="5376"/>
    <x v="9"/>
    <n v="9"/>
    <s v="Q3"/>
    <s v="Tuesday"/>
    <s v="Gurugram"/>
    <s v="Portal"/>
    <s v="Employee Query"/>
    <x v="6"/>
    <x v="0"/>
    <s v="Normal"/>
    <s v="Good"/>
    <x v="1"/>
  </r>
  <r>
    <s v="OPS-100762"/>
    <d v="2025-02-03T00:00:00"/>
    <x v="5"/>
    <s v="Hyderabad"/>
    <s v="Data Correction"/>
    <s v="Low"/>
    <x v="1"/>
    <x v="2"/>
    <x v="0"/>
    <n v="15.7"/>
    <n v="48"/>
    <x v="0"/>
    <n v="0"/>
    <n v="4.2"/>
    <n v="350"/>
    <n v="5495"/>
    <x v="4"/>
    <n v="2"/>
    <s v="Q1"/>
    <s v="Monday"/>
    <s v="Hyderabad"/>
    <s v="Portal"/>
    <s v="Data Correction"/>
    <x v="5"/>
    <x v="0"/>
    <s v="Normal"/>
    <s v="Excellent"/>
    <x v="0"/>
  </r>
  <r>
    <s v="OPS-102686"/>
    <d v="2025-08-19T00:00:00"/>
    <x v="2"/>
    <s v="Gurugram"/>
    <s v="System Issue"/>
    <s v="Medium"/>
    <x v="0"/>
    <x v="2"/>
    <x v="0"/>
    <n v="14.1"/>
    <n v="24"/>
    <x v="0"/>
    <n v="2"/>
    <n v="3.8"/>
    <n v="350"/>
    <n v="4935"/>
    <x v="1"/>
    <n v="8"/>
    <s v="Q3"/>
    <s v="Tuesday"/>
    <s v="Gurugram"/>
    <s v="Email"/>
    <s v="System Issue"/>
    <x v="2"/>
    <x v="0"/>
    <s v="Normal"/>
    <s v="Good"/>
    <x v="1"/>
  </r>
  <r>
    <s v="OPS-100910"/>
    <d v="2025-09-30T00:00:00"/>
    <x v="0"/>
    <s v="Chennai"/>
    <s v="Compliance Request"/>
    <s v="High"/>
    <x v="0"/>
    <x v="2"/>
    <x v="0"/>
    <n v="8.4"/>
    <n v="12"/>
    <x v="0"/>
    <n v="0"/>
    <n v="3.9"/>
    <n v="320"/>
    <n v="2688"/>
    <x v="9"/>
    <n v="9"/>
    <s v="Q3"/>
    <s v="Tuesday"/>
    <s v="Chennai"/>
    <s v="Email"/>
    <s v="Compliance Request"/>
    <x v="0"/>
    <x v="0"/>
    <s v="Normal"/>
    <s v="Good"/>
    <x v="0"/>
  </r>
  <r>
    <s v="OPS-104954"/>
    <d v="2025-03-14T00:00:00"/>
    <x v="3"/>
    <s v="Bengaluru"/>
    <s v="Employee Query"/>
    <s v="High"/>
    <x v="2"/>
    <x v="2"/>
    <x v="0"/>
    <n v="18.100000000000001"/>
    <n v="12"/>
    <x v="1"/>
    <n v="0"/>
    <n v="4.5"/>
    <n v="280"/>
    <n v="5068"/>
    <x v="8"/>
    <n v="3"/>
    <s v="Q1"/>
    <s v="Friday"/>
    <s v="Bengaluru"/>
    <s v="Teams"/>
    <s v="Employee Query"/>
    <x v="3"/>
    <x v="1"/>
    <s v="Normal"/>
    <s v="Critical"/>
    <x v="0"/>
  </r>
  <r>
    <s v="OPS-104160"/>
    <d v="2025-02-28T00:00:00"/>
    <x v="6"/>
    <s v="Pune"/>
    <s v="Access Request"/>
    <s v="Medium"/>
    <x v="0"/>
    <x v="1"/>
    <x v="0"/>
    <n v="1.6"/>
    <n v="24"/>
    <x v="0"/>
    <n v="1"/>
    <n v="4.8"/>
    <n v="350"/>
    <n v="560"/>
    <x v="4"/>
    <n v="2"/>
    <s v="Q1"/>
    <s v="Friday"/>
    <s v="Pune"/>
    <s v="Email"/>
    <s v="Access Request"/>
    <x v="6"/>
    <x v="0"/>
    <s v="Normal"/>
    <s v="Excellent"/>
    <x v="1"/>
  </r>
  <r>
    <s v="OPS-104141"/>
    <d v="2025-11-10T00:00:00"/>
    <x v="3"/>
    <s v="Bengaluru"/>
    <s v="Access Request"/>
    <s v="Low"/>
    <x v="0"/>
    <x v="2"/>
    <x v="0"/>
    <n v="7.5"/>
    <n v="48"/>
    <x v="0"/>
    <n v="0"/>
    <n v="4.5999999999999996"/>
    <n v="280"/>
    <n v="2100"/>
    <x v="6"/>
    <n v="11"/>
    <s v="Q4"/>
    <s v="Monday"/>
    <s v="Bengaluru"/>
    <s v="Email"/>
    <s v="Access Request"/>
    <x v="3"/>
    <x v="0"/>
    <s v="Normal"/>
    <s v="Excellent"/>
    <x v="0"/>
  </r>
  <r>
    <s v="OPS-103692"/>
    <d v="2025-11-21T00:00:00"/>
    <x v="2"/>
    <s v="Pune"/>
    <s v="Employee Query"/>
    <s v="Low"/>
    <x v="0"/>
    <x v="2"/>
    <x v="1"/>
    <n v="6.6"/>
    <n v="48"/>
    <x v="0"/>
    <n v="2"/>
    <n v="4.2"/>
    <n v="320"/>
    <n v="2112"/>
    <x v="6"/>
    <n v="11"/>
    <s v="Q4"/>
    <s v="Friday"/>
    <s v="Pune"/>
    <s v="Email"/>
    <s v="Employee Query"/>
    <x v="2"/>
    <x v="0"/>
    <s v="Normal"/>
    <s v="Excellent"/>
    <x v="1"/>
  </r>
  <r>
    <s v="OPS-100872"/>
    <d v="2025-12-03T00:00:00"/>
    <x v="0"/>
    <s v="Mumbai"/>
    <s v="Vendor Query"/>
    <s v="Medium"/>
    <x v="2"/>
    <x v="4"/>
    <x v="0"/>
    <n v="6"/>
    <n v="24"/>
    <x v="0"/>
    <n v="1"/>
    <n v="4.5"/>
    <n v="350"/>
    <n v="2100"/>
    <x v="7"/>
    <n v="12"/>
    <s v="Q4"/>
    <s v="Wednesday"/>
    <s v="Mumbai"/>
    <s v="Teams"/>
    <s v="Vendor Query"/>
    <x v="0"/>
    <x v="0"/>
    <s v="Normal"/>
    <s v="Excellent"/>
    <x v="1"/>
  </r>
  <r>
    <s v="OPS-103404"/>
    <d v="2025-03-08T00:00:00"/>
    <x v="5"/>
    <s v="Gurugram"/>
    <s v="Report Request"/>
    <s v="Low"/>
    <x v="0"/>
    <x v="4"/>
    <x v="0"/>
    <n v="15.4"/>
    <n v="48"/>
    <x v="0"/>
    <n v="1"/>
    <n v="4.5"/>
    <n v="320"/>
    <n v="4928"/>
    <x v="8"/>
    <n v="3"/>
    <s v="Q1"/>
    <s v="Saturday"/>
    <s v="Gurugram"/>
    <s v="Email"/>
    <s v="Report Request"/>
    <x v="5"/>
    <x v="0"/>
    <s v="Normal"/>
    <s v="Excellent"/>
    <x v="1"/>
  </r>
  <r>
    <s v="OPS-104024"/>
    <d v="2025-06-09T00:00:00"/>
    <x v="6"/>
    <s v="Bengaluru"/>
    <s v="Access Request"/>
    <s v="Medium"/>
    <x v="1"/>
    <x v="4"/>
    <x v="0"/>
    <n v="20.399999999999999"/>
    <n v="24"/>
    <x v="0"/>
    <n v="2"/>
    <n v="3.9"/>
    <n v="450"/>
    <n v="9180"/>
    <x v="0"/>
    <n v="6"/>
    <s v="Q2"/>
    <s v="Monday"/>
    <s v="Bengaluru"/>
    <s v="Portal"/>
    <s v="Access Request"/>
    <x v="6"/>
    <x v="0"/>
    <s v="Normal"/>
    <s v="Good"/>
    <x v="1"/>
  </r>
  <r>
    <s v="OPS-102875"/>
    <d v="2025-06-14T00:00:00"/>
    <x v="5"/>
    <s v="Bengaluru"/>
    <s v="Employee Query"/>
    <s v="High"/>
    <x v="0"/>
    <x v="4"/>
    <x v="2"/>
    <n v="9.3000000000000007"/>
    <n v="12"/>
    <x v="0"/>
    <n v="0"/>
    <n v="4.4000000000000004"/>
    <n v="350"/>
    <n v="3255"/>
    <x v="0"/>
    <n v="6"/>
    <s v="Q2"/>
    <s v="Saturday"/>
    <s v="Bengaluru"/>
    <s v="Email"/>
    <s v="Employee Query"/>
    <x v="5"/>
    <x v="0"/>
    <s v="Normal"/>
    <s v="Good"/>
    <x v="0"/>
  </r>
  <r>
    <s v="OPS-101099"/>
    <d v="2025-10-30T00:00:00"/>
    <x v="0"/>
    <s v="Hyderabad"/>
    <s v="Access Request"/>
    <s v="Critical"/>
    <x v="3"/>
    <x v="4"/>
    <x v="0"/>
    <n v="7.3"/>
    <n v="4"/>
    <x v="1"/>
    <n v="1"/>
    <n v="4.5"/>
    <n v="280"/>
    <n v="2044"/>
    <x v="3"/>
    <n v="10"/>
    <s v="Q4"/>
    <s v="Thursday"/>
    <s v="Hyderabad"/>
    <s v="Phone"/>
    <s v="Access Request"/>
    <x v="0"/>
    <x v="1"/>
    <s v="Normal"/>
    <s v="Critical"/>
    <x v="1"/>
  </r>
  <r>
    <s v="OPS-100296"/>
    <d v="2025-07-27T00:00:00"/>
    <x v="4"/>
    <s v="Bengaluru"/>
    <s v="Vendor Query"/>
    <s v="Low"/>
    <x v="1"/>
    <x v="2"/>
    <x v="0"/>
    <n v="13.5"/>
    <n v="48"/>
    <x v="0"/>
    <n v="2"/>
    <n v="3.9"/>
    <n v="280"/>
    <n v="3780"/>
    <x v="11"/>
    <n v="7"/>
    <s v="Q3"/>
    <s v="Sunday"/>
    <s v="Bengaluru"/>
    <s v="Portal"/>
    <s v="Vendor Query"/>
    <x v="4"/>
    <x v="0"/>
    <s v="Normal"/>
    <s v="Excellent"/>
    <x v="1"/>
  </r>
  <r>
    <s v="OPS-102845"/>
    <d v="2025-07-01T00:00:00"/>
    <x v="1"/>
    <s v="Noida"/>
    <s v="Report Request"/>
    <s v="Low"/>
    <x v="0"/>
    <x v="4"/>
    <x v="0"/>
    <n v="7.9"/>
    <n v="48"/>
    <x v="0"/>
    <n v="0"/>
    <n v="4.7"/>
    <n v="350"/>
    <n v="2765"/>
    <x v="11"/>
    <n v="7"/>
    <s v="Q3"/>
    <s v="Tuesday"/>
    <s v="Noida"/>
    <s v="Email"/>
    <s v="Report Request"/>
    <x v="1"/>
    <x v="0"/>
    <s v="Normal"/>
    <s v="Excellent"/>
    <x v="0"/>
  </r>
  <r>
    <s v="OPS-103885"/>
    <d v="2025-01-26T00:00:00"/>
    <x v="3"/>
    <s v="Bengaluru"/>
    <s v="Compliance Request"/>
    <s v="Medium"/>
    <x v="0"/>
    <x v="3"/>
    <x v="0"/>
    <n v="8.8000000000000007"/>
    <n v="24"/>
    <x v="0"/>
    <n v="0"/>
    <n v="4.5999999999999996"/>
    <n v="280"/>
    <n v="2464"/>
    <x v="5"/>
    <n v="1"/>
    <s v="Q1"/>
    <s v="Sunday"/>
    <s v="Bengaluru"/>
    <s v="Email"/>
    <s v="Compliance Request"/>
    <x v="3"/>
    <x v="0"/>
    <s v="Normal"/>
    <s v="Excellent"/>
    <x v="0"/>
  </r>
  <r>
    <s v="OPS-103427"/>
    <d v="2025-05-14T00:00:00"/>
    <x v="1"/>
    <s v="Mumbai"/>
    <s v="Report Request"/>
    <s v="Critical"/>
    <x v="2"/>
    <x v="1"/>
    <x v="0"/>
    <n v="3.8"/>
    <n v="4"/>
    <x v="0"/>
    <n v="1"/>
    <n v="4.4000000000000004"/>
    <n v="450"/>
    <n v="1710"/>
    <x v="2"/>
    <n v="5"/>
    <s v="Q2"/>
    <s v="Wednesday"/>
    <s v="Mumbai"/>
    <s v="Teams"/>
    <s v="Report Request"/>
    <x v="1"/>
    <x v="0"/>
    <s v="Normal"/>
    <s v="Good"/>
    <x v="1"/>
  </r>
  <r>
    <s v="OPS-102087"/>
    <d v="2025-06-25T00:00:00"/>
    <x v="0"/>
    <s v="Hyderabad"/>
    <s v="Invoice Query"/>
    <s v="High"/>
    <x v="0"/>
    <x v="1"/>
    <x v="0"/>
    <n v="11.4"/>
    <n v="12"/>
    <x v="0"/>
    <n v="1"/>
    <n v="4.5"/>
    <n v="280"/>
    <n v="3192"/>
    <x v="0"/>
    <n v="6"/>
    <s v="Q2"/>
    <s v="Wednesday"/>
    <s v="Hyderabad"/>
    <s v="Email"/>
    <s v="Invoice Query"/>
    <x v="0"/>
    <x v="0"/>
    <s v="Normal"/>
    <s v="Good"/>
    <x v="1"/>
  </r>
  <r>
    <s v="OPS-104291"/>
    <d v="2025-01-14T00:00:00"/>
    <x v="1"/>
    <s v="Chennai"/>
    <s v="Report Request"/>
    <s v="Medium"/>
    <x v="0"/>
    <x v="4"/>
    <x v="0"/>
    <n v="9.5"/>
    <n v="24"/>
    <x v="0"/>
    <n v="0"/>
    <n v="4.3"/>
    <n v="280"/>
    <n v="2660"/>
    <x v="5"/>
    <n v="1"/>
    <s v="Q1"/>
    <s v="Tuesday"/>
    <s v="Chennai"/>
    <s v="Email"/>
    <s v="Report Request"/>
    <x v="1"/>
    <x v="0"/>
    <s v="Normal"/>
    <s v="Excellent"/>
    <x v="0"/>
  </r>
  <r>
    <s v="OPS-103264"/>
    <d v="2025-11-03T00:00:00"/>
    <x v="2"/>
    <s v="Noida"/>
    <s v="Data Correction"/>
    <s v="Medium"/>
    <x v="1"/>
    <x v="4"/>
    <x v="1"/>
    <n v="14.8"/>
    <n v="24"/>
    <x v="0"/>
    <n v="1"/>
    <n v="4.7"/>
    <n v="280"/>
    <n v="4144"/>
    <x v="6"/>
    <n v="11"/>
    <s v="Q4"/>
    <s v="Monday"/>
    <s v="Noida"/>
    <s v="Portal"/>
    <s v="Data Correction"/>
    <x v="2"/>
    <x v="0"/>
    <s v="Normal"/>
    <s v="Good"/>
    <x v="1"/>
  </r>
  <r>
    <s v="OPS-100398"/>
    <d v="2025-03-04T00:00:00"/>
    <x v="4"/>
    <s v="Bengaluru"/>
    <s v="Vendor Query"/>
    <s v="Medium"/>
    <x v="0"/>
    <x v="3"/>
    <x v="0"/>
    <n v="5.2"/>
    <n v="24"/>
    <x v="0"/>
    <n v="1"/>
    <n v="4.5"/>
    <n v="280"/>
    <n v="1456"/>
    <x v="8"/>
    <n v="3"/>
    <s v="Q1"/>
    <s v="Tuesday"/>
    <s v="Bengaluru"/>
    <s v="Email"/>
    <s v="Vendor Query"/>
    <x v="4"/>
    <x v="0"/>
    <s v="Normal"/>
    <s v="Excellent"/>
    <x v="1"/>
  </r>
  <r>
    <s v="OPS-100855"/>
    <d v="2025-02-03T00:00:00"/>
    <x v="1"/>
    <s v="Gurugram"/>
    <s v="Data Correction"/>
    <s v="High"/>
    <x v="2"/>
    <x v="2"/>
    <x v="0"/>
    <n v="2.6"/>
    <n v="12"/>
    <x v="0"/>
    <n v="0"/>
    <n v="4.7"/>
    <n v="450"/>
    <n v="1170"/>
    <x v="4"/>
    <n v="2"/>
    <s v="Q1"/>
    <s v="Monday"/>
    <s v="Gurugram"/>
    <s v="Teams"/>
    <s v="Data Correction"/>
    <x v="1"/>
    <x v="0"/>
    <s v="Normal"/>
    <s v="Excellent"/>
    <x v="0"/>
  </r>
  <r>
    <s v="OPS-102934"/>
    <d v="2025-01-20T00:00:00"/>
    <x v="2"/>
    <s v="Mumbai"/>
    <s v="Data Correction"/>
    <s v="Medium"/>
    <x v="0"/>
    <x v="4"/>
    <x v="0"/>
    <n v="7"/>
    <n v="24"/>
    <x v="0"/>
    <n v="0"/>
    <n v="5"/>
    <n v="320"/>
    <n v="2240"/>
    <x v="5"/>
    <n v="1"/>
    <s v="Q1"/>
    <s v="Monday"/>
    <s v="Mumbai"/>
    <s v="Email"/>
    <s v="Data Correction"/>
    <x v="2"/>
    <x v="0"/>
    <s v="Normal"/>
    <s v="Excellent"/>
    <x v="0"/>
  </r>
  <r>
    <s v="OPS-102081"/>
    <d v="2025-07-11T00:00:00"/>
    <x v="6"/>
    <s v="Gurugram"/>
    <s v="Access Request"/>
    <s v="Low"/>
    <x v="1"/>
    <x v="1"/>
    <x v="0"/>
    <n v="9.6"/>
    <n v="48"/>
    <x v="0"/>
    <n v="0"/>
    <n v="5"/>
    <n v="350"/>
    <n v="3360"/>
    <x v="11"/>
    <n v="7"/>
    <s v="Q3"/>
    <s v="Friday"/>
    <s v="Gurugram"/>
    <s v="Portal"/>
    <s v="Access Request"/>
    <x v="6"/>
    <x v="0"/>
    <s v="Normal"/>
    <s v="Excellent"/>
    <x v="0"/>
  </r>
  <r>
    <s v="OPS-100019"/>
    <d v="2025-09-15T00:00:00"/>
    <x v="0"/>
    <s v="Noida"/>
    <s v="Employee Query"/>
    <s v="High"/>
    <x v="0"/>
    <x v="0"/>
    <x v="0"/>
    <n v="37.200000000000003"/>
    <n v="12"/>
    <x v="1"/>
    <n v="0"/>
    <n v="3.4"/>
    <n v="350"/>
    <n v="13020"/>
    <x v="9"/>
    <n v="9"/>
    <s v="Q3"/>
    <s v="Monday"/>
    <s v="Noida"/>
    <s v="Email"/>
    <s v="Employee Query"/>
    <x v="0"/>
    <x v="1"/>
    <s v="Normal"/>
    <s v="Critical"/>
    <x v="0"/>
  </r>
  <r>
    <s v="OPS-104859"/>
    <d v="2025-03-15T00:00:00"/>
    <x v="6"/>
    <s v="Noida"/>
    <s v="Compliance Request"/>
    <s v="Low"/>
    <x v="0"/>
    <x v="0"/>
    <x v="0"/>
    <n v="4.3"/>
    <n v="48"/>
    <x v="0"/>
    <n v="0"/>
    <n v="4.4000000000000004"/>
    <n v="450"/>
    <n v="1935"/>
    <x v="8"/>
    <n v="3"/>
    <s v="Q1"/>
    <s v="Saturday"/>
    <s v="Noida"/>
    <s v="Email"/>
    <s v="Compliance Request"/>
    <x v="6"/>
    <x v="0"/>
    <s v="Normal"/>
    <s v="Excellent"/>
    <x v="0"/>
  </r>
  <r>
    <s v="OPS-103149"/>
    <d v="2025-02-10T00:00:00"/>
    <x v="1"/>
    <s v="Bengaluru"/>
    <s v="Compliance Request"/>
    <s v="Medium"/>
    <x v="2"/>
    <x v="4"/>
    <x v="0"/>
    <n v="4.0999999999999996"/>
    <n v="24"/>
    <x v="0"/>
    <n v="0"/>
    <n v="4.7"/>
    <n v="350"/>
    <n v="1435"/>
    <x v="4"/>
    <n v="2"/>
    <s v="Q1"/>
    <s v="Monday"/>
    <s v="Bengaluru"/>
    <s v="Teams"/>
    <s v="Compliance Request"/>
    <x v="1"/>
    <x v="0"/>
    <s v="Normal"/>
    <s v="Excellent"/>
    <x v="0"/>
  </r>
  <r>
    <s v="OPS-103502"/>
    <d v="2025-05-27T00:00:00"/>
    <x v="0"/>
    <s v="Bengaluru"/>
    <s v="Compliance Request"/>
    <s v="Low"/>
    <x v="0"/>
    <x v="3"/>
    <x v="0"/>
    <n v="4"/>
    <n v="48"/>
    <x v="0"/>
    <n v="1"/>
    <n v="4.7"/>
    <n v="400"/>
    <n v="1600"/>
    <x v="2"/>
    <n v="5"/>
    <s v="Q2"/>
    <s v="Tuesday"/>
    <s v="Bengaluru"/>
    <s v="Email"/>
    <s v="Compliance Request"/>
    <x v="0"/>
    <x v="0"/>
    <s v="Normal"/>
    <s v="Excellent"/>
    <x v="1"/>
  </r>
  <r>
    <s v="OPS-101253"/>
    <d v="2025-11-09T00:00:00"/>
    <x v="5"/>
    <s v="Pune"/>
    <s v="Report Request"/>
    <s v="Low"/>
    <x v="0"/>
    <x v="1"/>
    <x v="0"/>
    <n v="3.5"/>
    <n v="48"/>
    <x v="0"/>
    <n v="1"/>
    <n v="4.3"/>
    <n v="280"/>
    <n v="980"/>
    <x v="6"/>
    <n v="11"/>
    <s v="Q4"/>
    <s v="Sunday"/>
    <s v="Pune"/>
    <s v="Email"/>
    <s v="Report Request"/>
    <x v="5"/>
    <x v="0"/>
    <s v="Normal"/>
    <s v="Excellent"/>
    <x v="1"/>
  </r>
  <r>
    <s v="OPS-100196"/>
    <d v="2025-04-23T00:00:00"/>
    <x v="0"/>
    <s v="Pune"/>
    <s v="Access Request"/>
    <s v="High"/>
    <x v="0"/>
    <x v="0"/>
    <x v="0"/>
    <n v="10.5"/>
    <n v="12"/>
    <x v="0"/>
    <n v="0"/>
    <n v="4.9000000000000004"/>
    <n v="400"/>
    <n v="4200"/>
    <x v="10"/>
    <n v="4"/>
    <s v="Q2"/>
    <s v="Wednesday"/>
    <s v="Pune"/>
    <s v="Email"/>
    <s v="Access Request"/>
    <x v="0"/>
    <x v="0"/>
    <s v="Normal"/>
    <s v="Good"/>
    <x v="0"/>
  </r>
  <r>
    <s v="OPS-104873"/>
    <d v="2025-02-20T00:00:00"/>
    <x v="4"/>
    <s v="Mumbai"/>
    <s v="Report Request"/>
    <s v="Medium"/>
    <x v="2"/>
    <x v="4"/>
    <x v="0"/>
    <n v="11.3"/>
    <n v="24"/>
    <x v="0"/>
    <n v="0"/>
    <n v="4.3"/>
    <n v="320"/>
    <n v="3616"/>
    <x v="4"/>
    <n v="2"/>
    <s v="Q1"/>
    <s v="Thursday"/>
    <s v="Mumbai"/>
    <s v="Teams"/>
    <s v="Report Request"/>
    <x v="4"/>
    <x v="0"/>
    <s v="Normal"/>
    <s v="Excellent"/>
    <x v="0"/>
  </r>
  <r>
    <s v="OPS-100204"/>
    <d v="2025-03-22T00:00:00"/>
    <x v="6"/>
    <s v="Bengaluru"/>
    <s v="Invoice Query"/>
    <s v="Low"/>
    <x v="1"/>
    <x v="0"/>
    <x v="0"/>
    <n v="15.1"/>
    <n v="48"/>
    <x v="0"/>
    <n v="0"/>
    <n v="3.5"/>
    <n v="280"/>
    <n v="4228"/>
    <x v="8"/>
    <n v="3"/>
    <s v="Q1"/>
    <s v="Saturday"/>
    <s v="Bengaluru"/>
    <s v="Portal"/>
    <s v="Invoice Query"/>
    <x v="6"/>
    <x v="0"/>
    <s v="Normal"/>
    <s v="Excellent"/>
    <x v="0"/>
  </r>
  <r>
    <s v="OPS-100293"/>
    <d v="2025-07-13T00:00:00"/>
    <x v="5"/>
    <s v="Hyderabad"/>
    <s v="System Issue"/>
    <s v="Medium"/>
    <x v="1"/>
    <x v="4"/>
    <x v="0"/>
    <n v="11.2"/>
    <n v="24"/>
    <x v="0"/>
    <n v="0"/>
    <n v="4"/>
    <n v="400"/>
    <n v="4480"/>
    <x v="11"/>
    <n v="7"/>
    <s v="Q3"/>
    <s v="Sunday"/>
    <s v="Hyderabad"/>
    <s v="Portal"/>
    <s v="System Issue"/>
    <x v="5"/>
    <x v="0"/>
    <s v="Normal"/>
    <s v="Excellent"/>
    <x v="0"/>
  </r>
  <r>
    <s v="OPS-101346"/>
    <d v="2025-06-14T00:00:00"/>
    <x v="5"/>
    <s v="Mumbai"/>
    <s v="Unknown"/>
    <s v="Low"/>
    <x v="2"/>
    <x v="2"/>
    <x v="0"/>
    <n v="6.2"/>
    <n v="48"/>
    <x v="0"/>
    <n v="0"/>
    <n v="5"/>
    <n v="280"/>
    <n v="1736"/>
    <x v="0"/>
    <n v="6"/>
    <s v="Q2"/>
    <s v="Saturday"/>
    <s v="Mumbai"/>
    <s v="Teams"/>
    <s v="Unknown"/>
    <x v="5"/>
    <x v="0"/>
    <s v="Normal"/>
    <s v="Excellent"/>
    <x v="0"/>
  </r>
  <r>
    <s v="OPS-102162"/>
    <d v="2025-11-30T00:00:00"/>
    <x v="0"/>
    <s v="Hyderabad"/>
    <s v="Vendor Query"/>
    <s v="Medium"/>
    <x v="3"/>
    <x v="1"/>
    <x v="0"/>
    <n v="5.2"/>
    <n v="24"/>
    <x v="0"/>
    <n v="1"/>
    <n v="4.5"/>
    <n v="280"/>
    <n v="1456"/>
    <x v="6"/>
    <n v="11"/>
    <s v="Q4"/>
    <s v="Sunday"/>
    <s v="Hyderabad"/>
    <s v="Phone"/>
    <s v="Vendor Query"/>
    <x v="0"/>
    <x v="0"/>
    <s v="Normal"/>
    <s v="Excellent"/>
    <x v="1"/>
  </r>
  <r>
    <s v="OPS-102590"/>
    <d v="2025-06-13T00:00:00"/>
    <x v="1"/>
    <s v="Chennai"/>
    <s v="Employee Query"/>
    <s v="High"/>
    <x v="0"/>
    <x v="0"/>
    <x v="0"/>
    <n v="10.9"/>
    <n v="12"/>
    <x v="0"/>
    <n v="0"/>
    <n v="5"/>
    <n v="350"/>
    <n v="3815"/>
    <x v="0"/>
    <n v="6"/>
    <s v="Q2"/>
    <s v="Friday"/>
    <s v="Chennai"/>
    <s v="Email"/>
    <s v="Employee Query"/>
    <x v="1"/>
    <x v="0"/>
    <s v="Normal"/>
    <s v="Good"/>
    <x v="0"/>
  </r>
  <r>
    <s v="OPS-104154"/>
    <d v="2025-01-22T00:00:00"/>
    <x v="2"/>
    <s v="Mumbai"/>
    <s v="Report Request"/>
    <s v="Medium"/>
    <x v="2"/>
    <x v="3"/>
    <x v="0"/>
    <n v="8.9"/>
    <n v="24"/>
    <x v="0"/>
    <n v="1"/>
    <n v="4.0999999999999996"/>
    <n v="400"/>
    <n v="3560"/>
    <x v="5"/>
    <n v="1"/>
    <s v="Q1"/>
    <s v="Wednesday"/>
    <s v="Mumbai"/>
    <s v="Teams"/>
    <s v="Report Request"/>
    <x v="2"/>
    <x v="0"/>
    <s v="Normal"/>
    <s v="Excellent"/>
    <x v="1"/>
  </r>
  <r>
    <s v="OPS-102816"/>
    <d v="2025-05-06T00:00:00"/>
    <x v="1"/>
    <s v="Mumbai"/>
    <s v="Vendor Query"/>
    <s v="Medium"/>
    <x v="0"/>
    <x v="0"/>
    <x v="0"/>
    <n v="18.5"/>
    <n v="24"/>
    <x v="0"/>
    <n v="0"/>
    <n v="4.3"/>
    <n v="280"/>
    <n v="5180"/>
    <x v="2"/>
    <n v="5"/>
    <s v="Q2"/>
    <s v="Tuesday"/>
    <s v="Mumbai"/>
    <s v="Email"/>
    <s v="Vendor Query"/>
    <x v="1"/>
    <x v="0"/>
    <s v="Normal"/>
    <s v="Good"/>
    <x v="0"/>
  </r>
  <r>
    <s v="OPS-104360"/>
    <d v="2025-11-05T00:00:00"/>
    <x v="1"/>
    <s v="Chennai"/>
    <s v="Report Request"/>
    <s v="Low"/>
    <x v="1"/>
    <x v="1"/>
    <x v="0"/>
    <n v="18.5"/>
    <n v="48"/>
    <x v="0"/>
    <n v="1"/>
    <n v="4.5999999999999996"/>
    <n v="400"/>
    <n v="7400"/>
    <x v="6"/>
    <n v="11"/>
    <s v="Q4"/>
    <s v="Wednesday"/>
    <s v="Chennai"/>
    <s v="Portal"/>
    <s v="Report Request"/>
    <x v="1"/>
    <x v="0"/>
    <s v="Normal"/>
    <s v="Excellent"/>
    <x v="1"/>
  </r>
  <r>
    <s v="OPS-104131"/>
    <d v="2025-07-31T00:00:00"/>
    <x v="3"/>
    <s v="Mumbai"/>
    <s v="Vendor Query"/>
    <s v="Low"/>
    <x v="3"/>
    <x v="4"/>
    <x v="0"/>
    <n v="8.5"/>
    <n v="48"/>
    <x v="0"/>
    <n v="2"/>
    <n v="3.6"/>
    <n v="400"/>
    <n v="3400"/>
    <x v="11"/>
    <n v="7"/>
    <s v="Q3"/>
    <s v="Thursday"/>
    <s v="Mumbai"/>
    <s v="Phone"/>
    <s v="Vendor Query"/>
    <x v="3"/>
    <x v="0"/>
    <s v="Normal"/>
    <s v="Excellent"/>
    <x v="1"/>
  </r>
  <r>
    <s v="OPS-101630"/>
    <d v="2025-09-19T00:00:00"/>
    <x v="1"/>
    <s v="Gurugram"/>
    <s v="Access Request"/>
    <s v="High"/>
    <x v="0"/>
    <x v="1"/>
    <x v="0"/>
    <n v="2.9"/>
    <n v="12"/>
    <x v="0"/>
    <n v="2"/>
    <n v="4.2"/>
    <n v="280"/>
    <n v="812"/>
    <x v="9"/>
    <n v="9"/>
    <s v="Q3"/>
    <s v="Friday"/>
    <s v="Gurugram"/>
    <s v="Email"/>
    <s v="Access Request"/>
    <x v="1"/>
    <x v="0"/>
    <s v="Normal"/>
    <s v="Excellent"/>
    <x v="1"/>
  </r>
  <r>
    <s v="OPS-102735"/>
    <d v="2025-12-02T00:00:00"/>
    <x v="3"/>
    <s v="Gurugram"/>
    <s v="Data Correction"/>
    <s v="Medium"/>
    <x v="2"/>
    <x v="4"/>
    <x v="0"/>
    <n v="6.6"/>
    <n v="24"/>
    <x v="0"/>
    <n v="0"/>
    <n v="5"/>
    <n v="400"/>
    <n v="2640"/>
    <x v="7"/>
    <n v="12"/>
    <s v="Q4"/>
    <s v="Tuesday"/>
    <s v="Gurugram"/>
    <s v="Teams"/>
    <s v="Data Correction"/>
    <x v="3"/>
    <x v="0"/>
    <s v="Normal"/>
    <s v="Excellent"/>
    <x v="0"/>
  </r>
  <r>
    <s v="OPS-100005"/>
    <d v="2025-03-13T00:00:00"/>
    <x v="5"/>
    <s v="Pune"/>
    <s v="Employee Query"/>
    <s v="High"/>
    <x v="2"/>
    <x v="4"/>
    <x v="0"/>
    <n v="44.5"/>
    <n v="12"/>
    <x v="1"/>
    <n v="0"/>
    <n v="3.4"/>
    <n v="320"/>
    <n v="14240"/>
    <x v="8"/>
    <n v="3"/>
    <s v="Q1"/>
    <s v="Thursday"/>
    <s v="Pune"/>
    <s v="Teams"/>
    <s v="Employee Query"/>
    <x v="5"/>
    <x v="1"/>
    <s v="Normal"/>
    <s v="Critical"/>
    <x v="0"/>
  </r>
  <r>
    <s v="OPS-100176"/>
    <d v="2025-10-10T00:00:00"/>
    <x v="0"/>
    <s v="Gurugram"/>
    <s v="Data Correction"/>
    <s v="Medium"/>
    <x v="1"/>
    <x v="0"/>
    <x v="0"/>
    <n v="13.4"/>
    <n v="24"/>
    <x v="0"/>
    <n v="1"/>
    <n v="4.3"/>
    <n v="350"/>
    <n v="4690"/>
    <x v="3"/>
    <n v="10"/>
    <s v="Q4"/>
    <s v="Friday"/>
    <s v="Gurugram"/>
    <s v="Portal"/>
    <s v="Data Correction"/>
    <x v="0"/>
    <x v="0"/>
    <s v="Normal"/>
    <s v="Good"/>
    <x v="1"/>
  </r>
  <r>
    <s v="OPS-100413"/>
    <d v="2025-02-22T00:00:00"/>
    <x v="5"/>
    <s v="Bengaluru"/>
    <s v="Compliance Request"/>
    <s v="Medium"/>
    <x v="0"/>
    <x v="5"/>
    <x v="0"/>
    <n v="6.6"/>
    <n v="24"/>
    <x v="0"/>
    <n v="0"/>
    <n v="4.5"/>
    <n v="320"/>
    <n v="2112"/>
    <x v="4"/>
    <n v="2"/>
    <s v="Q1"/>
    <s v="Saturday"/>
    <s v="Bengaluru"/>
    <s v="Email"/>
    <s v="Compliance Request"/>
    <x v="5"/>
    <x v="0"/>
    <s v="Normal"/>
    <s v="Excellent"/>
    <x v="0"/>
  </r>
  <r>
    <s v="OPS-103670"/>
    <d v="2025-10-17T00:00:00"/>
    <x v="3"/>
    <s v="Mumbai"/>
    <s v="Data Correction"/>
    <s v="Low"/>
    <x v="0"/>
    <x v="0"/>
    <x v="0"/>
    <n v="3.4"/>
    <n v="48"/>
    <x v="0"/>
    <n v="1"/>
    <n v="4.8"/>
    <n v="400"/>
    <n v="1360"/>
    <x v="3"/>
    <n v="10"/>
    <s v="Q4"/>
    <s v="Friday"/>
    <s v="Mumbai"/>
    <s v="Email"/>
    <s v="Data Correction"/>
    <x v="3"/>
    <x v="0"/>
    <s v="Normal"/>
    <s v="Excellent"/>
    <x v="1"/>
  </r>
  <r>
    <s v="OPS-101991"/>
    <d v="2025-10-11T00:00:00"/>
    <x v="0"/>
    <s v="Chennai"/>
    <s v="Vendor Query"/>
    <s v="Low"/>
    <x v="0"/>
    <x v="4"/>
    <x v="0"/>
    <n v="9.6999999999999993"/>
    <n v="48"/>
    <x v="0"/>
    <n v="2"/>
    <n v="4"/>
    <n v="280"/>
    <n v="2716"/>
    <x v="3"/>
    <n v="10"/>
    <s v="Q4"/>
    <s v="Saturday"/>
    <s v="Chennai"/>
    <s v="Email"/>
    <s v="Vendor Query"/>
    <x v="0"/>
    <x v="0"/>
    <s v="Normal"/>
    <s v="Excellent"/>
    <x v="1"/>
  </r>
  <r>
    <s v="OPS-101431"/>
    <d v="2025-02-26T00:00:00"/>
    <x v="1"/>
    <s v="Hyderabad"/>
    <s v="Data Correction"/>
    <s v="Low"/>
    <x v="0"/>
    <x v="0"/>
    <x v="0"/>
    <n v="8.4"/>
    <n v="48"/>
    <x v="0"/>
    <n v="0"/>
    <n v="5"/>
    <n v="320"/>
    <n v="2688"/>
    <x v="4"/>
    <n v="2"/>
    <s v="Q1"/>
    <s v="Wednesday"/>
    <s v="Hyderabad"/>
    <s v="Email"/>
    <s v="Data Correction"/>
    <x v="1"/>
    <x v="0"/>
    <s v="Normal"/>
    <s v="Excellent"/>
    <x v="0"/>
  </r>
  <r>
    <s v="OPS-101941"/>
    <d v="2025-10-09T00:00:00"/>
    <x v="1"/>
    <s v="Bengaluru"/>
    <s v="System Issue"/>
    <s v="Low"/>
    <x v="2"/>
    <x v="3"/>
    <x v="1"/>
    <n v="57"/>
    <n v="48"/>
    <x v="1"/>
    <n v="2"/>
    <n v="2.9"/>
    <n v="450"/>
    <n v="25650"/>
    <x v="3"/>
    <n v="10"/>
    <s v="Q4"/>
    <s v="Thursday"/>
    <s v="Bengaluru"/>
    <s v="Teams"/>
    <s v="System Issue"/>
    <x v="1"/>
    <x v="1"/>
    <s v="Normal"/>
    <s v="At Risk"/>
    <x v="1"/>
  </r>
  <r>
    <s v="OPS-103980"/>
    <d v="2025-12-28T00:00:00"/>
    <x v="2"/>
    <s v="Hyderabad"/>
    <s v="Data Correction"/>
    <s v="Medium"/>
    <x v="0"/>
    <x v="4"/>
    <x v="0"/>
    <n v="12.3"/>
    <n v="24"/>
    <x v="0"/>
    <n v="0"/>
    <n v="5"/>
    <n v="280"/>
    <n v="3444"/>
    <x v="7"/>
    <n v="12"/>
    <s v="Q4"/>
    <s v="Sunday"/>
    <s v="Hyderabad"/>
    <s v="Email"/>
    <s v="Data Correction"/>
    <x v="2"/>
    <x v="0"/>
    <s v="Normal"/>
    <s v="Good"/>
    <x v="0"/>
  </r>
  <r>
    <s v="OPS-100024"/>
    <d v="2025-06-10T00:00:00"/>
    <x v="0"/>
    <s v="Chennai"/>
    <s v="Invoice Query"/>
    <s v="High"/>
    <x v="1"/>
    <x v="4"/>
    <x v="0"/>
    <n v="12.6"/>
    <n v="12"/>
    <x v="1"/>
    <n v="0"/>
    <n v="4.4000000000000004"/>
    <n v="450"/>
    <n v="5670"/>
    <x v="0"/>
    <n v="6"/>
    <s v="Q2"/>
    <s v="Tuesday"/>
    <s v="Chennai"/>
    <s v="Portal"/>
    <s v="Invoice Query"/>
    <x v="0"/>
    <x v="1"/>
    <s v="Normal"/>
    <s v="At Risk"/>
    <x v="0"/>
  </r>
  <r>
    <s v="OPS-104488"/>
    <d v="2025-05-09T00:00:00"/>
    <x v="5"/>
    <s v="Noida"/>
    <s v="Employee Query"/>
    <s v="Medium"/>
    <x v="0"/>
    <x v="3"/>
    <x v="2"/>
    <n v="12.3"/>
    <n v="24"/>
    <x v="0"/>
    <n v="0"/>
    <n v="4.0999999999999996"/>
    <n v="320"/>
    <n v="3936"/>
    <x v="2"/>
    <n v="5"/>
    <s v="Q2"/>
    <s v="Friday"/>
    <s v="Noida"/>
    <s v="Email"/>
    <s v="Employee Query"/>
    <x v="5"/>
    <x v="0"/>
    <s v="Normal"/>
    <s v="Good"/>
    <x v="0"/>
  </r>
  <r>
    <s v="OPS-102293"/>
    <d v="2025-09-16T00:00:00"/>
    <x v="1"/>
    <s v="Bengaluru"/>
    <s v="Vendor Query"/>
    <s v="High"/>
    <x v="1"/>
    <x v="4"/>
    <x v="0"/>
    <n v="12.9"/>
    <n v="12"/>
    <x v="1"/>
    <n v="0"/>
    <n v="4.0999999999999996"/>
    <n v="320"/>
    <n v="4128"/>
    <x v="9"/>
    <n v="9"/>
    <s v="Q3"/>
    <s v="Tuesday"/>
    <s v="Bengaluru"/>
    <s v="Portal"/>
    <s v="Vendor Query"/>
    <x v="1"/>
    <x v="1"/>
    <s v="Normal"/>
    <s v="At Risk"/>
    <x v="0"/>
  </r>
  <r>
    <s v="OPS-103572"/>
    <d v="2025-04-23T00:00:00"/>
    <x v="3"/>
    <s v="Mumbai"/>
    <s v="Vendor Query"/>
    <s v="Medium"/>
    <x v="2"/>
    <x v="1"/>
    <x v="0"/>
    <n v="4.9000000000000004"/>
    <n v="24"/>
    <x v="0"/>
    <n v="0"/>
    <n v="5"/>
    <n v="450"/>
    <n v="2205"/>
    <x v="10"/>
    <n v="4"/>
    <s v="Q2"/>
    <s v="Wednesday"/>
    <s v="Mumbai"/>
    <s v="Teams"/>
    <s v="Vendor Query"/>
    <x v="3"/>
    <x v="0"/>
    <s v="Normal"/>
    <s v="Excellent"/>
    <x v="0"/>
  </r>
  <r>
    <s v="OPS-104132"/>
    <d v="2025-01-03T00:00:00"/>
    <x v="4"/>
    <s v="Chennai"/>
    <s v="Compliance Request"/>
    <s v="Medium"/>
    <x v="1"/>
    <x v="4"/>
    <x v="0"/>
    <n v="8.1"/>
    <n v="24"/>
    <x v="0"/>
    <n v="0"/>
    <n v="4.9000000000000004"/>
    <n v="350"/>
    <n v="2835"/>
    <x v="5"/>
    <n v="1"/>
    <s v="Q1"/>
    <s v="Friday"/>
    <s v="Chennai"/>
    <s v="Portal"/>
    <s v="Compliance Request"/>
    <x v="4"/>
    <x v="0"/>
    <s v="Normal"/>
    <s v="Excellent"/>
    <x v="0"/>
  </r>
  <r>
    <s v="OPS-102075"/>
    <d v="2025-02-22T00:00:00"/>
    <x v="4"/>
    <s v="Gurugram"/>
    <s v="Vendor Query"/>
    <s v="High"/>
    <x v="3"/>
    <x v="1"/>
    <x v="0"/>
    <n v="7.3"/>
    <n v="12"/>
    <x v="0"/>
    <n v="0"/>
    <n v="4.5999999999999996"/>
    <n v="280"/>
    <n v="2044"/>
    <x v="4"/>
    <n v="2"/>
    <s v="Q1"/>
    <s v="Saturday"/>
    <s v="Gurugram"/>
    <s v="Phone"/>
    <s v="Vendor Query"/>
    <x v="4"/>
    <x v="0"/>
    <s v="Normal"/>
    <s v="Good"/>
    <x v="0"/>
  </r>
  <r>
    <s v="OPS-100421"/>
    <d v="2025-12-16T00:00:00"/>
    <x v="5"/>
    <s v="Hyderabad"/>
    <s v="Employee Query"/>
    <s v="Medium"/>
    <x v="0"/>
    <x v="3"/>
    <x v="0"/>
    <n v="13.9"/>
    <n v="24"/>
    <x v="0"/>
    <n v="1"/>
    <n v="4.0999999999999996"/>
    <n v="280"/>
    <n v="3892"/>
    <x v="7"/>
    <n v="12"/>
    <s v="Q4"/>
    <s v="Tuesday"/>
    <s v="Hyderabad"/>
    <s v="Email"/>
    <s v="Employee Query"/>
    <x v="5"/>
    <x v="0"/>
    <s v="Normal"/>
    <s v="Good"/>
    <x v="1"/>
  </r>
  <r>
    <s v="OPS-100960"/>
    <d v="2025-01-31T00:00:00"/>
    <x v="6"/>
    <s v="Noida"/>
    <s v="System Issue"/>
    <s v="Low"/>
    <x v="3"/>
    <x v="4"/>
    <x v="0"/>
    <n v="3.9"/>
    <n v="48"/>
    <x v="0"/>
    <n v="2"/>
    <n v="4.5"/>
    <n v="280"/>
    <n v="1092"/>
    <x v="5"/>
    <n v="1"/>
    <s v="Q1"/>
    <s v="Friday"/>
    <s v="Noida"/>
    <s v="Phone"/>
    <s v="System Issue"/>
    <x v="6"/>
    <x v="0"/>
    <s v="Normal"/>
    <s v="Excellent"/>
    <x v="1"/>
  </r>
  <r>
    <s v="OPS-100603"/>
    <d v="2025-03-15T00:00:00"/>
    <x v="4"/>
    <s v="Gurugram"/>
    <s v="Employee Query"/>
    <s v="Low"/>
    <x v="0"/>
    <x v="2"/>
    <x v="0"/>
    <n v="11.3"/>
    <n v="48"/>
    <x v="0"/>
    <n v="0"/>
    <n v="4.3"/>
    <n v="400"/>
    <n v="4520"/>
    <x v="8"/>
    <n v="3"/>
    <s v="Q1"/>
    <s v="Saturday"/>
    <s v="Gurugram"/>
    <s v="Email"/>
    <s v="Employee Query"/>
    <x v="4"/>
    <x v="0"/>
    <s v="Normal"/>
    <s v="Excellent"/>
    <x v="0"/>
  </r>
  <r>
    <s v="OPS-101792"/>
    <d v="2025-07-24T00:00:00"/>
    <x v="1"/>
    <s v="Chennai"/>
    <s v="Report Request"/>
    <s v="High"/>
    <x v="2"/>
    <x v="2"/>
    <x v="0"/>
    <n v="9.6"/>
    <n v="12"/>
    <x v="0"/>
    <n v="0"/>
    <n v="4.7"/>
    <n v="350"/>
    <n v="3360"/>
    <x v="11"/>
    <n v="7"/>
    <s v="Q3"/>
    <s v="Thursday"/>
    <s v="Chennai"/>
    <s v="Teams"/>
    <s v="Report Request"/>
    <x v="1"/>
    <x v="0"/>
    <s v="Normal"/>
    <s v="Good"/>
    <x v="0"/>
  </r>
  <r>
    <s v="OPS-104124"/>
    <d v="2025-12-23T00:00:00"/>
    <x v="3"/>
    <s v="Chennai"/>
    <s v="Report Request"/>
    <s v="Low"/>
    <x v="0"/>
    <x v="1"/>
    <x v="0"/>
    <n v="4.4000000000000004"/>
    <n v="48"/>
    <x v="0"/>
    <n v="1"/>
    <n v="4.5999999999999996"/>
    <n v="450"/>
    <n v="1980"/>
    <x v="7"/>
    <n v="12"/>
    <s v="Q4"/>
    <s v="Tuesday"/>
    <s v="Chennai"/>
    <s v="Email"/>
    <s v="Report Request"/>
    <x v="3"/>
    <x v="0"/>
    <s v="Normal"/>
    <s v="Excellent"/>
    <x v="1"/>
  </r>
  <r>
    <s v="OPS-100830"/>
    <d v="2025-12-26T00:00:00"/>
    <x v="2"/>
    <s v="Bengaluru"/>
    <s v="Report Request"/>
    <s v="Medium"/>
    <x v="0"/>
    <x v="2"/>
    <x v="2"/>
    <n v="13.8"/>
    <n v="24"/>
    <x v="0"/>
    <n v="0"/>
    <n v="4.2"/>
    <n v="320"/>
    <n v="4416"/>
    <x v="7"/>
    <n v="12"/>
    <s v="Q4"/>
    <s v="Friday"/>
    <s v="Bengaluru"/>
    <s v="Email"/>
    <s v="Report Request"/>
    <x v="2"/>
    <x v="0"/>
    <s v="Normal"/>
    <s v="Good"/>
    <x v="0"/>
  </r>
  <r>
    <s v="OPS-102564"/>
    <d v="2025-12-16T00:00:00"/>
    <x v="0"/>
    <s v="Noida"/>
    <s v="Data Correction"/>
    <s v="Medium"/>
    <x v="3"/>
    <x v="1"/>
    <x v="0"/>
    <n v="23.5"/>
    <n v="24"/>
    <x v="0"/>
    <n v="0"/>
    <n v="4"/>
    <n v="280"/>
    <n v="6580"/>
    <x v="7"/>
    <n v="12"/>
    <s v="Q4"/>
    <s v="Tuesday"/>
    <s v="Noida"/>
    <s v="Phone"/>
    <s v="Data Correction"/>
    <x v="0"/>
    <x v="0"/>
    <s v="Normal"/>
    <s v="Good"/>
    <x v="0"/>
  </r>
  <r>
    <s v="OPS-104735"/>
    <d v="2025-10-19T00:00:00"/>
    <x v="2"/>
    <s v="Hyderabad"/>
    <s v="Report Request"/>
    <s v="Medium"/>
    <x v="1"/>
    <x v="3"/>
    <x v="0"/>
    <n v="12.2"/>
    <n v="24"/>
    <x v="0"/>
    <n v="0"/>
    <n v="5"/>
    <n v="450"/>
    <n v="5490"/>
    <x v="3"/>
    <n v="10"/>
    <s v="Q4"/>
    <s v="Sunday"/>
    <s v="Hyderabad"/>
    <s v="Portal"/>
    <s v="Report Request"/>
    <x v="2"/>
    <x v="0"/>
    <s v="Normal"/>
    <s v="Good"/>
    <x v="0"/>
  </r>
  <r>
    <s v="OPS-103992"/>
    <d v="2025-04-03T00:00:00"/>
    <x v="3"/>
    <s v="Noida"/>
    <s v="Data Correction"/>
    <s v="Medium"/>
    <x v="0"/>
    <x v="1"/>
    <x v="0"/>
    <n v="4.5999999999999996"/>
    <n v="24"/>
    <x v="0"/>
    <n v="0"/>
    <n v="4.7"/>
    <n v="450"/>
    <n v="2070"/>
    <x v="10"/>
    <n v="4"/>
    <s v="Q2"/>
    <s v="Thursday"/>
    <s v="Noida"/>
    <s v="Email"/>
    <s v="Data Correction"/>
    <x v="3"/>
    <x v="0"/>
    <s v="Normal"/>
    <s v="Excellent"/>
    <x v="0"/>
  </r>
  <r>
    <s v="OPS-103137"/>
    <d v="2025-10-13T00:00:00"/>
    <x v="6"/>
    <s v="Chennai"/>
    <s v="Data Correction"/>
    <s v="Low"/>
    <x v="0"/>
    <x v="0"/>
    <x v="0"/>
    <n v="8.9"/>
    <n v="48"/>
    <x v="0"/>
    <n v="1"/>
    <n v="4.3"/>
    <n v="320"/>
    <n v="2848"/>
    <x v="3"/>
    <n v="10"/>
    <s v="Q4"/>
    <s v="Monday"/>
    <s v="Chennai"/>
    <s v="Email"/>
    <s v="Data Correction"/>
    <x v="6"/>
    <x v="0"/>
    <s v="Normal"/>
    <s v="Excellent"/>
    <x v="1"/>
  </r>
  <r>
    <s v="OPS-103979"/>
    <d v="2025-05-21T00:00:00"/>
    <x v="4"/>
    <s v="Hyderabad"/>
    <s v="Employee Query"/>
    <s v="High"/>
    <x v="1"/>
    <x v="1"/>
    <x v="0"/>
    <n v="14.6"/>
    <n v="12"/>
    <x v="1"/>
    <n v="1"/>
    <n v="4.7"/>
    <n v="320"/>
    <n v="4672"/>
    <x v="2"/>
    <n v="5"/>
    <s v="Q2"/>
    <s v="Wednesday"/>
    <s v="Hyderabad"/>
    <s v="Portal"/>
    <s v="Employee Query"/>
    <x v="4"/>
    <x v="1"/>
    <s v="Normal"/>
    <s v="At Risk"/>
    <x v="1"/>
  </r>
  <r>
    <s v="OPS-102529"/>
    <d v="2025-10-04T00:00:00"/>
    <x v="0"/>
    <s v="Mumbai"/>
    <s v="Vendor Query"/>
    <s v="High"/>
    <x v="0"/>
    <x v="0"/>
    <x v="0"/>
    <n v="4.0999999999999996"/>
    <n v="12"/>
    <x v="0"/>
    <n v="0"/>
    <n v="4.7"/>
    <n v="280"/>
    <n v="1148"/>
    <x v="3"/>
    <n v="10"/>
    <s v="Q4"/>
    <s v="Saturday"/>
    <s v="Mumbai"/>
    <s v="Email"/>
    <s v="Vendor Query"/>
    <x v="0"/>
    <x v="0"/>
    <s v="Normal"/>
    <s v="Excellent"/>
    <x v="0"/>
  </r>
  <r>
    <s v="OPS-101577"/>
    <d v="2025-08-04T00:00:00"/>
    <x v="4"/>
    <s v="Gurugram"/>
    <s v="Report Request"/>
    <s v="Low"/>
    <x v="0"/>
    <x v="0"/>
    <x v="0"/>
    <n v="14.2"/>
    <n v="48"/>
    <x v="0"/>
    <n v="1"/>
    <n v="4.7"/>
    <n v="350"/>
    <n v="4970"/>
    <x v="1"/>
    <n v="8"/>
    <s v="Q3"/>
    <s v="Monday"/>
    <s v="Gurugram"/>
    <s v="Email"/>
    <s v="Report Request"/>
    <x v="4"/>
    <x v="0"/>
    <s v="Normal"/>
    <s v="Excellent"/>
    <x v="1"/>
  </r>
  <r>
    <s v="OPS-100583"/>
    <d v="2025-05-31T00:00:00"/>
    <x v="3"/>
    <s v="Pune"/>
    <s v="Data Correction"/>
    <s v="Medium"/>
    <x v="1"/>
    <x v="0"/>
    <x v="0"/>
    <n v="31.9"/>
    <n v="24"/>
    <x v="1"/>
    <n v="0"/>
    <n v="4.0999999999999996"/>
    <n v="450"/>
    <n v="14355"/>
    <x v="2"/>
    <n v="5"/>
    <s v="Q2"/>
    <s v="Saturday"/>
    <s v="Pune"/>
    <s v="Portal"/>
    <s v="Data Correction"/>
    <x v="3"/>
    <x v="1"/>
    <s v="Normal"/>
    <s v="At Risk"/>
    <x v="0"/>
  </r>
  <r>
    <s v="OPS-104319"/>
    <d v="2025-09-23T00:00:00"/>
    <x v="5"/>
    <s v="Pune"/>
    <s v="Data Correction"/>
    <s v="Critical"/>
    <x v="1"/>
    <x v="4"/>
    <x v="0"/>
    <n v="0.6"/>
    <n v="4"/>
    <x v="0"/>
    <n v="0"/>
    <n v="4.5"/>
    <n v="280"/>
    <n v="168"/>
    <x v="9"/>
    <n v="9"/>
    <s v="Q3"/>
    <s v="Tuesday"/>
    <s v="Pune"/>
    <s v="Portal"/>
    <s v="Data Correction"/>
    <x v="5"/>
    <x v="0"/>
    <s v="Critical Risk"/>
    <s v="Excellent"/>
    <x v="0"/>
  </r>
  <r>
    <s v="OPS-102791"/>
    <d v="2025-02-19T00:00:00"/>
    <x v="3"/>
    <s v="Noida"/>
    <s v="Data Correction"/>
    <s v="Medium"/>
    <x v="4"/>
    <x v="0"/>
    <x v="0"/>
    <n v="15.9"/>
    <n v="24"/>
    <x v="0"/>
    <n v="0"/>
    <n v="4.8"/>
    <n v="450"/>
    <n v="7155"/>
    <x v="4"/>
    <n v="2"/>
    <s v="Q1"/>
    <s v="Wednesday"/>
    <s v="Noida"/>
    <s v="Unknown"/>
    <s v="Data Correction"/>
    <x v="3"/>
    <x v="0"/>
    <s v="Normal"/>
    <s v="Good"/>
    <x v="0"/>
  </r>
  <r>
    <s v="OPS-102634"/>
    <d v="2025-08-12T00:00:00"/>
    <x v="5"/>
    <s v="Bengaluru"/>
    <s v="Data Correction"/>
    <s v="Medium"/>
    <x v="2"/>
    <x v="0"/>
    <x v="0"/>
    <n v="1.7"/>
    <n v="24"/>
    <x v="0"/>
    <n v="0"/>
    <n v="5"/>
    <n v="350"/>
    <n v="595"/>
    <x v="1"/>
    <n v="8"/>
    <s v="Q3"/>
    <s v="Tuesday"/>
    <s v="Bengaluru"/>
    <s v="Teams"/>
    <s v="Data Correction"/>
    <x v="5"/>
    <x v="0"/>
    <s v="Normal"/>
    <s v="Excellent"/>
    <x v="0"/>
  </r>
  <r>
    <s v="OPS-101227"/>
    <d v="2025-01-19T00:00:00"/>
    <x v="0"/>
    <s v="Hyderabad"/>
    <s v="Vendor Query"/>
    <s v="Low"/>
    <x v="0"/>
    <x v="1"/>
    <x v="0"/>
    <n v="13.3"/>
    <n v="48"/>
    <x v="0"/>
    <n v="0"/>
    <n v="4.8"/>
    <n v="280"/>
    <n v="3724"/>
    <x v="5"/>
    <n v="1"/>
    <s v="Q1"/>
    <s v="Sunday"/>
    <s v="Hyderabad"/>
    <s v="Email"/>
    <s v="Vendor Query"/>
    <x v="0"/>
    <x v="0"/>
    <s v="Normal"/>
    <s v="Excellent"/>
    <x v="0"/>
  </r>
  <r>
    <s v="OPS-100698"/>
    <d v="2025-08-08T00:00:00"/>
    <x v="2"/>
    <s v="Chennai"/>
    <s v="Access Request"/>
    <s v="Medium"/>
    <x v="5"/>
    <x v="2"/>
    <x v="0"/>
    <n v="8.4"/>
    <n v="24"/>
    <x v="0"/>
    <n v="0"/>
    <n v="4.9000000000000004"/>
    <n v="280"/>
    <n v="2352"/>
    <x v="1"/>
    <n v="8"/>
    <s v="Q3"/>
    <s v="Friday"/>
    <s v="Chennai"/>
    <s v="Email"/>
    <s v="Access Request"/>
    <x v="2"/>
    <x v="0"/>
    <s v="Normal"/>
    <s v="Excellent"/>
    <x v="0"/>
  </r>
  <r>
    <s v="OPS-104493"/>
    <d v="2025-04-12T00:00:00"/>
    <x v="4"/>
    <s v="Chennai"/>
    <s v="Employee Query"/>
    <s v="Medium"/>
    <x v="1"/>
    <x v="2"/>
    <x v="0"/>
    <n v="8.9"/>
    <n v="24"/>
    <x v="0"/>
    <n v="0"/>
    <n v="4.7"/>
    <n v="450"/>
    <n v="4005"/>
    <x v="10"/>
    <n v="4"/>
    <s v="Q2"/>
    <s v="Saturday"/>
    <s v="Chennai"/>
    <s v="Portal"/>
    <s v="Employee Query"/>
    <x v="4"/>
    <x v="0"/>
    <s v="Normal"/>
    <s v="Excellent"/>
    <x v="0"/>
  </r>
  <r>
    <s v="OPS-103515"/>
    <d v="2025-08-04T00:00:00"/>
    <x v="2"/>
    <s v="Hyderabad"/>
    <s v="Access Request"/>
    <s v="Medium"/>
    <x v="0"/>
    <x v="3"/>
    <x v="0"/>
    <n v="7.6"/>
    <n v="24"/>
    <x v="0"/>
    <n v="0"/>
    <n v="4.7"/>
    <n v="350"/>
    <n v="2660"/>
    <x v="1"/>
    <n v="8"/>
    <s v="Q3"/>
    <s v="Monday"/>
    <s v="Hyderabad"/>
    <s v="Email"/>
    <s v="Access Request"/>
    <x v="2"/>
    <x v="0"/>
    <s v="Normal"/>
    <s v="Excellent"/>
    <x v="0"/>
  </r>
  <r>
    <s v="OPS-101486"/>
    <d v="2025-01-15T00:00:00"/>
    <x v="1"/>
    <s v="Gurugram"/>
    <s v="System Issue"/>
    <s v="High"/>
    <x v="0"/>
    <x v="3"/>
    <x v="0"/>
    <n v="13"/>
    <n v="12"/>
    <x v="1"/>
    <n v="0"/>
    <n v="4"/>
    <n v="450"/>
    <n v="5850"/>
    <x v="5"/>
    <n v="1"/>
    <s v="Q1"/>
    <s v="Wednesday"/>
    <s v="Gurugram"/>
    <s v="Email"/>
    <s v="System Issue"/>
    <x v="1"/>
    <x v="1"/>
    <s v="Normal"/>
    <s v="At Risk"/>
    <x v="0"/>
  </r>
  <r>
    <s v="OPS-100455"/>
    <d v="2025-08-25T00:00:00"/>
    <x v="2"/>
    <s v="Pune"/>
    <s v="Compliance Request"/>
    <s v="High"/>
    <x v="2"/>
    <x v="1"/>
    <x v="0"/>
    <n v="17.7"/>
    <n v="12"/>
    <x v="1"/>
    <n v="0"/>
    <n v="4.8"/>
    <n v="400"/>
    <n v="7080"/>
    <x v="1"/>
    <n v="8"/>
    <s v="Q3"/>
    <s v="Monday"/>
    <s v="Pune"/>
    <s v="Teams"/>
    <s v="Compliance Request"/>
    <x v="2"/>
    <x v="1"/>
    <s v="Normal"/>
    <s v="At Risk"/>
    <x v="0"/>
  </r>
  <r>
    <s v="OPS-103770"/>
    <d v="2025-01-03T00:00:00"/>
    <x v="3"/>
    <s v="Pune"/>
    <s v="System Issue"/>
    <s v="Low"/>
    <x v="2"/>
    <x v="2"/>
    <x v="0"/>
    <n v="3.3"/>
    <n v="48"/>
    <x v="0"/>
    <n v="0"/>
    <n v="5"/>
    <n v="400"/>
    <n v="1320"/>
    <x v="5"/>
    <n v="1"/>
    <s v="Q1"/>
    <s v="Friday"/>
    <s v="Pune"/>
    <s v="Teams"/>
    <s v="System Issue"/>
    <x v="3"/>
    <x v="0"/>
    <s v="Normal"/>
    <s v="Excellent"/>
    <x v="0"/>
  </r>
  <r>
    <s v="OPS-103029"/>
    <d v="2025-07-30T00:00:00"/>
    <x v="1"/>
    <s v="Bengaluru"/>
    <s v="Employee Query"/>
    <s v="Medium"/>
    <x v="2"/>
    <x v="4"/>
    <x v="0"/>
    <n v="11.9"/>
    <n v="24"/>
    <x v="0"/>
    <n v="1"/>
    <n v="3.9"/>
    <n v="320"/>
    <n v="3808"/>
    <x v="11"/>
    <n v="7"/>
    <s v="Q3"/>
    <s v="Wednesday"/>
    <s v="Bengaluru"/>
    <s v="Teams"/>
    <s v="Employee Query"/>
    <x v="1"/>
    <x v="0"/>
    <s v="Normal"/>
    <s v="Excellent"/>
    <x v="1"/>
  </r>
  <r>
    <s v="OPS-102130"/>
    <d v="2025-04-27T00:00:00"/>
    <x v="4"/>
    <s v="Bengaluru"/>
    <s v="Report Request"/>
    <s v="Medium"/>
    <x v="1"/>
    <x v="2"/>
    <x v="0"/>
    <n v="11.2"/>
    <n v="24"/>
    <x v="0"/>
    <n v="0"/>
    <n v="4.4000000000000004"/>
    <n v="320"/>
    <n v="3584"/>
    <x v="10"/>
    <n v="4"/>
    <s v="Q2"/>
    <s v="Sunday"/>
    <s v="Bengaluru"/>
    <s v="Portal"/>
    <s v="Report Request"/>
    <x v="4"/>
    <x v="0"/>
    <s v="Normal"/>
    <s v="Excellent"/>
    <x v="0"/>
  </r>
  <r>
    <s v="OPS-101677"/>
    <d v="2025-12-26T00:00:00"/>
    <x v="4"/>
    <s v="Hyderabad"/>
    <s v="Compliance Request"/>
    <s v="Low"/>
    <x v="1"/>
    <x v="0"/>
    <x v="0"/>
    <n v="7.1"/>
    <n v="48"/>
    <x v="0"/>
    <n v="1"/>
    <n v="4.7"/>
    <n v="450"/>
    <n v="3195"/>
    <x v="7"/>
    <n v="12"/>
    <s v="Q4"/>
    <s v="Friday"/>
    <s v="Hyderabad"/>
    <s v="Portal"/>
    <s v="Compliance Request"/>
    <x v="4"/>
    <x v="0"/>
    <s v="Normal"/>
    <s v="Excellent"/>
    <x v="1"/>
  </r>
  <r>
    <s v="OPS-100862"/>
    <d v="2025-02-16T00:00:00"/>
    <x v="1"/>
    <s v="Mumbai"/>
    <s v="Compliance Request"/>
    <s v="Medium"/>
    <x v="1"/>
    <x v="0"/>
    <x v="0"/>
    <n v="11.3"/>
    <n v="24"/>
    <x v="0"/>
    <n v="1"/>
    <n v="4.2"/>
    <n v="450"/>
    <n v="5085"/>
    <x v="4"/>
    <n v="2"/>
    <s v="Q1"/>
    <s v="Sunday"/>
    <s v="Mumbai"/>
    <s v="Portal"/>
    <s v="Compliance Request"/>
    <x v="1"/>
    <x v="0"/>
    <s v="Normal"/>
    <s v="Excellent"/>
    <x v="1"/>
  </r>
  <r>
    <s v="OPS-100502"/>
    <d v="2025-09-15T00:00:00"/>
    <x v="2"/>
    <s v="Gurugram"/>
    <s v="Employee Query"/>
    <s v="Medium"/>
    <x v="0"/>
    <x v="1"/>
    <x v="0"/>
    <n v="5.2"/>
    <n v="24"/>
    <x v="0"/>
    <n v="2"/>
    <n v="4.0999999999999996"/>
    <n v="350"/>
    <n v="1820"/>
    <x v="9"/>
    <n v="9"/>
    <s v="Q3"/>
    <s v="Monday"/>
    <s v="Gurugram"/>
    <s v="Email"/>
    <s v="Employee Query"/>
    <x v="2"/>
    <x v="0"/>
    <s v="Normal"/>
    <s v="Excellent"/>
    <x v="1"/>
  </r>
  <r>
    <s v="OPS-104327"/>
    <d v="2025-03-15T00:00:00"/>
    <x v="5"/>
    <s v="Chennai"/>
    <s v="Access Request"/>
    <s v="Low"/>
    <x v="0"/>
    <x v="0"/>
    <x v="1"/>
    <n v="16.3"/>
    <n v="48"/>
    <x v="0"/>
    <n v="2"/>
    <n v="4.0999999999999996"/>
    <n v="450"/>
    <n v="7335"/>
    <x v="8"/>
    <n v="3"/>
    <s v="Q1"/>
    <s v="Saturday"/>
    <s v="Chennai"/>
    <s v="Email"/>
    <s v="Access Request"/>
    <x v="5"/>
    <x v="0"/>
    <s v="Normal"/>
    <s v="Excellent"/>
    <x v="1"/>
  </r>
  <r>
    <s v="OPS-102100"/>
    <d v="2025-10-06T00:00:00"/>
    <x v="5"/>
    <s v="Gurugram"/>
    <s v="Report Request"/>
    <s v="Low"/>
    <x v="0"/>
    <x v="1"/>
    <x v="0"/>
    <n v="38.299999999999997"/>
    <n v="48"/>
    <x v="0"/>
    <n v="0"/>
    <n v="4.2"/>
    <n v="320"/>
    <n v="12256"/>
    <x v="3"/>
    <n v="10"/>
    <s v="Q4"/>
    <s v="Monday"/>
    <s v="Gurugram"/>
    <s v="Email"/>
    <s v="Report Request"/>
    <x v="5"/>
    <x v="0"/>
    <s v="Normal"/>
    <s v="Good"/>
    <x v="0"/>
  </r>
  <r>
    <s v="OPS-104647"/>
    <d v="2025-08-21T00:00:00"/>
    <x v="3"/>
    <s v="Gurugram"/>
    <s v="Vendor Query"/>
    <s v="Low"/>
    <x v="0"/>
    <x v="0"/>
    <x v="0"/>
    <n v="12.1"/>
    <n v="48"/>
    <x v="0"/>
    <n v="0"/>
    <n v="4"/>
    <n v="350"/>
    <n v="4235"/>
    <x v="1"/>
    <n v="8"/>
    <s v="Q3"/>
    <s v="Thursday"/>
    <s v="Gurugram"/>
    <s v="Email"/>
    <s v="Vendor Query"/>
    <x v="3"/>
    <x v="0"/>
    <s v="Normal"/>
    <s v="Excellent"/>
    <x v="0"/>
  </r>
  <r>
    <s v="OPS-104579"/>
    <d v="2025-07-25T00:00:00"/>
    <x v="3"/>
    <s v="Noida"/>
    <s v="Employee Query"/>
    <s v="Low"/>
    <x v="1"/>
    <x v="4"/>
    <x v="0"/>
    <n v="3.3"/>
    <n v="48"/>
    <x v="0"/>
    <n v="0"/>
    <n v="5"/>
    <n v="450"/>
    <n v="1485"/>
    <x v="11"/>
    <n v="7"/>
    <s v="Q3"/>
    <s v="Friday"/>
    <s v="Noida"/>
    <s v="Portal"/>
    <s v="Employee Query"/>
    <x v="3"/>
    <x v="0"/>
    <s v="Normal"/>
    <s v="Excellent"/>
    <x v="0"/>
  </r>
  <r>
    <s v="OPS-104241"/>
    <d v="2025-11-16T00:00:00"/>
    <x v="3"/>
    <s v="Hyderabad"/>
    <s v="Data Correction"/>
    <s v="Medium"/>
    <x v="0"/>
    <x v="0"/>
    <x v="0"/>
    <n v="14.3"/>
    <n v="24"/>
    <x v="0"/>
    <n v="1"/>
    <n v="4.3"/>
    <n v="450"/>
    <n v="6435"/>
    <x v="6"/>
    <n v="11"/>
    <s v="Q4"/>
    <s v="Sunday"/>
    <s v="Hyderabad"/>
    <s v="Email"/>
    <s v="Data Correction"/>
    <x v="3"/>
    <x v="0"/>
    <s v="Normal"/>
    <s v="Good"/>
    <x v="1"/>
  </r>
  <r>
    <s v="OPS-104695"/>
    <d v="2025-05-12T00:00:00"/>
    <x v="2"/>
    <s v="Mumbai"/>
    <s v="System Issue"/>
    <s v="Low"/>
    <x v="3"/>
    <x v="0"/>
    <x v="0"/>
    <n v="9.1999999999999993"/>
    <n v="48"/>
    <x v="0"/>
    <n v="2"/>
    <n v="4"/>
    <n v="400"/>
    <n v="3680"/>
    <x v="2"/>
    <n v="5"/>
    <s v="Q2"/>
    <s v="Monday"/>
    <s v="Mumbai"/>
    <s v="Phone"/>
    <s v="System Issue"/>
    <x v="2"/>
    <x v="0"/>
    <s v="Normal"/>
    <s v="Excellent"/>
    <x v="1"/>
  </r>
  <r>
    <s v="OPS-101801"/>
    <d v="2025-02-01T00:00:00"/>
    <x v="6"/>
    <s v="Bengaluru"/>
    <s v="Invoice Query"/>
    <s v="High"/>
    <x v="0"/>
    <x v="3"/>
    <x v="0"/>
    <n v="7.1"/>
    <n v="12"/>
    <x v="0"/>
    <n v="0"/>
    <n v="4.3"/>
    <n v="320"/>
    <n v="2272"/>
    <x v="4"/>
    <n v="2"/>
    <s v="Q1"/>
    <s v="Saturday"/>
    <s v="Bengaluru"/>
    <s v="Email"/>
    <s v="Invoice Query"/>
    <x v="6"/>
    <x v="0"/>
    <s v="Normal"/>
    <s v="Good"/>
    <x v="0"/>
  </r>
  <r>
    <s v="OPS-101191"/>
    <d v="2025-01-25T00:00:00"/>
    <x v="5"/>
    <s v="Noida"/>
    <s v="Compliance Request"/>
    <s v="Low"/>
    <x v="0"/>
    <x v="0"/>
    <x v="0"/>
    <n v="8.3000000000000007"/>
    <n v="48"/>
    <x v="0"/>
    <n v="1"/>
    <n v="4.9000000000000004"/>
    <n v="400"/>
    <n v="3320"/>
    <x v="5"/>
    <n v="1"/>
    <s v="Q1"/>
    <s v="Saturday"/>
    <s v="Noida"/>
    <s v="Email"/>
    <s v="Compliance Request"/>
    <x v="5"/>
    <x v="0"/>
    <s v="Normal"/>
    <s v="Excellent"/>
    <x v="1"/>
  </r>
  <r>
    <s v="OPS-101367"/>
    <d v="2025-03-05T00:00:00"/>
    <x v="1"/>
    <s v="Noida"/>
    <s v="Access Request"/>
    <s v="Low"/>
    <x v="2"/>
    <x v="1"/>
    <x v="0"/>
    <n v="18.399999999999999"/>
    <n v="48"/>
    <x v="0"/>
    <n v="0"/>
    <n v="4.9000000000000004"/>
    <n v="280"/>
    <n v="5152"/>
    <x v="8"/>
    <n v="3"/>
    <s v="Q1"/>
    <s v="Wednesday"/>
    <s v="Noida"/>
    <s v="Teams"/>
    <s v="Access Request"/>
    <x v="1"/>
    <x v="0"/>
    <s v="Normal"/>
    <s v="Excellent"/>
    <x v="0"/>
  </r>
  <r>
    <s v="OPS-103612"/>
    <d v="2025-12-24T00:00:00"/>
    <x v="2"/>
    <s v="Hyderabad"/>
    <s v="Report Request"/>
    <s v="Medium"/>
    <x v="2"/>
    <x v="4"/>
    <x v="0"/>
    <n v="12"/>
    <n v="24"/>
    <x v="0"/>
    <n v="0"/>
    <n v="4.9000000000000004"/>
    <n v="280"/>
    <n v="3360"/>
    <x v="7"/>
    <n v="12"/>
    <s v="Q4"/>
    <s v="Wednesday"/>
    <s v="Hyderabad"/>
    <s v="Teams"/>
    <s v="Report Request"/>
    <x v="2"/>
    <x v="0"/>
    <s v="Normal"/>
    <s v="Excellent"/>
    <x v="0"/>
  </r>
  <r>
    <s v="OPS-103528"/>
    <d v="2025-06-12T00:00:00"/>
    <x v="2"/>
    <s v="Gurugram"/>
    <s v="Data Correction"/>
    <s v="High"/>
    <x v="1"/>
    <x v="2"/>
    <x v="0"/>
    <n v="5.9"/>
    <n v="12"/>
    <x v="0"/>
    <n v="2"/>
    <n v="4.3"/>
    <n v="450"/>
    <n v="2655"/>
    <x v="0"/>
    <n v="6"/>
    <s v="Q2"/>
    <s v="Thursday"/>
    <s v="Gurugram"/>
    <s v="Portal"/>
    <s v="Data Correction"/>
    <x v="2"/>
    <x v="0"/>
    <s v="Normal"/>
    <s v="Excellent"/>
    <x v="1"/>
  </r>
  <r>
    <s v="OPS-102307"/>
    <d v="2025-05-30T00:00:00"/>
    <x v="1"/>
    <s v="Mumbai"/>
    <s v="Compliance Request"/>
    <s v="Low"/>
    <x v="1"/>
    <x v="3"/>
    <x v="0"/>
    <n v="25.1"/>
    <n v="48"/>
    <x v="0"/>
    <n v="0"/>
    <n v="4.3"/>
    <n v="400"/>
    <n v="10040"/>
    <x v="2"/>
    <n v="5"/>
    <s v="Q2"/>
    <s v="Friday"/>
    <s v="Mumbai"/>
    <s v="Portal"/>
    <s v="Compliance Request"/>
    <x v="1"/>
    <x v="0"/>
    <s v="Normal"/>
    <s v="Good"/>
    <x v="0"/>
  </r>
  <r>
    <s v="OPS-101295"/>
    <d v="2025-07-14T00:00:00"/>
    <x v="1"/>
    <s v="Mumbai"/>
    <s v="Compliance Request"/>
    <s v="Medium"/>
    <x v="1"/>
    <x v="0"/>
    <x v="0"/>
    <n v="14.9"/>
    <n v="24"/>
    <x v="0"/>
    <n v="2"/>
    <n v="3.5"/>
    <n v="350"/>
    <n v="5215"/>
    <x v="11"/>
    <n v="7"/>
    <s v="Q3"/>
    <s v="Monday"/>
    <s v="Mumbai"/>
    <s v="Portal"/>
    <s v="Compliance Request"/>
    <x v="1"/>
    <x v="0"/>
    <s v="Normal"/>
    <s v="Good"/>
    <x v="1"/>
  </r>
  <r>
    <s v="OPS-104208"/>
    <d v="2025-03-04T00:00:00"/>
    <x v="4"/>
    <s v="Hyderabad"/>
    <s v="Employee Query"/>
    <s v="Low"/>
    <x v="0"/>
    <x v="1"/>
    <x v="0"/>
    <n v="7.3"/>
    <n v="48"/>
    <x v="0"/>
    <n v="1"/>
    <n v="4.5"/>
    <n v="280"/>
    <n v="2044"/>
    <x v="8"/>
    <n v="3"/>
    <s v="Q1"/>
    <s v="Tuesday"/>
    <s v="Hyderabad"/>
    <s v="Email"/>
    <s v="Employee Query"/>
    <x v="4"/>
    <x v="0"/>
    <s v="Normal"/>
    <s v="Excellent"/>
    <x v="1"/>
  </r>
  <r>
    <s v="OPS-102868"/>
    <d v="2025-07-22T00:00:00"/>
    <x v="5"/>
    <s v="Pune"/>
    <s v="Vendor Query"/>
    <s v="Medium"/>
    <x v="1"/>
    <x v="0"/>
    <x v="0"/>
    <n v="11.3"/>
    <n v="24"/>
    <x v="0"/>
    <n v="0"/>
    <n v="4.8"/>
    <n v="320"/>
    <n v="3616"/>
    <x v="11"/>
    <n v="7"/>
    <s v="Q3"/>
    <s v="Tuesday"/>
    <s v="Pune"/>
    <s v="Portal"/>
    <s v="Vendor Query"/>
    <x v="5"/>
    <x v="0"/>
    <s v="Normal"/>
    <s v="Excellent"/>
    <x v="0"/>
  </r>
  <r>
    <s v="OPS-103020"/>
    <d v="2025-12-19T00:00:00"/>
    <x v="0"/>
    <s v="Noida"/>
    <s v="Access Request"/>
    <s v="Medium"/>
    <x v="0"/>
    <x v="2"/>
    <x v="0"/>
    <n v="11"/>
    <n v="24"/>
    <x v="0"/>
    <n v="0"/>
    <n v="4.8"/>
    <n v="350"/>
    <n v="3850"/>
    <x v="7"/>
    <n v="12"/>
    <s v="Q4"/>
    <s v="Friday"/>
    <s v="Noida"/>
    <s v="Email"/>
    <s v="Access Request"/>
    <x v="0"/>
    <x v="0"/>
    <s v="Normal"/>
    <s v="Excellent"/>
    <x v="0"/>
  </r>
  <r>
    <s v="OPS-104496"/>
    <d v="2025-05-13T00:00:00"/>
    <x v="1"/>
    <s v="Pune"/>
    <s v="Report Request"/>
    <s v="Critical"/>
    <x v="2"/>
    <x v="3"/>
    <x v="0"/>
    <n v="5.3"/>
    <n v="4"/>
    <x v="1"/>
    <n v="0"/>
    <n v="5"/>
    <n v="280"/>
    <n v="1484"/>
    <x v="2"/>
    <n v="5"/>
    <s v="Q2"/>
    <s v="Tuesday"/>
    <s v="Pune"/>
    <s v="Teams"/>
    <s v="Report Request"/>
    <x v="1"/>
    <x v="1"/>
    <s v="Normal"/>
    <s v="At Risk"/>
    <x v="0"/>
  </r>
  <r>
    <s v="OPS-100217"/>
    <d v="2025-06-21T00:00:00"/>
    <x v="0"/>
    <s v="Hyderabad"/>
    <s v="Vendor Query"/>
    <s v="Low"/>
    <x v="1"/>
    <x v="2"/>
    <x v="2"/>
    <n v="27.2"/>
    <n v="48"/>
    <x v="0"/>
    <n v="1"/>
    <n v="4.2"/>
    <n v="280"/>
    <n v="7616"/>
    <x v="0"/>
    <n v="6"/>
    <s v="Q2"/>
    <s v="Saturday"/>
    <s v="Hyderabad"/>
    <s v="Portal"/>
    <s v="Vendor Query"/>
    <x v="0"/>
    <x v="0"/>
    <s v="Normal"/>
    <s v="Good"/>
    <x v="1"/>
  </r>
  <r>
    <s v="OPS-103302"/>
    <d v="2025-06-10T00:00:00"/>
    <x v="5"/>
    <s v="Chennai"/>
    <s v="Access Request"/>
    <s v="Low"/>
    <x v="0"/>
    <x v="3"/>
    <x v="1"/>
    <n v="44.9"/>
    <n v="48"/>
    <x v="0"/>
    <n v="1"/>
    <n v="3.6"/>
    <n v="350"/>
    <n v="15715"/>
    <x v="0"/>
    <n v="6"/>
    <s v="Q2"/>
    <s v="Tuesday"/>
    <s v="Chennai"/>
    <s v="Email"/>
    <s v="Access Request"/>
    <x v="5"/>
    <x v="0"/>
    <s v="Normal"/>
    <s v="Good"/>
    <x v="1"/>
  </r>
  <r>
    <s v="OPS-104445"/>
    <d v="2025-04-17T00:00:00"/>
    <x v="6"/>
    <s v="Pune"/>
    <s v="Employee Query"/>
    <s v="High"/>
    <x v="4"/>
    <x v="0"/>
    <x v="0"/>
    <n v="11.7"/>
    <n v="12"/>
    <x v="0"/>
    <n v="0"/>
    <n v="4.4000000000000004"/>
    <n v="350"/>
    <n v="4095"/>
    <x v="10"/>
    <n v="4"/>
    <s v="Q2"/>
    <s v="Thursday"/>
    <s v="Pune"/>
    <s v="Unknown"/>
    <s v="Employee Query"/>
    <x v="6"/>
    <x v="0"/>
    <s v="Normal"/>
    <s v="Good"/>
    <x v="0"/>
  </r>
  <r>
    <s v="OPS-103837"/>
    <d v="2025-01-07T00:00:00"/>
    <x v="6"/>
    <s v="Bengaluru"/>
    <s v="Data Correction"/>
    <s v="High"/>
    <x v="0"/>
    <x v="3"/>
    <x v="0"/>
    <n v="16.100000000000001"/>
    <n v="12"/>
    <x v="1"/>
    <n v="0"/>
    <n v="5"/>
    <n v="400"/>
    <n v="6440"/>
    <x v="5"/>
    <n v="1"/>
    <s v="Q1"/>
    <s v="Tuesday"/>
    <s v="Bengaluru"/>
    <s v="Email"/>
    <s v="Data Correction"/>
    <x v="6"/>
    <x v="1"/>
    <s v="Normal"/>
    <s v="At Risk"/>
    <x v="0"/>
  </r>
  <r>
    <s v="OPS-100494"/>
    <d v="2025-04-06T00:00:00"/>
    <x v="2"/>
    <s v="Chennai"/>
    <s v="Compliance Request"/>
    <s v="Medium"/>
    <x v="1"/>
    <x v="1"/>
    <x v="0"/>
    <n v="20.399999999999999"/>
    <n v="24"/>
    <x v="0"/>
    <n v="1"/>
    <n v="4"/>
    <n v="280"/>
    <n v="5712"/>
    <x v="10"/>
    <n v="4"/>
    <s v="Q2"/>
    <s v="Sunday"/>
    <s v="Chennai"/>
    <s v="Portal"/>
    <s v="Compliance Request"/>
    <x v="2"/>
    <x v="0"/>
    <s v="Normal"/>
    <s v="Good"/>
    <x v="1"/>
  </r>
  <r>
    <s v="OPS-100473"/>
    <d v="2025-08-26T00:00:00"/>
    <x v="2"/>
    <s v="Hyderabad"/>
    <s v="Data Correction"/>
    <s v="Low"/>
    <x v="2"/>
    <x v="0"/>
    <x v="0"/>
    <n v="11.2"/>
    <n v="48"/>
    <x v="0"/>
    <n v="2"/>
    <n v="4.5"/>
    <n v="450"/>
    <n v="5040"/>
    <x v="1"/>
    <n v="8"/>
    <s v="Q3"/>
    <s v="Tuesday"/>
    <s v="Hyderabad"/>
    <s v="Teams"/>
    <s v="Data Correction"/>
    <x v="2"/>
    <x v="0"/>
    <s v="Normal"/>
    <s v="Excellent"/>
    <x v="1"/>
  </r>
  <r>
    <s v="OPS-101652"/>
    <d v="2025-05-13T00:00:00"/>
    <x v="3"/>
    <s v="Hyderabad"/>
    <s v="Data Correction"/>
    <s v="Medium"/>
    <x v="0"/>
    <x v="2"/>
    <x v="0"/>
    <n v="18.100000000000001"/>
    <n v="24"/>
    <x v="0"/>
    <n v="0"/>
    <n v="4.7"/>
    <n v="450"/>
    <n v="8145"/>
    <x v="2"/>
    <n v="5"/>
    <s v="Q2"/>
    <s v="Tuesday"/>
    <s v="Hyderabad"/>
    <s v="Email"/>
    <s v="Data Correction"/>
    <x v="3"/>
    <x v="0"/>
    <s v="Normal"/>
    <s v="Good"/>
    <x v="0"/>
  </r>
  <r>
    <s v="OPS-102358"/>
    <d v="2025-06-29T00:00:00"/>
    <x v="6"/>
    <s v="Bengaluru"/>
    <s v="System Issue"/>
    <s v="High"/>
    <x v="0"/>
    <x v="1"/>
    <x v="0"/>
    <n v="11.3"/>
    <n v="12"/>
    <x v="0"/>
    <n v="0"/>
    <n v="4.5"/>
    <n v="400"/>
    <n v="4520"/>
    <x v="0"/>
    <n v="6"/>
    <s v="Q2"/>
    <s v="Sunday"/>
    <s v="Bengaluru"/>
    <s v="Email"/>
    <s v="System Issue"/>
    <x v="6"/>
    <x v="0"/>
    <s v="Normal"/>
    <s v="Good"/>
    <x v="0"/>
  </r>
  <r>
    <s v="OPS-101755"/>
    <d v="2025-01-12T00:00:00"/>
    <x v="2"/>
    <s v="Pune"/>
    <s v="Compliance Request"/>
    <s v="High"/>
    <x v="3"/>
    <x v="3"/>
    <x v="0"/>
    <n v="7.9"/>
    <n v="12"/>
    <x v="0"/>
    <n v="1"/>
    <n v="4.5"/>
    <n v="280"/>
    <n v="2212"/>
    <x v="5"/>
    <n v="1"/>
    <s v="Q1"/>
    <s v="Sunday"/>
    <s v="Pune"/>
    <s v="Phone"/>
    <s v="Compliance Request"/>
    <x v="2"/>
    <x v="0"/>
    <s v="Normal"/>
    <s v="Good"/>
    <x v="1"/>
  </r>
  <r>
    <s v="OPS-100997"/>
    <d v="2025-10-20T00:00:00"/>
    <x v="0"/>
    <s v="Bengaluru"/>
    <s v="Vendor Query"/>
    <s v="Low"/>
    <x v="2"/>
    <x v="2"/>
    <x v="2"/>
    <n v="8.1999999999999993"/>
    <n v="48"/>
    <x v="0"/>
    <n v="1"/>
    <n v="4.5"/>
    <n v="400"/>
    <n v="3280"/>
    <x v="3"/>
    <n v="10"/>
    <s v="Q4"/>
    <s v="Monday"/>
    <s v="Bengaluru"/>
    <s v="Teams"/>
    <s v="Vendor Query"/>
    <x v="0"/>
    <x v="0"/>
    <s v="Normal"/>
    <s v="Excellent"/>
    <x v="1"/>
  </r>
  <r>
    <s v="OPS-103759"/>
    <d v="2025-04-10T00:00:00"/>
    <x v="1"/>
    <s v="Mumbai"/>
    <s v="Data Correction"/>
    <s v="Medium"/>
    <x v="0"/>
    <x v="0"/>
    <x v="0"/>
    <n v="11.4"/>
    <n v="24"/>
    <x v="0"/>
    <n v="0"/>
    <n v="4.8"/>
    <n v="400"/>
    <n v="4560"/>
    <x v="10"/>
    <n v="4"/>
    <s v="Q2"/>
    <s v="Thursday"/>
    <s v="Mumbai"/>
    <s v="Email"/>
    <s v="Data Correction"/>
    <x v="1"/>
    <x v="0"/>
    <s v="Normal"/>
    <s v="Excellent"/>
    <x v="0"/>
  </r>
  <r>
    <s v="OPS-104285"/>
    <d v="2025-10-16T00:00:00"/>
    <x v="0"/>
    <s v="Bengaluru"/>
    <s v="Access Request"/>
    <s v="Low"/>
    <x v="0"/>
    <x v="2"/>
    <x v="2"/>
    <n v="17.8"/>
    <n v="48"/>
    <x v="0"/>
    <n v="0"/>
    <n v="4.2"/>
    <n v="350"/>
    <n v="6230"/>
    <x v="3"/>
    <n v="10"/>
    <s v="Q4"/>
    <s v="Thursday"/>
    <s v="Bengaluru"/>
    <s v="Email"/>
    <s v="Access Request"/>
    <x v="0"/>
    <x v="0"/>
    <s v="Normal"/>
    <s v="Excellent"/>
    <x v="0"/>
  </r>
  <r>
    <s v="OPS-104265"/>
    <d v="2025-05-06T00:00:00"/>
    <x v="3"/>
    <s v="Chennai"/>
    <s v="Data Correction"/>
    <s v="Low"/>
    <x v="1"/>
    <x v="0"/>
    <x v="0"/>
    <n v="3.6"/>
    <n v="48"/>
    <x v="0"/>
    <n v="1"/>
    <n v="4.5999999999999996"/>
    <n v="320"/>
    <n v="1152"/>
    <x v="2"/>
    <n v="5"/>
    <s v="Q2"/>
    <s v="Tuesday"/>
    <s v="Chennai"/>
    <s v="Portal"/>
    <s v="Data Correction"/>
    <x v="3"/>
    <x v="0"/>
    <s v="Normal"/>
    <s v="Excellent"/>
    <x v="1"/>
  </r>
  <r>
    <s v="OPS-101861"/>
    <d v="2025-03-25T00:00:00"/>
    <x v="1"/>
    <s v="Mumbai"/>
    <s v="Data Correction"/>
    <s v="Medium"/>
    <x v="1"/>
    <x v="2"/>
    <x v="1"/>
    <n v="27.5"/>
    <n v="24"/>
    <x v="1"/>
    <n v="1"/>
    <n v="4.2"/>
    <n v="280"/>
    <n v="7700"/>
    <x v="8"/>
    <n v="3"/>
    <s v="Q1"/>
    <s v="Tuesday"/>
    <s v="Mumbai"/>
    <s v="Portal"/>
    <s v="Data Correction"/>
    <x v="1"/>
    <x v="1"/>
    <s v="Normal"/>
    <s v="At Risk"/>
    <x v="1"/>
  </r>
  <r>
    <s v="OPS-102322"/>
    <d v="2025-01-03T00:00:00"/>
    <x v="0"/>
    <s v="Pune"/>
    <s v="Vendor Query"/>
    <s v="Low"/>
    <x v="1"/>
    <x v="1"/>
    <x v="2"/>
    <n v="8.6"/>
    <n v="48"/>
    <x v="0"/>
    <n v="1"/>
    <n v="4.2"/>
    <n v="350"/>
    <n v="3010"/>
    <x v="5"/>
    <n v="1"/>
    <s v="Q1"/>
    <s v="Friday"/>
    <s v="Pune"/>
    <s v="Portal"/>
    <s v="Vendor Query"/>
    <x v="0"/>
    <x v="0"/>
    <s v="Normal"/>
    <s v="Excellent"/>
    <x v="1"/>
  </r>
  <r>
    <s v="OPS-102356"/>
    <d v="2025-11-27T00:00:00"/>
    <x v="4"/>
    <s v="Gurugram"/>
    <s v="Invoice Query"/>
    <s v="Medium"/>
    <x v="0"/>
    <x v="1"/>
    <x v="2"/>
    <n v="1.7"/>
    <n v="24"/>
    <x v="0"/>
    <n v="1"/>
    <n v="4.4000000000000004"/>
    <n v="280"/>
    <n v="476"/>
    <x v="6"/>
    <n v="11"/>
    <s v="Q4"/>
    <s v="Thursday"/>
    <s v="Gurugram"/>
    <s v="Email"/>
    <s v="Invoice Query"/>
    <x v="4"/>
    <x v="0"/>
    <s v="Normal"/>
    <s v="Excellent"/>
    <x v="1"/>
  </r>
  <r>
    <s v="OPS-100887"/>
    <d v="2025-01-28T00:00:00"/>
    <x v="5"/>
    <s v="Mumbai"/>
    <s v="Vendor Query"/>
    <s v="Low"/>
    <x v="0"/>
    <x v="1"/>
    <x v="0"/>
    <n v="12"/>
    <n v="48"/>
    <x v="0"/>
    <n v="0"/>
    <n v="4.5999999999999996"/>
    <n v="400"/>
    <n v="4800"/>
    <x v="5"/>
    <n v="1"/>
    <s v="Q1"/>
    <s v="Tuesday"/>
    <s v="Mumbai"/>
    <s v="Email"/>
    <s v="Vendor Query"/>
    <x v="5"/>
    <x v="0"/>
    <s v="Normal"/>
    <s v="Excellent"/>
    <x v="0"/>
  </r>
  <r>
    <s v="OPS-100397"/>
    <d v="2025-07-05T00:00:00"/>
    <x v="2"/>
    <s v="Chennai"/>
    <s v="Compliance Request"/>
    <s v="Medium"/>
    <x v="3"/>
    <x v="3"/>
    <x v="2"/>
    <n v="15.5"/>
    <n v="24"/>
    <x v="0"/>
    <n v="0"/>
    <n v="4.7"/>
    <n v="400"/>
    <n v="6200"/>
    <x v="11"/>
    <n v="7"/>
    <s v="Q3"/>
    <s v="Saturday"/>
    <s v="Chennai"/>
    <s v="Phone"/>
    <s v="Compliance Request"/>
    <x v="2"/>
    <x v="0"/>
    <s v="Normal"/>
    <s v="Good"/>
    <x v="0"/>
  </r>
  <r>
    <s v="OPS-102217"/>
    <d v="2025-03-09T00:00:00"/>
    <x v="3"/>
    <s v="Gurugram"/>
    <s v="System Issue"/>
    <s v="Low"/>
    <x v="2"/>
    <x v="0"/>
    <x v="0"/>
    <n v="5.0999999999999996"/>
    <n v="48"/>
    <x v="0"/>
    <n v="0"/>
    <n v="4.5999999999999996"/>
    <n v="320"/>
    <n v="1632"/>
    <x v="8"/>
    <n v="3"/>
    <s v="Q1"/>
    <s v="Sunday"/>
    <s v="Gurugram"/>
    <s v="Teams"/>
    <s v="System Issue"/>
    <x v="3"/>
    <x v="0"/>
    <s v="Normal"/>
    <s v="Excellent"/>
    <x v="0"/>
  </r>
  <r>
    <s v="OPS-100626"/>
    <d v="2025-05-12T00:00:00"/>
    <x v="5"/>
    <s v="Gurugram"/>
    <s v="System Issue"/>
    <s v="High"/>
    <x v="0"/>
    <x v="1"/>
    <x v="0"/>
    <n v="13.7"/>
    <n v="12"/>
    <x v="1"/>
    <n v="1"/>
    <n v="4.0999999999999996"/>
    <n v="400"/>
    <n v="5480"/>
    <x v="2"/>
    <n v="5"/>
    <s v="Q2"/>
    <s v="Monday"/>
    <s v="Gurugram"/>
    <s v="Email"/>
    <s v="System Issue"/>
    <x v="5"/>
    <x v="1"/>
    <s v="Normal"/>
    <s v="At Risk"/>
    <x v="1"/>
  </r>
  <r>
    <s v="OPS-104198"/>
    <d v="2025-06-18T00:00:00"/>
    <x v="4"/>
    <s v="Mumbai"/>
    <s v="Invoice Query"/>
    <s v="Low"/>
    <x v="3"/>
    <x v="3"/>
    <x v="2"/>
    <n v="19.600000000000001"/>
    <n v="48"/>
    <x v="0"/>
    <n v="1"/>
    <n v="4"/>
    <n v="350"/>
    <n v="6860"/>
    <x v="0"/>
    <n v="6"/>
    <s v="Q2"/>
    <s v="Wednesday"/>
    <s v="Mumbai"/>
    <s v="Phone"/>
    <s v="Invoice Query"/>
    <x v="4"/>
    <x v="0"/>
    <s v="Normal"/>
    <s v="Excellent"/>
    <x v="1"/>
  </r>
  <r>
    <s v="OPS-102381"/>
    <d v="2025-12-02T00:00:00"/>
    <x v="2"/>
    <s v="Noida"/>
    <s v="System Issue"/>
    <s v="Critical"/>
    <x v="1"/>
    <x v="4"/>
    <x v="0"/>
    <n v="10.6"/>
    <n v="4"/>
    <x v="1"/>
    <n v="0"/>
    <n v="4.5"/>
    <n v="450"/>
    <n v="4770"/>
    <x v="7"/>
    <n v="12"/>
    <s v="Q4"/>
    <s v="Tuesday"/>
    <s v="Noida"/>
    <s v="Portal"/>
    <s v="System Issue"/>
    <x v="2"/>
    <x v="1"/>
    <s v="Normal"/>
    <s v="Critical"/>
    <x v="0"/>
  </r>
  <r>
    <s v="OPS-104426"/>
    <d v="2025-04-04T00:00:00"/>
    <x v="5"/>
    <s v="Pune"/>
    <s v="System Issue"/>
    <s v="Medium"/>
    <x v="2"/>
    <x v="4"/>
    <x v="0"/>
    <n v="5.3"/>
    <n v="24"/>
    <x v="0"/>
    <n v="1"/>
    <s v="Unknown"/>
    <n v="320"/>
    <n v="1696"/>
    <x v="10"/>
    <n v="4"/>
    <s v="Q2"/>
    <s v="Friday"/>
    <s v="Pune"/>
    <s v="Teams"/>
    <s v="System Issue"/>
    <x v="5"/>
    <x v="0"/>
    <s v="Normal"/>
    <s v="Excellent"/>
    <x v="1"/>
  </r>
  <r>
    <s v="OPS-100380"/>
    <d v="2025-11-12T00:00:00"/>
    <x v="5"/>
    <s v="Mumbai"/>
    <s v="Access Request"/>
    <s v="Low"/>
    <x v="0"/>
    <x v="1"/>
    <x v="0"/>
    <n v="30"/>
    <n v="48"/>
    <x v="0"/>
    <n v="1"/>
    <n v="3.8"/>
    <n v="320"/>
    <n v="9600"/>
    <x v="6"/>
    <n v="11"/>
    <s v="Q4"/>
    <s v="Wednesday"/>
    <s v="Mumbai"/>
    <s v="Email"/>
    <s v="Access Request"/>
    <x v="5"/>
    <x v="0"/>
    <s v="Normal"/>
    <s v="Good"/>
    <x v="1"/>
  </r>
  <r>
    <s v="OPS-104870"/>
    <d v="2025-07-16T00:00:00"/>
    <x v="5"/>
    <s v="Bengaluru"/>
    <s v="Access Request"/>
    <s v="Low"/>
    <x v="0"/>
    <x v="4"/>
    <x v="0"/>
    <n v="4.4000000000000004"/>
    <n v="48"/>
    <x v="0"/>
    <n v="1"/>
    <n v="4.4000000000000004"/>
    <n v="450"/>
    <n v="1980"/>
    <x v="11"/>
    <n v="7"/>
    <s v="Q3"/>
    <s v="Wednesday"/>
    <s v="Bengaluru"/>
    <s v="Email"/>
    <s v="Access Request"/>
    <x v="5"/>
    <x v="0"/>
    <s v="Normal"/>
    <s v="Excellent"/>
    <x v="1"/>
  </r>
  <r>
    <s v="OPS-102142"/>
    <d v="2025-12-09T00:00:00"/>
    <x v="0"/>
    <s v="Chennai"/>
    <s v="Data Correction"/>
    <s v="Low"/>
    <x v="0"/>
    <x v="3"/>
    <x v="0"/>
    <n v="12.6"/>
    <n v="48"/>
    <x v="0"/>
    <n v="0"/>
    <n v="4.2"/>
    <n v="400"/>
    <n v="5040"/>
    <x v="7"/>
    <n v="12"/>
    <s v="Q4"/>
    <s v="Tuesday"/>
    <s v="Chennai"/>
    <s v="Email"/>
    <s v="Data Correction"/>
    <x v="0"/>
    <x v="0"/>
    <s v="Normal"/>
    <s v="Excellent"/>
    <x v="0"/>
  </r>
  <r>
    <s v="OPS-104899"/>
    <d v="2025-11-23T00:00:00"/>
    <x v="3"/>
    <s v="Gurugram"/>
    <s v="Invoice Query"/>
    <s v="Medium"/>
    <x v="0"/>
    <x v="3"/>
    <x v="0"/>
    <n v="21.1"/>
    <n v="24"/>
    <x v="0"/>
    <n v="0"/>
    <n v="5"/>
    <n v="280"/>
    <n v="5908"/>
    <x v="6"/>
    <n v="11"/>
    <s v="Q4"/>
    <s v="Sunday"/>
    <s v="Gurugram"/>
    <s v="Email"/>
    <s v="Invoice Query"/>
    <x v="3"/>
    <x v="0"/>
    <s v="Normal"/>
    <s v="Good"/>
    <x v="0"/>
  </r>
  <r>
    <s v="OPS-104330"/>
    <d v="2025-06-03T00:00:00"/>
    <x v="3"/>
    <s v="Chennai"/>
    <s v="Invoice Query"/>
    <s v="High"/>
    <x v="1"/>
    <x v="4"/>
    <x v="0"/>
    <n v="7.8"/>
    <n v="12"/>
    <x v="0"/>
    <n v="0"/>
    <n v="5"/>
    <n v="450"/>
    <n v="3510"/>
    <x v="0"/>
    <n v="6"/>
    <s v="Q2"/>
    <s v="Tuesday"/>
    <s v="Chennai"/>
    <s v="Portal"/>
    <s v="Invoice Query"/>
    <x v="3"/>
    <x v="0"/>
    <s v="Normal"/>
    <s v="Good"/>
    <x v="0"/>
  </r>
  <r>
    <s v="OPS-102965"/>
    <d v="2025-09-25T00:00:00"/>
    <x v="2"/>
    <s v="Noida"/>
    <s v="Data Correction"/>
    <s v="High"/>
    <x v="1"/>
    <x v="1"/>
    <x v="0"/>
    <n v="7.9"/>
    <n v="12"/>
    <x v="0"/>
    <n v="0"/>
    <n v="4.7"/>
    <n v="280"/>
    <n v="2212"/>
    <x v="9"/>
    <n v="9"/>
    <s v="Q3"/>
    <s v="Thursday"/>
    <s v="Noida"/>
    <s v="Portal"/>
    <s v="Data Correction"/>
    <x v="2"/>
    <x v="0"/>
    <s v="Normal"/>
    <s v="Good"/>
    <x v="0"/>
  </r>
  <r>
    <s v="OPS-100150"/>
    <d v="2025-01-29T00:00:00"/>
    <x v="5"/>
    <s v="Pune"/>
    <s v="Data Correction"/>
    <s v="Medium"/>
    <x v="0"/>
    <x v="1"/>
    <x v="0"/>
    <n v="34.1"/>
    <n v="24"/>
    <x v="1"/>
    <n v="1"/>
    <n v="3.8"/>
    <n v="400"/>
    <n v="13640"/>
    <x v="5"/>
    <n v="1"/>
    <s v="Q1"/>
    <s v="Wednesday"/>
    <s v="Pune"/>
    <s v="Email"/>
    <s v="Data Correction"/>
    <x v="5"/>
    <x v="1"/>
    <s v="Normal"/>
    <s v="At Risk"/>
    <x v="1"/>
  </r>
  <r>
    <s v="OPS-103071"/>
    <d v="2025-05-04T00:00:00"/>
    <x v="2"/>
    <s v="Bengaluru"/>
    <s v="System Issue"/>
    <s v="Medium"/>
    <x v="1"/>
    <x v="2"/>
    <x v="0"/>
    <n v="3"/>
    <n v="24"/>
    <x v="0"/>
    <n v="0"/>
    <n v="4.3"/>
    <n v="280"/>
    <n v="840"/>
    <x v="2"/>
    <n v="5"/>
    <s v="Q2"/>
    <s v="Sunday"/>
    <s v="Bengaluru"/>
    <s v="Portal"/>
    <s v="System Issue"/>
    <x v="2"/>
    <x v="0"/>
    <s v="Normal"/>
    <s v="Excellent"/>
    <x v="0"/>
  </r>
  <r>
    <s v="OPS-102241"/>
    <d v="2025-01-11T00:00:00"/>
    <x v="4"/>
    <s v="Mumbai"/>
    <s v="System Issue"/>
    <s v="Medium"/>
    <x v="0"/>
    <x v="2"/>
    <x v="0"/>
    <n v="13.1"/>
    <n v="24"/>
    <x v="0"/>
    <n v="0"/>
    <n v="4.3"/>
    <n v="450"/>
    <n v="5895"/>
    <x v="5"/>
    <n v="1"/>
    <s v="Q1"/>
    <s v="Saturday"/>
    <s v="Mumbai"/>
    <s v="Email"/>
    <s v="System Issue"/>
    <x v="4"/>
    <x v="0"/>
    <s v="Normal"/>
    <s v="Good"/>
    <x v="0"/>
  </r>
  <r>
    <s v="OPS-100722"/>
    <d v="2025-04-29T00:00:00"/>
    <x v="5"/>
    <s v="Mumbai"/>
    <s v="Employee Query"/>
    <s v="Medium"/>
    <x v="0"/>
    <x v="1"/>
    <x v="0"/>
    <n v="7.4"/>
    <n v="24"/>
    <x v="0"/>
    <n v="0"/>
    <n v="4.4000000000000004"/>
    <n v="320"/>
    <n v="2368"/>
    <x v="10"/>
    <n v="4"/>
    <s v="Q2"/>
    <s v="Tuesday"/>
    <s v="Mumbai"/>
    <s v="Email"/>
    <s v="Employee Query"/>
    <x v="5"/>
    <x v="0"/>
    <s v="Normal"/>
    <s v="Excellent"/>
    <x v="0"/>
  </r>
  <r>
    <s v="OPS-102411"/>
    <d v="2025-03-09T00:00:00"/>
    <x v="3"/>
    <s v="Chennai"/>
    <s v="System Issue"/>
    <s v="Low"/>
    <x v="2"/>
    <x v="1"/>
    <x v="0"/>
    <n v="4.8"/>
    <n v="48"/>
    <x v="0"/>
    <n v="0"/>
    <n v="4.5"/>
    <n v="280"/>
    <n v="1344"/>
    <x v="8"/>
    <n v="3"/>
    <s v="Q1"/>
    <s v="Sunday"/>
    <s v="Chennai"/>
    <s v="Teams"/>
    <s v="System Issue"/>
    <x v="3"/>
    <x v="0"/>
    <s v="Normal"/>
    <s v="Excellent"/>
    <x v="0"/>
  </r>
  <r>
    <s v="OPS-100431"/>
    <d v="2025-05-27T00:00:00"/>
    <x v="1"/>
    <s v="Chennai"/>
    <s v="Report Request"/>
    <s v="Low"/>
    <x v="1"/>
    <x v="3"/>
    <x v="1"/>
    <n v="26.7"/>
    <n v="48"/>
    <x v="0"/>
    <n v="2"/>
    <n v="3.3"/>
    <n v="280"/>
    <n v="7476"/>
    <x v="2"/>
    <n v="5"/>
    <s v="Q2"/>
    <s v="Tuesday"/>
    <s v="Chennai"/>
    <s v="Portal"/>
    <s v="Report Request"/>
    <x v="1"/>
    <x v="0"/>
    <s v="Normal"/>
    <s v="Good"/>
    <x v="1"/>
  </r>
  <r>
    <s v="OPS-102490"/>
    <d v="2025-12-04T00:00:00"/>
    <x v="2"/>
    <s v="Chennai"/>
    <s v="Report Request"/>
    <s v="Low"/>
    <x v="0"/>
    <x v="0"/>
    <x v="1"/>
    <n v="10.5"/>
    <n v="48"/>
    <x v="0"/>
    <n v="1"/>
    <n v="4.7"/>
    <n v="400"/>
    <n v="4200"/>
    <x v="7"/>
    <n v="12"/>
    <s v="Q4"/>
    <s v="Thursday"/>
    <s v="Chennai"/>
    <s v="Email"/>
    <s v="Report Request"/>
    <x v="2"/>
    <x v="0"/>
    <s v="Normal"/>
    <s v="Excellent"/>
    <x v="1"/>
  </r>
  <r>
    <s v="OPS-104315"/>
    <d v="2025-08-07T00:00:00"/>
    <x v="1"/>
    <s v="Mumbai"/>
    <s v="Compliance Request"/>
    <s v="Low"/>
    <x v="0"/>
    <x v="2"/>
    <x v="0"/>
    <n v="1.6"/>
    <n v="48"/>
    <x v="0"/>
    <n v="0"/>
    <n v="5"/>
    <n v="400"/>
    <n v="640"/>
    <x v="1"/>
    <n v="8"/>
    <s v="Q3"/>
    <s v="Thursday"/>
    <s v="Mumbai"/>
    <s v="Email"/>
    <s v="Compliance Request"/>
    <x v="1"/>
    <x v="0"/>
    <s v="Normal"/>
    <s v="Excellent"/>
    <x v="0"/>
  </r>
  <r>
    <s v="OPS-101106"/>
    <d v="2025-05-16T00:00:00"/>
    <x v="6"/>
    <s v="Gurugram"/>
    <s v="Access Request"/>
    <s v="Medium"/>
    <x v="1"/>
    <x v="3"/>
    <x v="0"/>
    <n v="9.1"/>
    <n v="24"/>
    <x v="0"/>
    <n v="1"/>
    <n v="4.4000000000000004"/>
    <n v="450"/>
    <n v="4095"/>
    <x v="2"/>
    <n v="5"/>
    <s v="Q2"/>
    <s v="Friday"/>
    <s v="Gurugram"/>
    <s v="Portal"/>
    <s v="Access Request"/>
    <x v="6"/>
    <x v="0"/>
    <s v="Normal"/>
    <s v="Excellent"/>
    <x v="1"/>
  </r>
  <r>
    <s v="OPS-101362"/>
    <d v="2025-11-05T00:00:00"/>
    <x v="2"/>
    <s v="Pune"/>
    <s v="Data Correction"/>
    <s v="High"/>
    <x v="0"/>
    <x v="4"/>
    <x v="0"/>
    <n v="16.100000000000001"/>
    <n v="12"/>
    <x v="1"/>
    <n v="0"/>
    <n v="4.8"/>
    <n v="320"/>
    <n v="5152"/>
    <x v="6"/>
    <n v="11"/>
    <s v="Q4"/>
    <s v="Wednesday"/>
    <s v="Pune"/>
    <s v="Email"/>
    <s v="Data Correction"/>
    <x v="2"/>
    <x v="1"/>
    <s v="Normal"/>
    <s v="At Risk"/>
    <x v="0"/>
  </r>
  <r>
    <s v="OPS-101581"/>
    <d v="2025-09-26T00:00:00"/>
    <x v="6"/>
    <s v="Gurugram"/>
    <s v="Report Request"/>
    <s v="Low"/>
    <x v="1"/>
    <x v="0"/>
    <x v="0"/>
    <n v="3.8"/>
    <n v="48"/>
    <x v="0"/>
    <n v="0"/>
    <n v="5"/>
    <n v="450"/>
    <n v="1710"/>
    <x v="9"/>
    <n v="9"/>
    <s v="Q3"/>
    <s v="Friday"/>
    <s v="Gurugram"/>
    <s v="Portal"/>
    <s v="Report Request"/>
    <x v="6"/>
    <x v="0"/>
    <s v="Normal"/>
    <s v="Excellent"/>
    <x v="0"/>
  </r>
  <r>
    <s v="OPS-103437"/>
    <d v="2025-10-05T00:00:00"/>
    <x v="6"/>
    <s v="Hyderabad"/>
    <s v="Report Request"/>
    <s v="Low"/>
    <x v="0"/>
    <x v="3"/>
    <x v="0"/>
    <n v="16.399999999999999"/>
    <n v="48"/>
    <x v="0"/>
    <n v="0"/>
    <n v="5"/>
    <n v="280"/>
    <n v="4592"/>
    <x v="3"/>
    <n v="10"/>
    <s v="Q4"/>
    <s v="Sunday"/>
    <s v="Hyderabad"/>
    <s v="Email"/>
    <s v="Report Request"/>
    <x v="6"/>
    <x v="0"/>
    <s v="Normal"/>
    <s v="Excellent"/>
    <x v="0"/>
  </r>
  <r>
    <s v="OPS-101052"/>
    <d v="2025-02-11T00:00:00"/>
    <x v="0"/>
    <s v="Gurugram"/>
    <s v="Report Request"/>
    <s v="Medium"/>
    <x v="0"/>
    <x v="3"/>
    <x v="2"/>
    <n v="4.5999999999999996"/>
    <n v="24"/>
    <x v="0"/>
    <n v="0"/>
    <n v="5"/>
    <n v="350"/>
    <n v="1610"/>
    <x v="4"/>
    <n v="2"/>
    <s v="Q1"/>
    <s v="Tuesday"/>
    <s v="Gurugram"/>
    <s v="Email"/>
    <s v="Report Request"/>
    <x v="0"/>
    <x v="0"/>
    <s v="Normal"/>
    <s v="Excellent"/>
    <x v="0"/>
  </r>
  <r>
    <s v="OPS-102884"/>
    <d v="2025-12-11T00:00:00"/>
    <x v="1"/>
    <s v="Mumbai"/>
    <s v="System Issue"/>
    <s v="Low"/>
    <x v="3"/>
    <x v="4"/>
    <x v="1"/>
    <n v="31.6"/>
    <n v="48"/>
    <x v="0"/>
    <n v="2"/>
    <n v="4.4000000000000004"/>
    <n v="280"/>
    <n v="8848"/>
    <x v="7"/>
    <n v="12"/>
    <s v="Q4"/>
    <s v="Thursday"/>
    <s v="Mumbai"/>
    <s v="Phone"/>
    <s v="System Issue"/>
    <x v="1"/>
    <x v="0"/>
    <s v="Normal"/>
    <s v="Good"/>
    <x v="1"/>
  </r>
  <r>
    <s v="OPS-103112"/>
    <d v="2025-03-25T00:00:00"/>
    <x v="0"/>
    <s v="Mumbai"/>
    <s v="Report Request"/>
    <s v="Medium"/>
    <x v="0"/>
    <x v="1"/>
    <x v="0"/>
    <n v="8.1"/>
    <n v="24"/>
    <x v="0"/>
    <n v="1"/>
    <n v="4.0999999999999996"/>
    <n v="350"/>
    <n v="2835"/>
    <x v="8"/>
    <n v="3"/>
    <s v="Q1"/>
    <s v="Tuesday"/>
    <s v="Mumbai"/>
    <s v="Email"/>
    <s v="Report Request"/>
    <x v="0"/>
    <x v="0"/>
    <s v="Normal"/>
    <s v="Excellent"/>
    <x v="1"/>
  </r>
  <r>
    <s v="OPS-101556"/>
    <d v="2025-08-14T00:00:00"/>
    <x v="1"/>
    <s v="Chennai"/>
    <s v="Compliance Request"/>
    <s v="Medium"/>
    <x v="1"/>
    <x v="3"/>
    <x v="1"/>
    <n v="25.3"/>
    <n v="24"/>
    <x v="1"/>
    <n v="2"/>
    <n v="3.8"/>
    <n v="400"/>
    <n v="10120"/>
    <x v="1"/>
    <n v="8"/>
    <s v="Q3"/>
    <s v="Thursday"/>
    <s v="Chennai"/>
    <s v="Portal"/>
    <s v="Compliance Request"/>
    <x v="1"/>
    <x v="1"/>
    <s v="Normal"/>
    <s v="At Risk"/>
    <x v="1"/>
  </r>
  <r>
    <s v="OPS-104588"/>
    <d v="2025-03-13T00:00:00"/>
    <x v="2"/>
    <s v="Gurugram"/>
    <s v="Invoice Query"/>
    <s v="Medium"/>
    <x v="0"/>
    <x v="3"/>
    <x v="0"/>
    <n v="15.2"/>
    <n v="24"/>
    <x v="0"/>
    <n v="0"/>
    <n v="4.5999999999999996"/>
    <n v="280"/>
    <n v="4256"/>
    <x v="8"/>
    <n v="3"/>
    <s v="Q1"/>
    <s v="Thursday"/>
    <s v="Gurugram"/>
    <s v="Email"/>
    <s v="Invoice Query"/>
    <x v="2"/>
    <x v="0"/>
    <s v="Normal"/>
    <s v="Good"/>
    <x v="0"/>
  </r>
  <r>
    <s v="OPS-104898"/>
    <d v="2025-03-05T00:00:00"/>
    <x v="2"/>
    <s v="Noida"/>
    <s v="Report Request"/>
    <s v="Low"/>
    <x v="3"/>
    <x v="2"/>
    <x v="0"/>
    <n v="10.7"/>
    <n v="48"/>
    <x v="0"/>
    <n v="0"/>
    <n v="5"/>
    <n v="320"/>
    <n v="3424"/>
    <x v="8"/>
    <n v="3"/>
    <s v="Q1"/>
    <s v="Wednesday"/>
    <s v="Noida"/>
    <s v="Phone"/>
    <s v="Report Request"/>
    <x v="2"/>
    <x v="0"/>
    <s v="Normal"/>
    <s v="Excellent"/>
    <x v="0"/>
  </r>
  <r>
    <s v="OPS-100360"/>
    <d v="2025-06-23T00:00:00"/>
    <x v="0"/>
    <s v="Mumbai"/>
    <s v="System Issue"/>
    <s v="Medium"/>
    <x v="0"/>
    <x v="1"/>
    <x v="1"/>
    <n v="16.5"/>
    <n v="24"/>
    <x v="0"/>
    <n v="2"/>
    <n v="4.2"/>
    <n v="450"/>
    <n v="7425"/>
    <x v="0"/>
    <n v="6"/>
    <s v="Q2"/>
    <s v="Monday"/>
    <s v="Mumbai"/>
    <s v="Email"/>
    <s v="System Issue"/>
    <x v="0"/>
    <x v="0"/>
    <s v="Normal"/>
    <s v="Good"/>
    <x v="1"/>
  </r>
  <r>
    <s v="OPS-103909"/>
    <d v="2025-03-25T00:00:00"/>
    <x v="3"/>
    <s v="Noida"/>
    <s v="Compliance Request"/>
    <s v="High"/>
    <x v="2"/>
    <x v="4"/>
    <x v="0"/>
    <n v="11.6"/>
    <n v="12"/>
    <x v="0"/>
    <n v="0"/>
    <n v="4.4000000000000004"/>
    <n v="450"/>
    <n v="5220"/>
    <x v="8"/>
    <n v="3"/>
    <s v="Q1"/>
    <s v="Tuesday"/>
    <s v="Noida"/>
    <s v="Teams"/>
    <s v="Compliance Request"/>
    <x v="3"/>
    <x v="0"/>
    <s v="Normal"/>
    <s v="Good"/>
    <x v="0"/>
  </r>
  <r>
    <s v="OPS-101672"/>
    <d v="2025-02-15T00:00:00"/>
    <x v="2"/>
    <s v="Mumbai"/>
    <s v="Report Request"/>
    <s v="Medium"/>
    <x v="0"/>
    <x v="2"/>
    <x v="0"/>
    <n v="29.1"/>
    <n v="24"/>
    <x v="1"/>
    <n v="1"/>
    <n v="3.4"/>
    <n v="450"/>
    <n v="13095"/>
    <x v="4"/>
    <n v="2"/>
    <s v="Q1"/>
    <s v="Saturday"/>
    <s v="Mumbai"/>
    <s v="Email"/>
    <s v="Report Request"/>
    <x v="2"/>
    <x v="1"/>
    <s v="Normal"/>
    <s v="At Risk"/>
    <x v="1"/>
  </r>
  <r>
    <s v="OPS-101973"/>
    <d v="2025-01-10T00:00:00"/>
    <x v="4"/>
    <s v="Gurugram"/>
    <s v="Employee Query"/>
    <s v="Low"/>
    <x v="0"/>
    <x v="2"/>
    <x v="0"/>
    <n v="2.5"/>
    <n v="48"/>
    <x v="0"/>
    <n v="0"/>
    <n v="5"/>
    <n v="320"/>
    <n v="800"/>
    <x v="5"/>
    <n v="1"/>
    <s v="Q1"/>
    <s v="Friday"/>
    <s v="Gurugram"/>
    <s v="Email"/>
    <s v="Employee Query"/>
    <x v="4"/>
    <x v="0"/>
    <s v="Normal"/>
    <s v="Excellent"/>
    <x v="0"/>
  </r>
  <r>
    <s v="OPS-103974"/>
    <d v="2025-10-26T00:00:00"/>
    <x v="1"/>
    <s v="Mumbai"/>
    <s v="Access Request"/>
    <s v="Low"/>
    <x v="1"/>
    <x v="2"/>
    <x v="0"/>
    <n v="11.6"/>
    <n v="48"/>
    <x v="0"/>
    <n v="0"/>
    <n v="4.5999999999999996"/>
    <n v="280"/>
    <n v="3248"/>
    <x v="3"/>
    <n v="10"/>
    <s v="Q4"/>
    <s v="Sunday"/>
    <s v="Mumbai"/>
    <s v="Portal"/>
    <s v="Access Request"/>
    <x v="1"/>
    <x v="0"/>
    <s v="Normal"/>
    <s v="Excellent"/>
    <x v="0"/>
  </r>
  <r>
    <s v="OPS-103997"/>
    <d v="2025-02-05T00:00:00"/>
    <x v="5"/>
    <s v="Bengaluru"/>
    <s v="Compliance Request"/>
    <s v="Low"/>
    <x v="1"/>
    <x v="2"/>
    <x v="0"/>
    <n v="1.8"/>
    <n v="48"/>
    <x v="0"/>
    <n v="1"/>
    <n v="4.7"/>
    <n v="320"/>
    <n v="576"/>
    <x v="4"/>
    <n v="2"/>
    <s v="Q1"/>
    <s v="Wednesday"/>
    <s v="Bengaluru"/>
    <s v="Portal"/>
    <s v="Compliance Request"/>
    <x v="5"/>
    <x v="0"/>
    <s v="Normal"/>
    <s v="Excellent"/>
    <x v="1"/>
  </r>
  <r>
    <s v="OPS-100353"/>
    <d v="2025-01-18T00:00:00"/>
    <x v="0"/>
    <s v="Pune"/>
    <s v="Compliance Request"/>
    <s v="Low"/>
    <x v="1"/>
    <x v="0"/>
    <x v="0"/>
    <n v="11"/>
    <n v="48"/>
    <x v="0"/>
    <n v="0"/>
    <n v="5"/>
    <n v="450"/>
    <n v="4950"/>
    <x v="5"/>
    <n v="1"/>
    <s v="Q1"/>
    <s v="Saturday"/>
    <s v="Pune"/>
    <s v="Portal"/>
    <s v="Compliance Request"/>
    <x v="0"/>
    <x v="0"/>
    <s v="Normal"/>
    <s v="Excellent"/>
    <x v="0"/>
  </r>
  <r>
    <s v="OPS-102568"/>
    <d v="2025-05-18T00:00:00"/>
    <x v="6"/>
    <s v="Pune"/>
    <s v="Employee Query"/>
    <s v="Medium"/>
    <x v="1"/>
    <x v="2"/>
    <x v="2"/>
    <n v="13"/>
    <n v="24"/>
    <x v="0"/>
    <n v="1"/>
    <n v="4.2"/>
    <n v="320"/>
    <n v="4160"/>
    <x v="2"/>
    <n v="5"/>
    <s v="Q2"/>
    <s v="Sunday"/>
    <s v="Pune"/>
    <s v="Portal"/>
    <s v="Employee Query"/>
    <x v="6"/>
    <x v="0"/>
    <s v="Normal"/>
    <s v="Good"/>
    <x v="1"/>
  </r>
  <r>
    <s v="OPS-101949"/>
    <d v="2025-01-02T00:00:00"/>
    <x v="6"/>
    <s v="Bengaluru"/>
    <s v="Employee Query"/>
    <s v="Critical"/>
    <x v="0"/>
    <x v="2"/>
    <x v="0"/>
    <n v="9"/>
    <n v="4"/>
    <x v="1"/>
    <n v="1"/>
    <n v="4.2"/>
    <n v="400"/>
    <n v="3600"/>
    <x v="5"/>
    <n v="1"/>
    <s v="Q1"/>
    <s v="Thursday"/>
    <s v="Bengaluru"/>
    <s v="Email"/>
    <s v="Employee Query"/>
    <x v="6"/>
    <x v="1"/>
    <s v="Normal"/>
    <s v="Critical"/>
    <x v="1"/>
  </r>
  <r>
    <s v="OPS-104460"/>
    <d v="2025-05-03T00:00:00"/>
    <x v="1"/>
    <s v="Chennai"/>
    <s v="Employee Query"/>
    <s v="Medium"/>
    <x v="0"/>
    <x v="2"/>
    <x v="0"/>
    <n v="15.5"/>
    <n v="24"/>
    <x v="0"/>
    <n v="2"/>
    <n v="3.7"/>
    <n v="320"/>
    <n v="4960"/>
    <x v="2"/>
    <n v="5"/>
    <s v="Q2"/>
    <s v="Saturday"/>
    <s v="Chennai"/>
    <s v="Email"/>
    <s v="Employee Query"/>
    <x v="1"/>
    <x v="0"/>
    <s v="Normal"/>
    <s v="Good"/>
    <x v="1"/>
  </r>
  <r>
    <s v="OPS-101358"/>
    <d v="2025-06-17T00:00:00"/>
    <x v="3"/>
    <s v="Bengaluru"/>
    <s v="Employee Query"/>
    <s v="High"/>
    <x v="1"/>
    <x v="0"/>
    <x v="1"/>
    <n v="6.6"/>
    <n v="12"/>
    <x v="0"/>
    <n v="1"/>
    <n v="4.5"/>
    <n v="280"/>
    <n v="1848"/>
    <x v="0"/>
    <n v="6"/>
    <s v="Q2"/>
    <s v="Tuesday"/>
    <s v="Bengaluru"/>
    <s v="Portal"/>
    <s v="Employee Query"/>
    <x v="3"/>
    <x v="0"/>
    <s v="Normal"/>
    <s v="Good"/>
    <x v="1"/>
  </r>
  <r>
    <s v="OPS-100408"/>
    <d v="2025-11-22T00:00:00"/>
    <x v="0"/>
    <s v="Gurugram"/>
    <s v="Employee Query"/>
    <s v="High"/>
    <x v="0"/>
    <x v="3"/>
    <x v="0"/>
    <n v="2"/>
    <n v="12"/>
    <x v="0"/>
    <n v="2"/>
    <n v="4.2"/>
    <n v="350"/>
    <n v="700"/>
    <x v="6"/>
    <n v="11"/>
    <s v="Q4"/>
    <s v="Saturday"/>
    <s v="Gurugram"/>
    <s v="Email"/>
    <s v="Employee Query"/>
    <x v="0"/>
    <x v="0"/>
    <s v="Normal"/>
    <s v="Excellent"/>
    <x v="1"/>
  </r>
  <r>
    <s v="OPS-103339"/>
    <d v="2025-08-23T00:00:00"/>
    <x v="3"/>
    <s v="Hyderabad"/>
    <s v="System Issue"/>
    <s v="Medium"/>
    <x v="2"/>
    <x v="0"/>
    <x v="0"/>
    <n v="19"/>
    <n v="24"/>
    <x v="0"/>
    <n v="0"/>
    <n v="4.4000000000000004"/>
    <n v="450"/>
    <n v="8550"/>
    <x v="1"/>
    <n v="8"/>
    <s v="Q3"/>
    <s v="Saturday"/>
    <s v="Hyderabad"/>
    <s v="Teams"/>
    <s v="System Issue"/>
    <x v="3"/>
    <x v="0"/>
    <s v="Normal"/>
    <s v="Good"/>
    <x v="0"/>
  </r>
  <r>
    <s v="OPS-103725"/>
    <d v="2025-12-30T00:00:00"/>
    <x v="6"/>
    <s v="Bengaluru"/>
    <s v="Unknown"/>
    <s v="High"/>
    <x v="1"/>
    <x v="4"/>
    <x v="0"/>
    <n v="9.4"/>
    <n v="12"/>
    <x v="0"/>
    <n v="1"/>
    <n v="3.7"/>
    <n v="320"/>
    <n v="3008"/>
    <x v="7"/>
    <n v="12"/>
    <s v="Q4"/>
    <s v="Tuesday"/>
    <s v="Bengaluru"/>
    <s v="Portal"/>
    <s v="Unknown"/>
    <x v="6"/>
    <x v="0"/>
    <s v="Normal"/>
    <s v="Good"/>
    <x v="1"/>
  </r>
  <r>
    <s v="OPS-104506"/>
    <d v="2025-03-10T00:00:00"/>
    <x v="0"/>
    <s v="Chennai"/>
    <s v="Access Request"/>
    <s v="Medium"/>
    <x v="2"/>
    <x v="1"/>
    <x v="0"/>
    <n v="20.2"/>
    <n v="24"/>
    <x v="0"/>
    <n v="0"/>
    <n v="4.4000000000000004"/>
    <n v="280"/>
    <n v="5656"/>
    <x v="8"/>
    <n v="3"/>
    <s v="Q1"/>
    <s v="Monday"/>
    <s v="Chennai"/>
    <s v="Teams"/>
    <s v="Access Request"/>
    <x v="0"/>
    <x v="0"/>
    <s v="Normal"/>
    <s v="Good"/>
    <x v="0"/>
  </r>
  <r>
    <s v="OPS-102601"/>
    <d v="2025-01-11T00:00:00"/>
    <x v="2"/>
    <s v="Noida"/>
    <s v="Report Request"/>
    <s v="Medium"/>
    <x v="0"/>
    <x v="2"/>
    <x v="0"/>
    <n v="8.6999999999999993"/>
    <n v="24"/>
    <x v="0"/>
    <n v="0"/>
    <n v="4.0999999999999996"/>
    <n v="280"/>
    <n v="2436"/>
    <x v="5"/>
    <n v="1"/>
    <s v="Q1"/>
    <s v="Saturday"/>
    <s v="Noida"/>
    <s v="Email"/>
    <s v="Report Request"/>
    <x v="2"/>
    <x v="0"/>
    <s v="Normal"/>
    <s v="Excellent"/>
    <x v="0"/>
  </r>
  <r>
    <s v="OPS-104889"/>
    <d v="2025-03-16T00:00:00"/>
    <x v="3"/>
    <s v="Mumbai"/>
    <s v="System Issue"/>
    <s v="Low"/>
    <x v="1"/>
    <x v="5"/>
    <x v="0"/>
    <n v="5.9"/>
    <n v="48"/>
    <x v="0"/>
    <n v="0"/>
    <n v="4.7"/>
    <n v="350"/>
    <n v="2065"/>
    <x v="8"/>
    <n v="3"/>
    <s v="Q1"/>
    <s v="Sunday"/>
    <s v="Mumbai"/>
    <s v="Portal"/>
    <s v="System Issue"/>
    <x v="3"/>
    <x v="0"/>
    <s v="Normal"/>
    <s v="Excellent"/>
    <x v="0"/>
  </r>
  <r>
    <s v="OPS-101931"/>
    <d v="2025-09-03T00:00:00"/>
    <x v="2"/>
    <s v="Gurugram"/>
    <s v="Invoice Query"/>
    <s v="Medium"/>
    <x v="2"/>
    <x v="1"/>
    <x v="0"/>
    <n v="25.3"/>
    <n v="24"/>
    <x v="1"/>
    <n v="0"/>
    <n v="4"/>
    <n v="350"/>
    <n v="8855"/>
    <x v="9"/>
    <n v="9"/>
    <s v="Q3"/>
    <s v="Wednesday"/>
    <s v="Gurugram"/>
    <s v="Teams"/>
    <s v="Invoice Query"/>
    <x v="2"/>
    <x v="1"/>
    <s v="Normal"/>
    <s v="At Risk"/>
    <x v="0"/>
  </r>
  <r>
    <s v="OPS-104597"/>
    <d v="2025-12-20T00:00:00"/>
    <x v="5"/>
    <s v="Pune"/>
    <s v="Report Request"/>
    <s v="Low"/>
    <x v="2"/>
    <x v="3"/>
    <x v="1"/>
    <n v="19.7"/>
    <n v="48"/>
    <x v="0"/>
    <n v="2"/>
    <n v="4.3"/>
    <n v="320"/>
    <n v="6304"/>
    <x v="7"/>
    <n v="12"/>
    <s v="Q4"/>
    <s v="Saturday"/>
    <s v="Pune"/>
    <s v="Teams"/>
    <s v="Report Request"/>
    <x v="5"/>
    <x v="0"/>
    <s v="Normal"/>
    <s v="Excellent"/>
    <x v="1"/>
  </r>
  <r>
    <s v="OPS-103170"/>
    <d v="2025-09-12T00:00:00"/>
    <x v="5"/>
    <s v="Gurugram"/>
    <s v="Employee Query"/>
    <s v="Low"/>
    <x v="0"/>
    <x v="0"/>
    <x v="0"/>
    <n v="9.1"/>
    <n v="48"/>
    <x v="0"/>
    <n v="0"/>
    <n v="5"/>
    <n v="450"/>
    <n v="4095"/>
    <x v="9"/>
    <n v="9"/>
    <s v="Q3"/>
    <s v="Friday"/>
    <s v="Gurugram"/>
    <s v="Email"/>
    <s v="Employee Query"/>
    <x v="5"/>
    <x v="0"/>
    <s v="Normal"/>
    <s v="Excellent"/>
    <x v="0"/>
  </r>
  <r>
    <s v="OPS-101416"/>
    <d v="2025-02-08T00:00:00"/>
    <x v="6"/>
    <s v="Gurugram"/>
    <s v="Vendor Query"/>
    <s v="Medium"/>
    <x v="0"/>
    <x v="4"/>
    <x v="0"/>
    <n v="10.3"/>
    <n v="24"/>
    <x v="0"/>
    <n v="2"/>
    <n v="4.0999999999999996"/>
    <n v="320"/>
    <n v="3296"/>
    <x v="4"/>
    <n v="2"/>
    <s v="Q1"/>
    <s v="Saturday"/>
    <s v="Gurugram"/>
    <s v="Email"/>
    <s v="Vendor Query"/>
    <x v="6"/>
    <x v="0"/>
    <s v="Normal"/>
    <s v="Excellent"/>
    <x v="1"/>
  </r>
  <r>
    <s v="OPS-103412"/>
    <d v="2025-02-20T00:00:00"/>
    <x v="0"/>
    <s v="Mumbai"/>
    <s v="Invoice Query"/>
    <s v="Medium"/>
    <x v="3"/>
    <x v="3"/>
    <x v="0"/>
    <n v="10.4"/>
    <n v="24"/>
    <x v="0"/>
    <n v="0"/>
    <n v="4.9000000000000004"/>
    <n v="400"/>
    <n v="4160"/>
    <x v="4"/>
    <n v="2"/>
    <s v="Q1"/>
    <s v="Thursday"/>
    <s v="Mumbai"/>
    <s v="Phone"/>
    <s v="Invoice Query"/>
    <x v="0"/>
    <x v="0"/>
    <s v="Normal"/>
    <s v="Excellent"/>
    <x v="0"/>
  </r>
  <r>
    <s v="OPS-103181"/>
    <d v="2025-03-06T00:00:00"/>
    <x v="1"/>
    <s v="Gurugram"/>
    <s v="Compliance Request"/>
    <s v="Medium"/>
    <x v="0"/>
    <x v="1"/>
    <x v="0"/>
    <n v="8.1999999999999993"/>
    <n v="24"/>
    <x v="0"/>
    <n v="1"/>
    <n v="4.5"/>
    <n v="320"/>
    <n v="2624"/>
    <x v="8"/>
    <n v="3"/>
    <s v="Q1"/>
    <s v="Thursday"/>
    <s v="Gurugram"/>
    <s v="Email"/>
    <s v="Compliance Request"/>
    <x v="1"/>
    <x v="0"/>
    <s v="Normal"/>
    <s v="Excellent"/>
    <x v="1"/>
  </r>
  <r>
    <s v="OPS-103506"/>
    <d v="2025-08-24T00:00:00"/>
    <x v="3"/>
    <s v="Bengaluru"/>
    <s v="Vendor Query"/>
    <s v="Low"/>
    <x v="3"/>
    <x v="1"/>
    <x v="0"/>
    <n v="23.1"/>
    <n v="48"/>
    <x v="0"/>
    <n v="1"/>
    <n v="3.9"/>
    <n v="320"/>
    <n v="7392"/>
    <x v="1"/>
    <n v="8"/>
    <s v="Q3"/>
    <s v="Sunday"/>
    <s v="Bengaluru"/>
    <s v="Phone"/>
    <s v="Vendor Query"/>
    <x v="3"/>
    <x v="0"/>
    <s v="Normal"/>
    <s v="Excellent"/>
    <x v="1"/>
  </r>
  <r>
    <s v="OPS-101470"/>
    <d v="2025-08-11T00:00:00"/>
    <x v="0"/>
    <s v="Gurugram"/>
    <s v="Vendor Query"/>
    <s v="Low"/>
    <x v="0"/>
    <x v="3"/>
    <x v="0"/>
    <n v="16.899999999999999"/>
    <n v="48"/>
    <x v="0"/>
    <n v="0"/>
    <n v="4.9000000000000004"/>
    <n v="280"/>
    <n v="4732"/>
    <x v="1"/>
    <n v="8"/>
    <s v="Q3"/>
    <s v="Monday"/>
    <s v="Gurugram"/>
    <s v="Email"/>
    <s v="Vendor Query"/>
    <x v="0"/>
    <x v="0"/>
    <s v="Normal"/>
    <s v="Excellent"/>
    <x v="0"/>
  </r>
  <r>
    <s v="OPS-102820"/>
    <d v="2025-10-07T00:00:00"/>
    <x v="5"/>
    <s v="Gurugram"/>
    <s v="Employee Query"/>
    <s v="Low"/>
    <x v="0"/>
    <x v="4"/>
    <x v="0"/>
    <n v="2.4"/>
    <n v="48"/>
    <x v="0"/>
    <n v="0"/>
    <n v="4.8"/>
    <n v="450"/>
    <n v="1080"/>
    <x v="3"/>
    <n v="10"/>
    <s v="Q4"/>
    <s v="Tuesday"/>
    <s v="Gurugram"/>
    <s v="Email"/>
    <s v="Employee Query"/>
    <x v="5"/>
    <x v="0"/>
    <s v="Normal"/>
    <s v="Excellent"/>
    <x v="0"/>
  </r>
  <r>
    <s v="OPS-101625"/>
    <d v="2025-12-20T00:00:00"/>
    <x v="2"/>
    <s v="Bengaluru"/>
    <s v="System Issue"/>
    <s v="Medium"/>
    <x v="0"/>
    <x v="4"/>
    <x v="1"/>
    <n v="23.8"/>
    <n v="24"/>
    <x v="0"/>
    <n v="2"/>
    <n v="3.8"/>
    <n v="350"/>
    <n v="8330"/>
    <x v="7"/>
    <n v="12"/>
    <s v="Q4"/>
    <s v="Saturday"/>
    <s v="Bengaluru"/>
    <s v="Email"/>
    <s v="System Issue"/>
    <x v="2"/>
    <x v="0"/>
    <s v="Normal"/>
    <s v="Good"/>
    <x v="1"/>
  </r>
  <r>
    <s v="OPS-102689"/>
    <d v="2025-04-22T00:00:00"/>
    <x v="4"/>
    <s v="Chennai"/>
    <s v="Vendor Query"/>
    <s v="Low"/>
    <x v="1"/>
    <x v="1"/>
    <x v="1"/>
    <n v="8.8000000000000007"/>
    <n v="48"/>
    <x v="0"/>
    <n v="1"/>
    <n v="4.5999999999999996"/>
    <n v="280"/>
    <n v="2464"/>
    <x v="10"/>
    <n v="4"/>
    <s v="Q2"/>
    <s v="Tuesday"/>
    <s v="Chennai"/>
    <s v="Portal"/>
    <s v="Vendor Query"/>
    <x v="4"/>
    <x v="0"/>
    <s v="Normal"/>
    <s v="Excellent"/>
    <x v="1"/>
  </r>
  <r>
    <s v="OPS-101828"/>
    <d v="2025-03-18T00:00:00"/>
    <x v="1"/>
    <s v="Noida"/>
    <s v="Access Request"/>
    <s v="Medium"/>
    <x v="1"/>
    <x v="2"/>
    <x v="2"/>
    <n v="3.7"/>
    <n v="24"/>
    <x v="0"/>
    <n v="1"/>
    <n v="4.7"/>
    <n v="400"/>
    <n v="1480"/>
    <x v="8"/>
    <n v="3"/>
    <s v="Q1"/>
    <s v="Tuesday"/>
    <s v="Noida"/>
    <s v="Portal"/>
    <s v="Access Request"/>
    <x v="1"/>
    <x v="0"/>
    <s v="Normal"/>
    <s v="Excellent"/>
    <x v="1"/>
  </r>
  <r>
    <s v="OPS-102742"/>
    <d v="2025-03-23T00:00:00"/>
    <x v="3"/>
    <s v="Pune"/>
    <s v="Invoice Query"/>
    <s v="High"/>
    <x v="0"/>
    <x v="3"/>
    <x v="0"/>
    <n v="18.899999999999999"/>
    <n v="12"/>
    <x v="1"/>
    <n v="1"/>
    <n v="4.5999999999999996"/>
    <n v="350"/>
    <n v="6615"/>
    <x v="8"/>
    <n v="3"/>
    <s v="Q1"/>
    <s v="Sunday"/>
    <s v="Pune"/>
    <s v="Email"/>
    <s v="Invoice Query"/>
    <x v="3"/>
    <x v="1"/>
    <s v="Normal"/>
    <s v="Critical"/>
    <x v="1"/>
  </r>
  <r>
    <s v="OPS-103562"/>
    <d v="2025-02-04T00:00:00"/>
    <x v="2"/>
    <s v="Chennai"/>
    <s v="Report Request"/>
    <s v="Medium"/>
    <x v="1"/>
    <x v="1"/>
    <x v="0"/>
    <n v="12.5"/>
    <n v="24"/>
    <x v="0"/>
    <n v="2"/>
    <n v="4.7"/>
    <n v="280"/>
    <n v="3500"/>
    <x v="4"/>
    <n v="2"/>
    <s v="Q1"/>
    <s v="Tuesday"/>
    <s v="Chennai"/>
    <s v="Portal"/>
    <s v="Report Request"/>
    <x v="2"/>
    <x v="0"/>
    <s v="Normal"/>
    <s v="Good"/>
    <x v="1"/>
  </r>
  <r>
    <s v="OPS-103662"/>
    <d v="2025-01-30T00:00:00"/>
    <x v="6"/>
    <s v="Pune"/>
    <s v="Invoice Query"/>
    <s v="Medium"/>
    <x v="1"/>
    <x v="2"/>
    <x v="1"/>
    <n v="9.4"/>
    <n v="24"/>
    <x v="0"/>
    <n v="1"/>
    <n v="3.8"/>
    <n v="280"/>
    <n v="2632"/>
    <x v="5"/>
    <n v="1"/>
    <s v="Q1"/>
    <s v="Thursday"/>
    <s v="Pune"/>
    <s v="Portal"/>
    <s v="Invoice Query"/>
    <x v="6"/>
    <x v="0"/>
    <s v="Normal"/>
    <s v="Excellent"/>
    <x v="1"/>
  </r>
  <r>
    <s v="OPS-101271"/>
    <d v="2025-10-15T00:00:00"/>
    <x v="5"/>
    <s v="Chennai"/>
    <s v="System Issue"/>
    <s v="Low"/>
    <x v="0"/>
    <x v="4"/>
    <x v="0"/>
    <n v="26"/>
    <n v="48"/>
    <x v="0"/>
    <n v="0"/>
    <n v="4.4000000000000004"/>
    <n v="350"/>
    <n v="9100"/>
    <x v="3"/>
    <n v="10"/>
    <s v="Q4"/>
    <s v="Wednesday"/>
    <s v="Chennai"/>
    <s v="Email"/>
    <s v="System Issue"/>
    <x v="5"/>
    <x v="0"/>
    <s v="Normal"/>
    <s v="Good"/>
    <x v="0"/>
  </r>
  <r>
    <s v="OPS-103430"/>
    <d v="2025-07-20T00:00:00"/>
    <x v="1"/>
    <s v="Bengaluru"/>
    <s v="Invoice Query"/>
    <s v="High"/>
    <x v="0"/>
    <x v="2"/>
    <x v="0"/>
    <n v="8.9"/>
    <n v="12"/>
    <x v="0"/>
    <n v="0"/>
    <n v="5"/>
    <n v="320"/>
    <n v="2848"/>
    <x v="11"/>
    <n v="7"/>
    <s v="Q3"/>
    <s v="Sunday"/>
    <s v="Bengaluru"/>
    <s v="Email"/>
    <s v="Invoice Query"/>
    <x v="1"/>
    <x v="0"/>
    <s v="Normal"/>
    <s v="Good"/>
    <x v="0"/>
  </r>
  <r>
    <s v="OPS-103044"/>
    <d v="2025-06-12T00:00:00"/>
    <x v="4"/>
    <s v="Unknown"/>
    <s v="Access Request"/>
    <s v="Medium"/>
    <x v="2"/>
    <x v="4"/>
    <x v="0"/>
    <n v="3.9"/>
    <n v="24"/>
    <x v="0"/>
    <n v="3"/>
    <n v="3.9"/>
    <n v="320"/>
    <n v="1248"/>
    <x v="0"/>
    <n v="6"/>
    <s v="Q2"/>
    <s v="Thursday"/>
    <s v="Unknown"/>
    <s v="Teams"/>
    <s v="Access Request"/>
    <x v="4"/>
    <x v="0"/>
    <s v="Normal"/>
    <s v="Excellent"/>
    <x v="1"/>
  </r>
  <r>
    <s v="OPS-100278"/>
    <d v="2025-02-23T00:00:00"/>
    <x v="6"/>
    <s v="Gurugram"/>
    <s v="Access Request"/>
    <s v="Medium"/>
    <x v="2"/>
    <x v="4"/>
    <x v="0"/>
    <n v="7.5"/>
    <n v="24"/>
    <x v="0"/>
    <n v="0"/>
    <n v="4.5"/>
    <n v="350"/>
    <n v="2625"/>
    <x v="4"/>
    <n v="2"/>
    <s v="Q1"/>
    <s v="Sunday"/>
    <s v="Gurugram"/>
    <s v="Teams"/>
    <s v="Access Request"/>
    <x v="6"/>
    <x v="0"/>
    <s v="Normal"/>
    <s v="Excellent"/>
    <x v="0"/>
  </r>
  <r>
    <s v="OPS-101585"/>
    <d v="2025-03-09T00:00:00"/>
    <x v="2"/>
    <s v="Hyderabad"/>
    <s v="Employee Query"/>
    <s v="High"/>
    <x v="0"/>
    <x v="3"/>
    <x v="1"/>
    <n v="12.1"/>
    <n v="12"/>
    <x v="1"/>
    <n v="1"/>
    <n v="3.9"/>
    <n v="450"/>
    <n v="5445"/>
    <x v="8"/>
    <n v="3"/>
    <s v="Q1"/>
    <s v="Sunday"/>
    <s v="Hyderabad"/>
    <s v="Email"/>
    <s v="Employee Query"/>
    <x v="2"/>
    <x v="1"/>
    <s v="Normal"/>
    <s v="At Risk"/>
    <x v="1"/>
  </r>
  <r>
    <s v="OPS-102361"/>
    <d v="2025-07-15T00:00:00"/>
    <x v="3"/>
    <s v="Pune"/>
    <s v="System Issue"/>
    <s v="Medium"/>
    <x v="0"/>
    <x v="1"/>
    <x v="2"/>
    <n v="18.100000000000001"/>
    <n v="24"/>
    <x v="0"/>
    <n v="1"/>
    <n v="3.9"/>
    <n v="320"/>
    <n v="5792"/>
    <x v="11"/>
    <n v="7"/>
    <s v="Q3"/>
    <s v="Tuesday"/>
    <s v="Pune"/>
    <s v="Email"/>
    <s v="System Issue"/>
    <x v="3"/>
    <x v="0"/>
    <s v="Normal"/>
    <s v="Good"/>
    <x v="1"/>
  </r>
  <r>
    <s v="OPS-100137"/>
    <d v="2025-02-11T00:00:00"/>
    <x v="0"/>
    <s v="Noida"/>
    <s v="Access Request"/>
    <s v="Medium"/>
    <x v="3"/>
    <x v="3"/>
    <x v="2"/>
    <n v="15.5"/>
    <n v="24"/>
    <x v="0"/>
    <n v="1"/>
    <n v="4.0999999999999996"/>
    <n v="450"/>
    <n v="6975"/>
    <x v="4"/>
    <n v="2"/>
    <s v="Q1"/>
    <s v="Tuesday"/>
    <s v="Noida"/>
    <s v="Phone"/>
    <s v="Access Request"/>
    <x v="0"/>
    <x v="0"/>
    <s v="Normal"/>
    <s v="Good"/>
    <x v="1"/>
  </r>
  <r>
    <s v="OPS-102383"/>
    <d v="2025-01-14T00:00:00"/>
    <x v="1"/>
    <s v="Noida"/>
    <s v="Compliance Request"/>
    <s v="Medium"/>
    <x v="0"/>
    <x v="2"/>
    <x v="0"/>
    <n v="11.7"/>
    <n v="24"/>
    <x v="0"/>
    <n v="2"/>
    <n v="4.4000000000000004"/>
    <n v="350"/>
    <n v="4095"/>
    <x v="5"/>
    <n v="1"/>
    <s v="Q1"/>
    <s v="Tuesday"/>
    <s v="Noida"/>
    <s v="Email"/>
    <s v="Compliance Request"/>
    <x v="1"/>
    <x v="0"/>
    <s v="Normal"/>
    <s v="Excellent"/>
    <x v="1"/>
  </r>
  <r>
    <s v="OPS-104560"/>
    <d v="2025-03-26T00:00:00"/>
    <x v="1"/>
    <s v="Gurugram"/>
    <s v="Access Request"/>
    <s v="Low"/>
    <x v="0"/>
    <x v="4"/>
    <x v="0"/>
    <n v="4.3"/>
    <n v="48"/>
    <x v="0"/>
    <n v="1"/>
    <n v="5"/>
    <n v="450"/>
    <n v="1935"/>
    <x v="8"/>
    <n v="3"/>
    <s v="Q1"/>
    <s v="Wednesday"/>
    <s v="Gurugram"/>
    <s v="Email"/>
    <s v="Access Request"/>
    <x v="1"/>
    <x v="0"/>
    <s v="Normal"/>
    <s v="Excellent"/>
    <x v="1"/>
  </r>
  <r>
    <s v="OPS-102260"/>
    <d v="2025-01-19T00:00:00"/>
    <x v="3"/>
    <s v="Noida"/>
    <s v="Data Correction"/>
    <s v="Low"/>
    <x v="2"/>
    <x v="3"/>
    <x v="0"/>
    <n v="10.4"/>
    <n v="48"/>
    <x v="0"/>
    <n v="1"/>
    <n v="4.7"/>
    <n v="280"/>
    <n v="2912"/>
    <x v="5"/>
    <n v="1"/>
    <s v="Q1"/>
    <s v="Sunday"/>
    <s v="Noida"/>
    <s v="Teams"/>
    <s v="Data Correction"/>
    <x v="3"/>
    <x v="0"/>
    <s v="Normal"/>
    <s v="Excellent"/>
    <x v="1"/>
  </r>
  <r>
    <s v="OPS-103239"/>
    <d v="2025-07-08T00:00:00"/>
    <x v="6"/>
    <s v="Bengaluru"/>
    <s v="Report Request"/>
    <s v="Medium"/>
    <x v="0"/>
    <x v="2"/>
    <x v="0"/>
    <n v="9.4"/>
    <n v="24"/>
    <x v="0"/>
    <n v="0"/>
    <n v="5"/>
    <n v="400"/>
    <n v="3760"/>
    <x v="11"/>
    <n v="7"/>
    <s v="Q3"/>
    <s v="Tuesday"/>
    <s v="Bengaluru"/>
    <s v="Email"/>
    <s v="Report Request"/>
    <x v="6"/>
    <x v="0"/>
    <s v="Normal"/>
    <s v="Excellent"/>
    <x v="0"/>
  </r>
  <r>
    <s v="OPS-100340"/>
    <d v="2025-12-15T00:00:00"/>
    <x v="2"/>
    <s v="Mumbai"/>
    <s v="Employee Query"/>
    <s v="Low"/>
    <x v="1"/>
    <x v="3"/>
    <x v="2"/>
    <n v="44.9"/>
    <n v="48"/>
    <x v="0"/>
    <n v="0"/>
    <n v="3.6"/>
    <n v="350"/>
    <n v="15715"/>
    <x v="7"/>
    <n v="12"/>
    <s v="Q4"/>
    <s v="Monday"/>
    <s v="Mumbai"/>
    <s v="Portal"/>
    <s v="Employee Query"/>
    <x v="2"/>
    <x v="0"/>
    <s v="Normal"/>
    <s v="Good"/>
    <x v="0"/>
  </r>
  <r>
    <s v="OPS-102876"/>
    <d v="2025-11-10T00:00:00"/>
    <x v="6"/>
    <s v="Hyderabad"/>
    <s v="Vendor Query"/>
    <s v="Low"/>
    <x v="0"/>
    <x v="1"/>
    <x v="2"/>
    <n v="9"/>
    <n v="48"/>
    <x v="0"/>
    <n v="1"/>
    <n v="4.7"/>
    <n v="450"/>
    <n v="4050"/>
    <x v="6"/>
    <n v="11"/>
    <s v="Q4"/>
    <s v="Monday"/>
    <s v="Hyderabad"/>
    <s v="Email"/>
    <s v="Vendor Query"/>
    <x v="6"/>
    <x v="0"/>
    <s v="Normal"/>
    <s v="Excellent"/>
    <x v="1"/>
  </r>
  <r>
    <s v="OPS-103316"/>
    <d v="2025-04-15T00:00:00"/>
    <x v="2"/>
    <s v="Mumbai"/>
    <s v="Vendor Query"/>
    <s v="Low"/>
    <x v="0"/>
    <x v="0"/>
    <x v="0"/>
    <n v="7.2"/>
    <n v="48"/>
    <x v="0"/>
    <n v="0"/>
    <n v="4.0999999999999996"/>
    <n v="450"/>
    <n v="3240"/>
    <x v="10"/>
    <n v="4"/>
    <s v="Q2"/>
    <s v="Tuesday"/>
    <s v="Mumbai"/>
    <s v="Email"/>
    <s v="Vendor Query"/>
    <x v="2"/>
    <x v="0"/>
    <s v="Normal"/>
    <s v="Excellent"/>
    <x v="0"/>
  </r>
  <r>
    <s v="OPS-102049"/>
    <d v="2025-06-06T00:00:00"/>
    <x v="2"/>
    <s v="Gurugram"/>
    <s v="Invoice Query"/>
    <s v="Critical"/>
    <x v="1"/>
    <x v="4"/>
    <x v="1"/>
    <n v="14"/>
    <n v="4"/>
    <x v="1"/>
    <n v="1"/>
    <n v="4.4000000000000004"/>
    <n v="400"/>
    <n v="5600"/>
    <x v="0"/>
    <n v="6"/>
    <s v="Q2"/>
    <s v="Friday"/>
    <s v="Gurugram"/>
    <s v="Portal"/>
    <s v="Invoice Query"/>
    <x v="2"/>
    <x v="1"/>
    <s v="Normal"/>
    <s v="Critical"/>
    <x v="1"/>
  </r>
  <r>
    <s v="OPS-103669"/>
    <d v="2025-04-29T00:00:00"/>
    <x v="0"/>
    <s v="Pune"/>
    <s v="Employee Query"/>
    <s v="Medium"/>
    <x v="1"/>
    <x v="2"/>
    <x v="0"/>
    <n v="15.2"/>
    <n v="24"/>
    <x v="0"/>
    <n v="0"/>
    <n v="5"/>
    <n v="450"/>
    <n v="6840"/>
    <x v="10"/>
    <n v="4"/>
    <s v="Q2"/>
    <s v="Tuesday"/>
    <s v="Pune"/>
    <s v="Portal"/>
    <s v="Employee Query"/>
    <x v="0"/>
    <x v="0"/>
    <s v="Normal"/>
    <s v="Good"/>
    <x v="0"/>
  </r>
  <r>
    <s v="OPS-103964"/>
    <d v="2025-12-24T00:00:00"/>
    <x v="2"/>
    <s v="Gurugram"/>
    <s v="Employee Query"/>
    <s v="Low"/>
    <x v="0"/>
    <x v="1"/>
    <x v="0"/>
    <n v="1.9"/>
    <n v="48"/>
    <x v="0"/>
    <n v="0"/>
    <n v="4.8"/>
    <n v="320"/>
    <n v="608"/>
    <x v="7"/>
    <n v="12"/>
    <s v="Q4"/>
    <s v="Wednesday"/>
    <s v="Gurugram"/>
    <s v="Email"/>
    <s v="Employee Query"/>
    <x v="2"/>
    <x v="0"/>
    <s v="Normal"/>
    <s v="Excellent"/>
    <x v="0"/>
  </r>
  <r>
    <s v="OPS-104434"/>
    <d v="2025-11-15T00:00:00"/>
    <x v="2"/>
    <s v="Hyderabad"/>
    <s v="Invoice Query"/>
    <s v="Critical"/>
    <x v="1"/>
    <x v="3"/>
    <x v="2"/>
    <n v="6.6"/>
    <n v="4"/>
    <x v="1"/>
    <n v="1"/>
    <n v="4.5999999999999996"/>
    <n v="320"/>
    <n v="2112"/>
    <x v="6"/>
    <n v="11"/>
    <s v="Q4"/>
    <s v="Saturday"/>
    <s v="Hyderabad"/>
    <s v="Portal"/>
    <s v="Invoice Query"/>
    <x v="2"/>
    <x v="1"/>
    <s v="Normal"/>
    <s v="Critical"/>
    <x v="1"/>
  </r>
  <r>
    <s v="OPS-104854"/>
    <d v="2025-03-09T00:00:00"/>
    <x v="3"/>
    <s v="Hyderabad"/>
    <s v="Access Request"/>
    <s v="Medium"/>
    <x v="1"/>
    <x v="0"/>
    <x v="1"/>
    <n v="24.5"/>
    <n v="24"/>
    <x v="1"/>
    <n v="2"/>
    <n v="3.5"/>
    <n v="320"/>
    <n v="7840"/>
    <x v="8"/>
    <n v="3"/>
    <s v="Q1"/>
    <s v="Sunday"/>
    <s v="Hyderabad"/>
    <s v="Portal"/>
    <s v="Access Request"/>
    <x v="3"/>
    <x v="1"/>
    <s v="Normal"/>
    <s v="At Risk"/>
    <x v="1"/>
  </r>
  <r>
    <s v="OPS-103784"/>
    <d v="2025-02-18T00:00:00"/>
    <x v="4"/>
    <s v="Pune"/>
    <s v="Report Request"/>
    <s v="Low"/>
    <x v="1"/>
    <x v="3"/>
    <x v="2"/>
    <n v="19.8"/>
    <n v="48"/>
    <x v="0"/>
    <n v="3"/>
    <n v="4.0999999999999996"/>
    <n v="350"/>
    <n v="6930"/>
    <x v="4"/>
    <n v="2"/>
    <s v="Q1"/>
    <s v="Tuesday"/>
    <s v="Pune"/>
    <s v="Portal"/>
    <s v="Report Request"/>
    <x v="4"/>
    <x v="0"/>
    <s v="Normal"/>
    <s v="Excellent"/>
    <x v="1"/>
  </r>
  <r>
    <s v="OPS-100792"/>
    <d v="2025-11-02T00:00:00"/>
    <x v="1"/>
    <s v="Pune"/>
    <s v="Compliance Request"/>
    <s v="Low"/>
    <x v="1"/>
    <x v="4"/>
    <x v="0"/>
    <n v="20.5"/>
    <n v="48"/>
    <x v="0"/>
    <n v="0"/>
    <n v="4.5"/>
    <n v="450"/>
    <n v="9225"/>
    <x v="6"/>
    <n v="11"/>
    <s v="Q4"/>
    <s v="Sunday"/>
    <s v="Pune"/>
    <s v="Portal"/>
    <s v="Compliance Request"/>
    <x v="1"/>
    <x v="0"/>
    <s v="Normal"/>
    <s v="Excellent"/>
    <x v="0"/>
  </r>
  <r>
    <s v="OPS-101846"/>
    <d v="2025-03-14T00:00:00"/>
    <x v="4"/>
    <s v="Mumbai"/>
    <s v="Access Request"/>
    <s v="High"/>
    <x v="0"/>
    <x v="1"/>
    <x v="0"/>
    <n v="5.6"/>
    <n v="12"/>
    <x v="0"/>
    <n v="1"/>
    <n v="4.2"/>
    <n v="350"/>
    <n v="1960"/>
    <x v="8"/>
    <n v="3"/>
    <s v="Q1"/>
    <s v="Friday"/>
    <s v="Mumbai"/>
    <s v="Email"/>
    <s v="Access Request"/>
    <x v="4"/>
    <x v="0"/>
    <s v="Normal"/>
    <s v="Excellent"/>
    <x v="1"/>
  </r>
  <r>
    <s v="OPS-104940"/>
    <d v="2025-05-08T00:00:00"/>
    <x v="3"/>
    <s v="Bengaluru"/>
    <s v="Access Request"/>
    <s v="Low"/>
    <x v="0"/>
    <x v="3"/>
    <x v="0"/>
    <n v="2.9"/>
    <n v="48"/>
    <x v="0"/>
    <n v="0"/>
    <n v="5"/>
    <n v="450"/>
    <n v="1305"/>
    <x v="2"/>
    <n v="5"/>
    <s v="Q2"/>
    <s v="Thursday"/>
    <s v="Bengaluru"/>
    <s v="Email"/>
    <s v="Access Request"/>
    <x v="3"/>
    <x v="0"/>
    <s v="Normal"/>
    <s v="Excellent"/>
    <x v="0"/>
  </r>
  <r>
    <s v="OPS-101908"/>
    <d v="2025-08-01T00:00:00"/>
    <x v="0"/>
    <s v="Gurugram"/>
    <s v="Data Correction"/>
    <s v="High"/>
    <x v="1"/>
    <x v="3"/>
    <x v="0"/>
    <n v="15.2"/>
    <n v="12"/>
    <x v="1"/>
    <n v="1"/>
    <n v="4.5"/>
    <n v="400"/>
    <n v="6080"/>
    <x v="1"/>
    <n v="8"/>
    <s v="Q3"/>
    <s v="Friday"/>
    <s v="Gurugram"/>
    <s v="Portal"/>
    <s v="Data Correction"/>
    <x v="0"/>
    <x v="1"/>
    <s v="Normal"/>
    <s v="At Risk"/>
    <x v="1"/>
  </r>
  <r>
    <s v="OPS-101791"/>
    <d v="2025-03-05T00:00:00"/>
    <x v="3"/>
    <s v="Hyderabad"/>
    <s v="Vendor Query"/>
    <s v="Low"/>
    <x v="0"/>
    <x v="3"/>
    <x v="1"/>
    <n v="12.6"/>
    <n v="48"/>
    <x v="0"/>
    <n v="2"/>
    <n v="4.0999999999999996"/>
    <n v="320"/>
    <n v="4032"/>
    <x v="8"/>
    <n v="3"/>
    <s v="Q1"/>
    <s v="Wednesday"/>
    <s v="Hyderabad"/>
    <s v="Email"/>
    <s v="Vendor Query"/>
    <x v="3"/>
    <x v="0"/>
    <s v="Normal"/>
    <s v="Excellent"/>
    <x v="1"/>
  </r>
  <r>
    <s v="OPS-101345"/>
    <d v="2025-01-17T00:00:00"/>
    <x v="5"/>
    <s v="Mumbai"/>
    <s v="Invoice Query"/>
    <s v="Medium"/>
    <x v="0"/>
    <x v="0"/>
    <x v="0"/>
    <n v="27.7"/>
    <n v="24"/>
    <x v="1"/>
    <n v="0"/>
    <n v="4.2"/>
    <n v="450"/>
    <n v="12465"/>
    <x v="5"/>
    <n v="1"/>
    <s v="Q1"/>
    <s v="Friday"/>
    <s v="Mumbai"/>
    <s v="Email"/>
    <s v="Invoice Query"/>
    <x v="5"/>
    <x v="1"/>
    <s v="Normal"/>
    <s v="At Risk"/>
    <x v="0"/>
  </r>
  <r>
    <s v="OPS-101806"/>
    <d v="2025-04-12T00:00:00"/>
    <x v="1"/>
    <s v="Chennai"/>
    <s v="Data Correction"/>
    <s v="Low"/>
    <x v="0"/>
    <x v="3"/>
    <x v="0"/>
    <n v="4.5"/>
    <n v="48"/>
    <x v="0"/>
    <n v="0"/>
    <n v="5"/>
    <n v="280"/>
    <n v="1260"/>
    <x v="10"/>
    <n v="4"/>
    <s v="Q2"/>
    <s v="Saturday"/>
    <s v="Chennai"/>
    <s v="Email"/>
    <s v="Data Correction"/>
    <x v="1"/>
    <x v="0"/>
    <s v="Normal"/>
    <s v="Excellent"/>
    <x v="0"/>
  </r>
  <r>
    <s v="OPS-101817"/>
    <d v="2025-03-27T00:00:00"/>
    <x v="3"/>
    <s v="Noida"/>
    <s v="Compliance Request"/>
    <s v="Medium"/>
    <x v="1"/>
    <x v="2"/>
    <x v="0"/>
    <n v="13.1"/>
    <n v="24"/>
    <x v="0"/>
    <n v="1"/>
    <n v="4.2"/>
    <n v="350"/>
    <n v="4585"/>
    <x v="8"/>
    <n v="3"/>
    <s v="Q1"/>
    <s v="Thursday"/>
    <s v="Noida"/>
    <s v="Portal"/>
    <s v="Compliance Request"/>
    <x v="3"/>
    <x v="0"/>
    <s v="Normal"/>
    <s v="Good"/>
    <x v="1"/>
  </r>
  <r>
    <s v="OPS-100825"/>
    <d v="2025-05-31T00:00:00"/>
    <x v="6"/>
    <s v="Chennai"/>
    <s v="Employee Query"/>
    <s v="Low"/>
    <x v="1"/>
    <x v="1"/>
    <x v="0"/>
    <n v="2.5"/>
    <n v="48"/>
    <x v="0"/>
    <n v="1"/>
    <n v="5"/>
    <n v="350"/>
    <n v="875"/>
    <x v="2"/>
    <n v="5"/>
    <s v="Q2"/>
    <s v="Saturday"/>
    <s v="Chennai"/>
    <s v="Portal"/>
    <s v="Employee Query"/>
    <x v="6"/>
    <x v="0"/>
    <s v="Normal"/>
    <s v="Excellent"/>
    <x v="1"/>
  </r>
  <r>
    <s v="OPS-100991"/>
    <d v="2025-02-16T00:00:00"/>
    <x v="0"/>
    <s v="Mumbai"/>
    <s v="Vendor Query"/>
    <s v="High"/>
    <x v="0"/>
    <x v="4"/>
    <x v="0"/>
    <n v="16.399999999999999"/>
    <n v="12"/>
    <x v="1"/>
    <n v="0"/>
    <n v="4.5"/>
    <n v="320"/>
    <n v="5248"/>
    <x v="4"/>
    <n v="2"/>
    <s v="Q1"/>
    <s v="Sunday"/>
    <s v="Mumbai"/>
    <s v="Email"/>
    <s v="Vendor Query"/>
    <x v="0"/>
    <x v="1"/>
    <s v="Normal"/>
    <s v="At Risk"/>
    <x v="0"/>
  </r>
  <r>
    <s v="OPS-100818"/>
    <d v="2025-07-24T00:00:00"/>
    <x v="5"/>
    <s v="Hyderabad"/>
    <s v="Report Request"/>
    <s v="Medium"/>
    <x v="2"/>
    <x v="4"/>
    <x v="0"/>
    <n v="6.5"/>
    <n v="24"/>
    <x v="0"/>
    <n v="1"/>
    <n v="4.5999999999999996"/>
    <n v="400"/>
    <n v="2600"/>
    <x v="11"/>
    <n v="7"/>
    <s v="Q3"/>
    <s v="Thursday"/>
    <s v="Hyderabad"/>
    <s v="Teams"/>
    <s v="Report Request"/>
    <x v="5"/>
    <x v="0"/>
    <s v="Normal"/>
    <s v="Excellent"/>
    <x v="1"/>
  </r>
  <r>
    <s v="OPS-101575"/>
    <d v="2025-03-03T00:00:00"/>
    <x v="3"/>
    <s v="Mumbai"/>
    <s v="Data Correction"/>
    <s v="Medium"/>
    <x v="0"/>
    <x v="0"/>
    <x v="0"/>
    <n v="8.6"/>
    <n v="24"/>
    <x v="0"/>
    <n v="0"/>
    <n v="4.9000000000000004"/>
    <n v="320"/>
    <n v="2752"/>
    <x v="8"/>
    <n v="3"/>
    <s v="Q1"/>
    <s v="Monday"/>
    <s v="Mumbai"/>
    <s v="Email"/>
    <s v="Data Correction"/>
    <x v="3"/>
    <x v="0"/>
    <s v="Normal"/>
    <s v="Excellent"/>
    <x v="0"/>
  </r>
  <r>
    <s v="OPS-101018"/>
    <d v="2025-02-07T00:00:00"/>
    <x v="4"/>
    <s v="Noida"/>
    <s v="Invoice Query"/>
    <s v="Low"/>
    <x v="2"/>
    <x v="2"/>
    <x v="0"/>
    <n v="11.3"/>
    <n v="48"/>
    <x v="0"/>
    <n v="0"/>
    <n v="4.8"/>
    <n v="400"/>
    <n v="4520"/>
    <x v="4"/>
    <n v="2"/>
    <s v="Q1"/>
    <s v="Friday"/>
    <s v="Noida"/>
    <s v="Teams"/>
    <s v="Invoice Query"/>
    <x v="4"/>
    <x v="0"/>
    <s v="Normal"/>
    <s v="Excellent"/>
    <x v="0"/>
  </r>
  <r>
    <s v="OPS-104063"/>
    <d v="2025-08-25T00:00:00"/>
    <x v="1"/>
    <s v="Hyderabad"/>
    <s v="Employee Query"/>
    <s v="Critical"/>
    <x v="1"/>
    <x v="2"/>
    <x v="0"/>
    <n v="3"/>
    <n v="4"/>
    <x v="0"/>
    <n v="1"/>
    <n v="5"/>
    <n v="350"/>
    <n v="1050"/>
    <x v="1"/>
    <n v="8"/>
    <s v="Q3"/>
    <s v="Monday"/>
    <s v="Hyderabad"/>
    <s v="Portal"/>
    <s v="Employee Query"/>
    <x v="1"/>
    <x v="0"/>
    <s v="Normal"/>
    <s v="Good"/>
    <x v="1"/>
  </r>
  <r>
    <s v="OPS-102456"/>
    <d v="2025-12-25T00:00:00"/>
    <x v="4"/>
    <s v="Chennai"/>
    <s v="Compliance Request"/>
    <s v="Low"/>
    <x v="1"/>
    <x v="3"/>
    <x v="0"/>
    <n v="8.4"/>
    <n v="48"/>
    <x v="0"/>
    <n v="0"/>
    <n v="4.2"/>
    <n v="280"/>
    <n v="2352"/>
    <x v="7"/>
    <n v="12"/>
    <s v="Q4"/>
    <s v="Thursday"/>
    <s v="Chennai"/>
    <s v="Portal"/>
    <s v="Compliance Request"/>
    <x v="4"/>
    <x v="0"/>
    <s v="Normal"/>
    <s v="Excellent"/>
    <x v="0"/>
  </r>
  <r>
    <s v="OPS-100978"/>
    <d v="2025-01-26T00:00:00"/>
    <x v="3"/>
    <s v="Pune"/>
    <s v="System Issue"/>
    <s v="Low"/>
    <x v="2"/>
    <x v="4"/>
    <x v="0"/>
    <n v="15.3"/>
    <n v="48"/>
    <x v="0"/>
    <n v="1"/>
    <n v="4.4000000000000004"/>
    <n v="350"/>
    <n v="5355"/>
    <x v="5"/>
    <n v="1"/>
    <s v="Q1"/>
    <s v="Sunday"/>
    <s v="Pune"/>
    <s v="Teams"/>
    <s v="System Issue"/>
    <x v="3"/>
    <x v="0"/>
    <s v="Normal"/>
    <s v="Excellent"/>
    <x v="1"/>
  </r>
  <r>
    <s v="OPS-100341"/>
    <d v="2025-10-29T00:00:00"/>
    <x v="3"/>
    <s v="Hyderabad"/>
    <s v="Compliance Request"/>
    <s v="High"/>
    <x v="1"/>
    <x v="2"/>
    <x v="2"/>
    <n v="1.9"/>
    <n v="12"/>
    <x v="0"/>
    <n v="0"/>
    <n v="4.5999999999999996"/>
    <n v="280"/>
    <n v="532"/>
    <x v="3"/>
    <n v="10"/>
    <s v="Q4"/>
    <s v="Wednesday"/>
    <s v="Hyderabad"/>
    <s v="Portal"/>
    <s v="Compliance Request"/>
    <x v="3"/>
    <x v="0"/>
    <s v="Normal"/>
    <s v="Excellent"/>
    <x v="0"/>
  </r>
  <r>
    <s v="OPS-100332"/>
    <d v="2025-08-08T00:00:00"/>
    <x v="2"/>
    <s v="Gurugram"/>
    <s v="Access Request"/>
    <s v="Medium"/>
    <x v="0"/>
    <x v="4"/>
    <x v="0"/>
    <n v="23"/>
    <n v="24"/>
    <x v="0"/>
    <n v="0"/>
    <n v="3.9"/>
    <n v="350"/>
    <n v="8050"/>
    <x v="1"/>
    <n v="8"/>
    <s v="Q3"/>
    <s v="Friday"/>
    <s v="Gurugram"/>
    <s v="Email"/>
    <s v="Access Request"/>
    <x v="2"/>
    <x v="0"/>
    <s v="Normal"/>
    <s v="Good"/>
    <x v="0"/>
  </r>
  <r>
    <s v="OPS-104932"/>
    <d v="2025-12-30T00:00:00"/>
    <x v="0"/>
    <s v="Bengaluru"/>
    <s v="Invoice Query"/>
    <s v="Medium"/>
    <x v="0"/>
    <x v="4"/>
    <x v="0"/>
    <n v="18"/>
    <n v="24"/>
    <x v="0"/>
    <n v="0"/>
    <n v="4.2"/>
    <n v="350"/>
    <n v="6300"/>
    <x v="7"/>
    <n v="12"/>
    <s v="Q4"/>
    <s v="Tuesday"/>
    <s v="Bengaluru"/>
    <s v="Email"/>
    <s v="Invoice Query"/>
    <x v="0"/>
    <x v="0"/>
    <s v="Normal"/>
    <s v="Good"/>
    <x v="0"/>
  </r>
  <r>
    <s v="OPS-102216"/>
    <d v="2025-10-20T00:00:00"/>
    <x v="6"/>
    <s v="Gurugram"/>
    <s v="Data Correction"/>
    <s v="Medium"/>
    <x v="0"/>
    <x v="1"/>
    <x v="0"/>
    <n v="3.1"/>
    <n v="24"/>
    <x v="0"/>
    <n v="0"/>
    <n v="5"/>
    <n v="450"/>
    <n v="1395"/>
    <x v="3"/>
    <n v="10"/>
    <s v="Q4"/>
    <s v="Monday"/>
    <s v="Gurugram"/>
    <s v="Email"/>
    <s v="Data Correction"/>
    <x v="6"/>
    <x v="0"/>
    <s v="Normal"/>
    <s v="Excellent"/>
    <x v="0"/>
  </r>
  <r>
    <s v="OPS-102902"/>
    <d v="2025-06-26T00:00:00"/>
    <x v="0"/>
    <s v="Noida"/>
    <s v="Employee Query"/>
    <s v="Medium"/>
    <x v="3"/>
    <x v="4"/>
    <x v="0"/>
    <n v="5.2"/>
    <n v="24"/>
    <x v="0"/>
    <n v="1"/>
    <n v="4.8"/>
    <n v="450"/>
    <n v="2340"/>
    <x v="0"/>
    <n v="6"/>
    <s v="Q2"/>
    <s v="Thursday"/>
    <s v="Noida"/>
    <s v="Phone"/>
    <s v="Employee Query"/>
    <x v="0"/>
    <x v="0"/>
    <s v="Normal"/>
    <s v="Excellent"/>
    <x v="1"/>
  </r>
  <r>
    <s v="OPS-100297"/>
    <d v="2025-06-18T00:00:00"/>
    <x v="6"/>
    <s v="Noida"/>
    <s v="Access Request"/>
    <s v="Medium"/>
    <x v="0"/>
    <x v="0"/>
    <x v="0"/>
    <n v="7.8"/>
    <n v="24"/>
    <x v="0"/>
    <n v="0"/>
    <n v="4.0999999999999996"/>
    <n v="350"/>
    <n v="2730"/>
    <x v="0"/>
    <n v="6"/>
    <s v="Q2"/>
    <s v="Wednesday"/>
    <s v="Noida"/>
    <s v="Email"/>
    <s v="Access Request"/>
    <x v="6"/>
    <x v="0"/>
    <s v="Normal"/>
    <s v="Excellent"/>
    <x v="0"/>
  </r>
  <r>
    <s v="OPS-101214"/>
    <d v="2025-11-23T00:00:00"/>
    <x v="1"/>
    <s v="Chennai"/>
    <s v="System Issue"/>
    <s v="Medium"/>
    <x v="0"/>
    <x v="4"/>
    <x v="0"/>
    <n v="5.6"/>
    <n v="24"/>
    <x v="0"/>
    <n v="0"/>
    <n v="5"/>
    <n v="450"/>
    <n v="2520"/>
    <x v="6"/>
    <n v="11"/>
    <s v="Q4"/>
    <s v="Sunday"/>
    <s v="Chennai"/>
    <s v="Email"/>
    <s v="System Issue"/>
    <x v="1"/>
    <x v="0"/>
    <s v="Normal"/>
    <s v="Excellent"/>
    <x v="0"/>
  </r>
  <r>
    <s v="OPS-104686"/>
    <d v="2025-11-19T00:00:00"/>
    <x v="2"/>
    <s v="Chennai"/>
    <s v="Vendor Query"/>
    <s v="Medium"/>
    <x v="2"/>
    <x v="4"/>
    <x v="0"/>
    <n v="4.8"/>
    <n v="24"/>
    <x v="0"/>
    <n v="0"/>
    <n v="5"/>
    <n v="320"/>
    <n v="1536"/>
    <x v="6"/>
    <n v="11"/>
    <s v="Q4"/>
    <s v="Wednesday"/>
    <s v="Chennai"/>
    <s v="Teams"/>
    <s v="Vendor Query"/>
    <x v="2"/>
    <x v="0"/>
    <s v="Normal"/>
    <s v="Excellent"/>
    <x v="0"/>
  </r>
  <r>
    <s v="OPS-100320"/>
    <d v="2025-10-13T00:00:00"/>
    <x v="0"/>
    <s v="Pune"/>
    <s v="Report Request"/>
    <s v="Low"/>
    <x v="3"/>
    <x v="4"/>
    <x v="0"/>
    <n v="6.1"/>
    <n v="48"/>
    <x v="0"/>
    <n v="0"/>
    <n v="4.5"/>
    <n v="400"/>
    <n v="2440"/>
    <x v="3"/>
    <n v="10"/>
    <s v="Q4"/>
    <s v="Monday"/>
    <s v="Pune"/>
    <s v="Phone"/>
    <s v="Report Request"/>
    <x v="0"/>
    <x v="0"/>
    <s v="Normal"/>
    <s v="Excellent"/>
    <x v="0"/>
  </r>
  <r>
    <s v="OPS-104747"/>
    <d v="2025-11-09T00:00:00"/>
    <x v="6"/>
    <s v="Chennai"/>
    <s v="Unknown"/>
    <s v="Medium"/>
    <x v="1"/>
    <x v="3"/>
    <x v="1"/>
    <n v="15.6"/>
    <n v="24"/>
    <x v="0"/>
    <n v="3"/>
    <n v="4"/>
    <n v="400"/>
    <n v="6240"/>
    <x v="6"/>
    <n v="11"/>
    <s v="Q4"/>
    <s v="Sunday"/>
    <s v="Chennai"/>
    <s v="Portal"/>
    <s v="Unknown"/>
    <x v="6"/>
    <x v="0"/>
    <s v="Normal"/>
    <s v="Good"/>
    <x v="1"/>
  </r>
  <r>
    <s v="OPS-100831"/>
    <d v="2025-07-03T00:00:00"/>
    <x v="5"/>
    <s v="Gurugram"/>
    <s v="System Issue"/>
    <s v="Low"/>
    <x v="0"/>
    <x v="2"/>
    <x v="0"/>
    <n v="2.9"/>
    <n v="48"/>
    <x v="0"/>
    <n v="1"/>
    <n v="4.3"/>
    <n v="400"/>
    <n v="1160"/>
    <x v="11"/>
    <n v="7"/>
    <s v="Q3"/>
    <s v="Thursday"/>
    <s v="Gurugram"/>
    <s v="Email"/>
    <s v="System Issue"/>
    <x v="5"/>
    <x v="0"/>
    <s v="Normal"/>
    <s v="Excellent"/>
    <x v="1"/>
  </r>
  <r>
    <s v="OPS-100663"/>
    <d v="2025-05-29T00:00:00"/>
    <x v="1"/>
    <s v="Bengaluru"/>
    <s v="Report Request"/>
    <s v="Medium"/>
    <x v="0"/>
    <x v="0"/>
    <x v="0"/>
    <n v="0.4"/>
    <n v="24"/>
    <x v="0"/>
    <n v="0"/>
    <n v="5"/>
    <n v="350"/>
    <n v="140"/>
    <x v="2"/>
    <n v="5"/>
    <s v="Q2"/>
    <s v="Thursday"/>
    <s v="Bengaluru"/>
    <s v="Email"/>
    <s v="Report Request"/>
    <x v="1"/>
    <x v="0"/>
    <s v="Normal"/>
    <s v="Excellent"/>
    <x v="0"/>
  </r>
  <r>
    <s v="OPS-104272"/>
    <d v="2025-02-26T00:00:00"/>
    <x v="1"/>
    <s v="Pune"/>
    <s v="Report Request"/>
    <s v="Low"/>
    <x v="1"/>
    <x v="1"/>
    <x v="0"/>
    <n v="4"/>
    <n v="48"/>
    <x v="0"/>
    <n v="0"/>
    <n v="5"/>
    <n v="320"/>
    <n v="1280"/>
    <x v="4"/>
    <n v="2"/>
    <s v="Q1"/>
    <s v="Wednesday"/>
    <s v="Pune"/>
    <s v="Portal"/>
    <s v="Report Request"/>
    <x v="1"/>
    <x v="0"/>
    <s v="Normal"/>
    <s v="Excellent"/>
    <x v="0"/>
  </r>
  <r>
    <s v="OPS-102615"/>
    <d v="2025-06-23T00:00:00"/>
    <x v="2"/>
    <s v="Pune"/>
    <s v="Data Correction"/>
    <s v="Low"/>
    <x v="0"/>
    <x v="3"/>
    <x v="1"/>
    <n v="34"/>
    <n v="48"/>
    <x v="0"/>
    <n v="2"/>
    <n v="3.8"/>
    <n v="350"/>
    <n v="11900"/>
    <x v="0"/>
    <n v="6"/>
    <s v="Q2"/>
    <s v="Monday"/>
    <s v="Pune"/>
    <s v="Email"/>
    <s v="Data Correction"/>
    <x v="2"/>
    <x v="0"/>
    <s v="Normal"/>
    <s v="Good"/>
    <x v="1"/>
  </r>
  <r>
    <s v="OPS-104290"/>
    <d v="2025-08-03T00:00:00"/>
    <x v="6"/>
    <s v="Mumbai"/>
    <s v="Vendor Query"/>
    <s v="High"/>
    <x v="2"/>
    <x v="2"/>
    <x v="0"/>
    <n v="6.2"/>
    <n v="12"/>
    <x v="0"/>
    <n v="1"/>
    <n v="3.9"/>
    <n v="280"/>
    <n v="1736"/>
    <x v="1"/>
    <n v="8"/>
    <s v="Q3"/>
    <s v="Sunday"/>
    <s v="Mumbai"/>
    <s v="Teams"/>
    <s v="Vendor Query"/>
    <x v="6"/>
    <x v="0"/>
    <s v="Normal"/>
    <s v="Good"/>
    <x v="1"/>
  </r>
  <r>
    <s v="OPS-103021"/>
    <d v="2025-07-15T00:00:00"/>
    <x v="0"/>
    <s v="Hyderabad"/>
    <s v="Access Request"/>
    <s v="Critical"/>
    <x v="0"/>
    <x v="2"/>
    <x v="0"/>
    <n v="4"/>
    <n v="4"/>
    <x v="0"/>
    <n v="0"/>
    <n v="5"/>
    <n v="400"/>
    <n v="1600"/>
    <x v="11"/>
    <n v="7"/>
    <s v="Q3"/>
    <s v="Tuesday"/>
    <s v="Hyderabad"/>
    <s v="Email"/>
    <s v="Access Request"/>
    <x v="0"/>
    <x v="0"/>
    <s v="Normal"/>
    <s v="Good"/>
    <x v="0"/>
  </r>
  <r>
    <s v="OPS-100536"/>
    <d v="2025-03-16T00:00:00"/>
    <x v="5"/>
    <s v="Bengaluru"/>
    <s v="Vendor Query"/>
    <s v="Medium"/>
    <x v="1"/>
    <x v="0"/>
    <x v="0"/>
    <n v="31.5"/>
    <n v="24"/>
    <x v="1"/>
    <n v="2"/>
    <n v="3.9"/>
    <n v="350"/>
    <n v="11025"/>
    <x v="8"/>
    <n v="3"/>
    <s v="Q1"/>
    <s v="Sunday"/>
    <s v="Bengaluru"/>
    <s v="Portal"/>
    <s v="Vendor Query"/>
    <x v="5"/>
    <x v="1"/>
    <s v="Normal"/>
    <s v="At Risk"/>
    <x v="1"/>
  </r>
  <r>
    <s v="OPS-102822"/>
    <d v="2025-04-10T00:00:00"/>
    <x v="4"/>
    <s v="Pune"/>
    <s v="Invoice Query"/>
    <s v="Low"/>
    <x v="0"/>
    <x v="4"/>
    <x v="0"/>
    <n v="13.9"/>
    <n v="48"/>
    <x v="0"/>
    <n v="0"/>
    <n v="4.4000000000000004"/>
    <n v="400"/>
    <n v="5560"/>
    <x v="10"/>
    <n v="4"/>
    <s v="Q2"/>
    <s v="Thursday"/>
    <s v="Pune"/>
    <s v="Email"/>
    <s v="Invoice Query"/>
    <x v="4"/>
    <x v="0"/>
    <s v="Normal"/>
    <s v="Excellent"/>
    <x v="0"/>
  </r>
  <r>
    <s v="OPS-101588"/>
    <d v="2025-09-24T00:00:00"/>
    <x v="1"/>
    <s v="Chennai"/>
    <s v="System Issue"/>
    <s v="Medium"/>
    <x v="1"/>
    <x v="0"/>
    <x v="1"/>
    <n v="41.8"/>
    <n v="24"/>
    <x v="1"/>
    <n v="1"/>
    <n v="3.2"/>
    <n v="280"/>
    <n v="11704"/>
    <x v="9"/>
    <n v="9"/>
    <s v="Q3"/>
    <s v="Wednesday"/>
    <s v="Chennai"/>
    <s v="Portal"/>
    <s v="System Issue"/>
    <x v="1"/>
    <x v="1"/>
    <s v="Normal"/>
    <s v="Critical"/>
    <x v="1"/>
  </r>
  <r>
    <s v="OPS-100333"/>
    <d v="2025-06-07T00:00:00"/>
    <x v="1"/>
    <s v="Pune"/>
    <s v="System Issue"/>
    <s v="Medium"/>
    <x v="2"/>
    <x v="0"/>
    <x v="2"/>
    <n v="5.7"/>
    <n v="24"/>
    <x v="0"/>
    <n v="1"/>
    <n v="5"/>
    <n v="280"/>
    <n v="1596"/>
    <x v="0"/>
    <n v="6"/>
    <s v="Q2"/>
    <s v="Saturday"/>
    <s v="Pune"/>
    <s v="Teams"/>
    <s v="System Issue"/>
    <x v="1"/>
    <x v="0"/>
    <s v="Normal"/>
    <s v="Excellent"/>
    <x v="1"/>
  </r>
  <r>
    <s v="OPS-104008"/>
    <d v="2025-04-01T00:00:00"/>
    <x v="1"/>
    <s v="Chennai"/>
    <s v="System Issue"/>
    <s v="Medium"/>
    <x v="1"/>
    <x v="3"/>
    <x v="0"/>
    <n v="12.5"/>
    <n v="24"/>
    <x v="0"/>
    <n v="0"/>
    <n v="4.8"/>
    <n v="320"/>
    <n v="4000"/>
    <x v="10"/>
    <n v="4"/>
    <s v="Q2"/>
    <s v="Tuesday"/>
    <s v="Chennai"/>
    <s v="Portal"/>
    <s v="System Issue"/>
    <x v="1"/>
    <x v="0"/>
    <s v="Normal"/>
    <s v="Good"/>
    <x v="0"/>
  </r>
  <r>
    <s v="OPS-101264"/>
    <d v="2025-04-07T00:00:00"/>
    <x v="6"/>
    <s v="Hyderabad"/>
    <s v="Access Request"/>
    <s v="Medium"/>
    <x v="0"/>
    <x v="4"/>
    <x v="0"/>
    <n v="13.8"/>
    <n v="24"/>
    <x v="0"/>
    <n v="1"/>
    <n v="4.7"/>
    <n v="320"/>
    <n v="4416"/>
    <x v="10"/>
    <n v="4"/>
    <s v="Q2"/>
    <s v="Monday"/>
    <s v="Hyderabad"/>
    <s v="Email"/>
    <s v="Access Request"/>
    <x v="6"/>
    <x v="0"/>
    <s v="Normal"/>
    <s v="Good"/>
    <x v="1"/>
  </r>
  <r>
    <s v="OPS-104803"/>
    <d v="2025-06-25T00:00:00"/>
    <x v="1"/>
    <s v="Mumbai"/>
    <s v="Vendor Query"/>
    <s v="High"/>
    <x v="0"/>
    <x v="1"/>
    <x v="0"/>
    <n v="36.9"/>
    <n v="12"/>
    <x v="1"/>
    <n v="0"/>
    <n v="3.5"/>
    <n v="350"/>
    <n v="12915"/>
    <x v="0"/>
    <n v="6"/>
    <s v="Q2"/>
    <s v="Wednesday"/>
    <s v="Mumbai"/>
    <s v="Email"/>
    <s v="Vendor Query"/>
    <x v="1"/>
    <x v="1"/>
    <s v="Normal"/>
    <s v="Critical"/>
    <x v="0"/>
  </r>
  <r>
    <s v="OPS-101655"/>
    <d v="2025-11-10T00:00:00"/>
    <x v="4"/>
    <s v="Pune"/>
    <s v="Report Request"/>
    <s v="Medium"/>
    <x v="1"/>
    <x v="3"/>
    <x v="0"/>
    <n v="2.6"/>
    <n v="24"/>
    <x v="0"/>
    <n v="1"/>
    <n v="5"/>
    <n v="350"/>
    <n v="910"/>
    <x v="6"/>
    <n v="11"/>
    <s v="Q4"/>
    <s v="Monday"/>
    <s v="Pune"/>
    <s v="Portal"/>
    <s v="Report Request"/>
    <x v="4"/>
    <x v="0"/>
    <s v="Normal"/>
    <s v="Excellent"/>
    <x v="1"/>
  </r>
  <r>
    <s v="OPS-103569"/>
    <d v="2025-01-19T00:00:00"/>
    <x v="0"/>
    <s v="Bengaluru"/>
    <s v="Vendor Query"/>
    <s v="Medium"/>
    <x v="0"/>
    <x v="2"/>
    <x v="0"/>
    <n v="7.4"/>
    <n v="24"/>
    <x v="0"/>
    <n v="0"/>
    <n v="4.4000000000000004"/>
    <n v="450"/>
    <n v="3330"/>
    <x v="5"/>
    <n v="1"/>
    <s v="Q1"/>
    <s v="Sunday"/>
    <s v="Bengaluru"/>
    <s v="Email"/>
    <s v="Vendor Query"/>
    <x v="0"/>
    <x v="0"/>
    <s v="Normal"/>
    <s v="Excellent"/>
    <x v="0"/>
  </r>
  <r>
    <s v="OPS-103460"/>
    <d v="2025-05-05T00:00:00"/>
    <x v="3"/>
    <s v="Bengaluru"/>
    <s v="Compliance Request"/>
    <s v="Low"/>
    <x v="1"/>
    <x v="2"/>
    <x v="0"/>
    <n v="27.9"/>
    <n v="48"/>
    <x v="0"/>
    <n v="1"/>
    <n v="3.4"/>
    <n v="400"/>
    <n v="11160"/>
    <x v="2"/>
    <n v="5"/>
    <s v="Q2"/>
    <s v="Monday"/>
    <s v="Bengaluru"/>
    <s v="Portal"/>
    <s v="Compliance Request"/>
    <x v="3"/>
    <x v="0"/>
    <s v="Normal"/>
    <s v="Good"/>
    <x v="1"/>
  </r>
  <r>
    <s v="OPS-104766"/>
    <d v="2025-03-03T00:00:00"/>
    <x v="5"/>
    <s v="Mumbai"/>
    <s v="Compliance Request"/>
    <s v="Medium"/>
    <x v="4"/>
    <x v="2"/>
    <x v="1"/>
    <n v="7.1"/>
    <n v="24"/>
    <x v="0"/>
    <n v="1"/>
    <n v="4.7"/>
    <n v="400"/>
    <n v="2840"/>
    <x v="8"/>
    <n v="3"/>
    <s v="Q1"/>
    <s v="Monday"/>
    <s v="Mumbai"/>
    <s v="Unknown"/>
    <s v="Compliance Request"/>
    <x v="5"/>
    <x v="0"/>
    <s v="Normal"/>
    <s v="Excellent"/>
    <x v="1"/>
  </r>
  <r>
    <s v="OPS-103791"/>
    <d v="2025-02-22T00:00:00"/>
    <x v="5"/>
    <s v="Hyderabad"/>
    <s v="Vendor Query"/>
    <s v="Low"/>
    <x v="0"/>
    <x v="3"/>
    <x v="0"/>
    <n v="5"/>
    <n v="48"/>
    <x v="0"/>
    <n v="0"/>
    <n v="4.5"/>
    <n v="320"/>
    <n v="1600"/>
    <x v="4"/>
    <n v="2"/>
    <s v="Q1"/>
    <s v="Saturday"/>
    <s v="Hyderabad"/>
    <s v="Email"/>
    <s v="Vendor Query"/>
    <x v="5"/>
    <x v="0"/>
    <s v="Normal"/>
    <s v="Excellent"/>
    <x v="0"/>
  </r>
  <r>
    <s v="OPS-102569"/>
    <d v="2025-02-07T00:00:00"/>
    <x v="1"/>
    <s v="Noida"/>
    <s v="System Issue"/>
    <s v="Medium"/>
    <x v="3"/>
    <x v="2"/>
    <x v="0"/>
    <n v="18"/>
    <n v="24"/>
    <x v="0"/>
    <n v="0"/>
    <n v="5"/>
    <n v="280"/>
    <n v="5040"/>
    <x v="4"/>
    <n v="2"/>
    <s v="Q1"/>
    <s v="Friday"/>
    <s v="Noida"/>
    <s v="Phone"/>
    <s v="System Issue"/>
    <x v="1"/>
    <x v="0"/>
    <s v="Normal"/>
    <s v="Good"/>
    <x v="0"/>
  </r>
  <r>
    <s v="OPS-100561"/>
    <d v="2025-09-30T00:00:00"/>
    <x v="1"/>
    <s v="Pune"/>
    <s v="Report Request"/>
    <s v="Critical"/>
    <x v="0"/>
    <x v="4"/>
    <x v="0"/>
    <n v="27.2"/>
    <n v="4"/>
    <x v="1"/>
    <n v="0"/>
    <n v="4.4000000000000004"/>
    <n v="280"/>
    <n v="7616"/>
    <x v="9"/>
    <n v="9"/>
    <s v="Q3"/>
    <s v="Tuesday"/>
    <s v="Pune"/>
    <s v="Email"/>
    <s v="Report Request"/>
    <x v="1"/>
    <x v="1"/>
    <s v="Normal"/>
    <s v="Critical"/>
    <x v="0"/>
  </r>
  <r>
    <s v="OPS-103478"/>
    <d v="2025-01-05T00:00:00"/>
    <x v="5"/>
    <s v="Gurugram"/>
    <s v="Employee Query"/>
    <s v="Medium"/>
    <x v="3"/>
    <x v="2"/>
    <x v="0"/>
    <n v="0.8"/>
    <n v="24"/>
    <x v="0"/>
    <n v="1"/>
    <n v="4.4000000000000004"/>
    <n v="320"/>
    <n v="256"/>
    <x v="5"/>
    <n v="1"/>
    <s v="Q1"/>
    <s v="Sunday"/>
    <s v="Gurugram"/>
    <s v="Phone"/>
    <s v="Employee Query"/>
    <x v="5"/>
    <x v="0"/>
    <s v="Normal"/>
    <s v="Excellent"/>
    <x v="1"/>
  </r>
  <r>
    <s v="OPS-104356"/>
    <d v="2025-03-06T00:00:00"/>
    <x v="0"/>
    <s v="Hyderabad"/>
    <s v="System Issue"/>
    <s v="Medium"/>
    <x v="0"/>
    <x v="2"/>
    <x v="0"/>
    <n v="12.3"/>
    <n v="24"/>
    <x v="0"/>
    <n v="2"/>
    <n v="4.2"/>
    <n v="350"/>
    <n v="4305"/>
    <x v="8"/>
    <n v="3"/>
    <s v="Q1"/>
    <s v="Thursday"/>
    <s v="Hyderabad"/>
    <s v="Email"/>
    <s v="System Issue"/>
    <x v="0"/>
    <x v="0"/>
    <s v="Normal"/>
    <s v="Good"/>
    <x v="1"/>
  </r>
  <r>
    <s v="OPS-100961"/>
    <d v="2025-02-09T00:00:00"/>
    <x v="6"/>
    <s v="Pune"/>
    <s v="Employee Query"/>
    <s v="Medium"/>
    <x v="0"/>
    <x v="3"/>
    <x v="0"/>
    <n v="8.5"/>
    <n v="24"/>
    <x v="0"/>
    <n v="0"/>
    <n v="4.2"/>
    <n v="280"/>
    <n v="2380"/>
    <x v="4"/>
    <n v="2"/>
    <s v="Q1"/>
    <s v="Sunday"/>
    <s v="Pune"/>
    <s v="Email"/>
    <s v="Employee Query"/>
    <x v="6"/>
    <x v="0"/>
    <s v="Normal"/>
    <s v="Excellent"/>
    <x v="0"/>
  </r>
  <r>
    <s v="OPS-101161"/>
    <d v="2025-12-12T00:00:00"/>
    <x v="3"/>
    <s v="Gurugram"/>
    <s v="Employee Query"/>
    <s v="Low"/>
    <x v="0"/>
    <x v="1"/>
    <x v="2"/>
    <n v="5.9"/>
    <n v="48"/>
    <x v="0"/>
    <n v="0"/>
    <n v="4.5999999999999996"/>
    <n v="450"/>
    <n v="2655"/>
    <x v="7"/>
    <n v="12"/>
    <s v="Q4"/>
    <s v="Friday"/>
    <s v="Gurugram"/>
    <s v="Email"/>
    <s v="Employee Query"/>
    <x v="3"/>
    <x v="0"/>
    <s v="Normal"/>
    <s v="Excellent"/>
    <x v="0"/>
  </r>
  <r>
    <s v="OPS-103609"/>
    <d v="2025-03-02T00:00:00"/>
    <x v="3"/>
    <s v="Gurugram"/>
    <s v="Compliance Request"/>
    <s v="Low"/>
    <x v="4"/>
    <x v="3"/>
    <x v="0"/>
    <n v="14"/>
    <n v="48"/>
    <x v="0"/>
    <n v="0"/>
    <n v="4.5999999999999996"/>
    <n v="280"/>
    <n v="3920"/>
    <x v="8"/>
    <n v="3"/>
    <s v="Q1"/>
    <s v="Sunday"/>
    <s v="Gurugram"/>
    <s v="Unknown"/>
    <s v="Compliance Request"/>
    <x v="3"/>
    <x v="0"/>
    <s v="Normal"/>
    <s v="Excellent"/>
    <x v="0"/>
  </r>
  <r>
    <s v="OPS-101776"/>
    <d v="2025-01-15T00:00:00"/>
    <x v="4"/>
    <s v="Pune"/>
    <s v="Access Request"/>
    <s v="Low"/>
    <x v="1"/>
    <x v="2"/>
    <x v="0"/>
    <n v="8.9"/>
    <n v="48"/>
    <x v="0"/>
    <n v="0"/>
    <n v="4.4000000000000004"/>
    <n v="450"/>
    <n v="4005"/>
    <x v="5"/>
    <n v="1"/>
    <s v="Q1"/>
    <s v="Wednesday"/>
    <s v="Pune"/>
    <s v="Portal"/>
    <s v="Access Request"/>
    <x v="4"/>
    <x v="0"/>
    <s v="Normal"/>
    <s v="Excellent"/>
    <x v="0"/>
  </r>
  <r>
    <s v="OPS-104009"/>
    <d v="2025-10-05T00:00:00"/>
    <x v="2"/>
    <s v="Noida"/>
    <s v="System Issue"/>
    <s v="Medium"/>
    <x v="3"/>
    <x v="4"/>
    <x v="0"/>
    <n v="6.2"/>
    <n v="24"/>
    <x v="0"/>
    <n v="2"/>
    <n v="4.5999999999999996"/>
    <n v="350"/>
    <n v="2170"/>
    <x v="3"/>
    <n v="10"/>
    <s v="Q4"/>
    <s v="Sunday"/>
    <s v="Noida"/>
    <s v="Phone"/>
    <s v="System Issue"/>
    <x v="2"/>
    <x v="0"/>
    <s v="Normal"/>
    <s v="Excellent"/>
    <x v="1"/>
  </r>
  <r>
    <s v="OPS-101442"/>
    <d v="2025-08-03T00:00:00"/>
    <x v="4"/>
    <s v="Noida"/>
    <s v="Invoice Query"/>
    <s v="Low"/>
    <x v="1"/>
    <x v="2"/>
    <x v="0"/>
    <n v="7.9"/>
    <n v="48"/>
    <x v="0"/>
    <n v="0"/>
    <n v="4.9000000000000004"/>
    <n v="450"/>
    <n v="3555"/>
    <x v="1"/>
    <n v="8"/>
    <s v="Q3"/>
    <s v="Sunday"/>
    <s v="Noida"/>
    <s v="Portal"/>
    <s v="Invoice Query"/>
    <x v="4"/>
    <x v="0"/>
    <s v="Normal"/>
    <s v="Excellent"/>
    <x v="0"/>
  </r>
  <r>
    <s v="OPS-103399"/>
    <d v="2025-01-31T00:00:00"/>
    <x v="4"/>
    <s v="Hyderabad"/>
    <s v="Data Correction"/>
    <s v="High"/>
    <x v="1"/>
    <x v="1"/>
    <x v="0"/>
    <n v="6.2"/>
    <n v="12"/>
    <x v="0"/>
    <n v="0"/>
    <n v="4.5"/>
    <n v="400"/>
    <n v="2480"/>
    <x v="5"/>
    <n v="1"/>
    <s v="Q1"/>
    <s v="Friday"/>
    <s v="Hyderabad"/>
    <s v="Portal"/>
    <s v="Data Correction"/>
    <x v="4"/>
    <x v="0"/>
    <s v="Normal"/>
    <s v="Good"/>
    <x v="0"/>
  </r>
  <r>
    <s v="OPS-103960"/>
    <d v="2025-03-30T00:00:00"/>
    <x v="2"/>
    <s v="Mumbai"/>
    <s v="Compliance Request"/>
    <s v="Medium"/>
    <x v="1"/>
    <x v="3"/>
    <x v="0"/>
    <n v="10.1"/>
    <n v="24"/>
    <x v="0"/>
    <n v="0"/>
    <n v="4.4000000000000004"/>
    <n v="450"/>
    <n v="4545"/>
    <x v="8"/>
    <n v="3"/>
    <s v="Q1"/>
    <s v="Sunday"/>
    <s v="Mumbai"/>
    <s v="Portal"/>
    <s v="Compliance Request"/>
    <x v="2"/>
    <x v="0"/>
    <s v="Normal"/>
    <s v="Excellent"/>
    <x v="0"/>
  </r>
  <r>
    <s v="OPS-101332"/>
    <d v="2025-04-19T00:00:00"/>
    <x v="1"/>
    <s v="Noida"/>
    <s v="Compliance Request"/>
    <s v="Critical"/>
    <x v="0"/>
    <x v="0"/>
    <x v="0"/>
    <n v="4"/>
    <n v="4"/>
    <x v="0"/>
    <n v="1"/>
    <n v="5"/>
    <n v="450"/>
    <n v="1800"/>
    <x v="10"/>
    <n v="4"/>
    <s v="Q2"/>
    <s v="Saturday"/>
    <s v="Noida"/>
    <s v="Email"/>
    <s v="Compliance Request"/>
    <x v="1"/>
    <x v="0"/>
    <s v="Normal"/>
    <s v="Good"/>
    <x v="1"/>
  </r>
  <r>
    <s v="OPS-103151"/>
    <d v="2025-03-09T00:00:00"/>
    <x v="0"/>
    <s v="Chennai"/>
    <s v="Report Request"/>
    <s v="Low"/>
    <x v="2"/>
    <x v="3"/>
    <x v="1"/>
    <n v="14.4"/>
    <n v="48"/>
    <x v="0"/>
    <n v="1"/>
    <n v="4.2"/>
    <n v="400"/>
    <n v="5760"/>
    <x v="8"/>
    <n v="3"/>
    <s v="Q1"/>
    <s v="Sunday"/>
    <s v="Chennai"/>
    <s v="Teams"/>
    <s v="Report Request"/>
    <x v="0"/>
    <x v="0"/>
    <s v="Normal"/>
    <s v="Excellent"/>
    <x v="1"/>
  </r>
  <r>
    <s v="OPS-100017"/>
    <d v="2025-05-30T00:00:00"/>
    <x v="2"/>
    <s v="Pune"/>
    <s v="Vendor Query"/>
    <s v="Low"/>
    <x v="1"/>
    <x v="1"/>
    <x v="0"/>
    <n v="9.1999999999999993"/>
    <n v="48"/>
    <x v="0"/>
    <n v="1"/>
    <n v="4.8"/>
    <n v="350"/>
    <n v="3220"/>
    <x v="2"/>
    <n v="5"/>
    <s v="Q2"/>
    <s v="Friday"/>
    <s v="Pune"/>
    <s v="Portal"/>
    <s v="Vendor Query"/>
    <x v="2"/>
    <x v="0"/>
    <s v="Normal"/>
    <s v="Excellent"/>
    <x v="1"/>
  </r>
  <r>
    <s v="OPS-103787"/>
    <d v="2025-05-18T00:00:00"/>
    <x v="4"/>
    <s v="Pune"/>
    <s v="Report Request"/>
    <s v="High"/>
    <x v="0"/>
    <x v="3"/>
    <x v="0"/>
    <n v="11.9"/>
    <n v="12"/>
    <x v="0"/>
    <n v="1"/>
    <n v="4"/>
    <n v="350"/>
    <n v="4165"/>
    <x v="2"/>
    <n v="5"/>
    <s v="Q2"/>
    <s v="Sunday"/>
    <s v="Pune"/>
    <s v="Email"/>
    <s v="Report Request"/>
    <x v="4"/>
    <x v="0"/>
    <s v="Normal"/>
    <s v="Good"/>
    <x v="1"/>
  </r>
  <r>
    <s v="OPS-101132"/>
    <d v="2025-12-12T00:00:00"/>
    <x v="1"/>
    <s v="Bengaluru"/>
    <s v="Invoice Query"/>
    <s v="Medium"/>
    <x v="0"/>
    <x v="2"/>
    <x v="1"/>
    <n v="8"/>
    <n v="24"/>
    <x v="0"/>
    <n v="2"/>
    <n v="4.5"/>
    <n v="400"/>
    <n v="3200"/>
    <x v="7"/>
    <n v="12"/>
    <s v="Q4"/>
    <s v="Friday"/>
    <s v="Bengaluru"/>
    <s v="Email"/>
    <s v="Invoice Query"/>
    <x v="1"/>
    <x v="0"/>
    <s v="Normal"/>
    <s v="Excellent"/>
    <x v="1"/>
  </r>
  <r>
    <s v="OPS-104785"/>
    <d v="2025-12-23T00:00:00"/>
    <x v="2"/>
    <s v="Mumbai"/>
    <s v="Access Request"/>
    <s v="High"/>
    <x v="1"/>
    <x v="2"/>
    <x v="2"/>
    <n v="15.1"/>
    <n v="12"/>
    <x v="1"/>
    <n v="0"/>
    <n v="4.2"/>
    <n v="350"/>
    <n v="5285"/>
    <x v="7"/>
    <n v="12"/>
    <s v="Q4"/>
    <s v="Tuesday"/>
    <s v="Mumbai"/>
    <s v="Portal"/>
    <s v="Access Request"/>
    <x v="2"/>
    <x v="1"/>
    <s v="Normal"/>
    <s v="At Risk"/>
    <x v="0"/>
  </r>
  <r>
    <s v="OPS-103030"/>
    <d v="2025-03-01T00:00:00"/>
    <x v="6"/>
    <s v="Gurugram"/>
    <s v="Access Request"/>
    <s v="Medium"/>
    <x v="0"/>
    <x v="1"/>
    <x v="0"/>
    <n v="2.2999999999999998"/>
    <n v="24"/>
    <x v="0"/>
    <n v="0"/>
    <n v="4.5999999999999996"/>
    <n v="320"/>
    <n v="736"/>
    <x v="8"/>
    <n v="3"/>
    <s v="Q1"/>
    <s v="Saturday"/>
    <s v="Gurugram"/>
    <s v="Email"/>
    <s v="Access Request"/>
    <x v="6"/>
    <x v="0"/>
    <s v="Normal"/>
    <s v="Excellent"/>
    <x v="0"/>
  </r>
  <r>
    <s v="OPS-100658"/>
    <d v="2025-06-22T00:00:00"/>
    <x v="4"/>
    <s v="Gurugram"/>
    <s v="Vendor Query"/>
    <s v="Medium"/>
    <x v="0"/>
    <x v="1"/>
    <x v="0"/>
    <n v="12.1"/>
    <n v="24"/>
    <x v="0"/>
    <n v="0"/>
    <n v="3.9"/>
    <n v="320"/>
    <n v="3872"/>
    <x v="0"/>
    <n v="6"/>
    <s v="Q2"/>
    <s v="Sunday"/>
    <s v="Gurugram"/>
    <s v="Email"/>
    <s v="Vendor Query"/>
    <x v="4"/>
    <x v="0"/>
    <s v="Normal"/>
    <s v="Good"/>
    <x v="0"/>
  </r>
  <r>
    <s v="OPS-101656"/>
    <d v="2025-09-06T00:00:00"/>
    <x v="1"/>
    <s v="Bengaluru"/>
    <s v="System Issue"/>
    <s v="Medium"/>
    <x v="0"/>
    <x v="0"/>
    <x v="0"/>
    <n v="10.8"/>
    <n v="24"/>
    <x v="0"/>
    <n v="3"/>
    <n v="3.7"/>
    <n v="450"/>
    <n v="4860"/>
    <x v="9"/>
    <n v="9"/>
    <s v="Q3"/>
    <s v="Saturday"/>
    <s v="Bengaluru"/>
    <s v="Email"/>
    <s v="System Issue"/>
    <x v="1"/>
    <x v="0"/>
    <s v="Normal"/>
    <s v="Excellent"/>
    <x v="1"/>
  </r>
  <r>
    <s v="OPS-100156"/>
    <d v="2025-08-31T00:00:00"/>
    <x v="1"/>
    <s v="Noida"/>
    <s v="Report Request"/>
    <s v="Medium"/>
    <x v="0"/>
    <x v="0"/>
    <x v="0"/>
    <n v="6.9"/>
    <n v="24"/>
    <x v="0"/>
    <n v="2"/>
    <n v="4.8"/>
    <n v="280"/>
    <n v="1932"/>
    <x v="1"/>
    <n v="8"/>
    <s v="Q3"/>
    <s v="Sunday"/>
    <s v="Noida"/>
    <s v="Email"/>
    <s v="Report Request"/>
    <x v="1"/>
    <x v="0"/>
    <s v="Normal"/>
    <s v="Excellent"/>
    <x v="1"/>
  </r>
  <r>
    <s v="OPS-104203"/>
    <d v="2025-12-06T00:00:00"/>
    <x v="6"/>
    <s v="Pune"/>
    <s v="Data Correction"/>
    <s v="Low"/>
    <x v="1"/>
    <x v="3"/>
    <x v="0"/>
    <n v="5.8"/>
    <n v="48"/>
    <x v="0"/>
    <n v="0"/>
    <n v="4.9000000000000004"/>
    <n v="320"/>
    <n v="1856"/>
    <x v="7"/>
    <n v="12"/>
    <s v="Q4"/>
    <s v="Saturday"/>
    <s v="Pune"/>
    <s v="Portal"/>
    <s v="Data Correction"/>
    <x v="6"/>
    <x v="0"/>
    <s v="Normal"/>
    <s v="Excellent"/>
    <x v="0"/>
  </r>
  <r>
    <s v="OPS-100393"/>
    <d v="2025-08-03T00:00:00"/>
    <x v="3"/>
    <s v="Hyderabad"/>
    <s v="System Issue"/>
    <s v="Low"/>
    <x v="0"/>
    <x v="4"/>
    <x v="0"/>
    <n v="6.3"/>
    <n v="48"/>
    <x v="0"/>
    <n v="0"/>
    <n v="5"/>
    <n v="350"/>
    <n v="2205"/>
    <x v="1"/>
    <n v="8"/>
    <s v="Q3"/>
    <s v="Sunday"/>
    <s v="Hyderabad"/>
    <s v="Email"/>
    <s v="System Issue"/>
    <x v="3"/>
    <x v="0"/>
    <s v="Normal"/>
    <s v="Excellent"/>
    <x v="0"/>
  </r>
  <r>
    <s v="OPS-101696"/>
    <d v="2025-08-30T00:00:00"/>
    <x v="3"/>
    <s v="Pune"/>
    <s v="Invoice Query"/>
    <s v="Medium"/>
    <x v="0"/>
    <x v="2"/>
    <x v="1"/>
    <n v="50.3"/>
    <n v="24"/>
    <x v="1"/>
    <n v="2"/>
    <n v="3.3"/>
    <n v="350"/>
    <n v="17605"/>
    <x v="1"/>
    <n v="8"/>
    <s v="Q3"/>
    <s v="Saturday"/>
    <s v="Pune"/>
    <s v="Email"/>
    <s v="Invoice Query"/>
    <x v="3"/>
    <x v="1"/>
    <s v="Normal"/>
    <s v="Critical"/>
    <x v="1"/>
  </r>
  <r>
    <s v="OPS-101296"/>
    <d v="2025-04-29T00:00:00"/>
    <x v="5"/>
    <s v="Hyderabad"/>
    <s v="Report Request"/>
    <s v="Medium"/>
    <x v="0"/>
    <x v="2"/>
    <x v="1"/>
    <n v="6.5"/>
    <n v="24"/>
    <x v="0"/>
    <n v="2"/>
    <n v="4.2"/>
    <n v="350"/>
    <n v="2275"/>
    <x v="10"/>
    <n v="4"/>
    <s v="Q2"/>
    <s v="Tuesday"/>
    <s v="Hyderabad"/>
    <s v="Email"/>
    <s v="Report Request"/>
    <x v="5"/>
    <x v="0"/>
    <s v="Normal"/>
    <s v="Excellent"/>
    <x v="1"/>
  </r>
  <r>
    <s v="OPS-102748"/>
    <d v="2025-07-30T00:00:00"/>
    <x v="1"/>
    <s v="Hyderabad"/>
    <s v="Compliance Request"/>
    <s v="Low"/>
    <x v="1"/>
    <x v="1"/>
    <x v="0"/>
    <n v="4.4000000000000004"/>
    <n v="48"/>
    <x v="0"/>
    <n v="0"/>
    <n v="5"/>
    <n v="400"/>
    <n v="1760"/>
    <x v="11"/>
    <n v="7"/>
    <s v="Q3"/>
    <s v="Wednesday"/>
    <s v="Hyderabad"/>
    <s v="Portal"/>
    <s v="Compliance Request"/>
    <x v="1"/>
    <x v="0"/>
    <s v="Normal"/>
    <s v="Excellent"/>
    <x v="0"/>
  </r>
  <r>
    <s v="OPS-101881"/>
    <d v="2025-12-22T00:00:00"/>
    <x v="2"/>
    <s v="Mumbai"/>
    <s v="Vendor Query"/>
    <s v="Medium"/>
    <x v="0"/>
    <x v="0"/>
    <x v="2"/>
    <n v="12.3"/>
    <n v="24"/>
    <x v="0"/>
    <n v="0"/>
    <n v="5"/>
    <n v="320"/>
    <n v="3936"/>
    <x v="7"/>
    <n v="12"/>
    <s v="Q4"/>
    <s v="Monday"/>
    <s v="Mumbai"/>
    <s v="Email"/>
    <s v="Vendor Query"/>
    <x v="2"/>
    <x v="0"/>
    <s v="Normal"/>
    <s v="Good"/>
    <x v="0"/>
  </r>
  <r>
    <s v="OPS-101428"/>
    <d v="2025-11-01T00:00:00"/>
    <x v="4"/>
    <s v="Chennai"/>
    <s v="Employee Query"/>
    <s v="High"/>
    <x v="0"/>
    <x v="3"/>
    <x v="0"/>
    <n v="8.6"/>
    <n v="12"/>
    <x v="0"/>
    <n v="0"/>
    <n v="4.5999999999999996"/>
    <n v="280"/>
    <n v="2408"/>
    <x v="6"/>
    <n v="11"/>
    <s v="Q4"/>
    <s v="Saturday"/>
    <s v="Chennai"/>
    <s v="Email"/>
    <s v="Employee Query"/>
    <x v="4"/>
    <x v="0"/>
    <s v="Normal"/>
    <s v="Good"/>
    <x v="0"/>
  </r>
  <r>
    <s v="OPS-101590"/>
    <d v="2025-11-19T00:00:00"/>
    <x v="4"/>
    <s v="Pune"/>
    <s v="Compliance Request"/>
    <s v="Low"/>
    <x v="0"/>
    <x v="4"/>
    <x v="0"/>
    <n v="17.3"/>
    <n v="48"/>
    <x v="0"/>
    <n v="1"/>
    <n v="3.8"/>
    <n v="450"/>
    <n v="7785"/>
    <x v="6"/>
    <n v="11"/>
    <s v="Q4"/>
    <s v="Wednesday"/>
    <s v="Pune"/>
    <s v="Email"/>
    <s v="Compliance Request"/>
    <x v="4"/>
    <x v="0"/>
    <s v="Normal"/>
    <s v="Excellent"/>
    <x v="1"/>
  </r>
  <r>
    <s v="OPS-102523"/>
    <d v="2025-01-29T00:00:00"/>
    <x v="1"/>
    <s v="Gurugram"/>
    <s v="Employee Query"/>
    <s v="High"/>
    <x v="0"/>
    <x v="1"/>
    <x v="0"/>
    <n v="27.3"/>
    <n v="12"/>
    <x v="1"/>
    <n v="0"/>
    <n v="3.9"/>
    <n v="450"/>
    <n v="12285"/>
    <x v="5"/>
    <n v="1"/>
    <s v="Q1"/>
    <s v="Wednesday"/>
    <s v="Gurugram"/>
    <s v="Email"/>
    <s v="Employee Query"/>
    <x v="1"/>
    <x v="1"/>
    <s v="Normal"/>
    <s v="Critical"/>
    <x v="0"/>
  </r>
  <r>
    <s v="OPS-104671"/>
    <d v="2025-08-08T00:00:00"/>
    <x v="2"/>
    <s v="Bengaluru"/>
    <s v="Data Correction"/>
    <s v="Medium"/>
    <x v="1"/>
    <x v="2"/>
    <x v="0"/>
    <n v="12.5"/>
    <n v="24"/>
    <x v="0"/>
    <n v="0"/>
    <n v="4.8"/>
    <n v="280"/>
    <n v="3500"/>
    <x v="1"/>
    <n v="8"/>
    <s v="Q3"/>
    <s v="Friday"/>
    <s v="Bengaluru"/>
    <s v="Portal"/>
    <s v="Data Correction"/>
    <x v="2"/>
    <x v="0"/>
    <s v="Normal"/>
    <s v="Good"/>
    <x v="0"/>
  </r>
  <r>
    <s v="OPS-101016"/>
    <d v="2025-09-30T00:00:00"/>
    <x v="1"/>
    <s v="Hyderabad"/>
    <s v="Data Correction"/>
    <s v="Low"/>
    <x v="2"/>
    <x v="2"/>
    <x v="1"/>
    <n v="15.6"/>
    <n v="48"/>
    <x v="0"/>
    <n v="2"/>
    <n v="4.2"/>
    <n v="450"/>
    <n v="7020"/>
    <x v="9"/>
    <n v="9"/>
    <s v="Q3"/>
    <s v="Tuesday"/>
    <s v="Hyderabad"/>
    <s v="Teams"/>
    <s v="Data Correction"/>
    <x v="1"/>
    <x v="0"/>
    <s v="Normal"/>
    <s v="Excellent"/>
    <x v="1"/>
  </r>
  <r>
    <s v="OPS-102770"/>
    <d v="2025-10-30T00:00:00"/>
    <x v="0"/>
    <s v="Chennai"/>
    <s v="Report Request"/>
    <s v="Low"/>
    <x v="0"/>
    <x v="3"/>
    <x v="1"/>
    <n v="23"/>
    <n v="48"/>
    <x v="0"/>
    <n v="2"/>
    <n v="3.5"/>
    <n v="450"/>
    <n v="10350"/>
    <x v="3"/>
    <n v="10"/>
    <s v="Q4"/>
    <s v="Thursday"/>
    <s v="Chennai"/>
    <s v="Email"/>
    <s v="Report Request"/>
    <x v="0"/>
    <x v="0"/>
    <s v="Normal"/>
    <s v="Excellent"/>
    <x v="1"/>
  </r>
  <r>
    <s v="OPS-104797"/>
    <d v="2025-03-20T00:00:00"/>
    <x v="5"/>
    <s v="Noida"/>
    <s v="Vendor Query"/>
    <s v="Medium"/>
    <x v="0"/>
    <x v="4"/>
    <x v="0"/>
    <n v="11.9"/>
    <n v="24"/>
    <x v="0"/>
    <n v="0"/>
    <n v="4.9000000000000004"/>
    <n v="320"/>
    <n v="3808"/>
    <x v="8"/>
    <n v="3"/>
    <s v="Q1"/>
    <s v="Thursday"/>
    <s v="Noida"/>
    <s v="Email"/>
    <s v="Vendor Query"/>
    <x v="5"/>
    <x v="0"/>
    <s v="Normal"/>
    <s v="Excellent"/>
    <x v="0"/>
  </r>
  <r>
    <s v="OPS-100181"/>
    <d v="2025-12-25T00:00:00"/>
    <x v="6"/>
    <s v="Pune"/>
    <s v="Employee Query"/>
    <s v="Medium"/>
    <x v="1"/>
    <x v="1"/>
    <x v="0"/>
    <n v="7.5"/>
    <n v="24"/>
    <x v="0"/>
    <n v="0"/>
    <n v="5"/>
    <n v="320"/>
    <n v="2400"/>
    <x v="7"/>
    <n v="12"/>
    <s v="Q4"/>
    <s v="Thursday"/>
    <s v="Pune"/>
    <s v="Portal"/>
    <s v="Employee Query"/>
    <x v="6"/>
    <x v="0"/>
    <s v="Normal"/>
    <s v="Excellent"/>
    <x v="0"/>
  </r>
  <r>
    <s v="OPS-102269"/>
    <d v="2025-08-20T00:00:00"/>
    <x v="5"/>
    <s v="Gurugram"/>
    <s v="Data Correction"/>
    <s v="Medium"/>
    <x v="1"/>
    <x v="4"/>
    <x v="0"/>
    <n v="7.9"/>
    <n v="24"/>
    <x v="0"/>
    <n v="0"/>
    <n v="4.9000000000000004"/>
    <n v="280"/>
    <n v="2212"/>
    <x v="1"/>
    <n v="8"/>
    <s v="Q3"/>
    <s v="Wednesday"/>
    <s v="Gurugram"/>
    <s v="Portal"/>
    <s v="Data Correction"/>
    <x v="5"/>
    <x v="0"/>
    <s v="Normal"/>
    <s v="Excellent"/>
    <x v="0"/>
  </r>
  <r>
    <s v="OPS-102762"/>
    <d v="2025-04-23T00:00:00"/>
    <x v="5"/>
    <s v="Pune"/>
    <s v="Report Request"/>
    <s v="High"/>
    <x v="0"/>
    <x v="3"/>
    <x v="2"/>
    <n v="11.5"/>
    <n v="12"/>
    <x v="0"/>
    <n v="2"/>
    <n v="4.4000000000000004"/>
    <n v="450"/>
    <n v="5175"/>
    <x v="10"/>
    <n v="4"/>
    <s v="Q2"/>
    <s v="Wednesday"/>
    <s v="Pune"/>
    <s v="Email"/>
    <s v="Report Request"/>
    <x v="5"/>
    <x v="0"/>
    <s v="Normal"/>
    <s v="Good"/>
    <x v="1"/>
  </r>
  <r>
    <s v="OPS-101632"/>
    <d v="2025-05-27T00:00:00"/>
    <x v="5"/>
    <s v="Unknown"/>
    <s v="Access Request"/>
    <s v="High"/>
    <x v="3"/>
    <x v="0"/>
    <x v="2"/>
    <n v="11.4"/>
    <n v="12"/>
    <x v="0"/>
    <n v="0"/>
    <n v="4.9000000000000004"/>
    <n v="450"/>
    <n v="5130"/>
    <x v="2"/>
    <n v="5"/>
    <s v="Q2"/>
    <s v="Tuesday"/>
    <s v="Unknown"/>
    <s v="Phone"/>
    <s v="Access Request"/>
    <x v="5"/>
    <x v="0"/>
    <s v="Normal"/>
    <s v="Good"/>
    <x v="0"/>
  </r>
  <r>
    <s v="OPS-103054"/>
    <d v="2025-05-30T00:00:00"/>
    <x v="3"/>
    <s v="Noida"/>
    <s v="System Issue"/>
    <s v="Medium"/>
    <x v="1"/>
    <x v="4"/>
    <x v="0"/>
    <n v="7.9"/>
    <n v="24"/>
    <x v="0"/>
    <n v="0"/>
    <n v="4"/>
    <n v="400"/>
    <n v="3160"/>
    <x v="2"/>
    <n v="5"/>
    <s v="Q2"/>
    <s v="Friday"/>
    <s v="Noida"/>
    <s v="Portal"/>
    <s v="System Issue"/>
    <x v="3"/>
    <x v="0"/>
    <s v="Normal"/>
    <s v="Excellent"/>
    <x v="0"/>
  </r>
  <r>
    <s v="OPS-104220"/>
    <d v="2025-12-18T00:00:00"/>
    <x v="6"/>
    <s v="Chennai"/>
    <s v="Compliance Request"/>
    <s v="Low"/>
    <x v="3"/>
    <x v="2"/>
    <x v="0"/>
    <n v="9.6999999999999993"/>
    <n v="48"/>
    <x v="0"/>
    <n v="0"/>
    <n v="4.8"/>
    <n v="350"/>
    <n v="3395"/>
    <x v="7"/>
    <n v="12"/>
    <s v="Q4"/>
    <s v="Thursday"/>
    <s v="Chennai"/>
    <s v="Phone"/>
    <s v="Compliance Request"/>
    <x v="6"/>
    <x v="0"/>
    <s v="Normal"/>
    <s v="Excellent"/>
    <x v="0"/>
  </r>
  <r>
    <s v="OPS-101293"/>
    <d v="2025-01-11T00:00:00"/>
    <x v="4"/>
    <s v="Chennai"/>
    <s v="Invoice Query"/>
    <s v="Low"/>
    <x v="2"/>
    <x v="1"/>
    <x v="0"/>
    <n v="16.8"/>
    <n v="48"/>
    <x v="0"/>
    <n v="0"/>
    <n v="4.4000000000000004"/>
    <n v="400"/>
    <n v="6720"/>
    <x v="5"/>
    <n v="1"/>
    <s v="Q1"/>
    <s v="Saturday"/>
    <s v="Chennai"/>
    <s v="Teams"/>
    <s v="Invoice Query"/>
    <x v="4"/>
    <x v="0"/>
    <s v="Normal"/>
    <s v="Excellent"/>
    <x v="0"/>
  </r>
  <r>
    <s v="OPS-102946"/>
    <d v="2025-06-17T00:00:00"/>
    <x v="1"/>
    <s v="Hyderabad"/>
    <s v="Invoice Query"/>
    <s v="High"/>
    <x v="3"/>
    <x v="3"/>
    <x v="0"/>
    <n v="12.6"/>
    <n v="12"/>
    <x v="1"/>
    <n v="0"/>
    <n v="4.3"/>
    <n v="400"/>
    <n v="5040"/>
    <x v="0"/>
    <n v="6"/>
    <s v="Q2"/>
    <s v="Tuesday"/>
    <s v="Hyderabad"/>
    <s v="Phone"/>
    <s v="Invoice Query"/>
    <x v="1"/>
    <x v="1"/>
    <s v="Normal"/>
    <s v="At Risk"/>
    <x v="0"/>
  </r>
  <r>
    <s v="OPS-103833"/>
    <d v="2025-08-12T00:00:00"/>
    <x v="4"/>
    <s v="Hyderabad"/>
    <s v="Vendor Query"/>
    <s v="Medium"/>
    <x v="0"/>
    <x v="1"/>
    <x v="1"/>
    <n v="16"/>
    <n v="24"/>
    <x v="0"/>
    <n v="2"/>
    <n v="3.9"/>
    <n v="280"/>
    <n v="4480"/>
    <x v="1"/>
    <n v="8"/>
    <s v="Q3"/>
    <s v="Tuesday"/>
    <s v="Hyderabad"/>
    <s v="Email"/>
    <s v="Vendor Query"/>
    <x v="4"/>
    <x v="0"/>
    <s v="Normal"/>
    <s v="Good"/>
    <x v="1"/>
  </r>
  <r>
    <s v="OPS-104986"/>
    <d v="2025-08-04T00:00:00"/>
    <x v="1"/>
    <s v="Pune"/>
    <s v="Employee Query"/>
    <s v="Low"/>
    <x v="3"/>
    <x v="0"/>
    <x v="0"/>
    <n v="1.3"/>
    <n v="48"/>
    <x v="0"/>
    <n v="1"/>
    <n v="4.3"/>
    <n v="350"/>
    <n v="455"/>
    <x v="1"/>
    <n v="8"/>
    <s v="Q3"/>
    <s v="Monday"/>
    <s v="Pune"/>
    <s v="Phone"/>
    <s v="Employee Query"/>
    <x v="1"/>
    <x v="0"/>
    <s v="Normal"/>
    <s v="Excellent"/>
    <x v="1"/>
  </r>
  <r>
    <s v="OPS-102607"/>
    <d v="2025-11-11T00:00:00"/>
    <x v="2"/>
    <s v="Noida"/>
    <s v="Access Request"/>
    <s v="Medium"/>
    <x v="3"/>
    <x v="2"/>
    <x v="1"/>
    <n v="11"/>
    <n v="24"/>
    <x v="0"/>
    <n v="2"/>
    <n v="5"/>
    <n v="450"/>
    <n v="4950"/>
    <x v="6"/>
    <n v="11"/>
    <s v="Q4"/>
    <s v="Tuesday"/>
    <s v="Noida"/>
    <s v="Phone"/>
    <s v="Access Request"/>
    <x v="2"/>
    <x v="0"/>
    <s v="Normal"/>
    <s v="Excellent"/>
    <x v="1"/>
  </r>
  <r>
    <s v="OPS-100555"/>
    <d v="2025-01-13T00:00:00"/>
    <x v="5"/>
    <s v="Pune"/>
    <s v="Vendor Query"/>
    <s v="High"/>
    <x v="0"/>
    <x v="2"/>
    <x v="0"/>
    <n v="22.2"/>
    <n v="12"/>
    <x v="1"/>
    <n v="0"/>
    <n v="4.7"/>
    <n v="450"/>
    <n v="9990"/>
    <x v="5"/>
    <n v="1"/>
    <s v="Q1"/>
    <s v="Monday"/>
    <s v="Pune"/>
    <s v="Email"/>
    <s v="Vendor Query"/>
    <x v="5"/>
    <x v="1"/>
    <s v="Normal"/>
    <s v="Critical"/>
    <x v="0"/>
  </r>
  <r>
    <s v="OPS-100401"/>
    <d v="2025-05-30T00:00:00"/>
    <x v="3"/>
    <s v="Mumbai"/>
    <s v="Employee Query"/>
    <s v="Medium"/>
    <x v="0"/>
    <x v="3"/>
    <x v="0"/>
    <n v="14.7"/>
    <n v="24"/>
    <x v="0"/>
    <n v="1"/>
    <n v="4.3"/>
    <n v="350"/>
    <n v="5145"/>
    <x v="2"/>
    <n v="5"/>
    <s v="Q2"/>
    <s v="Friday"/>
    <s v="Mumbai"/>
    <s v="Email"/>
    <s v="Employee Query"/>
    <x v="3"/>
    <x v="0"/>
    <s v="Normal"/>
    <s v="Good"/>
    <x v="1"/>
  </r>
  <r>
    <s v="OPS-102790"/>
    <d v="2025-05-18T00:00:00"/>
    <x v="3"/>
    <s v="Bengaluru"/>
    <s v="Vendor Query"/>
    <s v="Medium"/>
    <x v="1"/>
    <x v="4"/>
    <x v="0"/>
    <n v="10.8"/>
    <n v="24"/>
    <x v="0"/>
    <n v="0"/>
    <n v="5"/>
    <n v="320"/>
    <n v="3456"/>
    <x v="2"/>
    <n v="5"/>
    <s v="Q2"/>
    <s v="Sunday"/>
    <s v="Bengaluru"/>
    <s v="Portal"/>
    <s v="Vendor Query"/>
    <x v="3"/>
    <x v="0"/>
    <s v="Normal"/>
    <s v="Excellent"/>
    <x v="0"/>
  </r>
  <r>
    <s v="OPS-103820"/>
    <d v="2025-06-24T00:00:00"/>
    <x v="5"/>
    <s v="Chennai"/>
    <s v="Compliance Request"/>
    <s v="High"/>
    <x v="0"/>
    <x v="3"/>
    <x v="0"/>
    <n v="11.7"/>
    <n v="12"/>
    <x v="0"/>
    <n v="0"/>
    <n v="4.5999999999999996"/>
    <n v="450"/>
    <n v="5265"/>
    <x v="0"/>
    <n v="6"/>
    <s v="Q2"/>
    <s v="Tuesday"/>
    <s v="Chennai"/>
    <s v="Email"/>
    <s v="Compliance Request"/>
    <x v="5"/>
    <x v="0"/>
    <s v="Normal"/>
    <s v="Good"/>
    <x v="0"/>
  </r>
  <r>
    <s v="OPS-101854"/>
    <d v="2025-12-14T00:00:00"/>
    <x v="6"/>
    <s v="Mumbai"/>
    <s v="Data Correction"/>
    <s v="Low"/>
    <x v="2"/>
    <x v="4"/>
    <x v="0"/>
    <n v="27.9"/>
    <n v="48"/>
    <x v="0"/>
    <n v="1"/>
    <n v="3.7"/>
    <n v="280"/>
    <n v="7812"/>
    <x v="7"/>
    <n v="12"/>
    <s v="Q4"/>
    <s v="Sunday"/>
    <s v="Mumbai"/>
    <s v="Teams"/>
    <s v="Data Correction"/>
    <x v="6"/>
    <x v="0"/>
    <s v="Normal"/>
    <s v="Good"/>
    <x v="1"/>
  </r>
  <r>
    <s v="OPS-104128"/>
    <d v="2025-04-13T00:00:00"/>
    <x v="1"/>
    <s v="Gurugram"/>
    <s v="Vendor Query"/>
    <s v="Medium"/>
    <x v="0"/>
    <x v="0"/>
    <x v="0"/>
    <n v="10.8"/>
    <n v="24"/>
    <x v="0"/>
    <n v="0"/>
    <n v="4.9000000000000004"/>
    <n v="400"/>
    <n v="4320"/>
    <x v="10"/>
    <n v="4"/>
    <s v="Q2"/>
    <s v="Sunday"/>
    <s v="Gurugram"/>
    <s v="Email"/>
    <s v="Vendor Query"/>
    <x v="1"/>
    <x v="0"/>
    <s v="Normal"/>
    <s v="Excellent"/>
    <x v="0"/>
  </r>
  <r>
    <s v="OPS-103842"/>
    <d v="2025-01-16T00:00:00"/>
    <x v="6"/>
    <s v="Mumbai"/>
    <s v="System Issue"/>
    <s v="Medium"/>
    <x v="0"/>
    <x v="0"/>
    <x v="0"/>
    <n v="5.3"/>
    <n v="24"/>
    <x v="0"/>
    <n v="0"/>
    <n v="5"/>
    <n v="320"/>
    <n v="1696"/>
    <x v="5"/>
    <n v="1"/>
    <s v="Q1"/>
    <s v="Thursday"/>
    <s v="Mumbai"/>
    <s v="Email"/>
    <s v="System Issue"/>
    <x v="6"/>
    <x v="0"/>
    <s v="Normal"/>
    <s v="Excellent"/>
    <x v="0"/>
  </r>
  <r>
    <s v="OPS-103785"/>
    <d v="2025-04-28T00:00:00"/>
    <x v="3"/>
    <s v="Hyderabad"/>
    <s v="Report Request"/>
    <s v="Critical"/>
    <x v="0"/>
    <x v="2"/>
    <x v="0"/>
    <n v="9.1"/>
    <n v="4"/>
    <x v="1"/>
    <n v="1"/>
    <n v="4.7"/>
    <n v="450"/>
    <n v="4095"/>
    <x v="10"/>
    <n v="4"/>
    <s v="Q2"/>
    <s v="Monday"/>
    <s v="Hyderabad"/>
    <s v="Email"/>
    <s v="Report Request"/>
    <x v="3"/>
    <x v="1"/>
    <s v="Normal"/>
    <s v="Critical"/>
    <x v="1"/>
  </r>
  <r>
    <s v="OPS-100993"/>
    <d v="2025-03-31T00:00:00"/>
    <x v="1"/>
    <s v="Bengaluru"/>
    <s v="System Issue"/>
    <s v="Medium"/>
    <x v="1"/>
    <x v="4"/>
    <x v="2"/>
    <n v="20"/>
    <n v="24"/>
    <x v="0"/>
    <n v="1"/>
    <n v="4.5"/>
    <n v="320"/>
    <n v="6400"/>
    <x v="8"/>
    <n v="3"/>
    <s v="Q1"/>
    <s v="Monday"/>
    <s v="Bengaluru"/>
    <s v="Portal"/>
    <s v="System Issue"/>
    <x v="1"/>
    <x v="0"/>
    <s v="Normal"/>
    <s v="Good"/>
    <x v="1"/>
  </r>
  <r>
    <s v="OPS-102618"/>
    <d v="2025-02-01T00:00:00"/>
    <x v="4"/>
    <s v="Hyderabad"/>
    <s v="Data Correction"/>
    <s v="Medium"/>
    <x v="1"/>
    <x v="1"/>
    <x v="0"/>
    <n v="9.6"/>
    <n v="24"/>
    <x v="0"/>
    <n v="0"/>
    <n v="4.5999999999999996"/>
    <n v="320"/>
    <n v="3072"/>
    <x v="4"/>
    <n v="2"/>
    <s v="Q1"/>
    <s v="Saturday"/>
    <s v="Hyderabad"/>
    <s v="Portal"/>
    <s v="Data Correction"/>
    <x v="4"/>
    <x v="0"/>
    <s v="Normal"/>
    <s v="Excellent"/>
    <x v="0"/>
  </r>
  <r>
    <s v="OPS-104985"/>
    <d v="2025-12-24T00:00:00"/>
    <x v="0"/>
    <s v="Bengaluru"/>
    <s v="Invoice Query"/>
    <s v="Medium"/>
    <x v="0"/>
    <x v="2"/>
    <x v="2"/>
    <n v="4.4000000000000004"/>
    <n v="24"/>
    <x v="0"/>
    <n v="1"/>
    <n v="4.9000000000000004"/>
    <n v="400"/>
    <n v="1760"/>
    <x v="7"/>
    <n v="12"/>
    <s v="Q4"/>
    <s v="Wednesday"/>
    <s v="Bengaluru"/>
    <s v="Email"/>
    <s v="Invoice Query"/>
    <x v="0"/>
    <x v="0"/>
    <s v="Normal"/>
    <s v="Excellent"/>
    <x v="1"/>
  </r>
  <r>
    <s v="OPS-104657"/>
    <d v="2025-08-20T00:00:00"/>
    <x v="2"/>
    <s v="Noida"/>
    <s v="Data Correction"/>
    <s v="Medium"/>
    <x v="3"/>
    <x v="3"/>
    <x v="0"/>
    <n v="6.6"/>
    <n v="24"/>
    <x v="0"/>
    <n v="0"/>
    <n v="4.5999999999999996"/>
    <n v="320"/>
    <n v="2112"/>
    <x v="1"/>
    <n v="8"/>
    <s v="Q3"/>
    <s v="Wednesday"/>
    <s v="Noida"/>
    <s v="Phone"/>
    <s v="Data Correction"/>
    <x v="2"/>
    <x v="0"/>
    <s v="Normal"/>
    <s v="Excellent"/>
    <x v="0"/>
  </r>
  <r>
    <s v="OPS-100171"/>
    <d v="2025-05-08T00:00:00"/>
    <x v="4"/>
    <s v="Noida"/>
    <s v="Vendor Query"/>
    <s v="Low"/>
    <x v="0"/>
    <x v="0"/>
    <x v="0"/>
    <n v="21.5"/>
    <n v="48"/>
    <x v="0"/>
    <n v="2"/>
    <n v="3.9"/>
    <n v="450"/>
    <n v="9675"/>
    <x v="2"/>
    <n v="5"/>
    <s v="Q2"/>
    <s v="Thursday"/>
    <s v="Noida"/>
    <s v="Email"/>
    <s v="Vendor Query"/>
    <x v="4"/>
    <x v="0"/>
    <s v="Normal"/>
    <s v="Excellent"/>
    <x v="1"/>
  </r>
  <r>
    <s v="OPS-100687"/>
    <d v="2025-06-05T00:00:00"/>
    <x v="2"/>
    <s v="Pune"/>
    <s v="Invoice Query"/>
    <s v="Low"/>
    <x v="1"/>
    <x v="3"/>
    <x v="0"/>
    <n v="9.8000000000000007"/>
    <n v="48"/>
    <x v="0"/>
    <n v="0"/>
    <n v="5"/>
    <n v="350"/>
    <n v="3430"/>
    <x v="0"/>
    <n v="6"/>
    <s v="Q2"/>
    <s v="Thursday"/>
    <s v="Pune"/>
    <s v="Portal"/>
    <s v="Invoice Query"/>
    <x v="2"/>
    <x v="0"/>
    <s v="Normal"/>
    <s v="Excellent"/>
    <x v="0"/>
  </r>
  <r>
    <s v="OPS-103299"/>
    <d v="2025-12-04T00:00:00"/>
    <x v="0"/>
    <s v="Chennai"/>
    <s v="Compliance Request"/>
    <s v="Low"/>
    <x v="4"/>
    <x v="4"/>
    <x v="0"/>
    <n v="18.7"/>
    <n v="48"/>
    <x v="0"/>
    <n v="0"/>
    <n v="4.5"/>
    <n v="280"/>
    <n v="5236"/>
    <x v="7"/>
    <n v="12"/>
    <s v="Q4"/>
    <s v="Thursday"/>
    <s v="Chennai"/>
    <s v="Unknown"/>
    <s v="Compliance Request"/>
    <x v="0"/>
    <x v="0"/>
    <s v="Normal"/>
    <s v="Excellent"/>
    <x v="0"/>
  </r>
  <r>
    <s v="OPS-103230"/>
    <d v="2025-08-29T00:00:00"/>
    <x v="5"/>
    <s v="Chennai"/>
    <s v="Compliance Request"/>
    <s v="Low"/>
    <x v="0"/>
    <x v="4"/>
    <x v="0"/>
    <n v="25.3"/>
    <n v="48"/>
    <x v="0"/>
    <n v="0"/>
    <n v="4.3"/>
    <n v="280"/>
    <n v="7084"/>
    <x v="1"/>
    <n v="8"/>
    <s v="Q3"/>
    <s v="Friday"/>
    <s v="Chennai"/>
    <s v="Email"/>
    <s v="Compliance Request"/>
    <x v="5"/>
    <x v="0"/>
    <s v="Normal"/>
    <s v="Good"/>
    <x v="0"/>
  </r>
  <r>
    <s v="OPS-100061"/>
    <d v="2025-03-22T00:00:00"/>
    <x v="0"/>
    <s v="Bengaluru"/>
    <s v="Compliance Request"/>
    <s v="Medium"/>
    <x v="1"/>
    <x v="3"/>
    <x v="0"/>
    <n v="3.2"/>
    <n v="24"/>
    <x v="0"/>
    <n v="1"/>
    <n v="5"/>
    <n v="320"/>
    <n v="1024"/>
    <x v="8"/>
    <n v="3"/>
    <s v="Q1"/>
    <s v="Saturday"/>
    <s v="Bengaluru"/>
    <s v="Portal"/>
    <s v="Compliance Request"/>
    <x v="0"/>
    <x v="0"/>
    <s v="Normal"/>
    <s v="Excellent"/>
    <x v="1"/>
  </r>
  <r>
    <s v="OPS-104531"/>
    <d v="2025-11-10T00:00:00"/>
    <x v="4"/>
    <s v="Gurugram"/>
    <s v="Vendor Query"/>
    <s v="Medium"/>
    <x v="0"/>
    <x v="0"/>
    <x v="1"/>
    <n v="15.8"/>
    <n v="24"/>
    <x v="0"/>
    <n v="2"/>
    <n v="3.8"/>
    <n v="350"/>
    <n v="5530"/>
    <x v="6"/>
    <n v="11"/>
    <s v="Q4"/>
    <s v="Monday"/>
    <s v="Gurugram"/>
    <s v="Email"/>
    <s v="Vendor Query"/>
    <x v="4"/>
    <x v="0"/>
    <s v="Normal"/>
    <s v="Good"/>
    <x v="1"/>
  </r>
  <r>
    <s v="OPS-103945"/>
    <d v="2025-06-05T00:00:00"/>
    <x v="6"/>
    <s v="Gurugram"/>
    <s v="Compliance Request"/>
    <s v="Medium"/>
    <x v="0"/>
    <x v="3"/>
    <x v="0"/>
    <n v="1.7"/>
    <n v="24"/>
    <x v="0"/>
    <n v="2"/>
    <n v="4.3"/>
    <n v="280"/>
    <n v="476"/>
    <x v="0"/>
    <n v="6"/>
    <s v="Q2"/>
    <s v="Thursday"/>
    <s v="Gurugram"/>
    <s v="Email"/>
    <s v="Compliance Request"/>
    <x v="6"/>
    <x v="0"/>
    <s v="Normal"/>
    <s v="Excellent"/>
    <x v="1"/>
  </r>
  <r>
    <s v="OPS-103809"/>
    <d v="2025-01-29T00:00:00"/>
    <x v="5"/>
    <s v="Mumbai"/>
    <s v="Vendor Query"/>
    <s v="High"/>
    <x v="3"/>
    <x v="1"/>
    <x v="0"/>
    <n v="30.3"/>
    <n v="12"/>
    <x v="1"/>
    <n v="1"/>
    <n v="4.0999999999999996"/>
    <n v="320"/>
    <n v="9696"/>
    <x v="5"/>
    <n v="1"/>
    <s v="Q1"/>
    <s v="Wednesday"/>
    <s v="Mumbai"/>
    <s v="Phone"/>
    <s v="Vendor Query"/>
    <x v="5"/>
    <x v="1"/>
    <s v="Normal"/>
    <s v="Critical"/>
    <x v="1"/>
  </r>
  <r>
    <s v="OPS-104116"/>
    <d v="2025-06-30T00:00:00"/>
    <x v="1"/>
    <s v="Noida"/>
    <s v="Report Request"/>
    <s v="High"/>
    <x v="0"/>
    <x v="4"/>
    <x v="0"/>
    <n v="9.6999999999999993"/>
    <n v="12"/>
    <x v="0"/>
    <n v="0"/>
    <n v="5"/>
    <n v="280"/>
    <n v="2716"/>
    <x v="0"/>
    <n v="6"/>
    <s v="Q2"/>
    <s v="Monday"/>
    <s v="Noida"/>
    <s v="Email"/>
    <s v="Report Request"/>
    <x v="1"/>
    <x v="0"/>
    <s v="Normal"/>
    <s v="Good"/>
    <x v="0"/>
  </r>
  <r>
    <s v="OPS-102315"/>
    <d v="2025-04-16T00:00:00"/>
    <x v="4"/>
    <s v="Hyderabad"/>
    <s v="Access Request"/>
    <s v="Low"/>
    <x v="0"/>
    <x v="2"/>
    <x v="0"/>
    <n v="26.2"/>
    <n v="48"/>
    <x v="0"/>
    <n v="1"/>
    <n v="4.0999999999999996"/>
    <n v="350"/>
    <n v="9170"/>
    <x v="10"/>
    <n v="4"/>
    <s v="Q2"/>
    <s v="Wednesday"/>
    <s v="Hyderabad"/>
    <s v="Email"/>
    <s v="Access Request"/>
    <x v="4"/>
    <x v="0"/>
    <s v="Normal"/>
    <s v="Good"/>
    <x v="1"/>
  </r>
  <r>
    <s v="OPS-100720"/>
    <d v="2025-12-31T00:00:00"/>
    <x v="2"/>
    <s v="Mumbai"/>
    <s v="Employee Query"/>
    <s v="Medium"/>
    <x v="0"/>
    <x v="2"/>
    <x v="1"/>
    <n v="6.3"/>
    <n v="24"/>
    <x v="0"/>
    <n v="2"/>
    <n v="4.3"/>
    <n v="320"/>
    <n v="2016"/>
    <x v="7"/>
    <n v="12"/>
    <s v="Q4"/>
    <s v="Wednesday"/>
    <s v="Mumbai"/>
    <s v="Email"/>
    <s v="Employee Query"/>
    <x v="2"/>
    <x v="0"/>
    <s v="Normal"/>
    <s v="Excellent"/>
    <x v="1"/>
  </r>
  <r>
    <s v="OPS-102455"/>
    <d v="2025-04-11T00:00:00"/>
    <x v="5"/>
    <s v="Pune"/>
    <s v="System Issue"/>
    <s v="Medium"/>
    <x v="0"/>
    <x v="1"/>
    <x v="0"/>
    <n v="3.4"/>
    <n v="24"/>
    <x v="0"/>
    <n v="0"/>
    <n v="5"/>
    <n v="400"/>
    <n v="1360"/>
    <x v="10"/>
    <n v="4"/>
    <s v="Q2"/>
    <s v="Friday"/>
    <s v="Pune"/>
    <s v="Email"/>
    <s v="System Issue"/>
    <x v="5"/>
    <x v="0"/>
    <s v="Normal"/>
    <s v="Excellent"/>
    <x v="0"/>
  </r>
  <r>
    <s v="OPS-102707"/>
    <d v="2025-04-11T00:00:00"/>
    <x v="5"/>
    <s v="Noida"/>
    <s v="Invoice Query"/>
    <s v="Medium"/>
    <x v="2"/>
    <x v="4"/>
    <x v="2"/>
    <n v="4.2"/>
    <n v="24"/>
    <x v="0"/>
    <n v="0"/>
    <n v="5"/>
    <n v="280"/>
    <n v="1176"/>
    <x v="10"/>
    <n v="4"/>
    <s v="Q2"/>
    <s v="Friday"/>
    <s v="Noida"/>
    <s v="Teams"/>
    <s v="Invoice Query"/>
    <x v="5"/>
    <x v="0"/>
    <s v="Normal"/>
    <s v="Excellent"/>
    <x v="0"/>
  </r>
  <r>
    <s v="OPS-103447"/>
    <d v="2025-02-11T00:00:00"/>
    <x v="3"/>
    <s v="Hyderabad"/>
    <s v="System Issue"/>
    <s v="Low"/>
    <x v="1"/>
    <x v="4"/>
    <x v="0"/>
    <n v="12.8"/>
    <n v="48"/>
    <x v="0"/>
    <n v="0"/>
    <n v="4.2"/>
    <n v="320"/>
    <n v="4096"/>
    <x v="4"/>
    <n v="2"/>
    <s v="Q1"/>
    <s v="Tuesday"/>
    <s v="Hyderabad"/>
    <s v="Portal"/>
    <s v="System Issue"/>
    <x v="3"/>
    <x v="0"/>
    <s v="Normal"/>
    <s v="Excellent"/>
    <x v="0"/>
  </r>
  <r>
    <s v="OPS-100526"/>
    <d v="2025-12-03T00:00:00"/>
    <x v="3"/>
    <s v="Mumbai"/>
    <s v="Report Request"/>
    <s v="Medium"/>
    <x v="0"/>
    <x v="0"/>
    <x v="0"/>
    <n v="9.1"/>
    <n v="24"/>
    <x v="0"/>
    <n v="0"/>
    <n v="4.9000000000000004"/>
    <n v="320"/>
    <n v="2912"/>
    <x v="7"/>
    <n v="12"/>
    <s v="Q4"/>
    <s v="Wednesday"/>
    <s v="Mumbai"/>
    <s v="Email"/>
    <s v="Report Request"/>
    <x v="3"/>
    <x v="0"/>
    <s v="Normal"/>
    <s v="Excellent"/>
    <x v="0"/>
  </r>
  <r>
    <s v="OPS-100670"/>
    <d v="2025-08-15T00:00:00"/>
    <x v="0"/>
    <s v="Pune"/>
    <s v="Report Request"/>
    <s v="Medium"/>
    <x v="1"/>
    <x v="3"/>
    <x v="0"/>
    <n v="4.7"/>
    <n v="24"/>
    <x v="0"/>
    <n v="1"/>
    <n v="4.5"/>
    <n v="350"/>
    <n v="1645"/>
    <x v="1"/>
    <n v="8"/>
    <s v="Q3"/>
    <s v="Friday"/>
    <s v="Pune"/>
    <s v="Portal"/>
    <s v="Report Request"/>
    <x v="0"/>
    <x v="0"/>
    <s v="Normal"/>
    <s v="Excellent"/>
    <x v="1"/>
  </r>
  <r>
    <s v="OPS-101109"/>
    <d v="2025-02-16T00:00:00"/>
    <x v="6"/>
    <s v="Noida"/>
    <s v="Data Correction"/>
    <s v="Low"/>
    <x v="2"/>
    <x v="3"/>
    <x v="0"/>
    <n v="5.2"/>
    <n v="48"/>
    <x v="0"/>
    <n v="3"/>
    <n v="4.0999999999999996"/>
    <n v="350"/>
    <n v="1820"/>
    <x v="4"/>
    <n v="2"/>
    <s v="Q1"/>
    <s v="Sunday"/>
    <s v="Noida"/>
    <s v="Teams"/>
    <s v="Data Correction"/>
    <x v="6"/>
    <x v="0"/>
    <s v="Normal"/>
    <s v="Excellent"/>
    <x v="1"/>
  </r>
  <r>
    <s v="OPS-103549"/>
    <d v="2025-12-15T00:00:00"/>
    <x v="1"/>
    <s v="Mumbai"/>
    <s v="Employee Query"/>
    <s v="High"/>
    <x v="0"/>
    <x v="5"/>
    <x v="1"/>
    <n v="5.8"/>
    <n v="12"/>
    <x v="0"/>
    <n v="1"/>
    <n v="4.7"/>
    <n v="350"/>
    <n v="2030"/>
    <x v="7"/>
    <n v="12"/>
    <s v="Q4"/>
    <s v="Monday"/>
    <s v="Mumbai"/>
    <s v="Email"/>
    <s v="Employee Query"/>
    <x v="1"/>
    <x v="0"/>
    <s v="Normal"/>
    <s v="Excellent"/>
    <x v="1"/>
  </r>
  <r>
    <s v="OPS-100999"/>
    <d v="2025-12-22T00:00:00"/>
    <x v="3"/>
    <s v="Bengaluru"/>
    <s v="Employee Query"/>
    <s v="Medium"/>
    <x v="0"/>
    <x v="4"/>
    <x v="0"/>
    <n v="22.8"/>
    <n v="24"/>
    <x v="0"/>
    <n v="0"/>
    <n v="4.4000000000000004"/>
    <n v="400"/>
    <n v="9120"/>
    <x v="7"/>
    <n v="12"/>
    <s v="Q4"/>
    <s v="Monday"/>
    <s v="Bengaluru"/>
    <s v="Email"/>
    <s v="Employee Query"/>
    <x v="3"/>
    <x v="0"/>
    <s v="Normal"/>
    <s v="Good"/>
    <x v="0"/>
  </r>
  <r>
    <s v="OPS-104305"/>
    <d v="2025-06-06T00:00:00"/>
    <x v="0"/>
    <s v="Gurugram"/>
    <s v="Report Request"/>
    <s v="Medium"/>
    <x v="0"/>
    <x v="2"/>
    <x v="0"/>
    <n v="12.1"/>
    <n v="24"/>
    <x v="0"/>
    <n v="0"/>
    <n v="4.0999999999999996"/>
    <n v="450"/>
    <n v="5445"/>
    <x v="0"/>
    <n v="6"/>
    <s v="Q2"/>
    <s v="Friday"/>
    <s v="Gurugram"/>
    <s v="Email"/>
    <s v="Report Request"/>
    <x v="0"/>
    <x v="0"/>
    <s v="Normal"/>
    <s v="Good"/>
    <x v="0"/>
  </r>
  <r>
    <s v="OPS-103374"/>
    <d v="2025-11-09T00:00:00"/>
    <x v="1"/>
    <s v="Hyderabad"/>
    <s v="Vendor Query"/>
    <s v="Low"/>
    <x v="2"/>
    <x v="0"/>
    <x v="2"/>
    <n v="11.8"/>
    <n v="48"/>
    <x v="0"/>
    <n v="0"/>
    <n v="4.2"/>
    <n v="400"/>
    <n v="4720"/>
    <x v="6"/>
    <n v="11"/>
    <s v="Q4"/>
    <s v="Sunday"/>
    <s v="Hyderabad"/>
    <s v="Teams"/>
    <s v="Vendor Query"/>
    <x v="1"/>
    <x v="0"/>
    <s v="Normal"/>
    <s v="Excellent"/>
    <x v="0"/>
  </r>
  <r>
    <s v="OPS-104866"/>
    <d v="2025-05-19T00:00:00"/>
    <x v="6"/>
    <s v="Mumbai"/>
    <s v="Access Request"/>
    <s v="High"/>
    <x v="1"/>
    <x v="1"/>
    <x v="0"/>
    <n v="4.9000000000000004"/>
    <n v="12"/>
    <x v="0"/>
    <n v="0"/>
    <n v="4"/>
    <n v="320"/>
    <n v="1568"/>
    <x v="2"/>
    <n v="5"/>
    <s v="Q2"/>
    <s v="Monday"/>
    <s v="Mumbai"/>
    <s v="Portal"/>
    <s v="Access Request"/>
    <x v="6"/>
    <x v="0"/>
    <s v="Normal"/>
    <s v="Excellent"/>
    <x v="0"/>
  </r>
  <r>
    <s v="OPS-100054"/>
    <d v="2025-12-12T00:00:00"/>
    <x v="6"/>
    <s v="Gurugram"/>
    <s v="Employee Query"/>
    <s v="Medium"/>
    <x v="0"/>
    <x v="4"/>
    <x v="0"/>
    <n v="6.1"/>
    <n v="24"/>
    <x v="0"/>
    <n v="0"/>
    <n v="5"/>
    <n v="350"/>
    <n v="2135"/>
    <x v="7"/>
    <n v="12"/>
    <s v="Q4"/>
    <s v="Friday"/>
    <s v="Gurugram"/>
    <s v="Email"/>
    <s v="Employee Query"/>
    <x v="6"/>
    <x v="0"/>
    <s v="Normal"/>
    <s v="Excellent"/>
    <x v="0"/>
  </r>
  <r>
    <s v="OPS-103423"/>
    <d v="2025-05-04T00:00:00"/>
    <x v="0"/>
    <s v="Mumbai"/>
    <s v="Access Request"/>
    <s v="Low"/>
    <x v="0"/>
    <x v="3"/>
    <x v="0"/>
    <n v="10.3"/>
    <n v="48"/>
    <x v="0"/>
    <n v="1"/>
    <n v="4.2"/>
    <n v="350"/>
    <n v="3605"/>
    <x v="2"/>
    <n v="5"/>
    <s v="Q2"/>
    <s v="Sunday"/>
    <s v="Mumbai"/>
    <s v="Email"/>
    <s v="Access Request"/>
    <x v="0"/>
    <x v="0"/>
    <s v="Normal"/>
    <s v="Excellent"/>
    <x v="1"/>
  </r>
  <r>
    <s v="OPS-104628"/>
    <d v="2025-09-08T00:00:00"/>
    <x v="1"/>
    <s v="Hyderabad"/>
    <s v="Unknown"/>
    <s v="Low"/>
    <x v="0"/>
    <x v="2"/>
    <x v="0"/>
    <n v="7.8"/>
    <n v="48"/>
    <x v="0"/>
    <n v="0"/>
    <n v="4.7"/>
    <n v="280"/>
    <n v="2184"/>
    <x v="9"/>
    <n v="9"/>
    <s v="Q3"/>
    <s v="Monday"/>
    <s v="Hyderabad"/>
    <s v="Email"/>
    <s v="Unknown"/>
    <x v="1"/>
    <x v="0"/>
    <s v="Normal"/>
    <s v="Excellent"/>
    <x v="0"/>
  </r>
  <r>
    <s v="OPS-102243"/>
    <d v="2025-03-19T00:00:00"/>
    <x v="6"/>
    <s v="Gurugram"/>
    <s v="Report Request"/>
    <s v="High"/>
    <x v="0"/>
    <x v="0"/>
    <x v="0"/>
    <n v="3.2"/>
    <n v="12"/>
    <x v="0"/>
    <n v="1"/>
    <n v="5"/>
    <n v="450"/>
    <n v="1440"/>
    <x v="8"/>
    <n v="3"/>
    <s v="Q1"/>
    <s v="Wednesday"/>
    <s v="Gurugram"/>
    <s v="Email"/>
    <s v="Report Request"/>
    <x v="6"/>
    <x v="0"/>
    <s v="Normal"/>
    <s v="Excellent"/>
    <x v="1"/>
  </r>
  <r>
    <s v="OPS-101825"/>
    <d v="2025-08-13T00:00:00"/>
    <x v="0"/>
    <s v="Chennai"/>
    <s v="System Issue"/>
    <s v="High"/>
    <x v="2"/>
    <x v="3"/>
    <x v="0"/>
    <n v="10.4"/>
    <n v="12"/>
    <x v="0"/>
    <n v="2"/>
    <n v="4.3"/>
    <n v="350"/>
    <n v="3640"/>
    <x v="1"/>
    <n v="8"/>
    <s v="Q3"/>
    <s v="Wednesday"/>
    <s v="Chennai"/>
    <s v="Teams"/>
    <s v="System Issue"/>
    <x v="0"/>
    <x v="0"/>
    <s v="Normal"/>
    <s v="Good"/>
    <x v="1"/>
  </r>
  <r>
    <s v="OPS-104084"/>
    <d v="2025-12-28T00:00:00"/>
    <x v="0"/>
    <s v="Mumbai"/>
    <s v="Vendor Query"/>
    <s v="Medium"/>
    <x v="0"/>
    <x v="4"/>
    <x v="0"/>
    <n v="11.2"/>
    <n v="24"/>
    <x v="0"/>
    <n v="0"/>
    <n v="4.7"/>
    <n v="280"/>
    <n v="3136"/>
    <x v="7"/>
    <n v="12"/>
    <s v="Q4"/>
    <s v="Sunday"/>
    <s v="Mumbai"/>
    <s v="Email"/>
    <s v="Vendor Query"/>
    <x v="0"/>
    <x v="0"/>
    <s v="Normal"/>
    <s v="Excellent"/>
    <x v="0"/>
  </r>
  <r>
    <s v="OPS-103537"/>
    <d v="2025-11-24T00:00:00"/>
    <x v="6"/>
    <s v="Pune"/>
    <s v="Access Request"/>
    <s v="Medium"/>
    <x v="0"/>
    <x v="4"/>
    <x v="0"/>
    <n v="10.4"/>
    <n v="24"/>
    <x v="0"/>
    <n v="0"/>
    <n v="4.7"/>
    <n v="400"/>
    <n v="4160"/>
    <x v="6"/>
    <n v="11"/>
    <s v="Q4"/>
    <s v="Monday"/>
    <s v="Pune"/>
    <s v="Email"/>
    <s v="Access Request"/>
    <x v="6"/>
    <x v="0"/>
    <s v="Normal"/>
    <s v="Excellent"/>
    <x v="0"/>
  </r>
  <r>
    <s v="OPS-104467"/>
    <d v="2025-02-06T00:00:00"/>
    <x v="2"/>
    <s v="Hyderabad"/>
    <s v="Invoice Query"/>
    <s v="Medium"/>
    <x v="1"/>
    <x v="3"/>
    <x v="0"/>
    <n v="10.199999999999999"/>
    <n v="24"/>
    <x v="0"/>
    <n v="0"/>
    <n v="4.0999999999999996"/>
    <n v="350"/>
    <n v="3570"/>
    <x v="4"/>
    <n v="2"/>
    <s v="Q1"/>
    <s v="Thursday"/>
    <s v="Hyderabad"/>
    <s v="Portal"/>
    <s v="Invoice Query"/>
    <x v="2"/>
    <x v="0"/>
    <s v="Normal"/>
    <s v="Excellent"/>
    <x v="0"/>
  </r>
  <r>
    <s v="OPS-100206"/>
    <d v="2025-04-23T00:00:00"/>
    <x v="2"/>
    <s v="Hyderabad"/>
    <s v="Access Request"/>
    <s v="Low"/>
    <x v="1"/>
    <x v="3"/>
    <x v="0"/>
    <n v="3.4"/>
    <n v="48"/>
    <x v="0"/>
    <n v="1"/>
    <n v="4.3"/>
    <n v="280"/>
    <n v="952"/>
    <x v="10"/>
    <n v="4"/>
    <s v="Q2"/>
    <s v="Wednesday"/>
    <s v="Hyderabad"/>
    <s v="Portal"/>
    <s v="Access Request"/>
    <x v="2"/>
    <x v="0"/>
    <s v="Normal"/>
    <s v="Excellent"/>
    <x v="1"/>
  </r>
  <r>
    <s v="OPS-104691"/>
    <d v="2025-11-16T00:00:00"/>
    <x v="3"/>
    <s v="Chennai"/>
    <s v="Compliance Request"/>
    <s v="Medium"/>
    <x v="3"/>
    <x v="1"/>
    <x v="0"/>
    <n v="15.1"/>
    <n v="24"/>
    <x v="0"/>
    <n v="2"/>
    <n v="3.5"/>
    <n v="280"/>
    <n v="4228"/>
    <x v="6"/>
    <n v="11"/>
    <s v="Q4"/>
    <s v="Sunday"/>
    <s v="Chennai"/>
    <s v="Phone"/>
    <s v="Compliance Request"/>
    <x v="3"/>
    <x v="0"/>
    <s v="Normal"/>
    <s v="Good"/>
    <x v="1"/>
  </r>
  <r>
    <s v="OPS-101832"/>
    <d v="2025-07-13T00:00:00"/>
    <x v="3"/>
    <s v="Bengaluru"/>
    <s v="Invoice Query"/>
    <s v="Medium"/>
    <x v="1"/>
    <x v="2"/>
    <x v="1"/>
    <n v="10"/>
    <n v="24"/>
    <x v="0"/>
    <n v="1"/>
    <n v="5"/>
    <n v="350"/>
    <n v="3500"/>
    <x v="11"/>
    <n v="7"/>
    <s v="Q3"/>
    <s v="Sunday"/>
    <s v="Bengaluru"/>
    <s v="Portal"/>
    <s v="Invoice Query"/>
    <x v="3"/>
    <x v="0"/>
    <s v="Normal"/>
    <s v="Excellent"/>
    <x v="1"/>
  </r>
  <r>
    <s v="OPS-102337"/>
    <d v="2025-10-13T00:00:00"/>
    <x v="2"/>
    <s v="Chennai"/>
    <s v="Access Request"/>
    <s v="Medium"/>
    <x v="0"/>
    <x v="3"/>
    <x v="2"/>
    <n v="13.3"/>
    <n v="24"/>
    <x v="0"/>
    <n v="1"/>
    <n v="4.5999999999999996"/>
    <n v="320"/>
    <n v="4256"/>
    <x v="3"/>
    <n v="10"/>
    <s v="Q4"/>
    <s v="Monday"/>
    <s v="Chennai"/>
    <s v="Email"/>
    <s v="Access Request"/>
    <x v="2"/>
    <x v="0"/>
    <s v="Normal"/>
    <s v="Good"/>
    <x v="1"/>
  </r>
  <r>
    <s v="OPS-104189"/>
    <d v="2025-09-28T00:00:00"/>
    <x v="3"/>
    <s v="Mumbai"/>
    <s v="Data Correction"/>
    <s v="Low"/>
    <x v="1"/>
    <x v="4"/>
    <x v="0"/>
    <n v="10.6"/>
    <n v="48"/>
    <x v="0"/>
    <n v="1"/>
    <n v="4"/>
    <n v="350"/>
    <n v="3710"/>
    <x v="9"/>
    <n v="9"/>
    <s v="Q3"/>
    <s v="Sunday"/>
    <s v="Mumbai"/>
    <s v="Portal"/>
    <s v="Data Correction"/>
    <x v="3"/>
    <x v="0"/>
    <s v="Normal"/>
    <s v="Excellent"/>
    <x v="1"/>
  </r>
  <r>
    <s v="OPS-103103"/>
    <d v="2025-02-07T00:00:00"/>
    <x v="0"/>
    <s v="Chennai"/>
    <s v="Unknown"/>
    <s v="Low"/>
    <x v="0"/>
    <x v="2"/>
    <x v="0"/>
    <n v="26.9"/>
    <n v="48"/>
    <x v="0"/>
    <n v="0"/>
    <n v="4.7"/>
    <n v="350"/>
    <n v="9415"/>
    <x v="4"/>
    <n v="2"/>
    <s v="Q1"/>
    <s v="Friday"/>
    <s v="Chennai"/>
    <s v="Email"/>
    <s v="Unknown"/>
    <x v="0"/>
    <x v="0"/>
    <s v="Normal"/>
    <s v="Good"/>
    <x v="0"/>
  </r>
  <r>
    <s v="OPS-101193"/>
    <d v="2025-07-17T00:00:00"/>
    <x v="6"/>
    <s v="Chennai"/>
    <s v="Vendor Query"/>
    <s v="Medium"/>
    <x v="2"/>
    <x v="2"/>
    <x v="0"/>
    <n v="6.9"/>
    <n v="24"/>
    <x v="0"/>
    <n v="1"/>
    <n v="4.9000000000000004"/>
    <n v="350"/>
    <n v="2415"/>
    <x v="11"/>
    <n v="7"/>
    <s v="Q3"/>
    <s v="Thursday"/>
    <s v="Chennai"/>
    <s v="Teams"/>
    <s v="Vendor Query"/>
    <x v="6"/>
    <x v="0"/>
    <s v="Normal"/>
    <s v="Excellent"/>
    <x v="1"/>
  </r>
  <r>
    <s v="OPS-102199"/>
    <d v="2025-04-28T00:00:00"/>
    <x v="3"/>
    <s v="Mumbai"/>
    <s v="Invoice Query"/>
    <s v="Low"/>
    <x v="0"/>
    <x v="0"/>
    <x v="0"/>
    <n v="18.5"/>
    <n v="48"/>
    <x v="0"/>
    <n v="0"/>
    <n v="4.5"/>
    <n v="450"/>
    <n v="8325"/>
    <x v="10"/>
    <n v="4"/>
    <s v="Q2"/>
    <s v="Monday"/>
    <s v="Mumbai"/>
    <s v="Email"/>
    <s v="Invoice Query"/>
    <x v="3"/>
    <x v="0"/>
    <s v="Normal"/>
    <s v="Excellent"/>
    <x v="0"/>
  </r>
  <r>
    <s v="OPS-103162"/>
    <d v="2025-01-16T00:00:00"/>
    <x v="6"/>
    <s v="Chennai"/>
    <s v="System Issue"/>
    <s v="Low"/>
    <x v="0"/>
    <x v="0"/>
    <x v="0"/>
    <n v="9.1999999999999993"/>
    <n v="48"/>
    <x v="0"/>
    <n v="2"/>
    <n v="4.0999999999999996"/>
    <n v="450"/>
    <n v="4140"/>
    <x v="5"/>
    <n v="1"/>
    <s v="Q1"/>
    <s v="Thursday"/>
    <s v="Chennai"/>
    <s v="Email"/>
    <s v="System Issue"/>
    <x v="6"/>
    <x v="0"/>
    <s v="Normal"/>
    <s v="Excellent"/>
    <x v="1"/>
  </r>
  <r>
    <s v="OPS-102880"/>
    <d v="2025-05-11T00:00:00"/>
    <x v="3"/>
    <s v="Hyderabad"/>
    <s v="Access Request"/>
    <s v="Medium"/>
    <x v="1"/>
    <x v="4"/>
    <x v="0"/>
    <n v="10.4"/>
    <n v="24"/>
    <x v="0"/>
    <n v="1"/>
    <n v="5"/>
    <n v="400"/>
    <n v="4160"/>
    <x v="2"/>
    <n v="5"/>
    <s v="Q2"/>
    <s v="Sunday"/>
    <s v="Hyderabad"/>
    <s v="Portal"/>
    <s v="Access Request"/>
    <x v="3"/>
    <x v="0"/>
    <s v="Normal"/>
    <s v="Excellent"/>
    <x v="1"/>
  </r>
  <r>
    <s v="OPS-103920"/>
    <d v="2025-10-04T00:00:00"/>
    <x v="5"/>
    <s v="Pune"/>
    <s v="System Issue"/>
    <s v="Medium"/>
    <x v="0"/>
    <x v="3"/>
    <x v="0"/>
    <n v="21.3"/>
    <n v="24"/>
    <x v="0"/>
    <n v="0"/>
    <n v="4.5"/>
    <n v="400"/>
    <n v="8520"/>
    <x v="3"/>
    <n v="10"/>
    <s v="Q4"/>
    <s v="Saturday"/>
    <s v="Pune"/>
    <s v="Email"/>
    <s v="System Issue"/>
    <x v="5"/>
    <x v="0"/>
    <s v="Normal"/>
    <s v="Good"/>
    <x v="0"/>
  </r>
  <r>
    <s v="OPS-104402"/>
    <d v="2025-02-12T00:00:00"/>
    <x v="3"/>
    <s v="Chennai"/>
    <s v="Compliance Request"/>
    <s v="High"/>
    <x v="0"/>
    <x v="3"/>
    <x v="0"/>
    <n v="9.6"/>
    <n v="12"/>
    <x v="0"/>
    <n v="0"/>
    <n v="5"/>
    <n v="320"/>
    <n v="3072"/>
    <x v="4"/>
    <n v="2"/>
    <s v="Q1"/>
    <s v="Wednesday"/>
    <s v="Chennai"/>
    <s v="Email"/>
    <s v="Compliance Request"/>
    <x v="3"/>
    <x v="0"/>
    <s v="Normal"/>
    <s v="Good"/>
    <x v="0"/>
  </r>
  <r>
    <s v="OPS-104639"/>
    <d v="2025-04-30T00:00:00"/>
    <x v="2"/>
    <s v="Bengaluru"/>
    <s v="System Issue"/>
    <s v="Low"/>
    <x v="1"/>
    <x v="2"/>
    <x v="0"/>
    <n v="6.8"/>
    <n v="48"/>
    <x v="0"/>
    <n v="0"/>
    <n v="4.7"/>
    <n v="320"/>
    <n v="2176"/>
    <x v="10"/>
    <n v="4"/>
    <s v="Q2"/>
    <s v="Wednesday"/>
    <s v="Bengaluru"/>
    <s v="Portal"/>
    <s v="System Issue"/>
    <x v="2"/>
    <x v="0"/>
    <s v="Normal"/>
    <s v="Excellent"/>
    <x v="0"/>
  </r>
  <r>
    <s v="OPS-101889"/>
    <d v="2025-10-27T00:00:00"/>
    <x v="2"/>
    <s v="Mumbai"/>
    <s v="Access Request"/>
    <s v="High"/>
    <x v="0"/>
    <x v="2"/>
    <x v="0"/>
    <n v="8.8000000000000007"/>
    <n v="12"/>
    <x v="0"/>
    <n v="0"/>
    <n v="4.8"/>
    <n v="400"/>
    <n v="3520"/>
    <x v="3"/>
    <n v="10"/>
    <s v="Q4"/>
    <s v="Monday"/>
    <s v="Mumbai"/>
    <s v="Email"/>
    <s v="Access Request"/>
    <x v="2"/>
    <x v="0"/>
    <s v="Normal"/>
    <s v="Good"/>
    <x v="0"/>
  </r>
  <r>
    <s v="OPS-103026"/>
    <d v="2025-07-08T00:00:00"/>
    <x v="4"/>
    <s v="Hyderabad"/>
    <s v="System Issue"/>
    <s v="Low"/>
    <x v="3"/>
    <x v="3"/>
    <x v="0"/>
    <n v="15.6"/>
    <n v="48"/>
    <x v="0"/>
    <n v="2"/>
    <n v="4.2"/>
    <n v="450"/>
    <n v="7020"/>
    <x v="11"/>
    <n v="7"/>
    <s v="Q3"/>
    <s v="Tuesday"/>
    <s v="Hyderabad"/>
    <s v="Phone"/>
    <s v="System Issue"/>
    <x v="4"/>
    <x v="0"/>
    <s v="Normal"/>
    <s v="Excellent"/>
    <x v="1"/>
  </r>
  <r>
    <s v="OPS-102991"/>
    <d v="2025-04-11T00:00:00"/>
    <x v="0"/>
    <s v="Hyderabad"/>
    <s v="Employee Query"/>
    <s v="Low"/>
    <x v="0"/>
    <x v="0"/>
    <x v="1"/>
    <n v="11.2"/>
    <n v="48"/>
    <x v="0"/>
    <n v="2"/>
    <n v="4.4000000000000004"/>
    <n v="320"/>
    <n v="3584"/>
    <x v="10"/>
    <n v="4"/>
    <s v="Q2"/>
    <s v="Friday"/>
    <s v="Hyderabad"/>
    <s v="Email"/>
    <s v="Employee Query"/>
    <x v="0"/>
    <x v="0"/>
    <s v="Normal"/>
    <s v="Excellent"/>
    <x v="1"/>
  </r>
  <r>
    <s v="OPS-104634"/>
    <d v="2025-05-24T00:00:00"/>
    <x v="4"/>
    <s v="Noida"/>
    <s v="Data Correction"/>
    <s v="High"/>
    <x v="0"/>
    <x v="4"/>
    <x v="0"/>
    <n v="10.3"/>
    <n v="12"/>
    <x v="0"/>
    <n v="2"/>
    <n v="4.9000000000000004"/>
    <n v="350"/>
    <n v="3605"/>
    <x v="2"/>
    <n v="5"/>
    <s v="Q2"/>
    <s v="Saturday"/>
    <s v="Noida"/>
    <s v="Email"/>
    <s v="Data Correction"/>
    <x v="4"/>
    <x v="0"/>
    <s v="Normal"/>
    <s v="Good"/>
    <x v="1"/>
  </r>
  <r>
    <s v="OPS-101336"/>
    <d v="2025-03-16T00:00:00"/>
    <x v="3"/>
    <s v="Mumbai"/>
    <s v="System Issue"/>
    <s v="Low"/>
    <x v="0"/>
    <x v="3"/>
    <x v="0"/>
    <n v="34.299999999999997"/>
    <n v="48"/>
    <x v="0"/>
    <n v="2"/>
    <n v="3.2"/>
    <n v="400"/>
    <n v="13720"/>
    <x v="8"/>
    <n v="3"/>
    <s v="Q1"/>
    <s v="Sunday"/>
    <s v="Mumbai"/>
    <s v="Email"/>
    <s v="System Issue"/>
    <x v="3"/>
    <x v="0"/>
    <s v="Normal"/>
    <s v="Good"/>
    <x v="1"/>
  </r>
  <r>
    <s v="OPS-103903"/>
    <d v="2025-06-08T00:00:00"/>
    <x v="0"/>
    <s v="Gurugram"/>
    <s v="Vendor Query"/>
    <s v="Medium"/>
    <x v="0"/>
    <x v="1"/>
    <x v="0"/>
    <n v="10"/>
    <n v="24"/>
    <x v="0"/>
    <n v="1"/>
    <n v="4.5"/>
    <n v="350"/>
    <n v="3500"/>
    <x v="0"/>
    <n v="6"/>
    <s v="Q2"/>
    <s v="Sunday"/>
    <s v="Gurugram"/>
    <s v="Email"/>
    <s v="Vendor Query"/>
    <x v="0"/>
    <x v="0"/>
    <s v="Normal"/>
    <s v="Excellent"/>
    <x v="1"/>
  </r>
  <r>
    <s v="OPS-104250"/>
    <d v="2025-01-02T00:00:00"/>
    <x v="4"/>
    <s v="Gurugram"/>
    <s v="Report Request"/>
    <s v="High"/>
    <x v="0"/>
    <x v="2"/>
    <x v="0"/>
    <n v="17.399999999999999"/>
    <n v="12"/>
    <x v="1"/>
    <n v="2"/>
    <n v="4"/>
    <n v="400"/>
    <n v="6960"/>
    <x v="5"/>
    <n v="1"/>
    <s v="Q1"/>
    <s v="Thursday"/>
    <s v="Gurugram"/>
    <s v="Email"/>
    <s v="Report Request"/>
    <x v="4"/>
    <x v="1"/>
    <s v="Normal"/>
    <s v="At Risk"/>
    <x v="1"/>
  </r>
  <r>
    <s v="OPS-104110"/>
    <d v="2025-04-26T00:00:00"/>
    <x v="1"/>
    <s v="Unknown"/>
    <s v="Access Request"/>
    <s v="Medium"/>
    <x v="0"/>
    <x v="1"/>
    <x v="0"/>
    <n v="13.4"/>
    <n v="24"/>
    <x v="0"/>
    <n v="1"/>
    <n v="4.5"/>
    <n v="280"/>
    <n v="3752"/>
    <x v="10"/>
    <n v="4"/>
    <s v="Q2"/>
    <s v="Saturday"/>
    <s v="Unknown"/>
    <s v="Email"/>
    <s v="Access Request"/>
    <x v="1"/>
    <x v="0"/>
    <s v="Normal"/>
    <s v="Good"/>
    <x v="1"/>
  </r>
  <r>
    <s v="OPS-101276"/>
    <d v="2025-08-11T00:00:00"/>
    <x v="3"/>
    <s v="Mumbai"/>
    <s v="Vendor Query"/>
    <s v="Medium"/>
    <x v="0"/>
    <x v="3"/>
    <x v="0"/>
    <n v="8.1"/>
    <n v="24"/>
    <x v="0"/>
    <n v="1"/>
    <n v="4.5"/>
    <n v="280"/>
    <n v="2268"/>
    <x v="1"/>
    <n v="8"/>
    <s v="Q3"/>
    <s v="Monday"/>
    <s v="Mumbai"/>
    <s v="Email"/>
    <s v="Vendor Query"/>
    <x v="3"/>
    <x v="0"/>
    <s v="Normal"/>
    <s v="Excellent"/>
    <x v="1"/>
  </r>
  <r>
    <s v="OPS-100739"/>
    <d v="2025-04-15T00:00:00"/>
    <x v="6"/>
    <s v="Mumbai"/>
    <s v="Data Correction"/>
    <s v="Low"/>
    <x v="1"/>
    <x v="1"/>
    <x v="0"/>
    <n v="11.8"/>
    <n v="48"/>
    <x v="0"/>
    <n v="0"/>
    <n v="4.9000000000000004"/>
    <n v="450"/>
    <n v="5310"/>
    <x v="10"/>
    <n v="4"/>
    <s v="Q2"/>
    <s v="Tuesday"/>
    <s v="Mumbai"/>
    <s v="Portal"/>
    <s v="Data Correction"/>
    <x v="6"/>
    <x v="0"/>
    <s v="Normal"/>
    <s v="Excellent"/>
    <x v="0"/>
  </r>
  <r>
    <s v="OPS-104706"/>
    <d v="2025-12-14T00:00:00"/>
    <x v="4"/>
    <s v="Bengaluru"/>
    <s v="Access Request"/>
    <s v="High"/>
    <x v="0"/>
    <x v="3"/>
    <x v="0"/>
    <n v="12"/>
    <n v="12"/>
    <x v="0"/>
    <n v="0"/>
    <n v="4.4000000000000004"/>
    <n v="400"/>
    <n v="4800"/>
    <x v="7"/>
    <n v="12"/>
    <s v="Q4"/>
    <s v="Sunday"/>
    <s v="Bengaluru"/>
    <s v="Email"/>
    <s v="Access Request"/>
    <x v="4"/>
    <x v="0"/>
    <s v="Normal"/>
    <s v="Good"/>
    <x v="0"/>
  </r>
  <r>
    <s v="OPS-104512"/>
    <d v="2025-08-22T00:00:00"/>
    <x v="0"/>
    <s v="Gurugram"/>
    <s v="Access Request"/>
    <s v="Low"/>
    <x v="3"/>
    <x v="1"/>
    <x v="0"/>
    <n v="4.5999999999999996"/>
    <n v="48"/>
    <x v="0"/>
    <n v="0"/>
    <n v="4.7"/>
    <n v="350"/>
    <n v="1610"/>
    <x v="1"/>
    <n v="8"/>
    <s v="Q3"/>
    <s v="Friday"/>
    <s v="Gurugram"/>
    <s v="Phone"/>
    <s v="Access Request"/>
    <x v="0"/>
    <x v="0"/>
    <s v="Normal"/>
    <s v="Excellent"/>
    <x v="0"/>
  </r>
  <r>
    <s v="OPS-100992"/>
    <d v="2025-01-01T00:00:00"/>
    <x v="5"/>
    <s v="Pune"/>
    <s v="Compliance Request"/>
    <s v="Medium"/>
    <x v="1"/>
    <x v="4"/>
    <x v="0"/>
    <n v="3.3"/>
    <n v="24"/>
    <x v="0"/>
    <n v="0"/>
    <n v="4.5999999999999996"/>
    <n v="400"/>
    <n v="1320"/>
    <x v="5"/>
    <n v="1"/>
    <s v="Q1"/>
    <s v="Wednesday"/>
    <s v="Pune"/>
    <s v="Portal"/>
    <s v="Compliance Request"/>
    <x v="5"/>
    <x v="0"/>
    <s v="Normal"/>
    <s v="Excellent"/>
    <x v="0"/>
  </r>
  <r>
    <s v="OPS-102051"/>
    <d v="2025-12-24T00:00:00"/>
    <x v="1"/>
    <s v="Hyderabad"/>
    <s v="System Issue"/>
    <s v="Medium"/>
    <x v="0"/>
    <x v="4"/>
    <x v="2"/>
    <n v="2.9"/>
    <n v="24"/>
    <x v="0"/>
    <n v="0"/>
    <n v="4.5"/>
    <n v="450"/>
    <n v="1305"/>
    <x v="7"/>
    <n v="12"/>
    <s v="Q4"/>
    <s v="Wednesday"/>
    <s v="Hyderabad"/>
    <s v="Email"/>
    <s v="System Issue"/>
    <x v="1"/>
    <x v="0"/>
    <s v="Normal"/>
    <s v="Excellent"/>
    <x v="0"/>
  </r>
  <r>
    <s v="OPS-103022"/>
    <d v="2025-10-08T00:00:00"/>
    <x v="5"/>
    <s v="Pune"/>
    <s v="System Issue"/>
    <s v="Medium"/>
    <x v="0"/>
    <x v="1"/>
    <x v="0"/>
    <n v="6.9"/>
    <n v="24"/>
    <x v="0"/>
    <n v="0"/>
    <n v="4.7"/>
    <n v="350"/>
    <n v="2415"/>
    <x v="3"/>
    <n v="10"/>
    <s v="Q4"/>
    <s v="Wednesday"/>
    <s v="Pune"/>
    <s v="Email"/>
    <s v="System Issue"/>
    <x v="5"/>
    <x v="0"/>
    <s v="Normal"/>
    <s v="Excellent"/>
    <x v="0"/>
  </r>
  <r>
    <s v="OPS-101177"/>
    <d v="2025-09-01T00:00:00"/>
    <x v="3"/>
    <s v="Gurugram"/>
    <s v="Employee Query"/>
    <s v="Medium"/>
    <x v="0"/>
    <x v="0"/>
    <x v="1"/>
    <n v="11.4"/>
    <n v="24"/>
    <x v="0"/>
    <n v="1"/>
    <n v="4.0999999999999996"/>
    <n v="400"/>
    <n v="4560"/>
    <x v="9"/>
    <n v="9"/>
    <s v="Q3"/>
    <s v="Monday"/>
    <s v="Gurugram"/>
    <s v="Email"/>
    <s v="Employee Query"/>
    <x v="3"/>
    <x v="0"/>
    <s v="Normal"/>
    <s v="Excellent"/>
    <x v="1"/>
  </r>
  <r>
    <s v="OPS-102908"/>
    <d v="2025-11-26T00:00:00"/>
    <x v="3"/>
    <s v="Chennai"/>
    <s v="Invoice Query"/>
    <s v="Low"/>
    <x v="0"/>
    <x v="4"/>
    <x v="1"/>
    <n v="28.7"/>
    <n v="48"/>
    <x v="0"/>
    <n v="3"/>
    <n v="3.1"/>
    <n v="350"/>
    <n v="10045"/>
    <x v="6"/>
    <n v="11"/>
    <s v="Q4"/>
    <s v="Wednesday"/>
    <s v="Chennai"/>
    <s v="Email"/>
    <s v="Invoice Query"/>
    <x v="3"/>
    <x v="0"/>
    <s v="Normal"/>
    <s v="Good"/>
    <x v="1"/>
  </r>
  <r>
    <s v="OPS-100048"/>
    <d v="2025-10-01T00:00:00"/>
    <x v="3"/>
    <s v="Gurugram"/>
    <s v="Compliance Request"/>
    <s v="Medium"/>
    <x v="0"/>
    <x v="4"/>
    <x v="0"/>
    <n v="5.7"/>
    <n v="24"/>
    <x v="0"/>
    <n v="0"/>
    <n v="4.8"/>
    <n v="280"/>
    <n v="1596"/>
    <x v="3"/>
    <n v="10"/>
    <s v="Q4"/>
    <s v="Wednesday"/>
    <s v="Gurugram"/>
    <s v="Email"/>
    <s v="Compliance Request"/>
    <x v="3"/>
    <x v="0"/>
    <s v="Normal"/>
    <s v="Excellent"/>
    <x v="0"/>
  </r>
  <r>
    <s v="OPS-100606"/>
    <d v="2025-01-07T00:00:00"/>
    <x v="3"/>
    <s v="Chennai"/>
    <s v="System Issue"/>
    <s v="High"/>
    <x v="1"/>
    <x v="0"/>
    <x v="0"/>
    <n v="12.4"/>
    <n v="12"/>
    <x v="1"/>
    <n v="0"/>
    <n v="4.8"/>
    <n v="350"/>
    <n v="4340"/>
    <x v="5"/>
    <n v="1"/>
    <s v="Q1"/>
    <s v="Tuesday"/>
    <s v="Chennai"/>
    <s v="Portal"/>
    <s v="System Issue"/>
    <x v="3"/>
    <x v="1"/>
    <s v="Normal"/>
    <s v="At Risk"/>
    <x v="0"/>
  </r>
  <r>
    <s v="OPS-103163"/>
    <d v="2025-03-03T00:00:00"/>
    <x v="6"/>
    <s v="Gurugram"/>
    <s v="Access Request"/>
    <s v="Medium"/>
    <x v="0"/>
    <x v="4"/>
    <x v="0"/>
    <n v="8.9"/>
    <n v="24"/>
    <x v="0"/>
    <n v="2"/>
    <n v="4.7"/>
    <n v="450"/>
    <n v="4005"/>
    <x v="8"/>
    <n v="3"/>
    <s v="Q1"/>
    <s v="Monday"/>
    <s v="Gurugram"/>
    <s v="Email"/>
    <s v="Access Request"/>
    <x v="6"/>
    <x v="0"/>
    <s v="Normal"/>
    <s v="Excellent"/>
    <x v="1"/>
  </r>
  <r>
    <s v="OPS-103084"/>
    <d v="2025-08-15T00:00:00"/>
    <x v="1"/>
    <s v="Hyderabad"/>
    <s v="System Issue"/>
    <s v="High"/>
    <x v="0"/>
    <x v="4"/>
    <x v="0"/>
    <n v="6.2"/>
    <n v="12"/>
    <x v="0"/>
    <n v="0"/>
    <n v="5"/>
    <n v="350"/>
    <n v="2170"/>
    <x v="1"/>
    <n v="8"/>
    <s v="Q3"/>
    <s v="Friday"/>
    <s v="Hyderabad"/>
    <s v="Email"/>
    <s v="System Issue"/>
    <x v="1"/>
    <x v="0"/>
    <s v="Normal"/>
    <s v="Good"/>
    <x v="0"/>
  </r>
  <r>
    <s v="OPS-104700"/>
    <d v="2025-04-06T00:00:00"/>
    <x v="1"/>
    <s v="Chennai"/>
    <s v="Invoice Query"/>
    <s v="Low"/>
    <x v="2"/>
    <x v="4"/>
    <x v="2"/>
    <n v="18.399999999999999"/>
    <n v="48"/>
    <x v="0"/>
    <n v="0"/>
    <n v="4.0999999999999996"/>
    <n v="450"/>
    <n v="8280"/>
    <x v="10"/>
    <n v="4"/>
    <s v="Q2"/>
    <s v="Sunday"/>
    <s v="Chennai"/>
    <s v="Teams"/>
    <s v="Invoice Query"/>
    <x v="1"/>
    <x v="0"/>
    <s v="Normal"/>
    <s v="Excellent"/>
    <x v="0"/>
  </r>
  <r>
    <s v="OPS-100673"/>
    <d v="2025-02-16T00:00:00"/>
    <x v="3"/>
    <s v="Pune"/>
    <s v="Compliance Request"/>
    <s v="High"/>
    <x v="0"/>
    <x v="2"/>
    <x v="0"/>
    <n v="15.3"/>
    <n v="12"/>
    <x v="1"/>
    <n v="0"/>
    <n v="4"/>
    <n v="450"/>
    <n v="6885"/>
    <x v="4"/>
    <n v="2"/>
    <s v="Q1"/>
    <s v="Sunday"/>
    <s v="Pune"/>
    <s v="Email"/>
    <s v="Compliance Request"/>
    <x v="3"/>
    <x v="1"/>
    <s v="Normal"/>
    <s v="At Risk"/>
    <x v="0"/>
  </r>
  <r>
    <s v="OPS-100488"/>
    <d v="2025-04-10T00:00:00"/>
    <x v="6"/>
    <s v="Gurugram"/>
    <s v="Compliance Request"/>
    <s v="Low"/>
    <x v="2"/>
    <x v="4"/>
    <x v="1"/>
    <n v="14.8"/>
    <n v="48"/>
    <x v="0"/>
    <n v="3"/>
    <n v="4"/>
    <n v="400"/>
    <n v="5920"/>
    <x v="10"/>
    <n v="4"/>
    <s v="Q2"/>
    <s v="Thursday"/>
    <s v="Gurugram"/>
    <s v="Teams"/>
    <s v="Compliance Request"/>
    <x v="6"/>
    <x v="0"/>
    <s v="Normal"/>
    <s v="Excellent"/>
    <x v="1"/>
  </r>
  <r>
    <s v="OPS-102878"/>
    <d v="2025-03-23T00:00:00"/>
    <x v="3"/>
    <s v="Mumbai"/>
    <s v="System Issue"/>
    <s v="Medium"/>
    <x v="2"/>
    <x v="0"/>
    <x v="1"/>
    <n v="54.1"/>
    <n v="24"/>
    <x v="1"/>
    <n v="2"/>
    <n v="2.5"/>
    <n v="320"/>
    <n v="17312"/>
    <x v="8"/>
    <n v="3"/>
    <s v="Q1"/>
    <s v="Sunday"/>
    <s v="Mumbai"/>
    <s v="Teams"/>
    <s v="System Issue"/>
    <x v="3"/>
    <x v="1"/>
    <s v="Normal"/>
    <s v="Critical"/>
    <x v="1"/>
  </r>
  <r>
    <s v="OPS-102869"/>
    <d v="2025-05-28T00:00:00"/>
    <x v="4"/>
    <s v="Noida"/>
    <s v="Compliance Request"/>
    <s v="High"/>
    <x v="3"/>
    <x v="0"/>
    <x v="0"/>
    <n v="14.2"/>
    <n v="12"/>
    <x v="1"/>
    <n v="0"/>
    <n v="4.5"/>
    <n v="350"/>
    <n v="4970"/>
    <x v="2"/>
    <n v="5"/>
    <s v="Q2"/>
    <s v="Wednesday"/>
    <s v="Noida"/>
    <s v="Phone"/>
    <s v="Compliance Request"/>
    <x v="4"/>
    <x v="1"/>
    <s v="Normal"/>
    <s v="At Risk"/>
    <x v="0"/>
  </r>
  <r>
    <s v="OPS-100300"/>
    <d v="2025-10-16T00:00:00"/>
    <x v="1"/>
    <s v="Chennai"/>
    <s v="System Issue"/>
    <s v="Low"/>
    <x v="0"/>
    <x v="4"/>
    <x v="0"/>
    <n v="6.5"/>
    <n v="48"/>
    <x v="0"/>
    <n v="1"/>
    <n v="5"/>
    <n v="280"/>
    <n v="1820"/>
    <x v="3"/>
    <n v="10"/>
    <s v="Q4"/>
    <s v="Thursday"/>
    <s v="Chennai"/>
    <s v="Email"/>
    <s v="System Issue"/>
    <x v="1"/>
    <x v="0"/>
    <s v="Normal"/>
    <s v="Excellent"/>
    <x v="1"/>
  </r>
  <r>
    <s v="OPS-103881"/>
    <d v="2025-02-28T00:00:00"/>
    <x v="2"/>
    <s v="Gurugram"/>
    <s v="Compliance Request"/>
    <s v="Medium"/>
    <x v="3"/>
    <x v="2"/>
    <x v="0"/>
    <n v="14.3"/>
    <n v="24"/>
    <x v="0"/>
    <n v="1"/>
    <n v="4.5999999999999996"/>
    <n v="280"/>
    <n v="4004"/>
    <x v="4"/>
    <n v="2"/>
    <s v="Q1"/>
    <s v="Friday"/>
    <s v="Gurugram"/>
    <s v="Phone"/>
    <s v="Compliance Request"/>
    <x v="2"/>
    <x v="0"/>
    <s v="Normal"/>
    <s v="Good"/>
    <x v="1"/>
  </r>
  <r>
    <s v="OPS-103091"/>
    <d v="2025-09-09T00:00:00"/>
    <x v="4"/>
    <s v="Noida"/>
    <s v="Employee Query"/>
    <s v="Medium"/>
    <x v="0"/>
    <x v="4"/>
    <x v="0"/>
    <n v="7.9"/>
    <n v="24"/>
    <x v="0"/>
    <n v="0"/>
    <n v="4.4000000000000004"/>
    <n v="350"/>
    <n v="2765"/>
    <x v="9"/>
    <n v="9"/>
    <s v="Q3"/>
    <s v="Tuesday"/>
    <s v="Noida"/>
    <s v="Email"/>
    <s v="Employee Query"/>
    <x v="4"/>
    <x v="0"/>
    <s v="Normal"/>
    <s v="Excellent"/>
    <x v="0"/>
  </r>
  <r>
    <s v="OPS-102912"/>
    <d v="2025-01-22T00:00:00"/>
    <x v="0"/>
    <s v="Noida"/>
    <s v="Report Request"/>
    <s v="Low"/>
    <x v="0"/>
    <x v="1"/>
    <x v="0"/>
    <n v="22.4"/>
    <n v="48"/>
    <x v="0"/>
    <n v="1"/>
    <n v="4.2"/>
    <n v="280"/>
    <n v="6272"/>
    <x v="5"/>
    <n v="1"/>
    <s v="Q1"/>
    <s v="Wednesday"/>
    <s v="Noida"/>
    <s v="Email"/>
    <s v="Report Request"/>
    <x v="0"/>
    <x v="0"/>
    <s v="Normal"/>
    <s v="Excellent"/>
    <x v="1"/>
  </r>
  <r>
    <s v="OPS-103511"/>
    <d v="2025-09-07T00:00:00"/>
    <x v="6"/>
    <s v="Chennai"/>
    <s v="Data Correction"/>
    <s v="Critical"/>
    <x v="1"/>
    <x v="4"/>
    <x v="0"/>
    <n v="5.3"/>
    <n v="4"/>
    <x v="1"/>
    <n v="1"/>
    <n v="3.9"/>
    <n v="400"/>
    <n v="2120"/>
    <x v="9"/>
    <n v="9"/>
    <s v="Q3"/>
    <s v="Sunday"/>
    <s v="Chennai"/>
    <s v="Portal"/>
    <s v="Data Correction"/>
    <x v="6"/>
    <x v="1"/>
    <s v="Normal"/>
    <s v="At Risk"/>
    <x v="1"/>
  </r>
  <r>
    <s v="OPS-103263"/>
    <d v="2025-10-04T00:00:00"/>
    <x v="5"/>
    <s v="Noida"/>
    <s v="Data Correction"/>
    <s v="Low"/>
    <x v="1"/>
    <x v="0"/>
    <x v="0"/>
    <n v="2.8"/>
    <n v="48"/>
    <x v="0"/>
    <n v="0"/>
    <n v="5"/>
    <n v="320"/>
    <n v="896"/>
    <x v="3"/>
    <n v="10"/>
    <s v="Q4"/>
    <s v="Saturday"/>
    <s v="Noida"/>
    <s v="Portal"/>
    <s v="Data Correction"/>
    <x v="5"/>
    <x v="0"/>
    <s v="Normal"/>
    <s v="Excellent"/>
    <x v="0"/>
  </r>
  <r>
    <s v="OPS-101930"/>
    <d v="2025-07-05T00:00:00"/>
    <x v="1"/>
    <s v="Noida"/>
    <s v="Employee Query"/>
    <s v="Medium"/>
    <x v="0"/>
    <x v="0"/>
    <x v="0"/>
    <n v="1.6"/>
    <n v="24"/>
    <x v="0"/>
    <n v="1"/>
    <n v="4.7"/>
    <n v="400"/>
    <n v="640"/>
    <x v="11"/>
    <n v="7"/>
    <s v="Q3"/>
    <s v="Saturday"/>
    <s v="Noida"/>
    <s v="Email"/>
    <s v="Employee Query"/>
    <x v="1"/>
    <x v="0"/>
    <s v="Normal"/>
    <s v="Excellent"/>
    <x v="1"/>
  </r>
  <r>
    <s v="OPS-104205"/>
    <d v="2025-09-02T00:00:00"/>
    <x v="2"/>
    <s v="Chennai"/>
    <s v="Invoice Query"/>
    <s v="High"/>
    <x v="1"/>
    <x v="4"/>
    <x v="0"/>
    <n v="16.600000000000001"/>
    <n v="12"/>
    <x v="1"/>
    <n v="1"/>
    <n v="4.8"/>
    <n v="350"/>
    <n v="5810"/>
    <x v="9"/>
    <n v="9"/>
    <s v="Q3"/>
    <s v="Tuesday"/>
    <s v="Chennai"/>
    <s v="Portal"/>
    <s v="Invoice Query"/>
    <x v="2"/>
    <x v="1"/>
    <s v="Normal"/>
    <s v="At Risk"/>
    <x v="1"/>
  </r>
  <r>
    <s v="OPS-103899"/>
    <d v="2025-08-04T00:00:00"/>
    <x v="5"/>
    <s v="Gurugram"/>
    <s v="Compliance Request"/>
    <s v="Low"/>
    <x v="0"/>
    <x v="0"/>
    <x v="0"/>
    <n v="23"/>
    <n v="48"/>
    <x v="0"/>
    <n v="1"/>
    <n v="4.3"/>
    <n v="280"/>
    <n v="6440"/>
    <x v="1"/>
    <n v="8"/>
    <s v="Q3"/>
    <s v="Monday"/>
    <s v="Gurugram"/>
    <s v="Email"/>
    <s v="Compliance Request"/>
    <x v="5"/>
    <x v="0"/>
    <s v="Normal"/>
    <s v="Excellent"/>
    <x v="1"/>
  </r>
  <r>
    <s v="OPS-101648"/>
    <d v="2025-07-10T00:00:00"/>
    <x v="0"/>
    <s v="Hyderabad"/>
    <s v="Report Request"/>
    <s v="Medium"/>
    <x v="1"/>
    <x v="0"/>
    <x v="2"/>
    <n v="21.4"/>
    <n v="24"/>
    <x v="0"/>
    <n v="0"/>
    <n v="4.3"/>
    <n v="350"/>
    <n v="7490"/>
    <x v="11"/>
    <n v="7"/>
    <s v="Q3"/>
    <s v="Thursday"/>
    <s v="Hyderabad"/>
    <s v="Portal"/>
    <s v="Report Request"/>
    <x v="0"/>
    <x v="0"/>
    <s v="Normal"/>
    <s v="Good"/>
    <x v="0"/>
  </r>
  <r>
    <s v="OPS-100107"/>
    <d v="2025-09-18T00:00:00"/>
    <x v="4"/>
    <s v="Bengaluru"/>
    <s v="Data Correction"/>
    <s v="Low"/>
    <x v="0"/>
    <x v="3"/>
    <x v="0"/>
    <n v="14.5"/>
    <n v="48"/>
    <x v="0"/>
    <n v="0"/>
    <n v="5"/>
    <n v="450"/>
    <n v="6525"/>
    <x v="9"/>
    <n v="9"/>
    <s v="Q3"/>
    <s v="Thursday"/>
    <s v="Bengaluru"/>
    <s v="Email"/>
    <s v="Data Correction"/>
    <x v="4"/>
    <x v="0"/>
    <s v="Normal"/>
    <s v="Excellent"/>
    <x v="0"/>
  </r>
  <r>
    <s v="OPS-100607"/>
    <d v="2025-06-23T00:00:00"/>
    <x v="2"/>
    <s v="Hyderabad"/>
    <s v="Report Request"/>
    <s v="High"/>
    <x v="0"/>
    <x v="3"/>
    <x v="0"/>
    <n v="17.2"/>
    <n v="12"/>
    <x v="1"/>
    <n v="0"/>
    <n v="5"/>
    <n v="280"/>
    <n v="4816"/>
    <x v="0"/>
    <n v="6"/>
    <s v="Q2"/>
    <s v="Monday"/>
    <s v="Hyderabad"/>
    <s v="Email"/>
    <s v="Report Request"/>
    <x v="2"/>
    <x v="1"/>
    <s v="Normal"/>
    <s v="At Risk"/>
    <x v="0"/>
  </r>
  <r>
    <s v="OPS-103466"/>
    <d v="2025-09-09T00:00:00"/>
    <x v="4"/>
    <s v="Bengaluru"/>
    <s v="Invoice Query"/>
    <s v="Low"/>
    <x v="1"/>
    <x v="4"/>
    <x v="0"/>
    <n v="15.3"/>
    <n v="48"/>
    <x v="0"/>
    <n v="1"/>
    <n v="4.5"/>
    <n v="280"/>
    <n v="4284"/>
    <x v="9"/>
    <n v="9"/>
    <s v="Q3"/>
    <s v="Tuesday"/>
    <s v="Bengaluru"/>
    <s v="Portal"/>
    <s v="Invoice Query"/>
    <x v="4"/>
    <x v="0"/>
    <s v="Normal"/>
    <s v="Excellent"/>
    <x v="1"/>
  </r>
  <r>
    <s v="OPS-101222"/>
    <d v="2025-06-07T00:00:00"/>
    <x v="5"/>
    <s v="Gurugram"/>
    <s v="System Issue"/>
    <s v="Medium"/>
    <x v="0"/>
    <x v="0"/>
    <x v="0"/>
    <n v="10.4"/>
    <n v="24"/>
    <x v="0"/>
    <n v="0"/>
    <n v="5"/>
    <n v="450"/>
    <n v="4680"/>
    <x v="0"/>
    <n v="6"/>
    <s v="Q2"/>
    <s v="Saturday"/>
    <s v="Gurugram"/>
    <s v="Email"/>
    <s v="System Issue"/>
    <x v="5"/>
    <x v="0"/>
    <s v="Normal"/>
    <s v="Excellent"/>
    <x v="0"/>
  </r>
  <r>
    <s v="OPS-104684"/>
    <d v="2025-08-22T00:00:00"/>
    <x v="3"/>
    <s v="Chennai"/>
    <s v="Invoice Query"/>
    <s v="Medium"/>
    <x v="2"/>
    <x v="3"/>
    <x v="0"/>
    <n v="11.5"/>
    <n v="24"/>
    <x v="0"/>
    <n v="0"/>
    <n v="4.9000000000000004"/>
    <n v="320"/>
    <n v="3680"/>
    <x v="1"/>
    <n v="8"/>
    <s v="Q3"/>
    <s v="Friday"/>
    <s v="Chennai"/>
    <s v="Teams"/>
    <s v="Invoice Query"/>
    <x v="3"/>
    <x v="0"/>
    <s v="Normal"/>
    <s v="Excellent"/>
    <x v="0"/>
  </r>
  <r>
    <s v="OPS-103635"/>
    <d v="2025-10-22T00:00:00"/>
    <x v="4"/>
    <s v="Mumbai"/>
    <s v="Invoice Query"/>
    <s v="Low"/>
    <x v="0"/>
    <x v="4"/>
    <x v="0"/>
    <n v="17.3"/>
    <n v="48"/>
    <x v="0"/>
    <n v="0"/>
    <n v="4.4000000000000004"/>
    <n v="350"/>
    <n v="6055"/>
    <x v="3"/>
    <n v="10"/>
    <s v="Q4"/>
    <s v="Wednesday"/>
    <s v="Mumbai"/>
    <s v="Email"/>
    <s v="Invoice Query"/>
    <x v="4"/>
    <x v="0"/>
    <s v="Normal"/>
    <s v="Excellent"/>
    <x v="0"/>
  </r>
  <r>
    <s v="OPS-104333"/>
    <d v="2025-06-06T00:00:00"/>
    <x v="2"/>
    <s v="Gurugram"/>
    <s v="Report Request"/>
    <s v="Medium"/>
    <x v="0"/>
    <x v="2"/>
    <x v="2"/>
    <n v="6.7"/>
    <n v="24"/>
    <x v="0"/>
    <n v="0"/>
    <n v="4.8"/>
    <n v="400"/>
    <n v="2680"/>
    <x v="0"/>
    <n v="6"/>
    <s v="Q2"/>
    <s v="Friday"/>
    <s v="Gurugram"/>
    <s v="Email"/>
    <s v="Report Request"/>
    <x v="2"/>
    <x v="0"/>
    <s v="Normal"/>
    <s v="Excellent"/>
    <x v="0"/>
  </r>
  <r>
    <s v="OPS-100079"/>
    <d v="2025-09-09T00:00:00"/>
    <x v="5"/>
    <s v="Gurugram"/>
    <s v="Compliance Request"/>
    <s v="High"/>
    <x v="1"/>
    <x v="2"/>
    <x v="2"/>
    <n v="11.5"/>
    <n v="12"/>
    <x v="0"/>
    <n v="0"/>
    <n v="5"/>
    <n v="280"/>
    <n v="3220"/>
    <x v="9"/>
    <n v="9"/>
    <s v="Q3"/>
    <s v="Tuesday"/>
    <s v="Gurugram"/>
    <s v="Portal"/>
    <s v="Compliance Request"/>
    <x v="5"/>
    <x v="0"/>
    <s v="Normal"/>
    <s v="Good"/>
    <x v="0"/>
  </r>
  <r>
    <s v="OPS-100032"/>
    <d v="2025-06-19T00:00:00"/>
    <x v="2"/>
    <s v="Noida"/>
    <s v="Vendor Query"/>
    <s v="Low"/>
    <x v="0"/>
    <x v="3"/>
    <x v="0"/>
    <n v="4.8"/>
    <n v="48"/>
    <x v="0"/>
    <n v="0"/>
    <n v="5"/>
    <n v="320"/>
    <n v="1536"/>
    <x v="0"/>
    <n v="6"/>
    <s v="Q2"/>
    <s v="Thursday"/>
    <s v="Noida"/>
    <s v="Email"/>
    <s v="Vendor Query"/>
    <x v="2"/>
    <x v="0"/>
    <s v="Normal"/>
    <s v="Excellent"/>
    <x v="0"/>
  </r>
  <r>
    <s v="OPS-102198"/>
    <d v="2025-05-21T00:00:00"/>
    <x v="2"/>
    <s v="Mumbai"/>
    <s v="Report Request"/>
    <s v="High"/>
    <x v="0"/>
    <x v="4"/>
    <x v="0"/>
    <n v="7.9"/>
    <n v="12"/>
    <x v="0"/>
    <n v="0"/>
    <n v="4.5999999999999996"/>
    <n v="320"/>
    <n v="2528"/>
    <x v="2"/>
    <n v="5"/>
    <s v="Q2"/>
    <s v="Wednesday"/>
    <s v="Mumbai"/>
    <s v="Email"/>
    <s v="Report Request"/>
    <x v="2"/>
    <x v="0"/>
    <s v="Normal"/>
    <s v="Good"/>
    <x v="0"/>
  </r>
  <r>
    <s v="OPS-103714"/>
    <d v="2025-08-06T00:00:00"/>
    <x v="0"/>
    <s v="Pune"/>
    <s v="Invoice Query"/>
    <s v="Low"/>
    <x v="0"/>
    <x v="4"/>
    <x v="0"/>
    <n v="7.2"/>
    <n v="48"/>
    <x v="0"/>
    <n v="0"/>
    <n v="5"/>
    <n v="320"/>
    <n v="2304"/>
    <x v="1"/>
    <n v="8"/>
    <s v="Q3"/>
    <s v="Wednesday"/>
    <s v="Pune"/>
    <s v="Email"/>
    <s v="Invoice Query"/>
    <x v="0"/>
    <x v="0"/>
    <s v="Normal"/>
    <s v="Excellent"/>
    <x v="0"/>
  </r>
  <r>
    <s v="OPS-104664"/>
    <d v="2025-01-06T00:00:00"/>
    <x v="3"/>
    <s v="Pune"/>
    <s v="Access Request"/>
    <s v="Low"/>
    <x v="2"/>
    <x v="3"/>
    <x v="0"/>
    <n v="23.2"/>
    <n v="48"/>
    <x v="0"/>
    <n v="1"/>
    <n v="4.2"/>
    <n v="450"/>
    <n v="10440"/>
    <x v="5"/>
    <n v="1"/>
    <s v="Q1"/>
    <s v="Monday"/>
    <s v="Pune"/>
    <s v="Teams"/>
    <s v="Access Request"/>
    <x v="3"/>
    <x v="0"/>
    <s v="Normal"/>
    <s v="Excellent"/>
    <x v="1"/>
  </r>
  <r>
    <s v="OPS-104323"/>
    <d v="2025-07-27T00:00:00"/>
    <x v="5"/>
    <s v="Gurugram"/>
    <s v="Report Request"/>
    <s v="High"/>
    <x v="3"/>
    <x v="0"/>
    <x v="0"/>
    <n v="18.600000000000001"/>
    <n v="12"/>
    <x v="1"/>
    <n v="0"/>
    <n v="4"/>
    <n v="400"/>
    <n v="7440"/>
    <x v="11"/>
    <n v="7"/>
    <s v="Q3"/>
    <s v="Sunday"/>
    <s v="Gurugram"/>
    <s v="Phone"/>
    <s v="Report Request"/>
    <x v="5"/>
    <x v="1"/>
    <s v="Normal"/>
    <s v="Critical"/>
    <x v="0"/>
  </r>
  <r>
    <s v="OPS-101735"/>
    <d v="2025-01-22T00:00:00"/>
    <x v="6"/>
    <s v="Bengaluru"/>
    <s v="System Issue"/>
    <s v="Low"/>
    <x v="0"/>
    <x v="0"/>
    <x v="1"/>
    <n v="8"/>
    <n v="48"/>
    <x v="0"/>
    <n v="2"/>
    <n v="4.7"/>
    <n v="280"/>
    <n v="2240"/>
    <x v="5"/>
    <n v="1"/>
    <s v="Q1"/>
    <s v="Wednesday"/>
    <s v="Bengaluru"/>
    <s v="Email"/>
    <s v="System Issue"/>
    <x v="6"/>
    <x v="0"/>
    <s v="Normal"/>
    <s v="Excellent"/>
    <x v="1"/>
  </r>
  <r>
    <s v="OPS-100390"/>
    <d v="2025-12-20T00:00:00"/>
    <x v="1"/>
    <s v="Bengaluru"/>
    <s v="Compliance Request"/>
    <s v="High"/>
    <x v="0"/>
    <x v="4"/>
    <x v="0"/>
    <n v="19.5"/>
    <n v="12"/>
    <x v="1"/>
    <n v="1"/>
    <n v="4.4000000000000004"/>
    <n v="400"/>
    <n v="7800"/>
    <x v="7"/>
    <n v="12"/>
    <s v="Q4"/>
    <s v="Saturday"/>
    <s v="Bengaluru"/>
    <s v="Email"/>
    <s v="Compliance Request"/>
    <x v="1"/>
    <x v="1"/>
    <s v="Normal"/>
    <s v="Critical"/>
    <x v="1"/>
  </r>
  <r>
    <s v="OPS-102136"/>
    <d v="2025-10-31T00:00:00"/>
    <x v="2"/>
    <s v="Bengaluru"/>
    <s v="Employee Query"/>
    <s v="Medium"/>
    <x v="0"/>
    <x v="4"/>
    <x v="0"/>
    <n v="13.8"/>
    <n v="24"/>
    <x v="0"/>
    <n v="0"/>
    <n v="4.3"/>
    <n v="350"/>
    <n v="4830"/>
    <x v="3"/>
    <n v="10"/>
    <s v="Q4"/>
    <s v="Friday"/>
    <s v="Bengaluru"/>
    <s v="Email"/>
    <s v="Employee Query"/>
    <x v="2"/>
    <x v="0"/>
    <s v="Normal"/>
    <s v="Good"/>
    <x v="0"/>
  </r>
  <r>
    <s v="OPS-104678"/>
    <d v="2025-11-29T00:00:00"/>
    <x v="6"/>
    <s v="Mumbai"/>
    <s v="Vendor Query"/>
    <s v="Medium"/>
    <x v="0"/>
    <x v="0"/>
    <x v="1"/>
    <n v="4.4000000000000004"/>
    <n v="24"/>
    <x v="0"/>
    <n v="1"/>
    <n v="4.5"/>
    <n v="400"/>
    <n v="1760"/>
    <x v="6"/>
    <n v="11"/>
    <s v="Q4"/>
    <s v="Saturday"/>
    <s v="Mumbai"/>
    <s v="Email"/>
    <s v="Vendor Query"/>
    <x v="6"/>
    <x v="0"/>
    <s v="Normal"/>
    <s v="Excellent"/>
    <x v="1"/>
  </r>
  <r>
    <s v="OPS-100045"/>
    <d v="2025-01-21T00:00:00"/>
    <x v="0"/>
    <s v="Hyderabad"/>
    <s v="Compliance Request"/>
    <s v="Low"/>
    <x v="2"/>
    <x v="0"/>
    <x v="2"/>
    <n v="6.7"/>
    <n v="48"/>
    <x v="0"/>
    <n v="2"/>
    <n v="4.5"/>
    <n v="400"/>
    <n v="2680"/>
    <x v="5"/>
    <n v="1"/>
    <s v="Q1"/>
    <s v="Tuesday"/>
    <s v="Hyderabad"/>
    <s v="Teams"/>
    <s v="Compliance Request"/>
    <x v="0"/>
    <x v="0"/>
    <s v="Normal"/>
    <s v="Excellent"/>
    <x v="1"/>
  </r>
  <r>
    <s v="OPS-102771"/>
    <d v="2025-11-09T00:00:00"/>
    <x v="6"/>
    <s v="Hyderabad"/>
    <s v="Compliance Request"/>
    <s v="High"/>
    <x v="0"/>
    <x v="2"/>
    <x v="0"/>
    <n v="1.9"/>
    <n v="12"/>
    <x v="0"/>
    <n v="0"/>
    <n v="4.3"/>
    <n v="320"/>
    <n v="608"/>
    <x v="6"/>
    <n v="11"/>
    <s v="Q4"/>
    <s v="Sunday"/>
    <s v="Hyderabad"/>
    <s v="Email"/>
    <s v="Compliance Request"/>
    <x v="6"/>
    <x v="0"/>
    <s v="Normal"/>
    <s v="Excellent"/>
    <x v="0"/>
  </r>
  <r>
    <s v="OPS-101988"/>
    <d v="2025-01-01T00:00:00"/>
    <x v="4"/>
    <s v="Mumbai"/>
    <s v="Access Request"/>
    <s v="Medium"/>
    <x v="1"/>
    <x v="3"/>
    <x v="0"/>
    <n v="8.5"/>
    <n v="24"/>
    <x v="0"/>
    <n v="0"/>
    <n v="5"/>
    <n v="280"/>
    <n v="2380"/>
    <x v="5"/>
    <n v="1"/>
    <s v="Q1"/>
    <s v="Wednesday"/>
    <s v="Mumbai"/>
    <s v="Portal"/>
    <s v="Access Request"/>
    <x v="4"/>
    <x v="0"/>
    <s v="Normal"/>
    <s v="Excellent"/>
    <x v="0"/>
  </r>
  <r>
    <s v="OPS-104005"/>
    <d v="2025-12-26T00:00:00"/>
    <x v="0"/>
    <s v="Mumbai"/>
    <s v="Employee Query"/>
    <s v="Low"/>
    <x v="2"/>
    <x v="0"/>
    <x v="0"/>
    <n v="16.100000000000001"/>
    <n v="48"/>
    <x v="0"/>
    <n v="0"/>
    <n v="4.5"/>
    <n v="400"/>
    <n v="6440"/>
    <x v="7"/>
    <n v="12"/>
    <s v="Q4"/>
    <s v="Friday"/>
    <s v="Mumbai"/>
    <s v="Teams"/>
    <s v="Employee Query"/>
    <x v="0"/>
    <x v="0"/>
    <s v="Normal"/>
    <s v="Excellent"/>
    <x v="0"/>
  </r>
  <r>
    <s v="OPS-101960"/>
    <d v="2025-08-19T00:00:00"/>
    <x v="4"/>
    <s v="Noida"/>
    <s v="System Issue"/>
    <s v="Medium"/>
    <x v="1"/>
    <x v="4"/>
    <x v="0"/>
    <n v="7.3"/>
    <n v="24"/>
    <x v="0"/>
    <n v="1"/>
    <n v="4.3"/>
    <n v="280"/>
    <n v="2044"/>
    <x v="1"/>
    <n v="8"/>
    <s v="Q3"/>
    <s v="Tuesday"/>
    <s v="Noida"/>
    <s v="Portal"/>
    <s v="System Issue"/>
    <x v="4"/>
    <x v="0"/>
    <s v="Normal"/>
    <s v="Excellent"/>
    <x v="1"/>
  </r>
  <r>
    <s v="OPS-103189"/>
    <d v="2025-01-15T00:00:00"/>
    <x v="0"/>
    <s v="Mumbai"/>
    <s v="Vendor Query"/>
    <s v="Medium"/>
    <x v="0"/>
    <x v="3"/>
    <x v="0"/>
    <n v="10.199999999999999"/>
    <n v="24"/>
    <x v="0"/>
    <n v="0"/>
    <n v="5"/>
    <n v="450"/>
    <n v="4590"/>
    <x v="5"/>
    <n v="1"/>
    <s v="Q1"/>
    <s v="Wednesday"/>
    <s v="Mumbai"/>
    <s v="Email"/>
    <s v="Vendor Query"/>
    <x v="0"/>
    <x v="0"/>
    <s v="Normal"/>
    <s v="Excellent"/>
    <x v="0"/>
  </r>
  <r>
    <s v="OPS-100819"/>
    <d v="2025-05-06T00:00:00"/>
    <x v="2"/>
    <s v="Mumbai"/>
    <s v="Vendor Query"/>
    <s v="Medium"/>
    <x v="3"/>
    <x v="3"/>
    <x v="1"/>
    <n v="18"/>
    <n v="24"/>
    <x v="0"/>
    <n v="2"/>
    <n v="3.6"/>
    <n v="400"/>
    <n v="7200"/>
    <x v="2"/>
    <n v="5"/>
    <s v="Q2"/>
    <s v="Tuesday"/>
    <s v="Mumbai"/>
    <s v="Phone"/>
    <s v="Vendor Query"/>
    <x v="2"/>
    <x v="0"/>
    <s v="Normal"/>
    <s v="Good"/>
    <x v="1"/>
  </r>
  <r>
    <s v="OPS-103383"/>
    <d v="2025-11-17T00:00:00"/>
    <x v="2"/>
    <s v="Noida"/>
    <s v="Report Request"/>
    <s v="High"/>
    <x v="1"/>
    <x v="4"/>
    <x v="0"/>
    <n v="6.1"/>
    <n v="12"/>
    <x v="0"/>
    <n v="1"/>
    <n v="4.0999999999999996"/>
    <n v="280"/>
    <n v="1708"/>
    <x v="6"/>
    <n v="11"/>
    <s v="Q4"/>
    <s v="Monday"/>
    <s v="Noida"/>
    <s v="Portal"/>
    <s v="Report Request"/>
    <x v="2"/>
    <x v="0"/>
    <s v="Normal"/>
    <s v="Good"/>
    <x v="1"/>
  </r>
  <r>
    <s v="OPS-100708"/>
    <d v="2025-02-15T00:00:00"/>
    <x v="3"/>
    <s v="Gurugram"/>
    <s v="Compliance Request"/>
    <s v="Medium"/>
    <x v="1"/>
    <x v="4"/>
    <x v="0"/>
    <n v="10.5"/>
    <n v="24"/>
    <x v="0"/>
    <n v="0"/>
    <n v="5"/>
    <n v="280"/>
    <n v="2940"/>
    <x v="4"/>
    <n v="2"/>
    <s v="Q1"/>
    <s v="Saturday"/>
    <s v="Gurugram"/>
    <s v="Portal"/>
    <s v="Compliance Request"/>
    <x v="3"/>
    <x v="0"/>
    <s v="Normal"/>
    <s v="Excellent"/>
    <x v="0"/>
  </r>
  <r>
    <s v="OPS-100811"/>
    <d v="2025-11-26T00:00:00"/>
    <x v="0"/>
    <s v="Pune"/>
    <s v="Employee Query"/>
    <s v="Low"/>
    <x v="0"/>
    <x v="1"/>
    <x v="0"/>
    <n v="14.8"/>
    <n v="48"/>
    <x v="0"/>
    <n v="1"/>
    <n v="4.0999999999999996"/>
    <n v="280"/>
    <n v="4144"/>
    <x v="6"/>
    <n v="11"/>
    <s v="Q4"/>
    <s v="Wednesday"/>
    <s v="Pune"/>
    <s v="Email"/>
    <s v="Employee Query"/>
    <x v="0"/>
    <x v="0"/>
    <s v="Normal"/>
    <s v="Excellent"/>
    <x v="1"/>
  </r>
  <r>
    <s v="OPS-102197"/>
    <d v="2025-02-16T00:00:00"/>
    <x v="0"/>
    <s v="Noida"/>
    <s v="Access Request"/>
    <s v="Low"/>
    <x v="0"/>
    <x v="1"/>
    <x v="0"/>
    <n v="11.9"/>
    <n v="48"/>
    <x v="0"/>
    <n v="1"/>
    <n v="4.8"/>
    <n v="280"/>
    <n v="3332"/>
    <x v="4"/>
    <n v="2"/>
    <s v="Q1"/>
    <s v="Sunday"/>
    <s v="Noida"/>
    <s v="Email"/>
    <s v="Access Request"/>
    <x v="0"/>
    <x v="0"/>
    <s v="Normal"/>
    <s v="Excellent"/>
    <x v="1"/>
  </r>
  <r>
    <s v="OPS-103598"/>
    <d v="2025-10-17T00:00:00"/>
    <x v="1"/>
    <s v="Chennai"/>
    <s v="Compliance Request"/>
    <s v="Low"/>
    <x v="3"/>
    <x v="0"/>
    <x v="0"/>
    <n v="7.4"/>
    <n v="48"/>
    <x v="0"/>
    <n v="0"/>
    <n v="4.3"/>
    <n v="400"/>
    <n v="2960"/>
    <x v="3"/>
    <n v="10"/>
    <s v="Q4"/>
    <s v="Friday"/>
    <s v="Chennai"/>
    <s v="Phone"/>
    <s v="Compliance Request"/>
    <x v="1"/>
    <x v="0"/>
    <s v="Normal"/>
    <s v="Excellent"/>
    <x v="0"/>
  </r>
  <r>
    <s v="OPS-102195"/>
    <d v="2025-06-22T00:00:00"/>
    <x v="3"/>
    <s v="Chennai"/>
    <s v="Access Request"/>
    <s v="High"/>
    <x v="3"/>
    <x v="4"/>
    <x v="0"/>
    <n v="9.5"/>
    <n v="12"/>
    <x v="0"/>
    <n v="1"/>
    <n v="4.9000000000000004"/>
    <n v="400"/>
    <n v="3800"/>
    <x v="0"/>
    <n v="6"/>
    <s v="Q2"/>
    <s v="Sunday"/>
    <s v="Chennai"/>
    <s v="Phone"/>
    <s v="Access Request"/>
    <x v="3"/>
    <x v="0"/>
    <s v="Normal"/>
    <s v="Good"/>
    <x v="1"/>
  </r>
  <r>
    <s v="OPS-104495"/>
    <d v="2025-12-07T00:00:00"/>
    <x v="2"/>
    <s v="Chennai"/>
    <s v="Access Request"/>
    <s v="High"/>
    <x v="0"/>
    <x v="0"/>
    <x v="0"/>
    <n v="16.7"/>
    <n v="12"/>
    <x v="1"/>
    <n v="0"/>
    <n v="4.5"/>
    <n v="320"/>
    <n v="5344"/>
    <x v="7"/>
    <n v="12"/>
    <s v="Q4"/>
    <s v="Sunday"/>
    <s v="Chennai"/>
    <s v="Email"/>
    <s v="Access Request"/>
    <x v="2"/>
    <x v="1"/>
    <s v="Normal"/>
    <s v="At Risk"/>
    <x v="0"/>
  </r>
  <r>
    <s v="OPS-104187"/>
    <d v="2025-07-13T00:00:00"/>
    <x v="6"/>
    <s v="Gurugram"/>
    <s v="Report Request"/>
    <s v="Low"/>
    <x v="3"/>
    <x v="1"/>
    <x v="0"/>
    <n v="10.6"/>
    <n v="48"/>
    <x v="0"/>
    <n v="0"/>
    <s v="Unknown"/>
    <n v="450"/>
    <n v="4770"/>
    <x v="11"/>
    <n v="7"/>
    <s v="Q3"/>
    <s v="Sunday"/>
    <s v="Gurugram"/>
    <s v="Phone"/>
    <s v="Report Request"/>
    <x v="6"/>
    <x v="0"/>
    <s v="Normal"/>
    <s v="Excellent"/>
    <x v="0"/>
  </r>
  <r>
    <s v="OPS-104223"/>
    <d v="2025-02-12T00:00:00"/>
    <x v="6"/>
    <s v="Noida"/>
    <s v="Vendor Query"/>
    <s v="Low"/>
    <x v="0"/>
    <x v="2"/>
    <x v="0"/>
    <n v="10.5"/>
    <n v="48"/>
    <x v="0"/>
    <n v="0"/>
    <n v="4.8"/>
    <n v="320"/>
    <n v="3360"/>
    <x v="4"/>
    <n v="2"/>
    <s v="Q1"/>
    <s v="Wednesday"/>
    <s v="Noida"/>
    <s v="Email"/>
    <s v="Vendor Query"/>
    <x v="6"/>
    <x v="0"/>
    <s v="Normal"/>
    <s v="Excellent"/>
    <x v="0"/>
  </r>
  <r>
    <s v="OPS-104167"/>
    <d v="2025-01-09T00:00:00"/>
    <x v="4"/>
    <s v="Pune"/>
    <s v="Access Request"/>
    <s v="Medium"/>
    <x v="0"/>
    <x v="3"/>
    <x v="0"/>
    <n v="12.3"/>
    <n v="24"/>
    <x v="0"/>
    <n v="0"/>
    <n v="4.9000000000000004"/>
    <n v="350"/>
    <n v="4305"/>
    <x v="5"/>
    <n v="1"/>
    <s v="Q1"/>
    <s v="Thursday"/>
    <s v="Pune"/>
    <s v="Email"/>
    <s v="Access Request"/>
    <x v="4"/>
    <x v="0"/>
    <s v="Normal"/>
    <s v="Good"/>
    <x v="0"/>
  </r>
  <r>
    <s v="OPS-104912"/>
    <d v="2025-07-26T00:00:00"/>
    <x v="2"/>
    <s v="Hyderabad"/>
    <s v="Invoice Query"/>
    <s v="Low"/>
    <x v="1"/>
    <x v="3"/>
    <x v="0"/>
    <n v="7.4"/>
    <n v="48"/>
    <x v="0"/>
    <n v="0"/>
    <n v="4.5999999999999996"/>
    <n v="320"/>
    <n v="2368"/>
    <x v="11"/>
    <n v="7"/>
    <s v="Q3"/>
    <s v="Saturday"/>
    <s v="Hyderabad"/>
    <s v="Portal"/>
    <s v="Invoice Query"/>
    <x v="2"/>
    <x v="0"/>
    <s v="Normal"/>
    <s v="Excellent"/>
    <x v="0"/>
  </r>
  <r>
    <s v="OPS-103535"/>
    <d v="2025-08-13T00:00:00"/>
    <x v="0"/>
    <s v="Mumbai"/>
    <s v="System Issue"/>
    <s v="Low"/>
    <x v="1"/>
    <x v="0"/>
    <x v="0"/>
    <n v="5.7"/>
    <n v="48"/>
    <x v="0"/>
    <n v="0"/>
    <n v="4.5999999999999996"/>
    <n v="400"/>
    <n v="2280"/>
    <x v="1"/>
    <n v="8"/>
    <s v="Q3"/>
    <s v="Wednesday"/>
    <s v="Mumbai"/>
    <s v="Portal"/>
    <s v="System Issue"/>
    <x v="0"/>
    <x v="0"/>
    <s v="Normal"/>
    <s v="Excellent"/>
    <x v="0"/>
  </r>
  <r>
    <s v="OPS-103710"/>
    <d v="2025-04-22T00:00:00"/>
    <x v="0"/>
    <s v="Pune"/>
    <s v="Vendor Query"/>
    <s v="Low"/>
    <x v="3"/>
    <x v="0"/>
    <x v="0"/>
    <n v="10.5"/>
    <n v="48"/>
    <x v="0"/>
    <n v="0"/>
    <n v="4.5"/>
    <n v="320"/>
    <n v="3360"/>
    <x v="10"/>
    <n v="4"/>
    <s v="Q2"/>
    <s v="Tuesday"/>
    <s v="Pune"/>
    <s v="Phone"/>
    <s v="Vendor Query"/>
    <x v="0"/>
    <x v="0"/>
    <s v="Normal"/>
    <s v="Excellent"/>
    <x v="0"/>
  </r>
  <r>
    <s v="OPS-100905"/>
    <d v="2025-07-11T00:00:00"/>
    <x v="4"/>
    <s v="Noida"/>
    <s v="Invoice Query"/>
    <s v="High"/>
    <x v="0"/>
    <x v="0"/>
    <x v="0"/>
    <n v="5.4"/>
    <n v="12"/>
    <x v="0"/>
    <n v="0"/>
    <n v="5"/>
    <n v="400"/>
    <n v="2160"/>
    <x v="11"/>
    <n v="7"/>
    <s v="Q3"/>
    <s v="Friday"/>
    <s v="Noida"/>
    <s v="Email"/>
    <s v="Invoice Query"/>
    <x v="4"/>
    <x v="0"/>
    <s v="Normal"/>
    <s v="Excellent"/>
    <x v="0"/>
  </r>
  <r>
    <s v="OPS-102488"/>
    <d v="2025-08-01T00:00:00"/>
    <x v="0"/>
    <s v="Noida"/>
    <s v="Report Request"/>
    <s v="Medium"/>
    <x v="2"/>
    <x v="0"/>
    <x v="0"/>
    <n v="2.6"/>
    <n v="24"/>
    <x v="0"/>
    <n v="0"/>
    <n v="4.9000000000000004"/>
    <n v="350"/>
    <n v="910"/>
    <x v="1"/>
    <n v="8"/>
    <s v="Q3"/>
    <s v="Friday"/>
    <s v="Noida"/>
    <s v="Teams"/>
    <s v="Report Request"/>
    <x v="0"/>
    <x v="0"/>
    <s v="Normal"/>
    <s v="Excellent"/>
    <x v="0"/>
  </r>
  <r>
    <s v="OPS-100851"/>
    <d v="2025-08-21T00:00:00"/>
    <x v="5"/>
    <s v="Mumbai"/>
    <s v="Data Correction"/>
    <s v="Medium"/>
    <x v="4"/>
    <x v="0"/>
    <x v="0"/>
    <n v="3.8"/>
    <n v="24"/>
    <x v="0"/>
    <n v="1"/>
    <n v="4.5999999999999996"/>
    <n v="320"/>
    <n v="1216"/>
    <x v="1"/>
    <n v="8"/>
    <s v="Q3"/>
    <s v="Thursday"/>
    <s v="Mumbai"/>
    <s v="Unknown"/>
    <s v="Data Correction"/>
    <x v="5"/>
    <x v="0"/>
    <s v="Normal"/>
    <s v="Excellent"/>
    <x v="1"/>
  </r>
  <r>
    <s v="OPS-101297"/>
    <d v="2025-01-20T00:00:00"/>
    <x v="3"/>
    <s v="Chennai"/>
    <s v="Data Correction"/>
    <s v="Medium"/>
    <x v="2"/>
    <x v="4"/>
    <x v="0"/>
    <n v="1.2"/>
    <n v="24"/>
    <x v="0"/>
    <n v="0"/>
    <n v="5"/>
    <n v="320"/>
    <n v="384"/>
    <x v="5"/>
    <n v="1"/>
    <s v="Q1"/>
    <s v="Monday"/>
    <s v="Chennai"/>
    <s v="Teams"/>
    <s v="Data Correction"/>
    <x v="3"/>
    <x v="0"/>
    <s v="Normal"/>
    <s v="Excellent"/>
    <x v="0"/>
  </r>
  <r>
    <s v="OPS-103191"/>
    <d v="2025-05-27T00:00:00"/>
    <x v="1"/>
    <s v="Bengaluru"/>
    <s v="Unknown"/>
    <s v="Medium"/>
    <x v="2"/>
    <x v="0"/>
    <x v="0"/>
    <n v="23.6"/>
    <n v="24"/>
    <x v="0"/>
    <n v="0"/>
    <n v="3.8"/>
    <n v="450"/>
    <n v="10620"/>
    <x v="2"/>
    <n v="5"/>
    <s v="Q2"/>
    <s v="Tuesday"/>
    <s v="Bengaluru"/>
    <s v="Teams"/>
    <s v="Unknown"/>
    <x v="1"/>
    <x v="0"/>
    <s v="Normal"/>
    <s v="Good"/>
    <x v="0"/>
  </r>
  <r>
    <s v="OPS-103953"/>
    <d v="2025-07-03T00:00:00"/>
    <x v="3"/>
    <s v="Noida"/>
    <s v="Employee Query"/>
    <s v="Low"/>
    <x v="1"/>
    <x v="1"/>
    <x v="0"/>
    <n v="10.5"/>
    <n v="48"/>
    <x v="0"/>
    <n v="1"/>
    <n v="3.9"/>
    <n v="400"/>
    <n v="4200"/>
    <x v="11"/>
    <n v="7"/>
    <s v="Q3"/>
    <s v="Thursday"/>
    <s v="Noida"/>
    <s v="Portal"/>
    <s v="Employee Query"/>
    <x v="3"/>
    <x v="0"/>
    <s v="Normal"/>
    <s v="Excellent"/>
    <x v="1"/>
  </r>
  <r>
    <s v="OPS-102514"/>
    <d v="2025-04-23T00:00:00"/>
    <x v="3"/>
    <s v="Hyderabad"/>
    <s v="Data Correction"/>
    <s v="Low"/>
    <x v="0"/>
    <x v="4"/>
    <x v="0"/>
    <n v="13.4"/>
    <n v="48"/>
    <x v="0"/>
    <n v="2"/>
    <n v="3.5"/>
    <n v="400"/>
    <n v="5360"/>
    <x v="10"/>
    <n v="4"/>
    <s v="Q2"/>
    <s v="Wednesday"/>
    <s v="Hyderabad"/>
    <s v="Email"/>
    <s v="Data Correction"/>
    <x v="3"/>
    <x v="0"/>
    <s v="Normal"/>
    <s v="Excellent"/>
    <x v="1"/>
  </r>
  <r>
    <s v="OPS-103207"/>
    <d v="2025-03-17T00:00:00"/>
    <x v="4"/>
    <s v="Noida"/>
    <s v="Report Request"/>
    <s v="Low"/>
    <x v="0"/>
    <x v="3"/>
    <x v="0"/>
    <n v="7.1"/>
    <n v="48"/>
    <x v="0"/>
    <n v="0"/>
    <n v="4.2"/>
    <n v="280"/>
    <n v="1988"/>
    <x v="8"/>
    <n v="3"/>
    <s v="Q1"/>
    <s v="Monday"/>
    <s v="Noida"/>
    <s v="Email"/>
    <s v="Report Request"/>
    <x v="4"/>
    <x v="0"/>
    <s v="Normal"/>
    <s v="Excellent"/>
    <x v="0"/>
  </r>
  <r>
    <s v="OPS-101732"/>
    <d v="2025-05-10T00:00:00"/>
    <x v="1"/>
    <s v="Mumbai"/>
    <s v="Access Request"/>
    <s v="Low"/>
    <x v="3"/>
    <x v="0"/>
    <x v="0"/>
    <n v="13.3"/>
    <n v="48"/>
    <x v="0"/>
    <n v="2"/>
    <n v="4.4000000000000004"/>
    <n v="400"/>
    <n v="5320"/>
    <x v="2"/>
    <n v="5"/>
    <s v="Q2"/>
    <s v="Saturday"/>
    <s v="Mumbai"/>
    <s v="Phone"/>
    <s v="Access Request"/>
    <x v="1"/>
    <x v="0"/>
    <s v="Normal"/>
    <s v="Excellent"/>
    <x v="1"/>
  </r>
  <r>
    <s v="OPS-100258"/>
    <d v="2025-09-20T00:00:00"/>
    <x v="1"/>
    <s v="Gurugram"/>
    <s v="Employee Query"/>
    <s v="Medium"/>
    <x v="1"/>
    <x v="2"/>
    <x v="0"/>
    <n v="16.100000000000001"/>
    <n v="24"/>
    <x v="0"/>
    <n v="0"/>
    <n v="4.8"/>
    <n v="320"/>
    <n v="5152"/>
    <x v="9"/>
    <n v="9"/>
    <s v="Q3"/>
    <s v="Saturday"/>
    <s v="Gurugram"/>
    <s v="Portal"/>
    <s v="Employee Query"/>
    <x v="1"/>
    <x v="0"/>
    <s v="Normal"/>
    <s v="Good"/>
    <x v="0"/>
  </r>
  <r>
    <s v="OPS-100242"/>
    <d v="2025-09-09T00:00:00"/>
    <x v="2"/>
    <s v="Mumbai"/>
    <s v="Data Correction"/>
    <s v="Critical"/>
    <x v="0"/>
    <x v="1"/>
    <x v="1"/>
    <n v="2.8"/>
    <n v="4"/>
    <x v="0"/>
    <n v="2"/>
    <n v="4.7"/>
    <n v="400"/>
    <n v="1120"/>
    <x v="9"/>
    <n v="9"/>
    <s v="Q3"/>
    <s v="Tuesday"/>
    <s v="Mumbai"/>
    <s v="Email"/>
    <s v="Data Correction"/>
    <x v="2"/>
    <x v="0"/>
    <s v="Normal"/>
    <s v="Good"/>
    <x v="1"/>
  </r>
  <r>
    <s v="OPS-104151"/>
    <d v="2025-08-16T00:00:00"/>
    <x v="3"/>
    <s v="Bengaluru"/>
    <s v="Compliance Request"/>
    <s v="Medium"/>
    <x v="0"/>
    <x v="2"/>
    <x v="0"/>
    <n v="13.4"/>
    <n v="24"/>
    <x v="0"/>
    <n v="0"/>
    <n v="4.5"/>
    <n v="450"/>
    <n v="6030"/>
    <x v="1"/>
    <n v="8"/>
    <s v="Q3"/>
    <s v="Saturday"/>
    <s v="Bengaluru"/>
    <s v="Email"/>
    <s v="Compliance Request"/>
    <x v="3"/>
    <x v="0"/>
    <s v="Normal"/>
    <s v="Good"/>
    <x v="0"/>
  </r>
  <r>
    <s v="OPS-103850"/>
    <d v="2025-11-27T00:00:00"/>
    <x v="5"/>
    <s v="Noida"/>
    <s v="Compliance Request"/>
    <s v="Medium"/>
    <x v="2"/>
    <x v="0"/>
    <x v="1"/>
    <n v="30.6"/>
    <n v="24"/>
    <x v="1"/>
    <n v="2"/>
    <n v="4"/>
    <n v="320"/>
    <n v="9792"/>
    <x v="6"/>
    <n v="11"/>
    <s v="Q4"/>
    <s v="Thursday"/>
    <s v="Noida"/>
    <s v="Teams"/>
    <s v="Compliance Request"/>
    <x v="5"/>
    <x v="1"/>
    <s v="Normal"/>
    <s v="At Risk"/>
    <x v="1"/>
  </r>
  <r>
    <s v="OPS-101067"/>
    <d v="2025-05-25T00:00:00"/>
    <x v="6"/>
    <s v="Gurugram"/>
    <s v="Invoice Query"/>
    <s v="Medium"/>
    <x v="3"/>
    <x v="2"/>
    <x v="0"/>
    <n v="4.5"/>
    <n v="24"/>
    <x v="0"/>
    <n v="0"/>
    <n v="5"/>
    <n v="350"/>
    <n v="1575"/>
    <x v="2"/>
    <n v="5"/>
    <s v="Q2"/>
    <s v="Sunday"/>
    <s v="Gurugram"/>
    <s v="Phone"/>
    <s v="Invoice Query"/>
    <x v="6"/>
    <x v="0"/>
    <s v="Normal"/>
    <s v="Excellent"/>
    <x v="0"/>
  </r>
  <r>
    <s v="OPS-104321"/>
    <d v="2025-12-11T00:00:00"/>
    <x v="1"/>
    <s v="Chennai"/>
    <s v="Vendor Query"/>
    <s v="Medium"/>
    <x v="1"/>
    <x v="2"/>
    <x v="2"/>
    <n v="23.1"/>
    <n v="24"/>
    <x v="0"/>
    <n v="0"/>
    <n v="3.8"/>
    <n v="450"/>
    <n v="10395"/>
    <x v="7"/>
    <n v="12"/>
    <s v="Q4"/>
    <s v="Thursday"/>
    <s v="Chennai"/>
    <s v="Portal"/>
    <s v="Vendor Query"/>
    <x v="1"/>
    <x v="0"/>
    <s v="Normal"/>
    <s v="Good"/>
    <x v="0"/>
  </r>
  <r>
    <s v="OPS-102287"/>
    <d v="2025-08-18T00:00:00"/>
    <x v="5"/>
    <s v="Gurugram"/>
    <s v="Employee Query"/>
    <s v="Medium"/>
    <x v="3"/>
    <x v="4"/>
    <x v="1"/>
    <n v="6.8"/>
    <n v="24"/>
    <x v="0"/>
    <n v="2"/>
    <n v="4.5999999999999996"/>
    <n v="320"/>
    <n v="2176"/>
    <x v="1"/>
    <n v="8"/>
    <s v="Q3"/>
    <s v="Monday"/>
    <s v="Gurugram"/>
    <s v="Phone"/>
    <s v="Employee Query"/>
    <x v="5"/>
    <x v="0"/>
    <s v="Normal"/>
    <s v="Excellent"/>
    <x v="1"/>
  </r>
  <r>
    <s v="OPS-101706"/>
    <d v="2025-11-02T00:00:00"/>
    <x v="2"/>
    <s v="Hyderabad"/>
    <s v="Access Request"/>
    <s v="Medium"/>
    <x v="0"/>
    <x v="4"/>
    <x v="0"/>
    <n v="7.8"/>
    <n v="24"/>
    <x v="0"/>
    <n v="0"/>
    <n v="5"/>
    <n v="350"/>
    <n v="2730"/>
    <x v="6"/>
    <n v="11"/>
    <s v="Q4"/>
    <s v="Sunday"/>
    <s v="Hyderabad"/>
    <s v="Email"/>
    <s v="Access Request"/>
    <x v="2"/>
    <x v="0"/>
    <s v="Normal"/>
    <s v="Excellent"/>
    <x v="0"/>
  </r>
  <r>
    <s v="OPS-104942"/>
    <d v="2025-04-26T00:00:00"/>
    <x v="6"/>
    <s v="Hyderabad"/>
    <s v="Access Request"/>
    <s v="Medium"/>
    <x v="0"/>
    <x v="3"/>
    <x v="0"/>
    <n v="19"/>
    <n v="24"/>
    <x v="0"/>
    <n v="0"/>
    <n v="4"/>
    <n v="400"/>
    <n v="7600"/>
    <x v="10"/>
    <n v="4"/>
    <s v="Q2"/>
    <s v="Saturday"/>
    <s v="Hyderabad"/>
    <s v="Email"/>
    <s v="Access Request"/>
    <x v="6"/>
    <x v="0"/>
    <s v="Normal"/>
    <s v="Good"/>
    <x v="0"/>
  </r>
  <r>
    <s v="OPS-102265"/>
    <d v="2025-10-15T00:00:00"/>
    <x v="5"/>
    <s v="Gurugram"/>
    <s v="Report Request"/>
    <s v="Medium"/>
    <x v="0"/>
    <x v="3"/>
    <x v="0"/>
    <n v="22.6"/>
    <n v="24"/>
    <x v="0"/>
    <n v="0"/>
    <n v="4.0999999999999996"/>
    <n v="280"/>
    <n v="6328"/>
    <x v="3"/>
    <n v="10"/>
    <s v="Q4"/>
    <s v="Wednesday"/>
    <s v="Gurugram"/>
    <s v="Email"/>
    <s v="Report Request"/>
    <x v="5"/>
    <x v="0"/>
    <s v="Normal"/>
    <s v="Good"/>
    <x v="0"/>
  </r>
  <r>
    <s v="OPS-103319"/>
    <d v="2025-11-27T00:00:00"/>
    <x v="4"/>
    <s v="Gurugram"/>
    <s v="Invoice Query"/>
    <s v="Medium"/>
    <x v="0"/>
    <x v="4"/>
    <x v="0"/>
    <n v="3.8"/>
    <n v="24"/>
    <x v="0"/>
    <n v="0"/>
    <n v="4.9000000000000004"/>
    <n v="350"/>
    <n v="1330"/>
    <x v="6"/>
    <n v="11"/>
    <s v="Q4"/>
    <s v="Thursday"/>
    <s v="Gurugram"/>
    <s v="Email"/>
    <s v="Invoice Query"/>
    <x v="4"/>
    <x v="0"/>
    <s v="Normal"/>
    <s v="Excellent"/>
    <x v="0"/>
  </r>
  <r>
    <s v="OPS-101646"/>
    <d v="2025-06-19T00:00:00"/>
    <x v="6"/>
    <s v="Gurugram"/>
    <s v="Employee Query"/>
    <s v="Medium"/>
    <x v="0"/>
    <x v="3"/>
    <x v="2"/>
    <n v="4.2"/>
    <n v="24"/>
    <x v="0"/>
    <n v="1"/>
    <n v="4.5"/>
    <n v="450"/>
    <n v="1890"/>
    <x v="0"/>
    <n v="6"/>
    <s v="Q2"/>
    <s v="Thursday"/>
    <s v="Gurugram"/>
    <s v="Email"/>
    <s v="Employee Query"/>
    <x v="6"/>
    <x v="0"/>
    <s v="Normal"/>
    <s v="Excellent"/>
    <x v="1"/>
  </r>
  <r>
    <s v="OPS-102366"/>
    <d v="2025-11-12T00:00:00"/>
    <x v="1"/>
    <s v="Noida"/>
    <s v="Data Correction"/>
    <s v="Low"/>
    <x v="3"/>
    <x v="1"/>
    <x v="0"/>
    <n v="19.399999999999999"/>
    <n v="48"/>
    <x v="0"/>
    <n v="1"/>
    <n v="4.3"/>
    <n v="450"/>
    <n v="8730"/>
    <x v="6"/>
    <n v="11"/>
    <s v="Q4"/>
    <s v="Wednesday"/>
    <s v="Noida"/>
    <s v="Phone"/>
    <s v="Data Correction"/>
    <x v="1"/>
    <x v="0"/>
    <s v="Normal"/>
    <s v="Excellent"/>
    <x v="1"/>
  </r>
  <r>
    <s v="OPS-100324"/>
    <d v="2025-10-31T00:00:00"/>
    <x v="2"/>
    <s v="Pune"/>
    <s v="System Issue"/>
    <s v="Medium"/>
    <x v="0"/>
    <x v="2"/>
    <x v="0"/>
    <n v="18.899999999999999"/>
    <n v="24"/>
    <x v="0"/>
    <n v="1"/>
    <n v="3.6"/>
    <n v="320"/>
    <n v="6048"/>
    <x v="3"/>
    <n v="10"/>
    <s v="Q4"/>
    <s v="Friday"/>
    <s v="Pune"/>
    <s v="Email"/>
    <s v="System Issue"/>
    <x v="2"/>
    <x v="0"/>
    <s v="Normal"/>
    <s v="Good"/>
    <x v="1"/>
  </r>
  <r>
    <s v="OPS-103031"/>
    <d v="2025-12-30T00:00:00"/>
    <x v="2"/>
    <s v="Noida"/>
    <s v="System Issue"/>
    <s v="Critical"/>
    <x v="2"/>
    <x v="0"/>
    <x v="1"/>
    <n v="16.8"/>
    <n v="4"/>
    <x v="1"/>
    <n v="1"/>
    <n v="4.4000000000000004"/>
    <n v="350"/>
    <n v="5880"/>
    <x v="7"/>
    <n v="12"/>
    <s v="Q4"/>
    <s v="Tuesday"/>
    <s v="Noida"/>
    <s v="Teams"/>
    <s v="System Issue"/>
    <x v="2"/>
    <x v="1"/>
    <s v="Normal"/>
    <s v="Critical"/>
    <x v="1"/>
  </r>
  <r>
    <s v="OPS-103534"/>
    <d v="2025-12-03T00:00:00"/>
    <x v="3"/>
    <s v="Chennai"/>
    <s v="Employee Query"/>
    <s v="Low"/>
    <x v="1"/>
    <x v="1"/>
    <x v="0"/>
    <n v="10.5"/>
    <n v="48"/>
    <x v="0"/>
    <n v="0"/>
    <n v="4.9000000000000004"/>
    <n v="280"/>
    <n v="2940"/>
    <x v="7"/>
    <n v="12"/>
    <s v="Q4"/>
    <s v="Wednesday"/>
    <s v="Chennai"/>
    <s v="Portal"/>
    <s v="Employee Query"/>
    <x v="3"/>
    <x v="0"/>
    <s v="Normal"/>
    <s v="Excellent"/>
    <x v="0"/>
  </r>
  <r>
    <s v="OPS-104729"/>
    <d v="2025-09-22T00:00:00"/>
    <x v="5"/>
    <s v="Mumbai"/>
    <s v="System Issue"/>
    <s v="Medium"/>
    <x v="3"/>
    <x v="3"/>
    <x v="0"/>
    <n v="3.6"/>
    <n v="24"/>
    <x v="0"/>
    <n v="0"/>
    <n v="4.9000000000000004"/>
    <n v="350"/>
    <n v="1260"/>
    <x v="9"/>
    <n v="9"/>
    <s v="Q3"/>
    <s v="Monday"/>
    <s v="Mumbai"/>
    <s v="Phone"/>
    <s v="System Issue"/>
    <x v="5"/>
    <x v="0"/>
    <s v="Normal"/>
    <s v="Excellent"/>
    <x v="0"/>
  </r>
  <r>
    <s v="OPS-100703"/>
    <d v="2025-05-25T00:00:00"/>
    <x v="4"/>
    <s v="Hyderabad"/>
    <s v="System Issue"/>
    <s v="High"/>
    <x v="1"/>
    <x v="2"/>
    <x v="0"/>
    <n v="21"/>
    <n v="12"/>
    <x v="1"/>
    <n v="0"/>
    <n v="4.4000000000000004"/>
    <n v="450"/>
    <n v="9450"/>
    <x v="2"/>
    <n v="5"/>
    <s v="Q2"/>
    <s v="Sunday"/>
    <s v="Hyderabad"/>
    <s v="Portal"/>
    <s v="System Issue"/>
    <x v="4"/>
    <x v="1"/>
    <s v="Normal"/>
    <s v="Critical"/>
    <x v="0"/>
  </r>
  <r>
    <s v="OPS-100719"/>
    <d v="2025-09-08T00:00:00"/>
    <x v="4"/>
    <s v="Gurugram"/>
    <s v="Vendor Query"/>
    <s v="Medium"/>
    <x v="0"/>
    <x v="3"/>
    <x v="0"/>
    <n v="33"/>
    <n v="24"/>
    <x v="1"/>
    <n v="0"/>
    <n v="4.4000000000000004"/>
    <n v="280"/>
    <n v="9240"/>
    <x v="9"/>
    <n v="9"/>
    <s v="Q3"/>
    <s v="Monday"/>
    <s v="Gurugram"/>
    <s v="Email"/>
    <s v="Vendor Query"/>
    <x v="4"/>
    <x v="1"/>
    <s v="Normal"/>
    <s v="At Risk"/>
    <x v="0"/>
  </r>
  <r>
    <s v="OPS-103198"/>
    <d v="2025-02-07T00:00:00"/>
    <x v="5"/>
    <s v="Mumbai"/>
    <s v="Data Correction"/>
    <s v="High"/>
    <x v="3"/>
    <x v="4"/>
    <x v="0"/>
    <n v="16.3"/>
    <n v="12"/>
    <x v="1"/>
    <n v="0"/>
    <n v="4.9000000000000004"/>
    <n v="280"/>
    <n v="4564"/>
    <x v="4"/>
    <n v="2"/>
    <s v="Q1"/>
    <s v="Friday"/>
    <s v="Mumbai"/>
    <s v="Phone"/>
    <s v="Data Correction"/>
    <x v="5"/>
    <x v="1"/>
    <s v="Normal"/>
    <s v="At Risk"/>
    <x v="0"/>
  </r>
  <r>
    <s v="OPS-103558"/>
    <d v="2025-07-23T00:00:00"/>
    <x v="1"/>
    <s v="Bengaluru"/>
    <s v="Invoice Query"/>
    <s v="Medium"/>
    <x v="3"/>
    <x v="2"/>
    <x v="0"/>
    <n v="5.2"/>
    <n v="24"/>
    <x v="0"/>
    <n v="0"/>
    <n v="4.5"/>
    <n v="320"/>
    <n v="1664"/>
    <x v="11"/>
    <n v="7"/>
    <s v="Q3"/>
    <s v="Wednesday"/>
    <s v="Bengaluru"/>
    <s v="Phone"/>
    <s v="Invoice Query"/>
    <x v="1"/>
    <x v="0"/>
    <s v="Normal"/>
    <s v="Excellent"/>
    <x v="0"/>
  </r>
  <r>
    <s v="OPS-104598"/>
    <d v="2025-05-21T00:00:00"/>
    <x v="6"/>
    <s v="Pune"/>
    <s v="Vendor Query"/>
    <s v="Medium"/>
    <x v="0"/>
    <x v="4"/>
    <x v="0"/>
    <n v="7.2"/>
    <n v="24"/>
    <x v="0"/>
    <n v="1"/>
    <n v="4.3"/>
    <n v="320"/>
    <n v="2304"/>
    <x v="2"/>
    <n v="5"/>
    <s v="Q2"/>
    <s v="Wednesday"/>
    <s v="Pune"/>
    <s v="Email"/>
    <s v="Vendor Query"/>
    <x v="6"/>
    <x v="0"/>
    <s v="Normal"/>
    <s v="Excellent"/>
    <x v="1"/>
  </r>
  <r>
    <s v="OPS-102472"/>
    <d v="2025-08-17T00:00:00"/>
    <x v="2"/>
    <s v="Bengaluru"/>
    <s v="Data Correction"/>
    <s v="Low"/>
    <x v="0"/>
    <x v="1"/>
    <x v="0"/>
    <n v="8.1999999999999993"/>
    <n v="48"/>
    <x v="0"/>
    <n v="0"/>
    <n v="4.5999999999999996"/>
    <n v="280"/>
    <n v="2296"/>
    <x v="1"/>
    <n v="8"/>
    <s v="Q3"/>
    <s v="Sunday"/>
    <s v="Bengaluru"/>
    <s v="Email"/>
    <s v="Data Correction"/>
    <x v="2"/>
    <x v="0"/>
    <s v="Normal"/>
    <s v="Excellent"/>
    <x v="0"/>
  </r>
  <r>
    <s v="OPS-103334"/>
    <d v="2025-12-16T00:00:00"/>
    <x v="2"/>
    <s v="Pune"/>
    <s v="System Issue"/>
    <s v="High"/>
    <x v="0"/>
    <x v="0"/>
    <x v="2"/>
    <n v="14.9"/>
    <n v="12"/>
    <x v="1"/>
    <n v="0"/>
    <n v="4.5"/>
    <n v="400"/>
    <n v="5960"/>
    <x v="7"/>
    <n v="12"/>
    <s v="Q4"/>
    <s v="Tuesday"/>
    <s v="Pune"/>
    <s v="Email"/>
    <s v="System Issue"/>
    <x v="2"/>
    <x v="1"/>
    <s v="Normal"/>
    <s v="At Risk"/>
    <x v="0"/>
  </r>
  <r>
    <s v="OPS-103629"/>
    <d v="2025-02-24T00:00:00"/>
    <x v="5"/>
    <s v="Gurugram"/>
    <s v="Report Request"/>
    <s v="Low"/>
    <x v="0"/>
    <x v="1"/>
    <x v="0"/>
    <n v="28.2"/>
    <n v="48"/>
    <x v="0"/>
    <n v="1"/>
    <n v="3.8"/>
    <n v="320"/>
    <n v="9024"/>
    <x v="4"/>
    <n v="2"/>
    <s v="Q1"/>
    <s v="Monday"/>
    <s v="Gurugram"/>
    <s v="Email"/>
    <s v="Report Request"/>
    <x v="5"/>
    <x v="0"/>
    <s v="Normal"/>
    <s v="Good"/>
    <x v="1"/>
  </r>
  <r>
    <s v="OPS-103927"/>
    <d v="2025-07-21T00:00:00"/>
    <x v="3"/>
    <s v="Gurugram"/>
    <s v="Employee Query"/>
    <s v="Medium"/>
    <x v="2"/>
    <x v="1"/>
    <x v="0"/>
    <n v="12.8"/>
    <n v="24"/>
    <x v="0"/>
    <n v="0"/>
    <n v="3.9"/>
    <n v="350"/>
    <n v="4480"/>
    <x v="11"/>
    <n v="7"/>
    <s v="Q3"/>
    <s v="Monday"/>
    <s v="Gurugram"/>
    <s v="Teams"/>
    <s v="Employee Query"/>
    <x v="3"/>
    <x v="0"/>
    <s v="Normal"/>
    <s v="Good"/>
    <x v="0"/>
  </r>
  <r>
    <s v="OPS-103504"/>
    <d v="2025-10-31T00:00:00"/>
    <x v="6"/>
    <s v="Mumbai"/>
    <s v="Vendor Query"/>
    <s v="High"/>
    <x v="0"/>
    <x v="1"/>
    <x v="0"/>
    <n v="9.6999999999999993"/>
    <n v="12"/>
    <x v="0"/>
    <n v="0"/>
    <n v="4.2"/>
    <n v="450"/>
    <n v="4365"/>
    <x v="3"/>
    <n v="10"/>
    <s v="Q4"/>
    <s v="Friday"/>
    <s v="Mumbai"/>
    <s v="Email"/>
    <s v="Vendor Query"/>
    <x v="6"/>
    <x v="0"/>
    <s v="Normal"/>
    <s v="Good"/>
    <x v="0"/>
  </r>
  <r>
    <s v="OPS-104673"/>
    <d v="2025-11-09T00:00:00"/>
    <x v="4"/>
    <s v="Pune"/>
    <s v="Report Request"/>
    <s v="High"/>
    <x v="0"/>
    <x v="4"/>
    <x v="1"/>
    <n v="8.1999999999999993"/>
    <n v="12"/>
    <x v="0"/>
    <n v="2"/>
    <n v="4.0999999999999996"/>
    <n v="400"/>
    <n v="3280"/>
    <x v="6"/>
    <n v="11"/>
    <s v="Q4"/>
    <s v="Sunday"/>
    <s v="Pune"/>
    <s v="Email"/>
    <s v="Report Request"/>
    <x v="4"/>
    <x v="0"/>
    <s v="Normal"/>
    <s v="Good"/>
    <x v="1"/>
  </r>
  <r>
    <s v="OPS-100205"/>
    <d v="2025-07-06T00:00:00"/>
    <x v="1"/>
    <s v="Chennai"/>
    <s v="Compliance Request"/>
    <s v="Low"/>
    <x v="3"/>
    <x v="4"/>
    <x v="0"/>
    <n v="6.5"/>
    <n v="48"/>
    <x v="0"/>
    <n v="1"/>
    <n v="4"/>
    <n v="350"/>
    <n v="2275"/>
    <x v="11"/>
    <n v="7"/>
    <s v="Q3"/>
    <s v="Sunday"/>
    <s v="Chennai"/>
    <s v="Phone"/>
    <s v="Compliance Request"/>
    <x v="1"/>
    <x v="0"/>
    <s v="Normal"/>
    <s v="Excellent"/>
    <x v="1"/>
  </r>
  <r>
    <s v="OPS-104974"/>
    <d v="2025-10-25T00:00:00"/>
    <x v="4"/>
    <s v="Bengaluru"/>
    <s v="Invoice Query"/>
    <s v="Medium"/>
    <x v="1"/>
    <x v="2"/>
    <x v="0"/>
    <n v="15.8"/>
    <n v="24"/>
    <x v="0"/>
    <n v="0"/>
    <n v="4.2"/>
    <n v="280"/>
    <n v="4424"/>
    <x v="3"/>
    <n v="10"/>
    <s v="Q4"/>
    <s v="Saturday"/>
    <s v="Bengaluru"/>
    <s v="Portal"/>
    <s v="Invoice Query"/>
    <x v="4"/>
    <x v="0"/>
    <s v="Normal"/>
    <s v="Good"/>
    <x v="0"/>
  </r>
  <r>
    <s v="OPS-102415"/>
    <d v="2025-05-08T00:00:00"/>
    <x v="3"/>
    <s v="Hyderabad"/>
    <s v="Data Correction"/>
    <s v="Medium"/>
    <x v="0"/>
    <x v="3"/>
    <x v="0"/>
    <n v="13.4"/>
    <n v="24"/>
    <x v="0"/>
    <n v="1"/>
    <n v="4.7"/>
    <n v="320"/>
    <n v="4288"/>
    <x v="2"/>
    <n v="5"/>
    <s v="Q2"/>
    <s v="Thursday"/>
    <s v="Hyderabad"/>
    <s v="Email"/>
    <s v="Data Correction"/>
    <x v="3"/>
    <x v="0"/>
    <s v="Normal"/>
    <s v="Good"/>
    <x v="1"/>
  </r>
  <r>
    <s v="OPS-102703"/>
    <d v="2025-08-11T00:00:00"/>
    <x v="3"/>
    <s v="Gurugram"/>
    <s v="System Issue"/>
    <s v="High"/>
    <x v="2"/>
    <x v="4"/>
    <x v="0"/>
    <n v="23.8"/>
    <n v="12"/>
    <x v="1"/>
    <n v="0"/>
    <n v="3.6"/>
    <n v="350"/>
    <n v="8330"/>
    <x v="1"/>
    <n v="8"/>
    <s v="Q3"/>
    <s v="Monday"/>
    <s v="Gurugram"/>
    <s v="Teams"/>
    <s v="System Issue"/>
    <x v="3"/>
    <x v="1"/>
    <s v="Normal"/>
    <s v="Critical"/>
    <x v="0"/>
  </r>
  <r>
    <s v="OPS-100972"/>
    <d v="2025-04-28T00:00:00"/>
    <x v="3"/>
    <s v="Noida"/>
    <s v="Invoice Query"/>
    <s v="Medium"/>
    <x v="0"/>
    <x v="1"/>
    <x v="0"/>
    <n v="2.5"/>
    <n v="24"/>
    <x v="0"/>
    <n v="0"/>
    <n v="5"/>
    <n v="320"/>
    <n v="800"/>
    <x v="10"/>
    <n v="4"/>
    <s v="Q2"/>
    <s v="Monday"/>
    <s v="Noida"/>
    <s v="Email"/>
    <s v="Invoice Query"/>
    <x v="3"/>
    <x v="0"/>
    <s v="Normal"/>
    <s v="Excellent"/>
    <x v="0"/>
  </r>
  <r>
    <s v="OPS-101398"/>
    <d v="2025-08-27T00:00:00"/>
    <x v="5"/>
    <s v="Hyderabad"/>
    <s v="Invoice Query"/>
    <s v="Low"/>
    <x v="0"/>
    <x v="1"/>
    <x v="0"/>
    <n v="5.0999999999999996"/>
    <n v="48"/>
    <x v="0"/>
    <n v="0"/>
    <n v="4.7"/>
    <n v="320"/>
    <n v="1632"/>
    <x v="1"/>
    <n v="8"/>
    <s v="Q3"/>
    <s v="Wednesday"/>
    <s v="Hyderabad"/>
    <s v="Email"/>
    <s v="Invoice Query"/>
    <x v="5"/>
    <x v="0"/>
    <s v="Normal"/>
    <s v="Excellent"/>
    <x v="0"/>
  </r>
  <r>
    <s v="OPS-102320"/>
    <d v="2025-05-25T00:00:00"/>
    <x v="6"/>
    <s v="Pune"/>
    <s v="Unknown"/>
    <s v="Medium"/>
    <x v="0"/>
    <x v="3"/>
    <x v="0"/>
    <n v="11.7"/>
    <n v="24"/>
    <x v="0"/>
    <n v="0"/>
    <n v="5"/>
    <n v="280"/>
    <n v="3276"/>
    <x v="2"/>
    <n v="5"/>
    <s v="Q2"/>
    <s v="Sunday"/>
    <s v="Pune"/>
    <s v="Email"/>
    <s v="Unknown"/>
    <x v="6"/>
    <x v="0"/>
    <s v="Normal"/>
    <s v="Excellent"/>
    <x v="0"/>
  </r>
  <r>
    <s v="OPS-102189"/>
    <d v="2025-10-25T00:00:00"/>
    <x v="5"/>
    <s v="Pune"/>
    <s v="Vendor Query"/>
    <s v="Medium"/>
    <x v="0"/>
    <x v="4"/>
    <x v="0"/>
    <n v="10.3"/>
    <n v="24"/>
    <x v="0"/>
    <n v="0"/>
    <n v="5"/>
    <n v="320"/>
    <n v="3296"/>
    <x v="3"/>
    <n v="10"/>
    <s v="Q4"/>
    <s v="Saturday"/>
    <s v="Pune"/>
    <s v="Email"/>
    <s v="Vendor Query"/>
    <x v="5"/>
    <x v="0"/>
    <s v="Normal"/>
    <s v="Excellent"/>
    <x v="0"/>
  </r>
  <r>
    <s v="OPS-102520"/>
    <d v="2025-05-10T00:00:00"/>
    <x v="3"/>
    <s v="Bengaluru"/>
    <s v="Invoice Query"/>
    <s v="Medium"/>
    <x v="1"/>
    <x v="1"/>
    <x v="0"/>
    <n v="36.299999999999997"/>
    <n v="24"/>
    <x v="1"/>
    <n v="0"/>
    <n v="4"/>
    <n v="350"/>
    <n v="12705"/>
    <x v="2"/>
    <n v="5"/>
    <s v="Q2"/>
    <s v="Saturday"/>
    <s v="Bengaluru"/>
    <s v="Portal"/>
    <s v="Invoice Query"/>
    <x v="3"/>
    <x v="1"/>
    <s v="Normal"/>
    <s v="Critical"/>
    <x v="0"/>
  </r>
  <r>
    <s v="OPS-104777"/>
    <d v="2025-09-26T00:00:00"/>
    <x v="5"/>
    <s v="Pune"/>
    <s v="Compliance Request"/>
    <s v="Low"/>
    <x v="3"/>
    <x v="0"/>
    <x v="1"/>
    <n v="35.700000000000003"/>
    <n v="48"/>
    <x v="0"/>
    <n v="2"/>
    <n v="3.5"/>
    <n v="450"/>
    <n v="16065"/>
    <x v="9"/>
    <n v="9"/>
    <s v="Q3"/>
    <s v="Friday"/>
    <s v="Pune"/>
    <s v="Phone"/>
    <s v="Compliance Request"/>
    <x v="5"/>
    <x v="0"/>
    <s v="Normal"/>
    <s v="Good"/>
    <x v="1"/>
  </r>
  <r>
    <s v="OPS-100231"/>
    <d v="2025-07-17T00:00:00"/>
    <x v="6"/>
    <s v="Noida"/>
    <s v="Report Request"/>
    <s v="Medium"/>
    <x v="0"/>
    <x v="2"/>
    <x v="0"/>
    <n v="35.9"/>
    <n v="24"/>
    <x v="1"/>
    <n v="0"/>
    <n v="4.2"/>
    <n v="280"/>
    <n v="10052"/>
    <x v="11"/>
    <n v="7"/>
    <s v="Q3"/>
    <s v="Thursday"/>
    <s v="Noida"/>
    <s v="Email"/>
    <s v="Report Request"/>
    <x v="6"/>
    <x v="1"/>
    <s v="Normal"/>
    <s v="At Risk"/>
    <x v="0"/>
  </r>
  <r>
    <s v="OPS-103518"/>
    <d v="2025-09-06T00:00:00"/>
    <x v="6"/>
    <s v="Hyderabad"/>
    <s v="Vendor Query"/>
    <s v="Medium"/>
    <x v="1"/>
    <x v="3"/>
    <x v="0"/>
    <n v="9.6999999999999993"/>
    <n v="24"/>
    <x v="0"/>
    <n v="1"/>
    <n v="4.7"/>
    <n v="280"/>
    <n v="2716"/>
    <x v="9"/>
    <n v="9"/>
    <s v="Q3"/>
    <s v="Saturday"/>
    <s v="Hyderabad"/>
    <s v="Portal"/>
    <s v="Vendor Query"/>
    <x v="6"/>
    <x v="0"/>
    <s v="Normal"/>
    <s v="Excellent"/>
    <x v="1"/>
  </r>
  <r>
    <s v="OPS-104448"/>
    <d v="2025-10-11T00:00:00"/>
    <x v="1"/>
    <s v="Noida"/>
    <s v="Compliance Request"/>
    <s v="Low"/>
    <x v="3"/>
    <x v="2"/>
    <x v="0"/>
    <n v="0.6"/>
    <n v="48"/>
    <x v="0"/>
    <n v="0"/>
    <n v="4.9000000000000004"/>
    <n v="400"/>
    <n v="240"/>
    <x v="3"/>
    <n v="10"/>
    <s v="Q4"/>
    <s v="Saturday"/>
    <s v="Noida"/>
    <s v="Phone"/>
    <s v="Compliance Request"/>
    <x v="1"/>
    <x v="0"/>
    <s v="Normal"/>
    <s v="Excellent"/>
    <x v="0"/>
  </r>
  <r>
    <s v="OPS-103311"/>
    <d v="2025-08-31T00:00:00"/>
    <x v="0"/>
    <s v="Pune"/>
    <s v="Data Correction"/>
    <s v="Low"/>
    <x v="1"/>
    <x v="3"/>
    <x v="0"/>
    <n v="10.1"/>
    <n v="48"/>
    <x v="0"/>
    <n v="0"/>
    <n v="4.7"/>
    <n v="400"/>
    <n v="4040"/>
    <x v="1"/>
    <n v="8"/>
    <s v="Q3"/>
    <s v="Sunday"/>
    <s v="Pune"/>
    <s v="Portal"/>
    <s v="Data Correction"/>
    <x v="0"/>
    <x v="0"/>
    <s v="Normal"/>
    <s v="Excellent"/>
    <x v="0"/>
  </r>
  <r>
    <s v="OPS-102635"/>
    <d v="2025-07-22T00:00:00"/>
    <x v="4"/>
    <s v="Chennai"/>
    <s v="Vendor Query"/>
    <s v="Medium"/>
    <x v="0"/>
    <x v="0"/>
    <x v="0"/>
    <n v="3.6"/>
    <n v="24"/>
    <x v="0"/>
    <n v="0"/>
    <n v="5"/>
    <n v="350"/>
    <n v="1260"/>
    <x v="11"/>
    <n v="7"/>
    <s v="Q3"/>
    <s v="Tuesday"/>
    <s v="Chennai"/>
    <s v="Email"/>
    <s v="Vendor Query"/>
    <x v="4"/>
    <x v="0"/>
    <s v="Normal"/>
    <s v="Excellent"/>
    <x v="0"/>
  </r>
  <r>
    <s v="OPS-100954"/>
    <d v="2025-04-05T00:00:00"/>
    <x v="2"/>
    <s v="Mumbai"/>
    <s v="Unknown"/>
    <s v="Medium"/>
    <x v="1"/>
    <x v="0"/>
    <x v="0"/>
    <n v="14.3"/>
    <n v="24"/>
    <x v="0"/>
    <n v="1"/>
    <n v="4.4000000000000004"/>
    <n v="320"/>
    <n v="4576"/>
    <x v="10"/>
    <n v="4"/>
    <s v="Q2"/>
    <s v="Saturday"/>
    <s v="Mumbai"/>
    <s v="Portal"/>
    <s v="Unknown"/>
    <x v="2"/>
    <x v="0"/>
    <s v="Normal"/>
    <s v="Good"/>
    <x v="1"/>
  </r>
  <r>
    <s v="OPS-103073"/>
    <d v="2025-09-04T00:00:00"/>
    <x v="2"/>
    <s v="Gurugram"/>
    <s v="Report Request"/>
    <s v="Low"/>
    <x v="2"/>
    <x v="0"/>
    <x v="0"/>
    <n v="22.6"/>
    <n v="48"/>
    <x v="0"/>
    <n v="0"/>
    <n v="3.5"/>
    <n v="350"/>
    <n v="7910"/>
    <x v="9"/>
    <n v="9"/>
    <s v="Q3"/>
    <s v="Thursday"/>
    <s v="Gurugram"/>
    <s v="Teams"/>
    <s v="Report Request"/>
    <x v="2"/>
    <x v="0"/>
    <s v="Normal"/>
    <s v="Excellent"/>
    <x v="0"/>
  </r>
  <r>
    <s v="OPS-104982"/>
    <d v="2025-09-08T00:00:00"/>
    <x v="6"/>
    <s v="Chennai"/>
    <s v="Invoice Query"/>
    <s v="High"/>
    <x v="0"/>
    <x v="2"/>
    <x v="1"/>
    <n v="57"/>
    <n v="12"/>
    <x v="1"/>
    <n v="4"/>
    <n v="2.5"/>
    <n v="350"/>
    <n v="19950"/>
    <x v="9"/>
    <n v="9"/>
    <s v="Q3"/>
    <s v="Monday"/>
    <s v="Chennai"/>
    <s v="Email"/>
    <s v="Invoice Query"/>
    <x v="6"/>
    <x v="1"/>
    <s v="Normal"/>
    <s v="Critical"/>
    <x v="1"/>
  </r>
  <r>
    <s v="OPS-101543"/>
    <d v="2025-06-02T00:00:00"/>
    <x v="4"/>
    <s v="Mumbai"/>
    <s v="Compliance Request"/>
    <s v="Low"/>
    <x v="2"/>
    <x v="2"/>
    <x v="0"/>
    <n v="22.1"/>
    <n v="48"/>
    <x v="0"/>
    <n v="0"/>
    <n v="4.5999999999999996"/>
    <n v="400"/>
    <n v="8840"/>
    <x v="0"/>
    <n v="6"/>
    <s v="Q2"/>
    <s v="Monday"/>
    <s v="Mumbai"/>
    <s v="Teams"/>
    <s v="Compliance Request"/>
    <x v="4"/>
    <x v="0"/>
    <s v="Normal"/>
    <s v="Excellent"/>
    <x v="0"/>
  </r>
  <r>
    <s v="OPS-101216"/>
    <d v="2025-08-12T00:00:00"/>
    <x v="1"/>
    <s v="Noida"/>
    <s v="Employee Query"/>
    <s v="Medium"/>
    <x v="0"/>
    <x v="0"/>
    <x v="0"/>
    <n v="16.2"/>
    <n v="24"/>
    <x v="0"/>
    <n v="0"/>
    <n v="4.7"/>
    <n v="320"/>
    <n v="5184"/>
    <x v="1"/>
    <n v="8"/>
    <s v="Q3"/>
    <s v="Tuesday"/>
    <s v="Noida"/>
    <s v="Email"/>
    <s v="Employee Query"/>
    <x v="1"/>
    <x v="0"/>
    <s v="Normal"/>
    <s v="Good"/>
    <x v="0"/>
  </r>
  <r>
    <s v="OPS-102143"/>
    <d v="2025-11-22T00:00:00"/>
    <x v="3"/>
    <s v="Noida"/>
    <s v="Compliance Request"/>
    <s v="Medium"/>
    <x v="0"/>
    <x v="2"/>
    <x v="0"/>
    <n v="14.2"/>
    <n v="24"/>
    <x v="0"/>
    <n v="0"/>
    <n v="4.8"/>
    <n v="400"/>
    <n v="5680"/>
    <x v="6"/>
    <n v="11"/>
    <s v="Q4"/>
    <s v="Saturday"/>
    <s v="Noida"/>
    <s v="Email"/>
    <s v="Compliance Request"/>
    <x v="3"/>
    <x v="0"/>
    <s v="Normal"/>
    <s v="Good"/>
    <x v="0"/>
  </r>
  <r>
    <s v="OPS-102646"/>
    <d v="2025-01-29T00:00:00"/>
    <x v="4"/>
    <s v="Hyderabad"/>
    <s v="Vendor Query"/>
    <s v="Medium"/>
    <x v="2"/>
    <x v="4"/>
    <x v="0"/>
    <n v="6.8"/>
    <n v="24"/>
    <x v="0"/>
    <n v="1"/>
    <n v="4.7"/>
    <n v="320"/>
    <n v="2176"/>
    <x v="5"/>
    <n v="1"/>
    <s v="Q1"/>
    <s v="Wednesday"/>
    <s v="Hyderabad"/>
    <s v="Teams"/>
    <s v="Vendor Query"/>
    <x v="4"/>
    <x v="0"/>
    <s v="Normal"/>
    <s v="Excellent"/>
    <x v="1"/>
  </r>
  <r>
    <s v="OPS-102542"/>
    <d v="2025-03-28T00:00:00"/>
    <x v="0"/>
    <s v="Chennai"/>
    <s v="Access Request"/>
    <s v="Medium"/>
    <x v="0"/>
    <x v="0"/>
    <x v="1"/>
    <n v="22.8"/>
    <n v="24"/>
    <x v="0"/>
    <n v="2"/>
    <n v="4.4000000000000004"/>
    <n v="350"/>
    <n v="7980"/>
    <x v="8"/>
    <n v="3"/>
    <s v="Q1"/>
    <s v="Friday"/>
    <s v="Chennai"/>
    <s v="Email"/>
    <s v="Access Request"/>
    <x v="0"/>
    <x v="0"/>
    <s v="Normal"/>
    <s v="Good"/>
    <x v="1"/>
  </r>
  <r>
    <s v="OPS-101621"/>
    <d v="2025-07-05T00:00:00"/>
    <x v="1"/>
    <s v="Hyderabad"/>
    <s v="Invoice Query"/>
    <s v="High"/>
    <x v="0"/>
    <x v="2"/>
    <x v="0"/>
    <n v="50.2"/>
    <n v="12"/>
    <x v="1"/>
    <n v="0"/>
    <n v="3.6"/>
    <n v="320"/>
    <n v="16064"/>
    <x v="11"/>
    <n v="7"/>
    <s v="Q3"/>
    <s v="Saturday"/>
    <s v="Hyderabad"/>
    <s v="Email"/>
    <s v="Invoice Query"/>
    <x v="1"/>
    <x v="1"/>
    <s v="Normal"/>
    <s v="Critical"/>
    <x v="0"/>
  </r>
  <r>
    <s v="OPS-102887"/>
    <d v="2025-06-27T00:00:00"/>
    <x v="6"/>
    <s v="Mumbai"/>
    <s v="Employee Query"/>
    <s v="Low"/>
    <x v="1"/>
    <x v="0"/>
    <x v="0"/>
    <n v="11.1"/>
    <n v="48"/>
    <x v="0"/>
    <n v="0"/>
    <n v="4.7"/>
    <n v="450"/>
    <n v="4995"/>
    <x v="0"/>
    <n v="6"/>
    <s v="Q2"/>
    <s v="Friday"/>
    <s v="Mumbai"/>
    <s v="Portal"/>
    <s v="Employee Query"/>
    <x v="6"/>
    <x v="0"/>
    <s v="Normal"/>
    <s v="Excellent"/>
    <x v="0"/>
  </r>
  <r>
    <s v="OPS-104863"/>
    <d v="2025-02-17T00:00:00"/>
    <x v="2"/>
    <s v="Gurugram"/>
    <s v="System Issue"/>
    <s v="Low"/>
    <x v="1"/>
    <x v="4"/>
    <x v="0"/>
    <n v="17.899999999999999"/>
    <n v="48"/>
    <x v="0"/>
    <n v="1"/>
    <n v="4.2"/>
    <n v="280"/>
    <n v="5012"/>
    <x v="4"/>
    <n v="2"/>
    <s v="Q1"/>
    <s v="Monday"/>
    <s v="Gurugram"/>
    <s v="Portal"/>
    <s v="System Issue"/>
    <x v="2"/>
    <x v="0"/>
    <s v="Normal"/>
    <s v="Excellent"/>
    <x v="1"/>
  </r>
  <r>
    <s v="OPS-104249"/>
    <d v="2025-05-31T00:00:00"/>
    <x v="2"/>
    <s v="Mumbai"/>
    <s v="Access Request"/>
    <s v="High"/>
    <x v="1"/>
    <x v="3"/>
    <x v="1"/>
    <n v="10.7"/>
    <n v="12"/>
    <x v="0"/>
    <n v="2"/>
    <n v="4.8"/>
    <n v="320"/>
    <n v="3424"/>
    <x v="2"/>
    <n v="5"/>
    <s v="Q2"/>
    <s v="Saturday"/>
    <s v="Mumbai"/>
    <s v="Portal"/>
    <s v="Access Request"/>
    <x v="2"/>
    <x v="0"/>
    <s v="Normal"/>
    <s v="Good"/>
    <x v="1"/>
  </r>
  <r>
    <s v="OPS-100437"/>
    <d v="2025-02-27T00:00:00"/>
    <x v="4"/>
    <s v="Gurugram"/>
    <s v="Invoice Query"/>
    <s v="High"/>
    <x v="0"/>
    <x v="4"/>
    <x v="0"/>
    <n v="6.7"/>
    <n v="12"/>
    <x v="0"/>
    <n v="0"/>
    <n v="4.8"/>
    <n v="320"/>
    <n v="2144"/>
    <x v="4"/>
    <n v="2"/>
    <s v="Q1"/>
    <s v="Thursday"/>
    <s v="Gurugram"/>
    <s v="Email"/>
    <s v="Invoice Query"/>
    <x v="4"/>
    <x v="0"/>
    <s v="Normal"/>
    <s v="Good"/>
    <x v="0"/>
  </r>
  <r>
    <s v="OPS-101604"/>
    <d v="2025-02-07T00:00:00"/>
    <x v="5"/>
    <s v="Noida"/>
    <s v="Compliance Request"/>
    <s v="Low"/>
    <x v="2"/>
    <x v="0"/>
    <x v="0"/>
    <n v="6.8"/>
    <n v="48"/>
    <x v="0"/>
    <n v="0"/>
    <n v="5"/>
    <n v="450"/>
    <n v="3060"/>
    <x v="4"/>
    <n v="2"/>
    <s v="Q1"/>
    <s v="Friday"/>
    <s v="Noida"/>
    <s v="Teams"/>
    <s v="Compliance Request"/>
    <x v="5"/>
    <x v="0"/>
    <s v="Normal"/>
    <s v="Excellent"/>
    <x v="0"/>
  </r>
  <r>
    <s v="OPS-102636"/>
    <d v="2025-09-13T00:00:00"/>
    <x v="3"/>
    <s v="Bengaluru"/>
    <s v="Report Request"/>
    <s v="Low"/>
    <x v="2"/>
    <x v="2"/>
    <x v="0"/>
    <n v="6.2"/>
    <n v="48"/>
    <x v="0"/>
    <n v="2"/>
    <n v="4.0999999999999996"/>
    <n v="450"/>
    <n v="2790"/>
    <x v="9"/>
    <n v="9"/>
    <s v="Q3"/>
    <s v="Saturday"/>
    <s v="Bengaluru"/>
    <s v="Teams"/>
    <s v="Report Request"/>
    <x v="3"/>
    <x v="0"/>
    <s v="Normal"/>
    <s v="Excellent"/>
    <x v="1"/>
  </r>
  <r>
    <s v="OPS-100821"/>
    <d v="2025-02-12T00:00:00"/>
    <x v="6"/>
    <s v="Pune"/>
    <s v="Compliance Request"/>
    <s v="Medium"/>
    <x v="0"/>
    <x v="0"/>
    <x v="0"/>
    <n v="7.6"/>
    <n v="24"/>
    <x v="0"/>
    <n v="0"/>
    <n v="5"/>
    <n v="400"/>
    <n v="3040"/>
    <x v="4"/>
    <n v="2"/>
    <s v="Q1"/>
    <s v="Wednesday"/>
    <s v="Pune"/>
    <s v="Email"/>
    <s v="Compliance Request"/>
    <x v="6"/>
    <x v="0"/>
    <s v="Normal"/>
    <s v="Excellent"/>
    <x v="0"/>
  </r>
  <r>
    <s v="OPS-101341"/>
    <d v="2025-02-11T00:00:00"/>
    <x v="2"/>
    <s v="Bengaluru"/>
    <s v="Report Request"/>
    <s v="High"/>
    <x v="0"/>
    <x v="1"/>
    <x v="0"/>
    <n v="10.4"/>
    <n v="12"/>
    <x v="0"/>
    <n v="0"/>
    <n v="4.7"/>
    <n v="350"/>
    <n v="3640"/>
    <x v="4"/>
    <n v="2"/>
    <s v="Q1"/>
    <s v="Tuesday"/>
    <s v="Bengaluru"/>
    <s v="Email"/>
    <s v="Report Request"/>
    <x v="2"/>
    <x v="0"/>
    <s v="Normal"/>
    <s v="Good"/>
    <x v="0"/>
  </r>
  <r>
    <s v="OPS-100282"/>
    <d v="2025-03-16T00:00:00"/>
    <x v="4"/>
    <s v="Gurugram"/>
    <s v="Invoice Query"/>
    <s v="Medium"/>
    <x v="1"/>
    <x v="4"/>
    <x v="0"/>
    <n v="11"/>
    <n v="24"/>
    <x v="0"/>
    <n v="0"/>
    <n v="4.4000000000000004"/>
    <n v="350"/>
    <n v="3850"/>
    <x v="8"/>
    <n v="3"/>
    <s v="Q1"/>
    <s v="Sunday"/>
    <s v="Gurugram"/>
    <s v="Portal"/>
    <s v="Invoice Query"/>
    <x v="4"/>
    <x v="0"/>
    <s v="Normal"/>
    <s v="Excellent"/>
    <x v="0"/>
  </r>
  <r>
    <s v="OPS-101982"/>
    <d v="2025-12-27T00:00:00"/>
    <x v="2"/>
    <s v="Chennai"/>
    <s v="Employee Query"/>
    <s v="Medium"/>
    <x v="0"/>
    <x v="3"/>
    <x v="0"/>
    <n v="9.4"/>
    <n v="24"/>
    <x v="0"/>
    <n v="0"/>
    <n v="4.8"/>
    <n v="450"/>
    <n v="4230"/>
    <x v="7"/>
    <n v="12"/>
    <s v="Q4"/>
    <s v="Saturday"/>
    <s v="Chennai"/>
    <s v="Email"/>
    <s v="Employee Query"/>
    <x v="2"/>
    <x v="0"/>
    <s v="Normal"/>
    <s v="Excellent"/>
    <x v="0"/>
  </r>
  <r>
    <s v="OPS-101249"/>
    <d v="2025-06-27T00:00:00"/>
    <x v="2"/>
    <s v="Hyderabad"/>
    <s v="Employee Query"/>
    <s v="Low"/>
    <x v="1"/>
    <x v="4"/>
    <x v="0"/>
    <n v="24.5"/>
    <n v="48"/>
    <x v="0"/>
    <n v="2"/>
    <n v="3.6"/>
    <n v="320"/>
    <n v="7840"/>
    <x v="0"/>
    <n v="6"/>
    <s v="Q2"/>
    <s v="Friday"/>
    <s v="Hyderabad"/>
    <s v="Portal"/>
    <s v="Employee Query"/>
    <x v="2"/>
    <x v="0"/>
    <s v="Normal"/>
    <s v="Good"/>
    <x v="1"/>
  </r>
  <r>
    <s v="OPS-102679"/>
    <d v="2025-04-14T00:00:00"/>
    <x v="2"/>
    <s v="Bengaluru"/>
    <s v="Invoice Query"/>
    <s v="Medium"/>
    <x v="0"/>
    <x v="2"/>
    <x v="0"/>
    <n v="4.9000000000000004"/>
    <n v="24"/>
    <x v="0"/>
    <n v="0"/>
    <n v="5"/>
    <n v="400"/>
    <n v="1960"/>
    <x v="10"/>
    <n v="4"/>
    <s v="Q2"/>
    <s v="Monday"/>
    <s v="Bengaluru"/>
    <s v="Email"/>
    <s v="Invoice Query"/>
    <x v="2"/>
    <x v="0"/>
    <s v="Normal"/>
    <s v="Excellent"/>
    <x v="0"/>
  </r>
  <r>
    <s v="OPS-101494"/>
    <d v="2025-08-15T00:00:00"/>
    <x v="0"/>
    <s v="Mumbai"/>
    <s v="System Issue"/>
    <s v="Medium"/>
    <x v="2"/>
    <x v="3"/>
    <x v="0"/>
    <n v="11.8"/>
    <n v="24"/>
    <x v="0"/>
    <n v="0"/>
    <n v="4.7"/>
    <n v="280"/>
    <n v="3304"/>
    <x v="1"/>
    <n v="8"/>
    <s v="Q3"/>
    <s v="Friday"/>
    <s v="Mumbai"/>
    <s v="Teams"/>
    <s v="System Issue"/>
    <x v="0"/>
    <x v="0"/>
    <s v="Normal"/>
    <s v="Excellent"/>
    <x v="0"/>
  </r>
  <r>
    <s v="OPS-104332"/>
    <d v="2025-08-07T00:00:00"/>
    <x v="3"/>
    <s v="Pune"/>
    <s v="System Issue"/>
    <s v="Medium"/>
    <x v="1"/>
    <x v="2"/>
    <x v="0"/>
    <n v="9.1999999999999993"/>
    <n v="24"/>
    <x v="0"/>
    <n v="0"/>
    <n v="4.4000000000000004"/>
    <n v="320"/>
    <n v="2944"/>
    <x v="1"/>
    <n v="8"/>
    <s v="Q3"/>
    <s v="Thursday"/>
    <s v="Pune"/>
    <s v="Portal"/>
    <s v="System Issue"/>
    <x v="3"/>
    <x v="0"/>
    <s v="Normal"/>
    <s v="Excellent"/>
    <x v="0"/>
  </r>
  <r>
    <s v="OPS-103297"/>
    <d v="2025-06-24T00:00:00"/>
    <x v="4"/>
    <s v="Noida"/>
    <s v="Data Correction"/>
    <s v="Low"/>
    <x v="0"/>
    <x v="4"/>
    <x v="0"/>
    <n v="11.6"/>
    <n v="48"/>
    <x v="0"/>
    <n v="0"/>
    <n v="5"/>
    <n v="350"/>
    <n v="4060"/>
    <x v="0"/>
    <n v="6"/>
    <s v="Q2"/>
    <s v="Tuesday"/>
    <s v="Noida"/>
    <s v="Email"/>
    <s v="Data Correction"/>
    <x v="4"/>
    <x v="0"/>
    <s v="Normal"/>
    <s v="Excellent"/>
    <x v="0"/>
  </r>
  <r>
    <s v="OPS-102815"/>
    <d v="2025-09-17T00:00:00"/>
    <x v="1"/>
    <s v="Bengaluru"/>
    <s v="Report Request"/>
    <s v="Medium"/>
    <x v="3"/>
    <x v="1"/>
    <x v="0"/>
    <n v="4.7"/>
    <n v="24"/>
    <x v="0"/>
    <n v="0"/>
    <n v="4.7"/>
    <n v="350"/>
    <n v="1645"/>
    <x v="9"/>
    <n v="9"/>
    <s v="Q3"/>
    <s v="Wednesday"/>
    <s v="Bengaluru"/>
    <s v="Phone"/>
    <s v="Report Request"/>
    <x v="1"/>
    <x v="0"/>
    <s v="Normal"/>
    <s v="Excellent"/>
    <x v="0"/>
  </r>
  <r>
    <s v="OPS-102652"/>
    <d v="2025-02-13T00:00:00"/>
    <x v="5"/>
    <s v="Mumbai"/>
    <s v="Report Request"/>
    <s v="Low"/>
    <x v="0"/>
    <x v="3"/>
    <x v="0"/>
    <n v="36.700000000000003"/>
    <n v="48"/>
    <x v="0"/>
    <n v="2"/>
    <n v="3.5"/>
    <n v="450"/>
    <n v="16515"/>
    <x v="4"/>
    <n v="2"/>
    <s v="Q1"/>
    <s v="Thursday"/>
    <s v="Mumbai"/>
    <s v="Email"/>
    <s v="Report Request"/>
    <x v="5"/>
    <x v="0"/>
    <s v="Normal"/>
    <s v="Good"/>
    <x v="1"/>
  </r>
  <r>
    <s v="OPS-101027"/>
    <d v="2025-03-17T00:00:00"/>
    <x v="1"/>
    <s v="Pune"/>
    <s v="Access Request"/>
    <s v="Medium"/>
    <x v="0"/>
    <x v="2"/>
    <x v="1"/>
    <n v="28.6"/>
    <n v="24"/>
    <x v="1"/>
    <n v="1"/>
    <n v="4.4000000000000004"/>
    <n v="450"/>
    <n v="12870"/>
    <x v="8"/>
    <n v="3"/>
    <s v="Q1"/>
    <s v="Monday"/>
    <s v="Pune"/>
    <s v="Email"/>
    <s v="Access Request"/>
    <x v="1"/>
    <x v="1"/>
    <s v="Normal"/>
    <s v="At Risk"/>
    <x v="1"/>
  </r>
  <r>
    <s v="OPS-103250"/>
    <d v="2025-07-11T00:00:00"/>
    <x v="6"/>
    <s v="Mumbai"/>
    <s v="Compliance Request"/>
    <s v="Medium"/>
    <x v="0"/>
    <x v="0"/>
    <x v="0"/>
    <n v="10.199999999999999"/>
    <n v="24"/>
    <x v="0"/>
    <n v="0"/>
    <n v="4.9000000000000004"/>
    <n v="350"/>
    <n v="3570"/>
    <x v="11"/>
    <n v="7"/>
    <s v="Q3"/>
    <s v="Friday"/>
    <s v="Mumbai"/>
    <s v="Email"/>
    <s v="Compliance Request"/>
    <x v="6"/>
    <x v="0"/>
    <s v="Normal"/>
    <s v="Excellent"/>
    <x v="0"/>
  </r>
  <r>
    <s v="OPS-101210"/>
    <d v="2025-03-04T00:00:00"/>
    <x v="6"/>
    <s v="Hyderabad"/>
    <s v="Report Request"/>
    <s v="Medium"/>
    <x v="1"/>
    <x v="1"/>
    <x v="2"/>
    <n v="11.3"/>
    <n v="24"/>
    <x v="0"/>
    <n v="2"/>
    <n v="4.3"/>
    <n v="280"/>
    <n v="3164"/>
    <x v="8"/>
    <n v="3"/>
    <s v="Q1"/>
    <s v="Tuesday"/>
    <s v="Hyderabad"/>
    <s v="Portal"/>
    <s v="Report Request"/>
    <x v="6"/>
    <x v="0"/>
    <s v="Normal"/>
    <s v="Excellent"/>
    <x v="1"/>
  </r>
  <r>
    <s v="OPS-102458"/>
    <d v="2025-08-09T00:00:00"/>
    <x v="4"/>
    <s v="Pune"/>
    <s v="Data Correction"/>
    <s v="Medium"/>
    <x v="0"/>
    <x v="3"/>
    <x v="0"/>
    <n v="4.8"/>
    <n v="24"/>
    <x v="0"/>
    <n v="0"/>
    <n v="5"/>
    <n v="320"/>
    <n v="1536"/>
    <x v="1"/>
    <n v="8"/>
    <s v="Q3"/>
    <s v="Saturday"/>
    <s v="Pune"/>
    <s v="Email"/>
    <s v="Data Correction"/>
    <x v="4"/>
    <x v="0"/>
    <s v="Normal"/>
    <s v="Excellent"/>
    <x v="0"/>
  </r>
  <r>
    <s v="OPS-101100"/>
    <d v="2025-08-16T00:00:00"/>
    <x v="0"/>
    <s v="Pune"/>
    <s v="System Issue"/>
    <s v="Medium"/>
    <x v="2"/>
    <x v="4"/>
    <x v="0"/>
    <n v="25.6"/>
    <n v="24"/>
    <x v="1"/>
    <n v="2"/>
    <n v="3.1"/>
    <n v="320"/>
    <n v="8192"/>
    <x v="1"/>
    <n v="8"/>
    <s v="Q3"/>
    <s v="Saturday"/>
    <s v="Pune"/>
    <s v="Teams"/>
    <s v="System Issue"/>
    <x v="0"/>
    <x v="1"/>
    <s v="Normal"/>
    <s v="At Risk"/>
    <x v="1"/>
  </r>
  <r>
    <s v="OPS-102327"/>
    <d v="2025-12-14T00:00:00"/>
    <x v="4"/>
    <s v="Mumbai"/>
    <s v="Data Correction"/>
    <s v="Low"/>
    <x v="1"/>
    <x v="3"/>
    <x v="1"/>
    <n v="10.4"/>
    <n v="48"/>
    <x v="0"/>
    <n v="2"/>
    <n v="4.0999999999999996"/>
    <n v="350"/>
    <n v="3640"/>
    <x v="7"/>
    <n v="12"/>
    <s v="Q4"/>
    <s v="Sunday"/>
    <s v="Mumbai"/>
    <s v="Portal"/>
    <s v="Data Correction"/>
    <x v="4"/>
    <x v="0"/>
    <s v="Normal"/>
    <s v="Excellent"/>
    <x v="1"/>
  </r>
  <r>
    <s v="OPS-101136"/>
    <d v="2025-05-21T00:00:00"/>
    <x v="5"/>
    <s v="Gurugram"/>
    <s v="Compliance Request"/>
    <s v="Low"/>
    <x v="4"/>
    <x v="0"/>
    <x v="0"/>
    <n v="4.4000000000000004"/>
    <n v="48"/>
    <x v="0"/>
    <n v="1"/>
    <n v="4.5"/>
    <n v="400"/>
    <n v="1760"/>
    <x v="2"/>
    <n v="5"/>
    <s v="Q2"/>
    <s v="Wednesday"/>
    <s v="Gurugram"/>
    <s v="Unknown"/>
    <s v="Compliance Request"/>
    <x v="5"/>
    <x v="0"/>
    <s v="Normal"/>
    <s v="Excellent"/>
    <x v="1"/>
  </r>
  <r>
    <s v="OPS-103157"/>
    <d v="2025-03-27T00:00:00"/>
    <x v="0"/>
    <s v="Bengaluru"/>
    <s v="Invoice Query"/>
    <s v="Low"/>
    <x v="1"/>
    <x v="2"/>
    <x v="0"/>
    <n v="30.1"/>
    <n v="48"/>
    <x v="0"/>
    <n v="0"/>
    <n v="3.9"/>
    <n v="280"/>
    <n v="8428"/>
    <x v="8"/>
    <n v="3"/>
    <s v="Q1"/>
    <s v="Thursday"/>
    <s v="Bengaluru"/>
    <s v="Portal"/>
    <s v="Invoice Query"/>
    <x v="0"/>
    <x v="0"/>
    <s v="Normal"/>
    <s v="Good"/>
    <x v="0"/>
  </r>
  <r>
    <s v="OPS-103205"/>
    <d v="2025-01-28T00:00:00"/>
    <x v="3"/>
    <s v="Chennai"/>
    <s v="Vendor Query"/>
    <s v="Medium"/>
    <x v="2"/>
    <x v="3"/>
    <x v="0"/>
    <n v="3.3"/>
    <n v="24"/>
    <x v="0"/>
    <n v="0"/>
    <n v="4.9000000000000004"/>
    <n v="280"/>
    <n v="924"/>
    <x v="5"/>
    <n v="1"/>
    <s v="Q1"/>
    <s v="Tuesday"/>
    <s v="Chennai"/>
    <s v="Teams"/>
    <s v="Vendor Query"/>
    <x v="3"/>
    <x v="0"/>
    <s v="Normal"/>
    <s v="Excellent"/>
    <x v="0"/>
  </r>
  <r>
    <s v="OPS-100302"/>
    <d v="2025-10-31T00:00:00"/>
    <x v="3"/>
    <s v="Gurugram"/>
    <s v="Access Request"/>
    <s v="Medium"/>
    <x v="0"/>
    <x v="4"/>
    <x v="0"/>
    <n v="3.2"/>
    <n v="24"/>
    <x v="0"/>
    <n v="0"/>
    <n v="4.8"/>
    <n v="320"/>
    <n v="1024"/>
    <x v="3"/>
    <n v="10"/>
    <s v="Q4"/>
    <s v="Friday"/>
    <s v="Gurugram"/>
    <s v="Email"/>
    <s v="Access Request"/>
    <x v="3"/>
    <x v="0"/>
    <s v="Normal"/>
    <s v="Excellent"/>
    <x v="0"/>
  </r>
  <r>
    <s v="OPS-103661"/>
    <d v="2025-01-22T00:00:00"/>
    <x v="1"/>
    <s v="Noida"/>
    <s v="Vendor Query"/>
    <s v="Low"/>
    <x v="0"/>
    <x v="3"/>
    <x v="0"/>
    <n v="7.5"/>
    <n v="48"/>
    <x v="0"/>
    <n v="0"/>
    <n v="5"/>
    <n v="350"/>
    <n v="2625"/>
    <x v="5"/>
    <n v="1"/>
    <s v="Q1"/>
    <s v="Wednesday"/>
    <s v="Noida"/>
    <s v="Email"/>
    <s v="Vendor Query"/>
    <x v="1"/>
    <x v="0"/>
    <s v="Normal"/>
    <s v="Excellent"/>
    <x v="0"/>
  </r>
  <r>
    <s v="OPS-101753"/>
    <d v="2025-10-08T00:00:00"/>
    <x v="1"/>
    <s v="Bengaluru"/>
    <s v="Report Request"/>
    <s v="Medium"/>
    <x v="0"/>
    <x v="0"/>
    <x v="0"/>
    <n v="7.8"/>
    <n v="24"/>
    <x v="0"/>
    <n v="1"/>
    <n v="4.7"/>
    <n v="350"/>
    <n v="2730"/>
    <x v="3"/>
    <n v="10"/>
    <s v="Q4"/>
    <s v="Wednesday"/>
    <s v="Bengaluru"/>
    <s v="Email"/>
    <s v="Report Request"/>
    <x v="1"/>
    <x v="0"/>
    <s v="Normal"/>
    <s v="Excellent"/>
    <x v="1"/>
  </r>
  <r>
    <s v="OPS-103188"/>
    <d v="2025-02-16T00:00:00"/>
    <x v="4"/>
    <s v="Pune"/>
    <s v="Employee Query"/>
    <s v="High"/>
    <x v="2"/>
    <x v="2"/>
    <x v="1"/>
    <n v="5.3"/>
    <n v="12"/>
    <x v="0"/>
    <n v="2"/>
    <n v="4.5999999999999996"/>
    <n v="350"/>
    <n v="1855"/>
    <x v="4"/>
    <n v="2"/>
    <s v="Q1"/>
    <s v="Sunday"/>
    <s v="Pune"/>
    <s v="Teams"/>
    <s v="Employee Query"/>
    <x v="4"/>
    <x v="0"/>
    <s v="Normal"/>
    <s v="Excellent"/>
    <x v="1"/>
  </r>
  <r>
    <s v="OPS-103102"/>
    <d v="2025-02-15T00:00:00"/>
    <x v="3"/>
    <s v="Pune"/>
    <s v="Access Request"/>
    <s v="High"/>
    <x v="1"/>
    <x v="2"/>
    <x v="0"/>
    <n v="17.2"/>
    <n v="12"/>
    <x v="1"/>
    <n v="0"/>
    <n v="4.5"/>
    <n v="450"/>
    <n v="7740"/>
    <x v="4"/>
    <n v="2"/>
    <s v="Q1"/>
    <s v="Saturday"/>
    <s v="Pune"/>
    <s v="Portal"/>
    <s v="Access Request"/>
    <x v="3"/>
    <x v="1"/>
    <s v="Normal"/>
    <s v="At Risk"/>
    <x v="0"/>
  </r>
  <r>
    <s v="OPS-103659"/>
    <d v="2025-02-22T00:00:00"/>
    <x v="0"/>
    <s v="Mumbai"/>
    <s v="Report Request"/>
    <s v="Medium"/>
    <x v="3"/>
    <x v="2"/>
    <x v="0"/>
    <n v="3.4"/>
    <n v="24"/>
    <x v="0"/>
    <n v="3"/>
    <n v="3.8"/>
    <n v="350"/>
    <n v="1190"/>
    <x v="4"/>
    <n v="2"/>
    <s v="Q1"/>
    <s v="Saturday"/>
    <s v="Mumbai"/>
    <s v="Phone"/>
    <s v="Report Request"/>
    <x v="0"/>
    <x v="0"/>
    <s v="Normal"/>
    <s v="Excellent"/>
    <x v="1"/>
  </r>
  <r>
    <s v="OPS-104410"/>
    <d v="2025-04-21T00:00:00"/>
    <x v="0"/>
    <s v="Bengaluru"/>
    <s v="Employee Query"/>
    <s v="Medium"/>
    <x v="0"/>
    <x v="3"/>
    <x v="0"/>
    <n v="2.2000000000000002"/>
    <n v="24"/>
    <x v="0"/>
    <n v="0"/>
    <n v="5"/>
    <n v="400"/>
    <n v="880"/>
    <x v="10"/>
    <n v="4"/>
    <s v="Q2"/>
    <s v="Monday"/>
    <s v="Bengaluru"/>
    <s v="Email"/>
    <s v="Employee Query"/>
    <x v="0"/>
    <x v="0"/>
    <s v="Normal"/>
    <s v="Excellent"/>
    <x v="0"/>
  </r>
  <r>
    <s v="OPS-102673"/>
    <d v="2025-05-24T00:00:00"/>
    <x v="0"/>
    <s v="Chennai"/>
    <s v="Invoice Query"/>
    <s v="Low"/>
    <x v="3"/>
    <x v="2"/>
    <x v="0"/>
    <n v="16.899999999999999"/>
    <n v="48"/>
    <x v="0"/>
    <n v="1"/>
    <n v="4"/>
    <n v="280"/>
    <n v="4732"/>
    <x v="2"/>
    <n v="5"/>
    <s v="Q2"/>
    <s v="Saturday"/>
    <s v="Chennai"/>
    <s v="Phone"/>
    <s v="Invoice Query"/>
    <x v="0"/>
    <x v="0"/>
    <s v="Normal"/>
    <s v="Excellent"/>
    <x v="1"/>
  </r>
  <r>
    <s v="OPS-100852"/>
    <d v="2025-01-12T00:00:00"/>
    <x v="0"/>
    <s v="Gurugram"/>
    <s v="Data Correction"/>
    <s v="Low"/>
    <x v="0"/>
    <x v="2"/>
    <x v="2"/>
    <n v="11.8"/>
    <n v="48"/>
    <x v="0"/>
    <n v="0"/>
    <n v="4.4000000000000004"/>
    <n v="350"/>
    <n v="4130"/>
    <x v="5"/>
    <n v="1"/>
    <s v="Q1"/>
    <s v="Sunday"/>
    <s v="Gurugram"/>
    <s v="Email"/>
    <s v="Data Correction"/>
    <x v="0"/>
    <x v="0"/>
    <s v="Normal"/>
    <s v="Excellent"/>
    <x v="0"/>
  </r>
  <r>
    <s v="OPS-104978"/>
    <d v="2025-03-12T00:00:00"/>
    <x v="1"/>
    <s v="Bengaluru"/>
    <s v="Employee Query"/>
    <s v="Low"/>
    <x v="0"/>
    <x v="2"/>
    <x v="0"/>
    <n v="15.7"/>
    <n v="48"/>
    <x v="0"/>
    <n v="0"/>
    <n v="4.5"/>
    <n v="450"/>
    <n v="7065"/>
    <x v="8"/>
    <n v="3"/>
    <s v="Q1"/>
    <s v="Wednesday"/>
    <s v="Bengaluru"/>
    <s v="Email"/>
    <s v="Employee Query"/>
    <x v="1"/>
    <x v="0"/>
    <s v="Normal"/>
    <s v="Excellent"/>
    <x v="0"/>
  </r>
  <r>
    <s v="OPS-104034"/>
    <d v="2025-04-23T00:00:00"/>
    <x v="0"/>
    <s v="Bengaluru"/>
    <s v="Access Request"/>
    <s v="Medium"/>
    <x v="0"/>
    <x v="2"/>
    <x v="0"/>
    <n v="8.1"/>
    <n v="24"/>
    <x v="0"/>
    <n v="0"/>
    <n v="4.3"/>
    <n v="320"/>
    <n v="2592"/>
    <x v="10"/>
    <n v="4"/>
    <s v="Q2"/>
    <s v="Wednesday"/>
    <s v="Bengaluru"/>
    <s v="Email"/>
    <s v="Access Request"/>
    <x v="0"/>
    <x v="0"/>
    <s v="Normal"/>
    <s v="Excellent"/>
    <x v="0"/>
  </r>
  <r>
    <s v="OPS-104632"/>
    <d v="2025-04-27T00:00:00"/>
    <x v="6"/>
    <s v="Mumbai"/>
    <s v="Access Request"/>
    <s v="Low"/>
    <x v="0"/>
    <x v="1"/>
    <x v="0"/>
    <n v="13.3"/>
    <n v="48"/>
    <x v="0"/>
    <n v="0"/>
    <n v="5"/>
    <n v="350"/>
    <n v="4655"/>
    <x v="10"/>
    <n v="4"/>
    <s v="Q2"/>
    <s v="Sunday"/>
    <s v="Mumbai"/>
    <s v="Email"/>
    <s v="Access Request"/>
    <x v="6"/>
    <x v="0"/>
    <s v="Normal"/>
    <s v="Excellent"/>
    <x v="0"/>
  </r>
  <r>
    <s v="OPS-100081"/>
    <d v="2025-10-23T00:00:00"/>
    <x v="4"/>
    <s v="Mumbai"/>
    <s v="Access Request"/>
    <s v="High"/>
    <x v="0"/>
    <x v="0"/>
    <x v="2"/>
    <n v="36.200000000000003"/>
    <n v="12"/>
    <x v="1"/>
    <n v="2"/>
    <n v="3.4"/>
    <n v="450"/>
    <n v="16290"/>
    <x v="3"/>
    <n v="10"/>
    <s v="Q4"/>
    <s v="Thursday"/>
    <s v="Mumbai"/>
    <s v="Email"/>
    <s v="Access Request"/>
    <x v="4"/>
    <x v="1"/>
    <s v="Normal"/>
    <s v="Critical"/>
    <x v="1"/>
  </r>
  <r>
    <s v="OPS-100884"/>
    <d v="2025-02-25T00:00:00"/>
    <x v="3"/>
    <s v="Pune"/>
    <s v="Report Request"/>
    <s v="Medium"/>
    <x v="1"/>
    <x v="1"/>
    <x v="0"/>
    <n v="5.7"/>
    <n v="24"/>
    <x v="0"/>
    <n v="0"/>
    <n v="4.3"/>
    <n v="320"/>
    <n v="1824"/>
    <x v="4"/>
    <n v="2"/>
    <s v="Q1"/>
    <s v="Tuesday"/>
    <s v="Pune"/>
    <s v="Portal"/>
    <s v="Report Request"/>
    <x v="3"/>
    <x v="0"/>
    <s v="Normal"/>
    <s v="Excellent"/>
    <x v="0"/>
  </r>
  <r>
    <s v="OPS-101962"/>
    <d v="2025-05-25T00:00:00"/>
    <x v="6"/>
    <s v="Chennai"/>
    <s v="Employee Query"/>
    <s v="Low"/>
    <x v="2"/>
    <x v="3"/>
    <x v="0"/>
    <n v="11.9"/>
    <n v="48"/>
    <x v="0"/>
    <n v="1"/>
    <n v="5"/>
    <n v="280"/>
    <n v="3332"/>
    <x v="2"/>
    <n v="5"/>
    <s v="Q2"/>
    <s v="Sunday"/>
    <s v="Chennai"/>
    <s v="Teams"/>
    <s v="Employee Query"/>
    <x v="6"/>
    <x v="0"/>
    <s v="Normal"/>
    <s v="Excellent"/>
    <x v="1"/>
  </r>
  <r>
    <s v="OPS-101465"/>
    <d v="2025-06-25T00:00:00"/>
    <x v="1"/>
    <s v="Hyderabad"/>
    <s v="Report Request"/>
    <s v="High"/>
    <x v="4"/>
    <x v="3"/>
    <x v="0"/>
    <n v="5.3"/>
    <n v="12"/>
    <x v="0"/>
    <n v="0"/>
    <n v="4.8"/>
    <n v="350"/>
    <n v="1855"/>
    <x v="0"/>
    <n v="6"/>
    <s v="Q2"/>
    <s v="Wednesday"/>
    <s v="Hyderabad"/>
    <s v="Unknown"/>
    <s v="Report Request"/>
    <x v="1"/>
    <x v="0"/>
    <s v="Normal"/>
    <s v="Excellent"/>
    <x v="0"/>
  </r>
  <r>
    <s v="OPS-100319"/>
    <d v="2025-10-04T00:00:00"/>
    <x v="4"/>
    <s v="Hyderabad"/>
    <s v="Vendor Query"/>
    <s v="Low"/>
    <x v="0"/>
    <x v="2"/>
    <x v="0"/>
    <n v="4.5999999999999996"/>
    <n v="48"/>
    <x v="0"/>
    <n v="0"/>
    <n v="4.9000000000000004"/>
    <n v="400"/>
    <n v="1840"/>
    <x v="3"/>
    <n v="10"/>
    <s v="Q4"/>
    <s v="Saturday"/>
    <s v="Hyderabad"/>
    <s v="Email"/>
    <s v="Vendor Query"/>
    <x v="4"/>
    <x v="0"/>
    <s v="Normal"/>
    <s v="Excellent"/>
    <x v="0"/>
  </r>
  <r>
    <s v="OPS-100980"/>
    <d v="2025-10-27T00:00:00"/>
    <x v="6"/>
    <s v="Noida"/>
    <s v="System Issue"/>
    <s v="Low"/>
    <x v="0"/>
    <x v="2"/>
    <x v="0"/>
    <n v="21.5"/>
    <n v="48"/>
    <x v="0"/>
    <n v="0"/>
    <n v="4.5999999999999996"/>
    <n v="400"/>
    <n v="8600"/>
    <x v="3"/>
    <n v="10"/>
    <s v="Q4"/>
    <s v="Monday"/>
    <s v="Noida"/>
    <s v="Email"/>
    <s v="System Issue"/>
    <x v="6"/>
    <x v="0"/>
    <s v="Normal"/>
    <s v="Excellent"/>
    <x v="0"/>
  </r>
  <r>
    <s v="OPS-103590"/>
    <d v="2025-09-14T00:00:00"/>
    <x v="5"/>
    <s v="Bengaluru"/>
    <s v="Data Correction"/>
    <s v="Medium"/>
    <x v="0"/>
    <x v="4"/>
    <x v="0"/>
    <n v="37.4"/>
    <n v="24"/>
    <x v="1"/>
    <n v="0"/>
    <n v="3.4"/>
    <n v="350"/>
    <n v="13090"/>
    <x v="9"/>
    <n v="9"/>
    <s v="Q3"/>
    <s v="Sunday"/>
    <s v="Bengaluru"/>
    <s v="Email"/>
    <s v="Data Correction"/>
    <x v="5"/>
    <x v="1"/>
    <s v="Normal"/>
    <s v="Critical"/>
    <x v="0"/>
  </r>
  <r>
    <s v="OPS-103491"/>
    <d v="2025-05-20T00:00:00"/>
    <x v="1"/>
    <s v="Chennai"/>
    <s v="System Issue"/>
    <s v="Critical"/>
    <x v="0"/>
    <x v="3"/>
    <x v="0"/>
    <n v="8.5"/>
    <n v="4"/>
    <x v="1"/>
    <n v="0"/>
    <n v="5"/>
    <n v="450"/>
    <n v="3825"/>
    <x v="2"/>
    <n v="5"/>
    <s v="Q2"/>
    <s v="Tuesday"/>
    <s v="Chennai"/>
    <s v="Email"/>
    <s v="System Issue"/>
    <x v="1"/>
    <x v="1"/>
    <s v="Critical Risk"/>
    <s v="Critical"/>
    <x v="0"/>
  </r>
  <r>
    <s v="OPS-102667"/>
    <d v="2025-05-08T00:00:00"/>
    <x v="5"/>
    <s v="Chennai"/>
    <s v="Invoice Query"/>
    <s v="Medium"/>
    <x v="0"/>
    <x v="2"/>
    <x v="1"/>
    <n v="11.4"/>
    <n v="24"/>
    <x v="0"/>
    <n v="3"/>
    <n v="3.4"/>
    <n v="320"/>
    <n v="3648"/>
    <x v="2"/>
    <n v="5"/>
    <s v="Q2"/>
    <s v="Thursday"/>
    <s v="Chennai"/>
    <s v="Email"/>
    <s v="Invoice Query"/>
    <x v="5"/>
    <x v="0"/>
    <s v="Normal"/>
    <s v="Excellent"/>
    <x v="1"/>
  </r>
  <r>
    <s v="OPS-102781"/>
    <d v="2025-02-16T00:00:00"/>
    <x v="3"/>
    <s v="Bengaluru"/>
    <s v="Invoice Query"/>
    <s v="Medium"/>
    <x v="0"/>
    <x v="1"/>
    <x v="2"/>
    <n v="2.2999999999999998"/>
    <n v="24"/>
    <x v="0"/>
    <n v="0"/>
    <n v="5"/>
    <n v="400"/>
    <n v="920"/>
    <x v="4"/>
    <n v="2"/>
    <s v="Q1"/>
    <s v="Sunday"/>
    <s v="Bengaluru"/>
    <s v="Email"/>
    <s v="Invoice Query"/>
    <x v="3"/>
    <x v="0"/>
    <s v="Normal"/>
    <s v="Excellent"/>
    <x v="0"/>
  </r>
  <r>
    <s v="OPS-100216"/>
    <d v="2025-02-22T00:00:00"/>
    <x v="5"/>
    <s v="Gurugram"/>
    <s v="Vendor Query"/>
    <s v="Low"/>
    <x v="1"/>
    <x v="4"/>
    <x v="0"/>
    <n v="14.3"/>
    <n v="48"/>
    <x v="0"/>
    <n v="1"/>
    <n v="3.9"/>
    <n v="400"/>
    <n v="5720"/>
    <x v="4"/>
    <n v="2"/>
    <s v="Q1"/>
    <s v="Saturday"/>
    <s v="Gurugram"/>
    <s v="Portal"/>
    <s v="Vendor Query"/>
    <x v="5"/>
    <x v="0"/>
    <s v="Normal"/>
    <s v="Excellent"/>
    <x v="1"/>
  </r>
  <r>
    <s v="OPS-104601"/>
    <d v="2025-08-27T00:00:00"/>
    <x v="2"/>
    <s v="Bengaluru"/>
    <s v="Invoice Query"/>
    <s v="Critical"/>
    <x v="3"/>
    <x v="4"/>
    <x v="0"/>
    <n v="5.2"/>
    <n v="4"/>
    <x v="1"/>
    <n v="0"/>
    <n v="4.0999999999999996"/>
    <n v="350"/>
    <n v="1820"/>
    <x v="1"/>
    <n v="8"/>
    <s v="Q3"/>
    <s v="Wednesday"/>
    <s v="Bengaluru"/>
    <s v="Phone"/>
    <s v="Invoice Query"/>
    <x v="2"/>
    <x v="1"/>
    <s v="Normal"/>
    <s v="At Risk"/>
    <x v="0"/>
  </r>
  <r>
    <s v="OPS-100839"/>
    <d v="2025-03-02T00:00:00"/>
    <x v="2"/>
    <s v="Chennai"/>
    <s v="Compliance Request"/>
    <s v="High"/>
    <x v="2"/>
    <x v="1"/>
    <x v="1"/>
    <n v="35.700000000000003"/>
    <n v="12"/>
    <x v="1"/>
    <n v="2"/>
    <n v="2.7"/>
    <n v="320"/>
    <n v="11424"/>
    <x v="8"/>
    <n v="3"/>
    <s v="Q1"/>
    <s v="Sunday"/>
    <s v="Chennai"/>
    <s v="Teams"/>
    <s v="Compliance Request"/>
    <x v="2"/>
    <x v="1"/>
    <s v="Normal"/>
    <s v="Critical"/>
    <x v="1"/>
  </r>
  <r>
    <s v="OPS-103906"/>
    <d v="2025-10-09T00:00:00"/>
    <x v="1"/>
    <s v="Mumbai"/>
    <s v="Data Correction"/>
    <s v="Medium"/>
    <x v="1"/>
    <x v="4"/>
    <x v="0"/>
    <n v="10.199999999999999"/>
    <n v="24"/>
    <x v="0"/>
    <n v="2"/>
    <n v="4.4000000000000004"/>
    <n v="400"/>
    <n v="4080"/>
    <x v="3"/>
    <n v="10"/>
    <s v="Q4"/>
    <s v="Thursday"/>
    <s v="Mumbai"/>
    <s v="Portal"/>
    <s v="Data Correction"/>
    <x v="1"/>
    <x v="0"/>
    <s v="Normal"/>
    <s v="Excellent"/>
    <x v="1"/>
  </r>
  <r>
    <s v="OPS-104692"/>
    <d v="2025-02-09T00:00:00"/>
    <x v="5"/>
    <s v="Pune"/>
    <s v="Employee Query"/>
    <s v="High"/>
    <x v="1"/>
    <x v="0"/>
    <x v="0"/>
    <n v="7.9"/>
    <n v="12"/>
    <x v="0"/>
    <n v="0"/>
    <n v="4.9000000000000004"/>
    <n v="450"/>
    <n v="3555"/>
    <x v="4"/>
    <n v="2"/>
    <s v="Q1"/>
    <s v="Sunday"/>
    <s v="Pune"/>
    <s v="Portal"/>
    <s v="Employee Query"/>
    <x v="5"/>
    <x v="0"/>
    <s v="Normal"/>
    <s v="Good"/>
    <x v="0"/>
  </r>
  <r>
    <s v="OPS-101915"/>
    <d v="2025-01-20T00:00:00"/>
    <x v="2"/>
    <s v="Pune"/>
    <s v="Compliance Request"/>
    <s v="Low"/>
    <x v="0"/>
    <x v="1"/>
    <x v="0"/>
    <n v="12.8"/>
    <n v="48"/>
    <x v="0"/>
    <n v="0"/>
    <n v="4.0999999999999996"/>
    <n v="350"/>
    <n v="4480"/>
    <x v="5"/>
    <n v="1"/>
    <s v="Q1"/>
    <s v="Monday"/>
    <s v="Pune"/>
    <s v="Email"/>
    <s v="Compliance Request"/>
    <x v="2"/>
    <x v="0"/>
    <s v="Normal"/>
    <s v="Excellent"/>
    <x v="0"/>
  </r>
  <r>
    <s v="OPS-104553"/>
    <d v="2025-05-21T00:00:00"/>
    <x v="5"/>
    <s v="Hyderabad"/>
    <s v="Vendor Query"/>
    <s v="Low"/>
    <x v="1"/>
    <x v="1"/>
    <x v="0"/>
    <n v="4.0999999999999996"/>
    <n v="48"/>
    <x v="0"/>
    <n v="1"/>
    <n v="5"/>
    <n v="350"/>
    <n v="1435"/>
    <x v="2"/>
    <n v="5"/>
    <s v="Q2"/>
    <s v="Wednesday"/>
    <s v="Hyderabad"/>
    <s v="Portal"/>
    <s v="Vendor Query"/>
    <x v="5"/>
    <x v="0"/>
    <s v="Normal"/>
    <s v="Excellent"/>
    <x v="1"/>
  </r>
  <r>
    <s v="OPS-103702"/>
    <d v="2025-06-11T00:00:00"/>
    <x v="1"/>
    <s v="Gurugram"/>
    <s v="Data Correction"/>
    <s v="Low"/>
    <x v="0"/>
    <x v="0"/>
    <x v="0"/>
    <n v="26.5"/>
    <n v="48"/>
    <x v="0"/>
    <n v="0"/>
    <n v="4.0999999999999996"/>
    <n v="280"/>
    <n v="7420"/>
    <x v="0"/>
    <n v="6"/>
    <s v="Q2"/>
    <s v="Wednesday"/>
    <s v="Gurugram"/>
    <s v="Email"/>
    <s v="Data Correction"/>
    <x v="1"/>
    <x v="0"/>
    <s v="Normal"/>
    <s v="Good"/>
    <x v="0"/>
  </r>
  <r>
    <s v="OPS-101687"/>
    <d v="2025-08-12T00:00:00"/>
    <x v="2"/>
    <s v="Pune"/>
    <s v="Invoice Query"/>
    <s v="Low"/>
    <x v="2"/>
    <x v="0"/>
    <x v="0"/>
    <n v="9.5"/>
    <n v="48"/>
    <x v="0"/>
    <n v="1"/>
    <n v="4.5"/>
    <n v="320"/>
    <n v="3040"/>
    <x v="1"/>
    <n v="8"/>
    <s v="Q3"/>
    <s v="Tuesday"/>
    <s v="Pune"/>
    <s v="Teams"/>
    <s v="Invoice Query"/>
    <x v="2"/>
    <x v="0"/>
    <s v="Normal"/>
    <s v="Excellent"/>
    <x v="1"/>
  </r>
  <r>
    <s v="OPS-101530"/>
    <d v="2025-05-20T00:00:00"/>
    <x v="1"/>
    <s v="Bengaluru"/>
    <s v="Compliance Request"/>
    <s v="Medium"/>
    <x v="0"/>
    <x v="1"/>
    <x v="0"/>
    <n v="7.5"/>
    <n v="24"/>
    <x v="0"/>
    <n v="0"/>
    <n v="5"/>
    <n v="320"/>
    <n v="2400"/>
    <x v="2"/>
    <n v="5"/>
    <s v="Q2"/>
    <s v="Tuesday"/>
    <s v="Bengaluru"/>
    <s v="Email"/>
    <s v="Compliance Request"/>
    <x v="1"/>
    <x v="0"/>
    <s v="Normal"/>
    <s v="Excellent"/>
    <x v="0"/>
  </r>
  <r>
    <s v="OPS-100635"/>
    <d v="2025-07-21T00:00:00"/>
    <x v="4"/>
    <s v="Mumbai"/>
    <s v="Access Request"/>
    <s v="Medium"/>
    <x v="0"/>
    <x v="0"/>
    <x v="0"/>
    <n v="11.9"/>
    <n v="24"/>
    <x v="0"/>
    <n v="1"/>
    <n v="4.5"/>
    <n v="280"/>
    <n v="3332"/>
    <x v="11"/>
    <n v="7"/>
    <s v="Q3"/>
    <s v="Monday"/>
    <s v="Mumbai"/>
    <s v="Email"/>
    <s v="Access Request"/>
    <x v="4"/>
    <x v="0"/>
    <s v="Normal"/>
    <s v="Excellent"/>
    <x v="1"/>
  </r>
  <r>
    <s v="OPS-104896"/>
    <d v="2025-12-05T00:00:00"/>
    <x v="4"/>
    <s v="Noida"/>
    <s v="Invoice Query"/>
    <s v="Medium"/>
    <x v="0"/>
    <x v="3"/>
    <x v="0"/>
    <n v="5.0999999999999996"/>
    <n v="24"/>
    <x v="0"/>
    <n v="0"/>
    <n v="4.7"/>
    <n v="400"/>
    <n v="2040"/>
    <x v="7"/>
    <n v="12"/>
    <s v="Q4"/>
    <s v="Friday"/>
    <s v="Noida"/>
    <s v="Email"/>
    <s v="Invoice Query"/>
    <x v="4"/>
    <x v="0"/>
    <s v="Normal"/>
    <s v="Excellent"/>
    <x v="0"/>
  </r>
  <r>
    <s v="OPS-103328"/>
    <d v="2025-03-25T00:00:00"/>
    <x v="0"/>
    <s v="Noida"/>
    <s v="Employee Query"/>
    <s v="Low"/>
    <x v="2"/>
    <x v="2"/>
    <x v="0"/>
    <n v="10.8"/>
    <n v="48"/>
    <x v="0"/>
    <n v="0"/>
    <n v="4.5999999999999996"/>
    <n v="450"/>
    <n v="4860"/>
    <x v="8"/>
    <n v="3"/>
    <s v="Q1"/>
    <s v="Tuesday"/>
    <s v="Noida"/>
    <s v="Teams"/>
    <s v="Employee Query"/>
    <x v="0"/>
    <x v="0"/>
    <s v="Normal"/>
    <s v="Excellent"/>
    <x v="0"/>
  </r>
  <r>
    <s v="OPS-104521"/>
    <d v="2025-08-25T00:00:00"/>
    <x v="2"/>
    <s v="Gurugram"/>
    <s v="System Issue"/>
    <s v="Medium"/>
    <x v="1"/>
    <x v="0"/>
    <x v="0"/>
    <n v="15"/>
    <n v="24"/>
    <x v="0"/>
    <n v="0"/>
    <n v="4.5999999999999996"/>
    <n v="350"/>
    <n v="5250"/>
    <x v="1"/>
    <n v="8"/>
    <s v="Q3"/>
    <s v="Monday"/>
    <s v="Gurugram"/>
    <s v="Portal"/>
    <s v="System Issue"/>
    <x v="2"/>
    <x v="0"/>
    <s v="Normal"/>
    <s v="Good"/>
    <x v="0"/>
  </r>
  <r>
    <s v="OPS-103140"/>
    <d v="2025-06-10T00:00:00"/>
    <x v="1"/>
    <s v="Pune"/>
    <s v="System Issue"/>
    <s v="High"/>
    <x v="3"/>
    <x v="1"/>
    <x v="1"/>
    <n v="4.4000000000000004"/>
    <n v="12"/>
    <x v="0"/>
    <n v="3"/>
    <n v="4"/>
    <n v="280"/>
    <n v="1232"/>
    <x v="0"/>
    <n v="6"/>
    <s v="Q2"/>
    <s v="Tuesday"/>
    <s v="Pune"/>
    <s v="Phone"/>
    <s v="System Issue"/>
    <x v="1"/>
    <x v="0"/>
    <s v="Normal"/>
    <s v="Excellent"/>
    <x v="1"/>
  </r>
  <r>
    <s v="OPS-104480"/>
    <d v="2025-09-13T00:00:00"/>
    <x v="4"/>
    <s v="Mumbai"/>
    <s v="Vendor Query"/>
    <s v="Medium"/>
    <x v="0"/>
    <x v="4"/>
    <x v="1"/>
    <n v="26.9"/>
    <n v="24"/>
    <x v="1"/>
    <n v="2"/>
    <n v="3.8"/>
    <n v="320"/>
    <n v="8608"/>
    <x v="9"/>
    <n v="9"/>
    <s v="Q3"/>
    <s v="Saturday"/>
    <s v="Mumbai"/>
    <s v="Email"/>
    <s v="Vendor Query"/>
    <x v="4"/>
    <x v="1"/>
    <s v="Normal"/>
    <s v="At Risk"/>
    <x v="1"/>
  </r>
  <r>
    <s v="OPS-100449"/>
    <d v="2025-10-17T00:00:00"/>
    <x v="3"/>
    <s v="Noida"/>
    <s v="Employee Query"/>
    <s v="Low"/>
    <x v="0"/>
    <x v="0"/>
    <x v="0"/>
    <n v="7.4"/>
    <n v="48"/>
    <x v="0"/>
    <n v="2"/>
    <n v="4.5"/>
    <n v="350"/>
    <n v="2590"/>
    <x v="3"/>
    <n v="10"/>
    <s v="Q4"/>
    <s v="Friday"/>
    <s v="Noida"/>
    <s v="Email"/>
    <s v="Employee Query"/>
    <x v="3"/>
    <x v="0"/>
    <s v="Normal"/>
    <s v="Excellent"/>
    <x v="1"/>
  </r>
  <r>
    <s v="OPS-101539"/>
    <d v="2025-01-11T00:00:00"/>
    <x v="5"/>
    <s v="Hyderabad"/>
    <s v="Report Request"/>
    <s v="Medium"/>
    <x v="0"/>
    <x v="0"/>
    <x v="2"/>
    <n v="7.7"/>
    <n v="24"/>
    <x v="0"/>
    <n v="0"/>
    <n v="4.5"/>
    <n v="280"/>
    <n v="2156"/>
    <x v="5"/>
    <n v="1"/>
    <s v="Q1"/>
    <s v="Saturday"/>
    <s v="Hyderabad"/>
    <s v="Email"/>
    <s v="Report Request"/>
    <x v="5"/>
    <x v="0"/>
    <s v="Normal"/>
    <s v="Excellent"/>
    <x v="0"/>
  </r>
  <r>
    <s v="OPS-103521"/>
    <d v="2025-08-07T00:00:00"/>
    <x v="5"/>
    <s v="Chennai"/>
    <s v="Data Correction"/>
    <s v="Low"/>
    <x v="2"/>
    <x v="2"/>
    <x v="0"/>
    <n v="18.3"/>
    <n v="48"/>
    <x v="0"/>
    <n v="0"/>
    <n v="5"/>
    <n v="280"/>
    <n v="5124"/>
    <x v="1"/>
    <n v="8"/>
    <s v="Q3"/>
    <s v="Thursday"/>
    <s v="Chennai"/>
    <s v="Teams"/>
    <s v="Data Correction"/>
    <x v="5"/>
    <x v="0"/>
    <s v="Normal"/>
    <s v="Excellent"/>
    <x v="0"/>
  </r>
  <r>
    <s v="OPS-102359"/>
    <d v="2025-07-09T00:00:00"/>
    <x v="3"/>
    <s v="Bengaluru"/>
    <s v="Employee Query"/>
    <s v="Low"/>
    <x v="3"/>
    <x v="4"/>
    <x v="0"/>
    <n v="7.9"/>
    <n v="48"/>
    <x v="0"/>
    <n v="1"/>
    <n v="4.4000000000000004"/>
    <n v="320"/>
    <n v="2528"/>
    <x v="11"/>
    <n v="7"/>
    <s v="Q3"/>
    <s v="Wednesday"/>
    <s v="Bengaluru"/>
    <s v="Phone"/>
    <s v="Employee Query"/>
    <x v="3"/>
    <x v="0"/>
    <s v="Normal"/>
    <s v="Excellent"/>
    <x v="1"/>
  </r>
  <r>
    <s v="OPS-101254"/>
    <d v="2025-09-04T00:00:00"/>
    <x v="4"/>
    <s v="Mumbai"/>
    <s v="Report Request"/>
    <s v="Critical"/>
    <x v="0"/>
    <x v="0"/>
    <x v="0"/>
    <n v="4"/>
    <n v="4"/>
    <x v="0"/>
    <n v="0"/>
    <n v="4.5999999999999996"/>
    <n v="350"/>
    <n v="1400"/>
    <x v="9"/>
    <n v="9"/>
    <s v="Q3"/>
    <s v="Thursday"/>
    <s v="Mumbai"/>
    <s v="Email"/>
    <s v="Report Request"/>
    <x v="4"/>
    <x v="0"/>
    <s v="Normal"/>
    <s v="Good"/>
    <x v="0"/>
  </r>
  <r>
    <s v="OPS-104996"/>
    <d v="2025-02-25T00:00:00"/>
    <x v="6"/>
    <s v="Bengaluru"/>
    <s v="Access Request"/>
    <s v="Medium"/>
    <x v="0"/>
    <x v="4"/>
    <x v="0"/>
    <n v="22.9"/>
    <n v="24"/>
    <x v="0"/>
    <n v="1"/>
    <n v="4.4000000000000004"/>
    <n v="450"/>
    <n v="10305"/>
    <x v="4"/>
    <n v="2"/>
    <s v="Q1"/>
    <s v="Tuesday"/>
    <s v="Bengaluru"/>
    <s v="Email"/>
    <s v="Access Request"/>
    <x v="6"/>
    <x v="0"/>
    <s v="Normal"/>
    <s v="Good"/>
    <x v="1"/>
  </r>
  <r>
    <s v="OPS-102698"/>
    <d v="2025-01-14T00:00:00"/>
    <x v="4"/>
    <s v="Chennai"/>
    <s v="Access Request"/>
    <s v="Low"/>
    <x v="1"/>
    <x v="0"/>
    <x v="0"/>
    <n v="6.5"/>
    <n v="48"/>
    <x v="0"/>
    <n v="0"/>
    <n v="5"/>
    <n v="450"/>
    <n v="2925"/>
    <x v="5"/>
    <n v="1"/>
    <s v="Q1"/>
    <s v="Tuesday"/>
    <s v="Chennai"/>
    <s v="Portal"/>
    <s v="Access Request"/>
    <x v="4"/>
    <x v="0"/>
    <s v="Normal"/>
    <s v="Excellent"/>
    <x v="0"/>
  </r>
  <r>
    <s v="OPS-100426"/>
    <d v="2025-05-24T00:00:00"/>
    <x v="1"/>
    <s v="Pune"/>
    <s v="Employee Query"/>
    <s v="Low"/>
    <x v="1"/>
    <x v="4"/>
    <x v="0"/>
    <n v="11.8"/>
    <n v="48"/>
    <x v="0"/>
    <n v="0"/>
    <n v="4.5999999999999996"/>
    <n v="280"/>
    <n v="3304"/>
    <x v="2"/>
    <n v="5"/>
    <s v="Q2"/>
    <s v="Saturday"/>
    <s v="Pune"/>
    <s v="Portal"/>
    <s v="Employee Query"/>
    <x v="1"/>
    <x v="0"/>
    <s v="Normal"/>
    <s v="Excellent"/>
    <x v="0"/>
  </r>
  <r>
    <s v="OPS-104765"/>
    <d v="2025-08-12T00:00:00"/>
    <x v="4"/>
    <s v="Gurugram"/>
    <s v="Report Request"/>
    <s v="Low"/>
    <x v="0"/>
    <x v="2"/>
    <x v="0"/>
    <n v="5.8"/>
    <n v="48"/>
    <x v="0"/>
    <n v="0"/>
    <n v="4.5"/>
    <n v="450"/>
    <n v="2610"/>
    <x v="1"/>
    <n v="8"/>
    <s v="Q3"/>
    <s v="Tuesday"/>
    <s v="Gurugram"/>
    <s v="Email"/>
    <s v="Report Request"/>
    <x v="4"/>
    <x v="0"/>
    <s v="Normal"/>
    <s v="Excellent"/>
    <x v="0"/>
  </r>
  <r>
    <s v="OPS-102039"/>
    <d v="2025-05-31T00:00:00"/>
    <x v="4"/>
    <s v="Bengaluru"/>
    <s v="Data Correction"/>
    <s v="Low"/>
    <x v="0"/>
    <x v="4"/>
    <x v="0"/>
    <n v="13.6"/>
    <n v="48"/>
    <x v="0"/>
    <n v="0"/>
    <n v="4.8"/>
    <n v="450"/>
    <n v="6120"/>
    <x v="2"/>
    <n v="5"/>
    <s v="Q2"/>
    <s v="Saturday"/>
    <s v="Bengaluru"/>
    <s v="Email"/>
    <s v="Data Correction"/>
    <x v="4"/>
    <x v="0"/>
    <s v="Normal"/>
    <s v="Excellent"/>
    <x v="0"/>
  </r>
  <r>
    <s v="OPS-100230"/>
    <d v="2025-04-08T00:00:00"/>
    <x v="6"/>
    <s v="Bengaluru"/>
    <s v="Access Request"/>
    <s v="High"/>
    <x v="1"/>
    <x v="1"/>
    <x v="2"/>
    <n v="23.8"/>
    <n v="12"/>
    <x v="1"/>
    <n v="0"/>
    <n v="4"/>
    <n v="400"/>
    <n v="9520"/>
    <x v="10"/>
    <n v="4"/>
    <s v="Q2"/>
    <s v="Tuesday"/>
    <s v="Bengaluru"/>
    <s v="Portal"/>
    <s v="Access Request"/>
    <x v="6"/>
    <x v="1"/>
    <s v="Normal"/>
    <s v="Critical"/>
    <x v="0"/>
  </r>
  <r>
    <s v="OPS-102563"/>
    <d v="2025-09-18T00:00:00"/>
    <x v="6"/>
    <s v="Bengaluru"/>
    <s v="Data Correction"/>
    <s v="High"/>
    <x v="3"/>
    <x v="1"/>
    <x v="0"/>
    <n v="6.5"/>
    <n v="12"/>
    <x v="0"/>
    <n v="2"/>
    <n v="4"/>
    <n v="320"/>
    <n v="2080"/>
    <x v="9"/>
    <n v="9"/>
    <s v="Q3"/>
    <s v="Thursday"/>
    <s v="Bengaluru"/>
    <s v="Phone"/>
    <s v="Data Correction"/>
    <x v="6"/>
    <x v="0"/>
    <s v="Normal"/>
    <s v="Good"/>
    <x v="1"/>
  </r>
  <r>
    <s v="OPS-102955"/>
    <d v="2025-02-11T00:00:00"/>
    <x v="6"/>
    <s v="Noida"/>
    <s v="Report Request"/>
    <s v="High"/>
    <x v="0"/>
    <x v="3"/>
    <x v="0"/>
    <n v="13.3"/>
    <n v="12"/>
    <x v="1"/>
    <n v="0"/>
    <n v="4.9000000000000004"/>
    <n v="350"/>
    <n v="4655"/>
    <x v="4"/>
    <n v="2"/>
    <s v="Q1"/>
    <s v="Tuesday"/>
    <s v="Noida"/>
    <s v="Email"/>
    <s v="Report Request"/>
    <x v="6"/>
    <x v="1"/>
    <s v="Normal"/>
    <s v="At Risk"/>
    <x v="0"/>
  </r>
  <r>
    <s v="OPS-104541"/>
    <d v="2025-02-08T00:00:00"/>
    <x v="5"/>
    <s v="Pune"/>
    <s v="System Issue"/>
    <s v="Medium"/>
    <x v="2"/>
    <x v="2"/>
    <x v="0"/>
    <n v="13.4"/>
    <n v="24"/>
    <x v="0"/>
    <n v="1"/>
    <n v="4.7"/>
    <n v="280"/>
    <n v="3752"/>
    <x v="4"/>
    <n v="2"/>
    <s v="Q1"/>
    <s v="Saturday"/>
    <s v="Pune"/>
    <s v="Teams"/>
    <s v="System Issue"/>
    <x v="5"/>
    <x v="0"/>
    <s v="Normal"/>
    <s v="Good"/>
    <x v="1"/>
  </r>
  <r>
    <s v="OPS-102773"/>
    <d v="2025-10-28T00:00:00"/>
    <x v="4"/>
    <s v="Hyderabad"/>
    <s v="Vendor Query"/>
    <s v="Low"/>
    <x v="1"/>
    <x v="1"/>
    <x v="0"/>
    <n v="22.8"/>
    <n v="48"/>
    <x v="0"/>
    <n v="0"/>
    <n v="4.0999999999999996"/>
    <n v="450"/>
    <n v="10260"/>
    <x v="3"/>
    <n v="10"/>
    <s v="Q4"/>
    <s v="Tuesday"/>
    <s v="Hyderabad"/>
    <s v="Portal"/>
    <s v="Vendor Query"/>
    <x v="4"/>
    <x v="0"/>
    <s v="Normal"/>
    <s v="Excellent"/>
    <x v="0"/>
  </r>
  <r>
    <s v="OPS-104401"/>
    <d v="2025-09-30T00:00:00"/>
    <x v="5"/>
    <s v="Gurugram"/>
    <s v="Compliance Request"/>
    <s v="Low"/>
    <x v="1"/>
    <x v="5"/>
    <x v="0"/>
    <n v="9.9"/>
    <n v="48"/>
    <x v="0"/>
    <n v="0"/>
    <n v="4.5999999999999996"/>
    <n v="450"/>
    <n v="4455"/>
    <x v="9"/>
    <n v="9"/>
    <s v="Q3"/>
    <s v="Tuesday"/>
    <s v="Gurugram"/>
    <s v="Portal"/>
    <s v="Compliance Request"/>
    <x v="5"/>
    <x v="0"/>
    <s v="Normal"/>
    <s v="Excellent"/>
    <x v="0"/>
  </r>
  <r>
    <s v="OPS-104145"/>
    <d v="2025-12-23T00:00:00"/>
    <x v="5"/>
    <s v="Hyderabad"/>
    <s v="Invoice Query"/>
    <s v="Low"/>
    <x v="0"/>
    <x v="3"/>
    <x v="0"/>
    <n v="34.799999999999997"/>
    <n v="48"/>
    <x v="0"/>
    <n v="0"/>
    <n v="4"/>
    <n v="400"/>
    <n v="13920"/>
    <x v="7"/>
    <n v="12"/>
    <s v="Q4"/>
    <s v="Tuesday"/>
    <s v="Hyderabad"/>
    <s v="Email"/>
    <s v="Invoice Query"/>
    <x v="5"/>
    <x v="0"/>
    <s v="Normal"/>
    <s v="Good"/>
    <x v="0"/>
  </r>
  <r>
    <s v="OPS-102152"/>
    <d v="2025-10-08T00:00:00"/>
    <x v="4"/>
    <s v="Pune"/>
    <s v="System Issue"/>
    <s v="Low"/>
    <x v="1"/>
    <x v="1"/>
    <x v="0"/>
    <n v="6.9"/>
    <n v="48"/>
    <x v="0"/>
    <n v="0"/>
    <n v="4.7"/>
    <n v="400"/>
    <n v="2760"/>
    <x v="3"/>
    <n v="10"/>
    <s v="Q4"/>
    <s v="Wednesday"/>
    <s v="Pune"/>
    <s v="Portal"/>
    <s v="System Issue"/>
    <x v="4"/>
    <x v="0"/>
    <s v="Normal"/>
    <s v="Excellent"/>
    <x v="0"/>
  </r>
  <r>
    <s v="OPS-101327"/>
    <d v="2025-10-05T00:00:00"/>
    <x v="0"/>
    <s v="Gurugram"/>
    <s v="Invoice Query"/>
    <s v="Medium"/>
    <x v="1"/>
    <x v="3"/>
    <x v="1"/>
    <n v="6.5"/>
    <n v="24"/>
    <x v="0"/>
    <n v="2"/>
    <n v="4.5"/>
    <n v="280"/>
    <n v="1820"/>
    <x v="3"/>
    <n v="10"/>
    <s v="Q4"/>
    <s v="Sunday"/>
    <s v="Gurugram"/>
    <s v="Portal"/>
    <s v="Invoice Query"/>
    <x v="0"/>
    <x v="0"/>
    <s v="Normal"/>
    <s v="Excellent"/>
    <x v="1"/>
  </r>
  <r>
    <s v="OPS-101206"/>
    <d v="2025-06-26T00:00:00"/>
    <x v="2"/>
    <s v="Noida"/>
    <s v="Compliance Request"/>
    <s v="Medium"/>
    <x v="3"/>
    <x v="1"/>
    <x v="0"/>
    <n v="4.7"/>
    <n v="24"/>
    <x v="0"/>
    <n v="0"/>
    <n v="4.9000000000000004"/>
    <n v="320"/>
    <n v="1504"/>
    <x v="0"/>
    <n v="6"/>
    <s v="Q2"/>
    <s v="Thursday"/>
    <s v="Noida"/>
    <s v="Phone"/>
    <s v="Compliance Request"/>
    <x v="2"/>
    <x v="0"/>
    <s v="Normal"/>
    <s v="Excellent"/>
    <x v="0"/>
  </r>
  <r>
    <s v="OPS-104511"/>
    <d v="2025-11-08T00:00:00"/>
    <x v="6"/>
    <s v="Bengaluru"/>
    <s v="Employee Query"/>
    <s v="Medium"/>
    <x v="0"/>
    <x v="2"/>
    <x v="0"/>
    <n v="12.6"/>
    <n v="24"/>
    <x v="0"/>
    <n v="0"/>
    <n v="4"/>
    <n v="450"/>
    <n v="5670"/>
    <x v="6"/>
    <n v="11"/>
    <s v="Q4"/>
    <s v="Saturday"/>
    <s v="Bengaluru"/>
    <s v="Email"/>
    <s v="Employee Query"/>
    <x v="6"/>
    <x v="0"/>
    <s v="Normal"/>
    <s v="Good"/>
    <x v="0"/>
  </r>
  <r>
    <s v="OPS-103485"/>
    <d v="2025-04-27T00:00:00"/>
    <x v="4"/>
    <s v="Gurugram"/>
    <s v="Vendor Query"/>
    <s v="Medium"/>
    <x v="0"/>
    <x v="1"/>
    <x v="0"/>
    <n v="5.7"/>
    <n v="24"/>
    <x v="0"/>
    <n v="1"/>
    <n v="4.9000000000000004"/>
    <n v="350"/>
    <n v="1995"/>
    <x v="10"/>
    <n v="4"/>
    <s v="Q2"/>
    <s v="Sunday"/>
    <s v="Gurugram"/>
    <s v="Email"/>
    <s v="Vendor Query"/>
    <x v="4"/>
    <x v="0"/>
    <s v="Normal"/>
    <s v="Excellent"/>
    <x v="1"/>
  </r>
  <r>
    <s v="OPS-104433"/>
    <d v="2025-06-13T00:00:00"/>
    <x v="0"/>
    <s v="Mumbai"/>
    <s v="Vendor Query"/>
    <s v="High"/>
    <x v="2"/>
    <x v="1"/>
    <x v="0"/>
    <n v="4.5"/>
    <n v="12"/>
    <x v="0"/>
    <n v="1"/>
    <n v="4.5999999999999996"/>
    <n v="320"/>
    <n v="1440"/>
    <x v="0"/>
    <n v="6"/>
    <s v="Q2"/>
    <s v="Friday"/>
    <s v="Mumbai"/>
    <s v="Teams"/>
    <s v="Vendor Query"/>
    <x v="0"/>
    <x v="0"/>
    <s v="Normal"/>
    <s v="Excellent"/>
    <x v="1"/>
  </r>
  <r>
    <s v="OPS-104892"/>
    <d v="2025-12-09T00:00:00"/>
    <x v="4"/>
    <s v="Gurugram"/>
    <s v="Access Request"/>
    <s v="Medium"/>
    <x v="3"/>
    <x v="3"/>
    <x v="1"/>
    <n v="10.9"/>
    <n v="24"/>
    <x v="0"/>
    <n v="2"/>
    <n v="3.9"/>
    <n v="350"/>
    <n v="3815"/>
    <x v="7"/>
    <n v="12"/>
    <s v="Q4"/>
    <s v="Tuesday"/>
    <s v="Gurugram"/>
    <s v="Phone"/>
    <s v="Access Request"/>
    <x v="4"/>
    <x v="0"/>
    <s v="Normal"/>
    <s v="Excellent"/>
    <x v="1"/>
  </r>
  <r>
    <s v="OPS-102290"/>
    <d v="2025-03-08T00:00:00"/>
    <x v="4"/>
    <s v="Hyderabad"/>
    <s v="Compliance Request"/>
    <s v="Low"/>
    <x v="1"/>
    <x v="1"/>
    <x v="0"/>
    <n v="13.7"/>
    <n v="48"/>
    <x v="0"/>
    <n v="0"/>
    <n v="4.2"/>
    <n v="320"/>
    <n v="4384"/>
    <x v="8"/>
    <n v="3"/>
    <s v="Q1"/>
    <s v="Saturday"/>
    <s v="Hyderabad"/>
    <s v="Portal"/>
    <s v="Compliance Request"/>
    <x v="4"/>
    <x v="0"/>
    <s v="Normal"/>
    <s v="Excellent"/>
    <x v="0"/>
  </r>
  <r>
    <s v="OPS-100475"/>
    <d v="2025-08-06T00:00:00"/>
    <x v="0"/>
    <s v="Noida"/>
    <s v="Unknown"/>
    <s v="Medium"/>
    <x v="0"/>
    <x v="4"/>
    <x v="0"/>
    <n v="8.9"/>
    <n v="24"/>
    <x v="0"/>
    <n v="1"/>
    <n v="4.2"/>
    <n v="450"/>
    <n v="4005"/>
    <x v="1"/>
    <n v="8"/>
    <s v="Q3"/>
    <s v="Wednesday"/>
    <s v="Noida"/>
    <s v="Email"/>
    <s v="Unknown"/>
    <x v="0"/>
    <x v="0"/>
    <s v="Normal"/>
    <s v="Excellent"/>
    <x v="1"/>
  </r>
  <r>
    <s v="OPS-101480"/>
    <d v="2025-05-11T00:00:00"/>
    <x v="5"/>
    <s v="Hyderabad"/>
    <s v="Data Correction"/>
    <s v="Low"/>
    <x v="0"/>
    <x v="2"/>
    <x v="0"/>
    <n v="5.5"/>
    <n v="48"/>
    <x v="0"/>
    <n v="0"/>
    <n v="4.9000000000000004"/>
    <n v="400"/>
    <n v="2200"/>
    <x v="2"/>
    <n v="5"/>
    <s v="Q2"/>
    <s v="Sunday"/>
    <s v="Hyderabad"/>
    <s v="Email"/>
    <s v="Data Correction"/>
    <x v="5"/>
    <x v="0"/>
    <s v="Normal"/>
    <s v="Excellent"/>
    <x v="0"/>
  </r>
  <r>
    <s v="OPS-104147"/>
    <d v="2025-04-22T00:00:00"/>
    <x v="4"/>
    <s v="Mumbai"/>
    <s v="Vendor Query"/>
    <s v="Medium"/>
    <x v="0"/>
    <x v="0"/>
    <x v="0"/>
    <n v="8.9"/>
    <n v="24"/>
    <x v="0"/>
    <n v="0"/>
    <n v="4.9000000000000004"/>
    <n v="450"/>
    <n v="4005"/>
    <x v="10"/>
    <n v="4"/>
    <s v="Q2"/>
    <s v="Tuesday"/>
    <s v="Mumbai"/>
    <s v="Email"/>
    <s v="Vendor Query"/>
    <x v="4"/>
    <x v="0"/>
    <s v="Normal"/>
    <s v="Excellent"/>
    <x v="0"/>
  </r>
  <r>
    <s v="OPS-101053"/>
    <d v="2025-03-30T00:00:00"/>
    <x v="5"/>
    <s v="Pune"/>
    <s v="Access Request"/>
    <s v="Low"/>
    <x v="1"/>
    <x v="0"/>
    <x v="0"/>
    <n v="10.9"/>
    <n v="48"/>
    <x v="0"/>
    <n v="1"/>
    <n v="4.3"/>
    <n v="350"/>
    <n v="3815"/>
    <x v="8"/>
    <n v="3"/>
    <s v="Q1"/>
    <s v="Sunday"/>
    <s v="Pune"/>
    <s v="Portal"/>
    <s v="Access Request"/>
    <x v="5"/>
    <x v="0"/>
    <s v="Normal"/>
    <s v="Excellent"/>
    <x v="1"/>
  </r>
  <r>
    <s v="OPS-100570"/>
    <d v="2025-08-21T00:00:00"/>
    <x v="2"/>
    <s v="Hyderabad"/>
    <s v="Access Request"/>
    <s v="Low"/>
    <x v="0"/>
    <x v="4"/>
    <x v="0"/>
    <n v="12.1"/>
    <n v="48"/>
    <x v="0"/>
    <n v="0"/>
    <n v="4.8"/>
    <n v="450"/>
    <n v="5445"/>
    <x v="1"/>
    <n v="8"/>
    <s v="Q3"/>
    <s v="Thursday"/>
    <s v="Hyderabad"/>
    <s v="Email"/>
    <s v="Access Request"/>
    <x v="2"/>
    <x v="0"/>
    <s v="Normal"/>
    <s v="Excellent"/>
    <x v="0"/>
  </r>
  <r>
    <s v="OPS-100106"/>
    <d v="2025-10-16T00:00:00"/>
    <x v="0"/>
    <s v="Unknown"/>
    <s v="System Issue"/>
    <s v="High"/>
    <x v="3"/>
    <x v="3"/>
    <x v="2"/>
    <n v="18.3"/>
    <n v="12"/>
    <x v="1"/>
    <n v="0"/>
    <n v="4.2"/>
    <n v="280"/>
    <n v="5124"/>
    <x v="3"/>
    <n v="10"/>
    <s v="Q4"/>
    <s v="Thursday"/>
    <s v="Unknown"/>
    <s v="Phone"/>
    <s v="System Issue"/>
    <x v="0"/>
    <x v="1"/>
    <s v="Normal"/>
    <s v="Critical"/>
    <x v="0"/>
  </r>
  <r>
    <s v="OPS-102202"/>
    <d v="2025-08-08T00:00:00"/>
    <x v="4"/>
    <s v="Pune"/>
    <s v="Report Request"/>
    <s v="Low"/>
    <x v="0"/>
    <x v="2"/>
    <x v="0"/>
    <n v="6.6"/>
    <n v="48"/>
    <x v="0"/>
    <n v="0"/>
    <n v="4.5"/>
    <n v="280"/>
    <n v="1848"/>
    <x v="1"/>
    <n v="8"/>
    <s v="Q3"/>
    <s v="Friday"/>
    <s v="Pune"/>
    <s v="Email"/>
    <s v="Report Request"/>
    <x v="4"/>
    <x v="0"/>
    <s v="Normal"/>
    <s v="Excellent"/>
    <x v="0"/>
  </r>
  <r>
    <s v="OPS-103121"/>
    <d v="2025-04-20T00:00:00"/>
    <x v="1"/>
    <s v="Pune"/>
    <s v="Vendor Query"/>
    <s v="Low"/>
    <x v="2"/>
    <x v="2"/>
    <x v="2"/>
    <n v="17.600000000000001"/>
    <n v="48"/>
    <x v="0"/>
    <n v="0"/>
    <n v="4.9000000000000004"/>
    <n v="320"/>
    <n v="5632"/>
    <x v="10"/>
    <n v="4"/>
    <s v="Q2"/>
    <s v="Sunday"/>
    <s v="Pune"/>
    <s v="Teams"/>
    <s v="Vendor Query"/>
    <x v="1"/>
    <x v="0"/>
    <s v="Normal"/>
    <s v="Excellent"/>
    <x v="0"/>
  </r>
  <r>
    <s v="OPS-103766"/>
    <d v="2025-09-21T00:00:00"/>
    <x v="6"/>
    <s v="Noida"/>
    <s v="Access Request"/>
    <s v="High"/>
    <x v="0"/>
    <x v="3"/>
    <x v="0"/>
    <n v="7.3"/>
    <n v="12"/>
    <x v="0"/>
    <n v="0"/>
    <n v="4.3"/>
    <n v="450"/>
    <n v="3285"/>
    <x v="9"/>
    <n v="9"/>
    <s v="Q3"/>
    <s v="Sunday"/>
    <s v="Noida"/>
    <s v="Email"/>
    <s v="Access Request"/>
    <x v="6"/>
    <x v="0"/>
    <s v="Normal"/>
    <s v="Good"/>
    <x v="0"/>
  </r>
  <r>
    <s v="OPS-100254"/>
    <d v="2025-09-24T00:00:00"/>
    <x v="4"/>
    <s v="Pune"/>
    <s v="Compliance Request"/>
    <s v="Medium"/>
    <x v="0"/>
    <x v="2"/>
    <x v="0"/>
    <n v="19.3"/>
    <n v="24"/>
    <x v="0"/>
    <n v="0"/>
    <n v="4.4000000000000004"/>
    <n v="280"/>
    <n v="5404"/>
    <x v="9"/>
    <n v="9"/>
    <s v="Q3"/>
    <s v="Wednesday"/>
    <s v="Pune"/>
    <s v="Email"/>
    <s v="Compliance Request"/>
    <x v="4"/>
    <x v="0"/>
    <s v="Normal"/>
    <s v="Good"/>
    <x v="0"/>
  </r>
  <r>
    <s v="OPS-101972"/>
    <d v="2025-10-14T00:00:00"/>
    <x v="0"/>
    <s v="Mumbai"/>
    <s v="Invoice Query"/>
    <s v="Low"/>
    <x v="0"/>
    <x v="1"/>
    <x v="1"/>
    <n v="4.0999999999999996"/>
    <n v="48"/>
    <x v="0"/>
    <n v="1"/>
    <n v="4.4000000000000004"/>
    <n v="400"/>
    <n v="1640"/>
    <x v="3"/>
    <n v="10"/>
    <s v="Q4"/>
    <s v="Tuesday"/>
    <s v="Mumbai"/>
    <s v="Email"/>
    <s v="Invoice Query"/>
    <x v="0"/>
    <x v="0"/>
    <s v="Normal"/>
    <s v="Excellent"/>
    <x v="1"/>
  </r>
  <r>
    <s v="OPS-101423"/>
    <d v="2025-12-20T00:00:00"/>
    <x v="3"/>
    <s v="Gurugram"/>
    <s v="Data Correction"/>
    <s v="High"/>
    <x v="3"/>
    <x v="0"/>
    <x v="0"/>
    <n v="9"/>
    <n v="12"/>
    <x v="0"/>
    <n v="0"/>
    <n v="3.9"/>
    <n v="400"/>
    <n v="3600"/>
    <x v="7"/>
    <n v="12"/>
    <s v="Q4"/>
    <s v="Saturday"/>
    <s v="Gurugram"/>
    <s v="Phone"/>
    <s v="Data Correction"/>
    <x v="3"/>
    <x v="0"/>
    <s v="Normal"/>
    <s v="Good"/>
    <x v="0"/>
  </r>
  <r>
    <s v="OPS-101287"/>
    <d v="2025-10-12T00:00:00"/>
    <x v="1"/>
    <s v="Hyderabad"/>
    <s v="Vendor Query"/>
    <s v="Low"/>
    <x v="1"/>
    <x v="1"/>
    <x v="0"/>
    <n v="2.2999999999999998"/>
    <n v="48"/>
    <x v="0"/>
    <n v="0"/>
    <n v="4.3"/>
    <n v="350"/>
    <n v="805"/>
    <x v="3"/>
    <n v="10"/>
    <s v="Q4"/>
    <s v="Sunday"/>
    <s v="Hyderabad"/>
    <s v="Portal"/>
    <s v="Vendor Query"/>
    <x v="1"/>
    <x v="0"/>
    <s v="Normal"/>
    <s v="Excellent"/>
    <x v="0"/>
  </r>
  <r>
    <s v="OPS-102502"/>
    <d v="2025-02-03T00:00:00"/>
    <x v="6"/>
    <s v="Noida"/>
    <s v="Vendor Query"/>
    <s v="Medium"/>
    <x v="1"/>
    <x v="0"/>
    <x v="0"/>
    <n v="9.1999999999999993"/>
    <n v="24"/>
    <x v="0"/>
    <n v="0"/>
    <n v="5"/>
    <n v="400"/>
    <n v="3680"/>
    <x v="4"/>
    <n v="2"/>
    <s v="Q1"/>
    <s v="Monday"/>
    <s v="Noida"/>
    <s v="Portal"/>
    <s v="Vendor Query"/>
    <x v="6"/>
    <x v="0"/>
    <s v="Normal"/>
    <s v="Excellent"/>
    <x v="0"/>
  </r>
  <r>
    <s v="OPS-102503"/>
    <d v="2025-02-21T00:00:00"/>
    <x v="5"/>
    <s v="Gurugram"/>
    <s v="Report Request"/>
    <s v="Medium"/>
    <x v="1"/>
    <x v="0"/>
    <x v="0"/>
    <n v="14.8"/>
    <n v="24"/>
    <x v="0"/>
    <n v="0"/>
    <n v="4.5"/>
    <n v="320"/>
    <n v="4736"/>
    <x v="4"/>
    <n v="2"/>
    <s v="Q1"/>
    <s v="Friday"/>
    <s v="Gurugram"/>
    <s v="Portal"/>
    <s v="Report Request"/>
    <x v="5"/>
    <x v="0"/>
    <s v="Normal"/>
    <s v="Good"/>
    <x v="0"/>
  </r>
  <r>
    <s v="OPS-102535"/>
    <d v="2025-08-02T00:00:00"/>
    <x v="5"/>
    <s v="Mumbai"/>
    <s v="Access Request"/>
    <s v="Low"/>
    <x v="0"/>
    <x v="2"/>
    <x v="2"/>
    <n v="42.2"/>
    <n v="48"/>
    <x v="0"/>
    <n v="2"/>
    <n v="2.9"/>
    <n v="450"/>
    <n v="18990"/>
    <x v="1"/>
    <n v="8"/>
    <s v="Q3"/>
    <s v="Saturday"/>
    <s v="Mumbai"/>
    <s v="Email"/>
    <s v="Access Request"/>
    <x v="5"/>
    <x v="0"/>
    <s v="Normal"/>
    <s v="Good"/>
    <x v="1"/>
  </r>
  <r>
    <s v="OPS-102196"/>
    <d v="2025-12-28T00:00:00"/>
    <x v="4"/>
    <s v="Pune"/>
    <s v="System Issue"/>
    <s v="Medium"/>
    <x v="3"/>
    <x v="0"/>
    <x v="1"/>
    <n v="24.8"/>
    <n v="24"/>
    <x v="1"/>
    <n v="2"/>
    <n v="3.4"/>
    <n v="320"/>
    <n v="7936"/>
    <x v="7"/>
    <n v="12"/>
    <s v="Q4"/>
    <s v="Sunday"/>
    <s v="Pune"/>
    <s v="Phone"/>
    <s v="System Issue"/>
    <x v="4"/>
    <x v="1"/>
    <s v="Normal"/>
    <s v="At Risk"/>
    <x v="1"/>
  </r>
  <r>
    <s v="OPS-104717"/>
    <d v="2025-11-14T00:00:00"/>
    <x v="0"/>
    <s v="Mumbai"/>
    <s v="Data Correction"/>
    <s v="Medium"/>
    <x v="0"/>
    <x v="3"/>
    <x v="0"/>
    <n v="10.199999999999999"/>
    <n v="24"/>
    <x v="0"/>
    <n v="0"/>
    <n v="5"/>
    <n v="350"/>
    <n v="3570"/>
    <x v="6"/>
    <n v="11"/>
    <s v="Q4"/>
    <s v="Friday"/>
    <s v="Mumbai"/>
    <s v="Email"/>
    <s v="Data Correction"/>
    <x v="0"/>
    <x v="0"/>
    <s v="Normal"/>
    <s v="Excellent"/>
    <x v="0"/>
  </r>
  <r>
    <s v="OPS-104368"/>
    <d v="2025-04-08T00:00:00"/>
    <x v="5"/>
    <s v="Chennai"/>
    <s v="Invoice Query"/>
    <s v="Low"/>
    <x v="0"/>
    <x v="2"/>
    <x v="0"/>
    <n v="9.5"/>
    <n v="48"/>
    <x v="0"/>
    <n v="0"/>
    <n v="4.7"/>
    <n v="450"/>
    <n v="4275"/>
    <x v="10"/>
    <n v="4"/>
    <s v="Q2"/>
    <s v="Tuesday"/>
    <s v="Chennai"/>
    <s v="Email"/>
    <s v="Invoice Query"/>
    <x v="5"/>
    <x v="0"/>
    <s v="Normal"/>
    <s v="Excellent"/>
    <x v="0"/>
  </r>
  <r>
    <s v="OPS-102306"/>
    <d v="2025-09-21T00:00:00"/>
    <x v="2"/>
    <s v="Hyderabad"/>
    <s v="Compliance Request"/>
    <s v="Medium"/>
    <x v="0"/>
    <x v="2"/>
    <x v="1"/>
    <n v="2.4"/>
    <n v="24"/>
    <x v="0"/>
    <n v="4"/>
    <n v="3.5"/>
    <n v="280"/>
    <n v="672"/>
    <x v="9"/>
    <n v="9"/>
    <s v="Q3"/>
    <s v="Sunday"/>
    <s v="Hyderabad"/>
    <s v="Email"/>
    <s v="Compliance Request"/>
    <x v="2"/>
    <x v="0"/>
    <s v="Normal"/>
    <s v="Excellent"/>
    <x v="1"/>
  </r>
  <r>
    <s v="OPS-104284"/>
    <d v="2025-06-16T00:00:00"/>
    <x v="2"/>
    <s v="Hyderabad"/>
    <s v="Invoice Query"/>
    <s v="Low"/>
    <x v="2"/>
    <x v="3"/>
    <x v="0"/>
    <n v="16"/>
    <n v="48"/>
    <x v="0"/>
    <n v="0"/>
    <n v="4.7"/>
    <n v="450"/>
    <n v="7200"/>
    <x v="0"/>
    <n v="6"/>
    <s v="Q2"/>
    <s v="Monday"/>
    <s v="Hyderabad"/>
    <s v="Teams"/>
    <s v="Invoice Query"/>
    <x v="2"/>
    <x v="0"/>
    <s v="Normal"/>
    <s v="Excellent"/>
    <x v="0"/>
  </r>
  <r>
    <s v="OPS-101764"/>
    <d v="2025-11-05T00:00:00"/>
    <x v="5"/>
    <s v="Chennai"/>
    <s v="Compliance Request"/>
    <s v="Medium"/>
    <x v="0"/>
    <x v="3"/>
    <x v="0"/>
    <n v="10"/>
    <n v="24"/>
    <x v="0"/>
    <n v="0"/>
    <n v="4.8"/>
    <n v="400"/>
    <n v="4000"/>
    <x v="6"/>
    <n v="11"/>
    <s v="Q4"/>
    <s v="Wednesday"/>
    <s v="Chennai"/>
    <s v="Email"/>
    <s v="Compliance Request"/>
    <x v="5"/>
    <x v="0"/>
    <s v="Normal"/>
    <s v="Excellent"/>
    <x v="0"/>
  </r>
  <r>
    <s v="OPS-103226"/>
    <d v="2025-05-16T00:00:00"/>
    <x v="2"/>
    <s v="Noida"/>
    <s v="Compliance Request"/>
    <s v="Low"/>
    <x v="0"/>
    <x v="1"/>
    <x v="0"/>
    <n v="5.7"/>
    <n v="48"/>
    <x v="0"/>
    <n v="0"/>
    <n v="5"/>
    <n v="350"/>
    <n v="1995"/>
    <x v="2"/>
    <n v="5"/>
    <s v="Q2"/>
    <s v="Friday"/>
    <s v="Noida"/>
    <s v="Email"/>
    <s v="Compliance Request"/>
    <x v="2"/>
    <x v="0"/>
    <s v="Normal"/>
    <s v="Excellent"/>
    <x v="0"/>
  </r>
  <r>
    <s v="OPS-101313"/>
    <d v="2025-08-03T00:00:00"/>
    <x v="6"/>
    <s v="Bengaluru"/>
    <s v="Access Request"/>
    <s v="Medium"/>
    <x v="0"/>
    <x v="0"/>
    <x v="0"/>
    <n v="5.7"/>
    <n v="24"/>
    <x v="0"/>
    <n v="0"/>
    <n v="4.9000000000000004"/>
    <n v="350"/>
    <n v="1995"/>
    <x v="1"/>
    <n v="8"/>
    <s v="Q3"/>
    <s v="Sunday"/>
    <s v="Bengaluru"/>
    <s v="Email"/>
    <s v="Access Request"/>
    <x v="6"/>
    <x v="0"/>
    <s v="Normal"/>
    <s v="Excellent"/>
    <x v="0"/>
  </r>
  <r>
    <s v="OPS-104503"/>
    <d v="2025-03-25T00:00:00"/>
    <x v="2"/>
    <s v="Mumbai"/>
    <s v="System Issue"/>
    <s v="Low"/>
    <x v="0"/>
    <x v="1"/>
    <x v="2"/>
    <n v="22.7"/>
    <n v="48"/>
    <x v="0"/>
    <n v="0"/>
    <s v="Unknown"/>
    <n v="450"/>
    <n v="10215"/>
    <x v="8"/>
    <n v="3"/>
    <s v="Q1"/>
    <s v="Tuesday"/>
    <s v="Mumbai"/>
    <s v="Email"/>
    <s v="System Issue"/>
    <x v="2"/>
    <x v="0"/>
    <s v="Normal"/>
    <s v="Excellent"/>
    <x v="0"/>
  </r>
  <r>
    <s v="OPS-104499"/>
    <d v="2025-01-21T00:00:00"/>
    <x v="0"/>
    <s v="Hyderabad"/>
    <s v="Data Correction"/>
    <s v="Medium"/>
    <x v="0"/>
    <x v="2"/>
    <x v="0"/>
    <n v="6.4"/>
    <n v="24"/>
    <x v="0"/>
    <n v="1"/>
    <n v="4.0999999999999996"/>
    <n v="280"/>
    <n v="1792"/>
    <x v="5"/>
    <n v="1"/>
    <s v="Q1"/>
    <s v="Tuesday"/>
    <s v="Hyderabad"/>
    <s v="Email"/>
    <s v="Data Correction"/>
    <x v="0"/>
    <x v="0"/>
    <s v="Normal"/>
    <s v="Excellent"/>
    <x v="1"/>
  </r>
  <r>
    <s v="OPS-104430"/>
    <d v="2025-02-07T00:00:00"/>
    <x v="0"/>
    <s v="Chennai"/>
    <s v="Vendor Query"/>
    <s v="High"/>
    <x v="0"/>
    <x v="2"/>
    <x v="0"/>
    <n v="20.399999999999999"/>
    <n v="12"/>
    <x v="1"/>
    <n v="0"/>
    <n v="4.3"/>
    <n v="450"/>
    <n v="9180"/>
    <x v="4"/>
    <n v="2"/>
    <s v="Q1"/>
    <s v="Friday"/>
    <s v="Chennai"/>
    <s v="Email"/>
    <s v="Vendor Query"/>
    <x v="0"/>
    <x v="1"/>
    <s v="Normal"/>
    <s v="Critical"/>
    <x v="0"/>
  </r>
  <r>
    <s v="OPS-103650"/>
    <d v="2025-02-01T00:00:00"/>
    <x v="3"/>
    <s v="Pune"/>
    <s v="Data Correction"/>
    <s v="Medium"/>
    <x v="0"/>
    <x v="4"/>
    <x v="0"/>
    <n v="8.9"/>
    <n v="24"/>
    <x v="0"/>
    <n v="0"/>
    <n v="4.3"/>
    <n v="320"/>
    <n v="2848"/>
    <x v="4"/>
    <n v="2"/>
    <s v="Q1"/>
    <s v="Saturday"/>
    <s v="Pune"/>
    <s v="Email"/>
    <s v="Data Correction"/>
    <x v="3"/>
    <x v="0"/>
    <s v="Normal"/>
    <s v="Excellent"/>
    <x v="0"/>
  </r>
  <r>
    <s v="OPS-103654"/>
    <d v="2025-02-21T00:00:00"/>
    <x v="2"/>
    <s v="Unknown"/>
    <s v="Invoice Query"/>
    <s v="Medium"/>
    <x v="0"/>
    <x v="1"/>
    <x v="0"/>
    <n v="5.9"/>
    <n v="24"/>
    <x v="0"/>
    <n v="0"/>
    <n v="5"/>
    <n v="320"/>
    <n v="1888"/>
    <x v="4"/>
    <n v="2"/>
    <s v="Q1"/>
    <s v="Friday"/>
    <s v="Unknown"/>
    <s v="Email"/>
    <s v="Invoice Query"/>
    <x v="2"/>
    <x v="0"/>
    <s v="Normal"/>
    <s v="Excellent"/>
    <x v="0"/>
  </r>
  <r>
    <s v="OPS-104694"/>
    <d v="2025-03-03T00:00:00"/>
    <x v="3"/>
    <s v="Pune"/>
    <s v="Employee Query"/>
    <s v="High"/>
    <x v="0"/>
    <x v="2"/>
    <x v="0"/>
    <n v="2.9"/>
    <n v="12"/>
    <x v="0"/>
    <n v="0"/>
    <n v="4.8"/>
    <n v="320"/>
    <n v="928"/>
    <x v="8"/>
    <n v="3"/>
    <s v="Q1"/>
    <s v="Monday"/>
    <s v="Pune"/>
    <s v="Email"/>
    <s v="Employee Query"/>
    <x v="3"/>
    <x v="0"/>
    <s v="Normal"/>
    <s v="Excellent"/>
    <x v="0"/>
  </r>
  <r>
    <s v="OPS-103510"/>
    <d v="2025-07-02T00:00:00"/>
    <x v="2"/>
    <s v="Pune"/>
    <s v="System Issue"/>
    <s v="Medium"/>
    <x v="2"/>
    <x v="1"/>
    <x v="2"/>
    <n v="9.6"/>
    <n v="24"/>
    <x v="0"/>
    <n v="0"/>
    <n v="5"/>
    <n v="350"/>
    <n v="3360"/>
    <x v="11"/>
    <n v="7"/>
    <s v="Q3"/>
    <s v="Wednesday"/>
    <s v="Pune"/>
    <s v="Teams"/>
    <s v="System Issue"/>
    <x v="2"/>
    <x v="0"/>
    <s v="Normal"/>
    <s v="Excellent"/>
    <x v="0"/>
  </r>
  <r>
    <s v="OPS-104093"/>
    <d v="2025-04-13T00:00:00"/>
    <x v="0"/>
    <s v="Bengaluru"/>
    <s v="Employee Query"/>
    <s v="Low"/>
    <x v="0"/>
    <x v="0"/>
    <x v="2"/>
    <n v="28.7"/>
    <n v="48"/>
    <x v="0"/>
    <n v="0"/>
    <n v="3.8"/>
    <n v="350"/>
    <n v="10045"/>
    <x v="10"/>
    <n v="4"/>
    <s v="Q2"/>
    <s v="Sunday"/>
    <s v="Bengaluru"/>
    <s v="Email"/>
    <s v="Employee Query"/>
    <x v="0"/>
    <x v="0"/>
    <s v="Normal"/>
    <s v="Good"/>
    <x v="0"/>
  </r>
  <r>
    <s v="OPS-100391"/>
    <d v="2025-11-18T00:00:00"/>
    <x v="0"/>
    <s v="Hyderabad"/>
    <s v="Compliance Request"/>
    <s v="High"/>
    <x v="3"/>
    <x v="3"/>
    <x v="0"/>
    <n v="14.4"/>
    <n v="12"/>
    <x v="1"/>
    <n v="1"/>
    <n v="4"/>
    <n v="320"/>
    <n v="4608"/>
    <x v="6"/>
    <n v="11"/>
    <s v="Q4"/>
    <s v="Tuesday"/>
    <s v="Hyderabad"/>
    <s v="Phone"/>
    <s v="Compliance Request"/>
    <x v="0"/>
    <x v="1"/>
    <s v="Normal"/>
    <s v="At Risk"/>
    <x v="1"/>
  </r>
  <r>
    <s v="OPS-104334"/>
    <d v="2025-08-18T00:00:00"/>
    <x v="4"/>
    <s v="Pune"/>
    <s v="Invoice Query"/>
    <s v="Medium"/>
    <x v="3"/>
    <x v="3"/>
    <x v="0"/>
    <n v="2.6"/>
    <n v="24"/>
    <x v="0"/>
    <n v="0"/>
    <n v="4.5"/>
    <n v="350"/>
    <n v="910"/>
    <x v="1"/>
    <n v="8"/>
    <s v="Q3"/>
    <s v="Monday"/>
    <s v="Pune"/>
    <s v="Phone"/>
    <s v="Invoice Query"/>
    <x v="4"/>
    <x v="0"/>
    <s v="Normal"/>
    <s v="Excellent"/>
    <x v="0"/>
  </r>
  <r>
    <s v="OPS-102441"/>
    <d v="2025-04-09T00:00:00"/>
    <x v="4"/>
    <s v="Chennai"/>
    <s v="Data Correction"/>
    <s v="Medium"/>
    <x v="2"/>
    <x v="0"/>
    <x v="0"/>
    <n v="9.6"/>
    <n v="24"/>
    <x v="0"/>
    <n v="1"/>
    <n v="4.5"/>
    <n v="280"/>
    <n v="2688"/>
    <x v="10"/>
    <n v="4"/>
    <s v="Q2"/>
    <s v="Wednesday"/>
    <s v="Chennai"/>
    <s v="Teams"/>
    <s v="Data Correction"/>
    <x v="4"/>
    <x v="0"/>
    <s v="Normal"/>
    <s v="Excellent"/>
    <x v="1"/>
  </r>
  <r>
    <s v="OPS-103908"/>
    <d v="2025-01-05T00:00:00"/>
    <x v="3"/>
    <s v="Gurugram"/>
    <s v="Report Request"/>
    <s v="Medium"/>
    <x v="2"/>
    <x v="1"/>
    <x v="1"/>
    <n v="32.1"/>
    <n v="24"/>
    <x v="1"/>
    <n v="2"/>
    <n v="3.2"/>
    <n v="350"/>
    <n v="11235"/>
    <x v="5"/>
    <n v="1"/>
    <s v="Q1"/>
    <s v="Sunday"/>
    <s v="Gurugram"/>
    <s v="Teams"/>
    <s v="Report Request"/>
    <x v="3"/>
    <x v="1"/>
    <s v="Normal"/>
    <s v="At Risk"/>
    <x v="1"/>
  </r>
  <r>
    <s v="OPS-101683"/>
    <d v="2025-06-12T00:00:00"/>
    <x v="4"/>
    <s v="Bengaluru"/>
    <s v="System Issue"/>
    <s v="Low"/>
    <x v="0"/>
    <x v="2"/>
    <x v="0"/>
    <n v="14.7"/>
    <n v="48"/>
    <x v="0"/>
    <n v="1"/>
    <n v="4.2"/>
    <n v="280"/>
    <n v="4116"/>
    <x v="0"/>
    <n v="6"/>
    <s v="Q2"/>
    <s v="Thursday"/>
    <s v="Bengaluru"/>
    <s v="Email"/>
    <s v="System Issue"/>
    <x v="4"/>
    <x v="0"/>
    <s v="Normal"/>
    <s v="Excellent"/>
    <x v="1"/>
  </r>
  <r>
    <s v="OPS-100007"/>
    <d v="2025-01-21T00:00:00"/>
    <x v="5"/>
    <s v="Chennai"/>
    <s v="Employee Query"/>
    <s v="Low"/>
    <x v="0"/>
    <x v="2"/>
    <x v="2"/>
    <n v="17.5"/>
    <n v="48"/>
    <x v="0"/>
    <n v="0"/>
    <n v="3.9"/>
    <n v="450"/>
    <n v="7875"/>
    <x v="5"/>
    <n v="1"/>
    <s v="Q1"/>
    <s v="Tuesday"/>
    <s v="Chennai"/>
    <s v="Email"/>
    <s v="Employee Query"/>
    <x v="5"/>
    <x v="0"/>
    <s v="Normal"/>
    <s v="Excellent"/>
    <x v="0"/>
  </r>
  <r>
    <s v="OPS-102298"/>
    <d v="2025-06-21T00:00:00"/>
    <x v="1"/>
    <s v="Gurugram"/>
    <s v="Compliance Request"/>
    <s v="Medium"/>
    <x v="3"/>
    <x v="0"/>
    <x v="0"/>
    <n v="4.3"/>
    <n v="24"/>
    <x v="0"/>
    <n v="0"/>
    <n v="4.8"/>
    <n v="400"/>
    <n v="1720"/>
    <x v="0"/>
    <n v="6"/>
    <s v="Q2"/>
    <s v="Saturday"/>
    <s v="Gurugram"/>
    <s v="Phone"/>
    <s v="Compliance Request"/>
    <x v="1"/>
    <x v="0"/>
    <s v="Normal"/>
    <s v="Excellent"/>
    <x v="0"/>
  </r>
  <r>
    <s v="OPS-100463"/>
    <d v="2025-03-17T00:00:00"/>
    <x v="1"/>
    <s v="Noida"/>
    <s v="Employee Query"/>
    <s v="High"/>
    <x v="1"/>
    <x v="3"/>
    <x v="0"/>
    <n v="1.9"/>
    <n v="12"/>
    <x v="0"/>
    <n v="0"/>
    <n v="4.9000000000000004"/>
    <n v="400"/>
    <n v="760"/>
    <x v="8"/>
    <n v="3"/>
    <s v="Q1"/>
    <s v="Monday"/>
    <s v="Noida"/>
    <s v="Portal"/>
    <s v="Employee Query"/>
    <x v="1"/>
    <x v="0"/>
    <s v="Normal"/>
    <s v="Excellent"/>
    <x v="0"/>
  </r>
  <r>
    <s v="OPS-104545"/>
    <d v="2025-03-28T00:00:00"/>
    <x v="6"/>
    <s v="Mumbai"/>
    <s v="Vendor Query"/>
    <s v="Medium"/>
    <x v="0"/>
    <x v="0"/>
    <x v="0"/>
    <n v="8"/>
    <n v="24"/>
    <x v="0"/>
    <n v="0"/>
    <n v="5"/>
    <n v="280"/>
    <n v="2240"/>
    <x v="8"/>
    <n v="3"/>
    <s v="Q1"/>
    <s v="Friday"/>
    <s v="Mumbai"/>
    <s v="Email"/>
    <s v="Vendor Query"/>
    <x v="6"/>
    <x v="0"/>
    <s v="Normal"/>
    <s v="Excellent"/>
    <x v="0"/>
  </r>
  <r>
    <s v="OPS-100661"/>
    <d v="2025-11-13T00:00:00"/>
    <x v="0"/>
    <s v="Gurugram"/>
    <s v="System Issue"/>
    <s v="Low"/>
    <x v="1"/>
    <x v="1"/>
    <x v="0"/>
    <n v="11.8"/>
    <n v="48"/>
    <x v="0"/>
    <n v="0"/>
    <n v="4.9000000000000004"/>
    <n v="350"/>
    <n v="4130"/>
    <x v="6"/>
    <n v="11"/>
    <s v="Q4"/>
    <s v="Thursday"/>
    <s v="Gurugram"/>
    <s v="Portal"/>
    <s v="System Issue"/>
    <x v="0"/>
    <x v="0"/>
    <s v="Normal"/>
    <s v="Excellent"/>
    <x v="0"/>
  </r>
  <r>
    <s v="OPS-104666"/>
    <d v="2025-08-27T00:00:00"/>
    <x v="2"/>
    <s v="Hyderabad"/>
    <s v="Report Request"/>
    <s v="Low"/>
    <x v="0"/>
    <x v="4"/>
    <x v="0"/>
    <n v="7.1"/>
    <n v="48"/>
    <x v="0"/>
    <n v="0"/>
    <n v="4.5999999999999996"/>
    <n v="280"/>
    <n v="1988"/>
    <x v="1"/>
    <n v="8"/>
    <s v="Q3"/>
    <s v="Wednesday"/>
    <s v="Hyderabad"/>
    <s v="Email"/>
    <s v="Report Request"/>
    <x v="2"/>
    <x v="0"/>
    <s v="Normal"/>
    <s v="Excellent"/>
    <x v="0"/>
  </r>
  <r>
    <s v="OPS-103717"/>
    <d v="2025-04-30T00:00:00"/>
    <x v="4"/>
    <s v="Mumbai"/>
    <s v="Vendor Query"/>
    <s v="Medium"/>
    <x v="0"/>
    <x v="2"/>
    <x v="0"/>
    <n v="11"/>
    <n v="24"/>
    <x v="0"/>
    <n v="0"/>
    <n v="4.3"/>
    <n v="400"/>
    <n v="4400"/>
    <x v="10"/>
    <n v="4"/>
    <s v="Q2"/>
    <s v="Wednesday"/>
    <s v="Mumbai"/>
    <s v="Email"/>
    <s v="Vendor Query"/>
    <x v="4"/>
    <x v="0"/>
    <s v="Normal"/>
    <s v="Excellent"/>
    <x v="0"/>
  </r>
  <r>
    <s v="OPS-100185"/>
    <d v="2025-06-14T00:00:00"/>
    <x v="4"/>
    <s v="Hyderabad"/>
    <s v="Invoice Query"/>
    <s v="Medium"/>
    <x v="0"/>
    <x v="3"/>
    <x v="0"/>
    <n v="8"/>
    <n v="24"/>
    <x v="0"/>
    <n v="0"/>
    <n v="5"/>
    <n v="350"/>
    <n v="2800"/>
    <x v="0"/>
    <n v="6"/>
    <s v="Q2"/>
    <s v="Saturday"/>
    <s v="Hyderabad"/>
    <s v="Email"/>
    <s v="Invoice Query"/>
    <x v="4"/>
    <x v="0"/>
    <s v="Normal"/>
    <s v="Excellent"/>
    <x v="0"/>
  </r>
  <r>
    <s v="OPS-103487"/>
    <d v="2025-09-24T00:00:00"/>
    <x v="4"/>
    <s v="Gurugram"/>
    <s v="Report Request"/>
    <s v="Medium"/>
    <x v="0"/>
    <x v="4"/>
    <x v="0"/>
    <n v="24.8"/>
    <n v="24"/>
    <x v="1"/>
    <n v="0"/>
    <n v="4.4000000000000004"/>
    <n v="320"/>
    <n v="7936"/>
    <x v="9"/>
    <n v="9"/>
    <s v="Q3"/>
    <s v="Wednesday"/>
    <s v="Gurugram"/>
    <s v="Email"/>
    <s v="Report Request"/>
    <x v="4"/>
    <x v="1"/>
    <s v="Normal"/>
    <s v="At Risk"/>
    <x v="0"/>
  </r>
  <r>
    <s v="OPS-104822"/>
    <d v="2025-10-26T00:00:00"/>
    <x v="5"/>
    <s v="Noida"/>
    <s v="Report Request"/>
    <s v="Medium"/>
    <x v="0"/>
    <x v="2"/>
    <x v="0"/>
    <n v="38.4"/>
    <n v="24"/>
    <x v="1"/>
    <n v="0"/>
    <n v="4.3"/>
    <n v="450"/>
    <n v="17280"/>
    <x v="3"/>
    <n v="10"/>
    <s v="Q4"/>
    <s v="Sunday"/>
    <s v="Noida"/>
    <s v="Email"/>
    <s v="Report Request"/>
    <x v="5"/>
    <x v="1"/>
    <s v="Normal"/>
    <s v="Critical"/>
    <x v="0"/>
  </r>
  <r>
    <s v="OPS-101202"/>
    <d v="2025-02-18T00:00:00"/>
    <x v="5"/>
    <s v="Bengaluru"/>
    <s v="Access Request"/>
    <s v="High"/>
    <x v="1"/>
    <x v="0"/>
    <x v="0"/>
    <n v="9.5"/>
    <n v="12"/>
    <x v="0"/>
    <n v="0"/>
    <n v="5"/>
    <n v="320"/>
    <n v="3040"/>
    <x v="4"/>
    <n v="2"/>
    <s v="Q1"/>
    <s v="Tuesday"/>
    <s v="Bengaluru"/>
    <s v="Portal"/>
    <s v="Access Request"/>
    <x v="5"/>
    <x v="0"/>
    <s v="Normal"/>
    <s v="Good"/>
    <x v="0"/>
  </r>
  <r>
    <s v="OPS-100519"/>
    <d v="2025-01-12T00:00:00"/>
    <x v="1"/>
    <s v="Pune"/>
    <s v="Access Request"/>
    <s v="Medium"/>
    <x v="1"/>
    <x v="1"/>
    <x v="0"/>
    <n v="6.2"/>
    <n v="24"/>
    <x v="0"/>
    <n v="1"/>
    <n v="4.5999999999999996"/>
    <n v="320"/>
    <n v="1984"/>
    <x v="5"/>
    <n v="1"/>
    <s v="Q1"/>
    <s v="Sunday"/>
    <s v="Pune"/>
    <s v="Portal"/>
    <s v="Access Request"/>
    <x v="1"/>
    <x v="0"/>
    <s v="Normal"/>
    <s v="Excellent"/>
    <x v="1"/>
  </r>
  <r>
    <s v="OPS-102984"/>
    <d v="2025-10-10T00:00:00"/>
    <x v="0"/>
    <s v="Bengaluru"/>
    <s v="Compliance Request"/>
    <s v="Low"/>
    <x v="0"/>
    <x v="1"/>
    <x v="0"/>
    <n v="14"/>
    <n v="48"/>
    <x v="0"/>
    <n v="1"/>
    <n v="4.3"/>
    <n v="400"/>
    <n v="5600"/>
    <x v="3"/>
    <n v="10"/>
    <s v="Q4"/>
    <s v="Friday"/>
    <s v="Bengaluru"/>
    <s v="Email"/>
    <s v="Compliance Request"/>
    <x v="0"/>
    <x v="0"/>
    <s v="Normal"/>
    <s v="Excellent"/>
    <x v="1"/>
  </r>
  <r>
    <s v="OPS-100274"/>
    <d v="2025-10-31T00:00:00"/>
    <x v="1"/>
    <s v="Mumbai"/>
    <s v="Data Correction"/>
    <s v="High"/>
    <x v="1"/>
    <x v="2"/>
    <x v="2"/>
    <n v="15.2"/>
    <n v="12"/>
    <x v="1"/>
    <n v="2"/>
    <n v="4.5999999999999996"/>
    <n v="400"/>
    <n v="6080"/>
    <x v="3"/>
    <n v="10"/>
    <s v="Q4"/>
    <s v="Friday"/>
    <s v="Mumbai"/>
    <s v="Portal"/>
    <s v="Data Correction"/>
    <x v="1"/>
    <x v="1"/>
    <s v="Normal"/>
    <s v="At Risk"/>
    <x v="1"/>
  </r>
  <r>
    <s v="OPS-103413"/>
    <d v="2025-11-02T00:00:00"/>
    <x v="6"/>
    <s v="Hyderabad"/>
    <s v="System Issue"/>
    <s v="Medium"/>
    <x v="0"/>
    <x v="4"/>
    <x v="1"/>
    <n v="16.2"/>
    <n v="24"/>
    <x v="0"/>
    <n v="2"/>
    <n v="4.3"/>
    <n v="280"/>
    <n v="4536"/>
    <x v="6"/>
    <n v="11"/>
    <s v="Q4"/>
    <s v="Sunday"/>
    <s v="Hyderabad"/>
    <s v="Email"/>
    <s v="System Issue"/>
    <x v="6"/>
    <x v="0"/>
    <s v="Normal"/>
    <s v="Good"/>
    <x v="1"/>
  </r>
  <r>
    <s v="OPS-101689"/>
    <d v="2025-03-01T00:00:00"/>
    <x v="5"/>
    <s v="Chennai"/>
    <s v="System Issue"/>
    <s v="Low"/>
    <x v="1"/>
    <x v="2"/>
    <x v="0"/>
    <n v="7"/>
    <n v="48"/>
    <x v="0"/>
    <n v="1"/>
    <n v="4.0999999999999996"/>
    <n v="450"/>
    <n v="3150"/>
    <x v="8"/>
    <n v="3"/>
    <s v="Q1"/>
    <s v="Saturday"/>
    <s v="Chennai"/>
    <s v="Portal"/>
    <s v="System Issue"/>
    <x v="5"/>
    <x v="0"/>
    <s v="Normal"/>
    <s v="Excellent"/>
    <x v="1"/>
  </r>
  <r>
    <s v="OPS-104260"/>
    <d v="2025-07-29T00:00:00"/>
    <x v="1"/>
    <s v="Gurugram"/>
    <s v="Invoice Query"/>
    <s v="Medium"/>
    <x v="3"/>
    <x v="0"/>
    <x v="0"/>
    <n v="8.4"/>
    <n v="24"/>
    <x v="0"/>
    <n v="1"/>
    <n v="4.5999999999999996"/>
    <n v="350"/>
    <n v="2940"/>
    <x v="11"/>
    <n v="7"/>
    <s v="Q3"/>
    <s v="Tuesday"/>
    <s v="Gurugram"/>
    <s v="Phone"/>
    <s v="Invoice Query"/>
    <x v="1"/>
    <x v="0"/>
    <s v="Normal"/>
    <s v="Excellent"/>
    <x v="1"/>
  </r>
  <r>
    <s v="OPS-101424"/>
    <d v="2025-01-12T00:00:00"/>
    <x v="5"/>
    <s v="Noida"/>
    <s v="Report Request"/>
    <s v="Low"/>
    <x v="0"/>
    <x v="1"/>
    <x v="0"/>
    <n v="8.8000000000000007"/>
    <n v="48"/>
    <x v="0"/>
    <n v="0"/>
    <n v="4.5999999999999996"/>
    <n v="320"/>
    <n v="2816"/>
    <x v="5"/>
    <n v="1"/>
    <s v="Q1"/>
    <s v="Sunday"/>
    <s v="Noida"/>
    <s v="Email"/>
    <s v="Report Request"/>
    <x v="5"/>
    <x v="0"/>
    <s v="Normal"/>
    <s v="Excellent"/>
    <x v="0"/>
  </r>
  <r>
    <s v="OPS-103763"/>
    <d v="2025-08-25T00:00:00"/>
    <x v="6"/>
    <s v="Gurugram"/>
    <s v="Employee Query"/>
    <s v="Low"/>
    <x v="1"/>
    <x v="4"/>
    <x v="2"/>
    <n v="14.7"/>
    <n v="48"/>
    <x v="0"/>
    <n v="0"/>
    <n v="4.9000000000000004"/>
    <n v="450"/>
    <n v="6615"/>
    <x v="1"/>
    <n v="8"/>
    <s v="Q3"/>
    <s v="Monday"/>
    <s v="Gurugram"/>
    <s v="Portal"/>
    <s v="Employee Query"/>
    <x v="6"/>
    <x v="0"/>
    <s v="Normal"/>
    <s v="Excellent"/>
    <x v="0"/>
  </r>
  <r>
    <s v="OPS-102165"/>
    <d v="2025-06-06T00:00:00"/>
    <x v="6"/>
    <s v="Bengaluru"/>
    <s v="Access Request"/>
    <s v="Low"/>
    <x v="0"/>
    <x v="1"/>
    <x v="1"/>
    <n v="32.799999999999997"/>
    <n v="48"/>
    <x v="0"/>
    <n v="2"/>
    <n v="3.5"/>
    <n v="320"/>
    <n v="10496"/>
    <x v="0"/>
    <n v="6"/>
    <s v="Q2"/>
    <s v="Friday"/>
    <s v="Bengaluru"/>
    <s v="Email"/>
    <s v="Access Request"/>
    <x v="6"/>
    <x v="0"/>
    <s v="Normal"/>
    <s v="Good"/>
    <x v="1"/>
  </r>
  <r>
    <s v="OPS-101284"/>
    <d v="2025-05-27T00:00:00"/>
    <x v="3"/>
    <s v="Bengaluru"/>
    <s v="Report Request"/>
    <s v="High"/>
    <x v="1"/>
    <x v="1"/>
    <x v="1"/>
    <n v="65.3"/>
    <n v="12"/>
    <x v="1"/>
    <n v="3"/>
    <n v="2.2999999999999998"/>
    <n v="320"/>
    <n v="20896"/>
    <x v="2"/>
    <n v="5"/>
    <s v="Q2"/>
    <s v="Tuesday"/>
    <s v="Bengaluru"/>
    <s v="Portal"/>
    <s v="Report Request"/>
    <x v="3"/>
    <x v="1"/>
    <s v="Normal"/>
    <s v="Critical"/>
    <x v="1"/>
  </r>
  <r>
    <s v="OPS-103314"/>
    <d v="2025-09-15T00:00:00"/>
    <x v="3"/>
    <s v="Bengaluru"/>
    <s v="Access Request"/>
    <s v="High"/>
    <x v="3"/>
    <x v="0"/>
    <x v="0"/>
    <n v="4.7"/>
    <n v="12"/>
    <x v="0"/>
    <n v="1"/>
    <n v="4.7"/>
    <n v="280"/>
    <n v="1316"/>
    <x v="9"/>
    <n v="9"/>
    <s v="Q3"/>
    <s v="Monday"/>
    <s v="Bengaluru"/>
    <s v="Phone"/>
    <s v="Access Request"/>
    <x v="3"/>
    <x v="0"/>
    <s v="Normal"/>
    <s v="Excellent"/>
    <x v="1"/>
  </r>
  <r>
    <s v="OPS-101768"/>
    <d v="2025-06-23T00:00:00"/>
    <x v="1"/>
    <s v="Gurugram"/>
    <s v="System Issue"/>
    <s v="Low"/>
    <x v="2"/>
    <x v="0"/>
    <x v="0"/>
    <n v="9.9"/>
    <n v="48"/>
    <x v="0"/>
    <n v="0"/>
    <n v="4.5999999999999996"/>
    <n v="320"/>
    <n v="3168"/>
    <x v="0"/>
    <n v="6"/>
    <s v="Q2"/>
    <s v="Monday"/>
    <s v="Gurugram"/>
    <s v="Teams"/>
    <s v="System Issue"/>
    <x v="1"/>
    <x v="0"/>
    <s v="Normal"/>
    <s v="Excellent"/>
    <x v="0"/>
  </r>
  <r>
    <s v="OPS-103990"/>
    <d v="2025-08-30T00:00:00"/>
    <x v="2"/>
    <s v="Noida"/>
    <s v="Data Correction"/>
    <s v="Medium"/>
    <x v="0"/>
    <x v="1"/>
    <x v="0"/>
    <n v="1.7"/>
    <n v="24"/>
    <x v="0"/>
    <n v="0"/>
    <n v="5"/>
    <n v="400"/>
    <n v="680"/>
    <x v="1"/>
    <n v="8"/>
    <s v="Q3"/>
    <s v="Saturday"/>
    <s v="Noida"/>
    <s v="Email"/>
    <s v="Data Correction"/>
    <x v="2"/>
    <x v="0"/>
    <s v="Normal"/>
    <s v="Excellent"/>
    <x v="0"/>
  </r>
  <r>
    <s v="OPS-104414"/>
    <d v="2025-03-10T00:00:00"/>
    <x v="4"/>
    <s v="Bengaluru"/>
    <s v="Compliance Request"/>
    <s v="Medium"/>
    <x v="0"/>
    <x v="4"/>
    <x v="0"/>
    <n v="10.199999999999999"/>
    <n v="24"/>
    <x v="0"/>
    <n v="0"/>
    <n v="4.8"/>
    <n v="450"/>
    <n v="4590"/>
    <x v="8"/>
    <n v="3"/>
    <s v="Q1"/>
    <s v="Monday"/>
    <s v="Bengaluru"/>
    <s v="Email"/>
    <s v="Compliance Request"/>
    <x v="4"/>
    <x v="0"/>
    <s v="Normal"/>
    <s v="Excellent"/>
    <x v="0"/>
  </r>
  <r>
    <s v="OPS-104587"/>
    <d v="2025-06-01T00:00:00"/>
    <x v="3"/>
    <s v="Pune"/>
    <s v="Vendor Query"/>
    <s v="Low"/>
    <x v="1"/>
    <x v="4"/>
    <x v="2"/>
    <n v="9.3000000000000007"/>
    <n v="48"/>
    <x v="0"/>
    <n v="0"/>
    <n v="5"/>
    <n v="350"/>
    <n v="3255"/>
    <x v="0"/>
    <n v="6"/>
    <s v="Q2"/>
    <s v="Sunday"/>
    <s v="Pune"/>
    <s v="Portal"/>
    <s v="Vendor Query"/>
    <x v="3"/>
    <x v="0"/>
    <s v="Normal"/>
    <s v="Excellent"/>
    <x v="0"/>
  </r>
  <r>
    <s v="OPS-100828"/>
    <d v="2025-04-05T00:00:00"/>
    <x v="1"/>
    <s v="Bengaluru"/>
    <s v="Report Request"/>
    <s v="Medium"/>
    <x v="0"/>
    <x v="3"/>
    <x v="0"/>
    <n v="7"/>
    <n v="24"/>
    <x v="0"/>
    <n v="0"/>
    <n v="5"/>
    <n v="450"/>
    <n v="3150"/>
    <x v="10"/>
    <n v="4"/>
    <s v="Q2"/>
    <s v="Saturday"/>
    <s v="Bengaluru"/>
    <s v="Email"/>
    <s v="Report Request"/>
    <x v="1"/>
    <x v="0"/>
    <s v="Normal"/>
    <s v="Excellent"/>
    <x v="0"/>
  </r>
  <r>
    <s v="OPS-102169"/>
    <d v="2025-05-16T00:00:00"/>
    <x v="6"/>
    <s v="Hyderabad"/>
    <s v="Invoice Query"/>
    <s v="Low"/>
    <x v="1"/>
    <x v="4"/>
    <x v="0"/>
    <n v="7"/>
    <n v="48"/>
    <x v="0"/>
    <n v="1"/>
    <n v="4.4000000000000004"/>
    <n v="350"/>
    <n v="2450"/>
    <x v="2"/>
    <n v="5"/>
    <s v="Q2"/>
    <s v="Friday"/>
    <s v="Hyderabad"/>
    <s v="Portal"/>
    <s v="Invoice Query"/>
    <x v="6"/>
    <x v="0"/>
    <s v="Normal"/>
    <s v="Excellent"/>
    <x v="1"/>
  </r>
  <r>
    <s v="OPS-102309"/>
    <d v="2025-02-05T00:00:00"/>
    <x v="6"/>
    <s v="Mumbai"/>
    <s v="Compliance Request"/>
    <s v="Medium"/>
    <x v="1"/>
    <x v="4"/>
    <x v="1"/>
    <n v="7"/>
    <n v="24"/>
    <x v="0"/>
    <n v="4"/>
    <n v="3.8"/>
    <n v="280"/>
    <n v="1960"/>
    <x v="4"/>
    <n v="2"/>
    <s v="Q1"/>
    <s v="Wednesday"/>
    <s v="Mumbai"/>
    <s v="Portal"/>
    <s v="Compliance Request"/>
    <x v="6"/>
    <x v="0"/>
    <s v="Normal"/>
    <s v="Excellent"/>
    <x v="1"/>
  </r>
  <r>
    <s v="OPS-101056"/>
    <d v="2025-10-22T00:00:00"/>
    <x v="1"/>
    <s v="Gurugram"/>
    <s v="Access Request"/>
    <s v="Low"/>
    <x v="1"/>
    <x v="0"/>
    <x v="0"/>
    <n v="7.5"/>
    <n v="48"/>
    <x v="0"/>
    <n v="0"/>
    <n v="5"/>
    <n v="280"/>
    <n v="2100"/>
    <x v="3"/>
    <n v="10"/>
    <s v="Q4"/>
    <s v="Wednesday"/>
    <s v="Gurugram"/>
    <s v="Portal"/>
    <s v="Access Request"/>
    <x v="1"/>
    <x v="0"/>
    <s v="Normal"/>
    <s v="Excellent"/>
    <x v="0"/>
  </r>
  <r>
    <s v="OPS-102724"/>
    <d v="2025-02-26T00:00:00"/>
    <x v="0"/>
    <s v="Chennai"/>
    <s v="Employee Query"/>
    <s v="High"/>
    <x v="0"/>
    <x v="1"/>
    <x v="0"/>
    <n v="19"/>
    <n v="12"/>
    <x v="1"/>
    <n v="1"/>
    <n v="3.8"/>
    <n v="280"/>
    <n v="5320"/>
    <x v="4"/>
    <n v="2"/>
    <s v="Q1"/>
    <s v="Wednesday"/>
    <s v="Chennai"/>
    <s v="Email"/>
    <s v="Employee Query"/>
    <x v="0"/>
    <x v="1"/>
    <s v="Normal"/>
    <s v="Critical"/>
    <x v="1"/>
  </r>
  <r>
    <s v="OPS-103136"/>
    <d v="2025-06-13T00:00:00"/>
    <x v="4"/>
    <s v="Pune"/>
    <s v="Data Correction"/>
    <s v="Medium"/>
    <x v="1"/>
    <x v="4"/>
    <x v="1"/>
    <n v="14.3"/>
    <n v="24"/>
    <x v="0"/>
    <n v="2"/>
    <n v="4.8"/>
    <n v="400"/>
    <n v="5720"/>
    <x v="0"/>
    <n v="6"/>
    <s v="Q2"/>
    <s v="Friday"/>
    <s v="Pune"/>
    <s v="Portal"/>
    <s v="Data Correction"/>
    <x v="4"/>
    <x v="0"/>
    <s v="Normal"/>
    <s v="Good"/>
    <x v="1"/>
  </r>
  <r>
    <s v="OPS-100981"/>
    <d v="2025-05-13T00:00:00"/>
    <x v="5"/>
    <s v="Gurugram"/>
    <s v="Data Correction"/>
    <s v="Medium"/>
    <x v="0"/>
    <x v="0"/>
    <x v="0"/>
    <n v="13.8"/>
    <n v="24"/>
    <x v="0"/>
    <n v="0"/>
    <n v="4.4000000000000004"/>
    <n v="350"/>
    <n v="4830"/>
    <x v="2"/>
    <n v="5"/>
    <s v="Q2"/>
    <s v="Tuesday"/>
    <s v="Gurugram"/>
    <s v="Email"/>
    <s v="Data Correction"/>
    <x v="5"/>
    <x v="0"/>
    <s v="Normal"/>
    <s v="Good"/>
    <x v="0"/>
  </r>
  <r>
    <s v="OPS-104076"/>
    <d v="2025-07-18T00:00:00"/>
    <x v="6"/>
    <s v="Hyderabad"/>
    <s v="Invoice Query"/>
    <s v="Low"/>
    <x v="0"/>
    <x v="1"/>
    <x v="0"/>
    <n v="12.5"/>
    <n v="48"/>
    <x v="0"/>
    <n v="0"/>
    <n v="5"/>
    <n v="400"/>
    <n v="5000"/>
    <x v="11"/>
    <n v="7"/>
    <s v="Q3"/>
    <s v="Friday"/>
    <s v="Hyderabad"/>
    <s v="Email"/>
    <s v="Invoice Query"/>
    <x v="6"/>
    <x v="0"/>
    <s v="Normal"/>
    <s v="Excellent"/>
    <x v="0"/>
  </r>
  <r>
    <s v="OPS-103826"/>
    <d v="2025-06-19T00:00:00"/>
    <x v="1"/>
    <s v="Bengaluru"/>
    <s v="Employee Query"/>
    <s v="Medium"/>
    <x v="1"/>
    <x v="0"/>
    <x v="1"/>
    <n v="3.4"/>
    <n v="24"/>
    <x v="0"/>
    <n v="2"/>
    <n v="4.3"/>
    <n v="400"/>
    <n v="1360"/>
    <x v="0"/>
    <n v="6"/>
    <s v="Q2"/>
    <s v="Thursday"/>
    <s v="Bengaluru"/>
    <s v="Portal"/>
    <s v="Employee Query"/>
    <x v="1"/>
    <x v="0"/>
    <s v="Normal"/>
    <s v="Excellent"/>
    <x v="1"/>
  </r>
  <r>
    <s v="OPS-104032"/>
    <d v="2025-06-12T00:00:00"/>
    <x v="2"/>
    <s v="Mumbai"/>
    <s v="Data Correction"/>
    <s v="Low"/>
    <x v="1"/>
    <x v="2"/>
    <x v="0"/>
    <n v="5.6"/>
    <n v="48"/>
    <x v="0"/>
    <n v="0"/>
    <n v="5"/>
    <n v="400"/>
    <n v="2240"/>
    <x v="0"/>
    <n v="6"/>
    <s v="Q2"/>
    <s v="Thursday"/>
    <s v="Mumbai"/>
    <s v="Portal"/>
    <s v="Data Correction"/>
    <x v="2"/>
    <x v="0"/>
    <s v="Normal"/>
    <s v="Excellent"/>
    <x v="0"/>
  </r>
  <r>
    <s v="OPS-103811"/>
    <d v="2025-08-16T00:00:00"/>
    <x v="4"/>
    <s v="Mumbai"/>
    <s v="Access Request"/>
    <s v="Medium"/>
    <x v="0"/>
    <x v="0"/>
    <x v="0"/>
    <n v="5.3"/>
    <n v="24"/>
    <x v="0"/>
    <n v="0"/>
    <s v="Unknown"/>
    <n v="400"/>
    <n v="2120"/>
    <x v="1"/>
    <n v="8"/>
    <s v="Q3"/>
    <s v="Saturday"/>
    <s v="Mumbai"/>
    <s v="Email"/>
    <s v="Access Request"/>
    <x v="4"/>
    <x v="0"/>
    <s v="Normal"/>
    <s v="Excellent"/>
    <x v="0"/>
  </r>
  <r>
    <s v="OPS-102341"/>
    <d v="2025-10-15T00:00:00"/>
    <x v="5"/>
    <s v="Noida"/>
    <s v="Invoice Query"/>
    <s v="Low"/>
    <x v="3"/>
    <x v="0"/>
    <x v="0"/>
    <n v="12.5"/>
    <n v="48"/>
    <x v="0"/>
    <n v="1"/>
    <n v="5"/>
    <n v="400"/>
    <n v="5000"/>
    <x v="3"/>
    <n v="10"/>
    <s v="Q4"/>
    <s v="Wednesday"/>
    <s v="Noida"/>
    <s v="Phone"/>
    <s v="Invoice Query"/>
    <x v="5"/>
    <x v="0"/>
    <s v="Normal"/>
    <s v="Excellent"/>
    <x v="1"/>
  </r>
  <r>
    <s v="OPS-100721"/>
    <d v="2025-01-05T00:00:00"/>
    <x v="3"/>
    <s v="Gurugram"/>
    <s v="Access Request"/>
    <s v="Medium"/>
    <x v="1"/>
    <x v="4"/>
    <x v="0"/>
    <n v="17.7"/>
    <n v="24"/>
    <x v="0"/>
    <n v="2"/>
    <n v="4"/>
    <n v="350"/>
    <n v="6195"/>
    <x v="5"/>
    <n v="1"/>
    <s v="Q1"/>
    <s v="Sunday"/>
    <s v="Gurugram"/>
    <s v="Portal"/>
    <s v="Access Request"/>
    <x v="3"/>
    <x v="0"/>
    <s v="Normal"/>
    <s v="Good"/>
    <x v="1"/>
  </r>
  <r>
    <s v="OPS-100469"/>
    <d v="2025-08-08T00:00:00"/>
    <x v="4"/>
    <s v="Chennai"/>
    <s v="Report Request"/>
    <s v="Medium"/>
    <x v="0"/>
    <x v="1"/>
    <x v="1"/>
    <n v="51.2"/>
    <n v="24"/>
    <x v="1"/>
    <n v="2"/>
    <n v="2.5"/>
    <n v="450"/>
    <n v="23040"/>
    <x v="1"/>
    <n v="8"/>
    <s v="Q3"/>
    <s v="Friday"/>
    <s v="Chennai"/>
    <s v="Email"/>
    <s v="Report Request"/>
    <x v="4"/>
    <x v="1"/>
    <s v="Normal"/>
    <s v="Critical"/>
    <x v="1"/>
  </r>
  <r>
    <s v="OPS-101859"/>
    <d v="2025-09-08T00:00:00"/>
    <x v="2"/>
    <s v="Hyderabad"/>
    <s v="System Issue"/>
    <s v="High"/>
    <x v="1"/>
    <x v="0"/>
    <x v="0"/>
    <n v="0.8"/>
    <n v="12"/>
    <x v="0"/>
    <n v="0"/>
    <n v="4.8"/>
    <n v="450"/>
    <n v="360"/>
    <x v="9"/>
    <n v="9"/>
    <s v="Q3"/>
    <s v="Monday"/>
    <s v="Hyderabad"/>
    <s v="Portal"/>
    <s v="System Issue"/>
    <x v="2"/>
    <x v="0"/>
    <s v="Normal"/>
    <s v="Excellent"/>
    <x v="0"/>
  </r>
  <r>
    <s v="OPS-102093"/>
    <d v="2025-11-20T00:00:00"/>
    <x v="3"/>
    <s v="Hyderabad"/>
    <s v="Vendor Query"/>
    <s v="Low"/>
    <x v="1"/>
    <x v="4"/>
    <x v="0"/>
    <n v="6.2"/>
    <n v="48"/>
    <x v="0"/>
    <n v="0"/>
    <n v="5"/>
    <n v="320"/>
    <n v="1984"/>
    <x v="6"/>
    <n v="11"/>
    <s v="Q4"/>
    <s v="Thursday"/>
    <s v="Hyderabad"/>
    <s v="Portal"/>
    <s v="Vendor Query"/>
    <x v="3"/>
    <x v="0"/>
    <s v="Normal"/>
    <s v="Excellent"/>
    <x v="0"/>
  </r>
  <r>
    <s v="OPS-103081"/>
    <d v="2025-05-23T00:00:00"/>
    <x v="2"/>
    <s v="Pune"/>
    <s v="System Issue"/>
    <s v="Low"/>
    <x v="0"/>
    <x v="2"/>
    <x v="0"/>
    <n v="15"/>
    <n v="48"/>
    <x v="0"/>
    <n v="0"/>
    <n v="4.5999999999999996"/>
    <n v="450"/>
    <n v="6750"/>
    <x v="2"/>
    <n v="5"/>
    <s v="Q2"/>
    <s v="Friday"/>
    <s v="Pune"/>
    <s v="Email"/>
    <s v="System Issue"/>
    <x v="2"/>
    <x v="0"/>
    <s v="Normal"/>
    <s v="Excellent"/>
    <x v="0"/>
  </r>
  <r>
    <s v="OPS-101778"/>
    <d v="2025-08-10T00:00:00"/>
    <x v="5"/>
    <s v="Mumbai"/>
    <s v="Invoice Query"/>
    <s v="Critical"/>
    <x v="0"/>
    <x v="0"/>
    <x v="0"/>
    <n v="8.8000000000000007"/>
    <n v="4"/>
    <x v="1"/>
    <n v="0"/>
    <n v="5"/>
    <n v="400"/>
    <n v="3520"/>
    <x v="1"/>
    <n v="8"/>
    <s v="Q3"/>
    <s v="Sunday"/>
    <s v="Mumbai"/>
    <s v="Email"/>
    <s v="Invoice Query"/>
    <x v="5"/>
    <x v="1"/>
    <s v="Normal"/>
    <s v="Critical"/>
    <x v="0"/>
  </r>
  <r>
    <s v="OPS-104115"/>
    <d v="2025-09-11T00:00:00"/>
    <x v="0"/>
    <s v="Hyderabad"/>
    <s v="Invoice Query"/>
    <s v="Low"/>
    <x v="3"/>
    <x v="4"/>
    <x v="0"/>
    <n v="11"/>
    <n v="48"/>
    <x v="0"/>
    <n v="0"/>
    <n v="5"/>
    <n v="400"/>
    <n v="4400"/>
    <x v="9"/>
    <n v="9"/>
    <s v="Q3"/>
    <s v="Thursday"/>
    <s v="Hyderabad"/>
    <s v="Phone"/>
    <s v="Invoice Query"/>
    <x v="0"/>
    <x v="0"/>
    <s v="Normal"/>
    <s v="Excellent"/>
    <x v="0"/>
  </r>
  <r>
    <s v="OPS-100127"/>
    <d v="2025-05-11T00:00:00"/>
    <x v="4"/>
    <s v="Noida"/>
    <s v="System Issue"/>
    <s v="Medium"/>
    <x v="0"/>
    <x v="3"/>
    <x v="2"/>
    <n v="8.1999999999999993"/>
    <n v="24"/>
    <x v="0"/>
    <n v="0"/>
    <n v="5"/>
    <n v="450"/>
    <n v="3690"/>
    <x v="2"/>
    <n v="5"/>
    <s v="Q2"/>
    <s v="Sunday"/>
    <s v="Noida"/>
    <s v="Email"/>
    <s v="System Issue"/>
    <x v="4"/>
    <x v="0"/>
    <s v="Normal"/>
    <s v="Excellent"/>
    <x v="0"/>
  </r>
  <r>
    <s v="OPS-102958"/>
    <d v="2025-06-16T00:00:00"/>
    <x v="2"/>
    <s v="Gurugram"/>
    <s v="Report Request"/>
    <s v="Medium"/>
    <x v="0"/>
    <x v="2"/>
    <x v="0"/>
    <n v="5.9"/>
    <n v="24"/>
    <x v="0"/>
    <n v="1"/>
    <n v="3.9"/>
    <n v="350"/>
    <n v="2065"/>
    <x v="0"/>
    <n v="6"/>
    <s v="Q2"/>
    <s v="Monday"/>
    <s v="Gurugram"/>
    <s v="Email"/>
    <s v="Report Request"/>
    <x v="2"/>
    <x v="0"/>
    <s v="Normal"/>
    <s v="Excellent"/>
    <x v="1"/>
  </r>
  <r>
    <s v="OPS-104518"/>
    <d v="2025-02-21T00:00:00"/>
    <x v="3"/>
    <s v="Mumbai"/>
    <s v="Invoice Query"/>
    <s v="Medium"/>
    <x v="1"/>
    <x v="2"/>
    <x v="0"/>
    <n v="11.5"/>
    <n v="24"/>
    <x v="0"/>
    <n v="1"/>
    <n v="5"/>
    <n v="400"/>
    <n v="4600"/>
    <x v="4"/>
    <n v="2"/>
    <s v="Q1"/>
    <s v="Friday"/>
    <s v="Mumbai"/>
    <s v="Portal"/>
    <s v="Invoice Query"/>
    <x v="3"/>
    <x v="0"/>
    <s v="Normal"/>
    <s v="Excellent"/>
    <x v="1"/>
  </r>
  <r>
    <s v="OPS-103622"/>
    <d v="2025-01-13T00:00:00"/>
    <x v="3"/>
    <s v="Gurugram"/>
    <s v="Report Request"/>
    <s v="Low"/>
    <x v="3"/>
    <x v="0"/>
    <x v="0"/>
    <n v="6.6"/>
    <n v="48"/>
    <x v="0"/>
    <n v="0"/>
    <n v="4.4000000000000004"/>
    <n v="350"/>
    <n v="2310"/>
    <x v="5"/>
    <n v="1"/>
    <s v="Q1"/>
    <s v="Monday"/>
    <s v="Gurugram"/>
    <s v="Phone"/>
    <s v="Report Request"/>
    <x v="3"/>
    <x v="0"/>
    <s v="Normal"/>
    <s v="Excellent"/>
    <x v="0"/>
  </r>
  <r>
    <s v="OPS-101987"/>
    <d v="2025-06-20T00:00:00"/>
    <x v="0"/>
    <s v="Hyderabad"/>
    <s v="Compliance Request"/>
    <s v="High"/>
    <x v="3"/>
    <x v="4"/>
    <x v="0"/>
    <n v="15.3"/>
    <n v="12"/>
    <x v="1"/>
    <n v="0"/>
    <n v="4.7"/>
    <n v="450"/>
    <n v="6885"/>
    <x v="0"/>
    <n v="6"/>
    <s v="Q2"/>
    <s v="Friday"/>
    <s v="Hyderabad"/>
    <s v="Phone"/>
    <s v="Compliance Request"/>
    <x v="0"/>
    <x v="1"/>
    <s v="Normal"/>
    <s v="At Risk"/>
    <x v="0"/>
  </r>
  <r>
    <s v="OPS-100652"/>
    <d v="2025-07-10T00:00:00"/>
    <x v="6"/>
    <s v="Bengaluru"/>
    <s v="Report Request"/>
    <s v="Medium"/>
    <x v="0"/>
    <x v="3"/>
    <x v="0"/>
    <n v="20.3"/>
    <n v="24"/>
    <x v="0"/>
    <n v="2"/>
    <n v="3.3"/>
    <n v="280"/>
    <n v="5684"/>
    <x v="11"/>
    <n v="7"/>
    <s v="Q3"/>
    <s v="Thursday"/>
    <s v="Bengaluru"/>
    <s v="Email"/>
    <s v="Report Request"/>
    <x v="6"/>
    <x v="0"/>
    <s v="Normal"/>
    <s v="Good"/>
    <x v="1"/>
  </r>
  <r>
    <s v="OPS-100235"/>
    <d v="2025-07-20T00:00:00"/>
    <x v="5"/>
    <s v="Mumbai"/>
    <s v="Access Request"/>
    <s v="High"/>
    <x v="0"/>
    <x v="1"/>
    <x v="0"/>
    <n v="6.9"/>
    <n v="12"/>
    <x v="0"/>
    <n v="2"/>
    <n v="4.5"/>
    <n v="450"/>
    <n v="3105"/>
    <x v="11"/>
    <n v="7"/>
    <s v="Q3"/>
    <s v="Sunday"/>
    <s v="Mumbai"/>
    <s v="Email"/>
    <s v="Access Request"/>
    <x v="5"/>
    <x v="0"/>
    <s v="Normal"/>
    <s v="Good"/>
    <x v="1"/>
  </r>
  <r>
    <s v="OPS-101405"/>
    <d v="2025-06-03T00:00:00"/>
    <x v="5"/>
    <s v="Mumbai"/>
    <s v="Invoice Query"/>
    <s v="Medium"/>
    <x v="0"/>
    <x v="2"/>
    <x v="1"/>
    <n v="42"/>
    <n v="24"/>
    <x v="1"/>
    <n v="2"/>
    <n v="3.7"/>
    <n v="350"/>
    <n v="14700"/>
    <x v="0"/>
    <n v="6"/>
    <s v="Q2"/>
    <s v="Tuesday"/>
    <s v="Mumbai"/>
    <s v="Email"/>
    <s v="Invoice Query"/>
    <x v="5"/>
    <x v="1"/>
    <s v="Normal"/>
    <s v="Critical"/>
    <x v="1"/>
  </r>
  <r>
    <s v="OPS-100289"/>
    <d v="2025-04-09T00:00:00"/>
    <x v="0"/>
    <s v="Gurugram"/>
    <s v="Report Request"/>
    <s v="High"/>
    <x v="2"/>
    <x v="3"/>
    <x v="0"/>
    <n v="16.2"/>
    <n v="12"/>
    <x v="1"/>
    <n v="0"/>
    <n v="4.5999999999999996"/>
    <n v="320"/>
    <n v="5184"/>
    <x v="10"/>
    <n v="4"/>
    <s v="Q2"/>
    <s v="Wednesday"/>
    <s v="Gurugram"/>
    <s v="Teams"/>
    <s v="Report Request"/>
    <x v="0"/>
    <x v="1"/>
    <s v="Normal"/>
    <s v="At Risk"/>
    <x v="0"/>
  </r>
  <r>
    <s v="OPS-102842"/>
    <d v="2025-09-27T00:00:00"/>
    <x v="1"/>
    <s v="Bengaluru"/>
    <s v="Access Request"/>
    <s v="Low"/>
    <x v="0"/>
    <x v="0"/>
    <x v="2"/>
    <n v="10.9"/>
    <n v="48"/>
    <x v="0"/>
    <n v="1"/>
    <n v="5"/>
    <n v="400"/>
    <n v="4360"/>
    <x v="9"/>
    <n v="9"/>
    <s v="Q3"/>
    <s v="Saturday"/>
    <s v="Bengaluru"/>
    <s v="Email"/>
    <s v="Access Request"/>
    <x v="1"/>
    <x v="0"/>
    <s v="Normal"/>
    <s v="Excellent"/>
    <x v="1"/>
  </r>
  <r>
    <s v="OPS-102509"/>
    <d v="2025-08-21T00:00:00"/>
    <x v="2"/>
    <s v="Gurugram"/>
    <s v="Vendor Query"/>
    <s v="Medium"/>
    <x v="0"/>
    <x v="1"/>
    <x v="0"/>
    <n v="10.8"/>
    <n v="24"/>
    <x v="0"/>
    <n v="0"/>
    <n v="4.8"/>
    <n v="400"/>
    <n v="4320"/>
    <x v="1"/>
    <n v="8"/>
    <s v="Q3"/>
    <s v="Thursday"/>
    <s v="Gurugram"/>
    <s v="Email"/>
    <s v="Vendor Query"/>
    <x v="2"/>
    <x v="0"/>
    <s v="Normal"/>
    <s v="Excellent"/>
    <x v="0"/>
  </r>
  <r>
    <s v="OPS-103897"/>
    <d v="2025-02-21T00:00:00"/>
    <x v="3"/>
    <s v="Chennai"/>
    <s v="Invoice Query"/>
    <s v="Low"/>
    <x v="0"/>
    <x v="0"/>
    <x v="0"/>
    <n v="4.5999999999999996"/>
    <n v="48"/>
    <x v="0"/>
    <n v="2"/>
    <n v="4.5"/>
    <n v="450"/>
    <n v="2070"/>
    <x v="4"/>
    <n v="2"/>
    <s v="Q1"/>
    <s v="Friday"/>
    <s v="Chennai"/>
    <s v="Email"/>
    <s v="Invoice Query"/>
    <x v="3"/>
    <x v="0"/>
    <s v="Normal"/>
    <s v="Excellent"/>
    <x v="1"/>
  </r>
  <r>
    <s v="OPS-100199"/>
    <d v="2025-09-25T00:00:00"/>
    <x v="1"/>
    <s v="Unknown"/>
    <s v="Data Correction"/>
    <s v="Low"/>
    <x v="3"/>
    <x v="0"/>
    <x v="0"/>
    <n v="16.7"/>
    <n v="48"/>
    <x v="0"/>
    <n v="0"/>
    <n v="5"/>
    <n v="320"/>
    <n v="5344"/>
    <x v="9"/>
    <n v="9"/>
    <s v="Q3"/>
    <s v="Thursday"/>
    <s v="Unknown"/>
    <s v="Phone"/>
    <s v="Data Correction"/>
    <x v="1"/>
    <x v="0"/>
    <s v="Normal"/>
    <s v="Excellent"/>
    <x v="0"/>
  </r>
  <r>
    <s v="OPS-101813"/>
    <d v="2025-02-15T00:00:00"/>
    <x v="5"/>
    <s v="Mumbai"/>
    <s v="Vendor Query"/>
    <s v="Medium"/>
    <x v="0"/>
    <x v="4"/>
    <x v="0"/>
    <n v="4.5999999999999996"/>
    <n v="24"/>
    <x v="0"/>
    <n v="0"/>
    <n v="5"/>
    <n v="400"/>
    <n v="1840"/>
    <x v="4"/>
    <n v="2"/>
    <s v="Q1"/>
    <s v="Saturday"/>
    <s v="Mumbai"/>
    <s v="Email"/>
    <s v="Vendor Query"/>
    <x v="5"/>
    <x v="0"/>
    <s v="Normal"/>
    <s v="Excellent"/>
    <x v="0"/>
  </r>
  <r>
    <s v="OPS-102763"/>
    <d v="2025-07-02T00:00:00"/>
    <x v="3"/>
    <s v="Bengaluru"/>
    <s v="Access Request"/>
    <s v="High"/>
    <x v="0"/>
    <x v="4"/>
    <x v="0"/>
    <n v="5.3"/>
    <n v="12"/>
    <x v="0"/>
    <n v="0"/>
    <n v="5"/>
    <n v="450"/>
    <n v="2385"/>
    <x v="11"/>
    <n v="7"/>
    <s v="Q3"/>
    <s v="Wednesday"/>
    <s v="Bengaluru"/>
    <s v="Email"/>
    <s v="Access Request"/>
    <x v="3"/>
    <x v="0"/>
    <s v="Normal"/>
    <s v="Excellent"/>
    <x v="0"/>
  </r>
  <r>
    <s v="OPS-102095"/>
    <d v="2025-04-12T00:00:00"/>
    <x v="4"/>
    <s v="Hyderabad"/>
    <s v="Data Correction"/>
    <s v="Low"/>
    <x v="0"/>
    <x v="1"/>
    <x v="0"/>
    <n v="8"/>
    <n v="48"/>
    <x v="0"/>
    <n v="0"/>
    <n v="4.9000000000000004"/>
    <n v="450"/>
    <n v="3600"/>
    <x v="10"/>
    <n v="4"/>
    <s v="Q2"/>
    <s v="Saturday"/>
    <s v="Hyderabad"/>
    <s v="Email"/>
    <s v="Data Correction"/>
    <x v="4"/>
    <x v="0"/>
    <s v="Normal"/>
    <s v="Excellent"/>
    <x v="0"/>
  </r>
  <r>
    <s v="OPS-101643"/>
    <d v="2025-02-14T00:00:00"/>
    <x v="0"/>
    <s v="Pune"/>
    <s v="Compliance Request"/>
    <s v="High"/>
    <x v="2"/>
    <x v="3"/>
    <x v="0"/>
    <n v="4.4000000000000004"/>
    <n v="12"/>
    <x v="0"/>
    <n v="0"/>
    <n v="4.7"/>
    <n v="280"/>
    <n v="1232"/>
    <x v="4"/>
    <n v="2"/>
    <s v="Q1"/>
    <s v="Friday"/>
    <s v="Pune"/>
    <s v="Teams"/>
    <s v="Compliance Request"/>
    <x v="0"/>
    <x v="0"/>
    <s v="Normal"/>
    <s v="Excellent"/>
    <x v="0"/>
  </r>
  <r>
    <s v="OPS-104191"/>
    <d v="2025-07-17T00:00:00"/>
    <x v="2"/>
    <s v="Chennai"/>
    <s v="Compliance Request"/>
    <s v="Low"/>
    <x v="2"/>
    <x v="1"/>
    <x v="0"/>
    <n v="5.5"/>
    <n v="48"/>
    <x v="0"/>
    <n v="0"/>
    <n v="4.5999999999999996"/>
    <n v="400"/>
    <n v="2200"/>
    <x v="11"/>
    <n v="7"/>
    <s v="Q3"/>
    <s v="Thursday"/>
    <s v="Chennai"/>
    <s v="Teams"/>
    <s v="Compliance Request"/>
    <x v="2"/>
    <x v="0"/>
    <s v="Normal"/>
    <s v="Excellent"/>
    <x v="0"/>
  </r>
  <r>
    <s v="OPS-100775"/>
    <d v="2025-08-24T00:00:00"/>
    <x v="5"/>
    <s v="Pune"/>
    <s v="Report Request"/>
    <s v="Medium"/>
    <x v="0"/>
    <x v="4"/>
    <x v="0"/>
    <n v="11.6"/>
    <n v="24"/>
    <x v="0"/>
    <n v="0"/>
    <n v="4.2"/>
    <n v="400"/>
    <n v="4640"/>
    <x v="1"/>
    <n v="8"/>
    <s v="Q3"/>
    <s v="Sunday"/>
    <s v="Pune"/>
    <s v="Email"/>
    <s v="Report Request"/>
    <x v="5"/>
    <x v="0"/>
    <s v="Normal"/>
    <s v="Excellent"/>
    <x v="0"/>
  </r>
  <r>
    <s v="OPS-101098"/>
    <d v="2025-06-08T00:00:00"/>
    <x v="6"/>
    <s v="Chennai"/>
    <s v="Employee Query"/>
    <s v="High"/>
    <x v="1"/>
    <x v="4"/>
    <x v="0"/>
    <n v="6.2"/>
    <n v="12"/>
    <x v="0"/>
    <n v="0"/>
    <n v="4.5999999999999996"/>
    <n v="350"/>
    <n v="2170"/>
    <x v="0"/>
    <n v="6"/>
    <s v="Q2"/>
    <s v="Sunday"/>
    <s v="Chennai"/>
    <s v="Portal"/>
    <s v="Employee Query"/>
    <x v="6"/>
    <x v="0"/>
    <s v="Normal"/>
    <s v="Good"/>
    <x v="0"/>
  </r>
  <r>
    <s v="OPS-102186"/>
    <d v="2025-03-12T00:00:00"/>
    <x v="1"/>
    <s v="Mumbai"/>
    <s v="System Issue"/>
    <s v="Low"/>
    <x v="1"/>
    <x v="2"/>
    <x v="0"/>
    <n v="12.1"/>
    <n v="48"/>
    <x v="0"/>
    <n v="0"/>
    <n v="5"/>
    <n v="350"/>
    <n v="4235"/>
    <x v="8"/>
    <n v="3"/>
    <s v="Q1"/>
    <s v="Wednesday"/>
    <s v="Mumbai"/>
    <s v="Portal"/>
    <s v="System Issue"/>
    <x v="1"/>
    <x v="0"/>
    <s v="Normal"/>
    <s v="Excellent"/>
    <x v="0"/>
  </r>
  <r>
    <s v="OPS-103365"/>
    <d v="2025-06-21T00:00:00"/>
    <x v="5"/>
    <s v="Chennai"/>
    <s v="Vendor Query"/>
    <s v="Medium"/>
    <x v="2"/>
    <x v="3"/>
    <x v="0"/>
    <n v="37.9"/>
    <n v="24"/>
    <x v="1"/>
    <n v="0"/>
    <n v="3.8"/>
    <n v="320"/>
    <n v="12128"/>
    <x v="0"/>
    <n v="6"/>
    <s v="Q2"/>
    <s v="Saturday"/>
    <s v="Chennai"/>
    <s v="Teams"/>
    <s v="Vendor Query"/>
    <x v="5"/>
    <x v="1"/>
    <s v="Normal"/>
    <s v="Critical"/>
    <x v="0"/>
  </r>
  <r>
    <s v="OPS-104956"/>
    <d v="2025-07-31T00:00:00"/>
    <x v="1"/>
    <s v="Pune"/>
    <s v="Data Correction"/>
    <s v="Low"/>
    <x v="0"/>
    <x v="1"/>
    <x v="1"/>
    <n v="11.4"/>
    <n v="48"/>
    <x v="0"/>
    <n v="2"/>
    <n v="4.2"/>
    <n v="400"/>
    <n v="4560"/>
    <x v="11"/>
    <n v="7"/>
    <s v="Q3"/>
    <s v="Thursday"/>
    <s v="Pune"/>
    <s v="Email"/>
    <s v="Data Correction"/>
    <x v="1"/>
    <x v="0"/>
    <s v="Normal"/>
    <s v="Excellent"/>
    <x v="1"/>
  </r>
  <r>
    <s v="OPS-104472"/>
    <d v="2025-03-04T00:00:00"/>
    <x v="3"/>
    <s v="Chennai"/>
    <s v="Vendor Query"/>
    <s v="Medium"/>
    <x v="0"/>
    <x v="3"/>
    <x v="0"/>
    <n v="16.3"/>
    <n v="24"/>
    <x v="0"/>
    <n v="1"/>
    <n v="3.6"/>
    <n v="280"/>
    <n v="4564"/>
    <x v="8"/>
    <n v="3"/>
    <s v="Q1"/>
    <s v="Tuesday"/>
    <s v="Chennai"/>
    <s v="Email"/>
    <s v="Vendor Query"/>
    <x v="3"/>
    <x v="0"/>
    <s v="Normal"/>
    <s v="Good"/>
    <x v="1"/>
  </r>
  <r>
    <s v="OPS-100694"/>
    <d v="2025-07-05T00:00:00"/>
    <x v="3"/>
    <s v="Noida"/>
    <s v="Compliance Request"/>
    <s v="Critical"/>
    <x v="1"/>
    <x v="3"/>
    <x v="0"/>
    <n v="4.3"/>
    <n v="4"/>
    <x v="1"/>
    <n v="0"/>
    <n v="4.3"/>
    <n v="450"/>
    <n v="1935"/>
    <x v="11"/>
    <n v="7"/>
    <s v="Q3"/>
    <s v="Saturday"/>
    <s v="Noida"/>
    <s v="Portal"/>
    <s v="Compliance Request"/>
    <x v="3"/>
    <x v="1"/>
    <s v="Normal"/>
    <s v="At Risk"/>
    <x v="0"/>
  </r>
  <r>
    <s v="OPS-101628"/>
    <d v="2025-08-25T00:00:00"/>
    <x v="6"/>
    <s v="Noida"/>
    <s v="Report Request"/>
    <s v="Medium"/>
    <x v="1"/>
    <x v="1"/>
    <x v="0"/>
    <n v="20.2"/>
    <n v="24"/>
    <x v="0"/>
    <n v="1"/>
    <n v="4.2"/>
    <n v="350"/>
    <n v="7070"/>
    <x v="1"/>
    <n v="8"/>
    <s v="Q3"/>
    <s v="Monday"/>
    <s v="Noida"/>
    <s v="Portal"/>
    <s v="Report Request"/>
    <x v="6"/>
    <x v="0"/>
    <s v="Normal"/>
    <s v="Good"/>
    <x v="1"/>
  </r>
  <r>
    <s v="OPS-100043"/>
    <d v="2025-11-03T00:00:00"/>
    <x v="3"/>
    <s v="Chennai"/>
    <s v="Data Correction"/>
    <s v="Medium"/>
    <x v="0"/>
    <x v="0"/>
    <x v="0"/>
    <n v="1.4"/>
    <n v="24"/>
    <x v="0"/>
    <n v="0"/>
    <n v="4.5999999999999996"/>
    <n v="280"/>
    <n v="392"/>
    <x v="6"/>
    <n v="11"/>
    <s v="Q4"/>
    <s v="Monday"/>
    <s v="Chennai"/>
    <s v="Email"/>
    <s v="Data Correction"/>
    <x v="3"/>
    <x v="0"/>
    <s v="Normal"/>
    <s v="Excellent"/>
    <x v="0"/>
  </r>
  <r>
    <s v="OPS-104119"/>
    <d v="2025-11-09T00:00:00"/>
    <x v="6"/>
    <s v="Mumbai"/>
    <s v="Data Correction"/>
    <s v="Medium"/>
    <x v="1"/>
    <x v="4"/>
    <x v="0"/>
    <n v="12.6"/>
    <n v="24"/>
    <x v="0"/>
    <n v="2"/>
    <n v="4.3"/>
    <n v="400"/>
    <n v="5040"/>
    <x v="6"/>
    <n v="11"/>
    <s v="Q4"/>
    <s v="Sunday"/>
    <s v="Mumbai"/>
    <s v="Portal"/>
    <s v="Data Correction"/>
    <x v="6"/>
    <x v="0"/>
    <s v="Normal"/>
    <s v="Good"/>
    <x v="1"/>
  </r>
  <r>
    <s v="OPS-103210"/>
    <d v="2025-07-13T00:00:00"/>
    <x v="3"/>
    <s v="Hyderabad"/>
    <s v="System Issue"/>
    <s v="Medium"/>
    <x v="1"/>
    <x v="0"/>
    <x v="0"/>
    <n v="6"/>
    <n v="24"/>
    <x v="0"/>
    <n v="0"/>
    <n v="5"/>
    <n v="280"/>
    <n v="1680"/>
    <x v="11"/>
    <n v="7"/>
    <s v="Q3"/>
    <s v="Sunday"/>
    <s v="Hyderabad"/>
    <s v="Portal"/>
    <s v="System Issue"/>
    <x v="3"/>
    <x v="0"/>
    <s v="Normal"/>
    <s v="Excellent"/>
    <x v="0"/>
  </r>
  <r>
    <s v="OPS-101095"/>
    <d v="2025-12-19T00:00:00"/>
    <x v="5"/>
    <s v="Bengaluru"/>
    <s v="Compliance Request"/>
    <s v="Medium"/>
    <x v="0"/>
    <x v="1"/>
    <x v="0"/>
    <n v="2.7"/>
    <n v="24"/>
    <x v="0"/>
    <n v="0"/>
    <n v="4.5999999999999996"/>
    <n v="450"/>
    <n v="1215"/>
    <x v="7"/>
    <n v="12"/>
    <s v="Q4"/>
    <s v="Friday"/>
    <s v="Bengaluru"/>
    <s v="Email"/>
    <s v="Compliance Request"/>
    <x v="5"/>
    <x v="0"/>
    <s v="Normal"/>
    <s v="Excellent"/>
    <x v="0"/>
  </r>
  <r>
    <s v="OPS-102808"/>
    <d v="2025-02-18T00:00:00"/>
    <x v="3"/>
    <s v="Bengaluru"/>
    <s v="Report Request"/>
    <s v="Critical"/>
    <x v="1"/>
    <x v="1"/>
    <x v="1"/>
    <n v="10.1"/>
    <n v="4"/>
    <x v="1"/>
    <n v="2"/>
    <n v="4.2"/>
    <n v="320"/>
    <n v="3232"/>
    <x v="4"/>
    <n v="2"/>
    <s v="Q1"/>
    <s v="Tuesday"/>
    <s v="Bengaluru"/>
    <s v="Portal"/>
    <s v="Report Request"/>
    <x v="3"/>
    <x v="1"/>
    <s v="Normal"/>
    <s v="Critical"/>
    <x v="1"/>
  </r>
  <r>
    <s v="OPS-101448"/>
    <d v="2025-05-23T00:00:00"/>
    <x v="1"/>
    <s v="Pune"/>
    <s v="Employee Query"/>
    <s v="Low"/>
    <x v="0"/>
    <x v="4"/>
    <x v="0"/>
    <n v="9.1999999999999993"/>
    <n v="48"/>
    <x v="0"/>
    <n v="5"/>
    <n v="3.1"/>
    <n v="350"/>
    <n v="3220"/>
    <x v="2"/>
    <n v="5"/>
    <s v="Q2"/>
    <s v="Friday"/>
    <s v="Pune"/>
    <s v="Email"/>
    <s v="Employee Query"/>
    <x v="1"/>
    <x v="0"/>
    <s v="Normal"/>
    <s v="Excellent"/>
    <x v="1"/>
  </r>
  <r>
    <s v="OPS-104393"/>
    <d v="2025-12-07T00:00:00"/>
    <x v="1"/>
    <s v="Chennai"/>
    <s v="System Issue"/>
    <s v="Low"/>
    <x v="0"/>
    <x v="3"/>
    <x v="1"/>
    <n v="18"/>
    <n v="48"/>
    <x v="0"/>
    <n v="2"/>
    <n v="4.5999999999999996"/>
    <n v="400"/>
    <n v="7200"/>
    <x v="7"/>
    <n v="12"/>
    <s v="Q4"/>
    <s v="Sunday"/>
    <s v="Chennai"/>
    <s v="Email"/>
    <s v="System Issue"/>
    <x v="1"/>
    <x v="0"/>
    <s v="Normal"/>
    <s v="Excellent"/>
    <x v="1"/>
  </r>
  <r>
    <s v="OPS-104872"/>
    <d v="2025-11-11T00:00:00"/>
    <x v="4"/>
    <s v="Mumbai"/>
    <s v="Report Request"/>
    <s v="Low"/>
    <x v="0"/>
    <x v="0"/>
    <x v="1"/>
    <n v="20.6"/>
    <n v="48"/>
    <x v="0"/>
    <n v="2"/>
    <n v="3.7"/>
    <n v="280"/>
    <n v="5768"/>
    <x v="6"/>
    <n v="11"/>
    <s v="Q4"/>
    <s v="Tuesday"/>
    <s v="Mumbai"/>
    <s v="Email"/>
    <s v="Report Request"/>
    <x v="4"/>
    <x v="0"/>
    <s v="Normal"/>
    <s v="Excellent"/>
    <x v="1"/>
  </r>
  <r>
    <s v="OPS-100249"/>
    <d v="2025-05-08T00:00:00"/>
    <x v="6"/>
    <s v="Mumbai"/>
    <s v="Report Request"/>
    <s v="Medium"/>
    <x v="0"/>
    <x v="3"/>
    <x v="0"/>
    <n v="6.3"/>
    <n v="24"/>
    <x v="0"/>
    <n v="0"/>
    <n v="4.5"/>
    <n v="450"/>
    <n v="2835"/>
    <x v="2"/>
    <n v="5"/>
    <s v="Q2"/>
    <s v="Thursday"/>
    <s v="Mumbai"/>
    <s v="Email"/>
    <s v="Report Request"/>
    <x v="6"/>
    <x v="0"/>
    <s v="Normal"/>
    <s v="Excellent"/>
    <x v="0"/>
  </r>
  <r>
    <s v="OPS-100709"/>
    <d v="2025-02-04T00:00:00"/>
    <x v="3"/>
    <s v="Noida"/>
    <s v="Data Correction"/>
    <s v="Medium"/>
    <x v="0"/>
    <x v="0"/>
    <x v="0"/>
    <n v="5.6"/>
    <n v="24"/>
    <x v="0"/>
    <n v="1"/>
    <n v="4.2"/>
    <n v="350"/>
    <n v="1960"/>
    <x v="4"/>
    <n v="2"/>
    <s v="Q1"/>
    <s v="Tuesday"/>
    <s v="Noida"/>
    <s v="Email"/>
    <s v="Data Correction"/>
    <x v="3"/>
    <x v="0"/>
    <s v="Normal"/>
    <s v="Excellent"/>
    <x v="1"/>
  </r>
  <r>
    <s v="OPS-103180"/>
    <d v="2025-08-04T00:00:00"/>
    <x v="4"/>
    <s v="Pune"/>
    <s v="System Issue"/>
    <s v="Low"/>
    <x v="3"/>
    <x v="4"/>
    <x v="0"/>
    <n v="15.2"/>
    <n v="48"/>
    <x v="0"/>
    <n v="1"/>
    <n v="4.3"/>
    <n v="450"/>
    <n v="6840"/>
    <x v="1"/>
    <n v="8"/>
    <s v="Q3"/>
    <s v="Monday"/>
    <s v="Pune"/>
    <s v="Phone"/>
    <s v="System Issue"/>
    <x v="4"/>
    <x v="0"/>
    <s v="Normal"/>
    <s v="Excellent"/>
    <x v="1"/>
  </r>
  <r>
    <s v="OPS-102468"/>
    <d v="2025-01-07T00:00:00"/>
    <x v="1"/>
    <s v="Gurugram"/>
    <s v="Data Correction"/>
    <s v="Low"/>
    <x v="1"/>
    <x v="0"/>
    <x v="0"/>
    <n v="14.4"/>
    <n v="48"/>
    <x v="0"/>
    <n v="1"/>
    <n v="5"/>
    <n v="400"/>
    <n v="5760"/>
    <x v="5"/>
    <n v="1"/>
    <s v="Q1"/>
    <s v="Tuesday"/>
    <s v="Gurugram"/>
    <s v="Portal"/>
    <s v="Data Correction"/>
    <x v="1"/>
    <x v="0"/>
    <s v="Normal"/>
    <s v="Excellent"/>
    <x v="1"/>
  </r>
  <r>
    <s v="OPS-101180"/>
    <d v="2025-03-16T00:00:00"/>
    <x v="6"/>
    <s v="Chennai"/>
    <s v="Employee Query"/>
    <s v="Low"/>
    <x v="0"/>
    <x v="0"/>
    <x v="0"/>
    <n v="11.3"/>
    <n v="48"/>
    <x v="0"/>
    <n v="3"/>
    <n v="4.4000000000000004"/>
    <n v="450"/>
    <n v="5085"/>
    <x v="8"/>
    <n v="3"/>
    <s v="Q1"/>
    <s v="Sunday"/>
    <s v="Chennai"/>
    <s v="Email"/>
    <s v="Employee Query"/>
    <x v="6"/>
    <x v="0"/>
    <s v="Normal"/>
    <s v="Excellent"/>
    <x v="1"/>
  </r>
  <r>
    <s v="OPS-100162"/>
    <d v="2025-03-03T00:00:00"/>
    <x v="5"/>
    <s v="Mumbai"/>
    <s v="Access Request"/>
    <s v="Critical"/>
    <x v="0"/>
    <x v="0"/>
    <x v="0"/>
    <n v="1"/>
    <n v="4"/>
    <x v="0"/>
    <n v="1"/>
    <n v="5"/>
    <n v="350"/>
    <n v="350"/>
    <x v="8"/>
    <n v="3"/>
    <s v="Q1"/>
    <s v="Monday"/>
    <s v="Mumbai"/>
    <s v="Email"/>
    <s v="Access Request"/>
    <x v="5"/>
    <x v="0"/>
    <s v="Normal"/>
    <s v="Excellent"/>
    <x v="1"/>
  </r>
  <r>
    <s v="OPS-102127"/>
    <d v="2025-10-09T00:00:00"/>
    <x v="0"/>
    <s v="Bengaluru"/>
    <s v="Vendor Query"/>
    <s v="Medium"/>
    <x v="0"/>
    <x v="3"/>
    <x v="0"/>
    <n v="9"/>
    <n v="24"/>
    <x v="0"/>
    <n v="2"/>
    <n v="3.7"/>
    <n v="320"/>
    <n v="2880"/>
    <x v="3"/>
    <n v="10"/>
    <s v="Q4"/>
    <s v="Thursday"/>
    <s v="Bengaluru"/>
    <s v="Email"/>
    <s v="Vendor Query"/>
    <x v="0"/>
    <x v="0"/>
    <s v="Normal"/>
    <s v="Excellent"/>
    <x v="1"/>
  </r>
  <r>
    <s v="OPS-103007"/>
    <d v="2025-06-07T00:00:00"/>
    <x v="4"/>
    <s v="Bengaluru"/>
    <s v="Compliance Request"/>
    <s v="Medium"/>
    <x v="0"/>
    <x v="0"/>
    <x v="0"/>
    <n v="5.0999999999999996"/>
    <n v="24"/>
    <x v="0"/>
    <n v="1"/>
    <n v="4.5999999999999996"/>
    <n v="400"/>
    <n v="2040"/>
    <x v="0"/>
    <n v="6"/>
    <s v="Q2"/>
    <s v="Saturday"/>
    <s v="Bengaluru"/>
    <s v="Email"/>
    <s v="Compliance Request"/>
    <x v="4"/>
    <x v="0"/>
    <s v="Normal"/>
    <s v="Excellent"/>
    <x v="1"/>
  </r>
  <r>
    <s v="OPS-101450"/>
    <d v="2025-12-31T00:00:00"/>
    <x v="1"/>
    <s v="Chennai"/>
    <s v="Employee Query"/>
    <s v="High"/>
    <x v="3"/>
    <x v="0"/>
    <x v="0"/>
    <n v="23.5"/>
    <n v="12"/>
    <x v="1"/>
    <n v="0"/>
    <n v="4.3"/>
    <n v="320"/>
    <n v="7520"/>
    <x v="7"/>
    <n v="12"/>
    <s v="Q4"/>
    <s v="Wednesday"/>
    <s v="Chennai"/>
    <s v="Phone"/>
    <s v="Employee Query"/>
    <x v="1"/>
    <x v="1"/>
    <s v="Normal"/>
    <s v="Critical"/>
    <x v="0"/>
  </r>
  <r>
    <s v="OPS-104155"/>
    <d v="2025-08-01T00:00:00"/>
    <x v="2"/>
    <s v="Pune"/>
    <s v="Vendor Query"/>
    <s v="Medium"/>
    <x v="2"/>
    <x v="2"/>
    <x v="0"/>
    <n v="1.8"/>
    <n v="24"/>
    <x v="0"/>
    <n v="0"/>
    <n v="5"/>
    <n v="280"/>
    <n v="504"/>
    <x v="1"/>
    <n v="8"/>
    <s v="Q3"/>
    <s v="Friday"/>
    <s v="Pune"/>
    <s v="Teams"/>
    <s v="Vendor Query"/>
    <x v="2"/>
    <x v="0"/>
    <s v="Normal"/>
    <s v="Excellent"/>
    <x v="0"/>
  </r>
  <r>
    <s v="OPS-103355"/>
    <d v="2025-04-09T00:00:00"/>
    <x v="5"/>
    <s v="Hyderabad"/>
    <s v="System Issue"/>
    <s v="High"/>
    <x v="2"/>
    <x v="4"/>
    <x v="0"/>
    <n v="9"/>
    <n v="12"/>
    <x v="0"/>
    <n v="0"/>
    <n v="4.8"/>
    <n v="400"/>
    <n v="3600"/>
    <x v="10"/>
    <n v="4"/>
    <s v="Q2"/>
    <s v="Wednesday"/>
    <s v="Hyderabad"/>
    <s v="Teams"/>
    <s v="System Issue"/>
    <x v="5"/>
    <x v="0"/>
    <s v="Normal"/>
    <s v="Good"/>
    <x v="0"/>
  </r>
  <r>
    <s v="OPS-100224"/>
    <d v="2025-07-03T00:00:00"/>
    <x v="5"/>
    <s v="Mumbai"/>
    <s v="Invoice Query"/>
    <s v="Medium"/>
    <x v="1"/>
    <x v="1"/>
    <x v="2"/>
    <n v="7.8"/>
    <n v="24"/>
    <x v="0"/>
    <n v="0"/>
    <n v="4.5"/>
    <n v="400"/>
    <n v="3120"/>
    <x v="11"/>
    <n v="7"/>
    <s v="Q3"/>
    <s v="Thursday"/>
    <s v="Mumbai"/>
    <s v="Portal"/>
    <s v="Invoice Query"/>
    <x v="5"/>
    <x v="0"/>
    <s v="Normal"/>
    <s v="Excellent"/>
    <x v="0"/>
  </r>
  <r>
    <s v="OPS-100702"/>
    <d v="2025-07-11T00:00:00"/>
    <x v="0"/>
    <s v="Hyderabad"/>
    <s v="System Issue"/>
    <s v="Medium"/>
    <x v="2"/>
    <x v="0"/>
    <x v="0"/>
    <n v="16"/>
    <n v="24"/>
    <x v="0"/>
    <n v="2"/>
    <n v="4.2"/>
    <n v="280"/>
    <n v="4480"/>
    <x v="11"/>
    <n v="7"/>
    <s v="Q3"/>
    <s v="Friday"/>
    <s v="Hyderabad"/>
    <s v="Teams"/>
    <s v="System Issue"/>
    <x v="0"/>
    <x v="0"/>
    <s v="Normal"/>
    <s v="Good"/>
    <x v="1"/>
  </r>
  <r>
    <s v="OPS-100690"/>
    <d v="2025-12-14T00:00:00"/>
    <x v="3"/>
    <s v="Mumbai"/>
    <s v="Compliance Request"/>
    <s v="Low"/>
    <x v="3"/>
    <x v="1"/>
    <x v="0"/>
    <n v="9.9"/>
    <n v="48"/>
    <x v="0"/>
    <n v="0"/>
    <n v="4.7"/>
    <n v="450"/>
    <n v="4455"/>
    <x v="7"/>
    <n v="12"/>
    <s v="Q4"/>
    <s v="Sunday"/>
    <s v="Mumbai"/>
    <s v="Phone"/>
    <s v="Compliance Request"/>
    <x v="3"/>
    <x v="0"/>
    <s v="Normal"/>
    <s v="Excellent"/>
    <x v="0"/>
  </r>
  <r>
    <s v="OPS-100665"/>
    <d v="2025-08-01T00:00:00"/>
    <x v="3"/>
    <s v="Pune"/>
    <s v="Vendor Query"/>
    <s v="Low"/>
    <x v="0"/>
    <x v="3"/>
    <x v="0"/>
    <n v="15"/>
    <n v="48"/>
    <x v="0"/>
    <n v="0"/>
    <n v="4.0999999999999996"/>
    <n v="350"/>
    <n v="5250"/>
    <x v="1"/>
    <n v="8"/>
    <s v="Q3"/>
    <s v="Friday"/>
    <s v="Pune"/>
    <s v="Email"/>
    <s v="Vendor Query"/>
    <x v="3"/>
    <x v="0"/>
    <s v="Normal"/>
    <s v="Excellent"/>
    <x v="0"/>
  </r>
  <r>
    <s v="OPS-103816"/>
    <d v="2025-12-06T00:00:00"/>
    <x v="3"/>
    <s v="Gurugram"/>
    <s v="Invoice Query"/>
    <s v="Low"/>
    <x v="1"/>
    <x v="2"/>
    <x v="0"/>
    <n v="12"/>
    <n v="48"/>
    <x v="0"/>
    <n v="3"/>
    <n v="4.4000000000000004"/>
    <n v="450"/>
    <n v="5400"/>
    <x v="7"/>
    <n v="12"/>
    <s v="Q4"/>
    <s v="Saturday"/>
    <s v="Gurugram"/>
    <s v="Portal"/>
    <s v="Invoice Query"/>
    <x v="3"/>
    <x v="0"/>
    <s v="Normal"/>
    <s v="Excellent"/>
    <x v="1"/>
  </r>
  <r>
    <s v="OPS-101877"/>
    <d v="2025-05-02T00:00:00"/>
    <x v="0"/>
    <s v="Mumbai"/>
    <s v="Access Request"/>
    <s v="Low"/>
    <x v="1"/>
    <x v="0"/>
    <x v="0"/>
    <n v="18.100000000000001"/>
    <n v="48"/>
    <x v="0"/>
    <n v="0"/>
    <n v="4.8"/>
    <n v="320"/>
    <n v="5792"/>
    <x v="2"/>
    <n v="5"/>
    <s v="Q2"/>
    <s v="Friday"/>
    <s v="Mumbai"/>
    <s v="Portal"/>
    <s v="Access Request"/>
    <x v="0"/>
    <x v="0"/>
    <s v="Normal"/>
    <s v="Excellent"/>
    <x v="0"/>
  </r>
  <r>
    <s v="OPS-103986"/>
    <d v="2025-03-22T00:00:00"/>
    <x v="6"/>
    <s v="Hyderabad"/>
    <s v="Data Correction"/>
    <s v="Medium"/>
    <x v="2"/>
    <x v="4"/>
    <x v="0"/>
    <n v="13.6"/>
    <n v="24"/>
    <x v="0"/>
    <n v="0"/>
    <n v="4.4000000000000004"/>
    <n v="450"/>
    <n v="6120"/>
    <x v="8"/>
    <n v="3"/>
    <s v="Q1"/>
    <s v="Saturday"/>
    <s v="Hyderabad"/>
    <s v="Teams"/>
    <s v="Data Correction"/>
    <x v="6"/>
    <x v="0"/>
    <s v="Normal"/>
    <s v="Good"/>
    <x v="0"/>
  </r>
  <r>
    <s v="OPS-103851"/>
    <d v="2025-09-21T00:00:00"/>
    <x v="5"/>
    <s v="Bengaluru"/>
    <s v="Report Request"/>
    <s v="Medium"/>
    <x v="0"/>
    <x v="3"/>
    <x v="0"/>
    <n v="13.9"/>
    <n v="24"/>
    <x v="0"/>
    <n v="0"/>
    <n v="4.2"/>
    <n v="280"/>
    <n v="3892"/>
    <x v="9"/>
    <n v="9"/>
    <s v="Q3"/>
    <s v="Sunday"/>
    <s v="Bengaluru"/>
    <s v="Email"/>
    <s v="Report Request"/>
    <x v="5"/>
    <x v="0"/>
    <s v="Normal"/>
    <s v="Good"/>
    <x v="0"/>
  </r>
  <r>
    <s v="OPS-101437"/>
    <d v="2025-08-04T00:00:00"/>
    <x v="5"/>
    <s v="Noida"/>
    <s v="Report Request"/>
    <s v="Low"/>
    <x v="3"/>
    <x v="1"/>
    <x v="0"/>
    <n v="15.4"/>
    <n v="48"/>
    <x v="0"/>
    <n v="0"/>
    <n v="5"/>
    <n v="350"/>
    <n v="5390"/>
    <x v="1"/>
    <n v="8"/>
    <s v="Q3"/>
    <s v="Monday"/>
    <s v="Noida"/>
    <s v="Phone"/>
    <s v="Report Request"/>
    <x v="5"/>
    <x v="0"/>
    <s v="Normal"/>
    <s v="Excellent"/>
    <x v="0"/>
  </r>
  <r>
    <s v="OPS-104693"/>
    <d v="2025-02-28T00:00:00"/>
    <x v="6"/>
    <s v="Noida"/>
    <s v="Employee Query"/>
    <s v="Medium"/>
    <x v="1"/>
    <x v="4"/>
    <x v="0"/>
    <n v="5.5"/>
    <n v="24"/>
    <x v="0"/>
    <n v="1"/>
    <n v="5"/>
    <n v="350"/>
    <n v="1925"/>
    <x v="4"/>
    <n v="2"/>
    <s v="Q1"/>
    <s v="Friday"/>
    <s v="Noida"/>
    <s v="Portal"/>
    <s v="Employee Query"/>
    <x v="6"/>
    <x v="0"/>
    <s v="Normal"/>
    <s v="Excellent"/>
    <x v="1"/>
  </r>
  <r>
    <s v="OPS-101740"/>
    <d v="2025-04-02T00:00:00"/>
    <x v="4"/>
    <s v="Pune"/>
    <s v="System Issue"/>
    <s v="Medium"/>
    <x v="2"/>
    <x v="4"/>
    <x v="0"/>
    <n v="12.5"/>
    <n v="24"/>
    <x v="0"/>
    <n v="0"/>
    <n v="4.5999999999999996"/>
    <n v="400"/>
    <n v="5000"/>
    <x v="10"/>
    <n v="4"/>
    <s v="Q2"/>
    <s v="Wednesday"/>
    <s v="Pune"/>
    <s v="Teams"/>
    <s v="System Issue"/>
    <x v="4"/>
    <x v="0"/>
    <s v="Normal"/>
    <s v="Good"/>
    <x v="0"/>
  </r>
  <r>
    <s v="OPS-103849"/>
    <d v="2025-06-09T00:00:00"/>
    <x v="5"/>
    <s v="Noida"/>
    <s v="Vendor Query"/>
    <s v="Low"/>
    <x v="0"/>
    <x v="2"/>
    <x v="0"/>
    <n v="15.7"/>
    <n v="48"/>
    <x v="0"/>
    <n v="1"/>
    <n v="3.9"/>
    <n v="320"/>
    <n v="5024"/>
    <x v="0"/>
    <n v="6"/>
    <s v="Q2"/>
    <s v="Monday"/>
    <s v="Noida"/>
    <s v="Email"/>
    <s v="Vendor Query"/>
    <x v="5"/>
    <x v="0"/>
    <s v="Normal"/>
    <s v="Excellent"/>
    <x v="1"/>
  </r>
  <r>
    <s v="OPS-104363"/>
    <d v="2025-05-30T00:00:00"/>
    <x v="1"/>
    <s v="Bengaluru"/>
    <s v="Compliance Request"/>
    <s v="High"/>
    <x v="1"/>
    <x v="0"/>
    <x v="0"/>
    <n v="17.3"/>
    <n v="12"/>
    <x v="1"/>
    <n v="0"/>
    <n v="4.7"/>
    <n v="280"/>
    <n v="4844"/>
    <x v="2"/>
    <n v="5"/>
    <s v="Q2"/>
    <s v="Friday"/>
    <s v="Bengaluru"/>
    <s v="Portal"/>
    <s v="Compliance Request"/>
    <x v="1"/>
    <x v="1"/>
    <s v="Normal"/>
    <s v="At Risk"/>
    <x v="0"/>
  </r>
  <r>
    <s v="OPS-104802"/>
    <d v="2025-06-27T00:00:00"/>
    <x v="5"/>
    <s v="Unknown"/>
    <s v="Vendor Query"/>
    <s v="Medium"/>
    <x v="2"/>
    <x v="1"/>
    <x v="0"/>
    <n v="10.3"/>
    <n v="24"/>
    <x v="0"/>
    <n v="0"/>
    <n v="5"/>
    <n v="350"/>
    <n v="3605"/>
    <x v="0"/>
    <n v="6"/>
    <s v="Q2"/>
    <s v="Friday"/>
    <s v="Unknown"/>
    <s v="Teams"/>
    <s v="Vendor Query"/>
    <x v="5"/>
    <x v="0"/>
    <s v="Normal"/>
    <s v="Excellent"/>
    <x v="0"/>
  </r>
  <r>
    <s v="OPS-104784"/>
    <d v="2025-12-06T00:00:00"/>
    <x v="0"/>
    <s v="Noida"/>
    <s v="Invoice Query"/>
    <s v="High"/>
    <x v="1"/>
    <x v="3"/>
    <x v="0"/>
    <n v="23.6"/>
    <n v="12"/>
    <x v="1"/>
    <n v="1"/>
    <n v="3.8"/>
    <n v="350"/>
    <n v="8260"/>
    <x v="7"/>
    <n v="12"/>
    <s v="Q4"/>
    <s v="Saturday"/>
    <s v="Noida"/>
    <s v="Portal"/>
    <s v="Invoice Query"/>
    <x v="0"/>
    <x v="1"/>
    <s v="Normal"/>
    <s v="Critical"/>
    <x v="1"/>
  </r>
  <r>
    <s v="OPS-103890"/>
    <d v="2025-06-30T00:00:00"/>
    <x v="5"/>
    <s v="Noida"/>
    <s v="Access Request"/>
    <s v="Low"/>
    <x v="2"/>
    <x v="2"/>
    <x v="0"/>
    <n v="14.6"/>
    <n v="48"/>
    <x v="0"/>
    <n v="0"/>
    <n v="4.9000000000000004"/>
    <n v="320"/>
    <n v="4672"/>
    <x v="0"/>
    <n v="6"/>
    <s v="Q2"/>
    <s v="Monday"/>
    <s v="Noida"/>
    <s v="Teams"/>
    <s v="Access Request"/>
    <x v="5"/>
    <x v="0"/>
    <s v="Normal"/>
    <s v="Excellent"/>
    <x v="0"/>
  </r>
  <r>
    <s v="OPS-100429"/>
    <d v="2025-04-16T00:00:00"/>
    <x v="1"/>
    <s v="Noida"/>
    <s v="Access Request"/>
    <s v="Medium"/>
    <x v="0"/>
    <x v="4"/>
    <x v="0"/>
    <n v="5.5"/>
    <n v="24"/>
    <x v="0"/>
    <n v="0"/>
    <n v="5"/>
    <n v="450"/>
    <n v="2475"/>
    <x v="10"/>
    <n v="4"/>
    <s v="Q2"/>
    <s v="Wednesday"/>
    <s v="Noida"/>
    <s v="Email"/>
    <s v="Access Request"/>
    <x v="1"/>
    <x v="0"/>
    <s v="Normal"/>
    <s v="Excellent"/>
    <x v="0"/>
  </r>
  <r>
    <s v="OPS-104288"/>
    <d v="2025-07-01T00:00:00"/>
    <x v="4"/>
    <s v="Noida"/>
    <s v="Vendor Query"/>
    <s v="Low"/>
    <x v="3"/>
    <x v="0"/>
    <x v="0"/>
    <n v="12.7"/>
    <n v="48"/>
    <x v="0"/>
    <n v="1"/>
    <n v="4.5999999999999996"/>
    <n v="350"/>
    <n v="4445"/>
    <x v="11"/>
    <n v="7"/>
    <s v="Q3"/>
    <s v="Tuesday"/>
    <s v="Noida"/>
    <s v="Phone"/>
    <s v="Vendor Query"/>
    <x v="4"/>
    <x v="0"/>
    <s v="Normal"/>
    <s v="Excellent"/>
    <x v="1"/>
  </r>
  <r>
    <s v="OPS-104613"/>
    <d v="2025-09-26T00:00:00"/>
    <x v="5"/>
    <s v="Bengaluru"/>
    <s v="Vendor Query"/>
    <s v="Medium"/>
    <x v="0"/>
    <x v="4"/>
    <x v="1"/>
    <n v="12.1"/>
    <n v="24"/>
    <x v="0"/>
    <n v="2"/>
    <n v="4.7"/>
    <n v="320"/>
    <n v="3872"/>
    <x v="9"/>
    <n v="9"/>
    <s v="Q3"/>
    <s v="Friday"/>
    <s v="Bengaluru"/>
    <s v="Email"/>
    <s v="Vendor Query"/>
    <x v="5"/>
    <x v="0"/>
    <s v="Normal"/>
    <s v="Good"/>
    <x v="1"/>
  </r>
  <r>
    <s v="OPS-102794"/>
    <d v="2025-04-23T00:00:00"/>
    <x v="3"/>
    <s v="Mumbai"/>
    <s v="Employee Query"/>
    <s v="Medium"/>
    <x v="0"/>
    <x v="2"/>
    <x v="2"/>
    <n v="9.9"/>
    <n v="24"/>
    <x v="0"/>
    <n v="0"/>
    <n v="4.0999999999999996"/>
    <n v="320"/>
    <n v="3168"/>
    <x v="10"/>
    <n v="4"/>
    <s v="Q2"/>
    <s v="Wednesday"/>
    <s v="Mumbai"/>
    <s v="Email"/>
    <s v="Employee Query"/>
    <x v="3"/>
    <x v="0"/>
    <s v="Normal"/>
    <s v="Excellent"/>
    <x v="0"/>
  </r>
  <r>
    <s v="OPS-102074"/>
    <d v="2025-05-22T00:00:00"/>
    <x v="1"/>
    <s v="Chennai"/>
    <s v="Vendor Query"/>
    <s v="Low"/>
    <x v="0"/>
    <x v="3"/>
    <x v="0"/>
    <n v="11.4"/>
    <n v="48"/>
    <x v="0"/>
    <n v="0"/>
    <n v="4.4000000000000004"/>
    <n v="280"/>
    <n v="3192"/>
    <x v="2"/>
    <n v="5"/>
    <s v="Q2"/>
    <s v="Thursday"/>
    <s v="Chennai"/>
    <s v="Email"/>
    <s v="Vendor Query"/>
    <x v="1"/>
    <x v="0"/>
    <s v="Normal"/>
    <s v="Excellent"/>
    <x v="0"/>
  </r>
  <r>
    <s v="OPS-103807"/>
    <d v="2025-07-01T00:00:00"/>
    <x v="0"/>
    <s v="Bengaluru"/>
    <s v="Data Correction"/>
    <s v="Medium"/>
    <x v="0"/>
    <x v="4"/>
    <x v="0"/>
    <n v="22"/>
    <n v="24"/>
    <x v="0"/>
    <n v="0"/>
    <n v="4.9000000000000004"/>
    <n v="280"/>
    <n v="6160"/>
    <x v="11"/>
    <n v="7"/>
    <s v="Q3"/>
    <s v="Tuesday"/>
    <s v="Bengaluru"/>
    <s v="Email"/>
    <s v="Data Correction"/>
    <x v="0"/>
    <x v="0"/>
    <s v="Normal"/>
    <s v="Good"/>
    <x v="0"/>
  </r>
  <r>
    <s v="OPS-103583"/>
    <d v="2025-05-21T00:00:00"/>
    <x v="0"/>
    <s v="Bengaluru"/>
    <s v="System Issue"/>
    <s v="Medium"/>
    <x v="0"/>
    <x v="3"/>
    <x v="0"/>
    <n v="23.3"/>
    <n v="24"/>
    <x v="0"/>
    <n v="0"/>
    <n v="4.5999999999999996"/>
    <n v="400"/>
    <n v="9320"/>
    <x v="2"/>
    <n v="5"/>
    <s v="Q2"/>
    <s v="Wednesday"/>
    <s v="Bengaluru"/>
    <s v="Email"/>
    <s v="System Issue"/>
    <x v="0"/>
    <x v="0"/>
    <s v="Normal"/>
    <s v="Good"/>
    <x v="0"/>
  </r>
  <r>
    <s v="OPS-103138"/>
    <d v="2025-09-22T00:00:00"/>
    <x v="4"/>
    <s v="Chennai"/>
    <s v="System Issue"/>
    <s v="Low"/>
    <x v="0"/>
    <x v="4"/>
    <x v="0"/>
    <n v="4.2"/>
    <n v="48"/>
    <x v="0"/>
    <n v="1"/>
    <n v="5"/>
    <n v="320"/>
    <n v="1344"/>
    <x v="9"/>
    <n v="9"/>
    <s v="Q3"/>
    <s v="Monday"/>
    <s v="Chennai"/>
    <s v="Email"/>
    <s v="System Issue"/>
    <x v="4"/>
    <x v="0"/>
    <s v="Normal"/>
    <s v="Excellent"/>
    <x v="1"/>
  </r>
  <r>
    <s v="OPS-101963"/>
    <d v="2025-12-11T00:00:00"/>
    <x v="3"/>
    <s v="Gurugram"/>
    <s v="Report Request"/>
    <s v="High"/>
    <x v="0"/>
    <x v="1"/>
    <x v="0"/>
    <n v="26.9"/>
    <n v="12"/>
    <x v="1"/>
    <n v="1"/>
    <n v="3.7"/>
    <n v="450"/>
    <n v="12105"/>
    <x v="7"/>
    <n v="12"/>
    <s v="Q4"/>
    <s v="Thursday"/>
    <s v="Gurugram"/>
    <s v="Email"/>
    <s v="Report Request"/>
    <x v="3"/>
    <x v="1"/>
    <s v="Normal"/>
    <s v="Critical"/>
    <x v="1"/>
  </r>
  <r>
    <s v="OPS-102140"/>
    <d v="2025-09-28T00:00:00"/>
    <x v="5"/>
    <s v="Chennai"/>
    <s v="Compliance Request"/>
    <s v="Medium"/>
    <x v="0"/>
    <x v="4"/>
    <x v="0"/>
    <n v="2.2999999999999998"/>
    <n v="24"/>
    <x v="0"/>
    <n v="0"/>
    <n v="4.9000000000000004"/>
    <n v="320"/>
    <n v="736"/>
    <x v="9"/>
    <n v="9"/>
    <s v="Q3"/>
    <s v="Sunday"/>
    <s v="Chennai"/>
    <s v="Email"/>
    <s v="Compliance Request"/>
    <x v="5"/>
    <x v="0"/>
    <s v="Normal"/>
    <s v="Excellent"/>
    <x v="0"/>
  </r>
  <r>
    <s v="OPS-101017"/>
    <d v="2025-09-22T00:00:00"/>
    <x v="5"/>
    <s v="Chennai"/>
    <s v="Report Request"/>
    <s v="Medium"/>
    <x v="1"/>
    <x v="4"/>
    <x v="0"/>
    <n v="9.8000000000000007"/>
    <n v="24"/>
    <x v="0"/>
    <n v="0"/>
    <n v="4.4000000000000004"/>
    <n v="320"/>
    <n v="3136"/>
    <x v="9"/>
    <n v="9"/>
    <s v="Q3"/>
    <s v="Monday"/>
    <s v="Chennai"/>
    <s v="Portal"/>
    <s v="Report Request"/>
    <x v="5"/>
    <x v="0"/>
    <s v="Normal"/>
    <s v="Excellent"/>
    <x v="0"/>
  </r>
  <r>
    <s v="OPS-101728"/>
    <d v="2025-10-12T00:00:00"/>
    <x v="6"/>
    <s v="Pune"/>
    <s v="Data Correction"/>
    <s v="Critical"/>
    <x v="1"/>
    <x v="0"/>
    <x v="0"/>
    <n v="5.9"/>
    <n v="4"/>
    <x v="1"/>
    <n v="1"/>
    <n v="4.8"/>
    <n v="320"/>
    <n v="1888"/>
    <x v="3"/>
    <n v="10"/>
    <s v="Q4"/>
    <s v="Sunday"/>
    <s v="Pune"/>
    <s v="Portal"/>
    <s v="Data Correction"/>
    <x v="6"/>
    <x v="1"/>
    <s v="Normal"/>
    <s v="At Risk"/>
    <x v="1"/>
  </r>
  <r>
    <s v="OPS-102277"/>
    <d v="2025-07-15T00:00:00"/>
    <x v="3"/>
    <s v="Bengaluru"/>
    <s v="System Issue"/>
    <s v="Medium"/>
    <x v="1"/>
    <x v="0"/>
    <x v="0"/>
    <n v="5.5"/>
    <n v="24"/>
    <x v="0"/>
    <n v="1"/>
    <n v="4.8"/>
    <n v="320"/>
    <n v="1760"/>
    <x v="11"/>
    <n v="7"/>
    <s v="Q3"/>
    <s v="Tuesday"/>
    <s v="Bengaluru"/>
    <s v="Portal"/>
    <s v="System Issue"/>
    <x v="3"/>
    <x v="0"/>
    <s v="Normal"/>
    <s v="Excellent"/>
    <x v="1"/>
  </r>
  <r>
    <s v="OPS-103429"/>
    <d v="2025-10-01T00:00:00"/>
    <x v="5"/>
    <s v="Hyderabad"/>
    <s v="Report Request"/>
    <s v="High"/>
    <x v="3"/>
    <x v="4"/>
    <x v="1"/>
    <n v="8.8000000000000007"/>
    <n v="12"/>
    <x v="0"/>
    <n v="2"/>
    <n v="4.8"/>
    <n v="450"/>
    <n v="3960"/>
    <x v="3"/>
    <n v="10"/>
    <s v="Q4"/>
    <s v="Wednesday"/>
    <s v="Hyderabad"/>
    <s v="Phone"/>
    <s v="Report Request"/>
    <x v="5"/>
    <x v="0"/>
    <s v="Normal"/>
    <s v="Good"/>
    <x v="1"/>
  </r>
  <r>
    <s v="OPS-103652"/>
    <d v="2025-01-10T00:00:00"/>
    <x v="6"/>
    <s v="Gurugram"/>
    <s v="Compliance Request"/>
    <s v="Low"/>
    <x v="2"/>
    <x v="0"/>
    <x v="2"/>
    <n v="13.4"/>
    <n v="48"/>
    <x v="0"/>
    <n v="1"/>
    <n v="4.4000000000000004"/>
    <n v="320"/>
    <n v="4288"/>
    <x v="5"/>
    <n v="1"/>
    <s v="Q1"/>
    <s v="Friday"/>
    <s v="Gurugram"/>
    <s v="Teams"/>
    <s v="Compliance Request"/>
    <x v="6"/>
    <x v="0"/>
    <s v="Normal"/>
    <s v="Excellent"/>
    <x v="1"/>
  </r>
  <r>
    <s v="OPS-101124"/>
    <d v="2025-09-11T00:00:00"/>
    <x v="6"/>
    <s v="Noida"/>
    <s v="Vendor Query"/>
    <s v="Medium"/>
    <x v="1"/>
    <x v="2"/>
    <x v="1"/>
    <n v="10.199999999999999"/>
    <n v="24"/>
    <x v="0"/>
    <n v="1"/>
    <n v="4.3"/>
    <n v="320"/>
    <n v="3264"/>
    <x v="9"/>
    <n v="9"/>
    <s v="Q3"/>
    <s v="Thursday"/>
    <s v="Noida"/>
    <s v="Portal"/>
    <s v="Vendor Query"/>
    <x v="6"/>
    <x v="0"/>
    <s v="Normal"/>
    <s v="Excellent"/>
    <x v="1"/>
  </r>
  <r>
    <s v="OPS-102839"/>
    <d v="2025-08-08T00:00:00"/>
    <x v="6"/>
    <s v="Pune"/>
    <s v="Compliance Request"/>
    <s v="Medium"/>
    <x v="0"/>
    <x v="4"/>
    <x v="1"/>
    <n v="18.7"/>
    <n v="24"/>
    <x v="0"/>
    <n v="2"/>
    <n v="3.7"/>
    <n v="450"/>
    <n v="8415"/>
    <x v="1"/>
    <n v="8"/>
    <s v="Q3"/>
    <s v="Friday"/>
    <s v="Pune"/>
    <s v="Email"/>
    <s v="Compliance Request"/>
    <x v="6"/>
    <x v="0"/>
    <s v="Normal"/>
    <s v="Good"/>
    <x v="1"/>
  </r>
  <r>
    <s v="OPS-103972"/>
    <d v="2025-09-30T00:00:00"/>
    <x v="1"/>
    <s v="Noida"/>
    <s v="Report Request"/>
    <s v="Low"/>
    <x v="0"/>
    <x v="0"/>
    <x v="2"/>
    <n v="24"/>
    <n v="48"/>
    <x v="0"/>
    <n v="0"/>
    <n v="4.5"/>
    <n v="320"/>
    <n v="7680"/>
    <x v="9"/>
    <n v="9"/>
    <s v="Q3"/>
    <s v="Tuesday"/>
    <s v="Noida"/>
    <s v="Email"/>
    <s v="Report Request"/>
    <x v="1"/>
    <x v="0"/>
    <s v="Normal"/>
    <s v="Excellent"/>
    <x v="0"/>
  </r>
  <r>
    <s v="OPS-101478"/>
    <d v="2025-10-28T00:00:00"/>
    <x v="5"/>
    <s v="Mumbai"/>
    <s v="Vendor Query"/>
    <s v="Low"/>
    <x v="0"/>
    <x v="3"/>
    <x v="1"/>
    <n v="28.4"/>
    <n v="48"/>
    <x v="0"/>
    <n v="2"/>
    <n v="3.6"/>
    <n v="400"/>
    <n v="11360"/>
    <x v="3"/>
    <n v="10"/>
    <s v="Q4"/>
    <s v="Tuesday"/>
    <s v="Mumbai"/>
    <s v="Email"/>
    <s v="Vendor Query"/>
    <x v="5"/>
    <x v="0"/>
    <s v="Normal"/>
    <s v="Good"/>
    <x v="1"/>
  </r>
  <r>
    <s v="OPS-100598"/>
    <d v="2025-11-27T00:00:00"/>
    <x v="5"/>
    <s v="Noida"/>
    <s v="Invoice Query"/>
    <s v="High"/>
    <x v="1"/>
    <x v="0"/>
    <x v="0"/>
    <n v="10.199999999999999"/>
    <n v="12"/>
    <x v="0"/>
    <n v="0"/>
    <n v="4.3"/>
    <n v="280"/>
    <n v="2856"/>
    <x v="6"/>
    <n v="11"/>
    <s v="Q4"/>
    <s v="Thursday"/>
    <s v="Noida"/>
    <s v="Portal"/>
    <s v="Invoice Query"/>
    <x v="5"/>
    <x v="0"/>
    <s v="Normal"/>
    <s v="Good"/>
    <x v="0"/>
  </r>
  <r>
    <s v="OPS-103247"/>
    <d v="2025-10-22T00:00:00"/>
    <x v="6"/>
    <s v="Mumbai"/>
    <s v="Compliance Request"/>
    <s v="Medium"/>
    <x v="2"/>
    <x v="4"/>
    <x v="0"/>
    <n v="13.2"/>
    <n v="24"/>
    <x v="0"/>
    <n v="1"/>
    <n v="3.7"/>
    <n v="400"/>
    <n v="5280"/>
    <x v="3"/>
    <n v="10"/>
    <s v="Q4"/>
    <s v="Wednesday"/>
    <s v="Mumbai"/>
    <s v="Teams"/>
    <s v="Compliance Request"/>
    <x v="6"/>
    <x v="0"/>
    <s v="Normal"/>
    <s v="Good"/>
    <x v="1"/>
  </r>
  <r>
    <s v="OPS-103124"/>
    <d v="2025-10-11T00:00:00"/>
    <x v="0"/>
    <s v="Bengaluru"/>
    <s v="Invoice Query"/>
    <s v="Low"/>
    <x v="0"/>
    <x v="1"/>
    <x v="0"/>
    <n v="5.4"/>
    <n v="48"/>
    <x v="0"/>
    <n v="1"/>
    <n v="4.5999999999999996"/>
    <n v="350"/>
    <n v="1890"/>
    <x v="3"/>
    <n v="10"/>
    <s v="Q4"/>
    <s v="Saturday"/>
    <s v="Bengaluru"/>
    <s v="Email"/>
    <s v="Invoice Query"/>
    <x v="0"/>
    <x v="0"/>
    <s v="Normal"/>
    <s v="Excellent"/>
    <x v="1"/>
  </r>
  <r>
    <s v="OPS-101726"/>
    <d v="2025-02-08T00:00:00"/>
    <x v="5"/>
    <s v="Noida"/>
    <s v="Access Request"/>
    <s v="Medium"/>
    <x v="2"/>
    <x v="3"/>
    <x v="1"/>
    <n v="15.6"/>
    <n v="24"/>
    <x v="0"/>
    <n v="4"/>
    <n v="3.1"/>
    <n v="280"/>
    <n v="4368"/>
    <x v="4"/>
    <n v="2"/>
    <s v="Q1"/>
    <s v="Saturday"/>
    <s v="Noida"/>
    <s v="Teams"/>
    <s v="Access Request"/>
    <x v="5"/>
    <x v="0"/>
    <s v="Normal"/>
    <s v="Good"/>
    <x v="1"/>
  </r>
  <r>
    <s v="OPS-104298"/>
    <d v="2025-12-04T00:00:00"/>
    <x v="0"/>
    <s v="Gurugram"/>
    <s v="Employee Query"/>
    <s v="Medium"/>
    <x v="0"/>
    <x v="3"/>
    <x v="0"/>
    <n v="17.7"/>
    <n v="24"/>
    <x v="0"/>
    <n v="0"/>
    <n v="4.3"/>
    <n v="450"/>
    <n v="7965"/>
    <x v="7"/>
    <n v="12"/>
    <s v="Q4"/>
    <s v="Thursday"/>
    <s v="Gurugram"/>
    <s v="Email"/>
    <s v="Employee Query"/>
    <x v="0"/>
    <x v="0"/>
    <s v="Normal"/>
    <s v="Good"/>
    <x v="0"/>
  </r>
  <r>
    <s v="OPS-104108"/>
    <d v="2025-06-30T00:00:00"/>
    <x v="5"/>
    <s v="Pune"/>
    <s v="Access Request"/>
    <s v="Medium"/>
    <x v="0"/>
    <x v="3"/>
    <x v="0"/>
    <n v="0.9"/>
    <n v="24"/>
    <x v="0"/>
    <n v="1"/>
    <n v="4.5999999999999996"/>
    <n v="450"/>
    <n v="405"/>
    <x v="0"/>
    <n v="6"/>
    <s v="Q2"/>
    <s v="Monday"/>
    <s v="Pune"/>
    <s v="Email"/>
    <s v="Access Request"/>
    <x v="5"/>
    <x v="0"/>
    <s v="Normal"/>
    <s v="Excellent"/>
    <x v="1"/>
  </r>
  <r>
    <s v="OPS-104387"/>
    <d v="2025-05-25T00:00:00"/>
    <x v="6"/>
    <s v="Chennai"/>
    <s v="Compliance Request"/>
    <s v="Medium"/>
    <x v="3"/>
    <x v="2"/>
    <x v="0"/>
    <n v="1.5"/>
    <n v="24"/>
    <x v="0"/>
    <n v="1"/>
    <n v="4.7"/>
    <n v="320"/>
    <n v="480"/>
    <x v="2"/>
    <n v="5"/>
    <s v="Q2"/>
    <s v="Sunday"/>
    <s v="Chennai"/>
    <s v="Phone"/>
    <s v="Compliance Request"/>
    <x v="6"/>
    <x v="0"/>
    <s v="Normal"/>
    <s v="Excellent"/>
    <x v="1"/>
  </r>
  <r>
    <s v="OPS-100588"/>
    <d v="2025-06-30T00:00:00"/>
    <x v="6"/>
    <s v="Mumbai"/>
    <s v="Vendor Query"/>
    <s v="Low"/>
    <x v="0"/>
    <x v="1"/>
    <x v="0"/>
    <n v="23.1"/>
    <n v="48"/>
    <x v="0"/>
    <n v="0"/>
    <n v="4.7"/>
    <n v="400"/>
    <n v="9240"/>
    <x v="0"/>
    <n v="6"/>
    <s v="Q2"/>
    <s v="Monday"/>
    <s v="Mumbai"/>
    <s v="Email"/>
    <s v="Vendor Query"/>
    <x v="6"/>
    <x v="0"/>
    <s v="Normal"/>
    <s v="Excellent"/>
    <x v="0"/>
  </r>
  <r>
    <s v="OPS-100667"/>
    <d v="2025-09-09T00:00:00"/>
    <x v="4"/>
    <s v="Chennai"/>
    <s v="System Issue"/>
    <s v="Medium"/>
    <x v="1"/>
    <x v="0"/>
    <x v="0"/>
    <n v="6.1"/>
    <n v="24"/>
    <x v="0"/>
    <n v="0"/>
    <n v="4.8"/>
    <n v="320"/>
    <n v="1952"/>
    <x v="9"/>
    <n v="9"/>
    <s v="Q3"/>
    <s v="Tuesday"/>
    <s v="Chennai"/>
    <s v="Portal"/>
    <s v="System Issue"/>
    <x v="4"/>
    <x v="0"/>
    <s v="Normal"/>
    <s v="Excellent"/>
    <x v="0"/>
  </r>
  <r>
    <s v="OPS-102467"/>
    <d v="2025-09-13T00:00:00"/>
    <x v="5"/>
    <s v="Hyderabad"/>
    <s v="Data Correction"/>
    <s v="High"/>
    <x v="0"/>
    <x v="2"/>
    <x v="1"/>
    <n v="12.6"/>
    <n v="12"/>
    <x v="1"/>
    <n v="2"/>
    <n v="3.8"/>
    <n v="350"/>
    <n v="4410"/>
    <x v="9"/>
    <n v="9"/>
    <s v="Q3"/>
    <s v="Saturday"/>
    <s v="Hyderabad"/>
    <s v="Email"/>
    <s v="Data Correction"/>
    <x v="5"/>
    <x v="1"/>
    <s v="Normal"/>
    <s v="At Risk"/>
    <x v="1"/>
  </r>
  <r>
    <s v="OPS-103173"/>
    <d v="2025-10-31T00:00:00"/>
    <x v="6"/>
    <s v="Mumbai"/>
    <s v="Vendor Query"/>
    <s v="Medium"/>
    <x v="1"/>
    <x v="2"/>
    <x v="0"/>
    <n v="7.2"/>
    <n v="24"/>
    <x v="0"/>
    <n v="0"/>
    <n v="4.4000000000000004"/>
    <n v="400"/>
    <n v="2880"/>
    <x v="3"/>
    <n v="10"/>
    <s v="Q4"/>
    <s v="Friday"/>
    <s v="Mumbai"/>
    <s v="Portal"/>
    <s v="Vendor Query"/>
    <x v="6"/>
    <x v="0"/>
    <s v="Normal"/>
    <s v="Excellent"/>
    <x v="0"/>
  </r>
  <r>
    <s v="OPS-100018"/>
    <d v="2025-11-05T00:00:00"/>
    <x v="0"/>
    <s v="Gurugram"/>
    <s v="Invoice Query"/>
    <s v="High"/>
    <x v="1"/>
    <x v="1"/>
    <x v="0"/>
    <n v="5.2"/>
    <n v="12"/>
    <x v="0"/>
    <n v="1"/>
    <n v="4.5"/>
    <n v="450"/>
    <n v="2340"/>
    <x v="6"/>
    <n v="11"/>
    <s v="Q4"/>
    <s v="Wednesday"/>
    <s v="Gurugram"/>
    <s v="Portal"/>
    <s v="Invoice Query"/>
    <x v="0"/>
    <x v="0"/>
    <s v="Normal"/>
    <s v="Excellent"/>
    <x v="1"/>
  </r>
  <r>
    <s v="OPS-103706"/>
    <d v="2025-05-21T00:00:00"/>
    <x v="4"/>
    <s v="Chennai"/>
    <s v="Compliance Request"/>
    <s v="Low"/>
    <x v="0"/>
    <x v="4"/>
    <x v="0"/>
    <n v="2.2999999999999998"/>
    <n v="48"/>
    <x v="0"/>
    <n v="1"/>
    <n v="4.4000000000000004"/>
    <n v="320"/>
    <n v="736"/>
    <x v="2"/>
    <n v="5"/>
    <s v="Q2"/>
    <s v="Wednesday"/>
    <s v="Chennai"/>
    <s v="Email"/>
    <s v="Compliance Request"/>
    <x v="4"/>
    <x v="0"/>
    <s v="Normal"/>
    <s v="Excellent"/>
    <x v="1"/>
  </r>
  <r>
    <s v="OPS-103286"/>
    <d v="2025-03-31T00:00:00"/>
    <x v="6"/>
    <s v="Hyderabad"/>
    <s v="Invoice Query"/>
    <s v="Medium"/>
    <x v="1"/>
    <x v="0"/>
    <x v="0"/>
    <n v="25.1"/>
    <n v="12"/>
    <x v="1"/>
    <n v="0"/>
    <n v="4.7"/>
    <n v="320"/>
    <n v="8032"/>
    <x v="8"/>
    <n v="3"/>
    <s v="Q1"/>
    <s v="Monday"/>
    <s v="Hyderabad"/>
    <s v="Portal"/>
    <s v="Invoice Query"/>
    <x v="6"/>
    <x v="1"/>
    <s v="Normal"/>
    <s v="Critical"/>
    <x v="0"/>
  </r>
  <r>
    <s v="OPS-103362"/>
    <d v="2025-10-15T00:00:00"/>
    <x v="3"/>
    <s v="Noida"/>
    <s v="Access Request"/>
    <s v="Medium"/>
    <x v="2"/>
    <x v="5"/>
    <x v="0"/>
    <n v="6.1"/>
    <n v="24"/>
    <x v="0"/>
    <n v="0"/>
    <n v="5"/>
    <n v="320"/>
    <n v="1952"/>
    <x v="3"/>
    <n v="10"/>
    <s v="Q4"/>
    <s v="Wednesday"/>
    <s v="Noida"/>
    <s v="Teams"/>
    <s v="Access Request"/>
    <x v="3"/>
    <x v="0"/>
    <s v="Normal"/>
    <s v="Excellent"/>
    <x v="0"/>
  </r>
  <r>
    <s v="OPS-101956"/>
    <d v="2025-01-14T00:00:00"/>
    <x v="2"/>
    <s v="Mumbai"/>
    <s v="Compliance Request"/>
    <s v="Medium"/>
    <x v="1"/>
    <x v="0"/>
    <x v="0"/>
    <n v="10"/>
    <n v="24"/>
    <x v="0"/>
    <n v="0"/>
    <n v="4.2"/>
    <n v="280"/>
    <n v="2800"/>
    <x v="5"/>
    <n v="1"/>
    <s v="Q1"/>
    <s v="Tuesday"/>
    <s v="Mumbai"/>
    <s v="Portal"/>
    <s v="Compliance Request"/>
    <x v="2"/>
    <x v="0"/>
    <s v="Normal"/>
    <s v="Excellent"/>
    <x v="0"/>
  </r>
  <r>
    <s v="OPS-104043"/>
    <d v="2025-12-15T00:00:00"/>
    <x v="6"/>
    <s v="Pune"/>
    <s v="Invoice Query"/>
    <s v="Medium"/>
    <x v="1"/>
    <x v="0"/>
    <x v="0"/>
    <n v="7.7"/>
    <n v="24"/>
    <x v="0"/>
    <n v="0"/>
    <n v="4.0999999999999996"/>
    <n v="400"/>
    <n v="3080"/>
    <x v="7"/>
    <n v="12"/>
    <s v="Q4"/>
    <s v="Monday"/>
    <s v="Pune"/>
    <s v="Portal"/>
    <s v="Invoice Query"/>
    <x v="6"/>
    <x v="0"/>
    <s v="Normal"/>
    <s v="Excellent"/>
    <x v="0"/>
  </r>
  <r>
    <s v="OPS-103591"/>
    <d v="2025-06-13T00:00:00"/>
    <x v="6"/>
    <s v="Mumbai"/>
    <s v="System Issue"/>
    <s v="Low"/>
    <x v="0"/>
    <x v="2"/>
    <x v="0"/>
    <n v="8.4"/>
    <n v="48"/>
    <x v="0"/>
    <n v="1"/>
    <n v="4.5999999999999996"/>
    <n v="450"/>
    <n v="3780"/>
    <x v="0"/>
    <n v="6"/>
    <s v="Q2"/>
    <s v="Friday"/>
    <s v="Mumbai"/>
    <s v="Email"/>
    <s v="System Issue"/>
    <x v="6"/>
    <x v="0"/>
    <s v="Normal"/>
    <s v="Excellent"/>
    <x v="1"/>
  </r>
  <r>
    <s v="OPS-102654"/>
    <d v="2025-06-20T00:00:00"/>
    <x v="1"/>
    <s v="Gurugram"/>
    <s v="System Issue"/>
    <s v="Critical"/>
    <x v="1"/>
    <x v="3"/>
    <x v="0"/>
    <n v="9"/>
    <n v="4"/>
    <x v="1"/>
    <n v="0"/>
    <n v="5"/>
    <n v="450"/>
    <n v="4050"/>
    <x v="0"/>
    <n v="6"/>
    <s v="Q2"/>
    <s v="Friday"/>
    <s v="Gurugram"/>
    <s v="Portal"/>
    <s v="System Issue"/>
    <x v="1"/>
    <x v="1"/>
    <s v="Normal"/>
    <s v="Critical"/>
    <x v="0"/>
  </r>
  <r>
    <s v="OPS-102113"/>
    <d v="2025-05-23T00:00:00"/>
    <x v="2"/>
    <s v="Mumbai"/>
    <s v="Data Correction"/>
    <s v="Low"/>
    <x v="1"/>
    <x v="2"/>
    <x v="1"/>
    <n v="12.8"/>
    <n v="48"/>
    <x v="0"/>
    <n v="1"/>
    <n v="4.5"/>
    <n v="350"/>
    <n v="4480"/>
    <x v="2"/>
    <n v="5"/>
    <s v="Q2"/>
    <s v="Friday"/>
    <s v="Mumbai"/>
    <s v="Portal"/>
    <s v="Data Correction"/>
    <x v="2"/>
    <x v="0"/>
    <s v="Normal"/>
    <s v="Excellent"/>
    <x v="1"/>
  </r>
  <r>
    <s v="OPS-101255"/>
    <d v="2025-11-19T00:00:00"/>
    <x v="6"/>
    <s v="Noida"/>
    <s v="Access Request"/>
    <s v="Medium"/>
    <x v="1"/>
    <x v="2"/>
    <x v="0"/>
    <n v="4.8"/>
    <n v="24"/>
    <x v="0"/>
    <n v="3"/>
    <n v="4.4000000000000004"/>
    <n v="450"/>
    <n v="2160"/>
    <x v="6"/>
    <n v="11"/>
    <s v="Q4"/>
    <s v="Wednesday"/>
    <s v="Noida"/>
    <s v="Portal"/>
    <s v="Access Request"/>
    <x v="6"/>
    <x v="0"/>
    <s v="Normal"/>
    <s v="Excellent"/>
    <x v="1"/>
  </r>
  <r>
    <s v="OPS-102288"/>
    <d v="2025-07-19T00:00:00"/>
    <x v="6"/>
    <s v="Mumbai"/>
    <s v="Invoice Query"/>
    <s v="Low"/>
    <x v="0"/>
    <x v="3"/>
    <x v="0"/>
    <n v="3.4"/>
    <n v="48"/>
    <x v="0"/>
    <n v="0"/>
    <n v="4.8"/>
    <n v="400"/>
    <n v="1360"/>
    <x v="11"/>
    <n v="7"/>
    <s v="Q3"/>
    <s v="Saturday"/>
    <s v="Mumbai"/>
    <s v="Email"/>
    <s v="Invoice Query"/>
    <x v="6"/>
    <x v="0"/>
    <s v="Normal"/>
    <s v="Excellent"/>
    <x v="0"/>
  </r>
  <r>
    <s v="OPS-104118"/>
    <d v="2025-06-18T00:00:00"/>
    <x v="4"/>
    <s v="Bengaluru"/>
    <s v="Report Request"/>
    <s v="Medium"/>
    <x v="3"/>
    <x v="1"/>
    <x v="0"/>
    <n v="6.9"/>
    <n v="24"/>
    <x v="0"/>
    <n v="1"/>
    <n v="4.5"/>
    <n v="320"/>
    <n v="2208"/>
    <x v="0"/>
    <n v="6"/>
    <s v="Q2"/>
    <s v="Wednesday"/>
    <s v="Bengaluru"/>
    <s v="Phone"/>
    <s v="Report Request"/>
    <x v="4"/>
    <x v="0"/>
    <s v="Normal"/>
    <s v="Excellent"/>
    <x v="1"/>
  </r>
  <r>
    <s v="OPS-102205"/>
    <d v="2025-09-28T00:00:00"/>
    <x v="0"/>
    <s v="Mumbai"/>
    <s v="System Issue"/>
    <s v="Low"/>
    <x v="0"/>
    <x v="3"/>
    <x v="0"/>
    <n v="38.6"/>
    <n v="48"/>
    <x v="0"/>
    <n v="2"/>
    <n v="3.3"/>
    <n v="450"/>
    <n v="17370"/>
    <x v="9"/>
    <n v="9"/>
    <s v="Q3"/>
    <s v="Sunday"/>
    <s v="Mumbai"/>
    <s v="Email"/>
    <s v="System Issue"/>
    <x v="0"/>
    <x v="0"/>
    <s v="Normal"/>
    <s v="Good"/>
    <x v="1"/>
  </r>
  <r>
    <s v="OPS-101498"/>
    <d v="2025-09-04T00:00:00"/>
    <x v="3"/>
    <s v="Gurugram"/>
    <s v="Employee Query"/>
    <s v="Low"/>
    <x v="0"/>
    <x v="4"/>
    <x v="0"/>
    <n v="7.4"/>
    <n v="48"/>
    <x v="0"/>
    <n v="0"/>
    <n v="4.3"/>
    <n v="400"/>
    <n v="2960"/>
    <x v="9"/>
    <n v="9"/>
    <s v="Q3"/>
    <s v="Thursday"/>
    <s v="Gurugram"/>
    <s v="Email"/>
    <s v="Employee Query"/>
    <x v="3"/>
    <x v="0"/>
    <s v="Normal"/>
    <s v="Excellent"/>
    <x v="0"/>
  </r>
  <r>
    <s v="OPS-104001"/>
    <d v="2025-06-20T00:00:00"/>
    <x v="0"/>
    <s v="Pune"/>
    <s v="Employee Query"/>
    <s v="Medium"/>
    <x v="3"/>
    <x v="2"/>
    <x v="0"/>
    <n v="8.9"/>
    <n v="24"/>
    <x v="0"/>
    <n v="0"/>
    <n v="4.9000000000000004"/>
    <n v="350"/>
    <n v="3115"/>
    <x v="0"/>
    <n v="6"/>
    <s v="Q2"/>
    <s v="Friday"/>
    <s v="Pune"/>
    <s v="Phone"/>
    <s v="Employee Query"/>
    <x v="0"/>
    <x v="0"/>
    <s v="Normal"/>
    <s v="Excellent"/>
    <x v="0"/>
  </r>
  <r>
    <s v="OPS-102688"/>
    <d v="2025-03-07T00:00:00"/>
    <x v="2"/>
    <s v="Noida"/>
    <s v="Invoice Query"/>
    <s v="Medium"/>
    <x v="3"/>
    <x v="2"/>
    <x v="0"/>
    <n v="39.5"/>
    <n v="24"/>
    <x v="1"/>
    <n v="0"/>
    <n v="4"/>
    <n v="450"/>
    <n v="17775"/>
    <x v="8"/>
    <n v="3"/>
    <s v="Q1"/>
    <s v="Friday"/>
    <s v="Noida"/>
    <s v="Phone"/>
    <s v="Invoice Query"/>
    <x v="2"/>
    <x v="1"/>
    <s v="Normal"/>
    <s v="Critical"/>
    <x v="0"/>
  </r>
  <r>
    <s v="OPS-101344"/>
    <d v="2025-02-03T00:00:00"/>
    <x v="3"/>
    <s v="Pune"/>
    <s v="System Issue"/>
    <s v="Medium"/>
    <x v="2"/>
    <x v="1"/>
    <x v="0"/>
    <n v="6.8"/>
    <n v="24"/>
    <x v="0"/>
    <n v="0"/>
    <n v="5"/>
    <n v="350"/>
    <n v="2380"/>
    <x v="4"/>
    <n v="2"/>
    <s v="Q1"/>
    <s v="Monday"/>
    <s v="Pune"/>
    <s v="Teams"/>
    <s v="System Issue"/>
    <x v="3"/>
    <x v="0"/>
    <s v="Normal"/>
    <s v="Excellent"/>
    <x v="0"/>
  </r>
  <r>
    <s v="OPS-103229"/>
    <d v="2025-04-19T00:00:00"/>
    <x v="1"/>
    <s v="Noida"/>
    <s v="Data Correction"/>
    <s v="Medium"/>
    <x v="1"/>
    <x v="0"/>
    <x v="0"/>
    <n v="7.3"/>
    <n v="24"/>
    <x v="0"/>
    <n v="0"/>
    <n v="4.0999999999999996"/>
    <n v="450"/>
    <n v="3285"/>
    <x v="10"/>
    <n v="4"/>
    <s v="Q2"/>
    <s v="Saturday"/>
    <s v="Noida"/>
    <s v="Portal"/>
    <s v="Data Correction"/>
    <x v="1"/>
    <x v="0"/>
    <s v="Normal"/>
    <s v="Excellent"/>
    <x v="0"/>
  </r>
  <r>
    <s v="OPS-101770"/>
    <d v="2025-07-18T00:00:00"/>
    <x v="0"/>
    <s v="Chennai"/>
    <s v="Invoice Query"/>
    <s v="Low"/>
    <x v="2"/>
    <x v="4"/>
    <x v="0"/>
    <n v="11"/>
    <n v="48"/>
    <x v="0"/>
    <n v="0"/>
    <n v="4.8"/>
    <n v="280"/>
    <n v="3080"/>
    <x v="11"/>
    <n v="7"/>
    <s v="Q3"/>
    <s v="Friday"/>
    <s v="Chennai"/>
    <s v="Teams"/>
    <s v="Invoice Query"/>
    <x v="0"/>
    <x v="0"/>
    <s v="Normal"/>
    <s v="Excellent"/>
    <x v="0"/>
  </r>
  <r>
    <s v="OPS-102414"/>
    <d v="2025-10-15T00:00:00"/>
    <x v="1"/>
    <s v="Bengaluru"/>
    <s v="Vendor Query"/>
    <s v="Medium"/>
    <x v="0"/>
    <x v="2"/>
    <x v="0"/>
    <n v="11"/>
    <n v="24"/>
    <x v="0"/>
    <n v="1"/>
    <n v="4.2"/>
    <n v="450"/>
    <n v="4950"/>
    <x v="3"/>
    <n v="10"/>
    <s v="Q4"/>
    <s v="Wednesday"/>
    <s v="Bengaluru"/>
    <s v="Email"/>
    <s v="Vendor Query"/>
    <x v="1"/>
    <x v="0"/>
    <s v="Normal"/>
    <s v="Excellent"/>
    <x v="1"/>
  </r>
  <r>
    <s v="OPS-102530"/>
    <d v="2025-10-11T00:00:00"/>
    <x v="0"/>
    <s v="Bengaluru"/>
    <s v="Compliance Request"/>
    <s v="Medium"/>
    <x v="2"/>
    <x v="2"/>
    <x v="1"/>
    <n v="26.5"/>
    <n v="24"/>
    <x v="1"/>
    <n v="2"/>
    <n v="3.7"/>
    <n v="320"/>
    <n v="8480"/>
    <x v="3"/>
    <n v="10"/>
    <s v="Q4"/>
    <s v="Saturday"/>
    <s v="Bengaluru"/>
    <s v="Teams"/>
    <s v="Compliance Request"/>
    <x v="0"/>
    <x v="1"/>
    <s v="Normal"/>
    <s v="At Risk"/>
    <x v="1"/>
  </r>
  <r>
    <s v="OPS-100646"/>
    <d v="2025-05-28T00:00:00"/>
    <x v="4"/>
    <s v="Gurugram"/>
    <s v="Report Request"/>
    <s v="Medium"/>
    <x v="0"/>
    <x v="1"/>
    <x v="0"/>
    <n v="1.8"/>
    <n v="24"/>
    <x v="0"/>
    <n v="1"/>
    <n v="4.5999999999999996"/>
    <n v="350"/>
    <n v="630"/>
    <x v="2"/>
    <n v="5"/>
    <s v="Q2"/>
    <s v="Wednesday"/>
    <s v="Gurugram"/>
    <s v="Email"/>
    <s v="Report Request"/>
    <x v="4"/>
    <x v="0"/>
    <s v="Normal"/>
    <s v="Excellent"/>
    <x v="1"/>
  </r>
  <r>
    <s v="OPS-100457"/>
    <d v="2025-07-08T00:00:00"/>
    <x v="3"/>
    <s v="Chennai"/>
    <s v="Access Request"/>
    <s v="Medium"/>
    <x v="0"/>
    <x v="4"/>
    <x v="0"/>
    <n v="17.600000000000001"/>
    <n v="24"/>
    <x v="0"/>
    <n v="1"/>
    <n v="4.4000000000000004"/>
    <n v="400"/>
    <n v="7040"/>
    <x v="11"/>
    <n v="7"/>
    <s v="Q3"/>
    <s v="Tuesday"/>
    <s v="Chennai"/>
    <s v="Email"/>
    <s v="Access Request"/>
    <x v="3"/>
    <x v="0"/>
    <s v="Normal"/>
    <s v="Good"/>
    <x v="1"/>
  </r>
  <r>
    <s v="OPS-102034"/>
    <d v="2025-08-11T00:00:00"/>
    <x v="2"/>
    <s v="Gurugram"/>
    <s v="Vendor Query"/>
    <s v="Medium"/>
    <x v="2"/>
    <x v="3"/>
    <x v="0"/>
    <n v="3.1"/>
    <n v="24"/>
    <x v="0"/>
    <n v="0"/>
    <n v="4.9000000000000004"/>
    <n v="350"/>
    <n v="1085"/>
    <x v="1"/>
    <n v="8"/>
    <s v="Q3"/>
    <s v="Monday"/>
    <s v="Gurugram"/>
    <s v="Teams"/>
    <s v="Vendor Query"/>
    <x v="2"/>
    <x v="0"/>
    <s v="Normal"/>
    <s v="Excellent"/>
    <x v="0"/>
  </r>
  <r>
    <s v="OPS-101319"/>
    <d v="2025-01-14T00:00:00"/>
    <x v="6"/>
    <s v="Pune"/>
    <s v="Report Request"/>
    <s v="Medium"/>
    <x v="0"/>
    <x v="3"/>
    <x v="0"/>
    <n v="33.5"/>
    <n v="24"/>
    <x v="1"/>
    <n v="0"/>
    <n v="3.7"/>
    <n v="400"/>
    <n v="13400"/>
    <x v="5"/>
    <n v="1"/>
    <s v="Q1"/>
    <s v="Tuesday"/>
    <s v="Pune"/>
    <s v="Email"/>
    <s v="Report Request"/>
    <x v="6"/>
    <x v="1"/>
    <s v="Normal"/>
    <s v="At Risk"/>
    <x v="0"/>
  </r>
  <r>
    <s v="OPS-102645"/>
    <d v="2025-09-15T00:00:00"/>
    <x v="5"/>
    <s v="Bengaluru"/>
    <s v="Vendor Query"/>
    <s v="Medium"/>
    <x v="0"/>
    <x v="1"/>
    <x v="0"/>
    <n v="12.3"/>
    <n v="24"/>
    <x v="0"/>
    <n v="0"/>
    <n v="4.2"/>
    <n v="320"/>
    <n v="3936"/>
    <x v="9"/>
    <n v="9"/>
    <s v="Q3"/>
    <s v="Monday"/>
    <s v="Bengaluru"/>
    <s v="Email"/>
    <s v="Vendor Query"/>
    <x v="5"/>
    <x v="0"/>
    <s v="Normal"/>
    <s v="Good"/>
    <x v="0"/>
  </r>
  <r>
    <s v="OPS-101334"/>
    <d v="2025-08-03T00:00:00"/>
    <x v="0"/>
    <s v="Bengaluru"/>
    <s v="Access Request"/>
    <s v="Medium"/>
    <x v="3"/>
    <x v="2"/>
    <x v="0"/>
    <n v="10.199999999999999"/>
    <n v="24"/>
    <x v="0"/>
    <n v="1"/>
    <n v="4.0999999999999996"/>
    <n v="280"/>
    <n v="2856"/>
    <x v="1"/>
    <n v="8"/>
    <s v="Q3"/>
    <s v="Sunday"/>
    <s v="Bengaluru"/>
    <s v="Phone"/>
    <s v="Access Request"/>
    <x v="0"/>
    <x v="0"/>
    <s v="Normal"/>
    <s v="Excellent"/>
    <x v="1"/>
  </r>
  <r>
    <s v="OPS-100813"/>
    <d v="2025-12-06T00:00:00"/>
    <x v="3"/>
    <s v="Pune"/>
    <s v="Access Request"/>
    <s v="Medium"/>
    <x v="0"/>
    <x v="1"/>
    <x v="0"/>
    <n v="15.2"/>
    <n v="24"/>
    <x v="0"/>
    <n v="1"/>
    <n v="4.8"/>
    <n v="320"/>
    <n v="4864"/>
    <x v="7"/>
    <n v="12"/>
    <s v="Q4"/>
    <s v="Saturday"/>
    <s v="Pune"/>
    <s v="Email"/>
    <s v="Access Request"/>
    <x v="3"/>
    <x v="0"/>
    <s v="Normal"/>
    <s v="Good"/>
    <x v="1"/>
  </r>
  <r>
    <s v="OPS-100309"/>
    <d v="2025-08-26T00:00:00"/>
    <x v="6"/>
    <s v="Mumbai"/>
    <s v="Vendor Query"/>
    <s v="High"/>
    <x v="1"/>
    <x v="3"/>
    <x v="0"/>
    <n v="23.6"/>
    <n v="12"/>
    <x v="1"/>
    <n v="0"/>
    <n v="4.4000000000000004"/>
    <n v="350"/>
    <n v="8260"/>
    <x v="1"/>
    <n v="8"/>
    <s v="Q3"/>
    <s v="Tuesday"/>
    <s v="Mumbai"/>
    <s v="Portal"/>
    <s v="Vendor Query"/>
    <x v="6"/>
    <x v="1"/>
    <s v="Normal"/>
    <s v="Critical"/>
    <x v="0"/>
  </r>
  <r>
    <s v="OPS-101007"/>
    <d v="2025-06-21T00:00:00"/>
    <x v="5"/>
    <s v="Chennai"/>
    <s v="Vendor Query"/>
    <s v="High"/>
    <x v="3"/>
    <x v="0"/>
    <x v="2"/>
    <n v="0.8"/>
    <n v="12"/>
    <x v="0"/>
    <n v="0"/>
    <n v="4.9000000000000004"/>
    <n v="450"/>
    <n v="360"/>
    <x v="0"/>
    <n v="6"/>
    <s v="Q2"/>
    <s v="Saturday"/>
    <s v="Chennai"/>
    <s v="Phone"/>
    <s v="Vendor Query"/>
    <x v="5"/>
    <x v="0"/>
    <s v="Normal"/>
    <s v="Excellent"/>
    <x v="0"/>
  </r>
  <r>
    <s v="OPS-100065"/>
    <d v="2025-02-23T00:00:00"/>
    <x v="4"/>
    <s v="Pune"/>
    <s v="Compliance Request"/>
    <s v="Medium"/>
    <x v="1"/>
    <x v="4"/>
    <x v="0"/>
    <n v="2.7"/>
    <n v="24"/>
    <x v="0"/>
    <n v="0"/>
    <n v="4.8"/>
    <n v="350"/>
    <n v="945"/>
    <x v="4"/>
    <n v="2"/>
    <s v="Q1"/>
    <s v="Sunday"/>
    <s v="Pune"/>
    <s v="Portal"/>
    <s v="Compliance Request"/>
    <x v="4"/>
    <x v="0"/>
    <s v="Normal"/>
    <s v="Excellent"/>
    <x v="0"/>
  </r>
  <r>
    <s v="OPS-104745"/>
    <d v="2025-04-14T00:00:00"/>
    <x v="6"/>
    <s v="Gurugram"/>
    <s v="System Issue"/>
    <s v="Low"/>
    <x v="3"/>
    <x v="1"/>
    <x v="2"/>
    <n v="16.2"/>
    <n v="48"/>
    <x v="0"/>
    <n v="0"/>
    <n v="4.7"/>
    <n v="350"/>
    <n v="5670"/>
    <x v="10"/>
    <n v="4"/>
    <s v="Q2"/>
    <s v="Monday"/>
    <s v="Gurugram"/>
    <s v="Phone"/>
    <s v="System Issue"/>
    <x v="6"/>
    <x v="0"/>
    <s v="Normal"/>
    <s v="Excellent"/>
    <x v="0"/>
  </r>
  <r>
    <s v="OPS-103823"/>
    <d v="2025-07-05T00:00:00"/>
    <x v="1"/>
    <s v="Hyderabad"/>
    <s v="Employee Query"/>
    <s v="Low"/>
    <x v="0"/>
    <x v="2"/>
    <x v="2"/>
    <n v="15.4"/>
    <n v="48"/>
    <x v="0"/>
    <n v="0"/>
    <n v="4.9000000000000004"/>
    <n v="320"/>
    <n v="4928"/>
    <x v="11"/>
    <n v="7"/>
    <s v="Q3"/>
    <s v="Saturday"/>
    <s v="Hyderabad"/>
    <s v="Email"/>
    <s v="Employee Query"/>
    <x v="1"/>
    <x v="0"/>
    <s v="Normal"/>
    <s v="Excellent"/>
    <x v="0"/>
  </r>
  <r>
    <s v="OPS-101218"/>
    <d v="2025-08-03T00:00:00"/>
    <x v="1"/>
    <s v="Gurugram"/>
    <s v="Vendor Query"/>
    <s v="Low"/>
    <x v="0"/>
    <x v="1"/>
    <x v="0"/>
    <n v="4.3"/>
    <n v="48"/>
    <x v="0"/>
    <n v="0"/>
    <n v="4.9000000000000004"/>
    <n v="450"/>
    <n v="1935"/>
    <x v="1"/>
    <n v="8"/>
    <s v="Q3"/>
    <s v="Sunday"/>
    <s v="Gurugram"/>
    <s v="Email"/>
    <s v="Vendor Query"/>
    <x v="1"/>
    <x v="0"/>
    <s v="Normal"/>
    <s v="Excellent"/>
    <x v="0"/>
  </r>
  <r>
    <s v="OPS-104394"/>
    <d v="2025-05-07T00:00:00"/>
    <x v="2"/>
    <s v="Hyderabad"/>
    <s v="Data Correction"/>
    <s v="Low"/>
    <x v="2"/>
    <x v="1"/>
    <x v="0"/>
    <n v="9.1999999999999993"/>
    <n v="48"/>
    <x v="0"/>
    <n v="0"/>
    <n v="4.5"/>
    <n v="320"/>
    <n v="2944"/>
    <x v="2"/>
    <n v="5"/>
    <s v="Q2"/>
    <s v="Wednesday"/>
    <s v="Hyderabad"/>
    <s v="Teams"/>
    <s v="Data Correction"/>
    <x v="2"/>
    <x v="0"/>
    <s v="Normal"/>
    <s v="Excellent"/>
    <x v="0"/>
  </r>
  <r>
    <s v="OPS-104535"/>
    <d v="2025-08-01T00:00:00"/>
    <x v="2"/>
    <s v="Hyderabad"/>
    <s v="Report Request"/>
    <s v="Medium"/>
    <x v="0"/>
    <x v="2"/>
    <x v="0"/>
    <n v="7.6"/>
    <n v="24"/>
    <x v="0"/>
    <n v="0"/>
    <n v="4.3"/>
    <n v="350"/>
    <n v="2660"/>
    <x v="1"/>
    <n v="8"/>
    <s v="Q3"/>
    <s v="Friday"/>
    <s v="Hyderabad"/>
    <s v="Email"/>
    <s v="Report Request"/>
    <x v="2"/>
    <x v="0"/>
    <s v="Normal"/>
    <s v="Excellent"/>
    <x v="0"/>
  </r>
  <r>
    <s v="OPS-101578"/>
    <d v="2025-01-03T00:00:00"/>
    <x v="0"/>
    <s v="Chennai"/>
    <s v="Employee Query"/>
    <s v="Medium"/>
    <x v="0"/>
    <x v="1"/>
    <x v="0"/>
    <n v="14.2"/>
    <n v="24"/>
    <x v="0"/>
    <n v="0"/>
    <n v="4.8"/>
    <n v="280"/>
    <n v="3976"/>
    <x v="5"/>
    <n v="1"/>
    <s v="Q1"/>
    <s v="Friday"/>
    <s v="Chennai"/>
    <s v="Email"/>
    <s v="Employee Query"/>
    <x v="0"/>
    <x v="0"/>
    <s v="Normal"/>
    <s v="Good"/>
    <x v="0"/>
  </r>
  <r>
    <s v="OPS-104839"/>
    <d v="2025-04-24T00:00:00"/>
    <x v="0"/>
    <s v="Hyderabad"/>
    <s v="System Issue"/>
    <s v="Low"/>
    <x v="3"/>
    <x v="1"/>
    <x v="0"/>
    <n v="29"/>
    <n v="48"/>
    <x v="0"/>
    <n v="0"/>
    <n v="4.7"/>
    <n v="280"/>
    <n v="8120"/>
    <x v="10"/>
    <n v="4"/>
    <s v="Q2"/>
    <s v="Thursday"/>
    <s v="Hyderabad"/>
    <s v="Phone"/>
    <s v="System Issue"/>
    <x v="0"/>
    <x v="0"/>
    <s v="Normal"/>
    <s v="Good"/>
    <x v="0"/>
  </r>
  <r>
    <s v="OPS-102491"/>
    <d v="2025-06-22T00:00:00"/>
    <x v="6"/>
    <s v="Hyderabad"/>
    <s v="Report Request"/>
    <s v="Medium"/>
    <x v="3"/>
    <x v="1"/>
    <x v="0"/>
    <n v="24.1"/>
    <n v="24"/>
    <x v="1"/>
    <n v="0"/>
    <n v="3.9"/>
    <n v="350"/>
    <n v="8435"/>
    <x v="0"/>
    <n v="6"/>
    <s v="Q2"/>
    <s v="Sunday"/>
    <s v="Hyderabad"/>
    <s v="Phone"/>
    <s v="Report Request"/>
    <x v="6"/>
    <x v="1"/>
    <s v="Normal"/>
    <s v="At Risk"/>
    <x v="0"/>
  </r>
  <r>
    <s v="OPS-104303"/>
    <d v="2025-08-06T00:00:00"/>
    <x v="5"/>
    <s v="Pune"/>
    <s v="Vendor Query"/>
    <s v="Medium"/>
    <x v="2"/>
    <x v="0"/>
    <x v="1"/>
    <n v="23.3"/>
    <n v="24"/>
    <x v="0"/>
    <n v="2"/>
    <n v="4.0999999999999996"/>
    <n v="350"/>
    <n v="8155"/>
    <x v="1"/>
    <n v="8"/>
    <s v="Q3"/>
    <s v="Wednesday"/>
    <s v="Pune"/>
    <s v="Teams"/>
    <s v="Vendor Query"/>
    <x v="5"/>
    <x v="0"/>
    <s v="Normal"/>
    <s v="Good"/>
    <x v="1"/>
  </r>
  <r>
    <s v="OPS-101886"/>
    <d v="2025-07-02T00:00:00"/>
    <x v="4"/>
    <s v="Pune"/>
    <s v="Invoice Query"/>
    <s v="Medium"/>
    <x v="0"/>
    <x v="4"/>
    <x v="0"/>
    <n v="2.1"/>
    <n v="24"/>
    <x v="0"/>
    <n v="0"/>
    <n v="5"/>
    <n v="320"/>
    <n v="672"/>
    <x v="11"/>
    <n v="7"/>
    <s v="Q3"/>
    <s v="Wednesday"/>
    <s v="Pune"/>
    <s v="Email"/>
    <s v="Invoice Query"/>
    <x v="4"/>
    <x v="0"/>
    <s v="Normal"/>
    <s v="Excellent"/>
    <x v="0"/>
  </r>
  <r>
    <s v="OPS-104105"/>
    <d v="2025-01-04T00:00:00"/>
    <x v="5"/>
    <s v="Chennai"/>
    <s v="Access Request"/>
    <s v="Medium"/>
    <x v="2"/>
    <x v="1"/>
    <x v="0"/>
    <n v="7.9"/>
    <n v="24"/>
    <x v="0"/>
    <n v="1"/>
    <n v="5"/>
    <n v="450"/>
    <n v="3555"/>
    <x v="5"/>
    <n v="1"/>
    <s v="Q1"/>
    <s v="Saturday"/>
    <s v="Chennai"/>
    <s v="Teams"/>
    <s v="Access Request"/>
    <x v="5"/>
    <x v="0"/>
    <s v="Normal"/>
    <s v="Excellent"/>
    <x v="1"/>
  </r>
  <r>
    <s v="OPS-104012"/>
    <d v="2025-12-15T00:00:00"/>
    <x v="0"/>
    <s v="Hyderabad"/>
    <s v="Access Request"/>
    <s v="Critical"/>
    <x v="0"/>
    <x v="2"/>
    <x v="2"/>
    <n v="7"/>
    <n v="4"/>
    <x v="1"/>
    <n v="1"/>
    <n v="4.5"/>
    <n v="450"/>
    <n v="3150"/>
    <x v="7"/>
    <n v="12"/>
    <s v="Q4"/>
    <s v="Monday"/>
    <s v="Hyderabad"/>
    <s v="Email"/>
    <s v="Access Request"/>
    <x v="0"/>
    <x v="1"/>
    <s v="Normal"/>
    <s v="Critical"/>
    <x v="1"/>
  </r>
  <r>
    <s v="OPS-102355"/>
    <d v="2025-09-06T00:00:00"/>
    <x v="5"/>
    <s v="Bengaluru"/>
    <s v="Data Correction"/>
    <s v="Medium"/>
    <x v="0"/>
    <x v="4"/>
    <x v="0"/>
    <n v="4.4000000000000004"/>
    <n v="24"/>
    <x v="0"/>
    <n v="1"/>
    <n v="4.2"/>
    <n v="450"/>
    <n v="1980"/>
    <x v="9"/>
    <n v="9"/>
    <s v="Q3"/>
    <s v="Saturday"/>
    <s v="Bengaluru"/>
    <s v="Email"/>
    <s v="Data Correction"/>
    <x v="5"/>
    <x v="0"/>
    <s v="Normal"/>
    <s v="Excellent"/>
    <x v="1"/>
  </r>
  <r>
    <s v="OPS-101238"/>
    <d v="2025-05-12T00:00:00"/>
    <x v="5"/>
    <s v="Chennai"/>
    <s v="Invoice Query"/>
    <s v="Low"/>
    <x v="1"/>
    <x v="1"/>
    <x v="1"/>
    <n v="18.899999999999999"/>
    <n v="48"/>
    <x v="0"/>
    <n v="2"/>
    <n v="4.5"/>
    <n v="400"/>
    <n v="7560"/>
    <x v="2"/>
    <n v="5"/>
    <s v="Q2"/>
    <s v="Monday"/>
    <s v="Chennai"/>
    <s v="Portal"/>
    <s v="Invoice Query"/>
    <x v="5"/>
    <x v="0"/>
    <s v="Normal"/>
    <s v="Excellent"/>
    <x v="1"/>
  </r>
  <r>
    <s v="OPS-101226"/>
    <d v="2025-05-24T00:00:00"/>
    <x v="4"/>
    <s v="Chennai"/>
    <s v="Compliance Request"/>
    <s v="High"/>
    <x v="0"/>
    <x v="1"/>
    <x v="0"/>
    <n v="4.5999999999999996"/>
    <n v="12"/>
    <x v="0"/>
    <n v="0"/>
    <n v="5"/>
    <n v="350"/>
    <n v="1610"/>
    <x v="2"/>
    <n v="5"/>
    <s v="Q2"/>
    <s v="Saturday"/>
    <s v="Chennai"/>
    <s v="Email"/>
    <s v="Compliance Request"/>
    <x v="4"/>
    <x v="0"/>
    <s v="Normal"/>
    <s v="Excellent"/>
    <x v="0"/>
  </r>
  <r>
    <s v="OPS-103200"/>
    <d v="2025-06-06T00:00:00"/>
    <x v="4"/>
    <s v="Mumbai"/>
    <s v="System Issue"/>
    <s v="Medium"/>
    <x v="0"/>
    <x v="1"/>
    <x v="0"/>
    <n v="28.1"/>
    <n v="24"/>
    <x v="1"/>
    <n v="0"/>
    <n v="4.4000000000000004"/>
    <n v="280"/>
    <n v="7868"/>
    <x v="0"/>
    <n v="6"/>
    <s v="Q2"/>
    <s v="Friday"/>
    <s v="Mumbai"/>
    <s v="Email"/>
    <s v="System Issue"/>
    <x v="4"/>
    <x v="1"/>
    <s v="Normal"/>
    <s v="At Risk"/>
    <x v="0"/>
  </r>
  <r>
    <s v="OPS-104169"/>
    <d v="2025-01-10T00:00:00"/>
    <x v="1"/>
    <s v="Chennai"/>
    <s v="System Issue"/>
    <s v="Low"/>
    <x v="0"/>
    <x v="4"/>
    <x v="0"/>
    <n v="8.1999999999999993"/>
    <n v="48"/>
    <x v="0"/>
    <n v="0"/>
    <n v="5"/>
    <n v="400"/>
    <n v="3280"/>
    <x v="5"/>
    <n v="1"/>
    <s v="Q1"/>
    <s v="Friday"/>
    <s v="Chennai"/>
    <s v="Email"/>
    <s v="System Issue"/>
    <x v="1"/>
    <x v="0"/>
    <s v="Normal"/>
    <s v="Excellent"/>
    <x v="0"/>
  </r>
  <r>
    <s v="OPS-102385"/>
    <d v="2025-06-12T00:00:00"/>
    <x v="4"/>
    <s v="Hyderabad"/>
    <s v="Data Correction"/>
    <s v="Medium"/>
    <x v="0"/>
    <x v="1"/>
    <x v="0"/>
    <n v="12.6"/>
    <n v="24"/>
    <x v="0"/>
    <n v="2"/>
    <n v="4.0999999999999996"/>
    <n v="320"/>
    <n v="4032"/>
    <x v="0"/>
    <n v="6"/>
    <s v="Q2"/>
    <s v="Thursday"/>
    <s v="Hyderabad"/>
    <s v="Email"/>
    <s v="Data Correction"/>
    <x v="4"/>
    <x v="0"/>
    <s v="Normal"/>
    <s v="Good"/>
    <x v="1"/>
  </r>
  <r>
    <s v="OPS-100920"/>
    <d v="2025-03-09T00:00:00"/>
    <x v="3"/>
    <s v="Gurugram"/>
    <s v="Employee Query"/>
    <s v="Medium"/>
    <x v="0"/>
    <x v="4"/>
    <x v="0"/>
    <n v="1"/>
    <n v="24"/>
    <x v="0"/>
    <n v="2"/>
    <n v="4.4000000000000004"/>
    <n v="400"/>
    <n v="400"/>
    <x v="8"/>
    <n v="3"/>
    <s v="Q1"/>
    <s v="Sunday"/>
    <s v="Gurugram"/>
    <s v="Email"/>
    <s v="Employee Query"/>
    <x v="3"/>
    <x v="0"/>
    <s v="Normal"/>
    <s v="Excellent"/>
    <x v="1"/>
  </r>
  <r>
    <s v="OPS-101929"/>
    <d v="2025-08-31T00:00:00"/>
    <x v="3"/>
    <s v="Noida"/>
    <s v="Employee Query"/>
    <s v="High"/>
    <x v="1"/>
    <x v="4"/>
    <x v="0"/>
    <n v="8.5"/>
    <n v="12"/>
    <x v="0"/>
    <n v="0"/>
    <n v="4.9000000000000004"/>
    <n v="350"/>
    <n v="2975"/>
    <x v="1"/>
    <n v="8"/>
    <s v="Q3"/>
    <s v="Sunday"/>
    <s v="Noida"/>
    <s v="Portal"/>
    <s v="Employee Query"/>
    <x v="3"/>
    <x v="0"/>
    <s v="Normal"/>
    <s v="Good"/>
    <x v="0"/>
  </r>
  <r>
    <s v="OPS-101619"/>
    <d v="2025-12-15T00:00:00"/>
    <x v="6"/>
    <s v="Gurugram"/>
    <s v="Invoice Query"/>
    <s v="High"/>
    <x v="3"/>
    <x v="2"/>
    <x v="1"/>
    <n v="11.4"/>
    <n v="12"/>
    <x v="0"/>
    <n v="1"/>
    <n v="4.5999999999999996"/>
    <n v="400"/>
    <n v="4560"/>
    <x v="7"/>
    <n v="12"/>
    <s v="Q4"/>
    <s v="Monday"/>
    <s v="Gurugram"/>
    <s v="Phone"/>
    <s v="Invoice Query"/>
    <x v="6"/>
    <x v="0"/>
    <s v="Normal"/>
    <s v="Good"/>
    <x v="1"/>
  </r>
  <r>
    <s v="OPS-100085"/>
    <d v="2025-12-04T00:00:00"/>
    <x v="0"/>
    <s v="Hyderabad"/>
    <s v="Invoice Query"/>
    <s v="High"/>
    <x v="0"/>
    <x v="1"/>
    <x v="0"/>
    <n v="15"/>
    <n v="12"/>
    <x v="1"/>
    <n v="1"/>
    <n v="4"/>
    <n v="350"/>
    <n v="5250"/>
    <x v="7"/>
    <n v="12"/>
    <s v="Q4"/>
    <s v="Thursday"/>
    <s v="Hyderabad"/>
    <s v="Email"/>
    <s v="Invoice Query"/>
    <x v="0"/>
    <x v="1"/>
    <s v="Normal"/>
    <s v="At Risk"/>
    <x v="1"/>
  </r>
  <r>
    <s v="OPS-103352"/>
    <d v="2025-10-04T00:00:00"/>
    <x v="6"/>
    <s v="Mumbai"/>
    <s v="Compliance Request"/>
    <s v="High"/>
    <x v="1"/>
    <x v="3"/>
    <x v="0"/>
    <n v="11"/>
    <n v="12"/>
    <x v="0"/>
    <n v="1"/>
    <n v="4.2"/>
    <n v="280"/>
    <n v="3080"/>
    <x v="3"/>
    <n v="10"/>
    <s v="Q4"/>
    <s v="Saturday"/>
    <s v="Mumbai"/>
    <s v="Portal"/>
    <s v="Compliance Request"/>
    <x v="6"/>
    <x v="0"/>
    <s v="Normal"/>
    <s v="Good"/>
    <x v="1"/>
  </r>
  <r>
    <s v="OPS-104088"/>
    <d v="2025-04-19T00:00:00"/>
    <x v="2"/>
    <s v="Noida"/>
    <s v="Vendor Query"/>
    <s v="Medium"/>
    <x v="1"/>
    <x v="0"/>
    <x v="0"/>
    <n v="9.8000000000000007"/>
    <n v="24"/>
    <x v="0"/>
    <n v="1"/>
    <n v="4.3"/>
    <n v="450"/>
    <n v="4410"/>
    <x v="10"/>
    <n v="4"/>
    <s v="Q2"/>
    <s v="Saturday"/>
    <s v="Noida"/>
    <s v="Portal"/>
    <s v="Vendor Query"/>
    <x v="2"/>
    <x v="0"/>
    <s v="Normal"/>
    <s v="Excellent"/>
    <x v="1"/>
  </r>
  <r>
    <s v="OPS-103035"/>
    <d v="2025-08-14T00:00:00"/>
    <x v="2"/>
    <s v="Mumbai"/>
    <s v="Access Request"/>
    <s v="High"/>
    <x v="3"/>
    <x v="2"/>
    <x v="0"/>
    <n v="4.2"/>
    <n v="12"/>
    <x v="0"/>
    <n v="0"/>
    <n v="5"/>
    <n v="280"/>
    <n v="1176"/>
    <x v="1"/>
    <n v="8"/>
    <s v="Q3"/>
    <s v="Thursday"/>
    <s v="Mumbai"/>
    <s v="Phone"/>
    <s v="Access Request"/>
    <x v="2"/>
    <x v="0"/>
    <s v="Normal"/>
    <s v="Excellent"/>
    <x v="0"/>
  </r>
  <r>
    <s v="OPS-100674"/>
    <d v="2025-08-21T00:00:00"/>
    <x v="4"/>
    <s v="Hyderabad"/>
    <s v="System Issue"/>
    <s v="Medium"/>
    <x v="3"/>
    <x v="4"/>
    <x v="0"/>
    <n v="12.7"/>
    <n v="24"/>
    <x v="0"/>
    <n v="0"/>
    <n v="4.0999999999999996"/>
    <n v="450"/>
    <n v="5715"/>
    <x v="1"/>
    <n v="8"/>
    <s v="Q3"/>
    <s v="Thursday"/>
    <s v="Hyderabad"/>
    <s v="Phone"/>
    <s v="System Issue"/>
    <x v="4"/>
    <x v="0"/>
    <s v="Normal"/>
    <s v="Good"/>
    <x v="0"/>
  </r>
  <r>
    <s v="OPS-100187"/>
    <d v="2025-11-03T00:00:00"/>
    <x v="4"/>
    <s v="Mumbai"/>
    <s v="System Issue"/>
    <s v="Medium"/>
    <x v="0"/>
    <x v="3"/>
    <x v="0"/>
    <n v="10.6"/>
    <n v="24"/>
    <x v="0"/>
    <n v="0"/>
    <n v="5"/>
    <n v="450"/>
    <n v="4770"/>
    <x v="6"/>
    <n v="11"/>
    <s v="Q4"/>
    <s v="Monday"/>
    <s v="Mumbai"/>
    <s v="Email"/>
    <s v="System Issue"/>
    <x v="4"/>
    <x v="0"/>
    <s v="Normal"/>
    <s v="Excellent"/>
    <x v="0"/>
  </r>
  <r>
    <s v="OPS-101434"/>
    <d v="2025-01-12T00:00:00"/>
    <x v="0"/>
    <s v="Bengaluru"/>
    <s v="Access Request"/>
    <s v="Medium"/>
    <x v="1"/>
    <x v="1"/>
    <x v="0"/>
    <n v="6.4"/>
    <n v="24"/>
    <x v="0"/>
    <n v="0"/>
    <n v="5"/>
    <n v="350"/>
    <n v="2240"/>
    <x v="5"/>
    <n v="1"/>
    <s v="Q1"/>
    <s v="Sunday"/>
    <s v="Bengaluru"/>
    <s v="Portal"/>
    <s v="Access Request"/>
    <x v="0"/>
    <x v="0"/>
    <s v="Normal"/>
    <s v="Excellent"/>
    <x v="0"/>
  </r>
  <r>
    <s v="OPS-104931"/>
    <d v="2025-03-16T00:00:00"/>
    <x v="6"/>
    <s v="Pune"/>
    <s v="Report Request"/>
    <s v="High"/>
    <x v="0"/>
    <x v="4"/>
    <x v="0"/>
    <n v="16"/>
    <n v="12"/>
    <x v="1"/>
    <n v="0"/>
    <n v="4.9000000000000004"/>
    <n v="280"/>
    <n v="4480"/>
    <x v="8"/>
    <n v="3"/>
    <s v="Q1"/>
    <s v="Sunday"/>
    <s v="Pune"/>
    <s v="Email"/>
    <s v="Report Request"/>
    <x v="6"/>
    <x v="1"/>
    <s v="Normal"/>
    <s v="At Risk"/>
    <x v="0"/>
  </r>
  <r>
    <s v="OPS-103251"/>
    <d v="2025-11-14T00:00:00"/>
    <x v="0"/>
    <s v="Mumbai"/>
    <s v="Report Request"/>
    <s v="Critical"/>
    <x v="0"/>
    <x v="2"/>
    <x v="0"/>
    <n v="1.8"/>
    <n v="4"/>
    <x v="0"/>
    <n v="2"/>
    <n v="4.2"/>
    <n v="400"/>
    <n v="720"/>
    <x v="6"/>
    <n v="11"/>
    <s v="Q4"/>
    <s v="Friday"/>
    <s v="Mumbai"/>
    <s v="Email"/>
    <s v="Report Request"/>
    <x v="0"/>
    <x v="0"/>
    <s v="Critical Risk"/>
    <s v="Excellent"/>
    <x v="1"/>
  </r>
  <r>
    <s v="OPS-102940"/>
    <d v="2025-08-01T00:00:00"/>
    <x v="3"/>
    <s v="Mumbai"/>
    <s v="Report Request"/>
    <s v="Medium"/>
    <x v="1"/>
    <x v="4"/>
    <x v="0"/>
    <n v="21.3"/>
    <n v="24"/>
    <x v="0"/>
    <n v="0"/>
    <n v="4.5"/>
    <n v="400"/>
    <n v="8520"/>
    <x v="1"/>
    <n v="8"/>
    <s v="Q3"/>
    <s v="Friday"/>
    <s v="Mumbai"/>
    <s v="Portal"/>
    <s v="Report Request"/>
    <x v="3"/>
    <x v="0"/>
    <s v="Normal"/>
    <s v="Good"/>
    <x v="0"/>
  </r>
  <r>
    <s v="OPS-103739"/>
    <d v="2025-12-25T00:00:00"/>
    <x v="1"/>
    <s v="Mumbai"/>
    <s v="Invoice Query"/>
    <s v="Low"/>
    <x v="0"/>
    <x v="3"/>
    <x v="2"/>
    <n v="12.1"/>
    <n v="48"/>
    <x v="0"/>
    <n v="0"/>
    <n v="5"/>
    <n v="400"/>
    <n v="4840"/>
    <x v="7"/>
    <n v="12"/>
    <s v="Q4"/>
    <s v="Thursday"/>
    <s v="Mumbai"/>
    <s v="Email"/>
    <s v="Invoice Query"/>
    <x v="1"/>
    <x v="0"/>
    <s v="Normal"/>
    <s v="Excellent"/>
    <x v="0"/>
  </r>
  <r>
    <s v="OPS-104754"/>
    <d v="2025-10-27T00:00:00"/>
    <x v="2"/>
    <s v="Bengaluru"/>
    <s v="Vendor Query"/>
    <s v="Low"/>
    <x v="0"/>
    <x v="4"/>
    <x v="0"/>
    <n v="20.100000000000001"/>
    <n v="48"/>
    <x v="0"/>
    <n v="1"/>
    <n v="3.9"/>
    <n v="400"/>
    <n v="8040"/>
    <x v="3"/>
    <n v="10"/>
    <s v="Q4"/>
    <s v="Monday"/>
    <s v="Bengaluru"/>
    <s v="Email"/>
    <s v="Vendor Query"/>
    <x v="2"/>
    <x v="0"/>
    <s v="Normal"/>
    <s v="Excellent"/>
    <x v="1"/>
  </r>
  <r>
    <s v="OPS-101089"/>
    <d v="2025-03-27T00:00:00"/>
    <x v="1"/>
    <s v="Mumbai"/>
    <s v="Access Request"/>
    <s v="Medium"/>
    <x v="0"/>
    <x v="0"/>
    <x v="0"/>
    <n v="1.7"/>
    <n v="24"/>
    <x v="0"/>
    <n v="1"/>
    <n v="4.8"/>
    <n v="450"/>
    <n v="765"/>
    <x v="8"/>
    <n v="3"/>
    <s v="Q1"/>
    <s v="Thursday"/>
    <s v="Mumbai"/>
    <s v="Email"/>
    <s v="Access Request"/>
    <x v="1"/>
    <x v="0"/>
    <s v="Normal"/>
    <s v="Excellent"/>
    <x v="1"/>
  </r>
  <r>
    <s v="OPS-103148"/>
    <d v="2025-08-10T00:00:00"/>
    <x v="3"/>
    <s v="Noida"/>
    <s v="Compliance Request"/>
    <s v="Low"/>
    <x v="0"/>
    <x v="2"/>
    <x v="0"/>
    <n v="11.6"/>
    <n v="48"/>
    <x v="0"/>
    <n v="0"/>
    <n v="4.5"/>
    <n v="400"/>
    <n v="4640"/>
    <x v="1"/>
    <n v="8"/>
    <s v="Q3"/>
    <s v="Sunday"/>
    <s v="Noida"/>
    <s v="Email"/>
    <s v="Compliance Request"/>
    <x v="3"/>
    <x v="0"/>
    <s v="Normal"/>
    <s v="Excellent"/>
    <x v="0"/>
  </r>
  <r>
    <s v="OPS-100620"/>
    <d v="2025-11-17T00:00:00"/>
    <x v="1"/>
    <s v="Mumbai"/>
    <s v="Report Request"/>
    <s v="Low"/>
    <x v="0"/>
    <x v="0"/>
    <x v="0"/>
    <n v="12.8"/>
    <n v="48"/>
    <x v="0"/>
    <n v="0"/>
    <n v="5"/>
    <n v="320"/>
    <n v="4096"/>
    <x v="6"/>
    <n v="11"/>
    <s v="Q4"/>
    <s v="Monday"/>
    <s v="Mumbai"/>
    <s v="Email"/>
    <s v="Report Request"/>
    <x v="1"/>
    <x v="0"/>
    <s v="Normal"/>
    <s v="Excellent"/>
    <x v="0"/>
  </r>
  <r>
    <s v="OPS-104172"/>
    <d v="2025-11-20T00:00:00"/>
    <x v="1"/>
    <s v="Pune"/>
    <s v="Data Correction"/>
    <s v="Low"/>
    <x v="1"/>
    <x v="1"/>
    <x v="0"/>
    <n v="8.3000000000000007"/>
    <n v="48"/>
    <x v="0"/>
    <n v="0"/>
    <n v="5"/>
    <n v="280"/>
    <n v="2324"/>
    <x v="6"/>
    <n v="11"/>
    <s v="Q4"/>
    <s v="Thursday"/>
    <s v="Pune"/>
    <s v="Portal"/>
    <s v="Data Correction"/>
    <x v="1"/>
    <x v="0"/>
    <s v="Normal"/>
    <s v="Excellent"/>
    <x v="0"/>
  </r>
  <r>
    <s v="OPS-104017"/>
    <d v="2025-08-16T00:00:00"/>
    <x v="1"/>
    <s v="Chennai"/>
    <s v="Access Request"/>
    <s v="Low"/>
    <x v="2"/>
    <x v="4"/>
    <x v="0"/>
    <n v="41.5"/>
    <n v="48"/>
    <x v="0"/>
    <n v="1"/>
    <n v="3.5"/>
    <n v="350"/>
    <n v="14525"/>
    <x v="1"/>
    <n v="8"/>
    <s v="Q3"/>
    <s v="Saturday"/>
    <s v="Chennai"/>
    <s v="Teams"/>
    <s v="Access Request"/>
    <x v="1"/>
    <x v="0"/>
    <s v="Normal"/>
    <s v="Good"/>
    <x v="1"/>
  </r>
  <r>
    <s v="OPS-101215"/>
    <d v="2025-09-14T00:00:00"/>
    <x v="4"/>
    <s v="Mumbai"/>
    <s v="Report Request"/>
    <s v="Medium"/>
    <x v="0"/>
    <x v="0"/>
    <x v="2"/>
    <n v="14"/>
    <n v="24"/>
    <x v="0"/>
    <n v="1"/>
    <n v="4.2"/>
    <n v="350"/>
    <n v="4900"/>
    <x v="9"/>
    <n v="9"/>
    <s v="Q3"/>
    <s v="Sunday"/>
    <s v="Mumbai"/>
    <s v="Email"/>
    <s v="Report Request"/>
    <x v="4"/>
    <x v="0"/>
    <s v="Normal"/>
    <s v="Good"/>
    <x v="1"/>
  </r>
  <r>
    <s v="OPS-101703"/>
    <d v="2025-01-22T00:00:00"/>
    <x v="2"/>
    <s v="Pune"/>
    <s v="Vendor Query"/>
    <s v="High"/>
    <x v="1"/>
    <x v="4"/>
    <x v="0"/>
    <n v="6.9"/>
    <n v="12"/>
    <x v="0"/>
    <n v="0"/>
    <n v="5"/>
    <n v="320"/>
    <n v="2208"/>
    <x v="5"/>
    <n v="1"/>
    <s v="Q1"/>
    <s v="Wednesday"/>
    <s v="Pune"/>
    <s v="Portal"/>
    <s v="Vendor Query"/>
    <x v="2"/>
    <x v="0"/>
    <s v="Normal"/>
    <s v="Good"/>
    <x v="0"/>
  </r>
  <r>
    <s v="OPS-103265"/>
    <d v="2025-02-28T00:00:00"/>
    <x v="6"/>
    <s v="Noida"/>
    <s v="Employee Query"/>
    <s v="High"/>
    <x v="2"/>
    <x v="2"/>
    <x v="0"/>
    <n v="3.4"/>
    <n v="12"/>
    <x v="0"/>
    <n v="2"/>
    <n v="4.2"/>
    <n v="350"/>
    <n v="1190"/>
    <x v="4"/>
    <n v="2"/>
    <s v="Q1"/>
    <s v="Friday"/>
    <s v="Noida"/>
    <s v="Teams"/>
    <s v="Employee Query"/>
    <x v="6"/>
    <x v="0"/>
    <s v="Normal"/>
    <s v="Excellent"/>
    <x v="1"/>
  </r>
  <r>
    <s v="OPS-102066"/>
    <d v="2025-03-17T00:00:00"/>
    <x v="4"/>
    <s v="Bengaluru"/>
    <s v="Report Request"/>
    <s v="Low"/>
    <x v="0"/>
    <x v="4"/>
    <x v="0"/>
    <n v="36.299999999999997"/>
    <n v="48"/>
    <x v="0"/>
    <n v="0"/>
    <n v="4.4000000000000004"/>
    <n v="320"/>
    <n v="11616"/>
    <x v="8"/>
    <n v="3"/>
    <s v="Q1"/>
    <s v="Monday"/>
    <s v="Bengaluru"/>
    <s v="Email"/>
    <s v="Report Request"/>
    <x v="4"/>
    <x v="0"/>
    <s v="Normal"/>
    <s v="Good"/>
    <x v="0"/>
  </r>
  <r>
    <s v="OPS-100784"/>
    <d v="2025-12-07T00:00:00"/>
    <x v="2"/>
    <s v="Gurugram"/>
    <s v="Data Correction"/>
    <s v="Low"/>
    <x v="3"/>
    <x v="1"/>
    <x v="0"/>
    <n v="9.1"/>
    <n v="48"/>
    <x v="0"/>
    <n v="0"/>
    <n v="4.2"/>
    <n v="320"/>
    <n v="2912"/>
    <x v="7"/>
    <n v="12"/>
    <s v="Q4"/>
    <s v="Sunday"/>
    <s v="Gurugram"/>
    <s v="Phone"/>
    <s v="Data Correction"/>
    <x v="2"/>
    <x v="0"/>
    <s v="Normal"/>
    <s v="Excellent"/>
    <x v="0"/>
  </r>
  <r>
    <s v="OPS-104261"/>
    <d v="2025-11-24T00:00:00"/>
    <x v="4"/>
    <s v="Gurugram"/>
    <s v="Invoice Query"/>
    <s v="Low"/>
    <x v="0"/>
    <x v="2"/>
    <x v="0"/>
    <n v="33"/>
    <n v="48"/>
    <x v="0"/>
    <n v="0"/>
    <n v="4"/>
    <n v="450"/>
    <n v="14850"/>
    <x v="6"/>
    <n v="11"/>
    <s v="Q4"/>
    <s v="Monday"/>
    <s v="Gurugram"/>
    <s v="Email"/>
    <s v="Invoice Query"/>
    <x v="4"/>
    <x v="0"/>
    <s v="Normal"/>
    <s v="Good"/>
    <x v="0"/>
  </r>
  <r>
    <s v="OPS-104087"/>
    <d v="2025-04-26T00:00:00"/>
    <x v="6"/>
    <s v="Hyderabad"/>
    <s v="Report Request"/>
    <s v="High"/>
    <x v="0"/>
    <x v="0"/>
    <x v="1"/>
    <n v="40.799999999999997"/>
    <n v="12"/>
    <x v="1"/>
    <n v="3"/>
    <n v="3.5"/>
    <n v="320"/>
    <n v="13056"/>
    <x v="10"/>
    <n v="4"/>
    <s v="Q2"/>
    <s v="Saturday"/>
    <s v="Hyderabad"/>
    <s v="Email"/>
    <s v="Report Request"/>
    <x v="6"/>
    <x v="1"/>
    <s v="Normal"/>
    <s v="Critical"/>
    <x v="1"/>
  </r>
  <r>
    <s v="OPS-103665"/>
    <d v="2025-07-24T00:00:00"/>
    <x v="1"/>
    <s v="Mumbai"/>
    <s v="Data Correction"/>
    <s v="Medium"/>
    <x v="1"/>
    <x v="2"/>
    <x v="0"/>
    <n v="4.3"/>
    <n v="24"/>
    <x v="0"/>
    <n v="0"/>
    <n v="4.9000000000000004"/>
    <n v="400"/>
    <n v="1720"/>
    <x v="11"/>
    <n v="7"/>
    <s v="Q3"/>
    <s v="Thursday"/>
    <s v="Mumbai"/>
    <s v="Portal"/>
    <s v="Data Correction"/>
    <x v="1"/>
    <x v="0"/>
    <s v="Normal"/>
    <s v="Excellent"/>
    <x v="0"/>
  </r>
  <r>
    <s v="OPS-101580"/>
    <d v="2025-08-15T00:00:00"/>
    <x v="6"/>
    <s v="Pune"/>
    <s v="Access Request"/>
    <s v="Low"/>
    <x v="0"/>
    <x v="3"/>
    <x v="0"/>
    <n v="13.5"/>
    <n v="48"/>
    <x v="0"/>
    <n v="1"/>
    <n v="3.8"/>
    <n v="350"/>
    <n v="4725"/>
    <x v="1"/>
    <n v="8"/>
    <s v="Q3"/>
    <s v="Friday"/>
    <s v="Pune"/>
    <s v="Email"/>
    <s v="Access Request"/>
    <x v="6"/>
    <x v="0"/>
    <s v="Normal"/>
    <s v="Excellent"/>
    <x v="1"/>
  </r>
  <r>
    <s v="OPS-104217"/>
    <d v="2025-09-28T00:00:00"/>
    <x v="3"/>
    <s v="Mumbai"/>
    <s v="Vendor Query"/>
    <s v="Medium"/>
    <x v="0"/>
    <x v="4"/>
    <x v="0"/>
    <n v="14.1"/>
    <n v="24"/>
    <x v="0"/>
    <n v="0"/>
    <n v="4.3"/>
    <n v="280"/>
    <n v="3948"/>
    <x v="9"/>
    <n v="9"/>
    <s v="Q3"/>
    <s v="Sunday"/>
    <s v="Mumbai"/>
    <s v="Email"/>
    <s v="Vendor Query"/>
    <x v="3"/>
    <x v="0"/>
    <s v="Normal"/>
    <s v="Good"/>
    <x v="0"/>
  </r>
  <r>
    <s v="OPS-104771"/>
    <d v="2025-08-10T00:00:00"/>
    <x v="0"/>
    <s v="Hyderabad"/>
    <s v="Compliance Request"/>
    <s v="Medium"/>
    <x v="2"/>
    <x v="0"/>
    <x v="0"/>
    <n v="13.6"/>
    <n v="24"/>
    <x v="0"/>
    <n v="0"/>
    <n v="4.4000000000000004"/>
    <n v="280"/>
    <n v="3808"/>
    <x v="1"/>
    <n v="8"/>
    <s v="Q3"/>
    <s v="Sunday"/>
    <s v="Hyderabad"/>
    <s v="Teams"/>
    <s v="Compliance Request"/>
    <x v="0"/>
    <x v="0"/>
    <s v="Normal"/>
    <s v="Good"/>
    <x v="0"/>
  </r>
  <r>
    <s v="OPS-103462"/>
    <d v="2025-12-20T00:00:00"/>
    <x v="4"/>
    <s v="Gurugram"/>
    <s v="Compliance Request"/>
    <s v="Medium"/>
    <x v="1"/>
    <x v="4"/>
    <x v="0"/>
    <n v="22.9"/>
    <n v="24"/>
    <x v="0"/>
    <n v="0"/>
    <n v="4.7"/>
    <n v="320"/>
    <n v="7328"/>
    <x v="7"/>
    <n v="12"/>
    <s v="Q4"/>
    <s v="Saturday"/>
    <s v="Gurugram"/>
    <s v="Portal"/>
    <s v="Compliance Request"/>
    <x v="4"/>
    <x v="0"/>
    <s v="Normal"/>
    <s v="Good"/>
    <x v="0"/>
  </r>
  <r>
    <s v="OPS-104070"/>
    <d v="2025-05-29T00:00:00"/>
    <x v="5"/>
    <s v="Noida"/>
    <s v="System Issue"/>
    <s v="High"/>
    <x v="0"/>
    <x v="1"/>
    <x v="0"/>
    <n v="10.4"/>
    <n v="12"/>
    <x v="0"/>
    <n v="0"/>
    <n v="4.8"/>
    <n v="450"/>
    <n v="4680"/>
    <x v="2"/>
    <n v="5"/>
    <s v="Q2"/>
    <s v="Thursday"/>
    <s v="Noida"/>
    <s v="Email"/>
    <s v="System Issue"/>
    <x v="5"/>
    <x v="0"/>
    <s v="Normal"/>
    <s v="Good"/>
    <x v="0"/>
  </r>
  <r>
    <s v="OPS-102396"/>
    <d v="2025-11-06T00:00:00"/>
    <x v="4"/>
    <s v="Gurugram"/>
    <s v="Compliance Request"/>
    <s v="High"/>
    <x v="1"/>
    <x v="0"/>
    <x v="0"/>
    <n v="12"/>
    <n v="12"/>
    <x v="0"/>
    <n v="0"/>
    <n v="4.5999999999999996"/>
    <n v="350"/>
    <n v="4200"/>
    <x v="6"/>
    <n v="11"/>
    <s v="Q4"/>
    <s v="Thursday"/>
    <s v="Gurugram"/>
    <s v="Portal"/>
    <s v="Compliance Request"/>
    <x v="4"/>
    <x v="0"/>
    <s v="Normal"/>
    <s v="Good"/>
    <x v="0"/>
  </r>
  <r>
    <s v="OPS-103270"/>
    <d v="2025-09-24T00:00:00"/>
    <x v="2"/>
    <s v="Mumbai"/>
    <s v="Invoice Query"/>
    <s v="Low"/>
    <x v="0"/>
    <x v="3"/>
    <x v="0"/>
    <n v="34.700000000000003"/>
    <n v="48"/>
    <x v="0"/>
    <n v="0"/>
    <n v="4.0999999999999996"/>
    <n v="320"/>
    <n v="11104"/>
    <x v="9"/>
    <n v="9"/>
    <s v="Q3"/>
    <s v="Wednesday"/>
    <s v="Mumbai"/>
    <s v="Email"/>
    <s v="Invoice Query"/>
    <x v="2"/>
    <x v="0"/>
    <s v="Normal"/>
    <s v="Good"/>
    <x v="0"/>
  </r>
  <r>
    <s v="OPS-100625"/>
    <d v="2025-10-28T00:00:00"/>
    <x v="2"/>
    <s v="Bengaluru"/>
    <s v="Invoice Query"/>
    <s v="Medium"/>
    <x v="1"/>
    <x v="0"/>
    <x v="0"/>
    <n v="3.2"/>
    <n v="24"/>
    <x v="0"/>
    <n v="1"/>
    <n v="4.9000000000000004"/>
    <n v="350"/>
    <n v="1120"/>
    <x v="3"/>
    <n v="10"/>
    <s v="Q4"/>
    <s v="Tuesday"/>
    <s v="Bengaluru"/>
    <s v="Portal"/>
    <s v="Invoice Query"/>
    <x v="2"/>
    <x v="0"/>
    <s v="Normal"/>
    <s v="Excellent"/>
    <x v="1"/>
  </r>
  <r>
    <s v="OPS-103408"/>
    <d v="2025-06-03T00:00:00"/>
    <x v="6"/>
    <s v="Mumbai"/>
    <s v="Vendor Query"/>
    <s v="Medium"/>
    <x v="0"/>
    <x v="2"/>
    <x v="0"/>
    <n v="11.7"/>
    <n v="24"/>
    <x v="0"/>
    <n v="0"/>
    <n v="4.7"/>
    <n v="280"/>
    <n v="3276"/>
    <x v="0"/>
    <n v="6"/>
    <s v="Q2"/>
    <s v="Tuesday"/>
    <s v="Mumbai"/>
    <s v="Email"/>
    <s v="Vendor Query"/>
    <x v="6"/>
    <x v="0"/>
    <s v="Normal"/>
    <s v="Excellent"/>
    <x v="0"/>
  </r>
  <r>
    <s v="OPS-101366"/>
    <d v="2025-02-15T00:00:00"/>
    <x v="6"/>
    <s v="Hyderabad"/>
    <s v="Vendor Query"/>
    <s v="Low"/>
    <x v="0"/>
    <x v="0"/>
    <x v="2"/>
    <n v="27"/>
    <n v="48"/>
    <x v="0"/>
    <n v="0"/>
    <n v="4.5999999999999996"/>
    <n v="320"/>
    <n v="8640"/>
    <x v="4"/>
    <n v="2"/>
    <s v="Q1"/>
    <s v="Saturday"/>
    <s v="Hyderabad"/>
    <s v="Email"/>
    <s v="Vendor Query"/>
    <x v="6"/>
    <x v="0"/>
    <s v="Normal"/>
    <s v="Good"/>
    <x v="0"/>
  </r>
  <r>
    <s v="OPS-102895"/>
    <d v="2025-03-02T00:00:00"/>
    <x v="1"/>
    <s v="Gurugram"/>
    <s v="Report Request"/>
    <s v="Low"/>
    <x v="2"/>
    <x v="3"/>
    <x v="0"/>
    <n v="7.2"/>
    <n v="48"/>
    <x v="0"/>
    <n v="0"/>
    <n v="4.5"/>
    <n v="350"/>
    <n v="2520"/>
    <x v="8"/>
    <n v="3"/>
    <s v="Q1"/>
    <s v="Sunday"/>
    <s v="Gurugram"/>
    <s v="Teams"/>
    <s v="Report Request"/>
    <x v="1"/>
    <x v="0"/>
    <s v="Normal"/>
    <s v="Excellent"/>
    <x v="0"/>
  </r>
  <r>
    <s v="OPS-103004"/>
    <d v="2025-03-04T00:00:00"/>
    <x v="3"/>
    <s v="Mumbai"/>
    <s v="Invoice Query"/>
    <s v="High"/>
    <x v="2"/>
    <x v="0"/>
    <x v="0"/>
    <n v="4.8"/>
    <n v="12"/>
    <x v="0"/>
    <n v="0"/>
    <n v="4.7"/>
    <n v="320"/>
    <n v="1536"/>
    <x v="8"/>
    <n v="3"/>
    <s v="Q1"/>
    <s v="Tuesday"/>
    <s v="Mumbai"/>
    <s v="Teams"/>
    <s v="Invoice Query"/>
    <x v="3"/>
    <x v="0"/>
    <s v="Normal"/>
    <s v="Excellent"/>
    <x v="0"/>
  </r>
  <r>
    <s v="OPS-103831"/>
    <d v="2025-06-11T00:00:00"/>
    <x v="2"/>
    <s v="Pune"/>
    <s v="Invoice Query"/>
    <s v="High"/>
    <x v="1"/>
    <x v="4"/>
    <x v="0"/>
    <n v="22.4"/>
    <n v="12"/>
    <x v="1"/>
    <n v="0"/>
    <n v="3.6"/>
    <n v="400"/>
    <n v="8960"/>
    <x v="0"/>
    <n v="6"/>
    <s v="Q2"/>
    <s v="Wednesday"/>
    <s v="Pune"/>
    <s v="Portal"/>
    <s v="Invoice Query"/>
    <x v="2"/>
    <x v="1"/>
    <s v="Normal"/>
    <s v="Critical"/>
    <x v="0"/>
  </r>
  <r>
    <s v="OPS-102221"/>
    <d v="2025-04-10T00:00:00"/>
    <x v="1"/>
    <s v="Mumbai"/>
    <s v="Access Request"/>
    <s v="Medium"/>
    <x v="0"/>
    <x v="3"/>
    <x v="0"/>
    <n v="8.9"/>
    <n v="24"/>
    <x v="0"/>
    <n v="0"/>
    <n v="4.5999999999999996"/>
    <n v="450"/>
    <n v="4005"/>
    <x v="10"/>
    <n v="4"/>
    <s v="Q2"/>
    <s v="Thursday"/>
    <s v="Mumbai"/>
    <s v="Email"/>
    <s v="Access Request"/>
    <x v="1"/>
    <x v="0"/>
    <s v="Normal"/>
    <s v="Excellent"/>
    <x v="0"/>
  </r>
  <r>
    <s v="OPS-102182"/>
    <d v="2025-04-18T00:00:00"/>
    <x v="5"/>
    <s v="Mumbai"/>
    <s v="Vendor Query"/>
    <s v="Critical"/>
    <x v="1"/>
    <x v="3"/>
    <x v="0"/>
    <n v="1.8"/>
    <n v="4"/>
    <x v="0"/>
    <n v="1"/>
    <n v="4.9000000000000004"/>
    <n v="450"/>
    <n v="810"/>
    <x v="10"/>
    <n v="4"/>
    <s v="Q2"/>
    <s v="Friday"/>
    <s v="Mumbai"/>
    <s v="Portal"/>
    <s v="Vendor Query"/>
    <x v="5"/>
    <x v="0"/>
    <s v="Normal"/>
    <s v="Excellent"/>
    <x v="1"/>
  </r>
  <r>
    <s v="OPS-103747"/>
    <d v="2025-08-24T00:00:00"/>
    <x v="2"/>
    <s v="Chennai"/>
    <s v="Compliance Request"/>
    <s v="Medium"/>
    <x v="2"/>
    <x v="4"/>
    <x v="0"/>
    <n v="7.7"/>
    <n v="24"/>
    <x v="0"/>
    <n v="1"/>
    <n v="4.5"/>
    <n v="400"/>
    <n v="3080"/>
    <x v="1"/>
    <n v="8"/>
    <s v="Q3"/>
    <s v="Sunday"/>
    <s v="Chennai"/>
    <s v="Teams"/>
    <s v="Compliance Request"/>
    <x v="2"/>
    <x v="0"/>
    <s v="Normal"/>
    <s v="Excellent"/>
    <x v="1"/>
  </r>
  <r>
    <s v="OPS-101001"/>
    <d v="2025-09-16T00:00:00"/>
    <x v="2"/>
    <s v="Hyderabad"/>
    <s v="Vendor Query"/>
    <s v="Medium"/>
    <x v="3"/>
    <x v="3"/>
    <x v="0"/>
    <n v="13.6"/>
    <n v="24"/>
    <x v="0"/>
    <n v="0"/>
    <n v="4.3"/>
    <n v="450"/>
    <n v="6120"/>
    <x v="9"/>
    <n v="9"/>
    <s v="Q3"/>
    <s v="Tuesday"/>
    <s v="Hyderabad"/>
    <s v="Phone"/>
    <s v="Vendor Query"/>
    <x v="2"/>
    <x v="0"/>
    <s v="Normal"/>
    <s v="Good"/>
    <x v="0"/>
  </r>
  <r>
    <s v="OPS-104590"/>
    <d v="2025-05-17T00:00:00"/>
    <x v="3"/>
    <s v="Gurugram"/>
    <s v="Compliance Request"/>
    <s v="Low"/>
    <x v="3"/>
    <x v="2"/>
    <x v="0"/>
    <n v="7.6"/>
    <n v="48"/>
    <x v="0"/>
    <n v="0"/>
    <n v="5"/>
    <n v="400"/>
    <n v="3040"/>
    <x v="2"/>
    <n v="5"/>
    <s v="Q2"/>
    <s v="Saturday"/>
    <s v="Gurugram"/>
    <s v="Phone"/>
    <s v="Compliance Request"/>
    <x v="3"/>
    <x v="0"/>
    <s v="Normal"/>
    <s v="Excellent"/>
    <x v="0"/>
  </r>
  <r>
    <s v="OPS-104462"/>
    <d v="2025-08-18T00:00:00"/>
    <x v="0"/>
    <s v="Pune"/>
    <s v="Invoice Query"/>
    <s v="Medium"/>
    <x v="0"/>
    <x v="1"/>
    <x v="0"/>
    <n v="5.0999999999999996"/>
    <n v="24"/>
    <x v="0"/>
    <n v="0"/>
    <n v="5"/>
    <n v="400"/>
    <n v="2040"/>
    <x v="1"/>
    <n v="8"/>
    <s v="Q3"/>
    <s v="Monday"/>
    <s v="Pune"/>
    <s v="Email"/>
    <s v="Invoice Query"/>
    <x v="0"/>
    <x v="0"/>
    <s v="Normal"/>
    <s v="Excellent"/>
    <x v="0"/>
  </r>
  <r>
    <s v="OPS-101085"/>
    <d v="2025-04-07T00:00:00"/>
    <x v="0"/>
    <s v="Gurugram"/>
    <s v="Employee Query"/>
    <s v="Medium"/>
    <x v="0"/>
    <x v="4"/>
    <x v="0"/>
    <n v="12.7"/>
    <n v="24"/>
    <x v="0"/>
    <n v="1"/>
    <n v="4.5"/>
    <n v="350"/>
    <n v="4445"/>
    <x v="10"/>
    <n v="4"/>
    <s v="Q2"/>
    <s v="Monday"/>
    <s v="Gurugram"/>
    <s v="Email"/>
    <s v="Employee Query"/>
    <x v="0"/>
    <x v="0"/>
    <s v="Normal"/>
    <s v="Good"/>
    <x v="1"/>
  </r>
  <r>
    <s v="OPS-100355"/>
    <d v="2025-08-11T00:00:00"/>
    <x v="5"/>
    <s v="Bengaluru"/>
    <s v="Report Request"/>
    <s v="Low"/>
    <x v="1"/>
    <x v="4"/>
    <x v="0"/>
    <n v="9.9"/>
    <n v="48"/>
    <x v="0"/>
    <n v="0"/>
    <n v="4.5"/>
    <n v="350"/>
    <n v="3465"/>
    <x v="1"/>
    <n v="8"/>
    <s v="Q3"/>
    <s v="Monday"/>
    <s v="Bengaluru"/>
    <s v="Portal"/>
    <s v="Report Request"/>
    <x v="5"/>
    <x v="0"/>
    <s v="Normal"/>
    <s v="Excellent"/>
    <x v="0"/>
  </r>
  <r>
    <s v="OPS-103600"/>
    <d v="2025-12-24T00:00:00"/>
    <x v="1"/>
    <s v="Hyderabad"/>
    <s v="Report Request"/>
    <s v="Low"/>
    <x v="1"/>
    <x v="0"/>
    <x v="1"/>
    <n v="13.4"/>
    <n v="48"/>
    <x v="0"/>
    <n v="1"/>
    <n v="4.4000000000000004"/>
    <n v="450"/>
    <n v="6030"/>
    <x v="7"/>
    <n v="12"/>
    <s v="Q4"/>
    <s v="Wednesday"/>
    <s v="Hyderabad"/>
    <s v="Portal"/>
    <s v="Report Request"/>
    <x v="1"/>
    <x v="0"/>
    <s v="Normal"/>
    <s v="Excellent"/>
    <x v="1"/>
  </r>
  <r>
    <s v="OPS-103794"/>
    <d v="2025-01-13T00:00:00"/>
    <x v="6"/>
    <s v="Mumbai"/>
    <s v="Vendor Query"/>
    <s v="High"/>
    <x v="1"/>
    <x v="4"/>
    <x v="0"/>
    <n v="21"/>
    <n v="12"/>
    <x v="1"/>
    <n v="1"/>
    <n v="3.9"/>
    <n v="450"/>
    <n v="9450"/>
    <x v="5"/>
    <n v="1"/>
    <s v="Q1"/>
    <s v="Monday"/>
    <s v="Mumbai"/>
    <s v="Portal"/>
    <s v="Vendor Query"/>
    <x v="6"/>
    <x v="1"/>
    <s v="Normal"/>
    <s v="Critical"/>
    <x v="1"/>
  </r>
  <r>
    <s v="OPS-103486"/>
    <d v="2025-12-20T00:00:00"/>
    <x v="5"/>
    <s v="Mumbai"/>
    <s v="Data Correction"/>
    <s v="Medium"/>
    <x v="0"/>
    <x v="4"/>
    <x v="0"/>
    <n v="3.9"/>
    <n v="24"/>
    <x v="0"/>
    <n v="0"/>
    <n v="5"/>
    <n v="350"/>
    <n v="1365"/>
    <x v="7"/>
    <n v="12"/>
    <s v="Q4"/>
    <s v="Saturday"/>
    <s v="Mumbai"/>
    <s v="Email"/>
    <s v="Data Correction"/>
    <x v="5"/>
    <x v="0"/>
    <s v="Normal"/>
    <s v="Excellent"/>
    <x v="0"/>
  </r>
  <r>
    <s v="OPS-101268"/>
    <d v="2025-04-06T00:00:00"/>
    <x v="0"/>
    <s v="Hyderabad"/>
    <s v="Access Request"/>
    <s v="High"/>
    <x v="1"/>
    <x v="4"/>
    <x v="1"/>
    <n v="23.3"/>
    <n v="12"/>
    <x v="1"/>
    <n v="1"/>
    <n v="3.9"/>
    <n v="350"/>
    <n v="8155"/>
    <x v="10"/>
    <n v="4"/>
    <s v="Q2"/>
    <s v="Sunday"/>
    <s v="Hyderabad"/>
    <s v="Portal"/>
    <s v="Access Request"/>
    <x v="0"/>
    <x v="1"/>
    <s v="Normal"/>
    <s v="Critical"/>
    <x v="1"/>
  </r>
  <r>
    <s v="OPS-104184"/>
    <d v="2025-10-19T00:00:00"/>
    <x v="3"/>
    <s v="Mumbai"/>
    <s v="Compliance Request"/>
    <s v="Low"/>
    <x v="0"/>
    <x v="4"/>
    <x v="0"/>
    <n v="1.3"/>
    <n v="48"/>
    <x v="0"/>
    <n v="0"/>
    <n v="5"/>
    <n v="400"/>
    <n v="520"/>
    <x v="3"/>
    <n v="10"/>
    <s v="Q4"/>
    <s v="Sunday"/>
    <s v="Mumbai"/>
    <s v="Email"/>
    <s v="Compliance Request"/>
    <x v="3"/>
    <x v="0"/>
    <s v="Normal"/>
    <s v="Excellent"/>
    <x v="0"/>
  </r>
  <r>
    <s v="OPS-102919"/>
    <d v="2025-05-05T00:00:00"/>
    <x v="5"/>
    <s v="Mumbai"/>
    <s v="System Issue"/>
    <s v="Low"/>
    <x v="4"/>
    <x v="2"/>
    <x v="1"/>
    <n v="12.8"/>
    <n v="48"/>
    <x v="0"/>
    <n v="2"/>
    <n v="4.3"/>
    <n v="350"/>
    <n v="4480"/>
    <x v="2"/>
    <n v="5"/>
    <s v="Q2"/>
    <s v="Monday"/>
    <s v="Mumbai"/>
    <s v="Unknown"/>
    <s v="System Issue"/>
    <x v="5"/>
    <x v="0"/>
    <s v="Normal"/>
    <s v="Excellent"/>
    <x v="1"/>
  </r>
  <r>
    <s v="OPS-100459"/>
    <d v="2025-03-10T00:00:00"/>
    <x v="4"/>
    <s v="Chennai"/>
    <s v="Invoice Query"/>
    <s v="Medium"/>
    <x v="1"/>
    <x v="0"/>
    <x v="0"/>
    <n v="10.4"/>
    <n v="24"/>
    <x v="0"/>
    <n v="0"/>
    <n v="4.4000000000000004"/>
    <n v="450"/>
    <n v="4680"/>
    <x v="8"/>
    <n v="3"/>
    <s v="Q1"/>
    <s v="Monday"/>
    <s v="Chennai"/>
    <s v="Portal"/>
    <s v="Invoice Query"/>
    <x v="4"/>
    <x v="0"/>
    <s v="Normal"/>
    <s v="Excellent"/>
    <x v="0"/>
  </r>
  <r>
    <s v="OPS-103216"/>
    <d v="2025-03-28T00:00:00"/>
    <x v="4"/>
    <s v="Gurugram"/>
    <s v="Employee Query"/>
    <s v="Low"/>
    <x v="0"/>
    <x v="1"/>
    <x v="0"/>
    <n v="16.399999999999999"/>
    <n v="48"/>
    <x v="0"/>
    <n v="1"/>
    <n v="4.2"/>
    <n v="450"/>
    <n v="7380"/>
    <x v="8"/>
    <n v="3"/>
    <s v="Q1"/>
    <s v="Friday"/>
    <s v="Gurugram"/>
    <s v="Email"/>
    <s v="Employee Query"/>
    <x v="4"/>
    <x v="0"/>
    <s v="Normal"/>
    <s v="Excellent"/>
    <x v="1"/>
  </r>
  <r>
    <s v="OPS-100009"/>
    <d v="2025-05-02T00:00:00"/>
    <x v="1"/>
    <s v="Chennai"/>
    <s v="System Issue"/>
    <s v="Medium"/>
    <x v="1"/>
    <x v="1"/>
    <x v="0"/>
    <n v="12.6"/>
    <n v="24"/>
    <x v="0"/>
    <n v="0"/>
    <n v="5"/>
    <n v="320"/>
    <n v="4032"/>
    <x v="2"/>
    <n v="5"/>
    <s v="Q2"/>
    <s v="Friday"/>
    <s v="Chennai"/>
    <s v="Portal"/>
    <s v="System Issue"/>
    <x v="1"/>
    <x v="0"/>
    <s v="Normal"/>
    <s v="Good"/>
    <x v="0"/>
  </r>
  <r>
    <s v="OPS-102167"/>
    <d v="2025-06-05T00:00:00"/>
    <x v="2"/>
    <s v="Mumbai"/>
    <s v="Access Request"/>
    <s v="Medium"/>
    <x v="1"/>
    <x v="2"/>
    <x v="1"/>
    <n v="55.9"/>
    <n v="24"/>
    <x v="1"/>
    <n v="2"/>
    <n v="2.8"/>
    <n v="450"/>
    <n v="25155"/>
    <x v="0"/>
    <n v="6"/>
    <s v="Q2"/>
    <s v="Thursday"/>
    <s v="Mumbai"/>
    <s v="Portal"/>
    <s v="Access Request"/>
    <x v="2"/>
    <x v="1"/>
    <s v="Normal"/>
    <s v="Critical"/>
    <x v="1"/>
  </r>
  <r>
    <s v="OPS-101205"/>
    <d v="2025-12-27T00:00:00"/>
    <x v="3"/>
    <s v="Bengaluru"/>
    <s v="Access Request"/>
    <s v="Low"/>
    <x v="0"/>
    <x v="3"/>
    <x v="0"/>
    <n v="6"/>
    <n v="48"/>
    <x v="0"/>
    <n v="0"/>
    <n v="5"/>
    <n v="400"/>
    <n v="2400"/>
    <x v="7"/>
    <n v="12"/>
    <s v="Q4"/>
    <s v="Saturday"/>
    <s v="Bengaluru"/>
    <s v="Email"/>
    <s v="Access Request"/>
    <x v="3"/>
    <x v="0"/>
    <s v="Normal"/>
    <s v="Excellent"/>
    <x v="0"/>
  </r>
  <r>
    <s v="OPS-103282"/>
    <d v="2025-04-19T00:00:00"/>
    <x v="4"/>
    <s v="Hyderabad"/>
    <s v="Invoice Query"/>
    <s v="Low"/>
    <x v="1"/>
    <x v="1"/>
    <x v="0"/>
    <n v="11.3"/>
    <n v="48"/>
    <x v="0"/>
    <n v="0"/>
    <n v="4.4000000000000004"/>
    <n v="280"/>
    <n v="3164"/>
    <x v="10"/>
    <n v="4"/>
    <s v="Q2"/>
    <s v="Saturday"/>
    <s v="Hyderabad"/>
    <s v="Portal"/>
    <s v="Invoice Query"/>
    <x v="4"/>
    <x v="0"/>
    <s v="Normal"/>
    <s v="Excellent"/>
    <x v="0"/>
  </r>
  <r>
    <s v="OPS-103746"/>
    <d v="2025-08-15T00:00:00"/>
    <x v="5"/>
    <s v="Pune"/>
    <s v="Compliance Request"/>
    <s v="Medium"/>
    <x v="3"/>
    <x v="0"/>
    <x v="0"/>
    <n v="3"/>
    <n v="24"/>
    <x v="0"/>
    <n v="0"/>
    <n v="4.8"/>
    <n v="400"/>
    <n v="1200"/>
    <x v="1"/>
    <n v="8"/>
    <s v="Q3"/>
    <s v="Friday"/>
    <s v="Pune"/>
    <s v="Phone"/>
    <s v="Compliance Request"/>
    <x v="5"/>
    <x v="0"/>
    <s v="Normal"/>
    <s v="Excellent"/>
    <x v="0"/>
  </r>
  <r>
    <s v="OPS-103788"/>
    <d v="2025-02-22T00:00:00"/>
    <x v="0"/>
    <s v="Chennai"/>
    <s v="Compliance Request"/>
    <s v="Medium"/>
    <x v="0"/>
    <x v="1"/>
    <x v="0"/>
    <n v="23.4"/>
    <n v="24"/>
    <x v="0"/>
    <n v="0"/>
    <n v="4.5"/>
    <n v="320"/>
    <n v="7488"/>
    <x v="4"/>
    <n v="2"/>
    <s v="Q1"/>
    <s v="Saturday"/>
    <s v="Chennai"/>
    <s v="Email"/>
    <s v="Compliance Request"/>
    <x v="0"/>
    <x v="0"/>
    <s v="Normal"/>
    <s v="Good"/>
    <x v="0"/>
  </r>
  <r>
    <s v="OPS-102512"/>
    <d v="2025-01-21T00:00:00"/>
    <x v="4"/>
    <s v="Mumbai"/>
    <s v="Access Request"/>
    <s v="Low"/>
    <x v="2"/>
    <x v="1"/>
    <x v="0"/>
    <n v="16.2"/>
    <n v="48"/>
    <x v="0"/>
    <n v="1"/>
    <n v="3.9"/>
    <n v="400"/>
    <n v="6480"/>
    <x v="5"/>
    <n v="1"/>
    <s v="Q1"/>
    <s v="Tuesday"/>
    <s v="Mumbai"/>
    <s v="Teams"/>
    <s v="Access Request"/>
    <x v="4"/>
    <x v="0"/>
    <s v="Normal"/>
    <s v="Excellent"/>
    <x v="1"/>
  </r>
  <r>
    <s v="OPS-104002"/>
    <d v="2025-08-04T00:00:00"/>
    <x v="5"/>
    <s v="Noida"/>
    <s v="Employee Query"/>
    <s v="Low"/>
    <x v="1"/>
    <x v="0"/>
    <x v="0"/>
    <n v="15.8"/>
    <n v="48"/>
    <x v="0"/>
    <n v="2"/>
    <n v="4.4000000000000004"/>
    <n v="280"/>
    <n v="4424"/>
    <x v="1"/>
    <n v="8"/>
    <s v="Q3"/>
    <s v="Monday"/>
    <s v="Noida"/>
    <s v="Portal"/>
    <s v="Employee Query"/>
    <x v="5"/>
    <x v="0"/>
    <s v="Normal"/>
    <s v="Excellent"/>
    <x v="1"/>
  </r>
  <r>
    <s v="OPS-104534"/>
    <d v="2025-04-07T00:00:00"/>
    <x v="5"/>
    <s v="Mumbai"/>
    <s v="Report Request"/>
    <s v="High"/>
    <x v="0"/>
    <x v="2"/>
    <x v="0"/>
    <n v="5.9"/>
    <n v="12"/>
    <x v="0"/>
    <n v="0"/>
    <n v="4.8"/>
    <n v="400"/>
    <n v="2360"/>
    <x v="10"/>
    <n v="4"/>
    <s v="Q2"/>
    <s v="Monday"/>
    <s v="Mumbai"/>
    <s v="Email"/>
    <s v="Report Request"/>
    <x v="5"/>
    <x v="0"/>
    <s v="Normal"/>
    <s v="Excellent"/>
    <x v="0"/>
  </r>
  <r>
    <s v="OPS-101542"/>
    <d v="2025-08-14T00:00:00"/>
    <x v="0"/>
    <s v="Mumbai"/>
    <s v="Data Correction"/>
    <s v="Medium"/>
    <x v="0"/>
    <x v="1"/>
    <x v="0"/>
    <n v="32.6"/>
    <n v="24"/>
    <x v="1"/>
    <n v="0"/>
    <n v="3.4"/>
    <n v="350"/>
    <n v="11410"/>
    <x v="1"/>
    <n v="8"/>
    <s v="Q3"/>
    <s v="Thursday"/>
    <s v="Mumbai"/>
    <s v="Email"/>
    <s v="Data Correction"/>
    <x v="0"/>
    <x v="1"/>
    <s v="Normal"/>
    <s v="At Risk"/>
    <x v="0"/>
  </r>
  <r>
    <s v="OPS-102431"/>
    <d v="2025-10-14T00:00:00"/>
    <x v="0"/>
    <s v="Pune"/>
    <s v="Vendor Query"/>
    <s v="Low"/>
    <x v="1"/>
    <x v="1"/>
    <x v="0"/>
    <n v="1.7"/>
    <n v="48"/>
    <x v="0"/>
    <n v="1"/>
    <n v="4.5"/>
    <n v="320"/>
    <n v="544"/>
    <x v="3"/>
    <n v="10"/>
    <s v="Q4"/>
    <s v="Tuesday"/>
    <s v="Pune"/>
    <s v="Portal"/>
    <s v="Vendor Query"/>
    <x v="0"/>
    <x v="0"/>
    <s v="Normal"/>
    <s v="Excellent"/>
    <x v="1"/>
  </r>
  <r>
    <s v="OPS-102586"/>
    <d v="2025-07-09T00:00:00"/>
    <x v="1"/>
    <s v="Mumbai"/>
    <s v="Data Correction"/>
    <s v="Medium"/>
    <x v="0"/>
    <x v="4"/>
    <x v="0"/>
    <n v="3.4"/>
    <n v="24"/>
    <x v="0"/>
    <n v="0"/>
    <n v="5"/>
    <n v="280"/>
    <n v="952"/>
    <x v="11"/>
    <n v="7"/>
    <s v="Q3"/>
    <s v="Wednesday"/>
    <s v="Mumbai"/>
    <s v="Email"/>
    <s v="Data Correction"/>
    <x v="1"/>
    <x v="0"/>
    <s v="Normal"/>
    <s v="Excellent"/>
    <x v="0"/>
  </r>
  <r>
    <s v="OPS-100716"/>
    <d v="2025-11-08T00:00:00"/>
    <x v="1"/>
    <s v="Noida"/>
    <s v="Employee Query"/>
    <s v="Critical"/>
    <x v="1"/>
    <x v="4"/>
    <x v="1"/>
    <n v="14.3"/>
    <n v="4"/>
    <x v="1"/>
    <n v="2"/>
    <n v="3.9"/>
    <n v="400"/>
    <n v="5720"/>
    <x v="6"/>
    <n v="11"/>
    <s v="Q4"/>
    <s v="Saturday"/>
    <s v="Noida"/>
    <s v="Portal"/>
    <s v="Employee Query"/>
    <x v="1"/>
    <x v="1"/>
    <s v="Normal"/>
    <s v="Critical"/>
    <x v="1"/>
  </r>
  <r>
    <s v="OPS-100444"/>
    <d v="2025-05-09T00:00:00"/>
    <x v="6"/>
    <s v="Chennai"/>
    <s v="Data Correction"/>
    <s v="High"/>
    <x v="0"/>
    <x v="1"/>
    <x v="0"/>
    <n v="8.6"/>
    <n v="12"/>
    <x v="0"/>
    <n v="0"/>
    <n v="4.8"/>
    <n v="280"/>
    <n v="2408"/>
    <x v="2"/>
    <n v="5"/>
    <s v="Q2"/>
    <s v="Friday"/>
    <s v="Chennai"/>
    <s v="Email"/>
    <s v="Data Correction"/>
    <x v="6"/>
    <x v="0"/>
    <s v="Normal"/>
    <s v="Good"/>
    <x v="0"/>
  </r>
  <r>
    <s v="OPS-102939"/>
    <d v="2025-08-20T00:00:00"/>
    <x v="1"/>
    <s v="Hyderabad"/>
    <s v="Access Request"/>
    <s v="Low"/>
    <x v="1"/>
    <x v="2"/>
    <x v="0"/>
    <n v="11.7"/>
    <n v="48"/>
    <x v="0"/>
    <n v="0"/>
    <n v="5"/>
    <n v="280"/>
    <n v="3276"/>
    <x v="1"/>
    <n v="8"/>
    <s v="Q3"/>
    <s v="Wednesday"/>
    <s v="Hyderabad"/>
    <s v="Portal"/>
    <s v="Access Request"/>
    <x v="1"/>
    <x v="0"/>
    <s v="Normal"/>
    <s v="Excellent"/>
    <x v="0"/>
  </r>
  <r>
    <s v="OPS-103848"/>
    <d v="2025-11-03T00:00:00"/>
    <x v="5"/>
    <s v="Hyderabad"/>
    <s v="Compliance Request"/>
    <s v="Medium"/>
    <x v="2"/>
    <x v="1"/>
    <x v="0"/>
    <n v="2.7"/>
    <n v="24"/>
    <x v="0"/>
    <n v="0"/>
    <n v="4.7"/>
    <n v="450"/>
    <n v="1215"/>
    <x v="6"/>
    <n v="11"/>
    <s v="Q4"/>
    <s v="Monday"/>
    <s v="Hyderabad"/>
    <s v="Teams"/>
    <s v="Compliance Request"/>
    <x v="5"/>
    <x v="0"/>
    <s v="Normal"/>
    <s v="Excellent"/>
    <x v="0"/>
  </r>
  <r>
    <s v="OPS-103468"/>
    <d v="2025-04-14T00:00:00"/>
    <x v="6"/>
    <s v="Gurugram"/>
    <s v="Invoice Query"/>
    <s v="Low"/>
    <x v="0"/>
    <x v="4"/>
    <x v="0"/>
    <n v="30.1"/>
    <n v="48"/>
    <x v="0"/>
    <n v="1"/>
    <n v="4"/>
    <n v="450"/>
    <n v="13545"/>
    <x v="10"/>
    <n v="4"/>
    <s v="Q2"/>
    <s v="Monday"/>
    <s v="Gurugram"/>
    <s v="Email"/>
    <s v="Invoice Query"/>
    <x v="6"/>
    <x v="0"/>
    <s v="Normal"/>
    <s v="Good"/>
    <x v="1"/>
  </r>
  <r>
    <s v="OPS-102059"/>
    <d v="2025-08-06T00:00:00"/>
    <x v="3"/>
    <s v="Hyderabad"/>
    <s v="Access Request"/>
    <s v="Low"/>
    <x v="0"/>
    <x v="2"/>
    <x v="0"/>
    <n v="4.7"/>
    <n v="48"/>
    <x v="0"/>
    <n v="2"/>
    <n v="3.9"/>
    <n v="280"/>
    <n v="1316"/>
    <x v="1"/>
    <n v="8"/>
    <s v="Q3"/>
    <s v="Wednesday"/>
    <s v="Hyderabad"/>
    <s v="Email"/>
    <s v="Access Request"/>
    <x v="3"/>
    <x v="0"/>
    <s v="Normal"/>
    <s v="Excellent"/>
    <x v="1"/>
  </r>
  <r>
    <s v="OPS-102063"/>
    <d v="2025-05-16T00:00:00"/>
    <x v="3"/>
    <s v="Mumbai"/>
    <s v="Data Correction"/>
    <s v="Low"/>
    <x v="1"/>
    <x v="0"/>
    <x v="0"/>
    <n v="10"/>
    <n v="48"/>
    <x v="0"/>
    <n v="1"/>
    <n v="4.5999999999999996"/>
    <n v="280"/>
    <n v="2800"/>
    <x v="2"/>
    <n v="5"/>
    <s v="Q2"/>
    <s v="Friday"/>
    <s v="Mumbai"/>
    <s v="Portal"/>
    <s v="Data Correction"/>
    <x v="3"/>
    <x v="0"/>
    <s v="Normal"/>
    <s v="Excellent"/>
    <x v="1"/>
  </r>
  <r>
    <s v="OPS-100192"/>
    <d v="2025-06-09T00:00:00"/>
    <x v="3"/>
    <s v="Chennai"/>
    <s v="Invoice Query"/>
    <s v="Medium"/>
    <x v="0"/>
    <x v="0"/>
    <x v="2"/>
    <n v="15.8"/>
    <n v="24"/>
    <x v="0"/>
    <n v="0"/>
    <n v="4.9000000000000004"/>
    <n v="320"/>
    <n v="5056"/>
    <x v="0"/>
    <n v="6"/>
    <s v="Q2"/>
    <s v="Monday"/>
    <s v="Chennai"/>
    <s v="Email"/>
    <s v="Invoice Query"/>
    <x v="3"/>
    <x v="0"/>
    <s v="Normal"/>
    <s v="Good"/>
    <x v="0"/>
  </r>
  <r>
    <s v="OPS-102097"/>
    <d v="2025-04-12T00:00:00"/>
    <x v="4"/>
    <s v="Bengaluru"/>
    <s v="Vendor Query"/>
    <s v="Critical"/>
    <x v="2"/>
    <x v="2"/>
    <x v="2"/>
    <n v="3.5"/>
    <n v="4"/>
    <x v="0"/>
    <n v="0"/>
    <n v="4.5"/>
    <n v="320"/>
    <n v="1120"/>
    <x v="10"/>
    <n v="4"/>
    <s v="Q2"/>
    <s v="Saturday"/>
    <s v="Bengaluru"/>
    <s v="Teams"/>
    <s v="Vendor Query"/>
    <x v="4"/>
    <x v="0"/>
    <s v="Normal"/>
    <s v="Good"/>
    <x v="0"/>
  </r>
  <r>
    <s v="OPS-100425"/>
    <d v="2025-11-04T00:00:00"/>
    <x v="1"/>
    <s v="Hyderabad"/>
    <s v="Vendor Query"/>
    <s v="Low"/>
    <x v="2"/>
    <x v="3"/>
    <x v="0"/>
    <n v="12.7"/>
    <n v="48"/>
    <x v="0"/>
    <n v="0"/>
    <n v="4.0999999999999996"/>
    <n v="450"/>
    <n v="5715"/>
    <x v="6"/>
    <n v="11"/>
    <s v="Q4"/>
    <s v="Tuesday"/>
    <s v="Hyderabad"/>
    <s v="Teams"/>
    <s v="Vendor Query"/>
    <x v="1"/>
    <x v="0"/>
    <s v="Normal"/>
    <s v="Excellent"/>
    <x v="0"/>
  </r>
  <r>
    <s v="OPS-101073"/>
    <d v="2025-07-17T00:00:00"/>
    <x v="2"/>
    <s v="Hyderabad"/>
    <s v="Employee Query"/>
    <s v="Critical"/>
    <x v="0"/>
    <x v="4"/>
    <x v="2"/>
    <n v="12.2"/>
    <n v="4"/>
    <x v="1"/>
    <n v="1"/>
    <n v="4.4000000000000004"/>
    <n v="320"/>
    <n v="3904"/>
    <x v="11"/>
    <n v="7"/>
    <s v="Q3"/>
    <s v="Thursday"/>
    <s v="Hyderabad"/>
    <s v="Email"/>
    <s v="Employee Query"/>
    <x v="2"/>
    <x v="1"/>
    <s v="Normal"/>
    <s v="Critical"/>
    <x v="1"/>
  </r>
  <r>
    <s v="OPS-101644"/>
    <d v="2025-12-11T00:00:00"/>
    <x v="6"/>
    <s v="Noida"/>
    <s v="System Issue"/>
    <s v="Medium"/>
    <x v="0"/>
    <x v="0"/>
    <x v="0"/>
    <n v="16.3"/>
    <n v="24"/>
    <x v="0"/>
    <n v="0"/>
    <n v="4.4000000000000004"/>
    <n v="400"/>
    <n v="6520"/>
    <x v="7"/>
    <n v="12"/>
    <s v="Q4"/>
    <s v="Thursday"/>
    <s v="Noida"/>
    <s v="Email"/>
    <s v="System Issue"/>
    <x v="6"/>
    <x v="0"/>
    <s v="Normal"/>
    <s v="Good"/>
    <x v="0"/>
  </r>
  <r>
    <s v="OPS-102695"/>
    <d v="2025-02-23T00:00:00"/>
    <x v="1"/>
    <s v="Gurugram"/>
    <s v="Employee Query"/>
    <s v="Medium"/>
    <x v="0"/>
    <x v="3"/>
    <x v="1"/>
    <n v="5.3"/>
    <n v="24"/>
    <x v="0"/>
    <n v="1"/>
    <n v="4.8"/>
    <n v="450"/>
    <n v="2385"/>
    <x v="4"/>
    <n v="2"/>
    <s v="Q1"/>
    <s v="Sunday"/>
    <s v="Gurugram"/>
    <s v="Email"/>
    <s v="Employee Query"/>
    <x v="1"/>
    <x v="0"/>
    <s v="Normal"/>
    <s v="Excellent"/>
    <x v="1"/>
  </r>
  <r>
    <s v="OPS-101390"/>
    <d v="2025-04-21T00:00:00"/>
    <x v="6"/>
    <s v="Bengaluru"/>
    <s v="Employee Query"/>
    <s v="Low"/>
    <x v="0"/>
    <x v="2"/>
    <x v="0"/>
    <n v="18.8"/>
    <n v="48"/>
    <x v="0"/>
    <n v="0"/>
    <n v="4.9000000000000004"/>
    <n v="450"/>
    <n v="8460"/>
    <x v="10"/>
    <n v="4"/>
    <s v="Q2"/>
    <s v="Monday"/>
    <s v="Bengaluru"/>
    <s v="Email"/>
    <s v="Employee Query"/>
    <x v="6"/>
    <x v="0"/>
    <s v="Normal"/>
    <s v="Excellent"/>
    <x v="0"/>
  </r>
  <r>
    <s v="OPS-100182"/>
    <d v="2025-07-17T00:00:00"/>
    <x v="1"/>
    <s v="Chennai"/>
    <s v="Employee Query"/>
    <s v="Medium"/>
    <x v="1"/>
    <x v="3"/>
    <x v="1"/>
    <n v="29.8"/>
    <n v="24"/>
    <x v="1"/>
    <n v="1"/>
    <n v="3.9"/>
    <n v="320"/>
    <n v="9536"/>
    <x v="11"/>
    <n v="7"/>
    <s v="Q3"/>
    <s v="Thursday"/>
    <s v="Chennai"/>
    <s v="Portal"/>
    <s v="Employee Query"/>
    <x v="1"/>
    <x v="1"/>
    <s v="Normal"/>
    <s v="At Risk"/>
    <x v="1"/>
  </r>
  <r>
    <s v="OPS-101681"/>
    <d v="2025-12-10T00:00:00"/>
    <x v="1"/>
    <s v="Gurugram"/>
    <s v="System Issue"/>
    <s v="Medium"/>
    <x v="3"/>
    <x v="0"/>
    <x v="1"/>
    <n v="14.8"/>
    <n v="24"/>
    <x v="0"/>
    <n v="2"/>
    <n v="3.8"/>
    <n v="400"/>
    <n v="5920"/>
    <x v="7"/>
    <n v="12"/>
    <s v="Q4"/>
    <s v="Wednesday"/>
    <s v="Gurugram"/>
    <s v="Phone"/>
    <s v="System Issue"/>
    <x v="1"/>
    <x v="0"/>
    <s v="Normal"/>
    <s v="Good"/>
    <x v="1"/>
  </r>
  <r>
    <s v="OPS-103626"/>
    <d v="2025-10-22T00:00:00"/>
    <x v="3"/>
    <s v="Mumbai"/>
    <s v="Vendor Query"/>
    <s v="Low"/>
    <x v="0"/>
    <x v="0"/>
    <x v="1"/>
    <n v="25.2"/>
    <n v="48"/>
    <x v="0"/>
    <n v="1"/>
    <n v="4.5999999999999996"/>
    <n v="280"/>
    <n v="7056"/>
    <x v="3"/>
    <n v="10"/>
    <s v="Q4"/>
    <s v="Wednesday"/>
    <s v="Mumbai"/>
    <s v="Email"/>
    <s v="Vendor Query"/>
    <x v="3"/>
    <x v="0"/>
    <s v="Normal"/>
    <s v="Good"/>
    <x v="1"/>
  </r>
  <r>
    <s v="OPS-102428"/>
    <d v="2025-05-10T00:00:00"/>
    <x v="5"/>
    <s v="Pune"/>
    <s v="Access Request"/>
    <s v="High"/>
    <x v="1"/>
    <x v="1"/>
    <x v="0"/>
    <n v="10.5"/>
    <n v="12"/>
    <x v="0"/>
    <n v="0"/>
    <n v="4.3"/>
    <n v="350"/>
    <n v="3675"/>
    <x v="2"/>
    <n v="5"/>
    <s v="Q2"/>
    <s v="Saturday"/>
    <s v="Pune"/>
    <s v="Portal"/>
    <s v="Access Request"/>
    <x v="5"/>
    <x v="0"/>
    <s v="Normal"/>
    <s v="Good"/>
    <x v="0"/>
  </r>
  <r>
    <s v="OPS-100788"/>
    <d v="2025-07-11T00:00:00"/>
    <x v="5"/>
    <s v="Chennai"/>
    <s v="Data Correction"/>
    <s v="Low"/>
    <x v="0"/>
    <x v="4"/>
    <x v="0"/>
    <n v="14.1"/>
    <n v="48"/>
    <x v="0"/>
    <n v="0"/>
    <n v="4.5999999999999996"/>
    <n v="280"/>
    <n v="3948"/>
    <x v="11"/>
    <n v="7"/>
    <s v="Q3"/>
    <s v="Friday"/>
    <s v="Chennai"/>
    <s v="Email"/>
    <s v="Data Correction"/>
    <x v="5"/>
    <x v="0"/>
    <s v="Normal"/>
    <s v="Excellent"/>
    <x v="0"/>
  </r>
  <r>
    <s v="OPS-102629"/>
    <d v="2025-12-26T00:00:00"/>
    <x v="5"/>
    <s v="Hyderabad"/>
    <s v="Vendor Query"/>
    <s v="Low"/>
    <x v="0"/>
    <x v="0"/>
    <x v="0"/>
    <n v="5.2"/>
    <n v="48"/>
    <x v="0"/>
    <n v="1"/>
    <n v="4.8"/>
    <n v="350"/>
    <n v="1820"/>
    <x v="7"/>
    <n v="12"/>
    <s v="Q4"/>
    <s v="Friday"/>
    <s v="Hyderabad"/>
    <s v="Email"/>
    <s v="Vendor Query"/>
    <x v="5"/>
    <x v="0"/>
    <s v="Normal"/>
    <s v="Excellent"/>
    <x v="1"/>
  </r>
  <r>
    <s v="OPS-101351"/>
    <d v="2025-12-28T00:00:00"/>
    <x v="1"/>
    <s v="Hyderabad"/>
    <s v="Compliance Request"/>
    <s v="Low"/>
    <x v="3"/>
    <x v="2"/>
    <x v="0"/>
    <n v="24.2"/>
    <n v="48"/>
    <x v="0"/>
    <n v="0"/>
    <n v="4.4000000000000004"/>
    <n v="280"/>
    <n v="6776"/>
    <x v="7"/>
    <n v="12"/>
    <s v="Q4"/>
    <s v="Sunday"/>
    <s v="Hyderabad"/>
    <s v="Phone"/>
    <s v="Compliance Request"/>
    <x v="1"/>
    <x v="0"/>
    <s v="Normal"/>
    <s v="Good"/>
    <x v="0"/>
  </r>
  <r>
    <s v="OPS-101491"/>
    <d v="2025-01-16T00:00:00"/>
    <x v="1"/>
    <s v="Noida"/>
    <s v="Vendor Query"/>
    <s v="Medium"/>
    <x v="0"/>
    <x v="4"/>
    <x v="0"/>
    <n v="10.4"/>
    <n v="24"/>
    <x v="0"/>
    <n v="1"/>
    <n v="4.5"/>
    <n v="320"/>
    <n v="3328"/>
    <x v="5"/>
    <n v="1"/>
    <s v="Q1"/>
    <s v="Thursday"/>
    <s v="Noida"/>
    <s v="Email"/>
    <s v="Vendor Query"/>
    <x v="1"/>
    <x v="0"/>
    <s v="Normal"/>
    <s v="Excellent"/>
    <x v="1"/>
  </r>
  <r>
    <s v="OPS-104485"/>
    <d v="2025-03-29T00:00:00"/>
    <x v="1"/>
    <s v="Chennai"/>
    <s v="Data Correction"/>
    <s v="High"/>
    <x v="1"/>
    <x v="2"/>
    <x v="0"/>
    <n v="10.1"/>
    <n v="12"/>
    <x v="0"/>
    <n v="0"/>
    <n v="4.8"/>
    <n v="450"/>
    <n v="4545"/>
    <x v="8"/>
    <n v="3"/>
    <s v="Q1"/>
    <s v="Saturday"/>
    <s v="Chennai"/>
    <s v="Portal"/>
    <s v="Data Correction"/>
    <x v="1"/>
    <x v="0"/>
    <s v="Normal"/>
    <s v="Good"/>
    <x v="0"/>
  </r>
  <r>
    <s v="OPS-104828"/>
    <d v="2025-06-12T00:00:00"/>
    <x v="6"/>
    <s v="Bengaluru"/>
    <s v="Employee Query"/>
    <s v="High"/>
    <x v="0"/>
    <x v="4"/>
    <x v="0"/>
    <n v="2.6"/>
    <n v="12"/>
    <x v="0"/>
    <n v="0"/>
    <n v="5"/>
    <n v="280"/>
    <n v="728"/>
    <x v="0"/>
    <n v="6"/>
    <s v="Q2"/>
    <s v="Thursday"/>
    <s v="Bengaluru"/>
    <s v="Email"/>
    <s v="Employee Query"/>
    <x v="6"/>
    <x v="0"/>
    <s v="Normal"/>
    <s v="Excellent"/>
    <x v="0"/>
  </r>
  <r>
    <s v="OPS-101601"/>
    <d v="2025-09-18T00:00:00"/>
    <x v="0"/>
    <s v="Gurugram"/>
    <s v="Data Correction"/>
    <s v="High"/>
    <x v="0"/>
    <x v="3"/>
    <x v="0"/>
    <n v="26.6"/>
    <n v="12"/>
    <x v="1"/>
    <n v="2"/>
    <n v="3.8"/>
    <n v="350"/>
    <n v="9310"/>
    <x v="9"/>
    <n v="9"/>
    <s v="Q3"/>
    <s v="Thursday"/>
    <s v="Gurugram"/>
    <s v="Email"/>
    <s v="Data Correction"/>
    <x v="0"/>
    <x v="1"/>
    <s v="Normal"/>
    <s v="Critical"/>
    <x v="1"/>
  </r>
  <r>
    <s v="OPS-104846"/>
    <d v="2025-01-03T00:00:00"/>
    <x v="5"/>
    <s v="Hyderabad"/>
    <s v="Invoice Query"/>
    <s v="Medium"/>
    <x v="2"/>
    <x v="2"/>
    <x v="0"/>
    <n v="16"/>
    <n v="24"/>
    <x v="0"/>
    <n v="1"/>
    <n v="4.4000000000000004"/>
    <n v="400"/>
    <n v="6400"/>
    <x v="5"/>
    <n v="1"/>
    <s v="Q1"/>
    <s v="Friday"/>
    <s v="Hyderabad"/>
    <s v="Teams"/>
    <s v="Invoice Query"/>
    <x v="5"/>
    <x v="0"/>
    <s v="Normal"/>
    <s v="Good"/>
    <x v="1"/>
  </r>
  <r>
    <s v="OPS-103474"/>
    <d v="2025-06-14T00:00:00"/>
    <x v="2"/>
    <s v="Hyderabad"/>
    <s v="Access Request"/>
    <s v="Low"/>
    <x v="1"/>
    <x v="0"/>
    <x v="0"/>
    <n v="16"/>
    <n v="48"/>
    <x v="0"/>
    <n v="0"/>
    <n v="5"/>
    <n v="280"/>
    <n v="4480"/>
    <x v="0"/>
    <n v="6"/>
    <s v="Q2"/>
    <s v="Saturday"/>
    <s v="Hyderabad"/>
    <s v="Portal"/>
    <s v="Access Request"/>
    <x v="2"/>
    <x v="0"/>
    <s v="Normal"/>
    <s v="Excellent"/>
    <x v="0"/>
  </r>
  <r>
    <s v="OPS-104938"/>
    <d v="2025-10-23T00:00:00"/>
    <x v="6"/>
    <s v="Pune"/>
    <s v="Compliance Request"/>
    <s v="Critical"/>
    <x v="1"/>
    <x v="2"/>
    <x v="0"/>
    <n v="3.6"/>
    <n v="4"/>
    <x v="0"/>
    <n v="0"/>
    <n v="5"/>
    <n v="350"/>
    <n v="1260"/>
    <x v="3"/>
    <n v="10"/>
    <s v="Q4"/>
    <s v="Thursday"/>
    <s v="Pune"/>
    <s v="Portal"/>
    <s v="Compliance Request"/>
    <x v="6"/>
    <x v="0"/>
    <s v="Normal"/>
    <s v="Good"/>
    <x v="0"/>
  </r>
  <r>
    <s v="OPS-102432"/>
    <d v="2025-01-05T00:00:00"/>
    <x v="6"/>
    <s v="Gurugram"/>
    <s v="Employee Query"/>
    <s v="Low"/>
    <x v="0"/>
    <x v="0"/>
    <x v="1"/>
    <n v="30.3"/>
    <n v="48"/>
    <x v="0"/>
    <n v="1"/>
    <n v="3.8"/>
    <n v="280"/>
    <n v="8484"/>
    <x v="5"/>
    <n v="1"/>
    <s v="Q1"/>
    <s v="Sunday"/>
    <s v="Gurugram"/>
    <s v="Email"/>
    <s v="Employee Query"/>
    <x v="6"/>
    <x v="0"/>
    <s v="Normal"/>
    <s v="Good"/>
    <x v="1"/>
  </r>
  <r>
    <s v="OPS-100059"/>
    <d v="2025-02-04T00:00:00"/>
    <x v="0"/>
    <s v="Noida"/>
    <s v="System Issue"/>
    <s v="Medium"/>
    <x v="1"/>
    <x v="3"/>
    <x v="0"/>
    <n v="8.6999999999999993"/>
    <n v="24"/>
    <x v="0"/>
    <n v="0"/>
    <n v="4.7"/>
    <n v="320"/>
    <n v="2784"/>
    <x v="4"/>
    <n v="2"/>
    <s v="Q1"/>
    <s v="Tuesday"/>
    <s v="Noida"/>
    <s v="Portal"/>
    <s v="System Issue"/>
    <x v="0"/>
    <x v="0"/>
    <s v="Normal"/>
    <s v="Excellent"/>
    <x v="0"/>
  </r>
  <r>
    <s v="OPS-100523"/>
    <d v="2025-08-30T00:00:00"/>
    <x v="0"/>
    <s v="Bengaluru"/>
    <s v="Vendor Query"/>
    <s v="Low"/>
    <x v="0"/>
    <x v="3"/>
    <x v="0"/>
    <n v="9.1999999999999993"/>
    <n v="48"/>
    <x v="0"/>
    <n v="0"/>
    <n v="4.5999999999999996"/>
    <n v="350"/>
    <n v="3220"/>
    <x v="1"/>
    <n v="8"/>
    <s v="Q3"/>
    <s v="Saturday"/>
    <s v="Bengaluru"/>
    <s v="Email"/>
    <s v="Vendor Query"/>
    <x v="0"/>
    <x v="0"/>
    <s v="Normal"/>
    <s v="Excellent"/>
    <x v="0"/>
  </r>
  <r>
    <s v="OPS-101901"/>
    <d v="2025-02-04T00:00:00"/>
    <x v="6"/>
    <s v="Pune"/>
    <s v="Employee Query"/>
    <s v="Low"/>
    <x v="3"/>
    <x v="2"/>
    <x v="2"/>
    <n v="6.6"/>
    <n v="48"/>
    <x v="0"/>
    <n v="0"/>
    <n v="4.9000000000000004"/>
    <n v="320"/>
    <n v="2112"/>
    <x v="4"/>
    <n v="2"/>
    <s v="Q1"/>
    <s v="Tuesday"/>
    <s v="Pune"/>
    <s v="Phone"/>
    <s v="Employee Query"/>
    <x v="6"/>
    <x v="0"/>
    <s v="Normal"/>
    <s v="Excellent"/>
    <x v="0"/>
  </r>
  <r>
    <s v="OPS-102986"/>
    <d v="2025-12-29T00:00:00"/>
    <x v="5"/>
    <s v="Hyderabad"/>
    <s v="Data Correction"/>
    <s v="Medium"/>
    <x v="2"/>
    <x v="2"/>
    <x v="2"/>
    <n v="8"/>
    <n v="24"/>
    <x v="0"/>
    <n v="1"/>
    <n v="4.9000000000000004"/>
    <n v="280"/>
    <n v="2240"/>
    <x v="7"/>
    <n v="12"/>
    <s v="Q4"/>
    <s v="Monday"/>
    <s v="Hyderabad"/>
    <s v="Teams"/>
    <s v="Data Correction"/>
    <x v="5"/>
    <x v="0"/>
    <s v="Normal"/>
    <s v="Excellent"/>
    <x v="1"/>
  </r>
  <r>
    <s v="OPS-104861"/>
    <d v="2025-06-02T00:00:00"/>
    <x v="4"/>
    <s v="Bengaluru"/>
    <s v="Report Request"/>
    <s v="Low"/>
    <x v="1"/>
    <x v="1"/>
    <x v="0"/>
    <n v="7.7"/>
    <n v="48"/>
    <x v="0"/>
    <n v="0"/>
    <n v="4.2"/>
    <n v="320"/>
    <n v="2464"/>
    <x v="0"/>
    <n v="6"/>
    <s v="Q2"/>
    <s v="Monday"/>
    <s v="Bengaluru"/>
    <s v="Portal"/>
    <s v="Report Request"/>
    <x v="4"/>
    <x v="0"/>
    <s v="Normal"/>
    <s v="Excellent"/>
    <x v="0"/>
  </r>
  <r>
    <s v="OPS-103866"/>
    <d v="2025-08-06T00:00:00"/>
    <x v="2"/>
    <s v="Chennai"/>
    <s v="System Issue"/>
    <s v="Critical"/>
    <x v="2"/>
    <x v="4"/>
    <x v="0"/>
    <n v="3.8"/>
    <n v="4"/>
    <x v="0"/>
    <n v="0"/>
    <n v="4.9000000000000004"/>
    <n v="400"/>
    <n v="1520"/>
    <x v="1"/>
    <n v="8"/>
    <s v="Q3"/>
    <s v="Wednesday"/>
    <s v="Chennai"/>
    <s v="Teams"/>
    <s v="System Issue"/>
    <x v="2"/>
    <x v="0"/>
    <s v="Normal"/>
    <s v="Good"/>
    <x v="0"/>
  </r>
  <r>
    <s v="OPS-104384"/>
    <d v="2025-09-19T00:00:00"/>
    <x v="3"/>
    <s v="Pune"/>
    <s v="Vendor Query"/>
    <s v="Medium"/>
    <x v="0"/>
    <x v="4"/>
    <x v="1"/>
    <n v="11.6"/>
    <n v="24"/>
    <x v="0"/>
    <n v="2"/>
    <n v="3.2"/>
    <n v="400"/>
    <n v="4640"/>
    <x v="9"/>
    <n v="9"/>
    <s v="Q3"/>
    <s v="Friday"/>
    <s v="Pune"/>
    <s v="Email"/>
    <s v="Vendor Query"/>
    <x v="3"/>
    <x v="0"/>
    <s v="Normal"/>
    <s v="Excellent"/>
    <x v="1"/>
  </r>
  <r>
    <s v="OPS-102275"/>
    <d v="2025-12-19T00:00:00"/>
    <x v="2"/>
    <s v="Bengaluru"/>
    <s v="Report Request"/>
    <s v="Medium"/>
    <x v="0"/>
    <x v="1"/>
    <x v="0"/>
    <n v="31.9"/>
    <n v="24"/>
    <x v="1"/>
    <n v="0"/>
    <n v="4.3"/>
    <n v="450"/>
    <n v="14355"/>
    <x v="7"/>
    <n v="12"/>
    <s v="Q4"/>
    <s v="Friday"/>
    <s v="Bengaluru"/>
    <s v="Email"/>
    <s v="Report Request"/>
    <x v="2"/>
    <x v="1"/>
    <s v="Normal"/>
    <s v="At Risk"/>
    <x v="0"/>
  </r>
  <r>
    <s v="OPS-102602"/>
    <d v="2025-01-10T00:00:00"/>
    <x v="3"/>
    <s v="Noida"/>
    <s v="Data Correction"/>
    <s v="Medium"/>
    <x v="0"/>
    <x v="3"/>
    <x v="0"/>
    <n v="16.7"/>
    <n v="24"/>
    <x v="0"/>
    <n v="0"/>
    <n v="4.4000000000000004"/>
    <n v="320"/>
    <n v="5344"/>
    <x v="5"/>
    <n v="1"/>
    <s v="Q1"/>
    <s v="Friday"/>
    <s v="Noida"/>
    <s v="Email"/>
    <s v="Data Correction"/>
    <x v="3"/>
    <x v="0"/>
    <s v="Normal"/>
    <s v="Good"/>
    <x v="0"/>
  </r>
  <r>
    <s v="OPS-100123"/>
    <d v="2025-08-02T00:00:00"/>
    <x v="1"/>
    <s v="Bengaluru"/>
    <s v="Compliance Request"/>
    <s v="Medium"/>
    <x v="1"/>
    <x v="4"/>
    <x v="1"/>
    <n v="5.6"/>
    <n v="24"/>
    <x v="0"/>
    <n v="3"/>
    <n v="3.5"/>
    <n v="350"/>
    <n v="1960"/>
    <x v="1"/>
    <n v="8"/>
    <s v="Q3"/>
    <s v="Saturday"/>
    <s v="Bengaluru"/>
    <s v="Portal"/>
    <s v="Compliance Request"/>
    <x v="1"/>
    <x v="0"/>
    <s v="Normal"/>
    <s v="Excellent"/>
    <x v="1"/>
  </r>
  <r>
    <s v="OPS-101002"/>
    <d v="2025-06-10T00:00:00"/>
    <x v="1"/>
    <s v="Hyderabad"/>
    <s v="Report Request"/>
    <s v="Medium"/>
    <x v="3"/>
    <x v="2"/>
    <x v="0"/>
    <n v="11.3"/>
    <n v="24"/>
    <x v="0"/>
    <n v="0"/>
    <n v="4.8"/>
    <n v="400"/>
    <n v="4520"/>
    <x v="0"/>
    <n v="6"/>
    <s v="Q2"/>
    <s v="Tuesday"/>
    <s v="Hyderabad"/>
    <s v="Phone"/>
    <s v="Report Request"/>
    <x v="1"/>
    <x v="0"/>
    <s v="Normal"/>
    <s v="Excellent"/>
    <x v="0"/>
  </r>
  <r>
    <s v="OPS-101374"/>
    <d v="2025-10-19T00:00:00"/>
    <x v="3"/>
    <s v="Bengaluru"/>
    <s v="Access Request"/>
    <s v="Medium"/>
    <x v="2"/>
    <x v="1"/>
    <x v="0"/>
    <n v="3.6"/>
    <n v="24"/>
    <x v="0"/>
    <n v="2"/>
    <n v="4.5"/>
    <n v="320"/>
    <n v="1152"/>
    <x v="3"/>
    <n v="10"/>
    <s v="Q4"/>
    <s v="Sunday"/>
    <s v="Bengaluru"/>
    <s v="Teams"/>
    <s v="Access Request"/>
    <x v="3"/>
    <x v="0"/>
    <s v="Normal"/>
    <s v="Excellent"/>
    <x v="1"/>
  </r>
  <r>
    <s v="OPS-100917"/>
    <d v="2025-01-13T00:00:00"/>
    <x v="5"/>
    <s v="Hyderabad"/>
    <s v="Compliance Request"/>
    <s v="Medium"/>
    <x v="3"/>
    <x v="3"/>
    <x v="0"/>
    <n v="12"/>
    <n v="24"/>
    <x v="0"/>
    <n v="0"/>
    <n v="4.8"/>
    <n v="400"/>
    <n v="4800"/>
    <x v="5"/>
    <n v="1"/>
    <s v="Q1"/>
    <s v="Monday"/>
    <s v="Hyderabad"/>
    <s v="Phone"/>
    <s v="Compliance Request"/>
    <x v="5"/>
    <x v="0"/>
    <s v="Normal"/>
    <s v="Excellent"/>
    <x v="0"/>
  </r>
  <r>
    <s v="OPS-100827"/>
    <d v="2025-12-02T00:00:00"/>
    <x v="2"/>
    <s v="Gurugram"/>
    <s v="Vendor Query"/>
    <s v="Medium"/>
    <x v="2"/>
    <x v="2"/>
    <x v="0"/>
    <n v="16.5"/>
    <n v="24"/>
    <x v="0"/>
    <n v="0"/>
    <n v="4.0999999999999996"/>
    <n v="280"/>
    <n v="4620"/>
    <x v="7"/>
    <n v="12"/>
    <s v="Q4"/>
    <s v="Tuesday"/>
    <s v="Gurugram"/>
    <s v="Teams"/>
    <s v="Vendor Query"/>
    <x v="2"/>
    <x v="0"/>
    <s v="Normal"/>
    <s v="Good"/>
    <x v="0"/>
  </r>
  <r>
    <s v="OPS-100527"/>
    <d v="2025-03-31T00:00:00"/>
    <x v="0"/>
    <s v="Mumbai"/>
    <s v="Access Request"/>
    <s v="Low"/>
    <x v="1"/>
    <x v="0"/>
    <x v="1"/>
    <n v="5.4"/>
    <n v="48"/>
    <x v="0"/>
    <n v="1"/>
    <n v="4.8"/>
    <n v="450"/>
    <n v="2430"/>
    <x v="8"/>
    <n v="3"/>
    <s v="Q1"/>
    <s v="Monday"/>
    <s v="Mumbai"/>
    <s v="Portal"/>
    <s v="Access Request"/>
    <x v="0"/>
    <x v="0"/>
    <s v="Normal"/>
    <s v="Excellent"/>
    <x v="1"/>
  </r>
  <r>
    <s v="OPS-102423"/>
    <d v="2025-11-12T00:00:00"/>
    <x v="3"/>
    <s v="Bengaluru"/>
    <s v="System Issue"/>
    <s v="Low"/>
    <x v="2"/>
    <x v="4"/>
    <x v="0"/>
    <n v="7.7"/>
    <n v="48"/>
    <x v="0"/>
    <n v="1"/>
    <n v="5"/>
    <n v="320"/>
    <n v="2464"/>
    <x v="6"/>
    <n v="11"/>
    <s v="Q4"/>
    <s v="Wednesday"/>
    <s v="Bengaluru"/>
    <s v="Teams"/>
    <s v="System Issue"/>
    <x v="3"/>
    <x v="0"/>
    <s v="Normal"/>
    <s v="Excellent"/>
    <x v="1"/>
  </r>
  <r>
    <s v="OPS-102002"/>
    <d v="2025-07-26T00:00:00"/>
    <x v="3"/>
    <s v="Gurugram"/>
    <s v="Vendor Query"/>
    <s v="Low"/>
    <x v="3"/>
    <x v="4"/>
    <x v="2"/>
    <n v="5.4"/>
    <n v="48"/>
    <x v="0"/>
    <n v="0"/>
    <n v="4.4000000000000004"/>
    <n v="450"/>
    <n v="2430"/>
    <x v="11"/>
    <n v="7"/>
    <s v="Q3"/>
    <s v="Saturday"/>
    <s v="Gurugram"/>
    <s v="Phone"/>
    <s v="Vendor Query"/>
    <x v="3"/>
    <x v="0"/>
    <s v="Normal"/>
    <s v="Excellent"/>
    <x v="0"/>
  </r>
  <r>
    <s v="OPS-101547"/>
    <d v="2025-02-28T00:00:00"/>
    <x v="5"/>
    <s v="Pune"/>
    <s v="Employee Query"/>
    <s v="High"/>
    <x v="1"/>
    <x v="0"/>
    <x v="0"/>
    <n v="21.2"/>
    <n v="12"/>
    <x v="1"/>
    <n v="0"/>
    <n v="4.3"/>
    <n v="320"/>
    <n v="6784"/>
    <x v="4"/>
    <n v="2"/>
    <s v="Q1"/>
    <s v="Friday"/>
    <s v="Pune"/>
    <s v="Portal"/>
    <s v="Employee Query"/>
    <x v="5"/>
    <x v="1"/>
    <s v="Normal"/>
    <s v="Critical"/>
    <x v="0"/>
  </r>
  <r>
    <s v="OPS-102945"/>
    <d v="2025-09-27T00:00:00"/>
    <x v="5"/>
    <s v="Chennai"/>
    <s v="Access Request"/>
    <s v="Medium"/>
    <x v="1"/>
    <x v="4"/>
    <x v="1"/>
    <n v="11.6"/>
    <n v="24"/>
    <x v="0"/>
    <n v="2"/>
    <n v="3.7"/>
    <n v="320"/>
    <n v="3712"/>
    <x v="9"/>
    <n v="9"/>
    <s v="Q3"/>
    <s v="Saturday"/>
    <s v="Chennai"/>
    <s v="Portal"/>
    <s v="Access Request"/>
    <x v="5"/>
    <x v="0"/>
    <s v="Normal"/>
    <s v="Excellent"/>
    <x v="1"/>
  </r>
  <r>
    <s v="OPS-103648"/>
    <d v="2025-07-02T00:00:00"/>
    <x v="2"/>
    <s v="Chennai"/>
    <s v="System Issue"/>
    <s v="Low"/>
    <x v="0"/>
    <x v="0"/>
    <x v="0"/>
    <n v="6.2"/>
    <n v="48"/>
    <x v="0"/>
    <n v="0"/>
    <n v="4.5999999999999996"/>
    <n v="450"/>
    <n v="2790"/>
    <x v="11"/>
    <n v="7"/>
    <s v="Q3"/>
    <s v="Wednesday"/>
    <s v="Chennai"/>
    <s v="Email"/>
    <s v="System Issue"/>
    <x v="2"/>
    <x v="0"/>
    <s v="Normal"/>
    <s v="Excellent"/>
    <x v="0"/>
  </r>
  <r>
    <s v="OPS-101137"/>
    <d v="2025-04-14T00:00:00"/>
    <x v="6"/>
    <s v="Hyderabad"/>
    <s v="Compliance Request"/>
    <s v="Medium"/>
    <x v="2"/>
    <x v="0"/>
    <x v="0"/>
    <n v="6.6"/>
    <n v="24"/>
    <x v="0"/>
    <n v="1"/>
    <n v="5"/>
    <n v="280"/>
    <n v="1848"/>
    <x v="10"/>
    <n v="4"/>
    <s v="Q2"/>
    <s v="Monday"/>
    <s v="Hyderabad"/>
    <s v="Teams"/>
    <s v="Compliance Request"/>
    <x v="6"/>
    <x v="0"/>
    <s v="Normal"/>
    <s v="Excellent"/>
    <x v="1"/>
  </r>
  <r>
    <s v="OPS-103677"/>
    <d v="2025-07-23T00:00:00"/>
    <x v="3"/>
    <s v="Bengaluru"/>
    <s v="Compliance Request"/>
    <s v="Medium"/>
    <x v="0"/>
    <x v="0"/>
    <x v="0"/>
    <n v="7.6"/>
    <n v="24"/>
    <x v="0"/>
    <n v="1"/>
    <n v="3.8"/>
    <n v="320"/>
    <n v="2432"/>
    <x v="11"/>
    <n v="7"/>
    <s v="Q3"/>
    <s v="Wednesday"/>
    <s v="Bengaluru"/>
    <s v="Email"/>
    <s v="Compliance Request"/>
    <x v="3"/>
    <x v="0"/>
    <s v="Normal"/>
    <s v="Excellent"/>
    <x v="1"/>
  </r>
  <r>
    <s v="OPS-103630"/>
    <d v="2025-01-27T00:00:00"/>
    <x v="3"/>
    <s v="Noida"/>
    <s v="Compliance Request"/>
    <s v="High"/>
    <x v="0"/>
    <x v="0"/>
    <x v="2"/>
    <n v="13.2"/>
    <n v="12"/>
    <x v="1"/>
    <n v="0"/>
    <n v="4.2"/>
    <n v="280"/>
    <n v="3696"/>
    <x v="5"/>
    <n v="1"/>
    <s v="Q1"/>
    <s v="Monday"/>
    <s v="Noida"/>
    <s v="Email"/>
    <s v="Compliance Request"/>
    <x v="3"/>
    <x v="1"/>
    <s v="Normal"/>
    <s v="At Risk"/>
    <x v="0"/>
  </r>
  <r>
    <s v="OPS-100279"/>
    <d v="2025-04-30T00:00:00"/>
    <x v="0"/>
    <s v="Gurugram"/>
    <s v="Vendor Query"/>
    <s v="High"/>
    <x v="0"/>
    <x v="4"/>
    <x v="0"/>
    <n v="23.5"/>
    <n v="12"/>
    <x v="1"/>
    <n v="0"/>
    <n v="4.4000000000000004"/>
    <n v="320"/>
    <n v="7520"/>
    <x v="10"/>
    <n v="4"/>
    <s v="Q2"/>
    <s v="Wednesday"/>
    <s v="Gurugram"/>
    <s v="Email"/>
    <s v="Vendor Query"/>
    <x v="0"/>
    <x v="1"/>
    <s v="Normal"/>
    <s v="Critical"/>
    <x v="0"/>
  </r>
  <r>
    <s v="OPS-104936"/>
    <d v="2025-01-08T00:00:00"/>
    <x v="2"/>
    <s v="Noida"/>
    <s v="System Issue"/>
    <s v="High"/>
    <x v="2"/>
    <x v="1"/>
    <x v="0"/>
    <n v="20.7"/>
    <n v="12"/>
    <x v="1"/>
    <n v="1"/>
    <n v="5"/>
    <n v="320"/>
    <n v="6624"/>
    <x v="5"/>
    <n v="1"/>
    <s v="Q1"/>
    <s v="Wednesday"/>
    <s v="Noida"/>
    <s v="Teams"/>
    <s v="System Issue"/>
    <x v="2"/>
    <x v="1"/>
    <s v="Normal"/>
    <s v="Critical"/>
    <x v="1"/>
  </r>
  <r>
    <s v="OPS-100883"/>
    <d v="2025-05-07T00:00:00"/>
    <x v="5"/>
    <s v="Bengaluru"/>
    <s v="Report Request"/>
    <s v="Medium"/>
    <x v="3"/>
    <x v="3"/>
    <x v="0"/>
    <n v="0.5"/>
    <n v="24"/>
    <x v="0"/>
    <n v="0"/>
    <n v="4.9000000000000004"/>
    <n v="280"/>
    <n v="140"/>
    <x v="2"/>
    <n v="5"/>
    <s v="Q2"/>
    <s v="Wednesday"/>
    <s v="Bengaluru"/>
    <s v="Phone"/>
    <s v="Report Request"/>
    <x v="5"/>
    <x v="0"/>
    <s v="Normal"/>
    <s v="Excellent"/>
    <x v="0"/>
  </r>
  <r>
    <s v="OPS-100738"/>
    <d v="2025-04-08T00:00:00"/>
    <x v="5"/>
    <s v="Bengaluru"/>
    <s v="Data Correction"/>
    <s v="Medium"/>
    <x v="2"/>
    <x v="0"/>
    <x v="0"/>
    <n v="9.5"/>
    <n v="24"/>
    <x v="0"/>
    <n v="1"/>
    <n v="4.3"/>
    <n v="400"/>
    <n v="3800"/>
    <x v="10"/>
    <n v="4"/>
    <s v="Q2"/>
    <s v="Tuesday"/>
    <s v="Bengaluru"/>
    <s v="Teams"/>
    <s v="Data Correction"/>
    <x v="5"/>
    <x v="0"/>
    <s v="Normal"/>
    <s v="Excellent"/>
    <x v="1"/>
  </r>
  <r>
    <s v="OPS-102927"/>
    <d v="2025-04-09T00:00:00"/>
    <x v="6"/>
    <s v="Gurugram"/>
    <s v="Data Correction"/>
    <s v="High"/>
    <x v="0"/>
    <x v="3"/>
    <x v="0"/>
    <n v="1.7"/>
    <n v="12"/>
    <x v="0"/>
    <n v="0"/>
    <n v="4.9000000000000004"/>
    <n v="320"/>
    <n v="544"/>
    <x v="10"/>
    <n v="4"/>
    <s v="Q2"/>
    <s v="Wednesday"/>
    <s v="Gurugram"/>
    <s v="Email"/>
    <s v="Data Correction"/>
    <x v="6"/>
    <x v="0"/>
    <s v="Normal"/>
    <s v="Excellent"/>
    <x v="0"/>
  </r>
  <r>
    <s v="OPS-103874"/>
    <d v="2025-11-27T00:00:00"/>
    <x v="0"/>
    <s v="Mumbai"/>
    <s v="Access Request"/>
    <s v="Medium"/>
    <x v="0"/>
    <x v="1"/>
    <x v="1"/>
    <n v="31.1"/>
    <n v="24"/>
    <x v="1"/>
    <n v="2"/>
    <n v="3.8"/>
    <n v="350"/>
    <n v="10885"/>
    <x v="6"/>
    <n v="11"/>
    <s v="Q4"/>
    <s v="Thursday"/>
    <s v="Mumbai"/>
    <s v="Email"/>
    <s v="Access Request"/>
    <x v="0"/>
    <x v="1"/>
    <s v="Normal"/>
    <s v="At Risk"/>
    <x v="1"/>
  </r>
  <r>
    <s v="OPS-103727"/>
    <d v="2025-09-30T00:00:00"/>
    <x v="0"/>
    <s v="Noida"/>
    <s v="Invoice Query"/>
    <s v="Medium"/>
    <x v="2"/>
    <x v="2"/>
    <x v="0"/>
    <n v="13.8"/>
    <n v="24"/>
    <x v="0"/>
    <n v="0"/>
    <n v="4.9000000000000004"/>
    <n v="400"/>
    <n v="5520"/>
    <x v="9"/>
    <n v="9"/>
    <s v="Q3"/>
    <s v="Tuesday"/>
    <s v="Noida"/>
    <s v="Teams"/>
    <s v="Invoice Query"/>
    <x v="0"/>
    <x v="0"/>
    <s v="Normal"/>
    <s v="Good"/>
    <x v="0"/>
  </r>
  <r>
    <s v="OPS-100295"/>
    <d v="2025-06-12T00:00:00"/>
    <x v="3"/>
    <s v="Hyderabad"/>
    <s v="Vendor Query"/>
    <s v="Low"/>
    <x v="2"/>
    <x v="1"/>
    <x v="0"/>
    <n v="13.5"/>
    <n v="48"/>
    <x v="0"/>
    <n v="1"/>
    <n v="4.2"/>
    <n v="400"/>
    <n v="5400"/>
    <x v="0"/>
    <n v="6"/>
    <s v="Q2"/>
    <s v="Thursday"/>
    <s v="Hyderabad"/>
    <s v="Teams"/>
    <s v="Vendor Query"/>
    <x v="3"/>
    <x v="0"/>
    <s v="Normal"/>
    <s v="Excellent"/>
    <x v="1"/>
  </r>
  <r>
    <s v="OPS-100505"/>
    <d v="2025-06-01T00:00:00"/>
    <x v="2"/>
    <s v="Gurugram"/>
    <s v="System Issue"/>
    <s v="Low"/>
    <x v="2"/>
    <x v="4"/>
    <x v="2"/>
    <n v="13.4"/>
    <n v="48"/>
    <x v="0"/>
    <n v="0"/>
    <n v="4.4000000000000004"/>
    <n v="350"/>
    <n v="4690"/>
    <x v="0"/>
    <n v="6"/>
    <s v="Q2"/>
    <s v="Sunday"/>
    <s v="Gurugram"/>
    <s v="Teams"/>
    <s v="System Issue"/>
    <x v="2"/>
    <x v="0"/>
    <s v="Normal"/>
    <s v="Excellent"/>
    <x v="0"/>
  </r>
  <r>
    <s v="OPS-101660"/>
    <d v="2025-12-29T00:00:00"/>
    <x v="6"/>
    <s v="Mumbai"/>
    <s v="System Issue"/>
    <s v="Medium"/>
    <x v="2"/>
    <x v="2"/>
    <x v="0"/>
    <n v="37.6"/>
    <n v="24"/>
    <x v="1"/>
    <n v="0"/>
    <n v="3.5"/>
    <n v="280"/>
    <n v="10528"/>
    <x v="7"/>
    <n v="12"/>
    <s v="Q4"/>
    <s v="Monday"/>
    <s v="Mumbai"/>
    <s v="Teams"/>
    <s v="System Issue"/>
    <x v="6"/>
    <x v="1"/>
    <s v="Normal"/>
    <s v="Critical"/>
    <x v="0"/>
  </r>
  <r>
    <s v="OPS-102120"/>
    <d v="2025-09-24T00:00:00"/>
    <x v="1"/>
    <s v="Chennai"/>
    <s v="Report Request"/>
    <s v="Low"/>
    <x v="1"/>
    <x v="3"/>
    <x v="0"/>
    <n v="8.4"/>
    <n v="48"/>
    <x v="0"/>
    <n v="4"/>
    <n v="3.9"/>
    <n v="320"/>
    <n v="2688"/>
    <x v="9"/>
    <n v="9"/>
    <s v="Q3"/>
    <s v="Wednesday"/>
    <s v="Chennai"/>
    <s v="Portal"/>
    <s v="Report Request"/>
    <x v="1"/>
    <x v="0"/>
    <s v="Normal"/>
    <s v="Excellent"/>
    <x v="1"/>
  </r>
  <r>
    <s v="OPS-101718"/>
    <d v="2025-05-14T00:00:00"/>
    <x v="1"/>
    <s v="Noida"/>
    <s v="Access Request"/>
    <s v="Low"/>
    <x v="0"/>
    <x v="0"/>
    <x v="0"/>
    <n v="13.8"/>
    <n v="48"/>
    <x v="0"/>
    <n v="1"/>
    <n v="3.9"/>
    <n v="320"/>
    <n v="4416"/>
    <x v="2"/>
    <n v="5"/>
    <s v="Q2"/>
    <s v="Wednesday"/>
    <s v="Noida"/>
    <s v="Email"/>
    <s v="Access Request"/>
    <x v="1"/>
    <x v="0"/>
    <s v="Normal"/>
    <s v="Excellent"/>
    <x v="1"/>
  </r>
  <r>
    <s v="OPS-104743"/>
    <d v="2025-01-16T00:00:00"/>
    <x v="3"/>
    <s v="Hyderabad"/>
    <s v="Vendor Query"/>
    <s v="Low"/>
    <x v="0"/>
    <x v="1"/>
    <x v="1"/>
    <n v="24.3"/>
    <n v="48"/>
    <x v="0"/>
    <n v="3"/>
    <n v="3.7"/>
    <n v="320"/>
    <n v="7776"/>
    <x v="5"/>
    <n v="1"/>
    <s v="Q1"/>
    <s v="Thursday"/>
    <s v="Hyderabad"/>
    <s v="Email"/>
    <s v="Vendor Query"/>
    <x v="3"/>
    <x v="0"/>
    <s v="Normal"/>
    <s v="Good"/>
    <x v="1"/>
  </r>
  <r>
    <s v="OPS-103736"/>
    <d v="2025-10-25T00:00:00"/>
    <x v="1"/>
    <s v="Hyderabad"/>
    <s v="Invoice Query"/>
    <s v="Medium"/>
    <x v="0"/>
    <x v="1"/>
    <x v="0"/>
    <n v="22.4"/>
    <n v="24"/>
    <x v="0"/>
    <n v="0"/>
    <n v="4.7"/>
    <n v="320"/>
    <n v="7168"/>
    <x v="3"/>
    <n v="10"/>
    <s v="Q4"/>
    <s v="Saturday"/>
    <s v="Hyderabad"/>
    <s v="Email"/>
    <s v="Invoice Query"/>
    <x v="1"/>
    <x v="0"/>
    <s v="Normal"/>
    <s v="Good"/>
    <x v="0"/>
  </r>
  <r>
    <s v="OPS-101183"/>
    <d v="2025-12-13T00:00:00"/>
    <x v="6"/>
    <s v="Pune"/>
    <s v="Employee Query"/>
    <s v="Low"/>
    <x v="1"/>
    <x v="3"/>
    <x v="2"/>
    <n v="11.6"/>
    <n v="48"/>
    <x v="0"/>
    <n v="0"/>
    <n v="4.5999999999999996"/>
    <n v="450"/>
    <n v="5220"/>
    <x v="7"/>
    <n v="12"/>
    <s v="Q4"/>
    <s v="Saturday"/>
    <s v="Pune"/>
    <s v="Portal"/>
    <s v="Employee Query"/>
    <x v="6"/>
    <x v="0"/>
    <s v="Normal"/>
    <s v="Excellent"/>
    <x v="0"/>
  </r>
  <r>
    <s v="OPS-103202"/>
    <d v="2025-05-12T00:00:00"/>
    <x v="6"/>
    <s v="Pune"/>
    <s v="Invoice Query"/>
    <s v="High"/>
    <x v="0"/>
    <x v="4"/>
    <x v="2"/>
    <n v="1.4"/>
    <n v="12"/>
    <x v="0"/>
    <n v="0"/>
    <n v="4.5"/>
    <n v="400"/>
    <n v="560"/>
    <x v="2"/>
    <n v="5"/>
    <s v="Q2"/>
    <s v="Monday"/>
    <s v="Pune"/>
    <s v="Email"/>
    <s v="Invoice Query"/>
    <x v="6"/>
    <x v="0"/>
    <s v="Normal"/>
    <s v="Excellent"/>
    <x v="0"/>
  </r>
  <r>
    <s v="OPS-104697"/>
    <d v="2025-11-27T00:00:00"/>
    <x v="5"/>
    <s v="Chennai"/>
    <s v="Vendor Query"/>
    <s v="Low"/>
    <x v="0"/>
    <x v="3"/>
    <x v="0"/>
    <n v="5.2"/>
    <n v="48"/>
    <x v="0"/>
    <n v="0"/>
    <n v="4.7"/>
    <n v="320"/>
    <n v="1664"/>
    <x v="6"/>
    <n v="11"/>
    <s v="Q4"/>
    <s v="Thursday"/>
    <s v="Chennai"/>
    <s v="Email"/>
    <s v="Vendor Query"/>
    <x v="5"/>
    <x v="0"/>
    <s v="Normal"/>
    <s v="Excellent"/>
    <x v="0"/>
  </r>
  <r>
    <s v="OPS-100548"/>
    <d v="2025-06-01T00:00:00"/>
    <x v="6"/>
    <s v="Bengaluru"/>
    <s v="Access Request"/>
    <s v="Medium"/>
    <x v="0"/>
    <x v="0"/>
    <x v="0"/>
    <n v="20.5"/>
    <n v="24"/>
    <x v="0"/>
    <n v="1"/>
    <n v="4.5"/>
    <n v="400"/>
    <n v="8200"/>
    <x v="0"/>
    <n v="6"/>
    <s v="Q2"/>
    <s v="Sunday"/>
    <s v="Bengaluru"/>
    <s v="Email"/>
    <s v="Access Request"/>
    <x v="6"/>
    <x v="0"/>
    <s v="Normal"/>
    <s v="Good"/>
    <x v="1"/>
  </r>
  <r>
    <s v="OPS-102757"/>
    <d v="2025-01-19T00:00:00"/>
    <x v="5"/>
    <s v="Chennai"/>
    <s v="Compliance Request"/>
    <s v="Low"/>
    <x v="1"/>
    <x v="2"/>
    <x v="0"/>
    <n v="3.3"/>
    <n v="48"/>
    <x v="0"/>
    <n v="0"/>
    <n v="4.3"/>
    <n v="280"/>
    <n v="924"/>
    <x v="5"/>
    <n v="1"/>
    <s v="Q1"/>
    <s v="Sunday"/>
    <s v="Chennai"/>
    <s v="Portal"/>
    <s v="Compliance Request"/>
    <x v="5"/>
    <x v="0"/>
    <s v="Normal"/>
    <s v="Excellent"/>
    <x v="0"/>
  </r>
  <r>
    <s v="OPS-100004"/>
    <d v="2025-04-17T00:00:00"/>
    <x v="0"/>
    <s v="Bengaluru"/>
    <s v="Invoice Query"/>
    <s v="Low"/>
    <x v="2"/>
    <x v="3"/>
    <x v="0"/>
    <n v="25.9"/>
    <n v="48"/>
    <x v="0"/>
    <n v="0"/>
    <n v="3.9"/>
    <n v="280"/>
    <n v="7252"/>
    <x v="10"/>
    <n v="4"/>
    <s v="Q2"/>
    <s v="Thursday"/>
    <s v="Bengaluru"/>
    <s v="Teams"/>
    <s v="Invoice Query"/>
    <x v="0"/>
    <x v="0"/>
    <s v="Normal"/>
    <s v="Good"/>
    <x v="0"/>
  </r>
  <r>
    <s v="OPS-100979"/>
    <d v="2025-06-22T00:00:00"/>
    <x v="4"/>
    <s v="Mumbai"/>
    <s v="Employee Query"/>
    <s v="Low"/>
    <x v="0"/>
    <x v="1"/>
    <x v="0"/>
    <n v="6.8"/>
    <n v="48"/>
    <x v="0"/>
    <n v="2"/>
    <n v="4"/>
    <n v="450"/>
    <n v="3060"/>
    <x v="0"/>
    <n v="6"/>
    <s v="Q2"/>
    <s v="Sunday"/>
    <s v="Mumbai"/>
    <s v="Email"/>
    <s v="Employee Query"/>
    <x v="4"/>
    <x v="0"/>
    <s v="Normal"/>
    <s v="Excellent"/>
    <x v="1"/>
  </r>
  <r>
    <s v="OPS-101144"/>
    <d v="2025-11-20T00:00:00"/>
    <x v="1"/>
    <s v="Gurugram"/>
    <s v="Invoice Query"/>
    <s v="Medium"/>
    <x v="2"/>
    <x v="2"/>
    <x v="0"/>
    <n v="3.9"/>
    <n v="24"/>
    <x v="0"/>
    <n v="0"/>
    <n v="4.8"/>
    <n v="350"/>
    <n v="1365"/>
    <x v="6"/>
    <n v="11"/>
    <s v="Q4"/>
    <s v="Thursday"/>
    <s v="Gurugram"/>
    <s v="Teams"/>
    <s v="Invoice Query"/>
    <x v="1"/>
    <x v="0"/>
    <s v="Normal"/>
    <s v="Excellent"/>
    <x v="0"/>
  </r>
  <r>
    <s v="OPS-104783"/>
    <d v="2025-11-22T00:00:00"/>
    <x v="6"/>
    <s v="Chennai"/>
    <s v="Employee Query"/>
    <s v="Medium"/>
    <x v="0"/>
    <x v="0"/>
    <x v="2"/>
    <n v="12.3"/>
    <n v="24"/>
    <x v="0"/>
    <n v="0"/>
    <n v="4.8"/>
    <n v="450"/>
    <n v="5535"/>
    <x v="6"/>
    <n v="11"/>
    <s v="Q4"/>
    <s v="Saturday"/>
    <s v="Chennai"/>
    <s v="Email"/>
    <s v="Employee Query"/>
    <x v="6"/>
    <x v="0"/>
    <s v="Normal"/>
    <s v="Good"/>
    <x v="0"/>
  </r>
  <r>
    <s v="OPS-101878"/>
    <d v="2025-05-27T00:00:00"/>
    <x v="2"/>
    <s v="Mumbai"/>
    <s v="Vendor Query"/>
    <s v="High"/>
    <x v="0"/>
    <x v="3"/>
    <x v="1"/>
    <n v="5.4"/>
    <n v="12"/>
    <x v="0"/>
    <n v="2"/>
    <n v="4.3"/>
    <n v="280"/>
    <n v="1512"/>
    <x v="2"/>
    <n v="5"/>
    <s v="Q2"/>
    <s v="Tuesday"/>
    <s v="Mumbai"/>
    <s v="Email"/>
    <s v="Vendor Query"/>
    <x v="2"/>
    <x v="0"/>
    <s v="Normal"/>
    <s v="Excellent"/>
    <x v="1"/>
  </r>
  <r>
    <s v="OPS-101574"/>
    <d v="2025-12-04T00:00:00"/>
    <x v="1"/>
    <s v="Hyderabad"/>
    <s v="Access Request"/>
    <s v="Medium"/>
    <x v="2"/>
    <x v="4"/>
    <x v="0"/>
    <n v="12"/>
    <n v="24"/>
    <x v="0"/>
    <n v="0"/>
    <n v="4.4000000000000004"/>
    <n v="450"/>
    <n v="5400"/>
    <x v="7"/>
    <n v="12"/>
    <s v="Q4"/>
    <s v="Thursday"/>
    <s v="Hyderabad"/>
    <s v="Teams"/>
    <s v="Access Request"/>
    <x v="1"/>
    <x v="0"/>
    <s v="Normal"/>
    <s v="Excellent"/>
    <x v="0"/>
  </r>
  <r>
    <s v="OPS-103519"/>
    <d v="2025-08-30T00:00:00"/>
    <x v="1"/>
    <s v="Bengaluru"/>
    <s v="Vendor Query"/>
    <s v="High"/>
    <x v="3"/>
    <x v="4"/>
    <x v="0"/>
    <n v="6.1"/>
    <n v="12"/>
    <x v="0"/>
    <n v="2"/>
    <n v="4.7"/>
    <n v="350"/>
    <n v="2135"/>
    <x v="1"/>
    <n v="8"/>
    <s v="Q3"/>
    <s v="Saturday"/>
    <s v="Bengaluru"/>
    <s v="Phone"/>
    <s v="Vendor Query"/>
    <x v="1"/>
    <x v="0"/>
    <s v="Normal"/>
    <s v="Good"/>
    <x v="1"/>
  </r>
  <r>
    <s v="OPS-102609"/>
    <d v="2025-05-04T00:00:00"/>
    <x v="4"/>
    <s v="Chennai"/>
    <s v="Data Correction"/>
    <s v="Low"/>
    <x v="0"/>
    <x v="0"/>
    <x v="0"/>
    <n v="10.4"/>
    <n v="48"/>
    <x v="0"/>
    <n v="0"/>
    <n v="4.4000000000000004"/>
    <n v="400"/>
    <n v="4160"/>
    <x v="2"/>
    <n v="5"/>
    <s v="Q2"/>
    <s v="Sunday"/>
    <s v="Chennai"/>
    <s v="Email"/>
    <s v="Data Correction"/>
    <x v="4"/>
    <x v="0"/>
    <s v="Normal"/>
    <s v="Excellent"/>
    <x v="0"/>
  </r>
  <r>
    <s v="OPS-104221"/>
    <d v="2025-05-08T00:00:00"/>
    <x v="2"/>
    <s v="Mumbai"/>
    <s v="Invoice Query"/>
    <s v="Medium"/>
    <x v="3"/>
    <x v="3"/>
    <x v="0"/>
    <n v="9.9"/>
    <n v="24"/>
    <x v="0"/>
    <n v="1"/>
    <n v="4"/>
    <n v="280"/>
    <n v="2772"/>
    <x v="2"/>
    <n v="5"/>
    <s v="Q2"/>
    <s v="Thursday"/>
    <s v="Mumbai"/>
    <s v="Phone"/>
    <s v="Invoice Query"/>
    <x v="2"/>
    <x v="0"/>
    <s v="Normal"/>
    <s v="Excellent"/>
    <x v="1"/>
  </r>
  <r>
    <s v="OPS-100836"/>
    <d v="2025-06-04T00:00:00"/>
    <x v="0"/>
    <s v="Pune"/>
    <s v="Data Correction"/>
    <s v="Low"/>
    <x v="1"/>
    <x v="2"/>
    <x v="0"/>
    <n v="9.6999999999999993"/>
    <n v="48"/>
    <x v="0"/>
    <n v="1"/>
    <n v="4.7"/>
    <n v="320"/>
    <n v="3104"/>
    <x v="0"/>
    <n v="6"/>
    <s v="Q2"/>
    <s v="Wednesday"/>
    <s v="Pune"/>
    <s v="Portal"/>
    <s v="Data Correction"/>
    <x v="0"/>
    <x v="0"/>
    <s v="Normal"/>
    <s v="Excellent"/>
    <x v="1"/>
  </r>
  <r>
    <s v="OPS-103147"/>
    <d v="2025-11-30T00:00:00"/>
    <x v="1"/>
    <s v="Noida"/>
    <s v="Employee Query"/>
    <s v="Medium"/>
    <x v="1"/>
    <x v="0"/>
    <x v="0"/>
    <n v="3.3"/>
    <n v="24"/>
    <x v="0"/>
    <n v="2"/>
    <n v="4.4000000000000004"/>
    <n v="320"/>
    <n v="1056"/>
    <x v="6"/>
    <n v="11"/>
    <s v="Q4"/>
    <s v="Sunday"/>
    <s v="Noida"/>
    <s v="Portal"/>
    <s v="Employee Query"/>
    <x v="1"/>
    <x v="0"/>
    <s v="Normal"/>
    <s v="Excellent"/>
    <x v="1"/>
  </r>
  <r>
    <s v="OPS-103255"/>
    <d v="2025-08-21T00:00:00"/>
    <x v="5"/>
    <s v="Pune"/>
    <s v="Vendor Query"/>
    <s v="Medium"/>
    <x v="0"/>
    <x v="3"/>
    <x v="0"/>
    <n v="15.7"/>
    <n v="24"/>
    <x v="0"/>
    <n v="2"/>
    <n v="3.9"/>
    <n v="350"/>
    <n v="5495"/>
    <x v="1"/>
    <n v="8"/>
    <s v="Q3"/>
    <s v="Thursday"/>
    <s v="Pune"/>
    <s v="Email"/>
    <s v="Vendor Query"/>
    <x v="5"/>
    <x v="0"/>
    <s v="Normal"/>
    <s v="Good"/>
    <x v="1"/>
  </r>
  <r>
    <s v="OPS-102893"/>
    <d v="2025-03-22T00:00:00"/>
    <x v="0"/>
    <s v="Bengaluru"/>
    <s v="Invoice Query"/>
    <s v="High"/>
    <x v="0"/>
    <x v="3"/>
    <x v="0"/>
    <n v="7.8"/>
    <n v="12"/>
    <x v="0"/>
    <n v="0"/>
    <n v="5"/>
    <n v="320"/>
    <n v="2496"/>
    <x v="8"/>
    <n v="3"/>
    <s v="Q1"/>
    <s v="Saturday"/>
    <s v="Bengaluru"/>
    <s v="Email"/>
    <s v="Invoice Query"/>
    <x v="0"/>
    <x v="0"/>
    <s v="Normal"/>
    <s v="Good"/>
    <x v="0"/>
  </r>
  <r>
    <s v="OPS-103115"/>
    <d v="2025-09-27T00:00:00"/>
    <x v="5"/>
    <s v="Bengaluru"/>
    <s v="Compliance Request"/>
    <s v="High"/>
    <x v="1"/>
    <x v="4"/>
    <x v="0"/>
    <n v="23.6"/>
    <n v="12"/>
    <x v="1"/>
    <n v="0"/>
    <n v="4"/>
    <n v="280"/>
    <n v="6608"/>
    <x v="9"/>
    <n v="9"/>
    <s v="Q3"/>
    <s v="Saturday"/>
    <s v="Bengaluru"/>
    <s v="Portal"/>
    <s v="Compliance Request"/>
    <x v="5"/>
    <x v="1"/>
    <s v="Normal"/>
    <s v="Critical"/>
    <x v="0"/>
  </r>
  <r>
    <s v="OPS-103019"/>
    <d v="2025-05-11T00:00:00"/>
    <x v="5"/>
    <s v="Noida"/>
    <s v="Compliance Request"/>
    <s v="Medium"/>
    <x v="0"/>
    <x v="0"/>
    <x v="1"/>
    <n v="11.6"/>
    <n v="24"/>
    <x v="0"/>
    <n v="2"/>
    <n v="4"/>
    <n v="350"/>
    <n v="4060"/>
    <x v="2"/>
    <n v="5"/>
    <s v="Q2"/>
    <s v="Sunday"/>
    <s v="Noida"/>
    <s v="Email"/>
    <s v="Compliance Request"/>
    <x v="5"/>
    <x v="0"/>
    <s v="Normal"/>
    <s v="Excellent"/>
    <x v="1"/>
  </r>
  <r>
    <s v="OPS-103415"/>
    <d v="2025-11-11T00:00:00"/>
    <x v="6"/>
    <s v="Hyderabad"/>
    <s v="Compliance Request"/>
    <s v="Critical"/>
    <x v="1"/>
    <x v="1"/>
    <x v="0"/>
    <n v="4.8"/>
    <n v="4"/>
    <x v="1"/>
    <n v="0"/>
    <n v="4.8"/>
    <n v="400"/>
    <n v="1920"/>
    <x v="6"/>
    <n v="11"/>
    <s v="Q4"/>
    <s v="Tuesday"/>
    <s v="Hyderabad"/>
    <s v="Portal"/>
    <s v="Compliance Request"/>
    <x v="6"/>
    <x v="1"/>
    <s v="Normal"/>
    <s v="At Risk"/>
    <x v="0"/>
  </r>
  <r>
    <s v="OPS-100198"/>
    <d v="2025-02-21T00:00:00"/>
    <x v="3"/>
    <s v="Noida"/>
    <s v="Compliance Request"/>
    <s v="Low"/>
    <x v="0"/>
    <x v="2"/>
    <x v="0"/>
    <n v="19.600000000000001"/>
    <n v="48"/>
    <x v="0"/>
    <n v="1"/>
    <n v="4.0999999999999996"/>
    <n v="350"/>
    <n v="6860"/>
    <x v="4"/>
    <n v="2"/>
    <s v="Q1"/>
    <s v="Friday"/>
    <s v="Noida"/>
    <s v="Email"/>
    <s v="Compliance Request"/>
    <x v="3"/>
    <x v="0"/>
    <s v="Normal"/>
    <s v="Excellent"/>
    <x v="1"/>
  </r>
  <r>
    <s v="OPS-100612"/>
    <d v="2025-05-02T00:00:00"/>
    <x v="1"/>
    <s v="Noida"/>
    <s v="Vendor Query"/>
    <s v="Medium"/>
    <x v="2"/>
    <x v="3"/>
    <x v="0"/>
    <n v="19"/>
    <n v="24"/>
    <x v="0"/>
    <n v="1"/>
    <n v="4.2"/>
    <n v="350"/>
    <n v="6650"/>
    <x v="2"/>
    <n v="5"/>
    <s v="Q2"/>
    <s v="Friday"/>
    <s v="Noida"/>
    <s v="Teams"/>
    <s v="Vendor Query"/>
    <x v="1"/>
    <x v="0"/>
    <s v="Normal"/>
    <s v="Good"/>
    <x v="1"/>
  </r>
  <r>
    <s v="OPS-103220"/>
    <d v="2025-07-29T00:00:00"/>
    <x v="4"/>
    <s v="Noida"/>
    <s v="Compliance Request"/>
    <s v="Medium"/>
    <x v="0"/>
    <x v="1"/>
    <x v="0"/>
    <n v="3.5"/>
    <n v="24"/>
    <x v="0"/>
    <n v="1"/>
    <n v="4.5"/>
    <n v="450"/>
    <n v="1575"/>
    <x v="11"/>
    <n v="7"/>
    <s v="Q3"/>
    <s v="Tuesday"/>
    <s v="Noida"/>
    <s v="Email"/>
    <s v="Compliance Request"/>
    <x v="4"/>
    <x v="0"/>
    <s v="Normal"/>
    <s v="Excellent"/>
    <x v="1"/>
  </r>
  <r>
    <s v="OPS-102525"/>
    <d v="2025-01-10T00:00:00"/>
    <x v="5"/>
    <s v="Chennai"/>
    <s v="System Issue"/>
    <s v="Medium"/>
    <x v="0"/>
    <x v="0"/>
    <x v="0"/>
    <n v="7.5"/>
    <n v="24"/>
    <x v="0"/>
    <n v="0"/>
    <n v="5"/>
    <n v="350"/>
    <n v="2625"/>
    <x v="5"/>
    <n v="1"/>
    <s v="Q1"/>
    <s v="Friday"/>
    <s v="Chennai"/>
    <s v="Email"/>
    <s v="System Issue"/>
    <x v="5"/>
    <x v="0"/>
    <s v="Normal"/>
    <s v="Excellent"/>
    <x v="0"/>
  </r>
  <r>
    <s v="OPS-103965"/>
    <d v="2025-06-03T00:00:00"/>
    <x v="4"/>
    <s v="Gurugram"/>
    <s v="Compliance Request"/>
    <s v="Medium"/>
    <x v="0"/>
    <x v="3"/>
    <x v="0"/>
    <n v="4.2"/>
    <n v="24"/>
    <x v="0"/>
    <n v="1"/>
    <n v="3.9"/>
    <n v="400"/>
    <n v="1680"/>
    <x v="0"/>
    <n v="6"/>
    <s v="Q2"/>
    <s v="Tuesday"/>
    <s v="Gurugram"/>
    <s v="Email"/>
    <s v="Compliance Request"/>
    <x v="4"/>
    <x v="0"/>
    <s v="Normal"/>
    <s v="Excellent"/>
    <x v="1"/>
  </r>
  <r>
    <s v="OPS-101803"/>
    <d v="2025-10-28T00:00:00"/>
    <x v="2"/>
    <s v="Chennai"/>
    <s v="Compliance Request"/>
    <s v="Low"/>
    <x v="1"/>
    <x v="2"/>
    <x v="0"/>
    <n v="12.9"/>
    <n v="48"/>
    <x v="0"/>
    <n v="0"/>
    <n v="3.8"/>
    <n v="450"/>
    <n v="5805"/>
    <x v="3"/>
    <n v="10"/>
    <s v="Q4"/>
    <s v="Tuesday"/>
    <s v="Chennai"/>
    <s v="Portal"/>
    <s v="Compliance Request"/>
    <x v="2"/>
    <x v="0"/>
    <s v="Normal"/>
    <s v="Excellent"/>
    <x v="0"/>
  </r>
  <r>
    <s v="OPS-101141"/>
    <d v="2025-11-12T00:00:00"/>
    <x v="6"/>
    <s v="Hyderabad"/>
    <s v="Employee Query"/>
    <s v="Low"/>
    <x v="0"/>
    <x v="1"/>
    <x v="2"/>
    <n v="9.1"/>
    <n v="48"/>
    <x v="0"/>
    <n v="0"/>
    <n v="5"/>
    <n v="450"/>
    <n v="4095"/>
    <x v="6"/>
    <n v="11"/>
    <s v="Q4"/>
    <s v="Wednesday"/>
    <s v="Hyderabad"/>
    <s v="Email"/>
    <s v="Employee Query"/>
    <x v="6"/>
    <x v="0"/>
    <s v="Normal"/>
    <s v="Excellent"/>
    <x v="0"/>
  </r>
  <r>
    <s v="OPS-101022"/>
    <d v="2025-03-10T00:00:00"/>
    <x v="5"/>
    <s v="Chennai"/>
    <s v="Invoice Query"/>
    <s v="Critical"/>
    <x v="1"/>
    <x v="3"/>
    <x v="0"/>
    <n v="12.3"/>
    <n v="4"/>
    <x v="1"/>
    <n v="1"/>
    <n v="4.5"/>
    <n v="320"/>
    <n v="3936"/>
    <x v="8"/>
    <n v="3"/>
    <s v="Q1"/>
    <s v="Monday"/>
    <s v="Chennai"/>
    <s v="Portal"/>
    <s v="Invoice Query"/>
    <x v="5"/>
    <x v="1"/>
    <s v="Normal"/>
    <s v="Critical"/>
    <x v="1"/>
  </r>
  <r>
    <s v="OPS-102476"/>
    <d v="2025-03-03T00:00:00"/>
    <x v="2"/>
    <s v="Hyderabad"/>
    <s v="Employee Query"/>
    <s v="Medium"/>
    <x v="0"/>
    <x v="3"/>
    <x v="0"/>
    <n v="16"/>
    <n v="24"/>
    <x v="0"/>
    <n v="2"/>
    <n v="3.5"/>
    <n v="280"/>
    <n v="4480"/>
    <x v="8"/>
    <n v="3"/>
    <s v="Q1"/>
    <s v="Monday"/>
    <s v="Hyderabad"/>
    <s v="Email"/>
    <s v="Employee Query"/>
    <x v="2"/>
    <x v="0"/>
    <s v="Normal"/>
    <s v="Good"/>
    <x v="1"/>
  </r>
  <r>
    <s v="OPS-104395"/>
    <d v="2025-09-28T00:00:00"/>
    <x v="4"/>
    <s v="Chennai"/>
    <s v="Employee Query"/>
    <s v="Medium"/>
    <x v="0"/>
    <x v="4"/>
    <x v="2"/>
    <n v="11.8"/>
    <n v="24"/>
    <x v="0"/>
    <n v="0"/>
    <n v="5"/>
    <n v="400"/>
    <n v="4720"/>
    <x v="9"/>
    <n v="9"/>
    <s v="Q3"/>
    <s v="Sunday"/>
    <s v="Chennai"/>
    <s v="Email"/>
    <s v="Employee Query"/>
    <x v="4"/>
    <x v="0"/>
    <s v="Normal"/>
    <s v="Excellent"/>
    <x v="0"/>
  </r>
  <r>
    <s v="OPS-102440"/>
    <d v="2025-03-24T00:00:00"/>
    <x v="3"/>
    <s v="Mumbai"/>
    <s v="System Issue"/>
    <s v="Medium"/>
    <x v="1"/>
    <x v="4"/>
    <x v="0"/>
    <n v="27.9"/>
    <n v="24"/>
    <x v="1"/>
    <n v="0"/>
    <n v="4.3"/>
    <n v="280"/>
    <n v="7812"/>
    <x v="8"/>
    <n v="3"/>
    <s v="Q1"/>
    <s v="Monday"/>
    <s v="Mumbai"/>
    <s v="Portal"/>
    <s v="System Issue"/>
    <x v="3"/>
    <x v="1"/>
    <s v="Normal"/>
    <s v="At Risk"/>
    <x v="0"/>
  </r>
  <r>
    <s v="OPS-101819"/>
    <d v="2025-05-28T00:00:00"/>
    <x v="4"/>
    <s v="Hyderabad"/>
    <s v="Compliance Request"/>
    <s v="Low"/>
    <x v="2"/>
    <x v="2"/>
    <x v="0"/>
    <n v="5.8"/>
    <n v="48"/>
    <x v="0"/>
    <n v="2"/>
    <n v="3.7"/>
    <n v="400"/>
    <n v="2320"/>
    <x v="2"/>
    <n v="5"/>
    <s v="Q2"/>
    <s v="Wednesday"/>
    <s v="Hyderabad"/>
    <s v="Teams"/>
    <s v="Compliance Request"/>
    <x v="4"/>
    <x v="0"/>
    <s v="Normal"/>
    <s v="Excellent"/>
    <x v="1"/>
  </r>
  <r>
    <s v="OPS-103805"/>
    <d v="2025-01-17T00:00:00"/>
    <x v="0"/>
    <s v="Chennai"/>
    <s v="Access Request"/>
    <s v="Low"/>
    <x v="1"/>
    <x v="4"/>
    <x v="0"/>
    <n v="19.399999999999999"/>
    <n v="48"/>
    <x v="0"/>
    <n v="0"/>
    <n v="4.5999999999999996"/>
    <n v="400"/>
    <n v="7760"/>
    <x v="5"/>
    <n v="1"/>
    <s v="Q1"/>
    <s v="Friday"/>
    <s v="Chennai"/>
    <s v="Portal"/>
    <s v="Access Request"/>
    <x v="0"/>
    <x v="0"/>
    <s v="Normal"/>
    <s v="Excellent"/>
    <x v="0"/>
  </r>
  <r>
    <s v="OPS-100498"/>
    <d v="2025-01-16T00:00:00"/>
    <x v="2"/>
    <s v="Hyderabad"/>
    <s v="System Issue"/>
    <s v="Low"/>
    <x v="0"/>
    <x v="3"/>
    <x v="0"/>
    <n v="12.1"/>
    <n v="48"/>
    <x v="0"/>
    <n v="0"/>
    <n v="4.8"/>
    <n v="280"/>
    <n v="3388"/>
    <x v="5"/>
    <n v="1"/>
    <s v="Q1"/>
    <s v="Thursday"/>
    <s v="Hyderabad"/>
    <s v="Email"/>
    <s v="System Issue"/>
    <x v="2"/>
    <x v="0"/>
    <s v="Normal"/>
    <s v="Excellent"/>
    <x v="0"/>
  </r>
  <r>
    <s v="OPS-102944"/>
    <d v="2025-04-02T00:00:00"/>
    <x v="5"/>
    <s v="Chennai"/>
    <s v="System Issue"/>
    <s v="Medium"/>
    <x v="2"/>
    <x v="2"/>
    <x v="2"/>
    <n v="10.199999999999999"/>
    <n v="24"/>
    <x v="0"/>
    <n v="0"/>
    <n v="5"/>
    <n v="280"/>
    <n v="2856"/>
    <x v="10"/>
    <n v="4"/>
    <s v="Q2"/>
    <s v="Wednesday"/>
    <s v="Chennai"/>
    <s v="Teams"/>
    <s v="System Issue"/>
    <x v="5"/>
    <x v="0"/>
    <s v="Normal"/>
    <s v="Excellent"/>
    <x v="0"/>
  </r>
  <r>
    <s v="OPS-104965"/>
    <d v="2025-04-05T00:00:00"/>
    <x v="0"/>
    <s v="Hyderabad"/>
    <s v="Data Correction"/>
    <s v="Medium"/>
    <x v="0"/>
    <x v="2"/>
    <x v="0"/>
    <n v="25.8"/>
    <n v="24"/>
    <x v="1"/>
    <n v="1"/>
    <n v="3.8"/>
    <n v="400"/>
    <n v="10320"/>
    <x v="10"/>
    <n v="4"/>
    <s v="Q2"/>
    <s v="Saturday"/>
    <s v="Hyderabad"/>
    <s v="Email"/>
    <s v="Data Correction"/>
    <x v="0"/>
    <x v="1"/>
    <s v="Normal"/>
    <s v="At Risk"/>
    <x v="1"/>
  </r>
  <r>
    <s v="OPS-103711"/>
    <d v="2025-02-25T00:00:00"/>
    <x v="1"/>
    <s v="Mumbai"/>
    <s v="Invoice Query"/>
    <s v="High"/>
    <x v="2"/>
    <x v="0"/>
    <x v="0"/>
    <n v="26.2"/>
    <n v="12"/>
    <x v="1"/>
    <n v="1"/>
    <n v="3.9"/>
    <n v="400"/>
    <n v="10480"/>
    <x v="4"/>
    <n v="2"/>
    <s v="Q1"/>
    <s v="Tuesday"/>
    <s v="Mumbai"/>
    <s v="Teams"/>
    <s v="Invoice Query"/>
    <x v="1"/>
    <x v="1"/>
    <s v="Normal"/>
    <s v="Critical"/>
    <x v="1"/>
  </r>
  <r>
    <s v="OPS-104397"/>
    <d v="2025-04-03T00:00:00"/>
    <x v="3"/>
    <s v="Gurugram"/>
    <s v="Vendor Query"/>
    <s v="Medium"/>
    <x v="0"/>
    <x v="0"/>
    <x v="0"/>
    <n v="15"/>
    <n v="24"/>
    <x v="0"/>
    <n v="1"/>
    <n v="3.5"/>
    <n v="280"/>
    <n v="4200"/>
    <x v="10"/>
    <n v="4"/>
    <s v="Q2"/>
    <s v="Thursday"/>
    <s v="Gurugram"/>
    <s v="Email"/>
    <s v="Vendor Query"/>
    <x v="3"/>
    <x v="0"/>
    <s v="Normal"/>
    <s v="Good"/>
    <x v="1"/>
  </r>
  <r>
    <s v="OPS-103602"/>
    <d v="2025-12-21T00:00:00"/>
    <x v="3"/>
    <s v="Chennai"/>
    <s v="Access Request"/>
    <s v="Low"/>
    <x v="1"/>
    <x v="4"/>
    <x v="0"/>
    <n v="6.2"/>
    <n v="48"/>
    <x v="0"/>
    <n v="0"/>
    <n v="4.4000000000000004"/>
    <n v="400"/>
    <n v="2480"/>
    <x v="7"/>
    <n v="12"/>
    <s v="Q4"/>
    <s v="Sunday"/>
    <s v="Chennai"/>
    <s v="Portal"/>
    <s v="Access Request"/>
    <x v="3"/>
    <x v="0"/>
    <s v="Normal"/>
    <s v="Excellent"/>
    <x v="0"/>
  </r>
  <r>
    <s v="OPS-104961"/>
    <d v="2025-04-29T00:00:00"/>
    <x v="5"/>
    <s v="Bengaluru"/>
    <s v="Employee Query"/>
    <s v="Medium"/>
    <x v="2"/>
    <x v="2"/>
    <x v="0"/>
    <n v="5"/>
    <n v="24"/>
    <x v="0"/>
    <n v="0"/>
    <n v="5"/>
    <n v="450"/>
    <n v="2250"/>
    <x v="10"/>
    <n v="4"/>
    <s v="Q2"/>
    <s v="Tuesday"/>
    <s v="Bengaluru"/>
    <s v="Teams"/>
    <s v="Employee Query"/>
    <x v="5"/>
    <x v="0"/>
    <s v="Normal"/>
    <s v="Excellent"/>
    <x v="0"/>
  </r>
  <r>
    <s v="OPS-104821"/>
    <d v="2025-05-20T00:00:00"/>
    <x v="2"/>
    <s v="Noida"/>
    <s v="Employee Query"/>
    <s v="Low"/>
    <x v="0"/>
    <x v="1"/>
    <x v="0"/>
    <n v="9.4"/>
    <n v="48"/>
    <x v="0"/>
    <n v="1"/>
    <n v="3.7"/>
    <n v="350"/>
    <n v="3290"/>
    <x v="2"/>
    <n v="5"/>
    <s v="Q2"/>
    <s v="Tuesday"/>
    <s v="Noida"/>
    <s v="Email"/>
    <s v="Employee Query"/>
    <x v="2"/>
    <x v="0"/>
    <s v="Normal"/>
    <s v="Excellent"/>
    <x v="1"/>
  </r>
  <r>
    <s v="OPS-101571"/>
    <d v="2025-08-29T00:00:00"/>
    <x v="0"/>
    <s v="Gurugram"/>
    <s v="Compliance Request"/>
    <s v="Low"/>
    <x v="4"/>
    <x v="4"/>
    <x v="0"/>
    <n v="47.3"/>
    <n v="48"/>
    <x v="0"/>
    <n v="0"/>
    <n v="3.1"/>
    <n v="280"/>
    <n v="13244"/>
    <x v="1"/>
    <n v="8"/>
    <s v="Q3"/>
    <s v="Friday"/>
    <s v="Gurugram"/>
    <s v="Unknown"/>
    <s v="Compliance Request"/>
    <x v="0"/>
    <x v="0"/>
    <s v="Normal"/>
    <s v="Good"/>
    <x v="0"/>
  </r>
  <r>
    <s v="OPS-100063"/>
    <d v="2025-12-26T00:00:00"/>
    <x v="0"/>
    <s v="Bengaluru"/>
    <s v="Invoice Query"/>
    <s v="Low"/>
    <x v="0"/>
    <x v="3"/>
    <x v="0"/>
    <n v="8.5"/>
    <n v="48"/>
    <x v="0"/>
    <n v="0"/>
    <n v="5"/>
    <n v="400"/>
    <n v="3400"/>
    <x v="7"/>
    <n v="12"/>
    <s v="Q4"/>
    <s v="Friday"/>
    <s v="Bengaluru"/>
    <s v="Email"/>
    <s v="Invoice Query"/>
    <x v="0"/>
    <x v="0"/>
    <s v="Normal"/>
    <s v="Excellent"/>
    <x v="0"/>
  </r>
  <r>
    <s v="OPS-103689"/>
    <d v="2025-03-29T00:00:00"/>
    <x v="1"/>
    <s v="Gurugram"/>
    <s v="Vendor Query"/>
    <s v="Low"/>
    <x v="0"/>
    <x v="2"/>
    <x v="0"/>
    <n v="12.3"/>
    <n v="48"/>
    <x v="0"/>
    <n v="0"/>
    <n v="5"/>
    <n v="400"/>
    <n v="4920"/>
    <x v="8"/>
    <n v="3"/>
    <s v="Q1"/>
    <s v="Saturday"/>
    <s v="Gurugram"/>
    <s v="Email"/>
    <s v="Vendor Query"/>
    <x v="1"/>
    <x v="0"/>
    <s v="Normal"/>
    <s v="Excellent"/>
    <x v="0"/>
  </r>
  <r>
    <s v="OPS-100714"/>
    <d v="2025-10-30T00:00:00"/>
    <x v="1"/>
    <s v="Chennai"/>
    <s v="Vendor Query"/>
    <s v="Medium"/>
    <x v="3"/>
    <x v="1"/>
    <x v="0"/>
    <n v="3.8"/>
    <n v="24"/>
    <x v="0"/>
    <n v="0"/>
    <n v="4.9000000000000004"/>
    <n v="350"/>
    <n v="1330"/>
    <x v="3"/>
    <n v="10"/>
    <s v="Q4"/>
    <s v="Thursday"/>
    <s v="Chennai"/>
    <s v="Phone"/>
    <s v="Vendor Query"/>
    <x v="1"/>
    <x v="0"/>
    <s v="Normal"/>
    <s v="Excellent"/>
    <x v="0"/>
  </r>
  <r>
    <s v="OPS-100753"/>
    <d v="2025-05-25T00:00:00"/>
    <x v="6"/>
    <s v="Chennai"/>
    <s v="System Issue"/>
    <s v="Medium"/>
    <x v="1"/>
    <x v="1"/>
    <x v="0"/>
    <n v="15.4"/>
    <n v="24"/>
    <x v="0"/>
    <n v="0"/>
    <n v="4.3"/>
    <n v="350"/>
    <n v="5390"/>
    <x v="2"/>
    <n v="5"/>
    <s v="Q2"/>
    <s v="Sunday"/>
    <s v="Chennai"/>
    <s v="Portal"/>
    <s v="System Issue"/>
    <x v="6"/>
    <x v="0"/>
    <s v="Normal"/>
    <s v="Good"/>
    <x v="0"/>
  </r>
  <r>
    <s v="OPS-101223"/>
    <d v="2025-10-12T00:00:00"/>
    <x v="2"/>
    <s v="Noida"/>
    <s v="Employee Query"/>
    <s v="Medium"/>
    <x v="0"/>
    <x v="4"/>
    <x v="0"/>
    <n v="18.899999999999999"/>
    <n v="24"/>
    <x v="0"/>
    <n v="0"/>
    <n v="3.9"/>
    <n v="400"/>
    <n v="7560"/>
    <x v="3"/>
    <n v="10"/>
    <s v="Q4"/>
    <s v="Sunday"/>
    <s v="Noida"/>
    <s v="Email"/>
    <s v="Employee Query"/>
    <x v="2"/>
    <x v="0"/>
    <s v="Normal"/>
    <s v="Good"/>
    <x v="0"/>
  </r>
  <r>
    <s v="OPS-104052"/>
    <d v="2025-12-31T00:00:00"/>
    <x v="6"/>
    <s v="Gurugram"/>
    <s v="Vendor Query"/>
    <s v="Medium"/>
    <x v="1"/>
    <x v="1"/>
    <x v="0"/>
    <n v="3.1"/>
    <n v="24"/>
    <x v="0"/>
    <n v="0"/>
    <n v="5"/>
    <n v="280"/>
    <n v="868"/>
    <x v="7"/>
    <n v="12"/>
    <s v="Q4"/>
    <s v="Wednesday"/>
    <s v="Gurugram"/>
    <s v="Portal"/>
    <s v="Vendor Query"/>
    <x v="6"/>
    <x v="0"/>
    <s v="Normal"/>
    <s v="Excellent"/>
    <x v="0"/>
  </r>
  <r>
    <s v="OPS-100809"/>
    <d v="2025-05-18T00:00:00"/>
    <x v="4"/>
    <s v="Noida"/>
    <s v="Employee Query"/>
    <s v="Low"/>
    <x v="0"/>
    <x v="1"/>
    <x v="0"/>
    <n v="9.8000000000000007"/>
    <n v="48"/>
    <x v="0"/>
    <n v="0"/>
    <n v="5"/>
    <n v="350"/>
    <n v="3430"/>
    <x v="2"/>
    <n v="5"/>
    <s v="Q2"/>
    <s v="Sunday"/>
    <s v="Noida"/>
    <s v="Email"/>
    <s v="Employee Query"/>
    <x v="4"/>
    <x v="0"/>
    <s v="Normal"/>
    <s v="Excellent"/>
    <x v="0"/>
  </r>
  <r>
    <s v="OPS-102106"/>
    <d v="2025-11-06T00:00:00"/>
    <x v="4"/>
    <s v="Gurugram"/>
    <s v="Invoice Query"/>
    <s v="High"/>
    <x v="0"/>
    <x v="2"/>
    <x v="0"/>
    <n v="10.7"/>
    <n v="12"/>
    <x v="0"/>
    <n v="0"/>
    <n v="4.4000000000000004"/>
    <n v="450"/>
    <n v="4815"/>
    <x v="6"/>
    <n v="11"/>
    <s v="Q4"/>
    <s v="Thursday"/>
    <s v="Gurugram"/>
    <s v="Email"/>
    <s v="Invoice Query"/>
    <x v="4"/>
    <x v="0"/>
    <s v="Normal"/>
    <s v="Good"/>
    <x v="0"/>
  </r>
  <r>
    <s v="OPS-103456"/>
    <d v="2025-12-25T00:00:00"/>
    <x v="4"/>
    <s v="Noida"/>
    <s v="Data Correction"/>
    <s v="Low"/>
    <x v="3"/>
    <x v="1"/>
    <x v="0"/>
    <n v="17"/>
    <n v="48"/>
    <x v="0"/>
    <n v="0"/>
    <n v="4.9000000000000004"/>
    <n v="350"/>
    <n v="5950"/>
    <x v="7"/>
    <n v="12"/>
    <s v="Q4"/>
    <s v="Thursday"/>
    <s v="Noida"/>
    <s v="Phone"/>
    <s v="Data Correction"/>
    <x v="4"/>
    <x v="0"/>
    <s v="Normal"/>
    <s v="Excellent"/>
    <x v="0"/>
  </r>
  <r>
    <s v="OPS-101928"/>
    <d v="2025-10-22T00:00:00"/>
    <x v="6"/>
    <s v="Hyderabad"/>
    <s v="Compliance Request"/>
    <s v="High"/>
    <x v="0"/>
    <x v="1"/>
    <x v="0"/>
    <n v="2.1"/>
    <n v="12"/>
    <x v="0"/>
    <n v="1"/>
    <n v="4.7"/>
    <n v="400"/>
    <n v="840"/>
    <x v="3"/>
    <n v="10"/>
    <s v="Q4"/>
    <s v="Wednesday"/>
    <s v="Hyderabad"/>
    <s v="Email"/>
    <s v="Compliance Request"/>
    <x v="6"/>
    <x v="0"/>
    <s v="Normal"/>
    <s v="Excellent"/>
    <x v="1"/>
  </r>
  <r>
    <s v="OPS-101189"/>
    <d v="2025-07-01T00:00:00"/>
    <x v="4"/>
    <s v="Gurugram"/>
    <s v="Compliance Request"/>
    <s v="Medium"/>
    <x v="1"/>
    <x v="4"/>
    <x v="0"/>
    <n v="29.2"/>
    <n v="24"/>
    <x v="1"/>
    <n v="0"/>
    <n v="4.3"/>
    <n v="400"/>
    <n v="11680"/>
    <x v="11"/>
    <n v="7"/>
    <s v="Q3"/>
    <s v="Tuesday"/>
    <s v="Gurugram"/>
    <s v="Portal"/>
    <s v="Compliance Request"/>
    <x v="4"/>
    <x v="1"/>
    <s v="Normal"/>
    <s v="At Risk"/>
    <x v="0"/>
  </r>
  <r>
    <s v="OPS-103130"/>
    <d v="2025-09-08T00:00:00"/>
    <x v="4"/>
    <s v="Gurugram"/>
    <s v="Report Request"/>
    <s v="High"/>
    <x v="0"/>
    <x v="3"/>
    <x v="0"/>
    <n v="43.5"/>
    <n v="12"/>
    <x v="1"/>
    <n v="1"/>
    <n v="3.4"/>
    <n v="320"/>
    <n v="13920"/>
    <x v="9"/>
    <n v="9"/>
    <s v="Q3"/>
    <s v="Monday"/>
    <s v="Gurugram"/>
    <s v="Email"/>
    <s v="Report Request"/>
    <x v="4"/>
    <x v="1"/>
    <s v="Normal"/>
    <s v="Critical"/>
    <x v="1"/>
  </r>
  <r>
    <s v="OPS-101971"/>
    <d v="2025-10-30T00:00:00"/>
    <x v="6"/>
    <s v="Noida"/>
    <s v="Invoice Query"/>
    <s v="Low"/>
    <x v="3"/>
    <x v="3"/>
    <x v="0"/>
    <n v="3.9"/>
    <n v="48"/>
    <x v="0"/>
    <n v="0"/>
    <n v="4.8"/>
    <n v="400"/>
    <n v="1560"/>
    <x v="3"/>
    <n v="10"/>
    <s v="Q4"/>
    <s v="Thursday"/>
    <s v="Noida"/>
    <s v="Phone"/>
    <s v="Invoice Query"/>
    <x v="6"/>
    <x v="0"/>
    <s v="Normal"/>
    <s v="Excellent"/>
    <x v="0"/>
  </r>
  <r>
    <s v="OPS-104257"/>
    <d v="2025-09-29T00:00:00"/>
    <x v="4"/>
    <s v="Pune"/>
    <s v="Employee Query"/>
    <s v="Critical"/>
    <x v="1"/>
    <x v="1"/>
    <x v="0"/>
    <n v="11.5"/>
    <n v="4"/>
    <x v="1"/>
    <n v="1"/>
    <n v="4.8"/>
    <n v="350"/>
    <n v="4025"/>
    <x v="9"/>
    <n v="9"/>
    <s v="Q3"/>
    <s v="Monday"/>
    <s v="Pune"/>
    <s v="Portal"/>
    <s v="Employee Query"/>
    <x v="4"/>
    <x v="1"/>
    <s v="Normal"/>
    <s v="Critical"/>
    <x v="1"/>
  </r>
  <r>
    <s v="OPS-101447"/>
    <d v="2025-09-25T00:00:00"/>
    <x v="0"/>
    <s v="Bengaluru"/>
    <s v="Report Request"/>
    <s v="Low"/>
    <x v="0"/>
    <x v="0"/>
    <x v="0"/>
    <n v="16.8"/>
    <n v="48"/>
    <x v="0"/>
    <n v="0"/>
    <n v="4.4000000000000004"/>
    <n v="400"/>
    <n v="6720"/>
    <x v="9"/>
    <n v="9"/>
    <s v="Q3"/>
    <s v="Thursday"/>
    <s v="Bengaluru"/>
    <s v="Email"/>
    <s v="Report Request"/>
    <x v="0"/>
    <x v="0"/>
    <s v="Normal"/>
    <s v="Excellent"/>
    <x v="0"/>
  </r>
  <r>
    <s v="OPS-100717"/>
    <d v="2025-10-13T00:00:00"/>
    <x v="0"/>
    <s v="Pune"/>
    <s v="System Issue"/>
    <s v="High"/>
    <x v="1"/>
    <x v="2"/>
    <x v="0"/>
    <n v="11.3"/>
    <n v="12"/>
    <x v="0"/>
    <n v="0"/>
    <n v="5"/>
    <n v="400"/>
    <n v="4520"/>
    <x v="3"/>
    <n v="10"/>
    <s v="Q4"/>
    <s v="Monday"/>
    <s v="Pune"/>
    <s v="Portal"/>
    <s v="System Issue"/>
    <x v="0"/>
    <x v="0"/>
    <s v="Normal"/>
    <s v="Good"/>
    <x v="0"/>
  </r>
  <r>
    <s v="OPS-101883"/>
    <d v="2025-08-09T00:00:00"/>
    <x v="0"/>
    <s v="Gurugram"/>
    <s v="Data Correction"/>
    <s v="Medium"/>
    <x v="2"/>
    <x v="1"/>
    <x v="0"/>
    <n v="20.100000000000001"/>
    <n v="24"/>
    <x v="0"/>
    <n v="1"/>
    <n v="4.5999999999999996"/>
    <n v="350"/>
    <n v="7035"/>
    <x v="1"/>
    <n v="8"/>
    <s v="Q3"/>
    <s v="Saturday"/>
    <s v="Gurugram"/>
    <s v="Teams"/>
    <s v="Data Correction"/>
    <x v="0"/>
    <x v="0"/>
    <s v="Normal"/>
    <s v="Good"/>
    <x v="1"/>
  </r>
  <r>
    <s v="OPS-101300"/>
    <d v="2025-09-13T00:00:00"/>
    <x v="5"/>
    <s v="Mumbai"/>
    <s v="Compliance Request"/>
    <s v="Low"/>
    <x v="3"/>
    <x v="3"/>
    <x v="0"/>
    <n v="12.1"/>
    <n v="48"/>
    <x v="0"/>
    <n v="0"/>
    <n v="3.9"/>
    <n v="400"/>
    <n v="4840"/>
    <x v="9"/>
    <n v="9"/>
    <s v="Q3"/>
    <s v="Saturday"/>
    <s v="Mumbai"/>
    <s v="Phone"/>
    <s v="Compliance Request"/>
    <x v="5"/>
    <x v="0"/>
    <s v="Normal"/>
    <s v="Excellent"/>
    <x v="0"/>
  </r>
  <r>
    <s v="OPS-101676"/>
    <d v="2025-01-17T00:00:00"/>
    <x v="1"/>
    <s v="Chennai"/>
    <s v="Vendor Query"/>
    <s v="Low"/>
    <x v="2"/>
    <x v="0"/>
    <x v="0"/>
    <n v="6.6"/>
    <n v="48"/>
    <x v="0"/>
    <n v="0"/>
    <n v="4.7"/>
    <n v="280"/>
    <n v="1848"/>
    <x v="5"/>
    <n v="1"/>
    <s v="Q1"/>
    <s v="Friday"/>
    <s v="Chennai"/>
    <s v="Teams"/>
    <s v="Vendor Query"/>
    <x v="1"/>
    <x v="0"/>
    <s v="Normal"/>
    <s v="Excellent"/>
    <x v="0"/>
  </r>
  <r>
    <s v="OPS-100987"/>
    <d v="2025-08-13T00:00:00"/>
    <x v="4"/>
    <s v="Gurugram"/>
    <s v="Access Request"/>
    <s v="Medium"/>
    <x v="0"/>
    <x v="1"/>
    <x v="0"/>
    <n v="10"/>
    <n v="24"/>
    <x v="0"/>
    <n v="0"/>
    <n v="4.5"/>
    <n v="350"/>
    <n v="3500"/>
    <x v="1"/>
    <n v="8"/>
    <s v="Q3"/>
    <s v="Wednesday"/>
    <s v="Gurugram"/>
    <s v="Email"/>
    <s v="Access Request"/>
    <x v="4"/>
    <x v="0"/>
    <s v="Normal"/>
    <s v="Excellent"/>
    <x v="0"/>
  </r>
  <r>
    <s v="OPS-103901"/>
    <d v="2025-02-26T00:00:00"/>
    <x v="0"/>
    <s v="Noida"/>
    <s v="Invoice Query"/>
    <s v="Medium"/>
    <x v="4"/>
    <x v="0"/>
    <x v="0"/>
    <n v="5.7"/>
    <n v="24"/>
    <x v="0"/>
    <n v="0"/>
    <n v="4.5999999999999996"/>
    <n v="320"/>
    <n v="1824"/>
    <x v="4"/>
    <n v="2"/>
    <s v="Q1"/>
    <s v="Wednesday"/>
    <s v="Noida"/>
    <s v="Unknown"/>
    <s v="Invoice Query"/>
    <x v="0"/>
    <x v="0"/>
    <s v="Normal"/>
    <s v="Excellent"/>
    <x v="0"/>
  </r>
  <r>
    <s v="OPS-100141"/>
    <d v="2025-08-19T00:00:00"/>
    <x v="2"/>
    <s v="Bengaluru"/>
    <s v="Compliance Request"/>
    <s v="High"/>
    <x v="0"/>
    <x v="0"/>
    <x v="2"/>
    <n v="8.5"/>
    <n v="12"/>
    <x v="0"/>
    <n v="0"/>
    <n v="4.5"/>
    <n v="280"/>
    <n v="2380"/>
    <x v="1"/>
    <n v="8"/>
    <s v="Q3"/>
    <s v="Tuesday"/>
    <s v="Bengaluru"/>
    <s v="Email"/>
    <s v="Compliance Request"/>
    <x v="2"/>
    <x v="0"/>
    <s v="Normal"/>
    <s v="Good"/>
    <x v="0"/>
  </r>
  <r>
    <s v="OPS-103353"/>
    <d v="2025-04-17T00:00:00"/>
    <x v="6"/>
    <s v="Unknown"/>
    <s v="Report Request"/>
    <s v="High"/>
    <x v="0"/>
    <x v="0"/>
    <x v="0"/>
    <n v="10.3"/>
    <n v="12"/>
    <x v="0"/>
    <n v="0"/>
    <n v="4.3"/>
    <n v="320"/>
    <n v="3296"/>
    <x v="10"/>
    <n v="4"/>
    <s v="Q2"/>
    <s v="Thursday"/>
    <s v="Unknown"/>
    <s v="Email"/>
    <s v="Report Request"/>
    <x v="6"/>
    <x v="0"/>
    <s v="Normal"/>
    <s v="Good"/>
    <x v="0"/>
  </r>
  <r>
    <s v="OPS-101924"/>
    <d v="2025-08-16T00:00:00"/>
    <x v="6"/>
    <s v="Gurugram"/>
    <s v="Data Correction"/>
    <s v="Low"/>
    <x v="0"/>
    <x v="2"/>
    <x v="1"/>
    <n v="43"/>
    <n v="48"/>
    <x v="0"/>
    <n v="1"/>
    <n v="3.5"/>
    <n v="320"/>
    <n v="13760"/>
    <x v="1"/>
    <n v="8"/>
    <s v="Q3"/>
    <s v="Saturday"/>
    <s v="Gurugram"/>
    <s v="Email"/>
    <s v="Data Correction"/>
    <x v="6"/>
    <x v="0"/>
    <s v="Normal"/>
    <s v="Good"/>
    <x v="1"/>
  </r>
  <r>
    <s v="OPS-104533"/>
    <d v="2025-12-02T00:00:00"/>
    <x v="6"/>
    <s v="Pune"/>
    <s v="Vendor Query"/>
    <s v="Medium"/>
    <x v="3"/>
    <x v="2"/>
    <x v="2"/>
    <n v="18.3"/>
    <n v="24"/>
    <x v="0"/>
    <n v="0"/>
    <n v="4"/>
    <n v="320"/>
    <n v="5856"/>
    <x v="7"/>
    <n v="12"/>
    <s v="Q4"/>
    <s v="Tuesday"/>
    <s v="Pune"/>
    <s v="Phone"/>
    <s v="Vendor Query"/>
    <x v="6"/>
    <x v="0"/>
    <s v="Normal"/>
    <s v="Good"/>
    <x v="0"/>
  </r>
  <r>
    <s v="OPS-101112"/>
    <d v="2025-06-22T00:00:00"/>
    <x v="3"/>
    <s v="Bengaluru"/>
    <s v="System Issue"/>
    <s v="Medium"/>
    <x v="1"/>
    <x v="0"/>
    <x v="0"/>
    <n v="11.4"/>
    <n v="24"/>
    <x v="0"/>
    <n v="1"/>
    <n v="4.7"/>
    <n v="350"/>
    <n v="3990"/>
    <x v="0"/>
    <n v="6"/>
    <s v="Q2"/>
    <s v="Sunday"/>
    <s v="Bengaluru"/>
    <s v="Portal"/>
    <s v="System Issue"/>
    <x v="3"/>
    <x v="0"/>
    <s v="Normal"/>
    <s v="Excellent"/>
    <x v="1"/>
  </r>
  <r>
    <s v="OPS-100378"/>
    <d v="2025-11-02T00:00:00"/>
    <x v="1"/>
    <s v="Gurugram"/>
    <s v="Data Correction"/>
    <s v="High"/>
    <x v="0"/>
    <x v="4"/>
    <x v="0"/>
    <n v="7.2"/>
    <n v="12"/>
    <x v="0"/>
    <n v="0"/>
    <n v="4.4000000000000004"/>
    <n v="350"/>
    <n v="2520"/>
    <x v="6"/>
    <n v="11"/>
    <s v="Q4"/>
    <s v="Sunday"/>
    <s v="Gurugram"/>
    <s v="Email"/>
    <s v="Data Correction"/>
    <x v="1"/>
    <x v="0"/>
    <s v="Normal"/>
    <s v="Good"/>
    <x v="0"/>
  </r>
  <r>
    <s v="OPS-101800"/>
    <d v="2025-06-15T00:00:00"/>
    <x v="4"/>
    <s v="Hyderabad"/>
    <s v="Employee Query"/>
    <s v="Medium"/>
    <x v="1"/>
    <x v="3"/>
    <x v="0"/>
    <n v="12.8"/>
    <n v="24"/>
    <x v="0"/>
    <n v="1"/>
    <s v="Unknown"/>
    <n v="280"/>
    <n v="3584"/>
    <x v="0"/>
    <n v="6"/>
    <s v="Q2"/>
    <s v="Sunday"/>
    <s v="Hyderabad"/>
    <s v="Portal"/>
    <s v="Employee Query"/>
    <x v="4"/>
    <x v="0"/>
    <s v="Normal"/>
    <s v="Good"/>
    <x v="1"/>
  </r>
  <r>
    <s v="OPS-102767"/>
    <d v="2025-04-23T00:00:00"/>
    <x v="2"/>
    <s v="Hyderabad"/>
    <s v="System Issue"/>
    <s v="High"/>
    <x v="0"/>
    <x v="1"/>
    <x v="0"/>
    <n v="33.9"/>
    <n v="12"/>
    <x v="1"/>
    <n v="0"/>
    <n v="3.7"/>
    <n v="350"/>
    <n v="11865"/>
    <x v="10"/>
    <n v="4"/>
    <s v="Q2"/>
    <s v="Wednesday"/>
    <s v="Hyderabad"/>
    <s v="Email"/>
    <s v="System Issue"/>
    <x v="2"/>
    <x v="1"/>
    <s v="Normal"/>
    <s v="Critical"/>
    <x v="0"/>
  </r>
  <r>
    <s v="OPS-101637"/>
    <d v="2025-02-28T00:00:00"/>
    <x v="3"/>
    <s v="Bengaluru"/>
    <s v="Report Request"/>
    <s v="Medium"/>
    <x v="1"/>
    <x v="1"/>
    <x v="0"/>
    <n v="5.7"/>
    <n v="24"/>
    <x v="0"/>
    <n v="0"/>
    <n v="5"/>
    <n v="400"/>
    <n v="2280"/>
    <x v="4"/>
    <n v="2"/>
    <s v="Q1"/>
    <s v="Friday"/>
    <s v="Bengaluru"/>
    <s v="Portal"/>
    <s v="Report Request"/>
    <x v="3"/>
    <x v="0"/>
    <s v="Normal"/>
    <s v="Excellent"/>
    <x v="0"/>
  </r>
  <r>
    <s v="OPS-104782"/>
    <d v="2025-10-06T00:00:00"/>
    <x v="1"/>
    <s v="Hyderabad"/>
    <s v="Employee Query"/>
    <s v="Medium"/>
    <x v="1"/>
    <x v="1"/>
    <x v="0"/>
    <n v="16.3"/>
    <n v="24"/>
    <x v="0"/>
    <n v="0"/>
    <n v="4.5"/>
    <n v="280"/>
    <n v="4564"/>
    <x v="3"/>
    <n v="10"/>
    <s v="Q4"/>
    <s v="Monday"/>
    <s v="Hyderabad"/>
    <s v="Portal"/>
    <s v="Employee Query"/>
    <x v="1"/>
    <x v="0"/>
    <s v="Normal"/>
    <s v="Good"/>
    <x v="0"/>
  </r>
  <r>
    <s v="OPS-103295"/>
    <d v="2025-08-03T00:00:00"/>
    <x v="5"/>
    <s v="Chennai"/>
    <s v="Report Request"/>
    <s v="High"/>
    <x v="1"/>
    <x v="1"/>
    <x v="0"/>
    <n v="8.8000000000000007"/>
    <n v="12"/>
    <x v="0"/>
    <n v="1"/>
    <n v="4.5999999999999996"/>
    <n v="400"/>
    <n v="3520"/>
    <x v="1"/>
    <n v="8"/>
    <s v="Q3"/>
    <s v="Sunday"/>
    <s v="Chennai"/>
    <s v="Portal"/>
    <s v="Report Request"/>
    <x v="5"/>
    <x v="0"/>
    <s v="Normal"/>
    <s v="Good"/>
    <x v="1"/>
  </r>
  <r>
    <s v="OPS-100500"/>
    <d v="2025-12-02T00:00:00"/>
    <x v="2"/>
    <s v="Hyderabad"/>
    <s v="Data Correction"/>
    <s v="Low"/>
    <x v="0"/>
    <x v="0"/>
    <x v="0"/>
    <n v="1.5"/>
    <n v="48"/>
    <x v="0"/>
    <n v="0"/>
    <n v="5"/>
    <n v="280"/>
    <n v="420"/>
    <x v="7"/>
    <n v="12"/>
    <s v="Q4"/>
    <s v="Tuesday"/>
    <s v="Hyderabad"/>
    <s v="Email"/>
    <s v="Data Correction"/>
    <x v="2"/>
    <x v="0"/>
    <s v="Normal"/>
    <s v="Excellent"/>
    <x v="0"/>
  </r>
  <r>
    <s v="OPS-102067"/>
    <d v="2025-11-24T00:00:00"/>
    <x v="0"/>
    <s v="Mumbai"/>
    <s v="Employee Query"/>
    <s v="High"/>
    <x v="1"/>
    <x v="2"/>
    <x v="0"/>
    <n v="19.899999999999999"/>
    <n v="12"/>
    <x v="1"/>
    <n v="0"/>
    <n v="4.9000000000000004"/>
    <n v="350"/>
    <n v="6965"/>
    <x v="6"/>
    <n v="11"/>
    <s v="Q4"/>
    <s v="Monday"/>
    <s v="Mumbai"/>
    <s v="Portal"/>
    <s v="Employee Query"/>
    <x v="0"/>
    <x v="1"/>
    <s v="Normal"/>
    <s v="Critical"/>
    <x v="0"/>
  </r>
  <r>
    <s v="OPS-104380"/>
    <d v="2025-08-25T00:00:00"/>
    <x v="5"/>
    <s v="Unknown"/>
    <s v="Access Request"/>
    <s v="Low"/>
    <x v="0"/>
    <x v="0"/>
    <x v="0"/>
    <n v="8.8000000000000007"/>
    <n v="48"/>
    <x v="0"/>
    <n v="1"/>
    <n v="4.5"/>
    <n v="280"/>
    <n v="2464"/>
    <x v="1"/>
    <n v="8"/>
    <s v="Q3"/>
    <s v="Monday"/>
    <s v="Unknown"/>
    <s v="Email"/>
    <s v="Access Request"/>
    <x v="5"/>
    <x v="0"/>
    <s v="Normal"/>
    <s v="Excellent"/>
    <x v="1"/>
  </r>
  <r>
    <s v="OPS-101280"/>
    <d v="2025-09-20T00:00:00"/>
    <x v="3"/>
    <s v="Mumbai"/>
    <s v="Compliance Request"/>
    <s v="Medium"/>
    <x v="3"/>
    <x v="3"/>
    <x v="0"/>
    <n v="11.6"/>
    <n v="24"/>
    <x v="0"/>
    <n v="0"/>
    <n v="4.9000000000000004"/>
    <n v="280"/>
    <n v="3248"/>
    <x v="9"/>
    <n v="9"/>
    <s v="Q3"/>
    <s v="Saturday"/>
    <s v="Mumbai"/>
    <s v="Phone"/>
    <s v="Compliance Request"/>
    <x v="3"/>
    <x v="0"/>
    <s v="Normal"/>
    <s v="Excellent"/>
    <x v="0"/>
  </r>
  <r>
    <s v="OPS-100145"/>
    <d v="2025-08-10T00:00:00"/>
    <x v="4"/>
    <s v="Hyderabad"/>
    <s v="Vendor Query"/>
    <s v="Medium"/>
    <x v="3"/>
    <x v="0"/>
    <x v="0"/>
    <n v="26.1"/>
    <n v="24"/>
    <x v="1"/>
    <n v="0"/>
    <n v="4.9000000000000004"/>
    <n v="350"/>
    <n v="9135"/>
    <x v="1"/>
    <n v="8"/>
    <s v="Q3"/>
    <s v="Sunday"/>
    <s v="Hyderabad"/>
    <s v="Phone"/>
    <s v="Vendor Query"/>
    <x v="4"/>
    <x v="1"/>
    <s v="Normal"/>
    <s v="At Risk"/>
    <x v="0"/>
  </r>
  <r>
    <s v="OPS-103432"/>
    <d v="2025-03-18T00:00:00"/>
    <x v="4"/>
    <s v="Noida"/>
    <s v="Report Request"/>
    <s v="Low"/>
    <x v="1"/>
    <x v="5"/>
    <x v="0"/>
    <n v="2.5"/>
    <n v="48"/>
    <x v="0"/>
    <n v="2"/>
    <n v="5"/>
    <n v="280"/>
    <n v="700"/>
    <x v="8"/>
    <n v="3"/>
    <s v="Q1"/>
    <s v="Tuesday"/>
    <s v="Noida"/>
    <s v="Portal"/>
    <s v="Report Request"/>
    <x v="4"/>
    <x v="0"/>
    <s v="Normal"/>
    <s v="Excellent"/>
    <x v="1"/>
  </r>
  <r>
    <s v="OPS-101145"/>
    <d v="2025-05-13T00:00:00"/>
    <x v="1"/>
    <s v="Mumbai"/>
    <s v="Access Request"/>
    <s v="Low"/>
    <x v="0"/>
    <x v="1"/>
    <x v="0"/>
    <n v="18.3"/>
    <n v="48"/>
    <x v="0"/>
    <n v="0"/>
    <n v="4.4000000000000004"/>
    <n v="280"/>
    <n v="5124"/>
    <x v="2"/>
    <n v="5"/>
    <s v="Q2"/>
    <s v="Tuesday"/>
    <s v="Mumbai"/>
    <s v="Email"/>
    <s v="Access Request"/>
    <x v="1"/>
    <x v="0"/>
    <s v="Normal"/>
    <s v="Excellent"/>
    <x v="0"/>
  </r>
  <r>
    <s v="OPS-103083"/>
    <d v="2025-01-21T00:00:00"/>
    <x v="5"/>
    <s v="Bengaluru"/>
    <s v="Report Request"/>
    <s v="Medium"/>
    <x v="3"/>
    <x v="0"/>
    <x v="0"/>
    <n v="17.600000000000001"/>
    <n v="24"/>
    <x v="0"/>
    <n v="1"/>
    <n v="4.0999999999999996"/>
    <n v="280"/>
    <n v="4928"/>
    <x v="5"/>
    <n v="1"/>
    <s v="Q1"/>
    <s v="Tuesday"/>
    <s v="Bengaluru"/>
    <s v="Phone"/>
    <s v="Report Request"/>
    <x v="5"/>
    <x v="0"/>
    <s v="Normal"/>
    <s v="Good"/>
    <x v="1"/>
  </r>
  <r>
    <s v="OPS-102335"/>
    <d v="2025-11-17T00:00:00"/>
    <x v="3"/>
    <s v="Unknown"/>
    <s v="Employee Query"/>
    <s v="Medium"/>
    <x v="1"/>
    <x v="0"/>
    <x v="1"/>
    <n v="38.4"/>
    <n v="24"/>
    <x v="1"/>
    <n v="2"/>
    <n v="3.2"/>
    <n v="280"/>
    <n v="10752"/>
    <x v="6"/>
    <n v="11"/>
    <s v="Q4"/>
    <s v="Monday"/>
    <s v="Unknown"/>
    <s v="Portal"/>
    <s v="Employee Query"/>
    <x v="3"/>
    <x v="1"/>
    <s v="Normal"/>
    <s v="Critical"/>
    <x v="1"/>
  </r>
  <r>
    <s v="OPS-100367"/>
    <d v="2025-06-04T00:00:00"/>
    <x v="0"/>
    <s v="Chennai"/>
    <s v="Compliance Request"/>
    <s v="Medium"/>
    <x v="0"/>
    <x v="1"/>
    <x v="0"/>
    <n v="17.100000000000001"/>
    <n v="24"/>
    <x v="0"/>
    <n v="2"/>
    <n v="3.7"/>
    <n v="320"/>
    <n v="5472"/>
    <x v="0"/>
    <n v="6"/>
    <s v="Q2"/>
    <s v="Wednesday"/>
    <s v="Chennai"/>
    <s v="Email"/>
    <s v="Compliance Request"/>
    <x v="0"/>
    <x v="0"/>
    <s v="Normal"/>
    <s v="Good"/>
    <x v="1"/>
  </r>
  <r>
    <s v="OPS-104385"/>
    <d v="2025-06-25T00:00:00"/>
    <x v="1"/>
    <s v="Hyderabad"/>
    <s v="Vendor Query"/>
    <s v="Low"/>
    <x v="0"/>
    <x v="4"/>
    <x v="0"/>
    <n v="8.4"/>
    <n v="48"/>
    <x v="0"/>
    <n v="1"/>
    <n v="5"/>
    <n v="400"/>
    <n v="3360"/>
    <x v="0"/>
    <n v="6"/>
    <s v="Q2"/>
    <s v="Wednesday"/>
    <s v="Hyderabad"/>
    <s v="Email"/>
    <s v="Vendor Query"/>
    <x v="1"/>
    <x v="0"/>
    <s v="Normal"/>
    <s v="Excellent"/>
    <x v="1"/>
  </r>
  <r>
    <s v="OPS-104989"/>
    <d v="2025-03-25T00:00:00"/>
    <x v="1"/>
    <s v="Hyderabad"/>
    <s v="Employee Query"/>
    <s v="Low"/>
    <x v="1"/>
    <x v="2"/>
    <x v="0"/>
    <n v="14.7"/>
    <n v="48"/>
    <x v="0"/>
    <n v="0"/>
    <n v="5"/>
    <n v="450"/>
    <n v="6615"/>
    <x v="8"/>
    <n v="3"/>
    <s v="Q1"/>
    <s v="Tuesday"/>
    <s v="Hyderabad"/>
    <s v="Portal"/>
    <s v="Employee Query"/>
    <x v="1"/>
    <x v="0"/>
    <s v="Normal"/>
    <s v="Excellent"/>
    <x v="0"/>
  </r>
  <r>
    <s v="OPS-101675"/>
    <d v="2025-08-21T00:00:00"/>
    <x v="1"/>
    <s v="Noida"/>
    <s v="Invoice Query"/>
    <s v="Medium"/>
    <x v="0"/>
    <x v="4"/>
    <x v="0"/>
    <n v="8.4"/>
    <n v="24"/>
    <x v="0"/>
    <n v="0"/>
    <n v="4.8"/>
    <n v="350"/>
    <n v="2940"/>
    <x v="1"/>
    <n v="8"/>
    <s v="Q3"/>
    <s v="Thursday"/>
    <s v="Noida"/>
    <s v="Email"/>
    <s v="Invoice Query"/>
    <x v="1"/>
    <x v="0"/>
    <s v="Normal"/>
    <s v="Excellent"/>
    <x v="0"/>
  </r>
  <r>
    <s v="OPS-102430"/>
    <d v="2025-05-31T00:00:00"/>
    <x v="1"/>
    <s v="Mumbai"/>
    <s v="Access Request"/>
    <s v="Critical"/>
    <x v="1"/>
    <x v="3"/>
    <x v="0"/>
    <n v="5.7"/>
    <n v="4"/>
    <x v="1"/>
    <n v="1"/>
    <n v="4.3"/>
    <n v="350"/>
    <n v="1995"/>
    <x v="2"/>
    <n v="5"/>
    <s v="Q2"/>
    <s v="Saturday"/>
    <s v="Mumbai"/>
    <s v="Portal"/>
    <s v="Access Request"/>
    <x v="1"/>
    <x v="1"/>
    <s v="Normal"/>
    <s v="At Risk"/>
    <x v="1"/>
  </r>
  <r>
    <s v="OPS-103577"/>
    <d v="2025-03-06T00:00:00"/>
    <x v="3"/>
    <s v="Chennai"/>
    <s v="Report Request"/>
    <s v="Medium"/>
    <x v="0"/>
    <x v="4"/>
    <x v="0"/>
    <n v="4.3"/>
    <n v="24"/>
    <x v="0"/>
    <n v="0"/>
    <n v="4.5999999999999996"/>
    <n v="400"/>
    <n v="1720"/>
    <x v="8"/>
    <n v="3"/>
    <s v="Q1"/>
    <s v="Thursday"/>
    <s v="Chennai"/>
    <s v="Email"/>
    <s v="Report Request"/>
    <x v="3"/>
    <x v="0"/>
    <s v="Normal"/>
    <s v="Excellent"/>
    <x v="0"/>
  </r>
  <r>
    <s v="OPS-100967"/>
    <d v="2025-08-08T00:00:00"/>
    <x v="5"/>
    <s v="Bengaluru"/>
    <s v="Report Request"/>
    <s v="Low"/>
    <x v="3"/>
    <x v="3"/>
    <x v="0"/>
    <n v="13.3"/>
    <n v="48"/>
    <x v="0"/>
    <n v="1"/>
    <n v="4.7"/>
    <n v="280"/>
    <n v="3724"/>
    <x v="1"/>
    <n v="8"/>
    <s v="Q3"/>
    <s v="Friday"/>
    <s v="Bengaluru"/>
    <s v="Phone"/>
    <s v="Report Request"/>
    <x v="5"/>
    <x v="0"/>
    <s v="Normal"/>
    <s v="Excellent"/>
    <x v="1"/>
  </r>
  <r>
    <s v="OPS-102226"/>
    <d v="2025-05-26T00:00:00"/>
    <x v="6"/>
    <s v="Bengaluru"/>
    <s v="Report Request"/>
    <s v="Low"/>
    <x v="3"/>
    <x v="3"/>
    <x v="2"/>
    <n v="1.8"/>
    <n v="48"/>
    <x v="0"/>
    <n v="2"/>
    <n v="4.0999999999999996"/>
    <n v="450"/>
    <n v="810"/>
    <x v="2"/>
    <n v="5"/>
    <s v="Q2"/>
    <s v="Monday"/>
    <s v="Bengaluru"/>
    <s v="Phone"/>
    <s v="Report Request"/>
    <x v="6"/>
    <x v="0"/>
    <s v="Normal"/>
    <s v="Excellent"/>
    <x v="1"/>
  </r>
  <r>
    <s v="OPS-103272"/>
    <d v="2025-11-29T00:00:00"/>
    <x v="6"/>
    <s v="Mumbai"/>
    <s v="Data Correction"/>
    <s v="Medium"/>
    <x v="2"/>
    <x v="3"/>
    <x v="0"/>
    <n v="4"/>
    <n v="24"/>
    <x v="0"/>
    <n v="0"/>
    <n v="4.9000000000000004"/>
    <n v="350"/>
    <n v="1400"/>
    <x v="6"/>
    <n v="11"/>
    <s v="Q4"/>
    <s v="Saturday"/>
    <s v="Mumbai"/>
    <s v="Teams"/>
    <s v="Data Correction"/>
    <x v="6"/>
    <x v="0"/>
    <s v="Normal"/>
    <s v="Excellent"/>
    <x v="0"/>
  </r>
  <r>
    <s v="OPS-102599"/>
    <d v="2025-10-15T00:00:00"/>
    <x v="2"/>
    <s v="Hyderabad"/>
    <s v="Access Request"/>
    <s v="High"/>
    <x v="1"/>
    <x v="0"/>
    <x v="1"/>
    <n v="23.1"/>
    <n v="12"/>
    <x v="1"/>
    <n v="3"/>
    <n v="3.3"/>
    <n v="450"/>
    <n v="10395"/>
    <x v="3"/>
    <n v="10"/>
    <s v="Q4"/>
    <s v="Wednesday"/>
    <s v="Hyderabad"/>
    <s v="Portal"/>
    <s v="Access Request"/>
    <x v="2"/>
    <x v="1"/>
    <s v="Normal"/>
    <s v="Critical"/>
    <x v="1"/>
  </r>
  <r>
    <s v="OPS-104799"/>
    <d v="2025-11-12T00:00:00"/>
    <x v="2"/>
    <s v="Hyderabad"/>
    <s v="System Issue"/>
    <s v="Low"/>
    <x v="2"/>
    <x v="4"/>
    <x v="0"/>
    <n v="11"/>
    <n v="48"/>
    <x v="0"/>
    <n v="0"/>
    <n v="4.5"/>
    <n v="320"/>
    <n v="3520"/>
    <x v="6"/>
    <n v="11"/>
    <s v="Q4"/>
    <s v="Wednesday"/>
    <s v="Hyderabad"/>
    <s v="Teams"/>
    <s v="System Issue"/>
    <x v="2"/>
    <x v="0"/>
    <s v="Normal"/>
    <s v="Excellent"/>
    <x v="0"/>
  </r>
  <r>
    <s v="OPS-100238"/>
    <d v="2025-11-22T00:00:00"/>
    <x v="2"/>
    <s v="Chennai"/>
    <s v="Compliance Request"/>
    <s v="Low"/>
    <x v="0"/>
    <x v="0"/>
    <x v="0"/>
    <n v="3.3"/>
    <n v="48"/>
    <x v="0"/>
    <n v="0"/>
    <n v="4.9000000000000004"/>
    <n v="350"/>
    <n v="1155"/>
    <x v="6"/>
    <n v="11"/>
    <s v="Q4"/>
    <s v="Saturday"/>
    <s v="Chennai"/>
    <s v="Email"/>
    <s v="Compliance Request"/>
    <x v="2"/>
    <x v="0"/>
    <s v="Normal"/>
    <s v="Excellent"/>
    <x v="0"/>
  </r>
  <r>
    <s v="OPS-103817"/>
    <d v="2025-04-29T00:00:00"/>
    <x v="4"/>
    <s v="Hyderabad"/>
    <s v="Vendor Query"/>
    <s v="Low"/>
    <x v="0"/>
    <x v="1"/>
    <x v="0"/>
    <n v="10"/>
    <n v="48"/>
    <x v="0"/>
    <n v="0"/>
    <n v="4.5999999999999996"/>
    <n v="320"/>
    <n v="3200"/>
    <x v="10"/>
    <n v="4"/>
    <s v="Q2"/>
    <s v="Tuesday"/>
    <s v="Hyderabad"/>
    <s v="Email"/>
    <s v="Vendor Query"/>
    <x v="4"/>
    <x v="0"/>
    <s v="Normal"/>
    <s v="Excellent"/>
    <x v="0"/>
  </r>
  <r>
    <s v="OPS-103879"/>
    <d v="2025-08-21T00:00:00"/>
    <x v="5"/>
    <s v="Mumbai"/>
    <s v="Report Request"/>
    <s v="Medium"/>
    <x v="0"/>
    <x v="4"/>
    <x v="0"/>
    <n v="10.7"/>
    <n v="24"/>
    <x v="0"/>
    <n v="0"/>
    <n v="4.0999999999999996"/>
    <n v="450"/>
    <n v="4815"/>
    <x v="1"/>
    <n v="8"/>
    <s v="Q3"/>
    <s v="Thursday"/>
    <s v="Mumbai"/>
    <s v="Email"/>
    <s v="Report Request"/>
    <x v="5"/>
    <x v="0"/>
    <s v="Normal"/>
    <s v="Excellent"/>
    <x v="0"/>
  </r>
  <r>
    <s v="OPS-102334"/>
    <d v="2025-12-30T00:00:00"/>
    <x v="0"/>
    <s v="Noida"/>
    <s v="Invoice Query"/>
    <s v="Medium"/>
    <x v="0"/>
    <x v="3"/>
    <x v="0"/>
    <n v="7.9"/>
    <n v="24"/>
    <x v="0"/>
    <n v="0"/>
    <n v="4.5"/>
    <n v="280"/>
    <n v="2212"/>
    <x v="7"/>
    <n v="12"/>
    <s v="Q4"/>
    <s v="Tuesday"/>
    <s v="Noida"/>
    <s v="Email"/>
    <s v="Invoice Query"/>
    <x v="0"/>
    <x v="0"/>
    <s v="Normal"/>
    <s v="Excellent"/>
    <x v="0"/>
  </r>
  <r>
    <s v="OPS-101019"/>
    <d v="2025-04-04T00:00:00"/>
    <x v="4"/>
    <s v="Chennai"/>
    <s v="Data Correction"/>
    <s v="Medium"/>
    <x v="2"/>
    <x v="4"/>
    <x v="0"/>
    <n v="6.9"/>
    <n v="24"/>
    <x v="0"/>
    <n v="0"/>
    <n v="5"/>
    <n v="320"/>
    <n v="2208"/>
    <x v="10"/>
    <n v="4"/>
    <s v="Q2"/>
    <s v="Friday"/>
    <s v="Chennai"/>
    <s v="Teams"/>
    <s v="Data Correction"/>
    <x v="4"/>
    <x v="0"/>
    <s v="Normal"/>
    <s v="Excellent"/>
    <x v="0"/>
  </r>
  <r>
    <s v="OPS-102346"/>
    <d v="2025-05-22T00:00:00"/>
    <x v="0"/>
    <s v="Noida"/>
    <s v="Report Request"/>
    <s v="Low"/>
    <x v="0"/>
    <x v="0"/>
    <x v="0"/>
    <n v="14.4"/>
    <n v="48"/>
    <x v="0"/>
    <n v="0"/>
    <n v="4.4000000000000004"/>
    <n v="350"/>
    <n v="5040"/>
    <x v="2"/>
    <n v="5"/>
    <s v="Q2"/>
    <s v="Thursday"/>
    <s v="Noida"/>
    <s v="Email"/>
    <s v="Report Request"/>
    <x v="0"/>
    <x v="0"/>
    <s v="Normal"/>
    <s v="Excellent"/>
    <x v="0"/>
  </r>
  <r>
    <s v="OPS-104555"/>
    <d v="2025-02-15T00:00:00"/>
    <x v="0"/>
    <s v="Pune"/>
    <s v="Compliance Request"/>
    <s v="Medium"/>
    <x v="0"/>
    <x v="1"/>
    <x v="1"/>
    <n v="31.8"/>
    <n v="24"/>
    <x v="1"/>
    <n v="2"/>
    <n v="4.3"/>
    <n v="280"/>
    <n v="8904"/>
    <x v="4"/>
    <n v="2"/>
    <s v="Q1"/>
    <s v="Saturday"/>
    <s v="Pune"/>
    <s v="Email"/>
    <s v="Compliance Request"/>
    <x v="0"/>
    <x v="1"/>
    <s v="Normal"/>
    <s v="At Risk"/>
    <x v="1"/>
  </r>
  <r>
    <s v="OPS-103989"/>
    <d v="2025-03-29T00:00:00"/>
    <x v="1"/>
    <s v="Noida"/>
    <s v="Compliance Request"/>
    <s v="Medium"/>
    <x v="3"/>
    <x v="4"/>
    <x v="0"/>
    <n v="12.5"/>
    <n v="24"/>
    <x v="0"/>
    <n v="1"/>
    <n v="3.5"/>
    <n v="350"/>
    <n v="4375"/>
    <x v="8"/>
    <n v="3"/>
    <s v="Q1"/>
    <s v="Saturday"/>
    <s v="Noida"/>
    <s v="Phone"/>
    <s v="Compliance Request"/>
    <x v="1"/>
    <x v="0"/>
    <s v="Normal"/>
    <s v="Good"/>
    <x v="1"/>
  </r>
  <r>
    <s v="OPS-104930"/>
    <d v="2025-01-26T00:00:00"/>
    <x v="2"/>
    <s v="Pune"/>
    <s v="Report Request"/>
    <s v="Medium"/>
    <x v="3"/>
    <x v="2"/>
    <x v="2"/>
    <n v="39"/>
    <n v="24"/>
    <x v="1"/>
    <n v="2"/>
    <n v="3.5"/>
    <n v="280"/>
    <n v="10920"/>
    <x v="5"/>
    <n v="1"/>
    <s v="Q1"/>
    <s v="Sunday"/>
    <s v="Pune"/>
    <s v="Phone"/>
    <s v="Report Request"/>
    <x v="2"/>
    <x v="1"/>
    <s v="Normal"/>
    <s v="Critical"/>
    <x v="1"/>
  </r>
  <r>
    <s v="OPS-101146"/>
    <d v="2025-10-20T00:00:00"/>
    <x v="5"/>
    <s v="Hyderabad"/>
    <s v="Data Correction"/>
    <s v="Low"/>
    <x v="0"/>
    <x v="3"/>
    <x v="0"/>
    <n v="29.3"/>
    <n v="48"/>
    <x v="0"/>
    <n v="0"/>
    <n v="4.5"/>
    <n v="450"/>
    <n v="13185"/>
    <x v="3"/>
    <n v="10"/>
    <s v="Q4"/>
    <s v="Monday"/>
    <s v="Hyderabad"/>
    <s v="Email"/>
    <s v="Data Correction"/>
    <x v="5"/>
    <x v="0"/>
    <s v="Normal"/>
    <s v="Good"/>
    <x v="0"/>
  </r>
  <r>
    <s v="OPS-102818"/>
    <d v="2025-10-22T00:00:00"/>
    <x v="6"/>
    <s v="Mumbai"/>
    <s v="Vendor Query"/>
    <s v="Medium"/>
    <x v="2"/>
    <x v="1"/>
    <x v="2"/>
    <n v="9.4"/>
    <n v="24"/>
    <x v="0"/>
    <n v="1"/>
    <n v="4.0999999999999996"/>
    <n v="320"/>
    <n v="3008"/>
    <x v="3"/>
    <n v="10"/>
    <s v="Q4"/>
    <s v="Wednesday"/>
    <s v="Mumbai"/>
    <s v="Teams"/>
    <s v="Vendor Query"/>
    <x v="6"/>
    <x v="0"/>
    <s v="Normal"/>
    <s v="Excellent"/>
    <x v="1"/>
  </r>
  <r>
    <s v="OPS-100640"/>
    <d v="2025-06-22T00:00:00"/>
    <x v="6"/>
    <s v="Bengaluru"/>
    <s v="System Issue"/>
    <s v="Medium"/>
    <x v="0"/>
    <x v="3"/>
    <x v="0"/>
    <n v="10.4"/>
    <n v="24"/>
    <x v="0"/>
    <n v="1"/>
    <n v="4.2"/>
    <n v="350"/>
    <n v="3640"/>
    <x v="0"/>
    <n v="6"/>
    <s v="Q2"/>
    <s v="Sunday"/>
    <s v="Bengaluru"/>
    <s v="Email"/>
    <s v="System Issue"/>
    <x v="6"/>
    <x v="0"/>
    <s v="Normal"/>
    <s v="Excellent"/>
    <x v="1"/>
  </r>
  <r>
    <s v="OPS-100306"/>
    <d v="2025-02-02T00:00:00"/>
    <x v="0"/>
    <s v="Hyderabad"/>
    <s v="Access Request"/>
    <s v="Low"/>
    <x v="1"/>
    <x v="2"/>
    <x v="1"/>
    <n v="6.3"/>
    <n v="48"/>
    <x v="0"/>
    <n v="1"/>
    <n v="4.4000000000000004"/>
    <n v="280"/>
    <n v="1764"/>
    <x v="4"/>
    <n v="2"/>
    <s v="Q1"/>
    <s v="Sunday"/>
    <s v="Hyderabad"/>
    <s v="Portal"/>
    <s v="Access Request"/>
    <x v="0"/>
    <x v="0"/>
    <s v="Normal"/>
    <s v="Excellent"/>
    <x v="1"/>
  </r>
  <r>
    <s v="OPS-104549"/>
    <d v="2025-10-12T00:00:00"/>
    <x v="5"/>
    <s v="Noida"/>
    <s v="Employee Query"/>
    <s v="Medium"/>
    <x v="0"/>
    <x v="0"/>
    <x v="0"/>
    <n v="3.6"/>
    <n v="24"/>
    <x v="0"/>
    <n v="0"/>
    <n v="4.9000000000000004"/>
    <n v="350"/>
    <n v="1260"/>
    <x v="3"/>
    <n v="10"/>
    <s v="Q4"/>
    <s v="Sunday"/>
    <s v="Noida"/>
    <s v="Email"/>
    <s v="Employee Query"/>
    <x v="5"/>
    <x v="0"/>
    <s v="Normal"/>
    <s v="Excellent"/>
    <x v="0"/>
  </r>
  <r>
    <s v="OPS-104704"/>
    <d v="2025-09-13T00:00:00"/>
    <x v="5"/>
    <s v="Mumbai"/>
    <s v="Report Request"/>
    <s v="Low"/>
    <x v="1"/>
    <x v="3"/>
    <x v="1"/>
    <n v="9"/>
    <n v="48"/>
    <x v="0"/>
    <n v="2"/>
    <n v="4.5"/>
    <n v="280"/>
    <n v="2520"/>
    <x v="9"/>
    <n v="9"/>
    <s v="Q3"/>
    <s v="Saturday"/>
    <s v="Mumbai"/>
    <s v="Portal"/>
    <s v="Report Request"/>
    <x v="5"/>
    <x v="0"/>
    <s v="Normal"/>
    <s v="Excellent"/>
    <x v="1"/>
  </r>
  <r>
    <s v="OPS-103580"/>
    <d v="2025-02-06T00:00:00"/>
    <x v="0"/>
    <s v="Noida"/>
    <s v="System Issue"/>
    <s v="High"/>
    <x v="0"/>
    <x v="2"/>
    <x v="0"/>
    <n v="3.2"/>
    <n v="12"/>
    <x v="0"/>
    <n v="0"/>
    <n v="5"/>
    <n v="320"/>
    <n v="1024"/>
    <x v="4"/>
    <n v="2"/>
    <s v="Q1"/>
    <s v="Thursday"/>
    <s v="Noida"/>
    <s v="Email"/>
    <s v="System Issue"/>
    <x v="0"/>
    <x v="0"/>
    <s v="Normal"/>
    <s v="Excellent"/>
    <x v="0"/>
  </r>
  <r>
    <s v="OPS-104274"/>
    <d v="2025-03-10T00:00:00"/>
    <x v="0"/>
    <s v="Pune"/>
    <s v="Access Request"/>
    <s v="Medium"/>
    <x v="2"/>
    <x v="2"/>
    <x v="0"/>
    <n v="1.1000000000000001"/>
    <n v="24"/>
    <x v="0"/>
    <n v="0"/>
    <n v="5"/>
    <n v="280"/>
    <n v="308"/>
    <x v="8"/>
    <n v="3"/>
    <s v="Q1"/>
    <s v="Monday"/>
    <s v="Pune"/>
    <s v="Teams"/>
    <s v="Access Request"/>
    <x v="0"/>
    <x v="0"/>
    <s v="Normal"/>
    <s v="Excellent"/>
    <x v="0"/>
  </r>
  <r>
    <s v="OPS-102954"/>
    <d v="2025-04-07T00:00:00"/>
    <x v="6"/>
    <s v="Gurugram"/>
    <s v="Access Request"/>
    <s v="Low"/>
    <x v="1"/>
    <x v="0"/>
    <x v="0"/>
    <n v="17"/>
    <n v="48"/>
    <x v="0"/>
    <n v="0"/>
    <n v="4.0999999999999996"/>
    <n v="320"/>
    <n v="5440"/>
    <x v="10"/>
    <n v="4"/>
    <s v="Q2"/>
    <s v="Monday"/>
    <s v="Gurugram"/>
    <s v="Portal"/>
    <s v="Access Request"/>
    <x v="6"/>
    <x v="0"/>
    <s v="Normal"/>
    <s v="Excellent"/>
    <x v="0"/>
  </r>
  <r>
    <s v="OPS-104432"/>
    <d v="2025-10-02T00:00:00"/>
    <x v="3"/>
    <s v="Gurugram"/>
    <s v="Invoice Query"/>
    <s v="Medium"/>
    <x v="0"/>
    <x v="3"/>
    <x v="2"/>
    <n v="8.3000000000000007"/>
    <n v="24"/>
    <x v="0"/>
    <n v="0"/>
    <n v="5"/>
    <n v="280"/>
    <n v="2324"/>
    <x v="3"/>
    <n v="10"/>
    <s v="Q4"/>
    <s v="Thursday"/>
    <s v="Gurugram"/>
    <s v="Email"/>
    <s v="Invoice Query"/>
    <x v="3"/>
    <x v="0"/>
    <s v="Normal"/>
    <s v="Excellent"/>
    <x v="0"/>
  </r>
  <r>
    <s v="OPS-101454"/>
    <d v="2025-09-23T00:00:00"/>
    <x v="0"/>
    <s v="Chennai"/>
    <s v="Data Correction"/>
    <s v="Low"/>
    <x v="4"/>
    <x v="0"/>
    <x v="0"/>
    <n v="17.100000000000001"/>
    <n v="48"/>
    <x v="0"/>
    <n v="0"/>
    <n v="4.9000000000000004"/>
    <n v="280"/>
    <n v="4788"/>
    <x v="9"/>
    <n v="9"/>
    <s v="Q3"/>
    <s v="Tuesday"/>
    <s v="Chennai"/>
    <s v="Unknown"/>
    <s v="Data Correction"/>
    <x v="0"/>
    <x v="0"/>
    <s v="Normal"/>
    <s v="Excellent"/>
    <x v="0"/>
  </r>
  <r>
    <s v="OPS-104028"/>
    <d v="2025-08-29T00:00:00"/>
    <x v="1"/>
    <s v="Bengaluru"/>
    <s v="Access Request"/>
    <s v="Low"/>
    <x v="0"/>
    <x v="0"/>
    <x v="0"/>
    <n v="13.3"/>
    <n v="48"/>
    <x v="0"/>
    <n v="2"/>
    <n v="4.4000000000000004"/>
    <n v="400"/>
    <n v="5320"/>
    <x v="1"/>
    <n v="8"/>
    <s v="Q3"/>
    <s v="Friday"/>
    <s v="Bengaluru"/>
    <s v="Email"/>
    <s v="Access Request"/>
    <x v="1"/>
    <x v="0"/>
    <s v="Normal"/>
    <s v="Excellent"/>
    <x v="1"/>
  </r>
  <r>
    <s v="OPS-104792"/>
    <d v="2025-03-04T00:00:00"/>
    <x v="1"/>
    <s v="Pune"/>
    <s v="Compliance Request"/>
    <s v="Low"/>
    <x v="0"/>
    <x v="0"/>
    <x v="0"/>
    <n v="10.5"/>
    <n v="48"/>
    <x v="0"/>
    <n v="2"/>
    <n v="3.6"/>
    <n v="280"/>
    <n v="2940"/>
    <x v="8"/>
    <n v="3"/>
    <s v="Q1"/>
    <s v="Tuesday"/>
    <s v="Pune"/>
    <s v="Email"/>
    <s v="Compliance Request"/>
    <x v="1"/>
    <x v="0"/>
    <s v="Normal"/>
    <s v="Excellent"/>
    <x v="1"/>
  </r>
  <r>
    <s v="OPS-101496"/>
    <d v="2025-02-03T00:00:00"/>
    <x v="0"/>
    <s v="Hyderabad"/>
    <s v="Report Request"/>
    <s v="High"/>
    <x v="3"/>
    <x v="0"/>
    <x v="0"/>
    <n v="5.8"/>
    <n v="12"/>
    <x v="0"/>
    <n v="1"/>
    <n v="4.5999999999999996"/>
    <n v="320"/>
    <n v="1856"/>
    <x v="4"/>
    <n v="2"/>
    <s v="Q1"/>
    <s v="Monday"/>
    <s v="Hyderabad"/>
    <s v="Phone"/>
    <s v="Report Request"/>
    <x v="0"/>
    <x v="0"/>
    <s v="Normal"/>
    <s v="Excellent"/>
    <x v="1"/>
  </r>
  <r>
    <s v="OPS-100890"/>
    <d v="2025-12-31T00:00:00"/>
    <x v="0"/>
    <s v="Noida"/>
    <s v="Report Request"/>
    <s v="Low"/>
    <x v="1"/>
    <x v="2"/>
    <x v="0"/>
    <n v="6.6"/>
    <n v="48"/>
    <x v="0"/>
    <n v="1"/>
    <n v="4.9000000000000004"/>
    <n v="400"/>
    <n v="2640"/>
    <x v="7"/>
    <n v="12"/>
    <s v="Q4"/>
    <s v="Wednesday"/>
    <s v="Noida"/>
    <s v="Portal"/>
    <s v="Report Request"/>
    <x v="0"/>
    <x v="0"/>
    <s v="Normal"/>
    <s v="Excellent"/>
    <x v="1"/>
  </r>
  <r>
    <s v="OPS-104653"/>
    <d v="2025-05-19T00:00:00"/>
    <x v="2"/>
    <s v="Pune"/>
    <s v="Vendor Query"/>
    <s v="Low"/>
    <x v="1"/>
    <x v="4"/>
    <x v="0"/>
    <n v="14.1"/>
    <n v="48"/>
    <x v="0"/>
    <n v="0"/>
    <n v="4.7"/>
    <n v="350"/>
    <n v="4935"/>
    <x v="2"/>
    <n v="5"/>
    <s v="Q2"/>
    <s v="Monday"/>
    <s v="Pune"/>
    <s v="Portal"/>
    <s v="Vendor Query"/>
    <x v="2"/>
    <x v="0"/>
    <s v="Normal"/>
    <s v="Excellent"/>
    <x v="0"/>
  </r>
  <r>
    <s v="OPS-103993"/>
    <d v="2025-03-27T00:00:00"/>
    <x v="3"/>
    <s v="Bengaluru"/>
    <s v="System Issue"/>
    <s v="Low"/>
    <x v="1"/>
    <x v="1"/>
    <x v="0"/>
    <n v="8.1999999999999993"/>
    <n v="48"/>
    <x v="0"/>
    <n v="0"/>
    <n v="4.5999999999999996"/>
    <n v="280"/>
    <n v="2296"/>
    <x v="8"/>
    <n v="3"/>
    <s v="Q1"/>
    <s v="Thursday"/>
    <s v="Bengaluru"/>
    <s v="Portal"/>
    <s v="System Issue"/>
    <x v="3"/>
    <x v="0"/>
    <s v="Normal"/>
    <s v="Excellent"/>
    <x v="0"/>
  </r>
  <r>
    <s v="OPS-101481"/>
    <d v="2025-10-20T00:00:00"/>
    <x v="6"/>
    <s v="Mumbai"/>
    <s v="System Issue"/>
    <s v="Medium"/>
    <x v="0"/>
    <x v="0"/>
    <x v="0"/>
    <n v="12.9"/>
    <n v="24"/>
    <x v="0"/>
    <n v="1"/>
    <n v="4.2"/>
    <n v="350"/>
    <n v="4515"/>
    <x v="3"/>
    <n v="10"/>
    <s v="Q4"/>
    <s v="Monday"/>
    <s v="Mumbai"/>
    <s v="Email"/>
    <s v="System Issue"/>
    <x v="6"/>
    <x v="0"/>
    <s v="Normal"/>
    <s v="Good"/>
    <x v="1"/>
  </r>
  <r>
    <s v="OPS-101427"/>
    <d v="2025-02-13T00:00:00"/>
    <x v="3"/>
    <s v="Mumbai"/>
    <s v="Vendor Query"/>
    <s v="Medium"/>
    <x v="0"/>
    <x v="3"/>
    <x v="0"/>
    <n v="12.3"/>
    <n v="24"/>
    <x v="0"/>
    <n v="0"/>
    <n v="4.5"/>
    <n v="320"/>
    <n v="3936"/>
    <x v="4"/>
    <n v="2"/>
    <s v="Q1"/>
    <s v="Thursday"/>
    <s v="Mumbai"/>
    <s v="Email"/>
    <s v="Vendor Query"/>
    <x v="3"/>
    <x v="0"/>
    <s v="Normal"/>
    <s v="Good"/>
    <x v="0"/>
  </r>
  <r>
    <s v="OPS-101514"/>
    <d v="2025-09-23T00:00:00"/>
    <x v="5"/>
    <s v="Hyderabad"/>
    <s v="Invoice Query"/>
    <s v="High"/>
    <x v="0"/>
    <x v="4"/>
    <x v="2"/>
    <n v="6.2"/>
    <n v="12"/>
    <x v="0"/>
    <n v="0"/>
    <n v="5"/>
    <n v="450"/>
    <n v="2790"/>
    <x v="9"/>
    <n v="9"/>
    <s v="Q3"/>
    <s v="Tuesday"/>
    <s v="Hyderabad"/>
    <s v="Email"/>
    <s v="Invoice Query"/>
    <x v="5"/>
    <x v="0"/>
    <s v="Normal"/>
    <s v="Good"/>
    <x v="0"/>
  </r>
  <r>
    <s v="OPS-100654"/>
    <d v="2025-04-27T00:00:00"/>
    <x v="2"/>
    <s v="Pune"/>
    <s v="Data Correction"/>
    <s v="Low"/>
    <x v="0"/>
    <x v="0"/>
    <x v="1"/>
    <n v="25.3"/>
    <n v="48"/>
    <x v="0"/>
    <n v="1"/>
    <n v="4"/>
    <n v="450"/>
    <n v="11385"/>
    <x v="10"/>
    <n v="4"/>
    <s v="Q2"/>
    <s v="Sunday"/>
    <s v="Pune"/>
    <s v="Email"/>
    <s v="Data Correction"/>
    <x v="2"/>
    <x v="0"/>
    <s v="Normal"/>
    <s v="Good"/>
    <x v="1"/>
  </r>
  <r>
    <s v="OPS-101501"/>
    <d v="2025-10-01T00:00:00"/>
    <x v="4"/>
    <s v="Hyderabad"/>
    <s v="Access Request"/>
    <s v="Low"/>
    <x v="2"/>
    <x v="4"/>
    <x v="0"/>
    <n v="14.9"/>
    <n v="48"/>
    <x v="0"/>
    <n v="0"/>
    <n v="4.5999999999999996"/>
    <n v="450"/>
    <n v="6705"/>
    <x v="3"/>
    <n v="10"/>
    <s v="Q4"/>
    <s v="Wednesday"/>
    <s v="Hyderabad"/>
    <s v="Teams"/>
    <s v="Access Request"/>
    <x v="4"/>
    <x v="0"/>
    <s v="Normal"/>
    <s v="Excellent"/>
    <x v="0"/>
  </r>
  <r>
    <s v="OPS-103373"/>
    <d v="2025-06-09T00:00:00"/>
    <x v="6"/>
    <s v="Gurugram"/>
    <s v="Invoice Query"/>
    <s v="High"/>
    <x v="4"/>
    <x v="2"/>
    <x v="0"/>
    <n v="28.8"/>
    <n v="12"/>
    <x v="1"/>
    <n v="0"/>
    <n v="4.5"/>
    <n v="350"/>
    <n v="10080"/>
    <x v="0"/>
    <n v="6"/>
    <s v="Q2"/>
    <s v="Monday"/>
    <s v="Gurugram"/>
    <s v="Unknown"/>
    <s v="Invoice Query"/>
    <x v="6"/>
    <x v="1"/>
    <s v="Normal"/>
    <s v="Critical"/>
    <x v="0"/>
  </r>
  <r>
    <s v="OPS-100631"/>
    <d v="2025-12-30T00:00:00"/>
    <x v="3"/>
    <s v="Mumbai"/>
    <s v="Report Request"/>
    <s v="High"/>
    <x v="1"/>
    <x v="0"/>
    <x v="0"/>
    <n v="3.1"/>
    <n v="12"/>
    <x v="0"/>
    <n v="1"/>
    <n v="4.3"/>
    <n v="320"/>
    <n v="992"/>
    <x v="7"/>
    <n v="12"/>
    <s v="Q4"/>
    <s v="Tuesday"/>
    <s v="Mumbai"/>
    <s v="Portal"/>
    <s v="Report Request"/>
    <x v="3"/>
    <x v="0"/>
    <s v="Normal"/>
    <s v="Excellent"/>
    <x v="1"/>
  </r>
  <r>
    <s v="OPS-101235"/>
    <d v="2025-08-10T00:00:00"/>
    <x v="1"/>
    <s v="Bengaluru"/>
    <s v="Compliance Request"/>
    <s v="Low"/>
    <x v="0"/>
    <x v="1"/>
    <x v="0"/>
    <n v="3.6"/>
    <n v="48"/>
    <x v="0"/>
    <n v="0"/>
    <n v="5"/>
    <n v="400"/>
    <n v="1440"/>
    <x v="1"/>
    <n v="8"/>
    <s v="Q3"/>
    <s v="Sunday"/>
    <s v="Bengaluru"/>
    <s v="Email"/>
    <s v="Compliance Request"/>
    <x v="1"/>
    <x v="0"/>
    <s v="Normal"/>
    <s v="Excellent"/>
    <x v="0"/>
  </r>
  <r>
    <s v="OPS-103843"/>
    <d v="2025-07-27T00:00:00"/>
    <x v="1"/>
    <s v="Noida"/>
    <s v="System Issue"/>
    <s v="Medium"/>
    <x v="2"/>
    <x v="1"/>
    <x v="0"/>
    <n v="13.8"/>
    <n v="24"/>
    <x v="0"/>
    <n v="1"/>
    <n v="4.2"/>
    <n v="400"/>
    <n v="5520"/>
    <x v="11"/>
    <n v="7"/>
    <s v="Q3"/>
    <s v="Sunday"/>
    <s v="Noida"/>
    <s v="Teams"/>
    <s v="System Issue"/>
    <x v="1"/>
    <x v="0"/>
    <s v="Normal"/>
    <s v="Good"/>
    <x v="1"/>
  </r>
  <r>
    <s v="OPS-104456"/>
    <d v="2025-12-07T00:00:00"/>
    <x v="6"/>
    <s v="Bengaluru"/>
    <s v="Employee Query"/>
    <s v="Medium"/>
    <x v="1"/>
    <x v="4"/>
    <x v="0"/>
    <n v="3.4"/>
    <n v="24"/>
    <x v="0"/>
    <n v="0"/>
    <n v="5"/>
    <n v="350"/>
    <n v="1190"/>
    <x v="7"/>
    <n v="12"/>
    <s v="Q4"/>
    <s v="Sunday"/>
    <s v="Bengaluru"/>
    <s v="Portal"/>
    <s v="Employee Query"/>
    <x v="6"/>
    <x v="0"/>
    <s v="Normal"/>
    <s v="Excellent"/>
    <x v="0"/>
  </r>
  <r>
    <s v="OPS-101579"/>
    <d v="2025-06-09T00:00:00"/>
    <x v="6"/>
    <s v="Gurugram"/>
    <s v="Compliance Request"/>
    <s v="High"/>
    <x v="0"/>
    <x v="4"/>
    <x v="0"/>
    <n v="22.8"/>
    <n v="12"/>
    <x v="1"/>
    <n v="0"/>
    <n v="4.3"/>
    <n v="450"/>
    <n v="10260"/>
    <x v="0"/>
    <n v="6"/>
    <s v="Q2"/>
    <s v="Monday"/>
    <s v="Gurugram"/>
    <s v="Email"/>
    <s v="Compliance Request"/>
    <x v="6"/>
    <x v="1"/>
    <s v="Normal"/>
    <s v="Critical"/>
    <x v="0"/>
  </r>
  <r>
    <s v="OPS-104310"/>
    <d v="2025-02-27T00:00:00"/>
    <x v="4"/>
    <s v="Bengaluru"/>
    <s v="Employee Query"/>
    <s v="Low"/>
    <x v="1"/>
    <x v="0"/>
    <x v="0"/>
    <n v="12.2"/>
    <n v="48"/>
    <x v="0"/>
    <n v="0"/>
    <n v="5"/>
    <n v="280"/>
    <n v="3416"/>
    <x v="4"/>
    <n v="2"/>
    <s v="Q1"/>
    <s v="Thursday"/>
    <s v="Bengaluru"/>
    <s v="Portal"/>
    <s v="Employee Query"/>
    <x v="4"/>
    <x v="0"/>
    <s v="Normal"/>
    <s v="Excellent"/>
    <x v="0"/>
  </r>
  <r>
    <s v="OPS-101804"/>
    <d v="2025-08-05T00:00:00"/>
    <x v="4"/>
    <s v="Gurugram"/>
    <s v="Invoice Query"/>
    <s v="High"/>
    <x v="0"/>
    <x v="4"/>
    <x v="0"/>
    <n v="18.600000000000001"/>
    <n v="12"/>
    <x v="1"/>
    <n v="1"/>
    <n v="3.5"/>
    <n v="350"/>
    <n v="6510"/>
    <x v="1"/>
    <n v="8"/>
    <s v="Q3"/>
    <s v="Tuesday"/>
    <s v="Gurugram"/>
    <s v="Email"/>
    <s v="Invoice Query"/>
    <x v="4"/>
    <x v="1"/>
    <s v="Normal"/>
    <s v="Critical"/>
    <x v="1"/>
  </r>
  <r>
    <s v="OPS-103967"/>
    <d v="2025-04-18T00:00:00"/>
    <x v="5"/>
    <s v="Noida"/>
    <s v="System Issue"/>
    <s v="Low"/>
    <x v="1"/>
    <x v="1"/>
    <x v="0"/>
    <n v="12.1"/>
    <n v="48"/>
    <x v="0"/>
    <n v="0"/>
    <n v="4.4000000000000004"/>
    <n v="400"/>
    <n v="4840"/>
    <x v="10"/>
    <n v="4"/>
    <s v="Q2"/>
    <s v="Friday"/>
    <s v="Noida"/>
    <s v="Portal"/>
    <s v="System Issue"/>
    <x v="5"/>
    <x v="0"/>
    <s v="Normal"/>
    <s v="Excellent"/>
    <x v="0"/>
  </r>
  <r>
    <s v="OPS-100786"/>
    <d v="2025-03-16T00:00:00"/>
    <x v="0"/>
    <s v="Noida"/>
    <s v="Employee Query"/>
    <s v="Low"/>
    <x v="2"/>
    <x v="4"/>
    <x v="0"/>
    <n v="12.6"/>
    <n v="48"/>
    <x v="0"/>
    <n v="0"/>
    <n v="4"/>
    <n v="400"/>
    <n v="5040"/>
    <x v="8"/>
    <n v="3"/>
    <s v="Q1"/>
    <s v="Sunday"/>
    <s v="Noida"/>
    <s v="Teams"/>
    <s v="Employee Query"/>
    <x v="0"/>
    <x v="0"/>
    <s v="Normal"/>
    <s v="Excellent"/>
    <x v="0"/>
  </r>
  <r>
    <s v="OPS-103868"/>
    <d v="2025-03-31T00:00:00"/>
    <x v="1"/>
    <s v="Bengaluru"/>
    <s v="Employee Query"/>
    <s v="Medium"/>
    <x v="3"/>
    <x v="4"/>
    <x v="1"/>
    <n v="21.8"/>
    <n v="24"/>
    <x v="0"/>
    <n v="2"/>
    <n v="3.6"/>
    <n v="400"/>
    <n v="8720"/>
    <x v="8"/>
    <n v="3"/>
    <s v="Q1"/>
    <s v="Monday"/>
    <s v="Bengaluru"/>
    <s v="Phone"/>
    <s v="Employee Query"/>
    <x v="1"/>
    <x v="0"/>
    <s v="Normal"/>
    <s v="Good"/>
    <x v="1"/>
  </r>
  <r>
    <s v="OPS-104750"/>
    <d v="2025-04-04T00:00:00"/>
    <x v="0"/>
    <s v="Noida"/>
    <s v="Vendor Query"/>
    <s v="Medium"/>
    <x v="1"/>
    <x v="3"/>
    <x v="0"/>
    <n v="15.5"/>
    <n v="24"/>
    <x v="0"/>
    <n v="0"/>
    <n v="3.8"/>
    <n v="400"/>
    <n v="6200"/>
    <x v="10"/>
    <n v="4"/>
    <s v="Q2"/>
    <s v="Friday"/>
    <s v="Noida"/>
    <s v="Portal"/>
    <s v="Vendor Query"/>
    <x v="0"/>
    <x v="0"/>
    <s v="Normal"/>
    <s v="Good"/>
    <x v="0"/>
  </r>
  <r>
    <s v="OPS-103061"/>
    <d v="2025-12-13T00:00:00"/>
    <x v="3"/>
    <s v="Hyderabad"/>
    <s v="Compliance Request"/>
    <s v="Low"/>
    <x v="1"/>
    <x v="4"/>
    <x v="0"/>
    <n v="1.6"/>
    <n v="48"/>
    <x v="0"/>
    <n v="0"/>
    <n v="4.7"/>
    <n v="450"/>
    <n v="720"/>
    <x v="7"/>
    <n v="12"/>
    <s v="Q4"/>
    <s v="Saturday"/>
    <s v="Hyderabad"/>
    <s v="Portal"/>
    <s v="Compliance Request"/>
    <x v="3"/>
    <x v="0"/>
    <s v="Normal"/>
    <s v="Excellent"/>
    <x v="0"/>
  </r>
  <r>
    <s v="OPS-103978"/>
    <d v="2025-01-08T00:00:00"/>
    <x v="3"/>
    <s v="Noida"/>
    <s v="Data Correction"/>
    <s v="Low"/>
    <x v="0"/>
    <x v="4"/>
    <x v="0"/>
    <n v="11.7"/>
    <n v="48"/>
    <x v="0"/>
    <n v="0"/>
    <n v="5"/>
    <n v="320"/>
    <n v="3744"/>
    <x v="5"/>
    <n v="1"/>
    <s v="Q1"/>
    <s v="Wednesday"/>
    <s v="Noida"/>
    <s v="Email"/>
    <s v="Data Correction"/>
    <x v="3"/>
    <x v="0"/>
    <s v="Normal"/>
    <s v="Excellent"/>
    <x v="0"/>
  </r>
  <r>
    <s v="OPS-101104"/>
    <d v="2025-01-15T00:00:00"/>
    <x v="2"/>
    <s v="Gurugram"/>
    <s v="Access Request"/>
    <s v="Medium"/>
    <x v="1"/>
    <x v="0"/>
    <x v="0"/>
    <n v="7.8"/>
    <n v="24"/>
    <x v="0"/>
    <n v="0"/>
    <n v="5"/>
    <n v="320"/>
    <n v="2496"/>
    <x v="5"/>
    <n v="1"/>
    <s v="Q1"/>
    <s v="Wednesday"/>
    <s v="Gurugram"/>
    <s v="Portal"/>
    <s v="Access Request"/>
    <x v="2"/>
    <x v="0"/>
    <s v="Normal"/>
    <s v="Excellent"/>
    <x v="0"/>
  </r>
  <r>
    <s v="OPS-100567"/>
    <d v="2025-01-19T00:00:00"/>
    <x v="6"/>
    <s v="Hyderabad"/>
    <s v="Report Request"/>
    <s v="High"/>
    <x v="1"/>
    <x v="1"/>
    <x v="0"/>
    <n v="15.8"/>
    <n v="12"/>
    <x v="1"/>
    <n v="2"/>
    <n v="4.0999999999999996"/>
    <n v="350"/>
    <n v="5530"/>
    <x v="5"/>
    <n v="1"/>
    <s v="Q1"/>
    <s v="Sunday"/>
    <s v="Hyderabad"/>
    <s v="Portal"/>
    <s v="Report Request"/>
    <x v="6"/>
    <x v="1"/>
    <s v="Normal"/>
    <s v="At Risk"/>
    <x v="1"/>
  </r>
  <r>
    <s v="OPS-103514"/>
    <d v="2025-03-16T00:00:00"/>
    <x v="3"/>
    <s v="Hyderabad"/>
    <s v="Invoice Query"/>
    <s v="High"/>
    <x v="1"/>
    <x v="4"/>
    <x v="0"/>
    <n v="16.2"/>
    <n v="12"/>
    <x v="1"/>
    <n v="1"/>
    <n v="4.5999999999999996"/>
    <n v="350"/>
    <n v="5670"/>
    <x v="8"/>
    <n v="3"/>
    <s v="Q1"/>
    <s v="Sunday"/>
    <s v="Hyderabad"/>
    <s v="Portal"/>
    <s v="Invoice Query"/>
    <x v="3"/>
    <x v="1"/>
    <s v="Normal"/>
    <s v="At Risk"/>
    <x v="1"/>
  </r>
  <r>
    <s v="OPS-101662"/>
    <d v="2025-02-08T00:00:00"/>
    <x v="5"/>
    <s v="Chennai"/>
    <s v="Vendor Query"/>
    <s v="Medium"/>
    <x v="1"/>
    <x v="1"/>
    <x v="0"/>
    <n v="6.4"/>
    <n v="24"/>
    <x v="0"/>
    <n v="0"/>
    <n v="4.8"/>
    <n v="350"/>
    <n v="2240"/>
    <x v="4"/>
    <n v="2"/>
    <s v="Q1"/>
    <s v="Saturday"/>
    <s v="Chennai"/>
    <s v="Portal"/>
    <s v="Vendor Query"/>
    <x v="5"/>
    <x v="0"/>
    <s v="Normal"/>
    <s v="Excellent"/>
    <x v="0"/>
  </r>
  <r>
    <s v="OPS-101165"/>
    <d v="2025-01-01T00:00:00"/>
    <x v="5"/>
    <s v="Chennai"/>
    <s v="Report Request"/>
    <s v="Medium"/>
    <x v="0"/>
    <x v="0"/>
    <x v="0"/>
    <n v="23.2"/>
    <n v="24"/>
    <x v="0"/>
    <n v="0"/>
    <n v="3.7"/>
    <n v="400"/>
    <n v="9280"/>
    <x v="5"/>
    <n v="1"/>
    <s v="Q1"/>
    <s v="Wednesday"/>
    <s v="Chennai"/>
    <s v="Email"/>
    <s v="Report Request"/>
    <x v="5"/>
    <x v="0"/>
    <s v="Normal"/>
    <s v="Good"/>
    <x v="0"/>
  </r>
  <r>
    <s v="OPS-101021"/>
    <d v="2025-11-01T00:00:00"/>
    <x v="5"/>
    <s v="Pune"/>
    <s v="System Issue"/>
    <s v="Low"/>
    <x v="4"/>
    <x v="0"/>
    <x v="0"/>
    <n v="13.9"/>
    <n v="48"/>
    <x v="0"/>
    <n v="0"/>
    <n v="4.8"/>
    <n v="350"/>
    <n v="4865"/>
    <x v="6"/>
    <n v="11"/>
    <s v="Q4"/>
    <s v="Saturday"/>
    <s v="Pune"/>
    <s v="Unknown"/>
    <s v="System Issue"/>
    <x v="5"/>
    <x v="0"/>
    <s v="Normal"/>
    <s v="Excellent"/>
    <x v="0"/>
  </r>
  <r>
    <s v="OPS-102418"/>
    <d v="2025-05-21T00:00:00"/>
    <x v="2"/>
    <s v="Chennai"/>
    <s v="Access Request"/>
    <s v="Medium"/>
    <x v="1"/>
    <x v="0"/>
    <x v="1"/>
    <n v="12.1"/>
    <n v="24"/>
    <x v="0"/>
    <n v="1"/>
    <n v="4.8"/>
    <n v="320"/>
    <n v="3872"/>
    <x v="2"/>
    <n v="5"/>
    <s v="Q2"/>
    <s v="Wednesday"/>
    <s v="Chennai"/>
    <s v="Portal"/>
    <s v="Access Request"/>
    <x v="2"/>
    <x v="0"/>
    <s v="Normal"/>
    <s v="Good"/>
    <x v="1"/>
  </r>
  <r>
    <s v="OPS-102819"/>
    <d v="2025-05-09T00:00:00"/>
    <x v="3"/>
    <s v="Chennai"/>
    <s v="Invoice Query"/>
    <s v="Medium"/>
    <x v="2"/>
    <x v="2"/>
    <x v="0"/>
    <n v="13.9"/>
    <n v="24"/>
    <x v="0"/>
    <n v="0"/>
    <n v="4.2"/>
    <n v="350"/>
    <n v="4865"/>
    <x v="2"/>
    <n v="5"/>
    <s v="Q2"/>
    <s v="Friday"/>
    <s v="Chennai"/>
    <s v="Teams"/>
    <s v="Invoice Query"/>
    <x v="3"/>
    <x v="0"/>
    <s v="Normal"/>
    <s v="Good"/>
    <x v="0"/>
  </r>
  <r>
    <s v="OPS-101612"/>
    <d v="2025-10-11T00:00:00"/>
    <x v="2"/>
    <s v="Noida"/>
    <s v="Compliance Request"/>
    <s v="Medium"/>
    <x v="1"/>
    <x v="1"/>
    <x v="1"/>
    <n v="9"/>
    <n v="24"/>
    <x v="0"/>
    <n v="1"/>
    <n v="5"/>
    <n v="280"/>
    <n v="2520"/>
    <x v="3"/>
    <n v="10"/>
    <s v="Q4"/>
    <s v="Saturday"/>
    <s v="Noida"/>
    <s v="Portal"/>
    <s v="Compliance Request"/>
    <x v="2"/>
    <x v="0"/>
    <s v="Normal"/>
    <s v="Excellent"/>
    <x v="1"/>
  </r>
  <r>
    <s v="OPS-104554"/>
    <d v="2025-06-09T00:00:00"/>
    <x v="0"/>
    <s v="Chennai"/>
    <s v="Employee Query"/>
    <s v="Medium"/>
    <x v="1"/>
    <x v="0"/>
    <x v="0"/>
    <n v="7.6"/>
    <n v="24"/>
    <x v="0"/>
    <n v="0"/>
    <n v="4.5"/>
    <n v="320"/>
    <n v="2432"/>
    <x v="0"/>
    <n v="6"/>
    <s v="Q2"/>
    <s v="Monday"/>
    <s v="Chennai"/>
    <s v="Portal"/>
    <s v="Employee Query"/>
    <x v="0"/>
    <x v="0"/>
    <s v="Normal"/>
    <s v="Excellent"/>
    <x v="0"/>
  </r>
  <r>
    <s v="OPS-100569"/>
    <d v="2025-04-10T00:00:00"/>
    <x v="1"/>
    <s v="Bengaluru"/>
    <s v="Access Request"/>
    <s v="Medium"/>
    <x v="1"/>
    <x v="0"/>
    <x v="0"/>
    <n v="13.3"/>
    <n v="12"/>
    <x v="1"/>
    <n v="0"/>
    <n v="5"/>
    <n v="350"/>
    <n v="4655"/>
    <x v="10"/>
    <n v="4"/>
    <s v="Q2"/>
    <s v="Thursday"/>
    <s v="Bengaluru"/>
    <s v="Portal"/>
    <s v="Access Request"/>
    <x v="1"/>
    <x v="1"/>
    <s v="Normal"/>
    <s v="At Risk"/>
    <x v="0"/>
  </r>
  <r>
    <s v="OPS-102038"/>
    <d v="2025-12-06T00:00:00"/>
    <x v="3"/>
    <s v="Noida"/>
    <s v="Access Request"/>
    <s v="Low"/>
    <x v="0"/>
    <x v="4"/>
    <x v="0"/>
    <n v="23.1"/>
    <n v="48"/>
    <x v="0"/>
    <n v="0"/>
    <n v="4.2"/>
    <n v="400"/>
    <n v="9240"/>
    <x v="7"/>
    <n v="12"/>
    <s v="Q4"/>
    <s v="Saturday"/>
    <s v="Noida"/>
    <s v="Email"/>
    <s v="Access Request"/>
    <x v="3"/>
    <x v="0"/>
    <s v="Normal"/>
    <s v="Excellent"/>
    <x v="0"/>
  </r>
  <r>
    <s v="OPS-101570"/>
    <d v="2025-01-20T00:00:00"/>
    <x v="0"/>
    <s v="Noida"/>
    <s v="System Issue"/>
    <s v="Low"/>
    <x v="0"/>
    <x v="2"/>
    <x v="2"/>
    <n v="4.7"/>
    <n v="48"/>
    <x v="0"/>
    <n v="0"/>
    <n v="5"/>
    <n v="280"/>
    <n v="1316"/>
    <x v="5"/>
    <n v="1"/>
    <s v="Q1"/>
    <s v="Monday"/>
    <s v="Noida"/>
    <s v="Email"/>
    <s v="System Issue"/>
    <x v="0"/>
    <x v="0"/>
    <s v="Normal"/>
    <s v="Excellent"/>
    <x v="0"/>
  </r>
  <r>
    <s v="OPS-103852"/>
    <d v="2025-08-13T00:00:00"/>
    <x v="1"/>
    <s v="Bengaluru"/>
    <s v="Vendor Query"/>
    <s v="Low"/>
    <x v="1"/>
    <x v="2"/>
    <x v="0"/>
    <n v="18.2"/>
    <n v="48"/>
    <x v="0"/>
    <n v="0"/>
    <n v="4.9000000000000004"/>
    <n v="450"/>
    <n v="8190"/>
    <x v="1"/>
    <n v="8"/>
    <s v="Q3"/>
    <s v="Wednesday"/>
    <s v="Bengaluru"/>
    <s v="Portal"/>
    <s v="Vendor Query"/>
    <x v="1"/>
    <x v="0"/>
    <s v="Normal"/>
    <s v="Excellent"/>
    <x v="0"/>
  </r>
  <r>
    <s v="OPS-100826"/>
    <d v="2025-07-02T00:00:00"/>
    <x v="2"/>
    <s v="Chennai"/>
    <s v="Invoice Query"/>
    <s v="Medium"/>
    <x v="3"/>
    <x v="0"/>
    <x v="0"/>
    <n v="9.6"/>
    <n v="24"/>
    <x v="0"/>
    <n v="0"/>
    <n v="5"/>
    <n v="320"/>
    <n v="3072"/>
    <x v="11"/>
    <n v="7"/>
    <s v="Q3"/>
    <s v="Wednesday"/>
    <s v="Chennai"/>
    <s v="Phone"/>
    <s v="Invoice Query"/>
    <x v="2"/>
    <x v="0"/>
    <s v="Normal"/>
    <s v="Excellent"/>
    <x v="0"/>
  </r>
  <r>
    <s v="OPS-101160"/>
    <d v="2025-04-11T00:00:00"/>
    <x v="6"/>
    <s v="Bengaluru"/>
    <s v="Data Correction"/>
    <s v="High"/>
    <x v="0"/>
    <x v="2"/>
    <x v="0"/>
    <n v="7"/>
    <n v="12"/>
    <x v="0"/>
    <n v="0"/>
    <n v="4.5"/>
    <n v="280"/>
    <n v="1960"/>
    <x v="10"/>
    <n v="4"/>
    <s v="Q2"/>
    <s v="Friday"/>
    <s v="Bengaluru"/>
    <s v="Email"/>
    <s v="Data Correction"/>
    <x v="6"/>
    <x v="0"/>
    <s v="Normal"/>
    <s v="Good"/>
    <x v="0"/>
  </r>
  <r>
    <s v="OPS-100096"/>
    <d v="2025-12-11T00:00:00"/>
    <x v="6"/>
    <s v="Hyderabad"/>
    <s v="Report Request"/>
    <s v="Low"/>
    <x v="1"/>
    <x v="3"/>
    <x v="0"/>
    <n v="14"/>
    <n v="48"/>
    <x v="0"/>
    <n v="1"/>
    <n v="4.5999999999999996"/>
    <n v="400"/>
    <n v="5600"/>
    <x v="7"/>
    <n v="12"/>
    <s v="Q4"/>
    <s v="Thursday"/>
    <s v="Hyderabad"/>
    <s v="Portal"/>
    <s v="Report Request"/>
    <x v="6"/>
    <x v="0"/>
    <s v="Normal"/>
    <s v="Excellent"/>
    <x v="1"/>
  </r>
  <r>
    <s v="OPS-101352"/>
    <d v="2025-12-08T00:00:00"/>
    <x v="0"/>
    <s v="Chennai"/>
    <s v="Compliance Request"/>
    <s v="Medium"/>
    <x v="0"/>
    <x v="0"/>
    <x v="1"/>
    <n v="33.5"/>
    <n v="24"/>
    <x v="1"/>
    <n v="3"/>
    <n v="3"/>
    <n v="400"/>
    <n v="13400"/>
    <x v="7"/>
    <n v="12"/>
    <s v="Q4"/>
    <s v="Monday"/>
    <s v="Chennai"/>
    <s v="Email"/>
    <s v="Compliance Request"/>
    <x v="0"/>
    <x v="1"/>
    <s v="Normal"/>
    <s v="At Risk"/>
    <x v="1"/>
  </r>
  <r>
    <s v="OPS-100223"/>
    <d v="2025-07-22T00:00:00"/>
    <x v="4"/>
    <s v="Pune"/>
    <s v="Access Request"/>
    <s v="Medium"/>
    <x v="0"/>
    <x v="1"/>
    <x v="0"/>
    <n v="4.0999999999999996"/>
    <n v="24"/>
    <x v="0"/>
    <n v="0"/>
    <n v="4.7"/>
    <n v="450"/>
    <n v="1845"/>
    <x v="11"/>
    <n v="7"/>
    <s v="Q3"/>
    <s v="Tuesday"/>
    <s v="Pune"/>
    <s v="Email"/>
    <s v="Access Request"/>
    <x v="4"/>
    <x v="0"/>
    <s v="Normal"/>
    <s v="Excellent"/>
    <x v="0"/>
  </r>
  <r>
    <s v="OPS-101797"/>
    <d v="2025-11-16T00:00:00"/>
    <x v="3"/>
    <s v="Bengaluru"/>
    <s v="Employee Query"/>
    <s v="Low"/>
    <x v="3"/>
    <x v="1"/>
    <x v="0"/>
    <n v="1.1000000000000001"/>
    <n v="48"/>
    <x v="0"/>
    <n v="1"/>
    <n v="5"/>
    <n v="320"/>
    <n v="352"/>
    <x v="6"/>
    <n v="11"/>
    <s v="Q4"/>
    <s v="Sunday"/>
    <s v="Bengaluru"/>
    <s v="Phone"/>
    <s v="Employee Query"/>
    <x v="3"/>
    <x v="0"/>
    <s v="Normal"/>
    <s v="Excellent"/>
    <x v="1"/>
  </r>
  <r>
    <s v="OPS-102700"/>
    <d v="2025-01-20T00:00:00"/>
    <x v="0"/>
    <s v="Hyderabad"/>
    <s v="System Issue"/>
    <s v="Medium"/>
    <x v="0"/>
    <x v="3"/>
    <x v="0"/>
    <n v="14.9"/>
    <n v="24"/>
    <x v="0"/>
    <n v="0"/>
    <n v="5"/>
    <n v="350"/>
    <n v="5215"/>
    <x v="5"/>
    <n v="1"/>
    <s v="Q1"/>
    <s v="Monday"/>
    <s v="Hyderabad"/>
    <s v="Email"/>
    <s v="System Issue"/>
    <x v="0"/>
    <x v="0"/>
    <s v="Normal"/>
    <s v="Good"/>
    <x v="0"/>
  </r>
  <r>
    <s v="OPS-101143"/>
    <d v="2025-12-22T00:00:00"/>
    <x v="6"/>
    <s v="Pune"/>
    <s v="Vendor Query"/>
    <s v="Low"/>
    <x v="3"/>
    <x v="4"/>
    <x v="0"/>
    <n v="9.8000000000000007"/>
    <n v="48"/>
    <x v="0"/>
    <n v="0"/>
    <n v="4.7"/>
    <n v="280"/>
    <n v="2744"/>
    <x v="7"/>
    <n v="12"/>
    <s v="Q4"/>
    <s v="Monday"/>
    <s v="Pune"/>
    <s v="Phone"/>
    <s v="Vendor Query"/>
    <x v="6"/>
    <x v="0"/>
    <s v="Normal"/>
    <s v="Excellent"/>
    <x v="0"/>
  </r>
  <r>
    <s v="OPS-103245"/>
    <d v="2025-12-19T00:00:00"/>
    <x v="3"/>
    <s v="Hyderabad"/>
    <s v="Report Request"/>
    <s v="Medium"/>
    <x v="0"/>
    <x v="4"/>
    <x v="2"/>
    <n v="4.7"/>
    <n v="24"/>
    <x v="0"/>
    <n v="1"/>
    <n v="4.5999999999999996"/>
    <n v="280"/>
    <n v="1316"/>
    <x v="7"/>
    <n v="12"/>
    <s v="Q4"/>
    <s v="Friday"/>
    <s v="Hyderabad"/>
    <s v="Email"/>
    <s v="Report Request"/>
    <x v="3"/>
    <x v="0"/>
    <s v="Normal"/>
    <s v="Excellent"/>
    <x v="1"/>
  </r>
  <r>
    <s v="OPS-104317"/>
    <d v="2025-07-23T00:00:00"/>
    <x v="3"/>
    <s v="Mumbai"/>
    <s v="Access Request"/>
    <s v="Low"/>
    <x v="0"/>
    <x v="1"/>
    <x v="0"/>
    <n v="37.1"/>
    <n v="48"/>
    <x v="0"/>
    <n v="0"/>
    <n v="3.8"/>
    <n v="350"/>
    <n v="12985"/>
    <x v="11"/>
    <n v="7"/>
    <s v="Q3"/>
    <s v="Wednesday"/>
    <s v="Mumbai"/>
    <s v="Email"/>
    <s v="Access Request"/>
    <x v="3"/>
    <x v="0"/>
    <s v="Normal"/>
    <s v="Good"/>
    <x v="0"/>
  </r>
  <r>
    <s v="OPS-102090"/>
    <d v="2025-09-02T00:00:00"/>
    <x v="6"/>
    <s v="Gurugram"/>
    <s v="System Issue"/>
    <s v="Medium"/>
    <x v="0"/>
    <x v="2"/>
    <x v="0"/>
    <n v="11.8"/>
    <n v="24"/>
    <x v="0"/>
    <n v="0"/>
    <n v="4.7"/>
    <n v="350"/>
    <n v="4130"/>
    <x v="9"/>
    <n v="9"/>
    <s v="Q3"/>
    <s v="Tuesday"/>
    <s v="Gurugram"/>
    <s v="Email"/>
    <s v="System Issue"/>
    <x v="6"/>
    <x v="0"/>
    <s v="Normal"/>
    <s v="Excellent"/>
    <x v="0"/>
  </r>
  <r>
    <s v="OPS-104570"/>
    <d v="2025-08-23T00:00:00"/>
    <x v="2"/>
    <s v="Hyderabad"/>
    <s v="Access Request"/>
    <s v="Medium"/>
    <x v="2"/>
    <x v="2"/>
    <x v="0"/>
    <n v="10.7"/>
    <n v="24"/>
    <x v="0"/>
    <n v="0"/>
    <n v="4.8"/>
    <n v="320"/>
    <n v="3424"/>
    <x v="1"/>
    <n v="8"/>
    <s v="Q3"/>
    <s v="Saturday"/>
    <s v="Hyderabad"/>
    <s v="Teams"/>
    <s v="Access Request"/>
    <x v="2"/>
    <x v="0"/>
    <s v="Normal"/>
    <s v="Excellent"/>
    <x v="0"/>
  </r>
  <r>
    <s v="OPS-100965"/>
    <d v="2025-01-06T00:00:00"/>
    <x v="4"/>
    <s v="Hyderabad"/>
    <s v="Compliance Request"/>
    <s v="Medium"/>
    <x v="0"/>
    <x v="3"/>
    <x v="0"/>
    <n v="10.3"/>
    <n v="24"/>
    <x v="0"/>
    <n v="0"/>
    <n v="4.4000000000000004"/>
    <n v="280"/>
    <n v="2884"/>
    <x v="5"/>
    <n v="1"/>
    <s v="Q1"/>
    <s v="Monday"/>
    <s v="Hyderabad"/>
    <s v="Email"/>
    <s v="Compliance Request"/>
    <x v="4"/>
    <x v="0"/>
    <s v="Normal"/>
    <s v="Excellent"/>
    <x v="0"/>
  </r>
  <r>
    <s v="OPS-100900"/>
    <d v="2025-08-27T00:00:00"/>
    <x v="3"/>
    <s v="Noida"/>
    <s v="Employee Query"/>
    <s v="Low"/>
    <x v="0"/>
    <x v="1"/>
    <x v="2"/>
    <n v="2.2000000000000002"/>
    <n v="48"/>
    <x v="0"/>
    <n v="2"/>
    <n v="4.5999999999999996"/>
    <n v="450"/>
    <n v="990"/>
    <x v="1"/>
    <n v="8"/>
    <s v="Q3"/>
    <s v="Wednesday"/>
    <s v="Noida"/>
    <s v="Email"/>
    <s v="Employee Query"/>
    <x v="3"/>
    <x v="0"/>
    <s v="Normal"/>
    <s v="Excellent"/>
    <x v="1"/>
  </r>
  <r>
    <s v="OPS-100250"/>
    <d v="2025-02-08T00:00:00"/>
    <x v="0"/>
    <s v="Noida"/>
    <s v="Compliance Request"/>
    <s v="Medium"/>
    <x v="0"/>
    <x v="2"/>
    <x v="0"/>
    <n v="12.1"/>
    <n v="24"/>
    <x v="0"/>
    <n v="0"/>
    <n v="4.0999999999999996"/>
    <n v="320"/>
    <n v="3872"/>
    <x v="4"/>
    <n v="2"/>
    <s v="Q1"/>
    <s v="Saturday"/>
    <s v="Noida"/>
    <s v="Email"/>
    <s v="Compliance Request"/>
    <x v="0"/>
    <x v="0"/>
    <s v="Normal"/>
    <s v="Good"/>
    <x v="0"/>
  </r>
  <r>
    <s v="OPS-101805"/>
    <d v="2025-10-16T00:00:00"/>
    <x v="2"/>
    <s v="Gurugram"/>
    <s v="Report Request"/>
    <s v="High"/>
    <x v="0"/>
    <x v="0"/>
    <x v="0"/>
    <n v="23.1"/>
    <n v="12"/>
    <x v="1"/>
    <n v="0"/>
    <n v="4.5999999999999996"/>
    <n v="400"/>
    <n v="9240"/>
    <x v="3"/>
    <n v="10"/>
    <s v="Q4"/>
    <s v="Thursday"/>
    <s v="Gurugram"/>
    <s v="Email"/>
    <s v="Report Request"/>
    <x v="2"/>
    <x v="1"/>
    <s v="Normal"/>
    <s v="Critical"/>
    <x v="0"/>
  </r>
  <r>
    <s v="OPS-102913"/>
    <d v="2025-04-22T00:00:00"/>
    <x v="3"/>
    <s v="Noida"/>
    <s v="Invoice Query"/>
    <s v="Low"/>
    <x v="0"/>
    <x v="3"/>
    <x v="1"/>
    <n v="19.600000000000001"/>
    <n v="48"/>
    <x v="0"/>
    <n v="2"/>
    <n v="4.0999999999999996"/>
    <n v="350"/>
    <n v="6860"/>
    <x v="10"/>
    <n v="4"/>
    <s v="Q2"/>
    <s v="Tuesday"/>
    <s v="Noida"/>
    <s v="Email"/>
    <s v="Invoice Query"/>
    <x v="3"/>
    <x v="0"/>
    <s v="Normal"/>
    <s v="Excellent"/>
    <x v="1"/>
  </r>
  <r>
    <s v="OPS-102782"/>
    <d v="2025-03-19T00:00:00"/>
    <x v="2"/>
    <s v="Noida"/>
    <s v="Invoice Query"/>
    <s v="Medium"/>
    <x v="1"/>
    <x v="3"/>
    <x v="0"/>
    <n v="12.2"/>
    <n v="24"/>
    <x v="0"/>
    <n v="2"/>
    <n v="3.9"/>
    <n v="400"/>
    <n v="4880"/>
    <x v="8"/>
    <n v="3"/>
    <s v="Q1"/>
    <s v="Wednesday"/>
    <s v="Noida"/>
    <s v="Portal"/>
    <s v="Invoice Query"/>
    <x v="2"/>
    <x v="0"/>
    <s v="Normal"/>
    <s v="Good"/>
    <x v="1"/>
  </r>
  <r>
    <s v="OPS-104625"/>
    <d v="2025-01-17T00:00:00"/>
    <x v="6"/>
    <s v="Bengaluru"/>
    <s v="Vendor Query"/>
    <s v="Low"/>
    <x v="0"/>
    <x v="4"/>
    <x v="0"/>
    <n v="26.4"/>
    <n v="48"/>
    <x v="0"/>
    <n v="0"/>
    <n v="4.3"/>
    <n v="400"/>
    <n v="10560"/>
    <x v="5"/>
    <n v="1"/>
    <s v="Q1"/>
    <s v="Friday"/>
    <s v="Bengaluru"/>
    <s v="Email"/>
    <s v="Vendor Query"/>
    <x v="6"/>
    <x v="0"/>
    <s v="Normal"/>
    <s v="Good"/>
    <x v="0"/>
  </r>
  <r>
    <s v="OPS-100462"/>
    <d v="2025-09-04T00:00:00"/>
    <x v="3"/>
    <s v="Hyderabad"/>
    <s v="Compliance Request"/>
    <s v="High"/>
    <x v="0"/>
    <x v="4"/>
    <x v="0"/>
    <n v="5.0999999999999996"/>
    <n v="12"/>
    <x v="0"/>
    <n v="0"/>
    <n v="5"/>
    <n v="280"/>
    <n v="1428"/>
    <x v="9"/>
    <n v="9"/>
    <s v="Q3"/>
    <s v="Thursday"/>
    <s v="Hyderabad"/>
    <s v="Email"/>
    <s v="Compliance Request"/>
    <x v="3"/>
    <x v="0"/>
    <s v="Normal"/>
    <s v="Excellent"/>
    <x v="0"/>
  </r>
  <r>
    <s v="OPS-103548"/>
    <d v="2025-01-22T00:00:00"/>
    <x v="4"/>
    <s v="Chennai"/>
    <s v="Report Request"/>
    <s v="Medium"/>
    <x v="1"/>
    <x v="3"/>
    <x v="0"/>
    <n v="18.8"/>
    <n v="24"/>
    <x v="0"/>
    <n v="1"/>
    <n v="4.7"/>
    <n v="400"/>
    <n v="7520"/>
    <x v="5"/>
    <n v="1"/>
    <s v="Q1"/>
    <s v="Wednesday"/>
    <s v="Chennai"/>
    <s v="Portal"/>
    <s v="Report Request"/>
    <x v="4"/>
    <x v="0"/>
    <s v="Normal"/>
    <s v="Good"/>
    <x v="1"/>
  </r>
  <r>
    <s v="OPS-102683"/>
    <d v="2025-12-20T00:00:00"/>
    <x v="5"/>
    <s v="Chennai"/>
    <s v="Invoice Query"/>
    <s v="Low"/>
    <x v="2"/>
    <x v="0"/>
    <x v="0"/>
    <n v="2.6"/>
    <n v="48"/>
    <x v="0"/>
    <n v="0"/>
    <n v="4.5999999999999996"/>
    <n v="400"/>
    <n v="1040"/>
    <x v="7"/>
    <n v="12"/>
    <s v="Q4"/>
    <s v="Saturday"/>
    <s v="Chennai"/>
    <s v="Teams"/>
    <s v="Invoice Query"/>
    <x v="5"/>
    <x v="0"/>
    <s v="Normal"/>
    <s v="Excellent"/>
    <x v="0"/>
  </r>
  <r>
    <s v="OPS-104452"/>
    <d v="2025-05-17T00:00:00"/>
    <x v="5"/>
    <s v="Gurugram"/>
    <s v="Report Request"/>
    <s v="Medium"/>
    <x v="0"/>
    <x v="1"/>
    <x v="0"/>
    <n v="22.2"/>
    <n v="24"/>
    <x v="0"/>
    <n v="1"/>
    <n v="4.2"/>
    <n v="450"/>
    <n v="9990"/>
    <x v="2"/>
    <n v="5"/>
    <s v="Q2"/>
    <s v="Saturday"/>
    <s v="Gurugram"/>
    <s v="Email"/>
    <s v="Report Request"/>
    <x v="5"/>
    <x v="0"/>
    <s v="Normal"/>
    <s v="Good"/>
    <x v="1"/>
  </r>
  <r>
    <s v="OPS-104483"/>
    <d v="2025-12-29T00:00:00"/>
    <x v="5"/>
    <s v="Pune"/>
    <s v="Report Request"/>
    <s v="Low"/>
    <x v="0"/>
    <x v="3"/>
    <x v="0"/>
    <n v="20.9"/>
    <n v="48"/>
    <x v="0"/>
    <n v="0"/>
    <n v="4.5"/>
    <n v="320"/>
    <n v="6688"/>
    <x v="7"/>
    <n v="12"/>
    <s v="Q4"/>
    <s v="Monday"/>
    <s v="Pune"/>
    <s v="Email"/>
    <s v="Report Request"/>
    <x v="5"/>
    <x v="0"/>
    <s v="Normal"/>
    <s v="Excellent"/>
    <x v="0"/>
  </r>
  <r>
    <s v="OPS-102232"/>
    <d v="2025-04-18T00:00:00"/>
    <x v="6"/>
    <s v="Mumbai"/>
    <s v="System Issue"/>
    <s v="Medium"/>
    <x v="0"/>
    <x v="1"/>
    <x v="0"/>
    <n v="4.5999999999999996"/>
    <n v="24"/>
    <x v="0"/>
    <n v="0"/>
    <n v="5"/>
    <n v="400"/>
    <n v="1840"/>
    <x v="10"/>
    <n v="4"/>
    <s v="Q2"/>
    <s v="Friday"/>
    <s v="Mumbai"/>
    <s v="Email"/>
    <s v="System Issue"/>
    <x v="6"/>
    <x v="0"/>
    <s v="Normal"/>
    <s v="Excellent"/>
    <x v="0"/>
  </r>
  <r>
    <s v="OPS-104103"/>
    <d v="2025-01-24T00:00:00"/>
    <x v="0"/>
    <s v="Mumbai"/>
    <s v="Vendor Query"/>
    <s v="Low"/>
    <x v="0"/>
    <x v="4"/>
    <x v="0"/>
    <n v="8.3000000000000007"/>
    <n v="48"/>
    <x v="0"/>
    <n v="1"/>
    <n v="4.7"/>
    <n v="280"/>
    <n v="2324"/>
    <x v="5"/>
    <n v="1"/>
    <s v="Q1"/>
    <s v="Friday"/>
    <s v="Mumbai"/>
    <s v="Email"/>
    <s v="Vendor Query"/>
    <x v="0"/>
    <x v="0"/>
    <s v="Normal"/>
    <s v="Excellent"/>
    <x v="1"/>
  </r>
  <r>
    <s v="OPS-101964"/>
    <d v="2025-01-28T00:00:00"/>
    <x v="1"/>
    <s v="Mumbai"/>
    <s v="Access Request"/>
    <s v="Critical"/>
    <x v="2"/>
    <x v="1"/>
    <x v="0"/>
    <n v="13.1"/>
    <n v="4"/>
    <x v="1"/>
    <n v="0"/>
    <n v="4.9000000000000004"/>
    <n v="320"/>
    <n v="4192"/>
    <x v="5"/>
    <n v="1"/>
    <s v="Q1"/>
    <s v="Tuesday"/>
    <s v="Mumbai"/>
    <s v="Teams"/>
    <s v="Access Request"/>
    <x v="1"/>
    <x v="1"/>
    <s v="Normal"/>
    <s v="Critical"/>
    <x v="0"/>
  </r>
  <r>
    <s v="OPS-103550"/>
    <d v="2025-08-02T00:00:00"/>
    <x v="2"/>
    <s v="Mumbai"/>
    <s v="Vendor Query"/>
    <s v="High"/>
    <x v="0"/>
    <x v="2"/>
    <x v="1"/>
    <n v="8.6999999999999993"/>
    <n v="12"/>
    <x v="0"/>
    <n v="1"/>
    <n v="4.4000000000000004"/>
    <n v="400"/>
    <n v="3480"/>
    <x v="1"/>
    <n v="8"/>
    <s v="Q3"/>
    <s v="Saturday"/>
    <s v="Mumbai"/>
    <s v="Email"/>
    <s v="Vendor Query"/>
    <x v="2"/>
    <x v="0"/>
    <s v="Normal"/>
    <s v="Good"/>
    <x v="1"/>
  </r>
  <r>
    <s v="OPS-100889"/>
    <d v="2025-08-04T00:00:00"/>
    <x v="2"/>
    <s v="Bengaluru"/>
    <s v="Access Request"/>
    <s v="Low"/>
    <x v="0"/>
    <x v="4"/>
    <x v="0"/>
    <n v="8.6"/>
    <n v="48"/>
    <x v="0"/>
    <n v="0"/>
    <n v="4.7"/>
    <n v="320"/>
    <n v="2752"/>
    <x v="1"/>
    <n v="8"/>
    <s v="Q3"/>
    <s v="Monday"/>
    <s v="Bengaluru"/>
    <s v="Email"/>
    <s v="Access Request"/>
    <x v="2"/>
    <x v="0"/>
    <s v="Normal"/>
    <s v="Excellent"/>
    <x v="0"/>
  </r>
  <r>
    <s v="OPS-100712"/>
    <d v="2025-09-13T00:00:00"/>
    <x v="6"/>
    <s v="Gurugram"/>
    <s v="Access Request"/>
    <s v="Low"/>
    <x v="3"/>
    <x v="2"/>
    <x v="0"/>
    <n v="17.399999999999999"/>
    <n v="48"/>
    <x v="0"/>
    <n v="2"/>
    <n v="4.5"/>
    <n v="320"/>
    <n v="5568"/>
    <x v="9"/>
    <n v="9"/>
    <s v="Q3"/>
    <s v="Saturday"/>
    <s v="Gurugram"/>
    <s v="Phone"/>
    <s v="Access Request"/>
    <x v="6"/>
    <x v="0"/>
    <s v="Normal"/>
    <s v="Excellent"/>
    <x v="1"/>
  </r>
  <r>
    <s v="OPS-103313"/>
    <d v="2025-02-10T00:00:00"/>
    <x v="3"/>
    <s v="Pune"/>
    <s v="Vendor Query"/>
    <s v="Medium"/>
    <x v="3"/>
    <x v="0"/>
    <x v="0"/>
    <n v="3.9"/>
    <n v="24"/>
    <x v="0"/>
    <n v="0"/>
    <n v="4.3"/>
    <n v="320"/>
    <n v="1248"/>
    <x v="4"/>
    <n v="2"/>
    <s v="Q1"/>
    <s v="Monday"/>
    <s v="Pune"/>
    <s v="Phone"/>
    <s v="Vendor Query"/>
    <x v="3"/>
    <x v="0"/>
    <s v="Normal"/>
    <s v="Excellent"/>
    <x v="0"/>
  </r>
  <r>
    <s v="OPS-102246"/>
    <d v="2025-09-15T00:00:00"/>
    <x v="5"/>
    <s v="Pune"/>
    <s v="System Issue"/>
    <s v="Medium"/>
    <x v="1"/>
    <x v="1"/>
    <x v="0"/>
    <n v="21.8"/>
    <n v="24"/>
    <x v="0"/>
    <n v="0"/>
    <n v="3.8"/>
    <n v="320"/>
    <n v="6976"/>
    <x v="9"/>
    <n v="9"/>
    <s v="Q3"/>
    <s v="Monday"/>
    <s v="Pune"/>
    <s v="Portal"/>
    <s v="System Issue"/>
    <x v="5"/>
    <x v="0"/>
    <s v="Normal"/>
    <s v="Good"/>
    <x v="0"/>
  </r>
  <r>
    <s v="OPS-103886"/>
    <d v="2025-01-25T00:00:00"/>
    <x v="0"/>
    <s v="Chennai"/>
    <s v="System Issue"/>
    <s v="Low"/>
    <x v="1"/>
    <x v="2"/>
    <x v="0"/>
    <n v="23.5"/>
    <n v="48"/>
    <x v="0"/>
    <n v="2"/>
    <n v="4.2"/>
    <n v="400"/>
    <n v="9400"/>
    <x v="5"/>
    <n v="1"/>
    <s v="Q1"/>
    <s v="Saturday"/>
    <s v="Chennai"/>
    <s v="Portal"/>
    <s v="System Issue"/>
    <x v="0"/>
    <x v="0"/>
    <s v="Normal"/>
    <s v="Excellent"/>
    <x v="1"/>
  </r>
  <r>
    <s v="OPS-102342"/>
    <d v="2025-06-10T00:00:00"/>
    <x v="4"/>
    <s v="Mumbai"/>
    <s v="Invoice Query"/>
    <s v="Medium"/>
    <x v="1"/>
    <x v="2"/>
    <x v="0"/>
    <n v="13.7"/>
    <n v="24"/>
    <x v="0"/>
    <n v="0"/>
    <n v="4.7"/>
    <n v="320"/>
    <n v="4384"/>
    <x v="0"/>
    <n v="6"/>
    <s v="Q2"/>
    <s v="Tuesday"/>
    <s v="Mumbai"/>
    <s v="Portal"/>
    <s v="Invoice Query"/>
    <x v="4"/>
    <x v="0"/>
    <s v="Normal"/>
    <s v="Good"/>
    <x v="0"/>
  </r>
  <r>
    <s v="OPS-100492"/>
    <d v="2025-09-07T00:00:00"/>
    <x v="4"/>
    <s v="Hyderabad"/>
    <s v="Vendor Query"/>
    <s v="Medium"/>
    <x v="0"/>
    <x v="1"/>
    <x v="0"/>
    <n v="7"/>
    <n v="24"/>
    <x v="0"/>
    <n v="0"/>
    <n v="4.5999999999999996"/>
    <n v="350"/>
    <n v="2450"/>
    <x v="9"/>
    <n v="9"/>
    <s v="Q3"/>
    <s v="Sunday"/>
    <s v="Hyderabad"/>
    <s v="Email"/>
    <s v="Vendor Query"/>
    <x v="4"/>
    <x v="0"/>
    <s v="Normal"/>
    <s v="Excellent"/>
    <x v="0"/>
  </r>
  <r>
    <s v="OPS-103232"/>
    <d v="2025-05-22T00:00:00"/>
    <x v="4"/>
    <s v="Bengaluru"/>
    <s v="Report Request"/>
    <s v="Medium"/>
    <x v="3"/>
    <x v="1"/>
    <x v="0"/>
    <n v="22.2"/>
    <n v="24"/>
    <x v="0"/>
    <n v="1"/>
    <n v="4.3"/>
    <n v="450"/>
    <n v="9990"/>
    <x v="2"/>
    <n v="5"/>
    <s v="Q2"/>
    <s v="Thursday"/>
    <s v="Bengaluru"/>
    <s v="Phone"/>
    <s v="Report Request"/>
    <x v="4"/>
    <x v="0"/>
    <s v="Normal"/>
    <s v="Good"/>
    <x v="1"/>
  </r>
  <r>
    <s v="OPS-102702"/>
    <d v="2025-08-31T00:00:00"/>
    <x v="6"/>
    <s v="Bengaluru"/>
    <s v="Data Correction"/>
    <s v="Critical"/>
    <x v="0"/>
    <x v="4"/>
    <x v="0"/>
    <n v="8.8000000000000007"/>
    <n v="4"/>
    <x v="1"/>
    <n v="0"/>
    <n v="4.8"/>
    <n v="320"/>
    <n v="2816"/>
    <x v="1"/>
    <n v="8"/>
    <s v="Q3"/>
    <s v="Sunday"/>
    <s v="Bengaluru"/>
    <s v="Email"/>
    <s v="Data Correction"/>
    <x v="6"/>
    <x v="1"/>
    <s v="Normal"/>
    <s v="Critical"/>
    <x v="0"/>
  </r>
  <r>
    <s v="OPS-102776"/>
    <d v="2025-09-17T00:00:00"/>
    <x v="1"/>
    <s v="Mumbai"/>
    <s v="Employee Query"/>
    <s v="Low"/>
    <x v="0"/>
    <x v="2"/>
    <x v="0"/>
    <n v="17.100000000000001"/>
    <n v="48"/>
    <x v="0"/>
    <n v="0"/>
    <n v="5"/>
    <n v="400"/>
    <n v="6840"/>
    <x v="9"/>
    <n v="9"/>
    <s v="Q3"/>
    <s v="Wednesday"/>
    <s v="Mumbai"/>
    <s v="Email"/>
    <s v="Employee Query"/>
    <x v="1"/>
    <x v="0"/>
    <s v="Normal"/>
    <s v="Excellent"/>
    <x v="0"/>
  </r>
  <r>
    <s v="OPS-102973"/>
    <d v="2025-02-16T00:00:00"/>
    <x v="3"/>
    <s v="Pune"/>
    <s v="Compliance Request"/>
    <s v="Low"/>
    <x v="0"/>
    <x v="2"/>
    <x v="0"/>
    <n v="5.7"/>
    <n v="48"/>
    <x v="0"/>
    <n v="0"/>
    <n v="4.9000000000000004"/>
    <n v="280"/>
    <n v="1596"/>
    <x v="4"/>
    <n v="2"/>
    <s v="Q1"/>
    <s v="Sunday"/>
    <s v="Pune"/>
    <s v="Email"/>
    <s v="Compliance Request"/>
    <x v="3"/>
    <x v="0"/>
    <s v="Normal"/>
    <s v="Excellent"/>
    <x v="0"/>
  </r>
  <r>
    <s v="OPS-100124"/>
    <d v="2025-02-04T00:00:00"/>
    <x v="2"/>
    <s v="Bengaluru"/>
    <s v="Report Request"/>
    <s v="Medium"/>
    <x v="0"/>
    <x v="4"/>
    <x v="0"/>
    <n v="0.7"/>
    <n v="24"/>
    <x v="0"/>
    <n v="1"/>
    <n v="4.3"/>
    <n v="450"/>
    <n v="315"/>
    <x v="4"/>
    <n v="2"/>
    <s v="Q1"/>
    <s v="Tuesday"/>
    <s v="Bengaluru"/>
    <s v="Email"/>
    <s v="Report Request"/>
    <x v="2"/>
    <x v="0"/>
    <s v="Normal"/>
    <s v="Excellent"/>
    <x v="1"/>
  </r>
  <r>
    <s v="OPS-102333"/>
    <d v="2025-09-05T00:00:00"/>
    <x v="3"/>
    <s v="Pune"/>
    <s v="Vendor Query"/>
    <s v="Low"/>
    <x v="3"/>
    <x v="4"/>
    <x v="0"/>
    <n v="11.6"/>
    <n v="48"/>
    <x v="0"/>
    <n v="0"/>
    <n v="4.2"/>
    <n v="320"/>
    <n v="3712"/>
    <x v="9"/>
    <n v="9"/>
    <s v="Q3"/>
    <s v="Friday"/>
    <s v="Pune"/>
    <s v="Phone"/>
    <s v="Vendor Query"/>
    <x v="3"/>
    <x v="0"/>
    <s v="Normal"/>
    <s v="Excellent"/>
    <x v="0"/>
  </r>
  <r>
    <s v="OPS-102807"/>
    <d v="2025-11-16T00:00:00"/>
    <x v="3"/>
    <s v="Bengaluru"/>
    <s v="Access Request"/>
    <s v="High"/>
    <x v="0"/>
    <x v="5"/>
    <x v="2"/>
    <n v="3.5"/>
    <n v="12"/>
    <x v="0"/>
    <n v="0"/>
    <n v="4.5"/>
    <n v="450"/>
    <n v="1575"/>
    <x v="6"/>
    <n v="11"/>
    <s v="Q4"/>
    <s v="Sunday"/>
    <s v="Bengaluru"/>
    <s v="Email"/>
    <s v="Access Request"/>
    <x v="3"/>
    <x v="0"/>
    <s v="Normal"/>
    <s v="Excellent"/>
    <x v="0"/>
  </r>
  <r>
    <s v="OPS-100618"/>
    <d v="2025-05-16T00:00:00"/>
    <x v="1"/>
    <s v="Mumbai"/>
    <s v="System Issue"/>
    <s v="Low"/>
    <x v="1"/>
    <x v="2"/>
    <x v="0"/>
    <n v="2.6"/>
    <n v="48"/>
    <x v="0"/>
    <n v="1"/>
    <n v="4.3"/>
    <n v="350"/>
    <n v="910"/>
    <x v="2"/>
    <n v="5"/>
    <s v="Q2"/>
    <s v="Friday"/>
    <s v="Mumbai"/>
    <s v="Portal"/>
    <s v="System Issue"/>
    <x v="1"/>
    <x v="0"/>
    <s v="Normal"/>
    <s v="Excellent"/>
    <x v="1"/>
  </r>
  <r>
    <s v="OPS-101562"/>
    <d v="2025-01-05T00:00:00"/>
    <x v="3"/>
    <s v="Noida"/>
    <s v="Vendor Query"/>
    <s v="Medium"/>
    <x v="1"/>
    <x v="0"/>
    <x v="0"/>
    <n v="17.8"/>
    <n v="24"/>
    <x v="0"/>
    <n v="0"/>
    <n v="4.5"/>
    <n v="350"/>
    <n v="6230"/>
    <x v="5"/>
    <n v="1"/>
    <s v="Q1"/>
    <s v="Sunday"/>
    <s v="Noida"/>
    <s v="Portal"/>
    <s v="Vendor Query"/>
    <x v="3"/>
    <x v="0"/>
    <s v="Normal"/>
    <s v="Good"/>
    <x v="0"/>
  </r>
  <r>
    <s v="OPS-104658"/>
    <d v="2025-05-26T00:00:00"/>
    <x v="4"/>
    <s v="Hyderabad"/>
    <s v="Vendor Query"/>
    <s v="Low"/>
    <x v="0"/>
    <x v="0"/>
    <x v="0"/>
    <n v="8.5"/>
    <n v="48"/>
    <x v="0"/>
    <n v="2"/>
    <n v="3.5"/>
    <n v="400"/>
    <n v="3400"/>
    <x v="2"/>
    <n v="5"/>
    <s v="Q2"/>
    <s v="Monday"/>
    <s v="Hyderabad"/>
    <s v="Email"/>
    <s v="Vendor Query"/>
    <x v="4"/>
    <x v="0"/>
    <s v="Normal"/>
    <s v="Excellent"/>
    <x v="1"/>
  </r>
  <r>
    <s v="OPS-103517"/>
    <d v="2025-07-11T00:00:00"/>
    <x v="4"/>
    <s v="Gurugram"/>
    <s v="Data Correction"/>
    <s v="Medium"/>
    <x v="1"/>
    <x v="0"/>
    <x v="0"/>
    <n v="0.6"/>
    <n v="24"/>
    <x v="0"/>
    <n v="0"/>
    <n v="5"/>
    <n v="350"/>
    <n v="210"/>
    <x v="11"/>
    <n v="7"/>
    <s v="Q3"/>
    <s v="Friday"/>
    <s v="Gurugram"/>
    <s v="Portal"/>
    <s v="Data Correction"/>
    <x v="4"/>
    <x v="0"/>
    <s v="Normal"/>
    <s v="Excellent"/>
    <x v="0"/>
  </r>
  <r>
    <s v="OPS-101150"/>
    <d v="2025-04-02T00:00:00"/>
    <x v="5"/>
    <s v="Noida"/>
    <s v="Invoice Query"/>
    <s v="Medium"/>
    <x v="3"/>
    <x v="0"/>
    <x v="0"/>
    <n v="25.4"/>
    <n v="24"/>
    <x v="1"/>
    <n v="1"/>
    <n v="4.7"/>
    <n v="320"/>
    <n v="8128"/>
    <x v="10"/>
    <n v="4"/>
    <s v="Q2"/>
    <s v="Wednesday"/>
    <s v="Noida"/>
    <s v="Phone"/>
    <s v="Invoice Query"/>
    <x v="5"/>
    <x v="1"/>
    <s v="Normal"/>
    <s v="At Risk"/>
    <x v="1"/>
  </r>
  <r>
    <s v="OPS-101977"/>
    <d v="2025-03-21T00:00:00"/>
    <x v="5"/>
    <s v="Noida"/>
    <s v="Vendor Query"/>
    <s v="Low"/>
    <x v="0"/>
    <x v="4"/>
    <x v="0"/>
    <n v="17.8"/>
    <n v="48"/>
    <x v="0"/>
    <n v="1"/>
    <n v="4.9000000000000004"/>
    <n v="350"/>
    <n v="6230"/>
    <x v="8"/>
    <n v="3"/>
    <s v="Q1"/>
    <s v="Friday"/>
    <s v="Noida"/>
    <s v="Email"/>
    <s v="Vendor Query"/>
    <x v="5"/>
    <x v="0"/>
    <s v="Normal"/>
    <s v="Excellent"/>
    <x v="1"/>
  </r>
  <r>
    <s v="OPS-102734"/>
    <d v="2025-08-17T00:00:00"/>
    <x v="1"/>
    <s v="Gurugram"/>
    <s v="Vendor Query"/>
    <s v="Low"/>
    <x v="3"/>
    <x v="4"/>
    <x v="0"/>
    <n v="9.4"/>
    <n v="48"/>
    <x v="0"/>
    <n v="1"/>
    <n v="4.8"/>
    <n v="400"/>
    <n v="3760"/>
    <x v="1"/>
    <n v="8"/>
    <s v="Q3"/>
    <s v="Sunday"/>
    <s v="Gurugram"/>
    <s v="Phone"/>
    <s v="Vendor Query"/>
    <x v="1"/>
    <x v="0"/>
    <s v="Normal"/>
    <s v="Excellent"/>
    <x v="1"/>
  </r>
  <r>
    <s v="OPS-100562"/>
    <d v="2025-03-03T00:00:00"/>
    <x v="4"/>
    <s v="Noida"/>
    <s v="Invoice Query"/>
    <s v="High"/>
    <x v="0"/>
    <x v="5"/>
    <x v="1"/>
    <n v="23.3"/>
    <n v="12"/>
    <x v="1"/>
    <n v="2"/>
    <n v="3.8"/>
    <n v="280"/>
    <n v="6524"/>
    <x v="8"/>
    <n v="3"/>
    <s v="Q1"/>
    <s v="Monday"/>
    <s v="Noida"/>
    <s v="Email"/>
    <s v="Invoice Query"/>
    <x v="4"/>
    <x v="1"/>
    <s v="Normal"/>
    <s v="Critical"/>
    <x v="1"/>
  </r>
  <r>
    <s v="OPS-104805"/>
    <d v="2025-02-25T00:00:00"/>
    <x v="2"/>
    <s v="Chennai"/>
    <s v="Report Request"/>
    <s v="Low"/>
    <x v="2"/>
    <x v="2"/>
    <x v="0"/>
    <n v="2.8"/>
    <n v="48"/>
    <x v="0"/>
    <n v="0"/>
    <n v="4.7"/>
    <n v="320"/>
    <n v="896"/>
    <x v="4"/>
    <n v="2"/>
    <s v="Q1"/>
    <s v="Tuesday"/>
    <s v="Chennai"/>
    <s v="Teams"/>
    <s v="Report Request"/>
    <x v="2"/>
    <x v="0"/>
    <s v="Normal"/>
    <s v="Excellent"/>
    <x v="0"/>
  </r>
  <r>
    <s v="OPS-101698"/>
    <d v="2025-08-07T00:00:00"/>
    <x v="2"/>
    <s v="Mumbai"/>
    <s v="Unknown"/>
    <s v="Low"/>
    <x v="0"/>
    <x v="0"/>
    <x v="0"/>
    <n v="13.7"/>
    <n v="48"/>
    <x v="0"/>
    <n v="0"/>
    <n v="4.5"/>
    <n v="280"/>
    <n v="3836"/>
    <x v="1"/>
    <n v="8"/>
    <s v="Q3"/>
    <s v="Thursday"/>
    <s v="Mumbai"/>
    <s v="Email"/>
    <s v="Unknown"/>
    <x v="2"/>
    <x v="0"/>
    <s v="Normal"/>
    <s v="Excellent"/>
    <x v="0"/>
  </r>
  <r>
    <s v="OPS-100765"/>
    <d v="2025-03-13T00:00:00"/>
    <x v="2"/>
    <s v="Gurugram"/>
    <s v="Compliance Request"/>
    <s v="Low"/>
    <x v="0"/>
    <x v="0"/>
    <x v="0"/>
    <n v="1.9"/>
    <n v="48"/>
    <x v="0"/>
    <n v="0"/>
    <n v="5"/>
    <n v="400"/>
    <n v="760"/>
    <x v="8"/>
    <n v="3"/>
    <s v="Q1"/>
    <s v="Thursday"/>
    <s v="Gurugram"/>
    <s v="Email"/>
    <s v="Compliance Request"/>
    <x v="2"/>
    <x v="0"/>
    <s v="Normal"/>
    <s v="Excellent"/>
    <x v="0"/>
  </r>
  <r>
    <s v="OPS-102155"/>
    <d v="2025-02-20T00:00:00"/>
    <x v="6"/>
    <s v="Chennai"/>
    <s v="System Issue"/>
    <s v="Medium"/>
    <x v="2"/>
    <x v="2"/>
    <x v="0"/>
    <n v="12.9"/>
    <n v="24"/>
    <x v="0"/>
    <n v="0"/>
    <n v="4.7"/>
    <n v="400"/>
    <n v="5160"/>
    <x v="4"/>
    <n v="2"/>
    <s v="Q1"/>
    <s v="Thursday"/>
    <s v="Chennai"/>
    <s v="Teams"/>
    <s v="System Issue"/>
    <x v="6"/>
    <x v="0"/>
    <s v="Normal"/>
    <s v="Good"/>
    <x v="0"/>
  </r>
  <r>
    <s v="OPS-100696"/>
    <d v="2025-06-27T00:00:00"/>
    <x v="3"/>
    <s v="Noida"/>
    <s v="Compliance Request"/>
    <s v="Low"/>
    <x v="1"/>
    <x v="0"/>
    <x v="0"/>
    <n v="7.3"/>
    <n v="48"/>
    <x v="0"/>
    <n v="0"/>
    <n v="4.7"/>
    <n v="320"/>
    <n v="2336"/>
    <x v="0"/>
    <n v="6"/>
    <s v="Q2"/>
    <s v="Friday"/>
    <s v="Noida"/>
    <s v="Portal"/>
    <s v="Compliance Request"/>
    <x v="3"/>
    <x v="0"/>
    <s v="Normal"/>
    <s v="Excellent"/>
    <x v="0"/>
  </r>
  <r>
    <s v="OPS-103525"/>
    <d v="2025-08-27T00:00:00"/>
    <x v="5"/>
    <s v="Bengaluru"/>
    <s v="Vendor Query"/>
    <s v="Medium"/>
    <x v="0"/>
    <x v="3"/>
    <x v="0"/>
    <n v="7.6"/>
    <n v="24"/>
    <x v="0"/>
    <n v="1"/>
    <n v="4.5999999999999996"/>
    <n v="350"/>
    <n v="2660"/>
    <x v="1"/>
    <n v="8"/>
    <s v="Q3"/>
    <s v="Wednesday"/>
    <s v="Bengaluru"/>
    <s v="Email"/>
    <s v="Vendor Query"/>
    <x v="5"/>
    <x v="0"/>
    <s v="Normal"/>
    <s v="Excellent"/>
    <x v="1"/>
  </r>
  <r>
    <s v="OPS-101267"/>
    <d v="2025-10-18T00:00:00"/>
    <x v="6"/>
    <s v="Pune"/>
    <s v="Data Correction"/>
    <s v="Low"/>
    <x v="1"/>
    <x v="1"/>
    <x v="0"/>
    <n v="6.6"/>
    <n v="48"/>
    <x v="0"/>
    <n v="0"/>
    <n v="5"/>
    <n v="280"/>
    <n v="1848"/>
    <x v="3"/>
    <n v="10"/>
    <s v="Q4"/>
    <s v="Saturday"/>
    <s v="Pune"/>
    <s v="Portal"/>
    <s v="Data Correction"/>
    <x v="6"/>
    <x v="0"/>
    <s v="Normal"/>
    <s v="Excellent"/>
    <x v="0"/>
  </r>
  <r>
    <s v="OPS-101951"/>
    <d v="2025-11-21T00:00:00"/>
    <x v="1"/>
    <s v="Hyderabad"/>
    <s v="Vendor Query"/>
    <s v="Medium"/>
    <x v="2"/>
    <x v="2"/>
    <x v="1"/>
    <n v="39.1"/>
    <n v="24"/>
    <x v="1"/>
    <n v="2"/>
    <n v="3.4"/>
    <n v="320"/>
    <n v="12512"/>
    <x v="6"/>
    <n v="11"/>
    <s v="Q4"/>
    <s v="Friday"/>
    <s v="Hyderabad"/>
    <s v="Teams"/>
    <s v="Vendor Query"/>
    <x v="1"/>
    <x v="1"/>
    <s v="Normal"/>
    <s v="Critical"/>
    <x v="1"/>
  </r>
  <r>
    <s v="OPS-103830"/>
    <d v="2025-08-21T00:00:00"/>
    <x v="2"/>
    <s v="Gurugram"/>
    <s v="Access Request"/>
    <s v="Medium"/>
    <x v="1"/>
    <x v="0"/>
    <x v="2"/>
    <n v="9"/>
    <n v="24"/>
    <x v="0"/>
    <n v="1"/>
    <n v="4.8"/>
    <n v="400"/>
    <n v="3600"/>
    <x v="1"/>
    <n v="8"/>
    <s v="Q3"/>
    <s v="Thursday"/>
    <s v="Gurugram"/>
    <s v="Portal"/>
    <s v="Access Request"/>
    <x v="2"/>
    <x v="0"/>
    <s v="Normal"/>
    <s v="Excellent"/>
    <x v="1"/>
  </r>
  <r>
    <s v="OPS-104772"/>
    <d v="2025-03-02T00:00:00"/>
    <x v="0"/>
    <s v="Chennai"/>
    <s v="Report Request"/>
    <s v="Low"/>
    <x v="0"/>
    <x v="3"/>
    <x v="0"/>
    <n v="19.399999999999999"/>
    <n v="48"/>
    <x v="0"/>
    <n v="1"/>
    <n v="4"/>
    <n v="400"/>
    <n v="7760"/>
    <x v="8"/>
    <n v="3"/>
    <s v="Q1"/>
    <s v="Sunday"/>
    <s v="Chennai"/>
    <s v="Email"/>
    <s v="Report Request"/>
    <x v="0"/>
    <x v="0"/>
    <s v="Normal"/>
    <s v="Excellent"/>
    <x v="1"/>
  </r>
  <r>
    <s v="OPS-102821"/>
    <d v="2025-11-09T00:00:00"/>
    <x v="1"/>
    <s v="Pune"/>
    <s v="Vendor Query"/>
    <s v="Low"/>
    <x v="0"/>
    <x v="2"/>
    <x v="0"/>
    <n v="4.5"/>
    <n v="48"/>
    <x v="0"/>
    <n v="0"/>
    <n v="4.9000000000000004"/>
    <n v="450"/>
    <n v="2025"/>
    <x v="6"/>
    <n v="11"/>
    <s v="Q4"/>
    <s v="Sunday"/>
    <s v="Pune"/>
    <s v="Email"/>
    <s v="Vendor Query"/>
    <x v="1"/>
    <x v="0"/>
    <s v="Normal"/>
    <s v="Excellent"/>
    <x v="0"/>
  </r>
  <r>
    <s v="OPS-102109"/>
    <d v="2025-05-23T00:00:00"/>
    <x v="4"/>
    <s v="Hyderabad"/>
    <s v="System Issue"/>
    <s v="Medium"/>
    <x v="0"/>
    <x v="0"/>
    <x v="0"/>
    <n v="3.4"/>
    <n v="24"/>
    <x v="0"/>
    <n v="0"/>
    <n v="4.4000000000000004"/>
    <n v="350"/>
    <n v="1190"/>
    <x v="2"/>
    <n v="5"/>
    <s v="Q2"/>
    <s v="Friday"/>
    <s v="Hyderabad"/>
    <s v="Email"/>
    <s v="System Issue"/>
    <x v="4"/>
    <x v="0"/>
    <s v="Normal"/>
    <s v="Excellent"/>
    <x v="0"/>
  </r>
  <r>
    <s v="OPS-102299"/>
    <d v="2025-09-15T00:00:00"/>
    <x v="3"/>
    <s v="Gurugram"/>
    <s v="Invoice Query"/>
    <s v="High"/>
    <x v="0"/>
    <x v="4"/>
    <x v="1"/>
    <n v="15.8"/>
    <n v="12"/>
    <x v="1"/>
    <n v="3"/>
    <n v="3.5"/>
    <n v="350"/>
    <n v="5530"/>
    <x v="9"/>
    <n v="9"/>
    <s v="Q3"/>
    <s v="Monday"/>
    <s v="Gurugram"/>
    <s v="Email"/>
    <s v="Invoice Query"/>
    <x v="3"/>
    <x v="1"/>
    <s v="Normal"/>
    <s v="At Risk"/>
    <x v="1"/>
  </r>
  <r>
    <s v="OPS-102203"/>
    <d v="2025-01-26T00:00:00"/>
    <x v="2"/>
    <s v="Noida"/>
    <s v="Compliance Request"/>
    <s v="High"/>
    <x v="1"/>
    <x v="2"/>
    <x v="0"/>
    <n v="9.3000000000000007"/>
    <n v="12"/>
    <x v="0"/>
    <n v="0"/>
    <n v="4.3"/>
    <n v="400"/>
    <n v="3720"/>
    <x v="5"/>
    <n v="1"/>
    <s v="Q1"/>
    <s v="Sunday"/>
    <s v="Noida"/>
    <s v="Portal"/>
    <s v="Compliance Request"/>
    <x v="2"/>
    <x v="0"/>
    <s v="Normal"/>
    <s v="Good"/>
    <x v="0"/>
  </r>
  <r>
    <s v="OPS-102020"/>
    <d v="2025-07-25T00:00:00"/>
    <x v="0"/>
    <s v="Chennai"/>
    <s v="Invoice Query"/>
    <s v="Low"/>
    <x v="0"/>
    <x v="3"/>
    <x v="0"/>
    <n v="15.4"/>
    <n v="48"/>
    <x v="0"/>
    <n v="0"/>
    <n v="4"/>
    <n v="320"/>
    <n v="4928"/>
    <x v="11"/>
    <n v="7"/>
    <s v="Q3"/>
    <s v="Friday"/>
    <s v="Chennai"/>
    <s v="Email"/>
    <s v="Invoice Query"/>
    <x v="0"/>
    <x v="0"/>
    <s v="Normal"/>
    <s v="Excellent"/>
    <x v="0"/>
  </r>
  <r>
    <s v="OPS-104035"/>
    <d v="2025-12-25T00:00:00"/>
    <x v="6"/>
    <s v="Bengaluru"/>
    <s v="Data Correction"/>
    <s v="High"/>
    <x v="1"/>
    <x v="0"/>
    <x v="0"/>
    <n v="3.5"/>
    <n v="12"/>
    <x v="0"/>
    <n v="1"/>
    <n v="4.5"/>
    <n v="320"/>
    <n v="1120"/>
    <x v="7"/>
    <n v="12"/>
    <s v="Q4"/>
    <s v="Thursday"/>
    <s v="Bengaluru"/>
    <s v="Portal"/>
    <s v="Data Correction"/>
    <x v="6"/>
    <x v="0"/>
    <s v="Normal"/>
    <s v="Excellent"/>
    <x v="1"/>
  </r>
  <r>
    <s v="OPS-103735"/>
    <d v="2025-10-20T00:00:00"/>
    <x v="2"/>
    <s v="Bengaluru"/>
    <s v="Access Request"/>
    <s v="Medium"/>
    <x v="2"/>
    <x v="2"/>
    <x v="0"/>
    <n v="5.9"/>
    <n v="24"/>
    <x v="0"/>
    <n v="1"/>
    <n v="4.5"/>
    <n v="450"/>
    <n v="2655"/>
    <x v="3"/>
    <n v="10"/>
    <s v="Q4"/>
    <s v="Monday"/>
    <s v="Bengaluru"/>
    <s v="Teams"/>
    <s v="Access Request"/>
    <x v="2"/>
    <x v="0"/>
    <s v="Normal"/>
    <s v="Excellent"/>
    <x v="1"/>
  </r>
  <r>
    <s v="OPS-104166"/>
    <d v="2025-09-11T00:00:00"/>
    <x v="3"/>
    <s v="Gurugram"/>
    <s v="Data Correction"/>
    <s v="High"/>
    <x v="0"/>
    <x v="3"/>
    <x v="2"/>
    <n v="5.8"/>
    <n v="12"/>
    <x v="0"/>
    <n v="0"/>
    <n v="4.4000000000000004"/>
    <n v="320"/>
    <n v="1856"/>
    <x v="9"/>
    <n v="9"/>
    <s v="Q3"/>
    <s v="Thursday"/>
    <s v="Gurugram"/>
    <s v="Email"/>
    <s v="Data Correction"/>
    <x v="3"/>
    <x v="0"/>
    <s v="Normal"/>
    <s v="Excellent"/>
    <x v="0"/>
  </r>
  <r>
    <s v="OPS-104231"/>
    <d v="2025-08-04T00:00:00"/>
    <x v="5"/>
    <s v="Hyderabad"/>
    <s v="Report Request"/>
    <s v="High"/>
    <x v="0"/>
    <x v="3"/>
    <x v="0"/>
    <n v="3.6"/>
    <n v="12"/>
    <x v="0"/>
    <n v="0"/>
    <n v="4.5999999999999996"/>
    <n v="320"/>
    <n v="1152"/>
    <x v="1"/>
    <n v="8"/>
    <s v="Q3"/>
    <s v="Monday"/>
    <s v="Hyderabad"/>
    <s v="Email"/>
    <s v="Report Request"/>
    <x v="5"/>
    <x v="0"/>
    <s v="Normal"/>
    <s v="Excellent"/>
    <x v="0"/>
  </r>
  <r>
    <s v="OPS-103681"/>
    <d v="2025-12-15T00:00:00"/>
    <x v="5"/>
    <s v="Mumbai"/>
    <s v="System Issue"/>
    <s v="Medium"/>
    <x v="1"/>
    <x v="2"/>
    <x v="0"/>
    <n v="18.399999999999999"/>
    <n v="24"/>
    <x v="0"/>
    <n v="0"/>
    <n v="5"/>
    <n v="280"/>
    <n v="5152"/>
    <x v="7"/>
    <n v="12"/>
    <s v="Q4"/>
    <s v="Monday"/>
    <s v="Mumbai"/>
    <s v="Portal"/>
    <s v="System Issue"/>
    <x v="5"/>
    <x v="0"/>
    <s v="Normal"/>
    <s v="Good"/>
    <x v="0"/>
  </r>
  <r>
    <s v="OPS-100358"/>
    <d v="2025-11-19T00:00:00"/>
    <x v="5"/>
    <s v="Mumbai"/>
    <s v="Access Request"/>
    <s v="Low"/>
    <x v="0"/>
    <x v="2"/>
    <x v="0"/>
    <n v="15.1"/>
    <n v="48"/>
    <x v="0"/>
    <n v="0"/>
    <n v="5"/>
    <n v="400"/>
    <n v="6040"/>
    <x v="6"/>
    <n v="11"/>
    <s v="Q4"/>
    <s v="Wednesday"/>
    <s v="Mumbai"/>
    <s v="Email"/>
    <s v="Access Request"/>
    <x v="5"/>
    <x v="0"/>
    <s v="Normal"/>
    <s v="Excellent"/>
    <x v="0"/>
  </r>
  <r>
    <s v="OPS-102836"/>
    <d v="2025-12-30T00:00:00"/>
    <x v="2"/>
    <s v="Noida"/>
    <s v="Employee Query"/>
    <s v="Low"/>
    <x v="2"/>
    <x v="5"/>
    <x v="0"/>
    <n v="22.4"/>
    <n v="48"/>
    <x v="0"/>
    <n v="0"/>
    <n v="4.0999999999999996"/>
    <n v="320"/>
    <n v="7168"/>
    <x v="7"/>
    <n v="12"/>
    <s v="Q4"/>
    <s v="Tuesday"/>
    <s v="Noida"/>
    <s v="Teams"/>
    <s v="Employee Query"/>
    <x v="2"/>
    <x v="0"/>
    <s v="Normal"/>
    <s v="Excellent"/>
    <x v="0"/>
  </r>
  <r>
    <s v="OPS-104010"/>
    <d v="2025-04-11T00:00:00"/>
    <x v="4"/>
    <s v="Pune"/>
    <s v="System Issue"/>
    <s v="Critical"/>
    <x v="0"/>
    <x v="4"/>
    <x v="0"/>
    <n v="2.2000000000000002"/>
    <n v="4"/>
    <x v="0"/>
    <n v="0"/>
    <n v="4.5999999999999996"/>
    <n v="280"/>
    <n v="616"/>
    <x v="10"/>
    <n v="4"/>
    <s v="Q2"/>
    <s v="Friday"/>
    <s v="Pune"/>
    <s v="Email"/>
    <s v="System Issue"/>
    <x v="4"/>
    <x v="0"/>
    <s v="Normal"/>
    <s v="Good"/>
    <x v="0"/>
  </r>
  <r>
    <s v="OPS-104630"/>
    <d v="2025-07-26T00:00:00"/>
    <x v="3"/>
    <s v="Pune"/>
    <s v="Vendor Query"/>
    <s v="Low"/>
    <x v="0"/>
    <x v="3"/>
    <x v="0"/>
    <n v="6.8"/>
    <n v="48"/>
    <x v="0"/>
    <n v="0"/>
    <n v="5"/>
    <n v="280"/>
    <n v="1904"/>
    <x v="11"/>
    <n v="7"/>
    <s v="Q3"/>
    <s v="Saturday"/>
    <s v="Pune"/>
    <s v="Email"/>
    <s v="Vendor Query"/>
    <x v="3"/>
    <x v="0"/>
    <s v="Normal"/>
    <s v="Excellent"/>
    <x v="0"/>
  </r>
  <r>
    <s v="OPS-103896"/>
    <d v="2025-06-24T00:00:00"/>
    <x v="1"/>
    <s v="Pune"/>
    <s v="Compliance Request"/>
    <s v="High"/>
    <x v="2"/>
    <x v="4"/>
    <x v="1"/>
    <n v="2.9"/>
    <n v="12"/>
    <x v="0"/>
    <n v="4"/>
    <n v="4.4000000000000004"/>
    <n v="400"/>
    <n v="1160"/>
    <x v="0"/>
    <n v="6"/>
    <s v="Q2"/>
    <s v="Tuesday"/>
    <s v="Pune"/>
    <s v="Teams"/>
    <s v="Compliance Request"/>
    <x v="1"/>
    <x v="0"/>
    <s v="Normal"/>
    <s v="Excellent"/>
    <x v="1"/>
  </r>
  <r>
    <s v="OPS-103516"/>
    <d v="2025-07-22T00:00:00"/>
    <x v="1"/>
    <s v="Mumbai"/>
    <s v="Report Request"/>
    <s v="Low"/>
    <x v="1"/>
    <x v="4"/>
    <x v="0"/>
    <n v="30.6"/>
    <n v="48"/>
    <x v="0"/>
    <n v="1"/>
    <n v="3.3"/>
    <n v="400"/>
    <n v="12240"/>
    <x v="11"/>
    <n v="7"/>
    <s v="Q3"/>
    <s v="Tuesday"/>
    <s v="Mumbai"/>
    <s v="Portal"/>
    <s v="Report Request"/>
    <x v="1"/>
    <x v="0"/>
    <s v="Normal"/>
    <s v="Good"/>
    <x v="1"/>
  </r>
  <r>
    <s v="OPS-101559"/>
    <d v="2025-08-29T00:00:00"/>
    <x v="4"/>
    <s v="Hyderabad"/>
    <s v="Vendor Query"/>
    <s v="High"/>
    <x v="0"/>
    <x v="5"/>
    <x v="0"/>
    <n v="12.7"/>
    <n v="12"/>
    <x v="1"/>
    <n v="0"/>
    <n v="4.5"/>
    <n v="280"/>
    <n v="3556"/>
    <x v="1"/>
    <n v="8"/>
    <s v="Q3"/>
    <s v="Friday"/>
    <s v="Hyderabad"/>
    <s v="Email"/>
    <s v="Vendor Query"/>
    <x v="4"/>
    <x v="1"/>
    <s v="Normal"/>
    <s v="At Risk"/>
    <x v="0"/>
  </r>
  <r>
    <s v="OPS-100311"/>
    <d v="2025-02-07T00:00:00"/>
    <x v="5"/>
    <s v="Pune"/>
    <s v="Data Correction"/>
    <s v="Medium"/>
    <x v="0"/>
    <x v="2"/>
    <x v="0"/>
    <n v="11"/>
    <n v="24"/>
    <x v="0"/>
    <n v="1"/>
    <n v="4.3"/>
    <n v="400"/>
    <n v="4400"/>
    <x v="4"/>
    <n v="2"/>
    <s v="Q1"/>
    <s v="Friday"/>
    <s v="Pune"/>
    <s v="Email"/>
    <s v="Data Correction"/>
    <x v="5"/>
    <x v="0"/>
    <s v="Normal"/>
    <s v="Excellent"/>
    <x v="1"/>
  </r>
  <r>
    <s v="OPS-102046"/>
    <d v="2025-12-07T00:00:00"/>
    <x v="1"/>
    <s v="Pune"/>
    <s v="Access Request"/>
    <s v="Low"/>
    <x v="0"/>
    <x v="2"/>
    <x v="0"/>
    <n v="11.8"/>
    <n v="48"/>
    <x v="0"/>
    <n v="1"/>
    <n v="3.4"/>
    <n v="320"/>
    <n v="3776"/>
    <x v="7"/>
    <n v="12"/>
    <s v="Q4"/>
    <s v="Sunday"/>
    <s v="Pune"/>
    <s v="Email"/>
    <s v="Access Request"/>
    <x v="1"/>
    <x v="0"/>
    <s v="Normal"/>
    <s v="Excellent"/>
    <x v="1"/>
  </r>
  <r>
    <s v="OPS-104855"/>
    <d v="2025-03-02T00:00:00"/>
    <x v="2"/>
    <s v="Mumbai"/>
    <s v="Data Correction"/>
    <s v="Low"/>
    <x v="0"/>
    <x v="1"/>
    <x v="0"/>
    <n v="13.2"/>
    <n v="48"/>
    <x v="0"/>
    <n v="0"/>
    <n v="3.9"/>
    <n v="320"/>
    <n v="4224"/>
    <x v="8"/>
    <n v="3"/>
    <s v="Q1"/>
    <s v="Sunday"/>
    <s v="Mumbai"/>
    <s v="Email"/>
    <s v="Data Correction"/>
    <x v="2"/>
    <x v="0"/>
    <s v="Normal"/>
    <s v="Excellent"/>
    <x v="0"/>
  </r>
  <r>
    <s v="OPS-101308"/>
    <d v="2025-03-22T00:00:00"/>
    <x v="3"/>
    <s v="Pune"/>
    <s v="Invoice Query"/>
    <s v="Medium"/>
    <x v="1"/>
    <x v="4"/>
    <x v="0"/>
    <n v="10.7"/>
    <n v="24"/>
    <x v="0"/>
    <n v="0"/>
    <n v="4.5"/>
    <n v="280"/>
    <n v="2996"/>
    <x v="8"/>
    <n v="3"/>
    <s v="Q1"/>
    <s v="Saturday"/>
    <s v="Pune"/>
    <s v="Portal"/>
    <s v="Invoice Query"/>
    <x v="3"/>
    <x v="0"/>
    <s v="Normal"/>
    <s v="Excellent"/>
    <x v="0"/>
  </r>
  <r>
    <s v="OPS-103320"/>
    <d v="2025-09-23T00:00:00"/>
    <x v="5"/>
    <s v="Hyderabad"/>
    <s v="System Issue"/>
    <s v="Low"/>
    <x v="0"/>
    <x v="3"/>
    <x v="2"/>
    <n v="5"/>
    <n v="48"/>
    <x v="0"/>
    <n v="1"/>
    <n v="4.7"/>
    <n v="320"/>
    <n v="1600"/>
    <x v="9"/>
    <n v="9"/>
    <s v="Q3"/>
    <s v="Tuesday"/>
    <s v="Hyderabad"/>
    <s v="Email"/>
    <s v="System Issue"/>
    <x v="5"/>
    <x v="0"/>
    <s v="Normal"/>
    <s v="Excellent"/>
    <x v="1"/>
  </r>
  <r>
    <s v="OPS-100128"/>
    <d v="2025-09-14T00:00:00"/>
    <x v="2"/>
    <s v="Gurugram"/>
    <s v="Access Request"/>
    <s v="Medium"/>
    <x v="1"/>
    <x v="3"/>
    <x v="0"/>
    <n v="26.4"/>
    <n v="24"/>
    <x v="1"/>
    <n v="1"/>
    <n v="4.4000000000000004"/>
    <n v="450"/>
    <n v="11880"/>
    <x v="9"/>
    <n v="9"/>
    <s v="Q3"/>
    <s v="Sunday"/>
    <s v="Gurugram"/>
    <s v="Portal"/>
    <s v="Access Request"/>
    <x v="2"/>
    <x v="1"/>
    <s v="Normal"/>
    <s v="At Risk"/>
    <x v="1"/>
  </r>
  <r>
    <s v="OPS-104374"/>
    <d v="2025-11-01T00:00:00"/>
    <x v="3"/>
    <s v="Mumbai"/>
    <s v="Invoice Query"/>
    <s v="Low"/>
    <x v="1"/>
    <x v="0"/>
    <x v="0"/>
    <n v="13.1"/>
    <n v="48"/>
    <x v="0"/>
    <n v="0"/>
    <n v="4.4000000000000004"/>
    <n v="350"/>
    <n v="4585"/>
    <x v="6"/>
    <n v="11"/>
    <s v="Q4"/>
    <s v="Saturday"/>
    <s v="Mumbai"/>
    <s v="Portal"/>
    <s v="Invoice Query"/>
    <x v="3"/>
    <x v="0"/>
    <s v="Normal"/>
    <s v="Excellent"/>
    <x v="0"/>
  </r>
  <r>
    <s v="OPS-101831"/>
    <d v="2025-04-13T00:00:00"/>
    <x v="2"/>
    <s v="Hyderabad"/>
    <s v="Data Correction"/>
    <s v="Medium"/>
    <x v="0"/>
    <x v="4"/>
    <x v="0"/>
    <n v="8.9"/>
    <n v="24"/>
    <x v="0"/>
    <n v="0"/>
    <n v="4.7"/>
    <n v="450"/>
    <n v="4005"/>
    <x v="10"/>
    <n v="4"/>
    <s v="Q2"/>
    <s v="Sunday"/>
    <s v="Hyderabad"/>
    <s v="Email"/>
    <s v="Data Correction"/>
    <x v="2"/>
    <x v="0"/>
    <s v="Normal"/>
    <s v="Excellent"/>
    <x v="0"/>
  </r>
  <r>
    <s v="OPS-100104"/>
    <d v="2025-03-22T00:00:00"/>
    <x v="5"/>
    <s v="Pune"/>
    <s v="Employee Query"/>
    <s v="Critical"/>
    <x v="2"/>
    <x v="3"/>
    <x v="0"/>
    <n v="13.1"/>
    <n v="4"/>
    <x v="1"/>
    <n v="1"/>
    <n v="4.4000000000000004"/>
    <n v="400"/>
    <n v="5240"/>
    <x v="8"/>
    <n v="3"/>
    <s v="Q1"/>
    <s v="Saturday"/>
    <s v="Pune"/>
    <s v="Teams"/>
    <s v="Employee Query"/>
    <x v="5"/>
    <x v="1"/>
    <s v="Normal"/>
    <s v="Critical"/>
    <x v="1"/>
  </r>
  <r>
    <s v="OPS-100660"/>
    <d v="2025-06-22T00:00:00"/>
    <x v="2"/>
    <s v="Mumbai"/>
    <s v="Compliance Request"/>
    <s v="Medium"/>
    <x v="1"/>
    <x v="5"/>
    <x v="0"/>
    <n v="4.4000000000000004"/>
    <n v="24"/>
    <x v="0"/>
    <n v="0"/>
    <n v="5"/>
    <n v="350"/>
    <n v="1540"/>
    <x v="0"/>
    <n v="6"/>
    <s v="Q2"/>
    <s v="Sunday"/>
    <s v="Mumbai"/>
    <s v="Portal"/>
    <s v="Compliance Request"/>
    <x v="2"/>
    <x v="0"/>
    <s v="Normal"/>
    <s v="Excellent"/>
    <x v="0"/>
  </r>
  <r>
    <s v="OPS-104599"/>
    <d v="2025-09-03T00:00:00"/>
    <x v="1"/>
    <s v="Gurugram"/>
    <s v="Invoice Query"/>
    <s v="Medium"/>
    <x v="0"/>
    <x v="0"/>
    <x v="0"/>
    <n v="15.9"/>
    <n v="24"/>
    <x v="0"/>
    <n v="1"/>
    <n v="4.5"/>
    <n v="350"/>
    <n v="5565"/>
    <x v="9"/>
    <n v="9"/>
    <s v="Q3"/>
    <s v="Wednesday"/>
    <s v="Gurugram"/>
    <s v="Email"/>
    <s v="Invoice Query"/>
    <x v="1"/>
    <x v="0"/>
    <s v="Normal"/>
    <s v="Good"/>
    <x v="1"/>
  </r>
  <r>
    <s v="OPS-103687"/>
    <d v="2025-07-28T00:00:00"/>
    <x v="0"/>
    <s v="Hyderabad"/>
    <s v="Data Correction"/>
    <s v="Low"/>
    <x v="0"/>
    <x v="1"/>
    <x v="1"/>
    <n v="10.5"/>
    <n v="48"/>
    <x v="0"/>
    <n v="3"/>
    <n v="3.8"/>
    <n v="400"/>
    <n v="4200"/>
    <x v="11"/>
    <n v="7"/>
    <s v="Q3"/>
    <s v="Monday"/>
    <s v="Hyderabad"/>
    <s v="Email"/>
    <s v="Data Correction"/>
    <x v="0"/>
    <x v="0"/>
    <s v="Normal"/>
    <s v="Excellent"/>
    <x v="1"/>
  </r>
  <r>
    <s v="OPS-103566"/>
    <d v="2025-08-10T00:00:00"/>
    <x v="4"/>
    <s v="Hyderabad"/>
    <s v="Access Request"/>
    <s v="Low"/>
    <x v="2"/>
    <x v="3"/>
    <x v="0"/>
    <n v="18.600000000000001"/>
    <n v="48"/>
    <x v="0"/>
    <n v="0"/>
    <n v="3.8"/>
    <n v="320"/>
    <n v="5952"/>
    <x v="1"/>
    <n v="8"/>
    <s v="Q3"/>
    <s v="Sunday"/>
    <s v="Hyderabad"/>
    <s v="Teams"/>
    <s v="Access Request"/>
    <x v="4"/>
    <x v="0"/>
    <s v="Normal"/>
    <s v="Excellent"/>
    <x v="0"/>
  </r>
  <r>
    <s v="OPS-101674"/>
    <d v="2025-04-23T00:00:00"/>
    <x v="4"/>
    <s v="Mumbai"/>
    <s v="Access Request"/>
    <s v="Medium"/>
    <x v="0"/>
    <x v="1"/>
    <x v="1"/>
    <n v="38.200000000000003"/>
    <n v="24"/>
    <x v="1"/>
    <n v="2"/>
    <n v="3.5"/>
    <n v="320"/>
    <n v="12224"/>
    <x v="10"/>
    <n v="4"/>
    <s v="Q2"/>
    <s v="Wednesday"/>
    <s v="Mumbai"/>
    <s v="Email"/>
    <s v="Access Request"/>
    <x v="4"/>
    <x v="1"/>
    <s v="Normal"/>
    <s v="Critical"/>
    <x v="1"/>
  </r>
  <r>
    <s v="OPS-102725"/>
    <d v="2025-01-20T00:00:00"/>
    <x v="1"/>
    <s v="Mumbai"/>
    <s v="Vendor Query"/>
    <s v="Low"/>
    <x v="0"/>
    <x v="2"/>
    <x v="0"/>
    <n v="1"/>
    <n v="48"/>
    <x v="0"/>
    <n v="0"/>
    <n v="5"/>
    <n v="450"/>
    <n v="450"/>
    <x v="5"/>
    <n v="1"/>
    <s v="Q1"/>
    <s v="Monday"/>
    <s v="Mumbai"/>
    <s v="Email"/>
    <s v="Vendor Query"/>
    <x v="1"/>
    <x v="0"/>
    <s v="Normal"/>
    <s v="Excellent"/>
    <x v="0"/>
  </r>
  <r>
    <s v="OPS-103780"/>
    <d v="2025-08-23T00:00:00"/>
    <x v="6"/>
    <s v="Pune"/>
    <s v="System Issue"/>
    <s v="High"/>
    <x v="2"/>
    <x v="4"/>
    <x v="0"/>
    <n v="11.7"/>
    <n v="12"/>
    <x v="0"/>
    <n v="0"/>
    <n v="4.4000000000000004"/>
    <n v="450"/>
    <n v="5265"/>
    <x v="1"/>
    <n v="8"/>
    <s v="Q3"/>
    <s v="Saturday"/>
    <s v="Pune"/>
    <s v="Teams"/>
    <s v="System Issue"/>
    <x v="6"/>
    <x v="0"/>
    <s v="Normal"/>
    <s v="Good"/>
    <x v="0"/>
  </r>
  <r>
    <s v="OPS-101531"/>
    <d v="2025-07-06T00:00:00"/>
    <x v="6"/>
    <s v="Noida"/>
    <s v="Access Request"/>
    <s v="High"/>
    <x v="0"/>
    <x v="3"/>
    <x v="0"/>
    <n v="4.5"/>
    <n v="12"/>
    <x v="0"/>
    <n v="0"/>
    <n v="4.7"/>
    <n v="350"/>
    <n v="1575"/>
    <x v="11"/>
    <n v="7"/>
    <s v="Q3"/>
    <s v="Sunday"/>
    <s v="Noida"/>
    <s v="Email"/>
    <s v="Access Request"/>
    <x v="6"/>
    <x v="0"/>
    <s v="Normal"/>
    <s v="Excellent"/>
    <x v="0"/>
  </r>
  <r>
    <s v="OPS-102713"/>
    <d v="2025-01-24T00:00:00"/>
    <x v="5"/>
    <s v="Pune"/>
    <s v="Report Request"/>
    <s v="Medium"/>
    <x v="3"/>
    <x v="2"/>
    <x v="0"/>
    <n v="11.4"/>
    <n v="24"/>
    <x v="0"/>
    <n v="0"/>
    <n v="4.8"/>
    <n v="450"/>
    <n v="5130"/>
    <x v="5"/>
    <n v="1"/>
    <s v="Q1"/>
    <s v="Friday"/>
    <s v="Pune"/>
    <s v="Phone"/>
    <s v="Report Request"/>
    <x v="5"/>
    <x v="0"/>
    <s v="Normal"/>
    <s v="Excellent"/>
    <x v="0"/>
  </r>
  <r>
    <s v="OPS-104751"/>
    <d v="2025-08-10T00:00:00"/>
    <x v="0"/>
    <s v="Pune"/>
    <s v="Vendor Query"/>
    <s v="High"/>
    <x v="0"/>
    <x v="2"/>
    <x v="0"/>
    <n v="11.2"/>
    <n v="12"/>
    <x v="0"/>
    <n v="0"/>
    <n v="5"/>
    <n v="320"/>
    <n v="3584"/>
    <x v="1"/>
    <n v="8"/>
    <s v="Q3"/>
    <s v="Sunday"/>
    <s v="Pune"/>
    <s v="Email"/>
    <s v="Vendor Query"/>
    <x v="0"/>
    <x v="0"/>
    <s v="Normal"/>
    <s v="Good"/>
    <x v="0"/>
  </r>
  <r>
    <s v="OPS-100044"/>
    <d v="2025-05-15T00:00:00"/>
    <x v="4"/>
    <s v="Hyderabad"/>
    <s v="Data Correction"/>
    <s v="Medium"/>
    <x v="1"/>
    <x v="0"/>
    <x v="1"/>
    <n v="26.7"/>
    <n v="24"/>
    <x v="1"/>
    <n v="1"/>
    <n v="4.7"/>
    <n v="280"/>
    <n v="7476"/>
    <x v="2"/>
    <n v="5"/>
    <s v="Q2"/>
    <s v="Thursday"/>
    <s v="Hyderabad"/>
    <s v="Portal"/>
    <s v="Data Correction"/>
    <x v="4"/>
    <x v="1"/>
    <s v="Normal"/>
    <s v="At Risk"/>
    <x v="1"/>
  </r>
  <r>
    <s v="OPS-102505"/>
    <d v="2025-09-09T00:00:00"/>
    <x v="1"/>
    <s v="Gurugram"/>
    <s v="Unknown"/>
    <s v="Medium"/>
    <x v="0"/>
    <x v="4"/>
    <x v="0"/>
    <n v="9.6999999999999993"/>
    <n v="24"/>
    <x v="0"/>
    <n v="0"/>
    <n v="4.9000000000000004"/>
    <n v="450"/>
    <n v="4365"/>
    <x v="9"/>
    <n v="9"/>
    <s v="Q3"/>
    <s v="Tuesday"/>
    <s v="Gurugram"/>
    <s v="Email"/>
    <s v="Unknown"/>
    <x v="1"/>
    <x v="0"/>
    <s v="Normal"/>
    <s v="Excellent"/>
    <x v="0"/>
  </r>
  <r>
    <s v="OPS-104551"/>
    <d v="2025-06-14T00:00:00"/>
    <x v="0"/>
    <s v="Chennai"/>
    <s v="Report Request"/>
    <s v="High"/>
    <x v="1"/>
    <x v="0"/>
    <x v="1"/>
    <n v="9.9"/>
    <n v="12"/>
    <x v="0"/>
    <n v="2"/>
    <n v="4.5"/>
    <n v="350"/>
    <n v="3465"/>
    <x v="0"/>
    <n v="6"/>
    <s v="Q2"/>
    <s v="Saturday"/>
    <s v="Chennai"/>
    <s v="Portal"/>
    <s v="Report Request"/>
    <x v="0"/>
    <x v="0"/>
    <s v="Normal"/>
    <s v="Good"/>
    <x v="1"/>
  </r>
  <r>
    <s v="OPS-102262"/>
    <d v="2025-08-06T00:00:00"/>
    <x v="1"/>
    <s v="Noida"/>
    <s v="Vendor Query"/>
    <s v="Low"/>
    <x v="2"/>
    <x v="3"/>
    <x v="0"/>
    <n v="6.5"/>
    <n v="48"/>
    <x v="0"/>
    <n v="1"/>
    <n v="4.9000000000000004"/>
    <n v="450"/>
    <n v="2925"/>
    <x v="1"/>
    <n v="8"/>
    <s v="Q3"/>
    <s v="Wednesday"/>
    <s v="Noida"/>
    <s v="Teams"/>
    <s v="Vendor Query"/>
    <x v="1"/>
    <x v="0"/>
    <s v="Normal"/>
    <s v="Excellent"/>
    <x v="1"/>
  </r>
  <r>
    <s v="OPS-104367"/>
    <d v="2025-12-22T00:00:00"/>
    <x v="5"/>
    <s v="Noida"/>
    <s v="Data Correction"/>
    <s v="Medium"/>
    <x v="1"/>
    <x v="1"/>
    <x v="0"/>
    <n v="24.3"/>
    <n v="24"/>
    <x v="1"/>
    <n v="0"/>
    <n v="4.9000000000000004"/>
    <n v="280"/>
    <n v="6804"/>
    <x v="7"/>
    <n v="12"/>
    <s v="Q4"/>
    <s v="Monday"/>
    <s v="Noida"/>
    <s v="Portal"/>
    <s v="Data Correction"/>
    <x v="5"/>
    <x v="1"/>
    <s v="Normal"/>
    <s v="At Risk"/>
    <x v="0"/>
  </r>
  <r>
    <s v="OPS-101697"/>
    <d v="2025-11-20T00:00:00"/>
    <x v="4"/>
    <s v="Pune"/>
    <s v="Invoice Query"/>
    <s v="Medium"/>
    <x v="2"/>
    <x v="3"/>
    <x v="0"/>
    <n v="1.8"/>
    <n v="24"/>
    <x v="0"/>
    <n v="0"/>
    <n v="4.8"/>
    <n v="320"/>
    <n v="576"/>
    <x v="6"/>
    <n v="11"/>
    <s v="Q4"/>
    <s v="Thursday"/>
    <s v="Pune"/>
    <s v="Teams"/>
    <s v="Invoice Query"/>
    <x v="4"/>
    <x v="0"/>
    <s v="Normal"/>
    <s v="Excellent"/>
    <x v="0"/>
  </r>
  <r>
    <s v="OPS-101793"/>
    <d v="2025-07-28T00:00:00"/>
    <x v="1"/>
    <s v="Pune"/>
    <s v="Employee Query"/>
    <s v="Medium"/>
    <x v="2"/>
    <x v="3"/>
    <x v="0"/>
    <n v="39.200000000000003"/>
    <n v="24"/>
    <x v="1"/>
    <n v="0"/>
    <n v="4"/>
    <n v="400"/>
    <n v="15680"/>
    <x v="11"/>
    <n v="7"/>
    <s v="Q3"/>
    <s v="Monday"/>
    <s v="Pune"/>
    <s v="Teams"/>
    <s v="Employee Query"/>
    <x v="1"/>
    <x v="1"/>
    <s v="Normal"/>
    <s v="Critical"/>
    <x v="0"/>
  </r>
  <r>
    <s v="OPS-101741"/>
    <d v="2025-01-21T00:00:00"/>
    <x v="3"/>
    <s v="Noida"/>
    <s v="Report Request"/>
    <s v="Low"/>
    <x v="0"/>
    <x v="2"/>
    <x v="0"/>
    <n v="11.6"/>
    <n v="48"/>
    <x v="0"/>
    <n v="0"/>
    <n v="3.5"/>
    <n v="400"/>
    <n v="4640"/>
    <x v="5"/>
    <n v="1"/>
    <s v="Q1"/>
    <s v="Tuesday"/>
    <s v="Noida"/>
    <s v="Email"/>
    <s v="Report Request"/>
    <x v="3"/>
    <x v="0"/>
    <s v="Normal"/>
    <s v="Excellent"/>
    <x v="0"/>
  </r>
  <r>
    <s v="OPS-103401"/>
    <d v="2025-12-31T00:00:00"/>
    <x v="3"/>
    <s v="Bengaluru"/>
    <s v="Report Request"/>
    <s v="Medium"/>
    <x v="0"/>
    <x v="2"/>
    <x v="2"/>
    <n v="7"/>
    <n v="24"/>
    <x v="0"/>
    <n v="0"/>
    <n v="4.2"/>
    <n v="350"/>
    <n v="2450"/>
    <x v="7"/>
    <n v="12"/>
    <s v="Q4"/>
    <s v="Wednesday"/>
    <s v="Bengaluru"/>
    <s v="Email"/>
    <s v="Report Request"/>
    <x v="3"/>
    <x v="0"/>
    <s v="Normal"/>
    <s v="Excellent"/>
    <x v="0"/>
  </r>
  <r>
    <s v="OPS-103036"/>
    <d v="2025-05-11T00:00:00"/>
    <x v="5"/>
    <s v="Noida"/>
    <s v="Compliance Request"/>
    <s v="High"/>
    <x v="1"/>
    <x v="5"/>
    <x v="0"/>
    <n v="8.6999999999999993"/>
    <n v="12"/>
    <x v="0"/>
    <n v="1"/>
    <n v="4.7"/>
    <n v="280"/>
    <n v="2436"/>
    <x v="2"/>
    <n v="5"/>
    <s v="Q2"/>
    <s v="Sunday"/>
    <s v="Noida"/>
    <s v="Portal"/>
    <s v="Compliance Request"/>
    <x v="5"/>
    <x v="0"/>
    <s v="Normal"/>
    <s v="Good"/>
    <x v="1"/>
  </r>
  <r>
    <s v="OPS-104708"/>
    <d v="2025-05-04T00:00:00"/>
    <x v="3"/>
    <s v="Bengaluru"/>
    <s v="Vendor Query"/>
    <s v="Medium"/>
    <x v="0"/>
    <x v="0"/>
    <x v="0"/>
    <n v="14.6"/>
    <n v="24"/>
    <x v="0"/>
    <n v="0"/>
    <n v="4.8"/>
    <n v="350"/>
    <n v="5110"/>
    <x v="2"/>
    <n v="5"/>
    <s v="Q2"/>
    <s v="Sunday"/>
    <s v="Bengaluru"/>
    <s v="Email"/>
    <s v="Vendor Query"/>
    <x v="3"/>
    <x v="0"/>
    <s v="Normal"/>
    <s v="Good"/>
    <x v="0"/>
  </r>
  <r>
    <s v="OPS-102250"/>
    <d v="2025-03-26T00:00:00"/>
    <x v="0"/>
    <s v="Noida"/>
    <s v="Unknown"/>
    <s v="Low"/>
    <x v="2"/>
    <x v="1"/>
    <x v="0"/>
    <n v="3.4"/>
    <n v="48"/>
    <x v="0"/>
    <n v="0"/>
    <n v="4.5999999999999996"/>
    <n v="450"/>
    <n v="1530"/>
    <x v="8"/>
    <n v="3"/>
    <s v="Q1"/>
    <s v="Wednesday"/>
    <s v="Noida"/>
    <s v="Teams"/>
    <s v="Unknown"/>
    <x v="0"/>
    <x v="0"/>
    <s v="Normal"/>
    <s v="Excellent"/>
    <x v="0"/>
  </r>
  <r>
    <s v="OPS-101419"/>
    <d v="2025-08-17T00:00:00"/>
    <x v="4"/>
    <s v="Pune"/>
    <s v="Report Request"/>
    <s v="Low"/>
    <x v="0"/>
    <x v="3"/>
    <x v="0"/>
    <n v="11.9"/>
    <n v="48"/>
    <x v="0"/>
    <n v="1"/>
    <n v="4.4000000000000004"/>
    <n v="350"/>
    <n v="4165"/>
    <x v="1"/>
    <n v="8"/>
    <s v="Q3"/>
    <s v="Sunday"/>
    <s v="Pune"/>
    <s v="Email"/>
    <s v="Report Request"/>
    <x v="4"/>
    <x v="0"/>
    <s v="Normal"/>
    <s v="Excellent"/>
    <x v="1"/>
  </r>
  <r>
    <s v="OPS-103421"/>
    <d v="2025-02-06T00:00:00"/>
    <x v="5"/>
    <s v="Mumbai"/>
    <s v="Data Correction"/>
    <s v="Medium"/>
    <x v="1"/>
    <x v="1"/>
    <x v="2"/>
    <n v="5.7"/>
    <n v="24"/>
    <x v="0"/>
    <n v="0"/>
    <n v="5"/>
    <n v="320"/>
    <n v="1824"/>
    <x v="4"/>
    <n v="2"/>
    <s v="Q1"/>
    <s v="Thursday"/>
    <s v="Mumbai"/>
    <s v="Portal"/>
    <s v="Data Correction"/>
    <x v="5"/>
    <x v="0"/>
    <s v="Normal"/>
    <s v="Excellent"/>
    <x v="0"/>
  </r>
  <r>
    <s v="OPS-101546"/>
    <d v="2025-09-17T00:00:00"/>
    <x v="4"/>
    <s v="Bengaluru"/>
    <s v="System Issue"/>
    <s v="Medium"/>
    <x v="0"/>
    <x v="0"/>
    <x v="0"/>
    <n v="8.3000000000000007"/>
    <n v="24"/>
    <x v="0"/>
    <n v="1"/>
    <n v="4.5"/>
    <n v="450"/>
    <n v="3735"/>
    <x v="9"/>
    <n v="9"/>
    <s v="Q3"/>
    <s v="Wednesday"/>
    <s v="Bengaluru"/>
    <s v="Email"/>
    <s v="System Issue"/>
    <x v="4"/>
    <x v="0"/>
    <s v="Normal"/>
    <s v="Excellent"/>
    <x v="1"/>
  </r>
  <r>
    <s v="OPS-103512"/>
    <d v="2025-08-16T00:00:00"/>
    <x v="3"/>
    <s v="Hyderabad"/>
    <s v="Data Correction"/>
    <s v="Medium"/>
    <x v="0"/>
    <x v="2"/>
    <x v="0"/>
    <n v="27"/>
    <n v="24"/>
    <x v="1"/>
    <n v="0"/>
    <n v="4.5999999999999996"/>
    <n v="400"/>
    <n v="10800"/>
    <x v="1"/>
    <n v="8"/>
    <s v="Q3"/>
    <s v="Saturday"/>
    <s v="Hyderabad"/>
    <s v="Email"/>
    <s v="Data Correction"/>
    <x v="3"/>
    <x v="1"/>
    <s v="Normal"/>
    <s v="At Risk"/>
    <x v="0"/>
  </r>
  <r>
    <s v="OPS-102539"/>
    <d v="2025-12-10T00:00:00"/>
    <x v="6"/>
    <s v="Gurugram"/>
    <s v="Vendor Query"/>
    <s v="Low"/>
    <x v="0"/>
    <x v="3"/>
    <x v="0"/>
    <n v="15.9"/>
    <n v="48"/>
    <x v="0"/>
    <n v="0"/>
    <n v="4.5"/>
    <n v="400"/>
    <n v="6360"/>
    <x v="7"/>
    <n v="12"/>
    <s v="Q4"/>
    <s v="Wednesday"/>
    <s v="Gurugram"/>
    <s v="Email"/>
    <s v="Vendor Query"/>
    <x v="6"/>
    <x v="0"/>
    <s v="Normal"/>
    <s v="Excellent"/>
    <x v="0"/>
  </r>
  <r>
    <s v="OPS-102364"/>
    <d v="2025-05-23T00:00:00"/>
    <x v="3"/>
    <s v="Gurugram"/>
    <s v="Invoice Query"/>
    <s v="Medium"/>
    <x v="0"/>
    <x v="4"/>
    <x v="0"/>
    <n v="2.5"/>
    <n v="24"/>
    <x v="0"/>
    <n v="0"/>
    <n v="5"/>
    <n v="280"/>
    <n v="700"/>
    <x v="2"/>
    <n v="5"/>
    <s v="Q2"/>
    <s v="Friday"/>
    <s v="Gurugram"/>
    <s v="Email"/>
    <s v="Invoice Query"/>
    <x v="3"/>
    <x v="0"/>
    <s v="Normal"/>
    <s v="Excellent"/>
    <x v="0"/>
  </r>
  <r>
    <s v="OPS-104263"/>
    <d v="2025-04-23T00:00:00"/>
    <x v="1"/>
    <s v="Hyderabad"/>
    <s v="System Issue"/>
    <s v="Low"/>
    <x v="5"/>
    <x v="4"/>
    <x v="0"/>
    <n v="12.9"/>
    <n v="48"/>
    <x v="0"/>
    <n v="1"/>
    <n v="4.3"/>
    <n v="350"/>
    <n v="4515"/>
    <x v="10"/>
    <n v="4"/>
    <s v="Q2"/>
    <s v="Wednesday"/>
    <s v="Hyderabad"/>
    <s v="Email"/>
    <s v="System Issue"/>
    <x v="1"/>
    <x v="0"/>
    <s v="Normal"/>
    <s v="Excellent"/>
    <x v="1"/>
  </r>
  <r>
    <s v="OPS-101004"/>
    <d v="2025-01-10T00:00:00"/>
    <x v="2"/>
    <s v="Bengaluru"/>
    <s v="System Issue"/>
    <s v="Low"/>
    <x v="1"/>
    <x v="2"/>
    <x v="0"/>
    <n v="12.8"/>
    <n v="48"/>
    <x v="0"/>
    <n v="0"/>
    <n v="3.8"/>
    <n v="450"/>
    <n v="5760"/>
    <x v="5"/>
    <n v="1"/>
    <s v="Q1"/>
    <s v="Friday"/>
    <s v="Bengaluru"/>
    <s v="Portal"/>
    <s v="System Issue"/>
    <x v="2"/>
    <x v="0"/>
    <s v="Normal"/>
    <s v="Excellent"/>
    <x v="0"/>
  </r>
  <r>
    <s v="OPS-101389"/>
    <d v="2025-02-24T00:00:00"/>
    <x v="4"/>
    <s v="Mumbai"/>
    <s v="Compliance Request"/>
    <s v="Low"/>
    <x v="0"/>
    <x v="1"/>
    <x v="1"/>
    <n v="32.299999999999997"/>
    <n v="48"/>
    <x v="0"/>
    <n v="1"/>
    <n v="3.6"/>
    <n v="400"/>
    <n v="12920"/>
    <x v="4"/>
    <n v="2"/>
    <s v="Q1"/>
    <s v="Monday"/>
    <s v="Mumbai"/>
    <s v="Email"/>
    <s v="Compliance Request"/>
    <x v="4"/>
    <x v="0"/>
    <s v="Normal"/>
    <s v="Good"/>
    <x v="1"/>
  </r>
  <r>
    <s v="OPS-102496"/>
    <d v="2025-11-04T00:00:00"/>
    <x v="4"/>
    <s v="Hyderabad"/>
    <s v="Invoice Query"/>
    <s v="Medium"/>
    <x v="2"/>
    <x v="4"/>
    <x v="0"/>
    <n v="15.2"/>
    <n v="24"/>
    <x v="0"/>
    <n v="0"/>
    <n v="5"/>
    <n v="450"/>
    <n v="6840"/>
    <x v="6"/>
    <n v="11"/>
    <s v="Q4"/>
    <s v="Tuesday"/>
    <s v="Hyderabad"/>
    <s v="Teams"/>
    <s v="Invoice Query"/>
    <x v="4"/>
    <x v="0"/>
    <s v="Normal"/>
    <s v="Good"/>
    <x v="0"/>
  </r>
  <r>
    <s v="OPS-101843"/>
    <d v="2025-05-03T00:00:00"/>
    <x v="4"/>
    <s v="Noida"/>
    <s v="Access Request"/>
    <s v="High"/>
    <x v="0"/>
    <x v="4"/>
    <x v="0"/>
    <n v="34.799999999999997"/>
    <n v="12"/>
    <x v="1"/>
    <n v="1"/>
    <n v="4.4000000000000004"/>
    <n v="450"/>
    <n v="15660"/>
    <x v="2"/>
    <n v="5"/>
    <s v="Q2"/>
    <s v="Saturday"/>
    <s v="Noida"/>
    <s v="Email"/>
    <s v="Access Request"/>
    <x v="4"/>
    <x v="1"/>
    <s v="Normal"/>
    <s v="Critical"/>
    <x v="1"/>
  </r>
  <r>
    <s v="OPS-104569"/>
    <d v="2025-05-06T00:00:00"/>
    <x v="5"/>
    <s v="Chennai"/>
    <s v="Compliance Request"/>
    <s v="Low"/>
    <x v="1"/>
    <x v="3"/>
    <x v="0"/>
    <n v="26.2"/>
    <n v="48"/>
    <x v="0"/>
    <n v="0"/>
    <n v="3.8"/>
    <n v="320"/>
    <n v="8384"/>
    <x v="2"/>
    <n v="5"/>
    <s v="Q2"/>
    <s v="Tuesday"/>
    <s v="Chennai"/>
    <s v="Portal"/>
    <s v="Compliance Request"/>
    <x v="5"/>
    <x v="0"/>
    <s v="Normal"/>
    <s v="Good"/>
    <x v="0"/>
  </r>
  <r>
    <s v="OPS-104618"/>
    <d v="2025-11-10T00:00:00"/>
    <x v="1"/>
    <s v="Bengaluru"/>
    <s v="System Issue"/>
    <s v="Low"/>
    <x v="1"/>
    <x v="1"/>
    <x v="0"/>
    <n v="13"/>
    <n v="48"/>
    <x v="0"/>
    <n v="0"/>
    <n v="4.4000000000000004"/>
    <n v="320"/>
    <n v="4160"/>
    <x v="6"/>
    <n v="11"/>
    <s v="Q4"/>
    <s v="Monday"/>
    <s v="Bengaluru"/>
    <s v="Portal"/>
    <s v="System Issue"/>
    <x v="1"/>
    <x v="0"/>
    <s v="Normal"/>
    <s v="Excellent"/>
    <x v="0"/>
  </r>
  <r>
    <s v="OPS-104233"/>
    <d v="2025-12-05T00:00:00"/>
    <x v="3"/>
    <s v="Noida"/>
    <s v="Report Request"/>
    <s v="Low"/>
    <x v="1"/>
    <x v="2"/>
    <x v="0"/>
    <n v="12.2"/>
    <n v="48"/>
    <x v="0"/>
    <n v="2"/>
    <n v="4.2"/>
    <n v="350"/>
    <n v="4270"/>
    <x v="7"/>
    <n v="12"/>
    <s v="Q4"/>
    <s v="Friday"/>
    <s v="Noida"/>
    <s v="Portal"/>
    <s v="Report Request"/>
    <x v="3"/>
    <x v="0"/>
    <s v="Normal"/>
    <s v="Excellent"/>
    <x v="1"/>
  </r>
  <r>
    <s v="OPS-102042"/>
    <d v="2025-11-04T00:00:00"/>
    <x v="4"/>
    <s v="Noida"/>
    <s v="Data Correction"/>
    <s v="High"/>
    <x v="2"/>
    <x v="4"/>
    <x v="0"/>
    <n v="5.8"/>
    <n v="12"/>
    <x v="0"/>
    <n v="1"/>
    <n v="4.7"/>
    <n v="320"/>
    <n v="1856"/>
    <x v="6"/>
    <n v="11"/>
    <s v="Q4"/>
    <s v="Tuesday"/>
    <s v="Noida"/>
    <s v="Teams"/>
    <s v="Data Correction"/>
    <x v="4"/>
    <x v="0"/>
    <s v="Normal"/>
    <s v="Excellent"/>
    <x v="1"/>
  </r>
  <r>
    <s v="OPS-101184"/>
    <d v="2025-01-17T00:00:00"/>
    <x v="6"/>
    <s v="Noida"/>
    <s v="Access Request"/>
    <s v="Low"/>
    <x v="0"/>
    <x v="2"/>
    <x v="0"/>
    <n v="7.6"/>
    <n v="48"/>
    <x v="0"/>
    <n v="0"/>
    <n v="5"/>
    <n v="450"/>
    <n v="3420"/>
    <x v="5"/>
    <n v="1"/>
    <s v="Q1"/>
    <s v="Friday"/>
    <s v="Noida"/>
    <s v="Email"/>
    <s v="Access Request"/>
    <x v="6"/>
    <x v="0"/>
    <s v="Normal"/>
    <s v="Excellent"/>
    <x v="0"/>
  </r>
  <r>
    <s v="OPS-100366"/>
    <d v="2025-05-07T00:00:00"/>
    <x v="5"/>
    <s v="Bengaluru"/>
    <s v="Invoice Query"/>
    <s v="High"/>
    <x v="0"/>
    <x v="3"/>
    <x v="0"/>
    <n v="16.100000000000001"/>
    <n v="12"/>
    <x v="1"/>
    <n v="1"/>
    <n v="4.7"/>
    <n v="450"/>
    <n v="7245"/>
    <x v="2"/>
    <n v="5"/>
    <s v="Q2"/>
    <s v="Wednesday"/>
    <s v="Bengaluru"/>
    <s v="Email"/>
    <s v="Invoice Query"/>
    <x v="5"/>
    <x v="1"/>
    <s v="Normal"/>
    <s v="At Risk"/>
    <x v="1"/>
  </r>
  <r>
    <s v="OPS-101921"/>
    <d v="2025-09-07T00:00:00"/>
    <x v="3"/>
    <s v="Pune"/>
    <s v="Invoice Query"/>
    <s v="Medium"/>
    <x v="1"/>
    <x v="3"/>
    <x v="0"/>
    <n v="1.8"/>
    <n v="24"/>
    <x v="0"/>
    <n v="1"/>
    <n v="5"/>
    <n v="450"/>
    <n v="810"/>
    <x v="9"/>
    <n v="9"/>
    <s v="Q3"/>
    <s v="Sunday"/>
    <s v="Pune"/>
    <s v="Portal"/>
    <s v="Invoice Query"/>
    <x v="3"/>
    <x v="0"/>
    <s v="Normal"/>
    <s v="Excellent"/>
    <x v="1"/>
  </r>
  <r>
    <s v="OPS-102864"/>
    <d v="2025-03-11T00:00:00"/>
    <x v="5"/>
    <s v="Chennai"/>
    <s v="Data Correction"/>
    <s v="Critical"/>
    <x v="0"/>
    <x v="3"/>
    <x v="0"/>
    <n v="10.5"/>
    <n v="4"/>
    <x v="1"/>
    <n v="0"/>
    <n v="5"/>
    <n v="450"/>
    <n v="4725"/>
    <x v="8"/>
    <n v="3"/>
    <s v="Q1"/>
    <s v="Tuesday"/>
    <s v="Chennai"/>
    <s v="Email"/>
    <s v="Data Correction"/>
    <x v="5"/>
    <x v="1"/>
    <s v="Normal"/>
    <s v="Critical"/>
    <x v="0"/>
  </r>
  <r>
    <s v="OPS-104774"/>
    <d v="2025-06-22T00:00:00"/>
    <x v="6"/>
    <s v="Bengaluru"/>
    <s v="Report Request"/>
    <s v="Low"/>
    <x v="3"/>
    <x v="4"/>
    <x v="0"/>
    <n v="10.1"/>
    <n v="48"/>
    <x v="0"/>
    <n v="0"/>
    <n v="4.9000000000000004"/>
    <n v="350"/>
    <n v="3535"/>
    <x v="0"/>
    <n v="6"/>
    <s v="Q2"/>
    <s v="Sunday"/>
    <s v="Bengaluru"/>
    <s v="Phone"/>
    <s v="Report Request"/>
    <x v="6"/>
    <x v="0"/>
    <s v="Normal"/>
    <s v="Excellent"/>
    <x v="0"/>
  </r>
  <r>
    <s v="OPS-104580"/>
    <d v="2025-06-16T00:00:00"/>
    <x v="6"/>
    <s v="Chennai"/>
    <s v="Compliance Request"/>
    <s v="Critical"/>
    <x v="0"/>
    <x v="0"/>
    <x v="0"/>
    <n v="8.1999999999999993"/>
    <n v="4"/>
    <x v="1"/>
    <n v="0"/>
    <n v="4.8"/>
    <n v="450"/>
    <n v="3690"/>
    <x v="0"/>
    <n v="6"/>
    <s v="Q2"/>
    <s v="Monday"/>
    <s v="Chennai"/>
    <s v="Email"/>
    <s v="Compliance Request"/>
    <x v="6"/>
    <x v="1"/>
    <s v="Normal"/>
    <s v="Critical"/>
    <x v="0"/>
  </r>
  <r>
    <s v="OPS-101029"/>
    <d v="2025-01-01T00:00:00"/>
    <x v="6"/>
    <s v="Chennai"/>
    <s v="Access Request"/>
    <s v="High"/>
    <x v="1"/>
    <x v="1"/>
    <x v="0"/>
    <n v="21.9"/>
    <n v="12"/>
    <x v="1"/>
    <n v="0"/>
    <n v="3.8"/>
    <n v="280"/>
    <n v="6132"/>
    <x v="5"/>
    <n v="1"/>
    <s v="Q1"/>
    <s v="Wednesday"/>
    <s v="Chennai"/>
    <s v="Portal"/>
    <s v="Access Request"/>
    <x v="6"/>
    <x v="1"/>
    <s v="Normal"/>
    <s v="Critical"/>
    <x v="0"/>
  </r>
  <r>
    <s v="OPS-103369"/>
    <d v="2025-01-23T00:00:00"/>
    <x v="3"/>
    <s v="Pune"/>
    <s v="Data Correction"/>
    <s v="Medium"/>
    <x v="1"/>
    <x v="1"/>
    <x v="0"/>
    <n v="4.5999999999999996"/>
    <n v="24"/>
    <x v="0"/>
    <n v="0"/>
    <n v="5"/>
    <n v="350"/>
    <n v="1610"/>
    <x v="5"/>
    <n v="1"/>
    <s v="Q1"/>
    <s v="Thursday"/>
    <s v="Pune"/>
    <s v="Portal"/>
    <s v="Data Correction"/>
    <x v="3"/>
    <x v="0"/>
    <s v="Normal"/>
    <s v="Excellent"/>
    <x v="0"/>
  </r>
  <r>
    <s v="OPS-102692"/>
    <d v="2025-08-22T00:00:00"/>
    <x v="2"/>
    <s v="Mumbai"/>
    <s v="System Issue"/>
    <s v="Low"/>
    <x v="0"/>
    <x v="3"/>
    <x v="0"/>
    <n v="4.7"/>
    <n v="48"/>
    <x v="0"/>
    <n v="0"/>
    <n v="4.9000000000000004"/>
    <n v="350"/>
    <n v="1645"/>
    <x v="1"/>
    <n v="8"/>
    <s v="Q3"/>
    <s v="Friday"/>
    <s v="Mumbai"/>
    <s v="Email"/>
    <s v="System Issue"/>
    <x v="2"/>
    <x v="0"/>
    <s v="Normal"/>
    <s v="Excellent"/>
    <x v="0"/>
  </r>
  <r>
    <s v="OPS-102324"/>
    <d v="2025-01-30T00:00:00"/>
    <x v="6"/>
    <s v="Chennai"/>
    <s v="Vendor Query"/>
    <s v="Medium"/>
    <x v="0"/>
    <x v="3"/>
    <x v="0"/>
    <n v="3.4"/>
    <n v="24"/>
    <x v="0"/>
    <n v="1"/>
    <n v="4.0999999999999996"/>
    <n v="350"/>
    <n v="1190"/>
    <x v="5"/>
    <n v="1"/>
    <s v="Q1"/>
    <s v="Thursday"/>
    <s v="Chennai"/>
    <s v="Email"/>
    <s v="Vendor Query"/>
    <x v="6"/>
    <x v="0"/>
    <s v="Normal"/>
    <s v="Excellent"/>
    <x v="1"/>
  </r>
  <r>
    <s v="OPS-104922"/>
    <d v="2025-03-31T00:00:00"/>
    <x v="5"/>
    <s v="Bengaluru"/>
    <s v="Report Request"/>
    <s v="Medium"/>
    <x v="3"/>
    <x v="3"/>
    <x v="0"/>
    <n v="6.3"/>
    <n v="24"/>
    <x v="0"/>
    <n v="0"/>
    <n v="4.3"/>
    <n v="320"/>
    <n v="2016"/>
    <x v="8"/>
    <n v="3"/>
    <s v="Q1"/>
    <s v="Monday"/>
    <s v="Bengaluru"/>
    <s v="Phone"/>
    <s v="Report Request"/>
    <x v="5"/>
    <x v="0"/>
    <s v="Normal"/>
    <s v="Excellent"/>
    <x v="0"/>
  </r>
  <r>
    <s v="OPS-101839"/>
    <d v="2025-04-16T00:00:00"/>
    <x v="3"/>
    <s v="Noida"/>
    <s v="System Issue"/>
    <s v="Medium"/>
    <x v="1"/>
    <x v="4"/>
    <x v="0"/>
    <n v="5.6"/>
    <n v="24"/>
    <x v="0"/>
    <n v="0"/>
    <n v="4.7"/>
    <n v="280"/>
    <n v="1568"/>
    <x v="10"/>
    <n v="4"/>
    <s v="Q2"/>
    <s v="Wednesday"/>
    <s v="Noida"/>
    <s v="Portal"/>
    <s v="System Issue"/>
    <x v="3"/>
    <x v="0"/>
    <s v="Normal"/>
    <s v="Excellent"/>
    <x v="0"/>
  </r>
  <r>
    <s v="OPS-101917"/>
    <d v="2025-02-19T00:00:00"/>
    <x v="3"/>
    <s v="Gurugram"/>
    <s v="Data Correction"/>
    <s v="Low"/>
    <x v="2"/>
    <x v="3"/>
    <x v="0"/>
    <n v="7.6"/>
    <n v="48"/>
    <x v="0"/>
    <n v="1"/>
    <n v="4.3"/>
    <n v="400"/>
    <n v="3040"/>
    <x v="4"/>
    <n v="2"/>
    <s v="Q1"/>
    <s v="Wednesday"/>
    <s v="Gurugram"/>
    <s v="Teams"/>
    <s v="Data Correction"/>
    <x v="3"/>
    <x v="0"/>
    <s v="Normal"/>
    <s v="Excellent"/>
    <x v="1"/>
  </r>
  <r>
    <s v="OPS-103066"/>
    <d v="2025-09-05T00:00:00"/>
    <x v="1"/>
    <s v="Bengaluru"/>
    <s v="Compliance Request"/>
    <s v="Medium"/>
    <x v="3"/>
    <x v="1"/>
    <x v="0"/>
    <n v="1.9"/>
    <n v="24"/>
    <x v="0"/>
    <n v="1"/>
    <n v="4.7"/>
    <n v="450"/>
    <n v="855"/>
    <x v="9"/>
    <n v="9"/>
    <s v="Q3"/>
    <s v="Friday"/>
    <s v="Bengaluru"/>
    <s v="Phone"/>
    <s v="Compliance Request"/>
    <x v="1"/>
    <x v="0"/>
    <s v="Normal"/>
    <s v="Excellent"/>
    <x v="1"/>
  </r>
  <r>
    <s v="OPS-101495"/>
    <d v="2025-06-19T00:00:00"/>
    <x v="0"/>
    <s v="Chennai"/>
    <s v="Access Request"/>
    <s v="Medium"/>
    <x v="0"/>
    <x v="0"/>
    <x v="0"/>
    <n v="15.5"/>
    <n v="24"/>
    <x v="0"/>
    <n v="3"/>
    <n v="4.0999999999999996"/>
    <n v="450"/>
    <n v="6975"/>
    <x v="0"/>
    <n v="6"/>
    <s v="Q2"/>
    <s v="Thursday"/>
    <s v="Chennai"/>
    <s v="Email"/>
    <s v="Access Request"/>
    <x v="0"/>
    <x v="0"/>
    <s v="Normal"/>
    <s v="Good"/>
    <x v="1"/>
  </r>
  <r>
    <s v="OPS-101756"/>
    <d v="2025-10-01T00:00:00"/>
    <x v="4"/>
    <s v="Pune"/>
    <s v="Vendor Query"/>
    <s v="Medium"/>
    <x v="0"/>
    <x v="2"/>
    <x v="0"/>
    <n v="9.6999999999999993"/>
    <n v="24"/>
    <x v="0"/>
    <n v="1"/>
    <n v="4.3"/>
    <n v="450"/>
    <n v="4365"/>
    <x v="3"/>
    <n v="10"/>
    <s v="Q4"/>
    <s v="Wednesday"/>
    <s v="Pune"/>
    <s v="Email"/>
    <s v="Vendor Query"/>
    <x v="4"/>
    <x v="0"/>
    <s v="Normal"/>
    <s v="Excellent"/>
    <x v="1"/>
  </r>
  <r>
    <s v="OPS-101151"/>
    <d v="2025-10-14T00:00:00"/>
    <x v="0"/>
    <s v="Pune"/>
    <s v="Vendor Query"/>
    <s v="Medium"/>
    <x v="1"/>
    <x v="4"/>
    <x v="0"/>
    <n v="6.3"/>
    <n v="24"/>
    <x v="0"/>
    <n v="1"/>
    <n v="4.8"/>
    <n v="350"/>
    <n v="2205"/>
    <x v="3"/>
    <n v="10"/>
    <s v="Q4"/>
    <s v="Tuesday"/>
    <s v="Pune"/>
    <s v="Portal"/>
    <s v="Vendor Query"/>
    <x v="0"/>
    <x v="0"/>
    <s v="Normal"/>
    <s v="Excellent"/>
    <x v="1"/>
  </r>
  <r>
    <s v="OPS-104379"/>
    <d v="2025-03-14T00:00:00"/>
    <x v="0"/>
    <s v="Pune"/>
    <s v="Access Request"/>
    <s v="High"/>
    <x v="0"/>
    <x v="4"/>
    <x v="0"/>
    <n v="1.7"/>
    <n v="12"/>
    <x v="0"/>
    <n v="0"/>
    <n v="5"/>
    <n v="450"/>
    <n v="765"/>
    <x v="8"/>
    <n v="3"/>
    <s v="Q1"/>
    <s v="Friday"/>
    <s v="Pune"/>
    <s v="Email"/>
    <s v="Access Request"/>
    <x v="0"/>
    <x v="0"/>
    <s v="Normal"/>
    <s v="Excellent"/>
    <x v="0"/>
  </r>
  <r>
    <s v="OPS-102795"/>
    <d v="2025-12-16T00:00:00"/>
    <x v="6"/>
    <s v="Gurugram"/>
    <s v="Access Request"/>
    <s v="Low"/>
    <x v="0"/>
    <x v="1"/>
    <x v="0"/>
    <n v="37.5"/>
    <n v="48"/>
    <x v="0"/>
    <n v="0"/>
    <n v="4.3"/>
    <n v="400"/>
    <n v="15000"/>
    <x v="7"/>
    <n v="12"/>
    <s v="Q4"/>
    <s v="Tuesday"/>
    <s v="Gurugram"/>
    <s v="Email"/>
    <s v="Access Request"/>
    <x v="6"/>
    <x v="0"/>
    <s v="Normal"/>
    <s v="Good"/>
    <x v="0"/>
  </r>
  <r>
    <s v="OPS-101285"/>
    <d v="2025-04-22T00:00:00"/>
    <x v="4"/>
    <s v="Chennai"/>
    <s v="Vendor Query"/>
    <s v="Low"/>
    <x v="1"/>
    <x v="0"/>
    <x v="0"/>
    <n v="5.4"/>
    <n v="48"/>
    <x v="0"/>
    <n v="0"/>
    <n v="4.8"/>
    <n v="350"/>
    <n v="1890"/>
    <x v="10"/>
    <n v="4"/>
    <s v="Q2"/>
    <s v="Tuesday"/>
    <s v="Chennai"/>
    <s v="Portal"/>
    <s v="Vendor Query"/>
    <x v="4"/>
    <x v="0"/>
    <s v="Normal"/>
    <s v="Excellent"/>
    <x v="0"/>
  </r>
  <r>
    <s v="OPS-104867"/>
    <d v="2025-04-20T00:00:00"/>
    <x v="5"/>
    <s v="Noida"/>
    <s v="Data Correction"/>
    <s v="Medium"/>
    <x v="2"/>
    <x v="1"/>
    <x v="0"/>
    <n v="13.6"/>
    <n v="24"/>
    <x v="0"/>
    <n v="0"/>
    <n v="4.8"/>
    <n v="320"/>
    <n v="4352"/>
    <x v="10"/>
    <n v="4"/>
    <s v="Q2"/>
    <s v="Sunday"/>
    <s v="Noida"/>
    <s v="Teams"/>
    <s v="Data Correction"/>
    <x v="5"/>
    <x v="0"/>
    <s v="Normal"/>
    <s v="Good"/>
    <x v="0"/>
  </r>
  <r>
    <s v="OPS-101599"/>
    <d v="2025-02-09T00:00:00"/>
    <x v="3"/>
    <s v="Gurugram"/>
    <s v="Vendor Query"/>
    <s v="High"/>
    <x v="0"/>
    <x v="0"/>
    <x v="0"/>
    <n v="12.2"/>
    <n v="12"/>
    <x v="1"/>
    <n v="0"/>
    <n v="4.4000000000000004"/>
    <n v="450"/>
    <n v="5490"/>
    <x v="4"/>
    <n v="2"/>
    <s v="Q1"/>
    <s v="Sunday"/>
    <s v="Gurugram"/>
    <s v="Email"/>
    <s v="Vendor Query"/>
    <x v="3"/>
    <x v="1"/>
    <s v="Normal"/>
    <s v="At Risk"/>
    <x v="0"/>
  </r>
  <r>
    <s v="OPS-104413"/>
    <d v="2025-08-13T00:00:00"/>
    <x v="0"/>
    <s v="Noida"/>
    <s v="Report Request"/>
    <s v="Low"/>
    <x v="0"/>
    <x v="0"/>
    <x v="0"/>
    <n v="4.8"/>
    <n v="48"/>
    <x v="0"/>
    <n v="0"/>
    <n v="4.8"/>
    <n v="400"/>
    <n v="1920"/>
    <x v="1"/>
    <n v="8"/>
    <s v="Q3"/>
    <s v="Wednesday"/>
    <s v="Noida"/>
    <s v="Email"/>
    <s v="Report Request"/>
    <x v="0"/>
    <x v="0"/>
    <s v="Normal"/>
    <s v="Excellent"/>
    <x v="0"/>
  </r>
  <r>
    <s v="OPS-101314"/>
    <d v="2025-05-08T00:00:00"/>
    <x v="5"/>
    <s v="Noida"/>
    <s v="Vendor Query"/>
    <s v="Low"/>
    <x v="1"/>
    <x v="4"/>
    <x v="1"/>
    <n v="12.6"/>
    <n v="48"/>
    <x v="0"/>
    <n v="2"/>
    <n v="4.5"/>
    <n v="280"/>
    <n v="3528"/>
    <x v="2"/>
    <n v="5"/>
    <s v="Q2"/>
    <s v="Thursday"/>
    <s v="Noida"/>
    <s v="Portal"/>
    <s v="Vendor Query"/>
    <x v="5"/>
    <x v="0"/>
    <s v="Normal"/>
    <s v="Excellent"/>
    <x v="1"/>
  </r>
  <r>
    <s v="OPS-104662"/>
    <d v="2025-05-16T00:00:00"/>
    <x v="2"/>
    <s v="Noida"/>
    <s v="Data Correction"/>
    <s v="Medium"/>
    <x v="1"/>
    <x v="3"/>
    <x v="0"/>
    <n v="15.4"/>
    <n v="24"/>
    <x v="0"/>
    <n v="0"/>
    <n v="5"/>
    <n v="350"/>
    <n v="5390"/>
    <x v="2"/>
    <n v="5"/>
    <s v="Q2"/>
    <s v="Friday"/>
    <s v="Noida"/>
    <s v="Portal"/>
    <s v="Data Correction"/>
    <x v="2"/>
    <x v="0"/>
    <s v="Normal"/>
    <s v="Good"/>
    <x v="0"/>
  </r>
  <r>
    <s v="OPS-103027"/>
    <d v="2025-09-22T00:00:00"/>
    <x v="3"/>
    <s v="Chennai"/>
    <s v="Data Correction"/>
    <s v="Medium"/>
    <x v="0"/>
    <x v="2"/>
    <x v="0"/>
    <n v="29.6"/>
    <n v="24"/>
    <x v="1"/>
    <n v="1"/>
    <n v="4.0999999999999996"/>
    <n v="450"/>
    <n v="13320"/>
    <x v="9"/>
    <n v="9"/>
    <s v="Q3"/>
    <s v="Monday"/>
    <s v="Chennai"/>
    <s v="Email"/>
    <s v="Data Correction"/>
    <x v="3"/>
    <x v="1"/>
    <s v="Normal"/>
    <s v="At Risk"/>
    <x v="1"/>
  </r>
  <r>
    <s v="OPS-101959"/>
    <d v="2025-05-10T00:00:00"/>
    <x v="0"/>
    <s v="Hyderabad"/>
    <s v="Compliance Request"/>
    <s v="Medium"/>
    <x v="2"/>
    <x v="0"/>
    <x v="0"/>
    <n v="15.5"/>
    <n v="24"/>
    <x v="0"/>
    <n v="1"/>
    <n v="4.4000000000000004"/>
    <n v="280"/>
    <n v="4340"/>
    <x v="2"/>
    <n v="5"/>
    <s v="Q2"/>
    <s v="Saturday"/>
    <s v="Hyderabad"/>
    <s v="Teams"/>
    <s v="Compliance Request"/>
    <x v="0"/>
    <x v="0"/>
    <s v="Normal"/>
    <s v="Good"/>
    <x v="1"/>
  </r>
  <r>
    <s v="OPS-103171"/>
    <d v="2025-05-29T00:00:00"/>
    <x v="4"/>
    <s v="Chennai"/>
    <s v="Data Correction"/>
    <s v="Medium"/>
    <x v="0"/>
    <x v="0"/>
    <x v="0"/>
    <n v="6.8"/>
    <n v="24"/>
    <x v="0"/>
    <n v="0"/>
    <n v="4.8"/>
    <n v="280"/>
    <n v="1904"/>
    <x v="2"/>
    <n v="5"/>
    <s v="Q2"/>
    <s v="Thursday"/>
    <s v="Chennai"/>
    <s v="Email"/>
    <s v="Data Correction"/>
    <x v="4"/>
    <x v="0"/>
    <s v="Normal"/>
    <s v="Excellent"/>
    <x v="0"/>
  </r>
  <r>
    <s v="OPS-100483"/>
    <d v="2025-01-23T00:00:00"/>
    <x v="1"/>
    <s v="Noida"/>
    <s v="Vendor Query"/>
    <s v="Medium"/>
    <x v="3"/>
    <x v="4"/>
    <x v="0"/>
    <n v="8.6999999999999993"/>
    <n v="24"/>
    <x v="0"/>
    <n v="0"/>
    <n v="5"/>
    <n v="280"/>
    <n v="2436"/>
    <x v="5"/>
    <n v="1"/>
    <s v="Q1"/>
    <s v="Thursday"/>
    <s v="Noida"/>
    <s v="Phone"/>
    <s v="Vendor Query"/>
    <x v="1"/>
    <x v="0"/>
    <s v="Normal"/>
    <s v="Excellent"/>
    <x v="0"/>
  </r>
  <r>
    <s v="OPS-102595"/>
    <d v="2025-06-30T00:00:00"/>
    <x v="3"/>
    <s v="Hyderabad"/>
    <s v="Compliance Request"/>
    <s v="Medium"/>
    <x v="0"/>
    <x v="2"/>
    <x v="2"/>
    <n v="18.8"/>
    <n v="24"/>
    <x v="0"/>
    <n v="0"/>
    <n v="4.5999999999999996"/>
    <n v="320"/>
    <n v="6016"/>
    <x v="0"/>
    <n v="6"/>
    <s v="Q2"/>
    <s v="Monday"/>
    <s v="Hyderabad"/>
    <s v="Email"/>
    <s v="Compliance Request"/>
    <x v="3"/>
    <x v="0"/>
    <s v="Normal"/>
    <s v="Good"/>
    <x v="0"/>
  </r>
  <r>
    <s v="OPS-102128"/>
    <d v="2025-11-24T00:00:00"/>
    <x v="1"/>
    <s v="Pune"/>
    <s v="Vendor Query"/>
    <s v="Medium"/>
    <x v="0"/>
    <x v="1"/>
    <x v="0"/>
    <n v="10.199999999999999"/>
    <n v="24"/>
    <x v="0"/>
    <n v="1"/>
    <n v="4.5"/>
    <n v="280"/>
    <n v="2856"/>
    <x v="6"/>
    <n v="11"/>
    <s v="Q4"/>
    <s v="Monday"/>
    <s v="Pune"/>
    <s v="Email"/>
    <s v="Vendor Query"/>
    <x v="1"/>
    <x v="0"/>
    <s v="Normal"/>
    <s v="Excellent"/>
    <x v="1"/>
  </r>
  <r>
    <s v="OPS-104817"/>
    <d v="2025-02-07T00:00:00"/>
    <x v="2"/>
    <s v="Bengaluru"/>
    <s v="Compliance Request"/>
    <s v="High"/>
    <x v="0"/>
    <x v="1"/>
    <x v="0"/>
    <n v="8.1999999999999993"/>
    <n v="12"/>
    <x v="0"/>
    <n v="0"/>
    <n v="4.4000000000000004"/>
    <n v="280"/>
    <n v="2296"/>
    <x v="4"/>
    <n v="2"/>
    <s v="Q1"/>
    <s v="Friday"/>
    <s v="Bengaluru"/>
    <s v="Email"/>
    <s v="Compliance Request"/>
    <x v="2"/>
    <x v="0"/>
    <s v="Normal"/>
    <s v="Good"/>
    <x v="0"/>
  </r>
  <r>
    <s v="OPS-102283"/>
    <d v="2025-01-27T00:00:00"/>
    <x v="3"/>
    <s v="Bengaluru"/>
    <s v="Compliance Request"/>
    <s v="Low"/>
    <x v="1"/>
    <x v="2"/>
    <x v="2"/>
    <n v="29.6"/>
    <n v="48"/>
    <x v="0"/>
    <n v="0"/>
    <n v="4"/>
    <n v="320"/>
    <n v="9472"/>
    <x v="5"/>
    <n v="1"/>
    <s v="Q1"/>
    <s v="Monday"/>
    <s v="Bengaluru"/>
    <s v="Portal"/>
    <s v="Compliance Request"/>
    <x v="3"/>
    <x v="0"/>
    <s v="Normal"/>
    <s v="Good"/>
    <x v="0"/>
  </r>
  <r>
    <s v="OPS-104767"/>
    <d v="2025-10-21T00:00:00"/>
    <x v="2"/>
    <s v="Hyderabad"/>
    <s v="Access Request"/>
    <s v="Medium"/>
    <x v="0"/>
    <x v="0"/>
    <x v="0"/>
    <n v="1.3"/>
    <n v="24"/>
    <x v="0"/>
    <n v="1"/>
    <n v="4.5"/>
    <n v="350"/>
    <n v="455"/>
    <x v="3"/>
    <n v="10"/>
    <s v="Q4"/>
    <s v="Tuesday"/>
    <s v="Hyderabad"/>
    <s v="Email"/>
    <s v="Access Request"/>
    <x v="2"/>
    <x v="0"/>
    <s v="Normal"/>
    <s v="Excellent"/>
    <x v="1"/>
  </r>
  <r>
    <s v="OPS-102928"/>
    <d v="2025-07-11T00:00:00"/>
    <x v="2"/>
    <s v="Bengaluru"/>
    <s v="Access Request"/>
    <s v="Low"/>
    <x v="1"/>
    <x v="4"/>
    <x v="0"/>
    <n v="5.0999999999999996"/>
    <n v="48"/>
    <x v="0"/>
    <n v="0"/>
    <n v="4.5"/>
    <n v="400"/>
    <n v="2040"/>
    <x v="11"/>
    <n v="7"/>
    <s v="Q3"/>
    <s v="Friday"/>
    <s v="Bengaluru"/>
    <s v="Portal"/>
    <s v="Access Request"/>
    <x v="2"/>
    <x v="0"/>
    <s v="Normal"/>
    <s v="Excellent"/>
    <x v="0"/>
  </r>
  <r>
    <s v="OPS-104080"/>
    <d v="2025-02-09T00:00:00"/>
    <x v="1"/>
    <s v="Chennai"/>
    <s v="Compliance Request"/>
    <s v="Low"/>
    <x v="2"/>
    <x v="3"/>
    <x v="1"/>
    <n v="24.1"/>
    <n v="48"/>
    <x v="0"/>
    <n v="2"/>
    <n v="4"/>
    <n v="280"/>
    <n v="6748"/>
    <x v="4"/>
    <n v="2"/>
    <s v="Q1"/>
    <s v="Sunday"/>
    <s v="Chennai"/>
    <s v="Teams"/>
    <s v="Compliance Request"/>
    <x v="1"/>
    <x v="0"/>
    <s v="Normal"/>
    <s v="Good"/>
    <x v="1"/>
  </r>
  <r>
    <s v="OPS-104406"/>
    <d v="2025-06-17T00:00:00"/>
    <x v="6"/>
    <s v="Gurugram"/>
    <s v="Access Request"/>
    <s v="Critical"/>
    <x v="0"/>
    <x v="3"/>
    <x v="0"/>
    <n v="12.2"/>
    <n v="4"/>
    <x v="1"/>
    <n v="0"/>
    <n v="4.5"/>
    <n v="400"/>
    <n v="4880"/>
    <x v="0"/>
    <n v="6"/>
    <s v="Q2"/>
    <s v="Tuesday"/>
    <s v="Gurugram"/>
    <s v="Email"/>
    <s v="Access Request"/>
    <x v="6"/>
    <x v="1"/>
    <s v="Normal"/>
    <s v="Critical"/>
    <x v="0"/>
  </r>
  <r>
    <s v="OPS-101955"/>
    <d v="2025-04-21T00:00:00"/>
    <x v="6"/>
    <s v="Mumbai"/>
    <s v="Employee Query"/>
    <s v="Medium"/>
    <x v="0"/>
    <x v="3"/>
    <x v="0"/>
    <n v="8"/>
    <n v="24"/>
    <x v="0"/>
    <n v="1"/>
    <n v="4.4000000000000004"/>
    <n v="400"/>
    <n v="3200"/>
    <x v="10"/>
    <n v="4"/>
    <s v="Q2"/>
    <s v="Monday"/>
    <s v="Mumbai"/>
    <s v="Email"/>
    <s v="Employee Query"/>
    <x v="6"/>
    <x v="0"/>
    <s v="Normal"/>
    <s v="Excellent"/>
    <x v="1"/>
  </r>
  <r>
    <s v="OPS-100903"/>
    <d v="2025-08-15T00:00:00"/>
    <x v="5"/>
    <s v="Chennai"/>
    <s v="Data Correction"/>
    <s v="Low"/>
    <x v="2"/>
    <x v="1"/>
    <x v="1"/>
    <n v="23.1"/>
    <n v="48"/>
    <x v="0"/>
    <n v="2"/>
    <n v="3.9"/>
    <n v="280"/>
    <n v="6468"/>
    <x v="1"/>
    <n v="8"/>
    <s v="Q3"/>
    <s v="Friday"/>
    <s v="Chennai"/>
    <s v="Teams"/>
    <s v="Data Correction"/>
    <x v="5"/>
    <x v="0"/>
    <s v="Normal"/>
    <s v="Excellent"/>
    <x v="1"/>
  </r>
  <r>
    <s v="OPS-104013"/>
    <d v="2025-12-30T00:00:00"/>
    <x v="5"/>
    <s v="Noida"/>
    <s v="Data Correction"/>
    <s v="Medium"/>
    <x v="0"/>
    <x v="0"/>
    <x v="0"/>
    <n v="15.5"/>
    <n v="24"/>
    <x v="0"/>
    <n v="1"/>
    <n v="4.4000000000000004"/>
    <n v="350"/>
    <n v="5425"/>
    <x v="7"/>
    <n v="12"/>
    <s v="Q4"/>
    <s v="Tuesday"/>
    <s v="Noida"/>
    <s v="Email"/>
    <s v="Data Correction"/>
    <x v="5"/>
    <x v="0"/>
    <s v="Normal"/>
    <s v="Good"/>
    <x v="1"/>
  </r>
  <r>
    <s v="OPS-104699"/>
    <d v="2025-04-17T00:00:00"/>
    <x v="2"/>
    <s v="Gurugram"/>
    <s v="Employee Query"/>
    <s v="High"/>
    <x v="2"/>
    <x v="2"/>
    <x v="0"/>
    <n v="3.9"/>
    <n v="12"/>
    <x v="0"/>
    <n v="1"/>
    <n v="4.5"/>
    <n v="450"/>
    <n v="1755"/>
    <x v="10"/>
    <n v="4"/>
    <s v="Q2"/>
    <s v="Thursday"/>
    <s v="Gurugram"/>
    <s v="Teams"/>
    <s v="Employee Query"/>
    <x v="2"/>
    <x v="0"/>
    <s v="Normal"/>
    <s v="Excellent"/>
    <x v="1"/>
  </r>
  <r>
    <s v="OPS-101779"/>
    <d v="2025-07-25T00:00:00"/>
    <x v="4"/>
    <s v="Bengaluru"/>
    <s v="Access Request"/>
    <s v="High"/>
    <x v="1"/>
    <x v="0"/>
    <x v="0"/>
    <n v="12.6"/>
    <n v="12"/>
    <x v="1"/>
    <n v="1"/>
    <n v="4.5"/>
    <n v="280"/>
    <n v="3528"/>
    <x v="11"/>
    <n v="7"/>
    <s v="Q3"/>
    <s v="Friday"/>
    <s v="Bengaluru"/>
    <s v="Portal"/>
    <s v="Access Request"/>
    <x v="4"/>
    <x v="1"/>
    <s v="Normal"/>
    <s v="At Risk"/>
    <x v="1"/>
  </r>
  <r>
    <s v="OPS-103017"/>
    <d v="2025-11-21T00:00:00"/>
    <x v="2"/>
    <s v="Hyderabad"/>
    <s v="Invoice Query"/>
    <s v="Medium"/>
    <x v="0"/>
    <x v="1"/>
    <x v="2"/>
    <n v="4.4000000000000004"/>
    <n v="24"/>
    <x v="0"/>
    <n v="0"/>
    <n v="4.5"/>
    <n v="320"/>
    <n v="1408"/>
    <x v="6"/>
    <n v="11"/>
    <s v="Q4"/>
    <s v="Friday"/>
    <s v="Hyderabad"/>
    <s v="Email"/>
    <s v="Invoice Query"/>
    <x v="2"/>
    <x v="0"/>
    <s v="Normal"/>
    <s v="Excellent"/>
    <x v="0"/>
  </r>
  <r>
    <s v="OPS-100832"/>
    <d v="2025-10-08T00:00:00"/>
    <x v="5"/>
    <s v="Pune"/>
    <s v="Employee Query"/>
    <s v="Low"/>
    <x v="0"/>
    <x v="0"/>
    <x v="0"/>
    <n v="14.8"/>
    <n v="48"/>
    <x v="0"/>
    <n v="0"/>
    <n v="4.9000000000000004"/>
    <n v="450"/>
    <n v="6660"/>
    <x v="3"/>
    <n v="10"/>
    <s v="Q4"/>
    <s v="Wednesday"/>
    <s v="Pune"/>
    <s v="Email"/>
    <s v="Employee Query"/>
    <x v="5"/>
    <x v="0"/>
    <s v="Normal"/>
    <s v="Excellent"/>
    <x v="0"/>
  </r>
  <r>
    <s v="OPS-101364"/>
    <d v="2025-07-09T00:00:00"/>
    <x v="5"/>
    <s v="Gurugram"/>
    <s v="Invoice Query"/>
    <s v="High"/>
    <x v="2"/>
    <x v="4"/>
    <x v="0"/>
    <n v="24.6"/>
    <n v="12"/>
    <x v="1"/>
    <n v="0"/>
    <n v="4.5"/>
    <n v="400"/>
    <n v="9840"/>
    <x v="11"/>
    <n v="7"/>
    <s v="Q3"/>
    <s v="Wednesday"/>
    <s v="Gurugram"/>
    <s v="Teams"/>
    <s v="Invoice Query"/>
    <x v="5"/>
    <x v="1"/>
    <s v="Normal"/>
    <s v="Critical"/>
    <x v="0"/>
  </r>
  <r>
    <s v="OPS-102180"/>
    <d v="2025-09-20T00:00:00"/>
    <x v="4"/>
    <s v="Noida"/>
    <s v="Vendor Query"/>
    <s v="Medium"/>
    <x v="1"/>
    <x v="4"/>
    <x v="0"/>
    <n v="2"/>
    <n v="24"/>
    <x v="0"/>
    <n v="0"/>
    <n v="4.8"/>
    <n v="320"/>
    <n v="640"/>
    <x v="9"/>
    <n v="9"/>
    <s v="Q3"/>
    <s v="Saturday"/>
    <s v="Noida"/>
    <s v="Portal"/>
    <s v="Vendor Query"/>
    <x v="4"/>
    <x v="0"/>
    <s v="Normal"/>
    <s v="Excellent"/>
    <x v="0"/>
  </r>
  <r>
    <s v="OPS-104626"/>
    <d v="2025-06-20T00:00:00"/>
    <x v="6"/>
    <s v="Gurugram"/>
    <s v="Employee Query"/>
    <s v="Low"/>
    <x v="0"/>
    <x v="0"/>
    <x v="0"/>
    <n v="27.9"/>
    <n v="48"/>
    <x v="0"/>
    <n v="0"/>
    <n v="3.6"/>
    <n v="350"/>
    <n v="9765"/>
    <x v="0"/>
    <n v="6"/>
    <s v="Q2"/>
    <s v="Friday"/>
    <s v="Gurugram"/>
    <s v="Email"/>
    <s v="Employee Query"/>
    <x v="6"/>
    <x v="0"/>
    <s v="Normal"/>
    <s v="Good"/>
    <x v="0"/>
  </r>
  <r>
    <s v="OPS-100650"/>
    <d v="2025-12-14T00:00:00"/>
    <x v="4"/>
    <s v="Hyderabad"/>
    <s v="Data Correction"/>
    <s v="Low"/>
    <x v="0"/>
    <x v="0"/>
    <x v="0"/>
    <n v="20.2"/>
    <n v="48"/>
    <x v="0"/>
    <n v="1"/>
    <n v="4"/>
    <n v="400"/>
    <n v="8080"/>
    <x v="7"/>
    <n v="12"/>
    <s v="Q4"/>
    <s v="Sunday"/>
    <s v="Hyderabad"/>
    <s v="Email"/>
    <s v="Data Correction"/>
    <x v="4"/>
    <x v="0"/>
    <s v="Normal"/>
    <s v="Excellent"/>
    <x v="1"/>
  </r>
  <r>
    <s v="OPS-103754"/>
    <d v="2025-01-16T00:00:00"/>
    <x v="4"/>
    <s v="Chennai"/>
    <s v="Vendor Query"/>
    <s v="Medium"/>
    <x v="0"/>
    <x v="4"/>
    <x v="2"/>
    <n v="20.9"/>
    <n v="24"/>
    <x v="0"/>
    <n v="0"/>
    <n v="4.2"/>
    <n v="280"/>
    <n v="5852"/>
    <x v="5"/>
    <n v="1"/>
    <s v="Q1"/>
    <s v="Thursday"/>
    <s v="Chennai"/>
    <s v="Email"/>
    <s v="Vendor Query"/>
    <x v="4"/>
    <x v="0"/>
    <s v="Normal"/>
    <s v="Good"/>
    <x v="0"/>
  </r>
  <r>
    <s v="OPS-100328"/>
    <d v="2025-07-11T00:00:00"/>
    <x v="0"/>
    <s v="Noida"/>
    <s v="Employee Query"/>
    <s v="Medium"/>
    <x v="0"/>
    <x v="0"/>
    <x v="1"/>
    <n v="41.5"/>
    <n v="24"/>
    <x v="1"/>
    <n v="2"/>
    <n v="3.2"/>
    <n v="280"/>
    <n v="11620"/>
    <x v="11"/>
    <n v="7"/>
    <s v="Q3"/>
    <s v="Friday"/>
    <s v="Noida"/>
    <s v="Email"/>
    <s v="Employee Query"/>
    <x v="0"/>
    <x v="1"/>
    <s v="Normal"/>
    <s v="Critical"/>
    <x v="1"/>
  </r>
  <r>
    <s v="OPS-102273"/>
    <d v="2025-03-14T00:00:00"/>
    <x v="1"/>
    <s v="Chennai"/>
    <s v="Data Correction"/>
    <s v="Medium"/>
    <x v="1"/>
    <x v="4"/>
    <x v="0"/>
    <n v="16"/>
    <n v="24"/>
    <x v="0"/>
    <n v="1"/>
    <n v="3.7"/>
    <n v="350"/>
    <n v="5600"/>
    <x v="8"/>
    <n v="3"/>
    <s v="Q1"/>
    <s v="Friday"/>
    <s v="Chennai"/>
    <s v="Portal"/>
    <s v="Data Correction"/>
    <x v="1"/>
    <x v="0"/>
    <s v="Normal"/>
    <s v="Good"/>
    <x v="1"/>
  </r>
  <r>
    <s v="OPS-101865"/>
    <d v="2025-01-03T00:00:00"/>
    <x v="5"/>
    <s v="Gurugram"/>
    <s v="Vendor Query"/>
    <s v="Low"/>
    <x v="1"/>
    <x v="1"/>
    <x v="0"/>
    <n v="12.8"/>
    <n v="48"/>
    <x v="0"/>
    <n v="0"/>
    <n v="4.2"/>
    <n v="320"/>
    <n v="4096"/>
    <x v="5"/>
    <n v="1"/>
    <s v="Q1"/>
    <s v="Friday"/>
    <s v="Gurugram"/>
    <s v="Portal"/>
    <s v="Vendor Query"/>
    <x v="5"/>
    <x v="0"/>
    <s v="Normal"/>
    <s v="Excellent"/>
    <x v="0"/>
  </r>
  <r>
    <s v="OPS-104359"/>
    <d v="2025-09-23T00:00:00"/>
    <x v="5"/>
    <s v="Mumbai"/>
    <s v="System Issue"/>
    <s v="Medium"/>
    <x v="0"/>
    <x v="2"/>
    <x v="0"/>
    <n v="14.6"/>
    <n v="24"/>
    <x v="0"/>
    <n v="0"/>
    <n v="4.4000000000000004"/>
    <n v="320"/>
    <n v="4672"/>
    <x v="9"/>
    <n v="9"/>
    <s v="Q3"/>
    <s v="Tuesday"/>
    <s v="Mumbai"/>
    <s v="Email"/>
    <s v="System Issue"/>
    <x v="5"/>
    <x v="0"/>
    <s v="Normal"/>
    <s v="Good"/>
    <x v="0"/>
  </r>
  <r>
    <s v="OPS-104714"/>
    <d v="2025-09-07T00:00:00"/>
    <x v="4"/>
    <s v="Chennai"/>
    <s v="Compliance Request"/>
    <s v="Low"/>
    <x v="1"/>
    <x v="1"/>
    <x v="0"/>
    <n v="18.5"/>
    <n v="48"/>
    <x v="0"/>
    <n v="1"/>
    <n v="3.8"/>
    <n v="400"/>
    <n v="7400"/>
    <x v="9"/>
    <n v="9"/>
    <s v="Q3"/>
    <s v="Sunday"/>
    <s v="Chennai"/>
    <s v="Portal"/>
    <s v="Compliance Request"/>
    <x v="4"/>
    <x v="0"/>
    <s v="Normal"/>
    <s v="Excellent"/>
    <x v="1"/>
  </r>
  <r>
    <s v="OPS-104990"/>
    <d v="2025-10-20T00:00:00"/>
    <x v="3"/>
    <s v="Bengaluru"/>
    <s v="System Issue"/>
    <s v="Medium"/>
    <x v="0"/>
    <x v="3"/>
    <x v="1"/>
    <n v="15.5"/>
    <n v="24"/>
    <x v="0"/>
    <n v="1"/>
    <n v="4.2"/>
    <n v="320"/>
    <n v="4960"/>
    <x v="3"/>
    <n v="10"/>
    <s v="Q4"/>
    <s v="Monday"/>
    <s v="Bengaluru"/>
    <s v="Email"/>
    <s v="System Issue"/>
    <x v="3"/>
    <x v="0"/>
    <s v="Normal"/>
    <s v="Good"/>
    <x v="1"/>
  </r>
  <r>
    <s v="OPS-101126"/>
    <d v="2025-12-26T00:00:00"/>
    <x v="6"/>
    <s v="Bengaluru"/>
    <s v="Report Request"/>
    <s v="Medium"/>
    <x v="1"/>
    <x v="3"/>
    <x v="0"/>
    <n v="2.9"/>
    <n v="24"/>
    <x v="0"/>
    <n v="1"/>
    <n v="5"/>
    <n v="320"/>
    <n v="928"/>
    <x v="7"/>
    <n v="12"/>
    <s v="Q4"/>
    <s v="Friday"/>
    <s v="Bengaluru"/>
    <s v="Portal"/>
    <s v="Report Request"/>
    <x v="6"/>
    <x v="0"/>
    <s v="Normal"/>
    <s v="Excellent"/>
    <x v="1"/>
  </r>
  <r>
    <s v="OPS-103982"/>
    <d v="2025-12-18T00:00:00"/>
    <x v="2"/>
    <s v="Noida"/>
    <s v="Vendor Query"/>
    <s v="Low"/>
    <x v="0"/>
    <x v="4"/>
    <x v="0"/>
    <n v="6.1"/>
    <n v="48"/>
    <x v="0"/>
    <n v="0"/>
    <n v="4.5"/>
    <n v="320"/>
    <n v="1952"/>
    <x v="7"/>
    <n v="12"/>
    <s v="Q4"/>
    <s v="Thursday"/>
    <s v="Noida"/>
    <s v="Email"/>
    <s v="Vendor Query"/>
    <x v="2"/>
    <x v="0"/>
    <s v="Normal"/>
    <s v="Excellent"/>
    <x v="0"/>
  </r>
  <r>
    <s v="OPS-101509"/>
    <d v="2025-08-24T00:00:00"/>
    <x v="4"/>
    <s v="Gurugram"/>
    <s v="Employee Query"/>
    <s v="Medium"/>
    <x v="2"/>
    <x v="3"/>
    <x v="0"/>
    <n v="8.6"/>
    <n v="24"/>
    <x v="0"/>
    <n v="0"/>
    <n v="4.7"/>
    <n v="400"/>
    <n v="3440"/>
    <x v="1"/>
    <n v="8"/>
    <s v="Q3"/>
    <s v="Sunday"/>
    <s v="Gurugram"/>
    <s v="Teams"/>
    <s v="Employee Query"/>
    <x v="4"/>
    <x v="0"/>
    <s v="Normal"/>
    <s v="Excellent"/>
    <x v="0"/>
  </r>
  <r>
    <s v="OPS-103663"/>
    <d v="2025-07-10T00:00:00"/>
    <x v="2"/>
    <s v="Gurugram"/>
    <s v="Report Request"/>
    <s v="High"/>
    <x v="0"/>
    <x v="4"/>
    <x v="0"/>
    <n v="2.4"/>
    <n v="12"/>
    <x v="0"/>
    <n v="1"/>
    <n v="4.5999999999999996"/>
    <n v="400"/>
    <n v="960"/>
    <x v="11"/>
    <n v="7"/>
    <s v="Q3"/>
    <s v="Thursday"/>
    <s v="Gurugram"/>
    <s v="Email"/>
    <s v="Report Request"/>
    <x v="2"/>
    <x v="0"/>
    <s v="Normal"/>
    <s v="Excellent"/>
    <x v="1"/>
  </r>
  <r>
    <s v="OPS-103133"/>
    <d v="2025-10-02T00:00:00"/>
    <x v="3"/>
    <s v="Chennai"/>
    <s v="Data Correction"/>
    <s v="Medium"/>
    <x v="1"/>
    <x v="1"/>
    <x v="0"/>
    <n v="18.2"/>
    <n v="24"/>
    <x v="0"/>
    <n v="0"/>
    <n v="4.3"/>
    <n v="350"/>
    <n v="6370"/>
    <x v="3"/>
    <n v="10"/>
    <s v="Q4"/>
    <s v="Thursday"/>
    <s v="Chennai"/>
    <s v="Portal"/>
    <s v="Data Correction"/>
    <x v="3"/>
    <x v="0"/>
    <s v="Normal"/>
    <s v="Good"/>
    <x v="0"/>
  </r>
  <r>
    <s v="OPS-100301"/>
    <d v="2025-10-04T00:00:00"/>
    <x v="5"/>
    <s v="Bengaluru"/>
    <s v="Vendor Query"/>
    <s v="Medium"/>
    <x v="1"/>
    <x v="0"/>
    <x v="1"/>
    <n v="15"/>
    <n v="24"/>
    <x v="0"/>
    <n v="4"/>
    <n v="4.2"/>
    <n v="450"/>
    <n v="6750"/>
    <x v="3"/>
    <n v="10"/>
    <s v="Q4"/>
    <s v="Saturday"/>
    <s v="Bengaluru"/>
    <s v="Portal"/>
    <s v="Vendor Query"/>
    <x v="5"/>
    <x v="0"/>
    <s v="Normal"/>
    <s v="Good"/>
    <x v="1"/>
  </r>
  <r>
    <s v="OPS-101048"/>
    <d v="2025-03-03T00:00:00"/>
    <x v="5"/>
    <s v="Noida"/>
    <s v="Invoice Query"/>
    <s v="Low"/>
    <x v="0"/>
    <x v="0"/>
    <x v="0"/>
    <n v="10.9"/>
    <n v="48"/>
    <x v="0"/>
    <n v="0"/>
    <n v="4.5999999999999996"/>
    <n v="400"/>
    <n v="4360"/>
    <x v="8"/>
    <n v="3"/>
    <s v="Q1"/>
    <s v="Monday"/>
    <s v="Noida"/>
    <s v="Email"/>
    <s v="Invoice Query"/>
    <x v="5"/>
    <x v="0"/>
    <s v="Normal"/>
    <s v="Excellent"/>
    <x v="0"/>
  </r>
  <r>
    <s v="OPS-100261"/>
    <d v="2025-12-12T00:00:00"/>
    <x v="2"/>
    <s v="Pune"/>
    <s v="Vendor Query"/>
    <s v="Low"/>
    <x v="0"/>
    <x v="0"/>
    <x v="0"/>
    <n v="2.8"/>
    <n v="48"/>
    <x v="0"/>
    <n v="0"/>
    <n v="5"/>
    <n v="400"/>
    <n v="1120"/>
    <x v="7"/>
    <n v="12"/>
    <s v="Q4"/>
    <s v="Friday"/>
    <s v="Pune"/>
    <s v="Email"/>
    <s v="Vendor Query"/>
    <x v="2"/>
    <x v="0"/>
    <s v="Normal"/>
    <s v="Excellent"/>
    <x v="0"/>
  </r>
  <r>
    <s v="OPS-102272"/>
    <d v="2025-06-13T00:00:00"/>
    <x v="0"/>
    <s v="Bengaluru"/>
    <s v="Access Request"/>
    <s v="Medium"/>
    <x v="0"/>
    <x v="2"/>
    <x v="0"/>
    <n v="4.3"/>
    <n v="24"/>
    <x v="0"/>
    <n v="1"/>
    <n v="5"/>
    <n v="450"/>
    <n v="1935"/>
    <x v="0"/>
    <n v="6"/>
    <s v="Q2"/>
    <s v="Friday"/>
    <s v="Bengaluru"/>
    <s v="Email"/>
    <s v="Access Request"/>
    <x v="0"/>
    <x v="0"/>
    <s v="Normal"/>
    <s v="Excellent"/>
    <x v="1"/>
  </r>
  <r>
    <s v="OPS-102305"/>
    <d v="2025-04-26T00:00:00"/>
    <x v="0"/>
    <s v="Gurugram"/>
    <s v="Access Request"/>
    <s v="Medium"/>
    <x v="3"/>
    <x v="3"/>
    <x v="0"/>
    <n v="9.6999999999999993"/>
    <n v="24"/>
    <x v="0"/>
    <n v="0"/>
    <n v="4.3"/>
    <n v="350"/>
    <n v="3395"/>
    <x v="10"/>
    <n v="4"/>
    <s v="Q2"/>
    <s v="Saturday"/>
    <s v="Gurugram"/>
    <s v="Phone"/>
    <s v="Access Request"/>
    <x v="0"/>
    <x v="0"/>
    <s v="Normal"/>
    <s v="Excellent"/>
    <x v="0"/>
  </r>
  <r>
    <s v="OPS-101909"/>
    <d v="2025-06-08T00:00:00"/>
    <x v="2"/>
    <s v="Mumbai"/>
    <s v="Vendor Query"/>
    <s v="Low"/>
    <x v="1"/>
    <x v="2"/>
    <x v="0"/>
    <n v="11.2"/>
    <n v="48"/>
    <x v="0"/>
    <n v="1"/>
    <n v="4.9000000000000004"/>
    <n v="350"/>
    <n v="3920"/>
    <x v="0"/>
    <n v="6"/>
    <s v="Q2"/>
    <s v="Sunday"/>
    <s v="Mumbai"/>
    <s v="Portal"/>
    <s v="Vendor Query"/>
    <x v="2"/>
    <x v="0"/>
    <s v="Normal"/>
    <s v="Excellent"/>
    <x v="1"/>
  </r>
  <r>
    <s v="OPS-101080"/>
    <d v="2025-06-06T00:00:00"/>
    <x v="4"/>
    <s v="Gurugram"/>
    <s v="Invoice Query"/>
    <s v="High"/>
    <x v="0"/>
    <x v="3"/>
    <x v="0"/>
    <n v="8.3000000000000007"/>
    <n v="12"/>
    <x v="0"/>
    <n v="0"/>
    <n v="4.9000000000000004"/>
    <n v="400"/>
    <n v="3320"/>
    <x v="0"/>
    <n v="6"/>
    <s v="Q2"/>
    <s v="Friday"/>
    <s v="Gurugram"/>
    <s v="Email"/>
    <s v="Invoice Query"/>
    <x v="4"/>
    <x v="0"/>
    <s v="Normal"/>
    <s v="Good"/>
    <x v="0"/>
  </r>
  <r>
    <s v="OPS-103793"/>
    <d v="2025-02-15T00:00:00"/>
    <x v="1"/>
    <s v="Unknown"/>
    <s v="System Issue"/>
    <s v="Medium"/>
    <x v="0"/>
    <x v="3"/>
    <x v="0"/>
    <n v="0.6"/>
    <n v="24"/>
    <x v="0"/>
    <n v="1"/>
    <n v="4.8"/>
    <n v="280"/>
    <n v="168"/>
    <x v="4"/>
    <n v="2"/>
    <s v="Q1"/>
    <s v="Saturday"/>
    <s v="Unknown"/>
    <s v="Email"/>
    <s v="System Issue"/>
    <x v="1"/>
    <x v="0"/>
    <s v="Normal"/>
    <s v="Excellent"/>
    <x v="1"/>
  </r>
  <r>
    <s v="OPS-104092"/>
    <d v="2025-04-22T00:00:00"/>
    <x v="1"/>
    <s v="Noida"/>
    <s v="System Issue"/>
    <s v="Medium"/>
    <x v="2"/>
    <x v="4"/>
    <x v="1"/>
    <n v="27"/>
    <n v="24"/>
    <x v="1"/>
    <n v="2"/>
    <n v="3.5"/>
    <n v="450"/>
    <n v="12150"/>
    <x v="10"/>
    <n v="4"/>
    <s v="Q2"/>
    <s v="Tuesday"/>
    <s v="Noida"/>
    <s v="Teams"/>
    <s v="System Issue"/>
    <x v="1"/>
    <x v="1"/>
    <s v="Normal"/>
    <s v="At Risk"/>
    <x v="1"/>
  </r>
  <r>
    <s v="OPS-100480"/>
    <d v="2025-09-11T00:00:00"/>
    <x v="3"/>
    <s v="Chennai"/>
    <s v="Data Correction"/>
    <s v="Low"/>
    <x v="0"/>
    <x v="2"/>
    <x v="0"/>
    <n v="6.8"/>
    <n v="48"/>
    <x v="0"/>
    <n v="1"/>
    <n v="3.7"/>
    <n v="280"/>
    <n v="1904"/>
    <x v="9"/>
    <n v="9"/>
    <s v="Q3"/>
    <s v="Thursday"/>
    <s v="Chennai"/>
    <s v="Email"/>
    <s v="Data Correction"/>
    <x v="3"/>
    <x v="0"/>
    <s v="Normal"/>
    <s v="Excellent"/>
    <x v="1"/>
  </r>
  <r>
    <s v="OPS-103360"/>
    <d v="2025-12-30T00:00:00"/>
    <x v="3"/>
    <s v="Pune"/>
    <s v="Employee Query"/>
    <s v="High"/>
    <x v="1"/>
    <x v="4"/>
    <x v="0"/>
    <n v="8.6"/>
    <n v="12"/>
    <x v="0"/>
    <n v="2"/>
    <n v="4.5"/>
    <n v="450"/>
    <n v="3870"/>
    <x v="7"/>
    <n v="12"/>
    <s v="Q4"/>
    <s v="Tuesday"/>
    <s v="Pune"/>
    <s v="Portal"/>
    <s v="Employee Query"/>
    <x v="3"/>
    <x v="0"/>
    <s v="Normal"/>
    <s v="Good"/>
    <x v="1"/>
  </r>
  <r>
    <s v="OPS-104637"/>
    <d v="2025-06-05T00:00:00"/>
    <x v="3"/>
    <s v="Noida"/>
    <s v="Vendor Query"/>
    <s v="Low"/>
    <x v="0"/>
    <x v="2"/>
    <x v="0"/>
    <n v="10.4"/>
    <n v="48"/>
    <x v="0"/>
    <n v="1"/>
    <n v="4.9000000000000004"/>
    <n v="280"/>
    <n v="2912"/>
    <x v="0"/>
    <n v="6"/>
    <s v="Q2"/>
    <s v="Thursday"/>
    <s v="Noida"/>
    <s v="Email"/>
    <s v="Vendor Query"/>
    <x v="3"/>
    <x v="0"/>
    <s v="Normal"/>
    <s v="Excellent"/>
    <x v="1"/>
  </r>
  <r>
    <s v="OPS-101340"/>
    <d v="2025-12-07T00:00:00"/>
    <x v="2"/>
    <s v="Gurugram"/>
    <s v="Access Request"/>
    <s v="Low"/>
    <x v="0"/>
    <x v="0"/>
    <x v="2"/>
    <n v="2.7"/>
    <n v="48"/>
    <x v="0"/>
    <n v="0"/>
    <n v="5"/>
    <n v="350"/>
    <n v="945"/>
    <x v="7"/>
    <n v="12"/>
    <s v="Q4"/>
    <s v="Sunday"/>
    <s v="Gurugram"/>
    <s v="Email"/>
    <s v="Access Request"/>
    <x v="2"/>
    <x v="0"/>
    <s v="Normal"/>
    <s v="Excellent"/>
    <x v="0"/>
  </r>
  <r>
    <s v="OPS-102424"/>
    <d v="2025-06-09T00:00:00"/>
    <x v="6"/>
    <s v="Gurugram"/>
    <s v="Employee Query"/>
    <s v="Low"/>
    <x v="1"/>
    <x v="2"/>
    <x v="0"/>
    <n v="17.2"/>
    <n v="48"/>
    <x v="0"/>
    <n v="0"/>
    <n v="4.8"/>
    <n v="350"/>
    <n v="6020"/>
    <x v="0"/>
    <n v="6"/>
    <s v="Q2"/>
    <s v="Monday"/>
    <s v="Gurugram"/>
    <s v="Portal"/>
    <s v="Employee Query"/>
    <x v="6"/>
    <x v="0"/>
    <s v="Normal"/>
    <s v="Excellent"/>
    <x v="0"/>
  </r>
  <r>
    <s v="OPS-103260"/>
    <d v="2025-02-10T00:00:00"/>
    <x v="0"/>
    <s v="Noida"/>
    <s v="Report Request"/>
    <s v="Medium"/>
    <x v="0"/>
    <x v="0"/>
    <x v="0"/>
    <n v="25.1"/>
    <n v="24"/>
    <x v="1"/>
    <n v="0"/>
    <n v="4.9000000000000004"/>
    <n v="400"/>
    <n v="10040"/>
    <x v="4"/>
    <n v="2"/>
    <s v="Q1"/>
    <s v="Monday"/>
    <s v="Noida"/>
    <s v="Email"/>
    <s v="Report Request"/>
    <x v="0"/>
    <x v="1"/>
    <s v="Normal"/>
    <s v="At Risk"/>
    <x v="0"/>
  </r>
  <r>
    <s v="OPS-104941"/>
    <d v="2025-12-06T00:00:00"/>
    <x v="1"/>
    <s v="Bengaluru"/>
    <s v="Employee Query"/>
    <s v="Medium"/>
    <x v="4"/>
    <x v="4"/>
    <x v="0"/>
    <n v="19.8"/>
    <n v="24"/>
    <x v="0"/>
    <n v="0"/>
    <n v="4.3"/>
    <n v="320"/>
    <n v="6336"/>
    <x v="7"/>
    <n v="12"/>
    <s v="Q4"/>
    <s v="Saturday"/>
    <s v="Bengaluru"/>
    <s v="Unknown"/>
    <s v="Employee Query"/>
    <x v="1"/>
    <x v="0"/>
    <s v="Normal"/>
    <s v="Good"/>
    <x v="0"/>
  </r>
  <r>
    <s v="OPS-100513"/>
    <d v="2025-03-06T00:00:00"/>
    <x v="4"/>
    <s v="Mumbai"/>
    <s v="Data Correction"/>
    <s v="Medium"/>
    <x v="0"/>
    <x v="0"/>
    <x v="0"/>
    <n v="41.9"/>
    <n v="24"/>
    <x v="1"/>
    <n v="1"/>
    <n v="3.9"/>
    <n v="450"/>
    <n v="18855"/>
    <x v="8"/>
    <n v="3"/>
    <s v="Q1"/>
    <s v="Thursday"/>
    <s v="Mumbai"/>
    <s v="Email"/>
    <s v="Data Correction"/>
    <x v="4"/>
    <x v="1"/>
    <s v="Normal"/>
    <s v="Critical"/>
    <x v="1"/>
  </r>
  <r>
    <s v="OPS-102968"/>
    <d v="2025-10-24T00:00:00"/>
    <x v="6"/>
    <s v="Noida"/>
    <s v="Vendor Query"/>
    <s v="Medium"/>
    <x v="0"/>
    <x v="0"/>
    <x v="0"/>
    <n v="16.899999999999999"/>
    <n v="24"/>
    <x v="0"/>
    <n v="1"/>
    <n v="4.3"/>
    <n v="280"/>
    <n v="4732"/>
    <x v="3"/>
    <n v="10"/>
    <s v="Q4"/>
    <s v="Friday"/>
    <s v="Noida"/>
    <s v="Email"/>
    <s v="Vendor Query"/>
    <x v="6"/>
    <x v="0"/>
    <s v="Normal"/>
    <s v="Good"/>
    <x v="1"/>
  </r>
  <r>
    <s v="OPS-100871"/>
    <d v="2025-03-02T00:00:00"/>
    <x v="2"/>
    <s v="Hyderabad"/>
    <s v="Vendor Query"/>
    <s v="Critical"/>
    <x v="1"/>
    <x v="3"/>
    <x v="0"/>
    <n v="3.1"/>
    <n v="4"/>
    <x v="0"/>
    <n v="0"/>
    <n v="5"/>
    <n v="320"/>
    <n v="992"/>
    <x v="8"/>
    <n v="3"/>
    <s v="Q1"/>
    <s v="Sunday"/>
    <s v="Hyderabad"/>
    <s v="Portal"/>
    <s v="Vendor Query"/>
    <x v="2"/>
    <x v="0"/>
    <s v="Normal"/>
    <s v="Good"/>
    <x v="0"/>
  </r>
  <r>
    <s v="OPS-104667"/>
    <d v="2025-07-04T00:00:00"/>
    <x v="3"/>
    <s v="Noida"/>
    <s v="System Issue"/>
    <s v="Low"/>
    <x v="0"/>
    <x v="3"/>
    <x v="1"/>
    <n v="17"/>
    <n v="48"/>
    <x v="0"/>
    <n v="2"/>
    <n v="4.4000000000000004"/>
    <n v="280"/>
    <n v="4760"/>
    <x v="11"/>
    <n v="7"/>
    <s v="Q3"/>
    <s v="Friday"/>
    <s v="Noida"/>
    <s v="Email"/>
    <s v="System Issue"/>
    <x v="3"/>
    <x v="0"/>
    <s v="Normal"/>
    <s v="Excellent"/>
    <x v="1"/>
  </r>
  <r>
    <s v="OPS-102460"/>
    <d v="2025-05-04T00:00:00"/>
    <x v="6"/>
    <s v="Mumbai"/>
    <s v="Data Correction"/>
    <s v="Low"/>
    <x v="2"/>
    <x v="1"/>
    <x v="1"/>
    <n v="36.200000000000003"/>
    <n v="48"/>
    <x v="0"/>
    <n v="3"/>
    <n v="3.3"/>
    <n v="280"/>
    <n v="10136"/>
    <x v="2"/>
    <n v="5"/>
    <s v="Q2"/>
    <s v="Sunday"/>
    <s v="Mumbai"/>
    <s v="Teams"/>
    <s v="Data Correction"/>
    <x v="6"/>
    <x v="0"/>
    <s v="Normal"/>
    <s v="Good"/>
    <x v="1"/>
  </r>
  <r>
    <s v="OPS-101436"/>
    <d v="2025-03-21T00:00:00"/>
    <x v="0"/>
    <s v="Pune"/>
    <s v="System Issue"/>
    <s v="Low"/>
    <x v="2"/>
    <x v="3"/>
    <x v="0"/>
    <n v="19"/>
    <n v="48"/>
    <x v="0"/>
    <n v="0"/>
    <n v="4.9000000000000004"/>
    <n v="280"/>
    <n v="5320"/>
    <x v="8"/>
    <n v="3"/>
    <s v="Q1"/>
    <s v="Friday"/>
    <s v="Pune"/>
    <s v="Teams"/>
    <s v="System Issue"/>
    <x v="0"/>
    <x v="0"/>
    <s v="Normal"/>
    <s v="Excellent"/>
    <x v="0"/>
  </r>
  <r>
    <s v="OPS-102923"/>
    <d v="2025-12-10T00:00:00"/>
    <x v="1"/>
    <s v="Gurugram"/>
    <s v="Data Correction"/>
    <s v="Low"/>
    <x v="0"/>
    <x v="3"/>
    <x v="0"/>
    <n v="14.6"/>
    <n v="48"/>
    <x v="0"/>
    <n v="0"/>
    <n v="3.9"/>
    <n v="280"/>
    <n v="4088"/>
    <x v="7"/>
    <n v="12"/>
    <s v="Q4"/>
    <s v="Wednesday"/>
    <s v="Gurugram"/>
    <s v="Email"/>
    <s v="Data Correction"/>
    <x v="1"/>
    <x v="0"/>
    <s v="Normal"/>
    <s v="Excellent"/>
    <x v="0"/>
  </r>
  <r>
    <s v="OPS-101900"/>
    <d v="2025-08-31T00:00:00"/>
    <x v="0"/>
    <s v="Gurugram"/>
    <s v="Compliance Request"/>
    <s v="Medium"/>
    <x v="1"/>
    <x v="1"/>
    <x v="0"/>
    <n v="7.6"/>
    <n v="24"/>
    <x v="0"/>
    <n v="0"/>
    <n v="4.8"/>
    <n v="320"/>
    <n v="2432"/>
    <x v="1"/>
    <n v="8"/>
    <s v="Q3"/>
    <s v="Sunday"/>
    <s v="Gurugram"/>
    <s v="Portal"/>
    <s v="Compliance Request"/>
    <x v="0"/>
    <x v="0"/>
    <s v="Normal"/>
    <s v="Excellent"/>
    <x v="0"/>
  </r>
  <r>
    <s v="OPS-101401"/>
    <d v="2025-09-01T00:00:00"/>
    <x v="6"/>
    <s v="Mumbai"/>
    <s v="Invoice Query"/>
    <s v="Medium"/>
    <x v="1"/>
    <x v="4"/>
    <x v="0"/>
    <n v="14.3"/>
    <n v="24"/>
    <x v="0"/>
    <n v="2"/>
    <n v="3.7"/>
    <n v="450"/>
    <n v="6435"/>
    <x v="9"/>
    <n v="9"/>
    <s v="Q3"/>
    <s v="Monday"/>
    <s v="Mumbai"/>
    <s v="Portal"/>
    <s v="Invoice Query"/>
    <x v="6"/>
    <x v="0"/>
    <s v="Normal"/>
    <s v="Good"/>
    <x v="1"/>
  </r>
  <r>
    <s v="OPS-102311"/>
    <d v="2025-10-14T00:00:00"/>
    <x v="6"/>
    <s v="Pune"/>
    <s v="Compliance Request"/>
    <s v="Low"/>
    <x v="0"/>
    <x v="3"/>
    <x v="2"/>
    <n v="14.3"/>
    <n v="48"/>
    <x v="0"/>
    <n v="0"/>
    <n v="4.5999999999999996"/>
    <n v="320"/>
    <n v="4576"/>
    <x v="3"/>
    <n v="10"/>
    <s v="Q4"/>
    <s v="Tuesday"/>
    <s v="Pune"/>
    <s v="Email"/>
    <s v="Compliance Request"/>
    <x v="6"/>
    <x v="0"/>
    <s v="Normal"/>
    <s v="Excellent"/>
    <x v="0"/>
  </r>
  <r>
    <s v="OPS-102582"/>
    <d v="2025-04-15T00:00:00"/>
    <x v="1"/>
    <s v="Mumbai"/>
    <s v="Invoice Query"/>
    <s v="Low"/>
    <x v="0"/>
    <x v="0"/>
    <x v="0"/>
    <n v="5.4"/>
    <n v="48"/>
    <x v="0"/>
    <n v="1"/>
    <s v="Unknown"/>
    <n v="450"/>
    <n v="2430"/>
    <x v="10"/>
    <n v="4"/>
    <s v="Q2"/>
    <s v="Tuesday"/>
    <s v="Mumbai"/>
    <s v="Email"/>
    <s v="Invoice Query"/>
    <x v="1"/>
    <x v="0"/>
    <s v="Normal"/>
    <s v="Excellent"/>
    <x v="1"/>
  </r>
  <r>
    <s v="OPS-101062"/>
    <d v="2025-12-19T00:00:00"/>
    <x v="0"/>
    <s v="Pune"/>
    <s v="Vendor Query"/>
    <s v="Medium"/>
    <x v="1"/>
    <x v="3"/>
    <x v="0"/>
    <n v="6.1"/>
    <n v="24"/>
    <x v="0"/>
    <n v="0"/>
    <n v="4.7"/>
    <n v="400"/>
    <n v="2440"/>
    <x v="7"/>
    <n v="12"/>
    <s v="Q4"/>
    <s v="Friday"/>
    <s v="Pune"/>
    <s v="Portal"/>
    <s v="Vendor Query"/>
    <x v="0"/>
    <x v="0"/>
    <s v="Normal"/>
    <s v="Excellent"/>
    <x v="0"/>
  </r>
  <r>
    <s v="OPS-103731"/>
    <d v="2025-01-21T00:00:00"/>
    <x v="4"/>
    <s v="Mumbai"/>
    <s v="Compliance Request"/>
    <s v="Low"/>
    <x v="1"/>
    <x v="4"/>
    <x v="0"/>
    <n v="24.8"/>
    <n v="48"/>
    <x v="0"/>
    <n v="1"/>
    <n v="4.2"/>
    <n v="400"/>
    <n v="9920"/>
    <x v="5"/>
    <n v="1"/>
    <s v="Q1"/>
    <s v="Tuesday"/>
    <s v="Mumbai"/>
    <s v="Portal"/>
    <s v="Compliance Request"/>
    <x v="4"/>
    <x v="0"/>
    <s v="Normal"/>
    <s v="Good"/>
    <x v="1"/>
  </r>
  <r>
    <s v="OPS-104404"/>
    <d v="2025-06-19T00:00:00"/>
    <x v="5"/>
    <s v="Chennai"/>
    <s v="Employee Query"/>
    <s v="Low"/>
    <x v="0"/>
    <x v="4"/>
    <x v="0"/>
    <n v="3.3"/>
    <n v="48"/>
    <x v="0"/>
    <n v="3"/>
    <n v="4.4000000000000004"/>
    <n v="320"/>
    <n v="1056"/>
    <x v="0"/>
    <n v="6"/>
    <s v="Q2"/>
    <s v="Thursday"/>
    <s v="Chennai"/>
    <s v="Email"/>
    <s v="Employee Query"/>
    <x v="5"/>
    <x v="0"/>
    <s v="Normal"/>
    <s v="Excellent"/>
    <x v="1"/>
  </r>
  <r>
    <s v="OPS-104054"/>
    <d v="2025-12-09T00:00:00"/>
    <x v="3"/>
    <s v="Noida"/>
    <s v="Report Request"/>
    <s v="Medium"/>
    <x v="3"/>
    <x v="1"/>
    <x v="0"/>
    <n v="25.7"/>
    <n v="24"/>
    <x v="1"/>
    <n v="2"/>
    <n v="4"/>
    <n v="400"/>
    <n v="10280"/>
    <x v="7"/>
    <n v="12"/>
    <s v="Q4"/>
    <s v="Tuesday"/>
    <s v="Noida"/>
    <s v="Phone"/>
    <s v="Report Request"/>
    <x v="3"/>
    <x v="1"/>
    <s v="Normal"/>
    <s v="At Risk"/>
    <x v="1"/>
  </r>
  <r>
    <s v="OPS-104042"/>
    <d v="2025-04-26T00:00:00"/>
    <x v="2"/>
    <s v="Hyderabad"/>
    <s v="Vendor Query"/>
    <s v="Low"/>
    <x v="0"/>
    <x v="3"/>
    <x v="0"/>
    <n v="12.6"/>
    <n v="48"/>
    <x v="0"/>
    <n v="3"/>
    <n v="4.3"/>
    <n v="450"/>
    <n v="5670"/>
    <x v="10"/>
    <n v="4"/>
    <s v="Q2"/>
    <s v="Saturday"/>
    <s v="Hyderabad"/>
    <s v="Email"/>
    <s v="Vendor Query"/>
    <x v="2"/>
    <x v="0"/>
    <s v="Normal"/>
    <s v="Excellent"/>
    <x v="1"/>
  </r>
  <r>
    <s v="OPS-102775"/>
    <d v="2025-07-17T00:00:00"/>
    <x v="3"/>
    <s v="Chennai"/>
    <s v="Vendor Query"/>
    <s v="High"/>
    <x v="3"/>
    <x v="2"/>
    <x v="0"/>
    <n v="17.3"/>
    <n v="12"/>
    <x v="1"/>
    <n v="2"/>
    <n v="3.7"/>
    <n v="450"/>
    <n v="7785"/>
    <x v="11"/>
    <n v="7"/>
    <s v="Q3"/>
    <s v="Thursday"/>
    <s v="Chennai"/>
    <s v="Phone"/>
    <s v="Vendor Query"/>
    <x v="3"/>
    <x v="1"/>
    <s v="Normal"/>
    <s v="At Risk"/>
    <x v="1"/>
  </r>
  <r>
    <s v="OPS-103053"/>
    <d v="2025-06-25T00:00:00"/>
    <x v="3"/>
    <s v="Gurugram"/>
    <s v="Compliance Request"/>
    <s v="Critical"/>
    <x v="0"/>
    <x v="0"/>
    <x v="1"/>
    <n v="23.9"/>
    <n v="4"/>
    <x v="1"/>
    <n v="3"/>
    <n v="3.2"/>
    <n v="400"/>
    <n v="9560"/>
    <x v="0"/>
    <n v="6"/>
    <s v="Q2"/>
    <s v="Wednesday"/>
    <s v="Gurugram"/>
    <s v="Email"/>
    <s v="Compliance Request"/>
    <x v="3"/>
    <x v="1"/>
    <s v="Critical Risk"/>
    <s v="Critical"/>
    <x v="1"/>
  </r>
  <r>
    <s v="OPS-101134"/>
    <d v="2025-12-29T00:00:00"/>
    <x v="4"/>
    <s v="Pune"/>
    <s v="System Issue"/>
    <s v="Medium"/>
    <x v="0"/>
    <x v="1"/>
    <x v="0"/>
    <n v="3.3"/>
    <n v="24"/>
    <x v="0"/>
    <n v="0"/>
    <n v="5"/>
    <n v="280"/>
    <n v="924"/>
    <x v="7"/>
    <n v="12"/>
    <s v="Q4"/>
    <s v="Monday"/>
    <s v="Pune"/>
    <s v="Email"/>
    <s v="System Issue"/>
    <x v="4"/>
    <x v="0"/>
    <s v="Normal"/>
    <s v="Excellent"/>
    <x v="0"/>
  </r>
  <r>
    <s v="OPS-100802"/>
    <d v="2025-01-30T00:00:00"/>
    <x v="1"/>
    <s v="Hyderabad"/>
    <s v="Employee Query"/>
    <s v="Medium"/>
    <x v="1"/>
    <x v="4"/>
    <x v="0"/>
    <n v="40"/>
    <n v="24"/>
    <x v="1"/>
    <n v="1"/>
    <n v="3.8"/>
    <n v="280"/>
    <n v="11200"/>
    <x v="5"/>
    <n v="1"/>
    <s v="Q1"/>
    <s v="Thursday"/>
    <s v="Hyderabad"/>
    <s v="Portal"/>
    <s v="Employee Query"/>
    <x v="1"/>
    <x v="1"/>
    <s v="Normal"/>
    <s v="Critical"/>
    <x v="1"/>
  </r>
  <r>
    <s v="OPS-103439"/>
    <d v="2025-03-10T00:00:00"/>
    <x v="3"/>
    <s v="Bengaluru"/>
    <s v="Data Correction"/>
    <s v="Medium"/>
    <x v="2"/>
    <x v="0"/>
    <x v="0"/>
    <n v="17.2"/>
    <n v="24"/>
    <x v="0"/>
    <n v="0"/>
    <n v="4.8"/>
    <n v="400"/>
    <n v="6880"/>
    <x v="8"/>
    <n v="3"/>
    <s v="Q1"/>
    <s v="Monday"/>
    <s v="Bengaluru"/>
    <s v="Teams"/>
    <s v="Data Correction"/>
    <x v="3"/>
    <x v="0"/>
    <s v="Normal"/>
    <s v="Good"/>
    <x v="0"/>
  </r>
  <r>
    <s v="OPS-103085"/>
    <d v="2025-11-09T00:00:00"/>
    <x v="2"/>
    <s v="Mumbai"/>
    <s v="Access Request"/>
    <s v="Low"/>
    <x v="1"/>
    <x v="1"/>
    <x v="0"/>
    <n v="9.8000000000000007"/>
    <n v="48"/>
    <x v="0"/>
    <n v="0"/>
    <n v="4.5"/>
    <n v="320"/>
    <n v="3136"/>
    <x v="6"/>
    <n v="11"/>
    <s v="Q4"/>
    <s v="Sunday"/>
    <s v="Mumbai"/>
    <s v="Portal"/>
    <s v="Access Request"/>
    <x v="2"/>
    <x v="0"/>
    <s v="Normal"/>
    <s v="Excellent"/>
    <x v="0"/>
  </r>
  <r>
    <s v="OPS-102178"/>
    <d v="2025-12-11T00:00:00"/>
    <x v="2"/>
    <s v="Gurugram"/>
    <s v="Report Request"/>
    <s v="Low"/>
    <x v="1"/>
    <x v="2"/>
    <x v="2"/>
    <n v="7.3"/>
    <n v="48"/>
    <x v="0"/>
    <n v="1"/>
    <n v="4.4000000000000004"/>
    <n v="350"/>
    <n v="2555"/>
    <x v="7"/>
    <n v="12"/>
    <s v="Q4"/>
    <s v="Thursday"/>
    <s v="Gurugram"/>
    <s v="Portal"/>
    <s v="Report Request"/>
    <x v="2"/>
    <x v="0"/>
    <s v="Normal"/>
    <s v="Excellent"/>
    <x v="1"/>
  </r>
  <r>
    <s v="OPS-101815"/>
    <d v="2025-03-21T00:00:00"/>
    <x v="5"/>
    <s v="Mumbai"/>
    <s v="Employee Query"/>
    <s v="Low"/>
    <x v="0"/>
    <x v="0"/>
    <x v="0"/>
    <n v="8.4"/>
    <n v="48"/>
    <x v="0"/>
    <n v="0"/>
    <n v="5"/>
    <n v="320"/>
    <n v="2688"/>
    <x v="8"/>
    <n v="3"/>
    <s v="Q1"/>
    <s v="Friday"/>
    <s v="Mumbai"/>
    <s v="Email"/>
    <s v="Employee Query"/>
    <x v="5"/>
    <x v="0"/>
    <s v="Normal"/>
    <s v="Excellent"/>
    <x v="0"/>
  </r>
  <r>
    <s v="OPS-103878"/>
    <d v="2025-10-05T00:00:00"/>
    <x v="3"/>
    <s v="Bengaluru"/>
    <s v="System Issue"/>
    <s v="High"/>
    <x v="0"/>
    <x v="2"/>
    <x v="0"/>
    <n v="14.5"/>
    <n v="12"/>
    <x v="1"/>
    <n v="1"/>
    <n v="4.3"/>
    <n v="280"/>
    <n v="4060"/>
    <x v="3"/>
    <n v="10"/>
    <s v="Q4"/>
    <s v="Sunday"/>
    <s v="Bengaluru"/>
    <s v="Email"/>
    <s v="System Issue"/>
    <x v="3"/>
    <x v="1"/>
    <s v="Normal"/>
    <s v="At Risk"/>
    <x v="1"/>
  </r>
  <r>
    <s v="OPS-100510"/>
    <d v="2025-04-11T00:00:00"/>
    <x v="1"/>
    <s v="Hyderabad"/>
    <s v="Employee Query"/>
    <s v="Low"/>
    <x v="1"/>
    <x v="2"/>
    <x v="0"/>
    <n v="3.2"/>
    <n v="48"/>
    <x v="0"/>
    <n v="0"/>
    <n v="4.9000000000000004"/>
    <n v="450"/>
    <n v="1440"/>
    <x v="10"/>
    <n v="4"/>
    <s v="Q2"/>
    <s v="Friday"/>
    <s v="Hyderabad"/>
    <s v="Portal"/>
    <s v="Employee Query"/>
    <x v="1"/>
    <x v="0"/>
    <s v="Normal"/>
    <s v="Excellent"/>
    <x v="0"/>
  </r>
  <r>
    <s v="OPS-102457"/>
    <d v="2025-11-04T00:00:00"/>
    <x v="5"/>
    <s v="Bengaluru"/>
    <s v="Access Request"/>
    <s v="Low"/>
    <x v="2"/>
    <x v="2"/>
    <x v="0"/>
    <n v="16.3"/>
    <n v="48"/>
    <x v="0"/>
    <n v="1"/>
    <n v="4.4000000000000004"/>
    <n v="450"/>
    <n v="7335"/>
    <x v="6"/>
    <n v="11"/>
    <s v="Q4"/>
    <s v="Tuesday"/>
    <s v="Bengaluru"/>
    <s v="Teams"/>
    <s v="Access Request"/>
    <x v="5"/>
    <x v="0"/>
    <s v="Normal"/>
    <s v="Excellent"/>
    <x v="1"/>
  </r>
  <r>
    <s v="OPS-101305"/>
    <d v="2025-12-08T00:00:00"/>
    <x v="4"/>
    <s v="Noida"/>
    <s v="Employee Query"/>
    <s v="Medium"/>
    <x v="2"/>
    <x v="0"/>
    <x v="0"/>
    <n v="29.6"/>
    <n v="24"/>
    <x v="1"/>
    <n v="0"/>
    <n v="3.9"/>
    <n v="450"/>
    <n v="13320"/>
    <x v="7"/>
    <n v="12"/>
    <s v="Q4"/>
    <s v="Monday"/>
    <s v="Noida"/>
    <s v="Teams"/>
    <s v="Employee Query"/>
    <x v="4"/>
    <x v="1"/>
    <s v="Normal"/>
    <s v="At Risk"/>
    <x v="0"/>
  </r>
  <r>
    <s v="OPS-100725"/>
    <d v="2025-05-26T00:00:00"/>
    <x v="3"/>
    <s v="Hyderabad"/>
    <s v="Invoice Query"/>
    <s v="Medium"/>
    <x v="3"/>
    <x v="2"/>
    <x v="0"/>
    <n v="21.4"/>
    <n v="24"/>
    <x v="0"/>
    <n v="0"/>
    <n v="4.4000000000000004"/>
    <n v="280"/>
    <n v="5992"/>
    <x v="2"/>
    <n v="5"/>
    <s v="Q2"/>
    <s v="Monday"/>
    <s v="Hyderabad"/>
    <s v="Phone"/>
    <s v="Invoice Query"/>
    <x v="3"/>
    <x v="0"/>
    <s v="Normal"/>
    <s v="Good"/>
    <x v="0"/>
  </r>
  <r>
    <s v="OPS-102504"/>
    <d v="2025-04-22T00:00:00"/>
    <x v="5"/>
    <s v="Chennai"/>
    <s v="Compliance Request"/>
    <s v="Low"/>
    <x v="1"/>
    <x v="1"/>
    <x v="0"/>
    <n v="8.3000000000000007"/>
    <n v="48"/>
    <x v="0"/>
    <n v="0"/>
    <n v="4.5999999999999996"/>
    <n v="320"/>
    <n v="2656"/>
    <x v="10"/>
    <n v="4"/>
    <s v="Q2"/>
    <s v="Tuesday"/>
    <s v="Chennai"/>
    <s v="Portal"/>
    <s v="Compliance Request"/>
    <x v="5"/>
    <x v="0"/>
    <s v="Normal"/>
    <s v="Excellent"/>
    <x v="0"/>
  </r>
  <r>
    <s v="OPS-101856"/>
    <d v="2025-03-25T00:00:00"/>
    <x v="6"/>
    <s v="Mumbai"/>
    <s v="Access Request"/>
    <s v="Medium"/>
    <x v="0"/>
    <x v="4"/>
    <x v="1"/>
    <n v="18.5"/>
    <n v="24"/>
    <x v="0"/>
    <n v="2"/>
    <n v="3.9"/>
    <n v="450"/>
    <n v="8325"/>
    <x v="8"/>
    <n v="3"/>
    <s v="Q1"/>
    <s v="Tuesday"/>
    <s v="Mumbai"/>
    <s v="Email"/>
    <s v="Access Request"/>
    <x v="6"/>
    <x v="0"/>
    <s v="Normal"/>
    <s v="Good"/>
    <x v="1"/>
  </r>
  <r>
    <s v="OPS-104595"/>
    <d v="2025-11-26T00:00:00"/>
    <x v="0"/>
    <s v="Chennai"/>
    <s v="Vendor Query"/>
    <s v="Low"/>
    <x v="0"/>
    <x v="0"/>
    <x v="0"/>
    <n v="13.5"/>
    <n v="48"/>
    <x v="0"/>
    <n v="1"/>
    <n v="4.7"/>
    <n v="280"/>
    <n v="3780"/>
    <x v="6"/>
    <n v="11"/>
    <s v="Q4"/>
    <s v="Wednesday"/>
    <s v="Chennai"/>
    <s v="Email"/>
    <s v="Vendor Query"/>
    <x v="0"/>
    <x v="0"/>
    <s v="Normal"/>
    <s v="Excellent"/>
    <x v="1"/>
  </r>
  <r>
    <s v="OPS-101745"/>
    <d v="2025-09-19T00:00:00"/>
    <x v="5"/>
    <s v="Chennai"/>
    <s v="Compliance Request"/>
    <s v="Medium"/>
    <x v="0"/>
    <x v="4"/>
    <x v="0"/>
    <n v="2.4"/>
    <n v="24"/>
    <x v="0"/>
    <n v="0"/>
    <n v="5"/>
    <n v="400"/>
    <n v="960"/>
    <x v="9"/>
    <n v="9"/>
    <s v="Q3"/>
    <s v="Friday"/>
    <s v="Chennai"/>
    <s v="Email"/>
    <s v="Compliance Request"/>
    <x v="5"/>
    <x v="0"/>
    <s v="Normal"/>
    <s v="Excellent"/>
    <x v="0"/>
  </r>
  <r>
    <s v="OPS-100067"/>
    <d v="2025-09-17T00:00:00"/>
    <x v="5"/>
    <s v="Gurugram"/>
    <s v="Access Request"/>
    <s v="Low"/>
    <x v="1"/>
    <x v="2"/>
    <x v="0"/>
    <n v="5"/>
    <n v="48"/>
    <x v="0"/>
    <n v="0"/>
    <n v="5"/>
    <n v="320"/>
    <n v="1600"/>
    <x v="9"/>
    <n v="9"/>
    <s v="Q3"/>
    <s v="Wednesday"/>
    <s v="Gurugram"/>
    <s v="Portal"/>
    <s v="Access Request"/>
    <x v="5"/>
    <x v="0"/>
    <s v="Normal"/>
    <s v="Excellent"/>
    <x v="0"/>
  </r>
  <r>
    <s v="OPS-100761"/>
    <d v="2025-10-15T00:00:00"/>
    <x v="0"/>
    <s v="Hyderabad"/>
    <s v="Compliance Request"/>
    <s v="High"/>
    <x v="1"/>
    <x v="2"/>
    <x v="0"/>
    <n v="11.8"/>
    <n v="12"/>
    <x v="0"/>
    <n v="0"/>
    <n v="4.7"/>
    <n v="320"/>
    <n v="3776"/>
    <x v="3"/>
    <n v="10"/>
    <s v="Q4"/>
    <s v="Wednesday"/>
    <s v="Hyderabad"/>
    <s v="Portal"/>
    <s v="Compliance Request"/>
    <x v="0"/>
    <x v="0"/>
    <s v="Normal"/>
    <s v="Good"/>
    <x v="0"/>
  </r>
  <r>
    <s v="OPS-101397"/>
    <d v="2025-02-05T00:00:00"/>
    <x v="1"/>
    <s v="Noida"/>
    <s v="Compliance Request"/>
    <s v="Medium"/>
    <x v="0"/>
    <x v="4"/>
    <x v="0"/>
    <n v="8.5"/>
    <n v="24"/>
    <x v="0"/>
    <n v="0"/>
    <n v="4.2"/>
    <n v="350"/>
    <n v="2975"/>
    <x v="4"/>
    <n v="2"/>
    <s v="Q1"/>
    <s v="Wednesday"/>
    <s v="Noida"/>
    <s v="Email"/>
    <s v="Compliance Request"/>
    <x v="1"/>
    <x v="0"/>
    <s v="Normal"/>
    <s v="Excellent"/>
    <x v="0"/>
  </r>
  <r>
    <s v="OPS-101622"/>
    <d v="2025-11-19T00:00:00"/>
    <x v="2"/>
    <s v="Hyderabad"/>
    <s v="Report Request"/>
    <s v="Medium"/>
    <x v="0"/>
    <x v="0"/>
    <x v="0"/>
    <n v="7.9"/>
    <n v="24"/>
    <x v="0"/>
    <n v="2"/>
    <n v="4.0999999999999996"/>
    <n v="320"/>
    <n v="2528"/>
    <x v="6"/>
    <n v="11"/>
    <s v="Q4"/>
    <s v="Wednesday"/>
    <s v="Hyderabad"/>
    <s v="Email"/>
    <s v="Report Request"/>
    <x v="2"/>
    <x v="0"/>
    <s v="Normal"/>
    <s v="Excellent"/>
    <x v="1"/>
  </r>
  <r>
    <s v="OPS-100611"/>
    <d v="2025-10-10T00:00:00"/>
    <x v="1"/>
    <s v="Gurugram"/>
    <s v="Data Correction"/>
    <s v="Medium"/>
    <x v="0"/>
    <x v="2"/>
    <x v="2"/>
    <n v="4.2"/>
    <n v="24"/>
    <x v="0"/>
    <n v="1"/>
    <n v="4.5"/>
    <n v="400"/>
    <n v="1680"/>
    <x v="3"/>
    <n v="10"/>
    <s v="Q4"/>
    <s v="Friday"/>
    <s v="Gurugram"/>
    <s v="Email"/>
    <s v="Data Correction"/>
    <x v="1"/>
    <x v="0"/>
    <s v="Normal"/>
    <s v="Excellent"/>
    <x v="1"/>
  </r>
  <r>
    <s v="OPS-100679"/>
    <d v="2025-02-23T00:00:00"/>
    <x v="3"/>
    <s v="Hyderabad"/>
    <s v="Employee Query"/>
    <s v="Medium"/>
    <x v="2"/>
    <x v="3"/>
    <x v="0"/>
    <n v="1.5"/>
    <n v="24"/>
    <x v="0"/>
    <n v="2"/>
    <n v="4.7"/>
    <n v="320"/>
    <n v="480"/>
    <x v="4"/>
    <n v="2"/>
    <s v="Q1"/>
    <s v="Sunday"/>
    <s v="Hyderabad"/>
    <s v="Teams"/>
    <s v="Employee Query"/>
    <x v="3"/>
    <x v="0"/>
    <s v="Normal"/>
    <s v="Excellent"/>
    <x v="1"/>
  </r>
  <r>
    <s v="OPS-102788"/>
    <d v="2025-11-21T00:00:00"/>
    <x v="3"/>
    <s v="Pune"/>
    <s v="Access Request"/>
    <s v="Low"/>
    <x v="0"/>
    <x v="1"/>
    <x v="0"/>
    <n v="5.2"/>
    <n v="48"/>
    <x v="0"/>
    <n v="1"/>
    <n v="4.5"/>
    <n v="400"/>
    <n v="2080"/>
    <x v="6"/>
    <n v="11"/>
    <s v="Q4"/>
    <s v="Friday"/>
    <s v="Pune"/>
    <s v="Email"/>
    <s v="Access Request"/>
    <x v="3"/>
    <x v="0"/>
    <s v="Normal"/>
    <s v="Excellent"/>
    <x v="1"/>
  </r>
  <r>
    <s v="OPS-100373"/>
    <d v="2025-02-08T00:00:00"/>
    <x v="4"/>
    <s v="Hyderabad"/>
    <s v="Invoice Query"/>
    <s v="Medium"/>
    <x v="0"/>
    <x v="0"/>
    <x v="1"/>
    <n v="60.5"/>
    <n v="24"/>
    <x v="1"/>
    <n v="1"/>
    <n v="3.1"/>
    <n v="450"/>
    <n v="27225"/>
    <x v="4"/>
    <n v="2"/>
    <s v="Q1"/>
    <s v="Saturday"/>
    <s v="Hyderabad"/>
    <s v="Email"/>
    <s v="Invoice Query"/>
    <x v="4"/>
    <x v="1"/>
    <s v="Normal"/>
    <s v="Critical"/>
    <x v="1"/>
  </r>
  <r>
    <s v="OPS-104900"/>
    <d v="2025-09-17T00:00:00"/>
    <x v="4"/>
    <s v="Pune"/>
    <s v="Access Request"/>
    <s v="Medium"/>
    <x v="3"/>
    <x v="2"/>
    <x v="0"/>
    <n v="5"/>
    <n v="24"/>
    <x v="0"/>
    <n v="0"/>
    <n v="5"/>
    <n v="320"/>
    <n v="1600"/>
    <x v="9"/>
    <n v="9"/>
    <s v="Q3"/>
    <s v="Wednesday"/>
    <s v="Pune"/>
    <s v="Phone"/>
    <s v="Access Request"/>
    <x v="4"/>
    <x v="0"/>
    <s v="Normal"/>
    <s v="Excellent"/>
    <x v="0"/>
  </r>
  <r>
    <s v="OPS-103729"/>
    <d v="2025-04-04T00:00:00"/>
    <x v="3"/>
    <s v="Mumbai"/>
    <s v="Report Request"/>
    <s v="Medium"/>
    <x v="0"/>
    <x v="1"/>
    <x v="0"/>
    <n v="9.1999999999999993"/>
    <n v="24"/>
    <x v="0"/>
    <n v="1"/>
    <n v="3.7"/>
    <n v="280"/>
    <n v="2576"/>
    <x v="10"/>
    <n v="4"/>
    <s v="Q2"/>
    <s v="Friday"/>
    <s v="Mumbai"/>
    <s v="Email"/>
    <s v="Report Request"/>
    <x v="3"/>
    <x v="0"/>
    <s v="Normal"/>
    <s v="Excellent"/>
    <x v="1"/>
  </r>
  <r>
    <s v="OPS-102159"/>
    <d v="2025-05-21T00:00:00"/>
    <x v="2"/>
    <s v="Bengaluru"/>
    <s v="System Issue"/>
    <s v="Medium"/>
    <x v="1"/>
    <x v="0"/>
    <x v="0"/>
    <n v="5.7"/>
    <n v="24"/>
    <x v="0"/>
    <n v="0"/>
    <n v="4.9000000000000004"/>
    <n v="450"/>
    <n v="2565"/>
    <x v="2"/>
    <n v="5"/>
    <s v="Q2"/>
    <s v="Wednesday"/>
    <s v="Bengaluru"/>
    <s v="Portal"/>
    <s v="System Issue"/>
    <x v="2"/>
    <x v="0"/>
    <s v="Normal"/>
    <s v="Excellent"/>
    <x v="0"/>
  </r>
  <r>
    <s v="OPS-104234"/>
    <d v="2025-06-17T00:00:00"/>
    <x v="4"/>
    <s v="Gurugram"/>
    <s v="Report Request"/>
    <s v="Low"/>
    <x v="1"/>
    <x v="1"/>
    <x v="0"/>
    <n v="3.2"/>
    <n v="48"/>
    <x v="0"/>
    <n v="0"/>
    <n v="5"/>
    <n v="350"/>
    <n v="1120"/>
    <x v="0"/>
    <n v="6"/>
    <s v="Q2"/>
    <s v="Tuesday"/>
    <s v="Gurugram"/>
    <s v="Portal"/>
    <s v="Report Request"/>
    <x v="4"/>
    <x v="0"/>
    <s v="Normal"/>
    <s v="Excellent"/>
    <x v="0"/>
  </r>
  <r>
    <s v="OPS-102125"/>
    <d v="2025-01-03T00:00:00"/>
    <x v="1"/>
    <s v="Noida"/>
    <s v="Data Correction"/>
    <s v="Low"/>
    <x v="4"/>
    <x v="4"/>
    <x v="0"/>
    <n v="24.5"/>
    <n v="48"/>
    <x v="0"/>
    <n v="0"/>
    <n v="3.8"/>
    <n v="280"/>
    <n v="6860"/>
    <x v="5"/>
    <n v="1"/>
    <s v="Q1"/>
    <s v="Friday"/>
    <s v="Noida"/>
    <s v="Unknown"/>
    <s v="Data Correction"/>
    <x v="1"/>
    <x v="0"/>
    <s v="Normal"/>
    <s v="Good"/>
    <x v="0"/>
  </r>
  <r>
    <s v="OPS-102676"/>
    <d v="2025-12-30T00:00:00"/>
    <x v="3"/>
    <s v="Chennai"/>
    <s v="Access Request"/>
    <s v="Medium"/>
    <x v="1"/>
    <x v="0"/>
    <x v="0"/>
    <n v="1.7"/>
    <n v="24"/>
    <x v="0"/>
    <n v="0"/>
    <n v="4.9000000000000004"/>
    <n v="450"/>
    <n v="765"/>
    <x v="7"/>
    <n v="12"/>
    <s v="Q4"/>
    <s v="Tuesday"/>
    <s v="Chennai"/>
    <s v="Portal"/>
    <s v="Access Request"/>
    <x v="3"/>
    <x v="0"/>
    <s v="Normal"/>
    <s v="Excellent"/>
    <x v="0"/>
  </r>
  <r>
    <s v="OPS-102119"/>
    <d v="2025-04-12T00:00:00"/>
    <x v="4"/>
    <s v="Gurugram"/>
    <s v="Report Request"/>
    <s v="High"/>
    <x v="3"/>
    <x v="4"/>
    <x v="0"/>
    <n v="28.4"/>
    <n v="12"/>
    <x v="1"/>
    <n v="0"/>
    <n v="4.0999999999999996"/>
    <n v="450"/>
    <n v="12780"/>
    <x v="10"/>
    <n v="4"/>
    <s v="Q2"/>
    <s v="Saturday"/>
    <s v="Gurugram"/>
    <s v="Phone"/>
    <s v="Report Request"/>
    <x v="4"/>
    <x v="1"/>
    <s v="Normal"/>
    <s v="Critical"/>
    <x v="0"/>
  </r>
  <r>
    <s v="OPS-104944"/>
    <d v="2025-11-14T00:00:00"/>
    <x v="5"/>
    <s v="Mumbai"/>
    <s v="Vendor Query"/>
    <s v="Medium"/>
    <x v="0"/>
    <x v="2"/>
    <x v="0"/>
    <n v="9.3000000000000007"/>
    <n v="24"/>
    <x v="0"/>
    <n v="0"/>
    <n v="4.7"/>
    <n v="400"/>
    <n v="3720"/>
    <x v="6"/>
    <n v="11"/>
    <s v="Q4"/>
    <s v="Friday"/>
    <s v="Mumbai"/>
    <s v="Email"/>
    <s v="Vendor Query"/>
    <x v="5"/>
    <x v="0"/>
    <s v="Normal"/>
    <s v="Excellent"/>
    <x v="0"/>
  </r>
  <r>
    <s v="OPS-102350"/>
    <d v="2025-08-25T00:00:00"/>
    <x v="5"/>
    <s v="Pune"/>
    <s v="Data Correction"/>
    <s v="Low"/>
    <x v="0"/>
    <x v="4"/>
    <x v="0"/>
    <n v="6.3"/>
    <n v="48"/>
    <x v="0"/>
    <n v="1"/>
    <n v="4.9000000000000004"/>
    <n v="400"/>
    <n v="2520"/>
    <x v="1"/>
    <n v="8"/>
    <s v="Q3"/>
    <s v="Monday"/>
    <s v="Pune"/>
    <s v="Email"/>
    <s v="Data Correction"/>
    <x v="5"/>
    <x v="0"/>
    <s v="Normal"/>
    <s v="Excellent"/>
    <x v="1"/>
  </r>
  <r>
    <s v="OPS-101153"/>
    <d v="2025-01-29T00:00:00"/>
    <x v="1"/>
    <s v="Mumbai"/>
    <s v="Employee Query"/>
    <s v="High"/>
    <x v="0"/>
    <x v="3"/>
    <x v="0"/>
    <n v="28.2"/>
    <n v="12"/>
    <x v="1"/>
    <n v="0"/>
    <n v="4.0999999999999996"/>
    <n v="350"/>
    <n v="9870"/>
    <x v="5"/>
    <n v="1"/>
    <s v="Q1"/>
    <s v="Wednesday"/>
    <s v="Mumbai"/>
    <s v="Email"/>
    <s v="Employee Query"/>
    <x v="1"/>
    <x v="1"/>
    <s v="Normal"/>
    <s v="Critical"/>
    <x v="0"/>
  </r>
  <r>
    <s v="OPS-101716"/>
    <d v="2025-01-29T00:00:00"/>
    <x v="5"/>
    <s v="Pune"/>
    <s v="Employee Query"/>
    <s v="Medium"/>
    <x v="1"/>
    <x v="4"/>
    <x v="0"/>
    <n v="15.9"/>
    <n v="24"/>
    <x v="0"/>
    <n v="1"/>
    <n v="4.9000000000000004"/>
    <n v="280"/>
    <n v="4452"/>
    <x v="5"/>
    <n v="1"/>
    <s v="Q1"/>
    <s v="Wednesday"/>
    <s v="Pune"/>
    <s v="Portal"/>
    <s v="Employee Query"/>
    <x v="5"/>
    <x v="0"/>
    <s v="Normal"/>
    <s v="Good"/>
    <x v="1"/>
  </r>
  <r>
    <s v="OPS-104690"/>
    <d v="2025-07-25T00:00:00"/>
    <x v="1"/>
    <s v="Hyderabad"/>
    <s v="Compliance Request"/>
    <s v="Medium"/>
    <x v="1"/>
    <x v="1"/>
    <x v="0"/>
    <n v="8.1999999999999993"/>
    <n v="24"/>
    <x v="0"/>
    <n v="1"/>
    <n v="4.5999999999999996"/>
    <n v="320"/>
    <n v="2624"/>
    <x v="11"/>
    <n v="7"/>
    <s v="Q3"/>
    <s v="Friday"/>
    <s v="Hyderabad"/>
    <s v="Portal"/>
    <s v="Compliance Request"/>
    <x v="1"/>
    <x v="0"/>
    <s v="Normal"/>
    <s v="Excellent"/>
    <x v="1"/>
  </r>
  <r>
    <s v="OPS-100243"/>
    <d v="2025-12-12T00:00:00"/>
    <x v="5"/>
    <s v="Hyderabad"/>
    <s v="Report Request"/>
    <s v="Medium"/>
    <x v="0"/>
    <x v="2"/>
    <x v="0"/>
    <n v="25.8"/>
    <n v="24"/>
    <x v="1"/>
    <n v="2"/>
    <n v="3.5"/>
    <n v="350"/>
    <n v="9030"/>
    <x v="7"/>
    <n v="12"/>
    <s v="Q4"/>
    <s v="Friday"/>
    <s v="Hyderabad"/>
    <s v="Email"/>
    <s v="Report Request"/>
    <x v="5"/>
    <x v="1"/>
    <s v="Normal"/>
    <s v="At Risk"/>
    <x v="1"/>
  </r>
  <r>
    <s v="OPS-104390"/>
    <d v="2025-02-23T00:00:00"/>
    <x v="5"/>
    <s v="Pune"/>
    <s v="Employee Query"/>
    <s v="Medium"/>
    <x v="0"/>
    <x v="4"/>
    <x v="0"/>
    <n v="10.9"/>
    <n v="24"/>
    <x v="0"/>
    <n v="0"/>
    <n v="4.5999999999999996"/>
    <n v="280"/>
    <n v="3052"/>
    <x v="4"/>
    <n v="2"/>
    <s v="Q1"/>
    <s v="Sunday"/>
    <s v="Pune"/>
    <s v="Email"/>
    <s v="Employee Query"/>
    <x v="5"/>
    <x v="0"/>
    <s v="Normal"/>
    <s v="Excellent"/>
    <x v="0"/>
  </r>
  <r>
    <s v="OPS-100215"/>
    <d v="2025-05-10T00:00:00"/>
    <x v="3"/>
    <s v="Chennai"/>
    <s v="Compliance Request"/>
    <s v="Low"/>
    <x v="0"/>
    <x v="2"/>
    <x v="0"/>
    <n v="16.8"/>
    <n v="48"/>
    <x v="0"/>
    <n v="1"/>
    <n v="4.0999999999999996"/>
    <n v="350"/>
    <n v="5880"/>
    <x v="2"/>
    <n v="5"/>
    <s v="Q2"/>
    <s v="Saturday"/>
    <s v="Chennai"/>
    <s v="Email"/>
    <s v="Compliance Request"/>
    <x v="3"/>
    <x v="0"/>
    <s v="Normal"/>
    <s v="Excellent"/>
    <x v="1"/>
  </r>
  <r>
    <s v="OPS-101261"/>
    <d v="2025-08-17T00:00:00"/>
    <x v="0"/>
    <s v="Hyderabad"/>
    <s v="Invoice Query"/>
    <s v="Low"/>
    <x v="0"/>
    <x v="4"/>
    <x v="0"/>
    <n v="18.5"/>
    <n v="48"/>
    <x v="0"/>
    <n v="1"/>
    <n v="4.5999999999999996"/>
    <n v="280"/>
    <n v="5180"/>
    <x v="1"/>
    <n v="8"/>
    <s v="Q3"/>
    <s v="Sunday"/>
    <s v="Hyderabad"/>
    <s v="Email"/>
    <s v="Invoice Query"/>
    <x v="0"/>
    <x v="0"/>
    <s v="Normal"/>
    <s v="Excellent"/>
    <x v="1"/>
  </r>
  <r>
    <s v="OPS-103411"/>
    <d v="2025-08-22T00:00:00"/>
    <x v="2"/>
    <s v="Bengaluru"/>
    <s v="Vendor Query"/>
    <s v="Medium"/>
    <x v="0"/>
    <x v="1"/>
    <x v="2"/>
    <n v="13.2"/>
    <n v="24"/>
    <x v="0"/>
    <n v="0"/>
    <n v="4.5"/>
    <n v="280"/>
    <n v="3696"/>
    <x v="1"/>
    <n v="8"/>
    <s v="Q3"/>
    <s v="Friday"/>
    <s v="Bengaluru"/>
    <s v="Email"/>
    <s v="Vendor Query"/>
    <x v="2"/>
    <x v="0"/>
    <s v="Normal"/>
    <s v="Good"/>
    <x v="0"/>
  </r>
  <r>
    <s v="OPS-103331"/>
    <d v="2025-01-02T00:00:00"/>
    <x v="3"/>
    <s v="Chennai"/>
    <s v="Vendor Query"/>
    <s v="Low"/>
    <x v="1"/>
    <x v="2"/>
    <x v="0"/>
    <n v="27.6"/>
    <n v="48"/>
    <x v="0"/>
    <n v="0"/>
    <n v="4.3"/>
    <n v="280"/>
    <n v="7728"/>
    <x v="5"/>
    <n v="1"/>
    <s v="Q1"/>
    <s v="Thursday"/>
    <s v="Chennai"/>
    <s v="Portal"/>
    <s v="Vendor Query"/>
    <x v="3"/>
    <x v="0"/>
    <s v="Normal"/>
    <s v="Good"/>
    <x v="0"/>
  </r>
  <r>
    <s v="OPS-102213"/>
    <d v="2025-02-18T00:00:00"/>
    <x v="4"/>
    <s v="Chennai"/>
    <s v="Access Request"/>
    <s v="Medium"/>
    <x v="1"/>
    <x v="3"/>
    <x v="1"/>
    <n v="3.6"/>
    <n v="24"/>
    <x v="0"/>
    <n v="2"/>
    <n v="4"/>
    <n v="320"/>
    <n v="1152"/>
    <x v="4"/>
    <n v="2"/>
    <s v="Q1"/>
    <s v="Tuesday"/>
    <s v="Chennai"/>
    <s v="Portal"/>
    <s v="Access Request"/>
    <x v="4"/>
    <x v="0"/>
    <s v="Normal"/>
    <s v="Excellent"/>
    <x v="1"/>
  </r>
  <r>
    <s v="OPS-100453"/>
    <d v="2025-02-17T00:00:00"/>
    <x v="1"/>
    <s v="Bengaluru"/>
    <s v="Employee Query"/>
    <s v="High"/>
    <x v="0"/>
    <x v="4"/>
    <x v="1"/>
    <n v="22.8"/>
    <n v="12"/>
    <x v="1"/>
    <n v="1"/>
    <n v="3.6"/>
    <n v="320"/>
    <n v="7296"/>
    <x v="4"/>
    <n v="2"/>
    <s v="Q1"/>
    <s v="Monday"/>
    <s v="Bengaluru"/>
    <s v="Email"/>
    <s v="Employee Query"/>
    <x v="1"/>
    <x v="1"/>
    <s v="Normal"/>
    <s v="Critical"/>
    <x v="1"/>
  </r>
  <r>
    <s v="OPS-104340"/>
    <d v="2025-11-18T00:00:00"/>
    <x v="1"/>
    <s v="Pune"/>
    <s v="Access Request"/>
    <s v="Critical"/>
    <x v="0"/>
    <x v="3"/>
    <x v="1"/>
    <n v="7"/>
    <n v="4"/>
    <x v="1"/>
    <n v="2"/>
    <n v="4.7"/>
    <n v="280"/>
    <n v="1960"/>
    <x v="6"/>
    <n v="11"/>
    <s v="Q4"/>
    <s v="Tuesday"/>
    <s v="Pune"/>
    <s v="Email"/>
    <s v="Access Request"/>
    <x v="1"/>
    <x v="1"/>
    <s v="Critical Risk"/>
    <s v="Critical"/>
    <x v="1"/>
  </r>
  <r>
    <s v="OPS-103931"/>
    <d v="2025-01-03T00:00:00"/>
    <x v="2"/>
    <s v="Hyderabad"/>
    <s v="System Issue"/>
    <s v="Low"/>
    <x v="1"/>
    <x v="4"/>
    <x v="0"/>
    <n v="4.5"/>
    <n v="48"/>
    <x v="0"/>
    <n v="0"/>
    <n v="4.8"/>
    <n v="350"/>
    <n v="1575"/>
    <x v="5"/>
    <n v="1"/>
    <s v="Q1"/>
    <s v="Friday"/>
    <s v="Hyderabad"/>
    <s v="Portal"/>
    <s v="System Issue"/>
    <x v="2"/>
    <x v="0"/>
    <s v="Normal"/>
    <s v="Excellent"/>
    <x v="0"/>
  </r>
  <r>
    <s v="OPS-101380"/>
    <d v="2025-01-11T00:00:00"/>
    <x v="2"/>
    <s v="Pune"/>
    <s v="Vendor Query"/>
    <s v="Medium"/>
    <x v="3"/>
    <x v="0"/>
    <x v="0"/>
    <n v="21.1"/>
    <n v="24"/>
    <x v="0"/>
    <n v="0"/>
    <n v="4.9000000000000004"/>
    <n v="320"/>
    <n v="6752"/>
    <x v="5"/>
    <n v="1"/>
    <s v="Q1"/>
    <s v="Saturday"/>
    <s v="Pune"/>
    <s v="Phone"/>
    <s v="Vendor Query"/>
    <x v="2"/>
    <x v="0"/>
    <s v="Normal"/>
    <s v="Good"/>
    <x v="0"/>
  </r>
  <r>
    <s v="OPS-103910"/>
    <d v="2025-11-04T00:00:00"/>
    <x v="3"/>
    <s v="Noida"/>
    <s v="Vendor Query"/>
    <s v="Low"/>
    <x v="2"/>
    <x v="4"/>
    <x v="2"/>
    <n v="8.6"/>
    <n v="48"/>
    <x v="0"/>
    <n v="1"/>
    <n v="4"/>
    <n v="400"/>
    <n v="3440"/>
    <x v="6"/>
    <n v="11"/>
    <s v="Q4"/>
    <s v="Tuesday"/>
    <s v="Noida"/>
    <s v="Teams"/>
    <s v="Vendor Query"/>
    <x v="3"/>
    <x v="0"/>
    <s v="Normal"/>
    <s v="Excellent"/>
    <x v="1"/>
  </r>
  <r>
    <s v="OPS-100424"/>
    <d v="2025-11-07T00:00:00"/>
    <x v="6"/>
    <s v="Noida"/>
    <s v="Access Request"/>
    <s v="Medium"/>
    <x v="0"/>
    <x v="1"/>
    <x v="0"/>
    <n v="5.0999999999999996"/>
    <n v="24"/>
    <x v="0"/>
    <n v="0"/>
    <n v="5"/>
    <n v="320"/>
    <n v="1632"/>
    <x v="6"/>
    <n v="11"/>
    <s v="Q4"/>
    <s v="Friday"/>
    <s v="Noida"/>
    <s v="Email"/>
    <s v="Access Request"/>
    <x v="6"/>
    <x v="0"/>
    <s v="Normal"/>
    <s v="Excellent"/>
    <x v="0"/>
  </r>
  <r>
    <s v="OPS-101795"/>
    <d v="2025-10-04T00:00:00"/>
    <x v="3"/>
    <s v="Pune"/>
    <s v="Compliance Request"/>
    <s v="Low"/>
    <x v="0"/>
    <x v="0"/>
    <x v="0"/>
    <n v="5.8"/>
    <n v="48"/>
    <x v="0"/>
    <n v="0"/>
    <n v="4.7"/>
    <n v="350"/>
    <n v="2030"/>
    <x v="3"/>
    <n v="10"/>
    <s v="Q4"/>
    <s v="Saturday"/>
    <s v="Pune"/>
    <s v="Email"/>
    <s v="Compliance Request"/>
    <x v="3"/>
    <x v="0"/>
    <s v="Normal"/>
    <s v="Excellent"/>
    <x v="0"/>
  </r>
  <r>
    <s v="OPS-102376"/>
    <d v="2025-06-07T00:00:00"/>
    <x v="3"/>
    <s v="Hyderabad"/>
    <s v="Access Request"/>
    <s v="Low"/>
    <x v="0"/>
    <x v="1"/>
    <x v="0"/>
    <n v="9.6999999999999993"/>
    <n v="48"/>
    <x v="0"/>
    <n v="0"/>
    <n v="5"/>
    <n v="450"/>
    <n v="4365"/>
    <x v="0"/>
    <n v="6"/>
    <s v="Q2"/>
    <s v="Saturday"/>
    <s v="Hyderabad"/>
    <s v="Email"/>
    <s v="Access Request"/>
    <x v="3"/>
    <x v="0"/>
    <s v="Normal"/>
    <s v="Excellent"/>
    <x v="0"/>
  </r>
  <r>
    <s v="OPS-102149"/>
    <d v="2025-10-30T00:00:00"/>
    <x v="4"/>
    <s v="Unknown"/>
    <s v="Access Request"/>
    <s v="Medium"/>
    <x v="1"/>
    <x v="4"/>
    <x v="1"/>
    <n v="17.3"/>
    <n v="24"/>
    <x v="0"/>
    <n v="2"/>
    <n v="4.0999999999999996"/>
    <n v="320"/>
    <n v="5536"/>
    <x v="3"/>
    <n v="10"/>
    <s v="Q4"/>
    <s v="Thursday"/>
    <s v="Unknown"/>
    <s v="Portal"/>
    <s v="Access Request"/>
    <x v="4"/>
    <x v="0"/>
    <s v="Normal"/>
    <s v="Good"/>
    <x v="1"/>
  </r>
  <r>
    <s v="OPS-101333"/>
    <d v="2025-04-08T00:00:00"/>
    <x v="4"/>
    <s v="Bengaluru"/>
    <s v="Vendor Query"/>
    <s v="Low"/>
    <x v="3"/>
    <x v="3"/>
    <x v="0"/>
    <n v="33.6"/>
    <n v="48"/>
    <x v="0"/>
    <n v="2"/>
    <n v="4"/>
    <n v="350"/>
    <n v="11760"/>
    <x v="10"/>
    <n v="4"/>
    <s v="Q2"/>
    <s v="Tuesday"/>
    <s v="Bengaluru"/>
    <s v="Phone"/>
    <s v="Vendor Query"/>
    <x v="4"/>
    <x v="0"/>
    <s v="Normal"/>
    <s v="Good"/>
    <x v="1"/>
  </r>
  <r>
    <s v="OPS-104219"/>
    <d v="2025-02-01T00:00:00"/>
    <x v="1"/>
    <s v="Bengaluru"/>
    <s v="Data Correction"/>
    <s v="Low"/>
    <x v="0"/>
    <x v="4"/>
    <x v="0"/>
    <n v="1.6"/>
    <n v="48"/>
    <x v="0"/>
    <n v="1"/>
    <n v="4.8"/>
    <n v="400"/>
    <n v="640"/>
    <x v="4"/>
    <n v="2"/>
    <s v="Q1"/>
    <s v="Saturday"/>
    <s v="Bengaluru"/>
    <s v="Email"/>
    <s v="Data Correction"/>
    <x v="1"/>
    <x v="0"/>
    <s v="Normal"/>
    <s v="Excellent"/>
    <x v="1"/>
  </r>
  <r>
    <s v="OPS-104049"/>
    <d v="2025-09-14T00:00:00"/>
    <x v="4"/>
    <s v="Gurugram"/>
    <s v="Compliance Request"/>
    <s v="High"/>
    <x v="1"/>
    <x v="4"/>
    <x v="2"/>
    <n v="11"/>
    <n v="12"/>
    <x v="0"/>
    <n v="0"/>
    <n v="4.5"/>
    <n v="450"/>
    <n v="4950"/>
    <x v="9"/>
    <n v="9"/>
    <s v="Q3"/>
    <s v="Sunday"/>
    <s v="Gurugram"/>
    <s v="Portal"/>
    <s v="Compliance Request"/>
    <x v="4"/>
    <x v="0"/>
    <s v="Normal"/>
    <s v="Good"/>
    <x v="0"/>
  </r>
  <r>
    <s v="OPS-104979"/>
    <d v="2025-12-30T00:00:00"/>
    <x v="4"/>
    <s v="Bengaluru"/>
    <s v="Report Request"/>
    <s v="Medium"/>
    <x v="1"/>
    <x v="2"/>
    <x v="1"/>
    <n v="31.4"/>
    <n v="24"/>
    <x v="1"/>
    <n v="2"/>
    <n v="3.5"/>
    <n v="350"/>
    <n v="10990"/>
    <x v="7"/>
    <n v="12"/>
    <s v="Q4"/>
    <s v="Tuesday"/>
    <s v="Bengaluru"/>
    <s v="Portal"/>
    <s v="Report Request"/>
    <x v="4"/>
    <x v="1"/>
    <s v="Normal"/>
    <s v="At Risk"/>
    <x v="1"/>
  </r>
  <r>
    <s v="OPS-102677"/>
    <d v="2025-09-18T00:00:00"/>
    <x v="2"/>
    <s v="Bengaluru"/>
    <s v="Report Request"/>
    <s v="Low"/>
    <x v="1"/>
    <x v="3"/>
    <x v="1"/>
    <n v="11.6"/>
    <n v="48"/>
    <x v="0"/>
    <n v="1"/>
    <n v="4.7"/>
    <n v="280"/>
    <n v="3248"/>
    <x v="9"/>
    <n v="9"/>
    <s v="Q3"/>
    <s v="Thursday"/>
    <s v="Bengaluru"/>
    <s v="Portal"/>
    <s v="Report Request"/>
    <x v="2"/>
    <x v="0"/>
    <s v="Normal"/>
    <s v="Excellent"/>
    <x v="1"/>
  </r>
  <r>
    <s v="OPS-101720"/>
    <d v="2025-02-27T00:00:00"/>
    <x v="2"/>
    <s v="Hyderabad"/>
    <s v="System Issue"/>
    <s v="Low"/>
    <x v="0"/>
    <x v="2"/>
    <x v="0"/>
    <n v="19.3"/>
    <n v="48"/>
    <x v="0"/>
    <n v="2"/>
    <n v="4.2"/>
    <n v="400"/>
    <n v="7720"/>
    <x v="4"/>
    <n v="2"/>
    <s v="Q1"/>
    <s v="Thursday"/>
    <s v="Hyderabad"/>
    <s v="Email"/>
    <s v="System Issue"/>
    <x v="2"/>
    <x v="0"/>
    <s v="Normal"/>
    <s v="Excellent"/>
    <x v="1"/>
  </r>
  <r>
    <s v="OPS-101918"/>
    <d v="2025-06-26T00:00:00"/>
    <x v="0"/>
    <s v="Gurugram"/>
    <s v="Report Request"/>
    <s v="Low"/>
    <x v="1"/>
    <x v="0"/>
    <x v="0"/>
    <n v="11.7"/>
    <n v="48"/>
    <x v="0"/>
    <n v="0"/>
    <n v="5"/>
    <n v="450"/>
    <n v="5265"/>
    <x v="0"/>
    <n v="6"/>
    <s v="Q2"/>
    <s v="Thursday"/>
    <s v="Gurugram"/>
    <s v="Portal"/>
    <s v="Report Request"/>
    <x v="0"/>
    <x v="0"/>
    <s v="Normal"/>
    <s v="Excellent"/>
    <x v="0"/>
  </r>
  <r>
    <s v="OPS-101679"/>
    <d v="2025-12-20T00:00:00"/>
    <x v="1"/>
    <s v="Hyderabad"/>
    <s v="Vendor Query"/>
    <s v="Low"/>
    <x v="2"/>
    <x v="0"/>
    <x v="0"/>
    <n v="12.2"/>
    <n v="48"/>
    <x v="0"/>
    <n v="0"/>
    <n v="4.5999999999999996"/>
    <n v="280"/>
    <n v="3416"/>
    <x v="7"/>
    <n v="12"/>
    <s v="Q4"/>
    <s v="Saturday"/>
    <s v="Hyderabad"/>
    <s v="Teams"/>
    <s v="Vendor Query"/>
    <x v="1"/>
    <x v="0"/>
    <s v="Normal"/>
    <s v="Excellent"/>
    <x v="0"/>
  </r>
  <r>
    <s v="OPS-100076"/>
    <d v="2025-10-31T00:00:00"/>
    <x v="5"/>
    <s v="Chennai"/>
    <s v="Compliance Request"/>
    <s v="Low"/>
    <x v="0"/>
    <x v="0"/>
    <x v="0"/>
    <n v="19"/>
    <n v="48"/>
    <x v="0"/>
    <n v="0"/>
    <n v="4.4000000000000004"/>
    <n v="320"/>
    <n v="6080"/>
    <x v="3"/>
    <n v="10"/>
    <s v="Q4"/>
    <s v="Friday"/>
    <s v="Chennai"/>
    <s v="Email"/>
    <s v="Compliance Request"/>
    <x v="5"/>
    <x v="0"/>
    <s v="Normal"/>
    <s v="Excellent"/>
    <x v="0"/>
  </r>
  <r>
    <s v="OPS-100684"/>
    <d v="2025-08-12T00:00:00"/>
    <x v="0"/>
    <s v="Pune"/>
    <s v="Compliance Request"/>
    <s v="Medium"/>
    <x v="1"/>
    <x v="0"/>
    <x v="0"/>
    <n v="6.7"/>
    <n v="24"/>
    <x v="0"/>
    <n v="0"/>
    <n v="4.7"/>
    <n v="400"/>
    <n v="2680"/>
    <x v="1"/>
    <n v="8"/>
    <s v="Q3"/>
    <s v="Tuesday"/>
    <s v="Pune"/>
    <s v="Portal"/>
    <s v="Compliance Request"/>
    <x v="0"/>
    <x v="0"/>
    <s v="Normal"/>
    <s v="Excellent"/>
    <x v="0"/>
  </r>
  <r>
    <s v="OPS-101786"/>
    <d v="2025-11-15T00:00:00"/>
    <x v="1"/>
    <s v="Gurugram"/>
    <s v="Invoice Query"/>
    <s v="Critical"/>
    <x v="0"/>
    <x v="0"/>
    <x v="0"/>
    <n v="3.1"/>
    <n v="4"/>
    <x v="0"/>
    <n v="1"/>
    <n v="4.5"/>
    <n v="320"/>
    <n v="992"/>
    <x v="6"/>
    <n v="11"/>
    <s v="Q4"/>
    <s v="Saturday"/>
    <s v="Gurugram"/>
    <s v="Email"/>
    <s v="Invoice Query"/>
    <x v="1"/>
    <x v="0"/>
    <s v="Normal"/>
    <s v="Good"/>
    <x v="1"/>
  </r>
  <r>
    <s v="OPS-104091"/>
    <d v="2025-05-27T00:00:00"/>
    <x v="3"/>
    <s v="Bengaluru"/>
    <s v="Data Correction"/>
    <s v="High"/>
    <x v="1"/>
    <x v="4"/>
    <x v="1"/>
    <n v="23.1"/>
    <n v="12"/>
    <x v="1"/>
    <n v="3"/>
    <n v="3.4"/>
    <n v="400"/>
    <n v="9240"/>
    <x v="2"/>
    <n v="5"/>
    <s v="Q2"/>
    <s v="Tuesday"/>
    <s v="Bengaluru"/>
    <s v="Portal"/>
    <s v="Data Correction"/>
    <x v="3"/>
    <x v="1"/>
    <s v="Normal"/>
    <s v="Critical"/>
    <x v="1"/>
  </r>
  <r>
    <s v="OPS-101092"/>
    <d v="2025-01-05T00:00:00"/>
    <x v="4"/>
    <s v="Gurugram"/>
    <s v="Access Request"/>
    <s v="Low"/>
    <x v="0"/>
    <x v="4"/>
    <x v="1"/>
    <n v="2.6"/>
    <n v="48"/>
    <x v="0"/>
    <n v="4"/>
    <n v="4.2"/>
    <n v="400"/>
    <n v="1040"/>
    <x v="5"/>
    <n v="1"/>
    <s v="Q1"/>
    <s v="Sunday"/>
    <s v="Gurugram"/>
    <s v="Email"/>
    <s v="Access Request"/>
    <x v="4"/>
    <x v="0"/>
    <s v="Normal"/>
    <s v="Excellent"/>
    <x v="1"/>
  </r>
  <r>
    <s v="OPS-102215"/>
    <d v="2025-12-13T00:00:00"/>
    <x v="3"/>
    <s v="Hyderabad"/>
    <s v="Invoice Query"/>
    <s v="Low"/>
    <x v="2"/>
    <x v="2"/>
    <x v="0"/>
    <n v="4.5999999999999996"/>
    <n v="48"/>
    <x v="0"/>
    <n v="0"/>
    <n v="4.5999999999999996"/>
    <n v="350"/>
    <n v="1610"/>
    <x v="7"/>
    <n v="12"/>
    <s v="Q4"/>
    <s v="Saturday"/>
    <s v="Hyderabad"/>
    <s v="Teams"/>
    <s v="Invoice Query"/>
    <x v="3"/>
    <x v="0"/>
    <s v="Normal"/>
    <s v="Excellent"/>
    <x v="0"/>
  </r>
  <r>
    <s v="OPS-100935"/>
    <d v="2025-01-06T00:00:00"/>
    <x v="3"/>
    <s v="Chennai"/>
    <s v="Access Request"/>
    <s v="Low"/>
    <x v="1"/>
    <x v="0"/>
    <x v="1"/>
    <n v="8.3000000000000007"/>
    <n v="48"/>
    <x v="0"/>
    <n v="1"/>
    <n v="4.0999999999999996"/>
    <n v="350"/>
    <n v="2905"/>
    <x v="5"/>
    <n v="1"/>
    <s v="Q1"/>
    <s v="Monday"/>
    <s v="Chennai"/>
    <s v="Portal"/>
    <s v="Access Request"/>
    <x v="3"/>
    <x v="0"/>
    <s v="Normal"/>
    <s v="Excellent"/>
    <x v="1"/>
  </r>
  <r>
    <s v="OPS-101506"/>
    <d v="2025-01-29T00:00:00"/>
    <x v="6"/>
    <s v="Chennai"/>
    <s v="Report Request"/>
    <s v="Medium"/>
    <x v="0"/>
    <x v="2"/>
    <x v="1"/>
    <n v="7.1"/>
    <n v="24"/>
    <x v="0"/>
    <n v="1"/>
    <n v="4.5"/>
    <n v="320"/>
    <n v="2272"/>
    <x v="5"/>
    <n v="1"/>
    <s v="Q1"/>
    <s v="Wednesday"/>
    <s v="Chennai"/>
    <s v="Email"/>
    <s v="Report Request"/>
    <x v="6"/>
    <x v="0"/>
    <s v="Normal"/>
    <s v="Excellent"/>
    <x v="1"/>
  </r>
  <r>
    <s v="OPS-101833"/>
    <d v="2025-06-15T00:00:00"/>
    <x v="6"/>
    <s v="Mumbai"/>
    <s v="Employee Query"/>
    <s v="Low"/>
    <x v="1"/>
    <x v="1"/>
    <x v="0"/>
    <n v="9.1999999999999993"/>
    <n v="48"/>
    <x v="0"/>
    <n v="0"/>
    <n v="5"/>
    <n v="450"/>
    <n v="4140"/>
    <x v="0"/>
    <n v="6"/>
    <s v="Q2"/>
    <s v="Sunday"/>
    <s v="Mumbai"/>
    <s v="Portal"/>
    <s v="Employee Query"/>
    <x v="6"/>
    <x v="0"/>
    <s v="Normal"/>
    <s v="Excellent"/>
    <x v="0"/>
  </r>
  <r>
    <s v="OPS-102179"/>
    <d v="2025-12-16T00:00:00"/>
    <x v="0"/>
    <s v="Gurugram"/>
    <s v="Data Correction"/>
    <s v="Medium"/>
    <x v="1"/>
    <x v="4"/>
    <x v="0"/>
    <n v="5.3"/>
    <n v="24"/>
    <x v="0"/>
    <n v="0"/>
    <n v="4.9000000000000004"/>
    <n v="280"/>
    <n v="1484"/>
    <x v="7"/>
    <n v="12"/>
    <s v="Q4"/>
    <s v="Tuesday"/>
    <s v="Gurugram"/>
    <s v="Portal"/>
    <s v="Data Correction"/>
    <x v="0"/>
    <x v="0"/>
    <s v="Normal"/>
    <s v="Excellent"/>
    <x v="0"/>
  </r>
  <r>
    <s v="OPS-102086"/>
    <d v="2025-03-30T00:00:00"/>
    <x v="3"/>
    <s v="Bengaluru"/>
    <s v="Vendor Query"/>
    <s v="Low"/>
    <x v="1"/>
    <x v="0"/>
    <x v="0"/>
    <n v="16.2"/>
    <n v="48"/>
    <x v="0"/>
    <n v="0"/>
    <n v="4.5999999999999996"/>
    <n v="350"/>
    <n v="5670"/>
    <x v="8"/>
    <n v="3"/>
    <s v="Q1"/>
    <s v="Sunday"/>
    <s v="Bengaluru"/>
    <s v="Portal"/>
    <s v="Vendor Query"/>
    <x v="3"/>
    <x v="0"/>
    <s v="Normal"/>
    <s v="Excellent"/>
    <x v="0"/>
  </r>
  <r>
    <s v="OPS-101994"/>
    <d v="2025-06-24T00:00:00"/>
    <x v="2"/>
    <s v="Noida"/>
    <s v="Employee Query"/>
    <s v="Medium"/>
    <x v="1"/>
    <x v="4"/>
    <x v="2"/>
    <n v="6.6"/>
    <n v="24"/>
    <x v="0"/>
    <n v="0"/>
    <n v="4.8"/>
    <n v="400"/>
    <n v="2640"/>
    <x v="0"/>
    <n v="6"/>
    <s v="Q2"/>
    <s v="Tuesday"/>
    <s v="Noida"/>
    <s v="Portal"/>
    <s v="Employee Query"/>
    <x v="2"/>
    <x v="0"/>
    <s v="Normal"/>
    <s v="Excellent"/>
    <x v="0"/>
  </r>
  <r>
    <s v="OPS-102640"/>
    <d v="2025-12-11T00:00:00"/>
    <x v="6"/>
    <s v="Pune"/>
    <s v="Employee Query"/>
    <s v="Low"/>
    <x v="1"/>
    <x v="1"/>
    <x v="0"/>
    <n v="9.9"/>
    <n v="48"/>
    <x v="0"/>
    <n v="1"/>
    <n v="4.0999999999999996"/>
    <n v="280"/>
    <n v="2772"/>
    <x v="7"/>
    <n v="12"/>
    <s v="Q4"/>
    <s v="Thursday"/>
    <s v="Pune"/>
    <s v="Portal"/>
    <s v="Employee Query"/>
    <x v="6"/>
    <x v="0"/>
    <s v="Normal"/>
    <s v="Excellent"/>
    <x v="1"/>
  </r>
  <r>
    <s v="OPS-100666"/>
    <d v="2025-07-22T00:00:00"/>
    <x v="6"/>
    <s v="Mumbai"/>
    <s v="Access Request"/>
    <s v="Low"/>
    <x v="1"/>
    <x v="4"/>
    <x v="0"/>
    <n v="3.7"/>
    <n v="48"/>
    <x v="0"/>
    <n v="0"/>
    <n v="4.8"/>
    <n v="400"/>
    <n v="1480"/>
    <x v="11"/>
    <n v="7"/>
    <s v="Q3"/>
    <s v="Tuesday"/>
    <s v="Mumbai"/>
    <s v="Portal"/>
    <s v="Access Request"/>
    <x v="6"/>
    <x v="0"/>
    <s v="Normal"/>
    <s v="Excellent"/>
    <x v="0"/>
  </r>
  <r>
    <s v="OPS-103201"/>
    <d v="2025-06-28T00:00:00"/>
    <x v="5"/>
    <s v="Noida"/>
    <s v="System Issue"/>
    <s v="High"/>
    <x v="0"/>
    <x v="2"/>
    <x v="1"/>
    <n v="15.3"/>
    <n v="12"/>
    <x v="1"/>
    <n v="1"/>
    <n v="4.5"/>
    <n v="320"/>
    <n v="4896"/>
    <x v="0"/>
    <n v="6"/>
    <s v="Q2"/>
    <s v="Saturday"/>
    <s v="Noida"/>
    <s v="Email"/>
    <s v="System Issue"/>
    <x v="5"/>
    <x v="1"/>
    <s v="Normal"/>
    <s v="At Risk"/>
    <x v="1"/>
  </r>
  <r>
    <s v="OPS-104988"/>
    <d v="2025-09-28T00:00:00"/>
    <x v="0"/>
    <s v="Bengaluru"/>
    <s v="Compliance Request"/>
    <s v="High"/>
    <x v="0"/>
    <x v="4"/>
    <x v="2"/>
    <n v="6.3"/>
    <n v="12"/>
    <x v="0"/>
    <n v="0"/>
    <n v="4.7"/>
    <n v="450"/>
    <n v="2835"/>
    <x v="9"/>
    <n v="9"/>
    <s v="Q3"/>
    <s v="Sunday"/>
    <s v="Bengaluru"/>
    <s v="Email"/>
    <s v="Compliance Request"/>
    <x v="0"/>
    <x v="0"/>
    <s v="Normal"/>
    <s v="Good"/>
    <x v="0"/>
  </r>
  <r>
    <s v="OPS-101446"/>
    <d v="2025-03-30T00:00:00"/>
    <x v="1"/>
    <s v="Gurugram"/>
    <s v="Vendor Query"/>
    <s v="Medium"/>
    <x v="0"/>
    <x v="2"/>
    <x v="0"/>
    <n v="11.8"/>
    <n v="24"/>
    <x v="0"/>
    <n v="0"/>
    <n v="5"/>
    <n v="320"/>
    <n v="3776"/>
    <x v="8"/>
    <n v="3"/>
    <s v="Q1"/>
    <s v="Sunday"/>
    <s v="Gurugram"/>
    <s v="Email"/>
    <s v="Vendor Query"/>
    <x v="1"/>
    <x v="0"/>
    <s v="Normal"/>
    <s v="Excellent"/>
    <x v="0"/>
  </r>
  <r>
    <s v="OPS-101573"/>
    <d v="2025-06-27T00:00:00"/>
    <x v="0"/>
    <s v="Mumbai"/>
    <s v="Employee Query"/>
    <s v="Low"/>
    <x v="1"/>
    <x v="2"/>
    <x v="0"/>
    <n v="16.8"/>
    <n v="48"/>
    <x v="0"/>
    <n v="0"/>
    <n v="4.3"/>
    <n v="280"/>
    <n v="4704"/>
    <x v="0"/>
    <n v="6"/>
    <s v="Q2"/>
    <s v="Friday"/>
    <s v="Mumbai"/>
    <s v="Portal"/>
    <s v="Employee Query"/>
    <x v="0"/>
    <x v="0"/>
    <s v="Normal"/>
    <s v="Excellent"/>
    <x v="0"/>
  </r>
  <r>
    <s v="OPS-102177"/>
    <d v="2025-03-31T00:00:00"/>
    <x v="6"/>
    <s v="Hyderabad"/>
    <s v="System Issue"/>
    <s v="Low"/>
    <x v="3"/>
    <x v="4"/>
    <x v="0"/>
    <n v="4"/>
    <n v="48"/>
    <x v="0"/>
    <n v="0"/>
    <n v="5"/>
    <n v="280"/>
    <n v="1120"/>
    <x v="8"/>
    <n v="3"/>
    <s v="Q1"/>
    <s v="Monday"/>
    <s v="Hyderabad"/>
    <s v="Phone"/>
    <s v="System Issue"/>
    <x v="6"/>
    <x v="0"/>
    <s v="Normal"/>
    <s v="Excellent"/>
    <x v="0"/>
  </r>
  <r>
    <s v="OPS-101727"/>
    <d v="2025-09-28T00:00:00"/>
    <x v="2"/>
    <s v="Gurugram"/>
    <s v="Data Correction"/>
    <s v="Medium"/>
    <x v="3"/>
    <x v="0"/>
    <x v="0"/>
    <n v="4.2"/>
    <n v="24"/>
    <x v="0"/>
    <n v="2"/>
    <n v="4.3"/>
    <n v="450"/>
    <n v="1890"/>
    <x v="9"/>
    <n v="9"/>
    <s v="Q3"/>
    <s v="Sunday"/>
    <s v="Gurugram"/>
    <s v="Phone"/>
    <s v="Data Correction"/>
    <x v="2"/>
    <x v="0"/>
    <s v="Normal"/>
    <s v="Excellent"/>
    <x v="1"/>
  </r>
  <r>
    <s v="OPS-101816"/>
    <d v="2025-11-06T00:00:00"/>
    <x v="1"/>
    <s v="Hyderabad"/>
    <s v="System Issue"/>
    <s v="Medium"/>
    <x v="3"/>
    <x v="0"/>
    <x v="0"/>
    <n v="8.1999999999999993"/>
    <n v="24"/>
    <x v="0"/>
    <n v="1"/>
    <n v="4.8"/>
    <n v="350"/>
    <n v="2870"/>
    <x v="6"/>
    <n v="11"/>
    <s v="Q4"/>
    <s v="Thursday"/>
    <s v="Hyderabad"/>
    <s v="Phone"/>
    <s v="System Issue"/>
    <x v="1"/>
    <x v="0"/>
    <s v="Normal"/>
    <s v="Excellent"/>
    <x v="1"/>
  </r>
  <r>
    <s v="OPS-101231"/>
    <d v="2025-06-24T00:00:00"/>
    <x v="5"/>
    <s v="Noida"/>
    <s v="Employee Query"/>
    <s v="Medium"/>
    <x v="0"/>
    <x v="4"/>
    <x v="2"/>
    <n v="8.9"/>
    <n v="24"/>
    <x v="0"/>
    <n v="0"/>
    <n v="4.8"/>
    <n v="350"/>
    <n v="3115"/>
    <x v="0"/>
    <n v="6"/>
    <s v="Q2"/>
    <s v="Tuesday"/>
    <s v="Noida"/>
    <s v="Email"/>
    <s v="Employee Query"/>
    <x v="5"/>
    <x v="0"/>
    <s v="Normal"/>
    <s v="Excellent"/>
    <x v="0"/>
  </r>
  <r>
    <s v="OPS-103673"/>
    <d v="2025-12-20T00:00:00"/>
    <x v="4"/>
    <s v="Gurugram"/>
    <s v="Data Correction"/>
    <s v="Low"/>
    <x v="0"/>
    <x v="2"/>
    <x v="0"/>
    <n v="12.4"/>
    <n v="48"/>
    <x v="0"/>
    <n v="1"/>
    <n v="4.4000000000000004"/>
    <n v="450"/>
    <n v="5580"/>
    <x v="7"/>
    <n v="12"/>
    <s v="Q4"/>
    <s v="Saturday"/>
    <s v="Gurugram"/>
    <s v="Email"/>
    <s v="Data Correction"/>
    <x v="4"/>
    <x v="0"/>
    <s v="Normal"/>
    <s v="Excellent"/>
    <x v="1"/>
  </r>
  <r>
    <s v="OPS-102556"/>
    <d v="2025-11-10T00:00:00"/>
    <x v="3"/>
    <s v="Pune"/>
    <s v="System Issue"/>
    <s v="Low"/>
    <x v="1"/>
    <x v="4"/>
    <x v="0"/>
    <n v="11"/>
    <n v="48"/>
    <x v="0"/>
    <n v="0"/>
    <n v="4.8"/>
    <n v="450"/>
    <n v="4950"/>
    <x v="6"/>
    <n v="11"/>
    <s v="Q4"/>
    <s v="Monday"/>
    <s v="Pune"/>
    <s v="Portal"/>
    <s v="System Issue"/>
    <x v="3"/>
    <x v="0"/>
    <s v="Normal"/>
    <s v="Excellent"/>
    <x v="0"/>
  </r>
  <r>
    <s v="OPS-100949"/>
    <d v="2025-01-04T00:00:00"/>
    <x v="4"/>
    <s v="Hyderabad"/>
    <s v="Access Request"/>
    <s v="Medium"/>
    <x v="2"/>
    <x v="3"/>
    <x v="0"/>
    <n v="11.5"/>
    <n v="24"/>
    <x v="0"/>
    <n v="0"/>
    <n v="5"/>
    <n v="280"/>
    <n v="3220"/>
    <x v="5"/>
    <n v="1"/>
    <s v="Q1"/>
    <s v="Saturday"/>
    <s v="Hyderabad"/>
    <s v="Teams"/>
    <s v="Access Request"/>
    <x v="4"/>
    <x v="0"/>
    <s v="Normal"/>
    <s v="Excellent"/>
    <x v="0"/>
  </r>
  <r>
    <s v="OPS-103730"/>
    <d v="2025-07-20T00:00:00"/>
    <x v="5"/>
    <s v="Hyderabad"/>
    <s v="Access Request"/>
    <s v="Medium"/>
    <x v="2"/>
    <x v="1"/>
    <x v="0"/>
    <n v="33.200000000000003"/>
    <n v="24"/>
    <x v="1"/>
    <n v="0"/>
    <n v="3.9"/>
    <n v="280"/>
    <n v="9296"/>
    <x v="11"/>
    <n v="7"/>
    <s v="Q3"/>
    <s v="Sunday"/>
    <s v="Hyderabad"/>
    <s v="Teams"/>
    <s v="Access Request"/>
    <x v="5"/>
    <x v="1"/>
    <s v="Normal"/>
    <s v="At Risk"/>
    <x v="0"/>
  </r>
  <r>
    <s v="OPS-103113"/>
    <d v="2025-10-08T00:00:00"/>
    <x v="2"/>
    <s v="Hyderabad"/>
    <s v="Employee Query"/>
    <s v="Low"/>
    <x v="1"/>
    <x v="1"/>
    <x v="0"/>
    <n v="6.4"/>
    <n v="48"/>
    <x v="0"/>
    <n v="0"/>
    <n v="4.5"/>
    <n v="400"/>
    <n v="2560"/>
    <x v="3"/>
    <n v="10"/>
    <s v="Q4"/>
    <s v="Wednesday"/>
    <s v="Hyderabad"/>
    <s v="Portal"/>
    <s v="Employee Query"/>
    <x v="2"/>
    <x v="0"/>
    <s v="Normal"/>
    <s v="Excellent"/>
    <x v="0"/>
  </r>
  <r>
    <s v="OPS-104029"/>
    <d v="2025-11-19T00:00:00"/>
    <x v="2"/>
    <s v="Mumbai"/>
    <s v="Compliance Request"/>
    <s v="Medium"/>
    <x v="0"/>
    <x v="4"/>
    <x v="0"/>
    <n v="21"/>
    <n v="24"/>
    <x v="0"/>
    <n v="0"/>
    <n v="4.0999999999999996"/>
    <n v="350"/>
    <n v="7350"/>
    <x v="6"/>
    <n v="11"/>
    <s v="Q4"/>
    <s v="Wednesday"/>
    <s v="Mumbai"/>
    <s v="Email"/>
    <s v="Compliance Request"/>
    <x v="2"/>
    <x v="0"/>
    <s v="Normal"/>
    <s v="Good"/>
    <x v="0"/>
  </r>
  <r>
    <s v="OPS-102219"/>
    <d v="2025-06-01T00:00:00"/>
    <x v="4"/>
    <s v="Noida"/>
    <s v="Access Request"/>
    <s v="Critical"/>
    <x v="2"/>
    <x v="1"/>
    <x v="0"/>
    <n v="2"/>
    <n v="4"/>
    <x v="0"/>
    <n v="0"/>
    <n v="4.4000000000000004"/>
    <n v="350"/>
    <n v="700"/>
    <x v="0"/>
    <n v="6"/>
    <s v="Q2"/>
    <s v="Sunday"/>
    <s v="Noida"/>
    <s v="Teams"/>
    <s v="Access Request"/>
    <x v="4"/>
    <x v="0"/>
    <s v="Normal"/>
    <s v="Excellent"/>
    <x v="0"/>
  </r>
  <r>
    <s v="OPS-100356"/>
    <d v="2025-02-23T00:00:00"/>
    <x v="4"/>
    <s v="Mumbai"/>
    <s v="Vendor Query"/>
    <s v="Low"/>
    <x v="0"/>
    <x v="4"/>
    <x v="0"/>
    <n v="3.8"/>
    <n v="48"/>
    <x v="0"/>
    <n v="0"/>
    <n v="5"/>
    <n v="400"/>
    <n v="1520"/>
    <x v="4"/>
    <n v="2"/>
    <s v="Q1"/>
    <s v="Sunday"/>
    <s v="Mumbai"/>
    <s v="Email"/>
    <s v="Vendor Query"/>
    <x v="4"/>
    <x v="0"/>
    <s v="Normal"/>
    <s v="Excellent"/>
    <x v="0"/>
  </r>
  <r>
    <s v="OPS-101691"/>
    <d v="2025-08-10T00:00:00"/>
    <x v="5"/>
    <s v="Mumbai"/>
    <s v="Compliance Request"/>
    <s v="Low"/>
    <x v="0"/>
    <x v="0"/>
    <x v="0"/>
    <n v="9.8000000000000007"/>
    <n v="48"/>
    <x v="0"/>
    <n v="0"/>
    <n v="4.4000000000000004"/>
    <n v="400"/>
    <n v="3920"/>
    <x v="1"/>
    <n v="8"/>
    <s v="Q3"/>
    <s v="Sunday"/>
    <s v="Mumbai"/>
    <s v="Email"/>
    <s v="Compliance Request"/>
    <x v="5"/>
    <x v="0"/>
    <s v="Normal"/>
    <s v="Excellent"/>
    <x v="0"/>
  </r>
  <r>
    <s v="OPS-101320"/>
    <d v="2025-01-09T00:00:00"/>
    <x v="2"/>
    <s v="Chennai"/>
    <s v="Access Request"/>
    <s v="Critical"/>
    <x v="3"/>
    <x v="1"/>
    <x v="0"/>
    <n v="12.4"/>
    <n v="4"/>
    <x v="1"/>
    <n v="0"/>
    <n v="4.8"/>
    <n v="400"/>
    <n v="4960"/>
    <x v="5"/>
    <n v="1"/>
    <s v="Q1"/>
    <s v="Thursday"/>
    <s v="Chennai"/>
    <s v="Phone"/>
    <s v="Access Request"/>
    <x v="2"/>
    <x v="1"/>
    <s v="Normal"/>
    <s v="Critical"/>
    <x v="0"/>
  </r>
  <r>
    <s v="OPS-101980"/>
    <d v="2025-11-28T00:00:00"/>
    <x v="6"/>
    <s v="Gurugram"/>
    <s v="System Issue"/>
    <s v="Low"/>
    <x v="1"/>
    <x v="2"/>
    <x v="0"/>
    <n v="11.1"/>
    <n v="48"/>
    <x v="0"/>
    <n v="0"/>
    <n v="4.9000000000000004"/>
    <n v="350"/>
    <n v="3885"/>
    <x v="6"/>
    <n v="11"/>
    <s v="Q4"/>
    <s v="Friday"/>
    <s v="Gurugram"/>
    <s v="Portal"/>
    <s v="System Issue"/>
    <x v="6"/>
    <x v="0"/>
    <s v="Normal"/>
    <s v="Excellent"/>
    <x v="0"/>
  </r>
  <r>
    <s v="OPS-102738"/>
    <d v="2025-09-11T00:00:00"/>
    <x v="6"/>
    <s v="Hyderabad"/>
    <s v="Employee Query"/>
    <s v="Low"/>
    <x v="1"/>
    <x v="3"/>
    <x v="0"/>
    <n v="16.399999999999999"/>
    <n v="48"/>
    <x v="0"/>
    <n v="0"/>
    <n v="4.4000000000000004"/>
    <n v="450"/>
    <n v="7380"/>
    <x v="9"/>
    <n v="9"/>
    <s v="Q3"/>
    <s v="Thursday"/>
    <s v="Hyderabad"/>
    <s v="Portal"/>
    <s v="Employee Query"/>
    <x v="6"/>
    <x v="0"/>
    <s v="Normal"/>
    <s v="Excellent"/>
    <x v="0"/>
  </r>
  <r>
    <s v="OPS-100448"/>
    <d v="2025-08-27T00:00:00"/>
    <x v="0"/>
    <s v="Hyderabad"/>
    <s v="Employee Query"/>
    <s v="Low"/>
    <x v="0"/>
    <x v="2"/>
    <x v="0"/>
    <n v="4.0999999999999996"/>
    <n v="48"/>
    <x v="0"/>
    <n v="1"/>
    <n v="5"/>
    <n v="280"/>
    <n v="1148"/>
    <x v="1"/>
    <n v="8"/>
    <s v="Q3"/>
    <s v="Wednesday"/>
    <s v="Hyderabad"/>
    <s v="Email"/>
    <s v="Employee Query"/>
    <x v="0"/>
    <x v="0"/>
    <s v="Normal"/>
    <s v="Excellent"/>
    <x v="1"/>
  </r>
  <r>
    <s v="OPS-102008"/>
    <d v="2025-01-20T00:00:00"/>
    <x v="0"/>
    <s v="Noida"/>
    <s v="Employee Query"/>
    <s v="Medium"/>
    <x v="3"/>
    <x v="2"/>
    <x v="2"/>
    <n v="10"/>
    <n v="24"/>
    <x v="0"/>
    <n v="0"/>
    <n v="4.5999999999999996"/>
    <n v="320"/>
    <n v="3200"/>
    <x v="5"/>
    <n v="1"/>
    <s v="Q1"/>
    <s v="Monday"/>
    <s v="Noida"/>
    <s v="Phone"/>
    <s v="Employee Query"/>
    <x v="0"/>
    <x v="0"/>
    <s v="Normal"/>
    <s v="Excellent"/>
    <x v="0"/>
  </r>
  <r>
    <s v="OPS-103708"/>
    <d v="2025-06-26T00:00:00"/>
    <x v="5"/>
    <s v="Pune"/>
    <s v="System Issue"/>
    <s v="Medium"/>
    <x v="0"/>
    <x v="1"/>
    <x v="0"/>
    <n v="7.7"/>
    <n v="24"/>
    <x v="0"/>
    <n v="0"/>
    <n v="5"/>
    <n v="450"/>
    <n v="3465"/>
    <x v="0"/>
    <n v="6"/>
    <s v="Q2"/>
    <s v="Thursday"/>
    <s v="Pune"/>
    <s v="Email"/>
    <s v="System Issue"/>
    <x v="5"/>
    <x v="0"/>
    <s v="Normal"/>
    <s v="Excellent"/>
    <x v="0"/>
  </r>
  <r>
    <s v="OPS-100815"/>
    <d v="2025-02-03T00:00:00"/>
    <x v="3"/>
    <s v="Chennai"/>
    <s v="Invoice Query"/>
    <s v="Low"/>
    <x v="1"/>
    <x v="4"/>
    <x v="2"/>
    <n v="7.2"/>
    <n v="48"/>
    <x v="0"/>
    <n v="0"/>
    <n v="4.8"/>
    <n v="320"/>
    <n v="2304"/>
    <x v="4"/>
    <n v="2"/>
    <s v="Q1"/>
    <s v="Monday"/>
    <s v="Chennai"/>
    <s v="Portal"/>
    <s v="Invoice Query"/>
    <x v="3"/>
    <x v="0"/>
    <s v="Normal"/>
    <s v="Excellent"/>
    <x v="0"/>
  </r>
  <r>
    <s v="OPS-102685"/>
    <d v="2025-10-29T00:00:00"/>
    <x v="0"/>
    <s v="Gurugram"/>
    <s v="Employee Query"/>
    <s v="Low"/>
    <x v="0"/>
    <x v="2"/>
    <x v="0"/>
    <n v="20.6"/>
    <n v="48"/>
    <x v="0"/>
    <n v="2"/>
    <n v="4"/>
    <n v="450"/>
    <n v="9270"/>
    <x v="3"/>
    <n v="10"/>
    <s v="Q4"/>
    <s v="Wednesday"/>
    <s v="Gurugram"/>
    <s v="Email"/>
    <s v="Employee Query"/>
    <x v="0"/>
    <x v="0"/>
    <s v="Normal"/>
    <s v="Excellent"/>
    <x v="1"/>
  </r>
  <r>
    <s v="OPS-104918"/>
    <d v="2025-06-15T00:00:00"/>
    <x v="2"/>
    <s v="Bengaluru"/>
    <s v="Vendor Query"/>
    <s v="High"/>
    <x v="0"/>
    <x v="4"/>
    <x v="1"/>
    <n v="2.9"/>
    <n v="12"/>
    <x v="0"/>
    <n v="2"/>
    <n v="4.0999999999999996"/>
    <n v="320"/>
    <n v="928"/>
    <x v="0"/>
    <n v="6"/>
    <s v="Q2"/>
    <s v="Sunday"/>
    <s v="Bengaluru"/>
    <s v="Email"/>
    <s v="Vendor Query"/>
    <x v="2"/>
    <x v="0"/>
    <s v="Normal"/>
    <s v="Excellent"/>
    <x v="1"/>
  </r>
  <r>
    <s v="OPS-100057"/>
    <d v="2025-04-02T00:00:00"/>
    <x v="0"/>
    <s v="Chennai"/>
    <s v="Compliance Request"/>
    <s v="Low"/>
    <x v="1"/>
    <x v="1"/>
    <x v="0"/>
    <n v="3.7"/>
    <n v="48"/>
    <x v="0"/>
    <n v="0"/>
    <n v="4.8"/>
    <n v="450"/>
    <n v="1665"/>
    <x v="10"/>
    <n v="4"/>
    <s v="Q2"/>
    <s v="Wednesday"/>
    <s v="Chennai"/>
    <s v="Portal"/>
    <s v="Compliance Request"/>
    <x v="0"/>
    <x v="0"/>
    <s v="Normal"/>
    <s v="Excellent"/>
    <x v="0"/>
  </r>
  <r>
    <s v="OPS-102964"/>
    <d v="2025-09-24T00:00:00"/>
    <x v="0"/>
    <s v="Bengaluru"/>
    <s v="Invoice Query"/>
    <s v="Medium"/>
    <x v="2"/>
    <x v="2"/>
    <x v="2"/>
    <n v="9.5"/>
    <n v="24"/>
    <x v="0"/>
    <n v="0"/>
    <n v="4"/>
    <n v="280"/>
    <n v="2660"/>
    <x v="9"/>
    <n v="9"/>
    <s v="Q3"/>
    <s v="Wednesday"/>
    <s v="Bengaluru"/>
    <s v="Teams"/>
    <s v="Invoice Query"/>
    <x v="0"/>
    <x v="0"/>
    <s v="Normal"/>
    <s v="Excellent"/>
    <x v="0"/>
  </r>
  <r>
    <s v="OPS-100856"/>
    <d v="2025-03-19T00:00:00"/>
    <x v="2"/>
    <s v="Hyderabad"/>
    <s v="Employee Query"/>
    <s v="Medium"/>
    <x v="2"/>
    <x v="2"/>
    <x v="0"/>
    <n v="8.1"/>
    <n v="24"/>
    <x v="0"/>
    <n v="0"/>
    <n v="4.4000000000000004"/>
    <n v="280"/>
    <n v="2268"/>
    <x v="8"/>
    <n v="3"/>
    <s v="Q1"/>
    <s v="Wednesday"/>
    <s v="Hyderabad"/>
    <s v="Teams"/>
    <s v="Employee Query"/>
    <x v="2"/>
    <x v="0"/>
    <s v="Normal"/>
    <s v="Excellent"/>
    <x v="0"/>
  </r>
  <r>
    <s v="OPS-100932"/>
    <d v="2025-03-24T00:00:00"/>
    <x v="2"/>
    <s v="Hyderabad"/>
    <s v="Report Request"/>
    <s v="Medium"/>
    <x v="1"/>
    <x v="0"/>
    <x v="2"/>
    <n v="8.5"/>
    <n v="24"/>
    <x v="0"/>
    <n v="1"/>
    <n v="4.0999999999999996"/>
    <n v="280"/>
    <n v="2380"/>
    <x v="8"/>
    <n v="3"/>
    <s v="Q1"/>
    <s v="Monday"/>
    <s v="Hyderabad"/>
    <s v="Portal"/>
    <s v="Report Request"/>
    <x v="2"/>
    <x v="0"/>
    <s v="Normal"/>
    <s v="Excellent"/>
    <x v="1"/>
  </r>
  <r>
    <s v="OPS-104537"/>
    <d v="2025-05-17T00:00:00"/>
    <x v="2"/>
    <s v="Gurugram"/>
    <s v="Vendor Query"/>
    <s v="High"/>
    <x v="0"/>
    <x v="2"/>
    <x v="0"/>
    <n v="6.8"/>
    <n v="12"/>
    <x v="0"/>
    <n v="0"/>
    <n v="4.9000000000000004"/>
    <n v="280"/>
    <n v="1904"/>
    <x v="2"/>
    <n v="5"/>
    <s v="Q2"/>
    <s v="Saturday"/>
    <s v="Gurugram"/>
    <s v="Email"/>
    <s v="Vendor Query"/>
    <x v="2"/>
    <x v="0"/>
    <s v="Normal"/>
    <s v="Good"/>
    <x v="0"/>
  </r>
  <r>
    <s v="OPS-104705"/>
    <d v="2025-02-18T00:00:00"/>
    <x v="1"/>
    <s v="Mumbai"/>
    <s v="Report Request"/>
    <s v="Low"/>
    <x v="0"/>
    <x v="0"/>
    <x v="0"/>
    <n v="13.4"/>
    <n v="48"/>
    <x v="0"/>
    <n v="0"/>
    <n v="4.7"/>
    <n v="350"/>
    <n v="4690"/>
    <x v="4"/>
    <n v="2"/>
    <s v="Q1"/>
    <s v="Tuesday"/>
    <s v="Mumbai"/>
    <s v="Email"/>
    <s v="Report Request"/>
    <x v="1"/>
    <x v="0"/>
    <s v="Normal"/>
    <s v="Excellent"/>
    <x v="0"/>
  </r>
  <r>
    <s v="OPS-102016"/>
    <d v="2025-02-28T00:00:00"/>
    <x v="1"/>
    <s v="Noida"/>
    <s v="Employee Query"/>
    <s v="High"/>
    <x v="1"/>
    <x v="1"/>
    <x v="0"/>
    <n v="5.6"/>
    <n v="12"/>
    <x v="0"/>
    <n v="0"/>
    <n v="4.7"/>
    <n v="350"/>
    <n v="1960"/>
    <x v="4"/>
    <n v="2"/>
    <s v="Q1"/>
    <s v="Friday"/>
    <s v="Noida"/>
    <s v="Portal"/>
    <s v="Employee Query"/>
    <x v="1"/>
    <x v="0"/>
    <s v="Normal"/>
    <s v="Excellent"/>
    <x v="0"/>
  </r>
  <r>
    <s v="OPS-104813"/>
    <d v="2025-09-21T00:00:00"/>
    <x v="3"/>
    <s v="Noida"/>
    <s v="Data Correction"/>
    <s v="Medium"/>
    <x v="3"/>
    <x v="2"/>
    <x v="0"/>
    <n v="9.3000000000000007"/>
    <n v="24"/>
    <x v="0"/>
    <n v="1"/>
    <n v="4.0999999999999996"/>
    <n v="450"/>
    <n v="4185"/>
    <x v="9"/>
    <n v="9"/>
    <s v="Q3"/>
    <s v="Sunday"/>
    <s v="Noida"/>
    <s v="Phone"/>
    <s v="Data Correction"/>
    <x v="3"/>
    <x v="0"/>
    <s v="Normal"/>
    <s v="Excellent"/>
    <x v="1"/>
  </r>
  <r>
    <s v="OPS-102578"/>
    <d v="2025-02-18T00:00:00"/>
    <x v="3"/>
    <s v="Chennai"/>
    <s v="Invoice Query"/>
    <s v="High"/>
    <x v="0"/>
    <x v="2"/>
    <x v="0"/>
    <n v="1.7"/>
    <n v="12"/>
    <x v="0"/>
    <n v="1"/>
    <n v="4.8"/>
    <n v="450"/>
    <n v="765"/>
    <x v="4"/>
    <n v="2"/>
    <s v="Q1"/>
    <s v="Tuesday"/>
    <s v="Chennai"/>
    <s v="Email"/>
    <s v="Invoice Query"/>
    <x v="3"/>
    <x v="0"/>
    <s v="Normal"/>
    <s v="Excellent"/>
    <x v="1"/>
  </r>
  <r>
    <s v="OPS-103914"/>
    <d v="2025-06-10T00:00:00"/>
    <x v="1"/>
    <s v="Pune"/>
    <s v="Employee Query"/>
    <s v="High"/>
    <x v="1"/>
    <x v="3"/>
    <x v="0"/>
    <n v="14.3"/>
    <n v="12"/>
    <x v="1"/>
    <n v="0"/>
    <n v="4.5999999999999996"/>
    <n v="320"/>
    <n v="4576"/>
    <x v="0"/>
    <n v="6"/>
    <s v="Q2"/>
    <s v="Tuesday"/>
    <s v="Pune"/>
    <s v="Portal"/>
    <s v="Employee Query"/>
    <x v="1"/>
    <x v="1"/>
    <s v="Normal"/>
    <s v="At Risk"/>
    <x v="0"/>
  </r>
  <r>
    <s v="OPS-104698"/>
    <d v="2025-05-02T00:00:00"/>
    <x v="3"/>
    <s v="Bengaluru"/>
    <s v="Access Request"/>
    <s v="Medium"/>
    <x v="1"/>
    <x v="1"/>
    <x v="0"/>
    <n v="4.0999999999999996"/>
    <n v="24"/>
    <x v="0"/>
    <n v="0"/>
    <n v="5"/>
    <n v="320"/>
    <n v="1312"/>
    <x v="2"/>
    <n v="5"/>
    <s v="Q2"/>
    <s v="Friday"/>
    <s v="Bengaluru"/>
    <s v="Portal"/>
    <s v="Access Request"/>
    <x v="3"/>
    <x v="0"/>
    <s v="Normal"/>
    <s v="Excellent"/>
    <x v="0"/>
  </r>
  <r>
    <s v="OPS-102080"/>
    <d v="2025-08-08T00:00:00"/>
    <x v="4"/>
    <s v="Bengaluru"/>
    <s v="Employee Query"/>
    <s v="Low"/>
    <x v="0"/>
    <x v="0"/>
    <x v="0"/>
    <n v="21.7"/>
    <n v="48"/>
    <x v="0"/>
    <n v="0"/>
    <n v="5"/>
    <n v="350"/>
    <n v="7595"/>
    <x v="1"/>
    <n v="8"/>
    <s v="Q3"/>
    <s v="Friday"/>
    <s v="Bengaluru"/>
    <s v="Email"/>
    <s v="Employee Query"/>
    <x v="4"/>
    <x v="0"/>
    <s v="Normal"/>
    <s v="Excellent"/>
    <x v="0"/>
  </r>
  <r>
    <s v="OPS-101603"/>
    <d v="2025-05-04T00:00:00"/>
    <x v="5"/>
    <s v="Noida"/>
    <s v="System Issue"/>
    <s v="Low"/>
    <x v="0"/>
    <x v="0"/>
    <x v="0"/>
    <n v="15.5"/>
    <n v="48"/>
    <x v="0"/>
    <n v="2"/>
    <n v="3.8"/>
    <n v="320"/>
    <n v="4960"/>
    <x v="2"/>
    <n v="5"/>
    <s v="Q2"/>
    <s v="Sunday"/>
    <s v="Noida"/>
    <s v="Email"/>
    <s v="System Issue"/>
    <x v="5"/>
    <x v="0"/>
    <s v="Normal"/>
    <s v="Excellent"/>
    <x v="1"/>
  </r>
  <r>
    <s v="OPS-102170"/>
    <d v="2025-05-24T00:00:00"/>
    <x v="2"/>
    <s v="Gurugram"/>
    <s v="Employee Query"/>
    <s v="Low"/>
    <x v="1"/>
    <x v="2"/>
    <x v="0"/>
    <n v="7.7"/>
    <n v="48"/>
    <x v="0"/>
    <n v="0"/>
    <n v="4.5999999999999996"/>
    <n v="350"/>
    <n v="2695"/>
    <x v="2"/>
    <n v="5"/>
    <s v="Q2"/>
    <s v="Saturday"/>
    <s v="Gurugram"/>
    <s v="Portal"/>
    <s v="Employee Query"/>
    <x v="2"/>
    <x v="0"/>
    <s v="Normal"/>
    <s v="Excellent"/>
    <x v="0"/>
  </r>
  <r>
    <s v="OPS-100743"/>
    <d v="2025-07-16T00:00:00"/>
    <x v="5"/>
    <s v="Chennai"/>
    <s v="Employee Query"/>
    <s v="Medium"/>
    <x v="0"/>
    <x v="0"/>
    <x v="0"/>
    <n v="6.1"/>
    <n v="24"/>
    <x v="0"/>
    <n v="1"/>
    <n v="4.4000000000000004"/>
    <n v="450"/>
    <n v="2745"/>
    <x v="11"/>
    <n v="7"/>
    <s v="Q3"/>
    <s v="Wednesday"/>
    <s v="Chennai"/>
    <s v="Email"/>
    <s v="Employee Query"/>
    <x v="5"/>
    <x v="0"/>
    <s v="Normal"/>
    <s v="Excellent"/>
    <x v="1"/>
  </r>
  <r>
    <s v="OPS-100062"/>
    <d v="2025-02-19T00:00:00"/>
    <x v="0"/>
    <s v="Hyderabad"/>
    <s v="Access Request"/>
    <s v="Medium"/>
    <x v="2"/>
    <x v="1"/>
    <x v="0"/>
    <n v="3.1"/>
    <n v="24"/>
    <x v="0"/>
    <n v="0"/>
    <n v="5"/>
    <n v="450"/>
    <n v="1395"/>
    <x v="4"/>
    <n v="2"/>
    <s v="Q1"/>
    <s v="Wednesday"/>
    <s v="Hyderabad"/>
    <s v="Teams"/>
    <s v="Access Request"/>
    <x v="0"/>
    <x v="0"/>
    <s v="Normal"/>
    <s v="Excellent"/>
    <x v="0"/>
  </r>
  <r>
    <s v="OPS-102886"/>
    <d v="2025-06-10T00:00:00"/>
    <x v="2"/>
    <s v="Mumbai"/>
    <s v="Access Request"/>
    <s v="Low"/>
    <x v="1"/>
    <x v="0"/>
    <x v="0"/>
    <n v="5.9"/>
    <n v="48"/>
    <x v="0"/>
    <n v="0"/>
    <n v="4.8"/>
    <n v="450"/>
    <n v="2655"/>
    <x v="0"/>
    <n v="6"/>
    <s v="Q2"/>
    <s v="Tuesday"/>
    <s v="Mumbai"/>
    <s v="Portal"/>
    <s v="Access Request"/>
    <x v="2"/>
    <x v="0"/>
    <s v="Normal"/>
    <s v="Excellent"/>
    <x v="0"/>
  </r>
  <r>
    <s v="OPS-100810"/>
    <d v="2025-07-03T00:00:00"/>
    <x v="2"/>
    <s v="Noida"/>
    <s v="Employee Query"/>
    <s v="Critical"/>
    <x v="0"/>
    <x v="2"/>
    <x v="0"/>
    <n v="6.6"/>
    <n v="4"/>
    <x v="1"/>
    <n v="0"/>
    <n v="4.8"/>
    <n v="280"/>
    <n v="1848"/>
    <x v="11"/>
    <n v="7"/>
    <s v="Q3"/>
    <s v="Thursday"/>
    <s v="Noida"/>
    <s v="Email"/>
    <s v="Employee Query"/>
    <x v="2"/>
    <x v="1"/>
    <s v="Normal"/>
    <s v="Critical"/>
    <x v="0"/>
  </r>
  <r>
    <s v="OPS-100595"/>
    <d v="2025-08-03T00:00:00"/>
    <x v="1"/>
    <s v="Mumbai"/>
    <s v="Vendor Query"/>
    <s v="Low"/>
    <x v="0"/>
    <x v="2"/>
    <x v="0"/>
    <n v="7.2"/>
    <n v="48"/>
    <x v="0"/>
    <n v="0"/>
    <n v="5"/>
    <n v="320"/>
    <n v="2304"/>
    <x v="1"/>
    <n v="8"/>
    <s v="Q3"/>
    <s v="Sunday"/>
    <s v="Mumbai"/>
    <s v="Email"/>
    <s v="Vendor Query"/>
    <x v="1"/>
    <x v="0"/>
    <s v="Normal"/>
    <s v="Excellent"/>
    <x v="0"/>
  </r>
  <r>
    <s v="OPS-101510"/>
    <d v="2025-07-04T00:00:00"/>
    <x v="3"/>
    <s v="Chennai"/>
    <s v="Compliance Request"/>
    <s v="High"/>
    <x v="0"/>
    <x v="2"/>
    <x v="0"/>
    <n v="7.8"/>
    <n v="12"/>
    <x v="0"/>
    <n v="1"/>
    <n v="4.5999999999999996"/>
    <n v="320"/>
    <n v="2496"/>
    <x v="11"/>
    <n v="7"/>
    <s v="Q3"/>
    <s v="Friday"/>
    <s v="Chennai"/>
    <s v="Email"/>
    <s v="Compliance Request"/>
    <x v="3"/>
    <x v="0"/>
    <s v="Normal"/>
    <s v="Good"/>
    <x v="1"/>
  </r>
  <r>
    <s v="OPS-100878"/>
    <d v="2025-12-21T00:00:00"/>
    <x v="6"/>
    <s v="Hyderabad"/>
    <s v="Invoice Query"/>
    <s v="Medium"/>
    <x v="3"/>
    <x v="2"/>
    <x v="0"/>
    <n v="2.7"/>
    <n v="24"/>
    <x v="0"/>
    <n v="0"/>
    <n v="5"/>
    <n v="450"/>
    <n v="1215"/>
    <x v="7"/>
    <n v="12"/>
    <s v="Q4"/>
    <s v="Sunday"/>
    <s v="Hyderabad"/>
    <s v="Phone"/>
    <s v="Invoice Query"/>
    <x v="6"/>
    <x v="0"/>
    <s v="Normal"/>
    <s v="Excellent"/>
    <x v="0"/>
  </r>
  <r>
    <s v="OPS-100381"/>
    <d v="2025-11-09T00:00:00"/>
    <x v="4"/>
    <s v="Gurugram"/>
    <s v="Compliance Request"/>
    <s v="Medium"/>
    <x v="2"/>
    <x v="0"/>
    <x v="0"/>
    <n v="5.6"/>
    <n v="24"/>
    <x v="0"/>
    <n v="0"/>
    <s v="Unknown"/>
    <n v="280"/>
    <n v="1568"/>
    <x v="6"/>
    <n v="11"/>
    <s v="Q4"/>
    <s v="Sunday"/>
    <s v="Gurugram"/>
    <s v="Teams"/>
    <s v="Compliance Request"/>
    <x v="4"/>
    <x v="0"/>
    <s v="Normal"/>
    <s v="Excellent"/>
    <x v="0"/>
  </r>
  <r>
    <s v="OPS-102628"/>
    <d v="2025-10-29T00:00:00"/>
    <x v="4"/>
    <s v="Gurugram"/>
    <s v="Invoice Query"/>
    <s v="Low"/>
    <x v="0"/>
    <x v="1"/>
    <x v="0"/>
    <n v="9.1999999999999993"/>
    <n v="48"/>
    <x v="0"/>
    <n v="0"/>
    <n v="5"/>
    <n v="280"/>
    <n v="2576"/>
    <x v="3"/>
    <n v="10"/>
    <s v="Q4"/>
    <s v="Wednesday"/>
    <s v="Gurugram"/>
    <s v="Email"/>
    <s v="Invoice Query"/>
    <x v="4"/>
    <x v="0"/>
    <s v="Normal"/>
    <s v="Excellent"/>
    <x v="0"/>
  </r>
  <r>
    <s v="OPS-104968"/>
    <d v="2025-08-19T00:00:00"/>
    <x v="5"/>
    <s v="Bengaluru"/>
    <s v="Report Request"/>
    <s v="High"/>
    <x v="0"/>
    <x v="4"/>
    <x v="0"/>
    <n v="27.5"/>
    <n v="12"/>
    <x v="1"/>
    <n v="0"/>
    <n v="4.0999999999999996"/>
    <n v="320"/>
    <n v="8800"/>
    <x v="1"/>
    <n v="8"/>
    <s v="Q3"/>
    <s v="Tuesday"/>
    <s v="Bengaluru"/>
    <s v="Email"/>
    <s v="Report Request"/>
    <x v="5"/>
    <x v="1"/>
    <s v="Normal"/>
    <s v="Critical"/>
    <x v="0"/>
  </r>
  <r>
    <s v="OPS-103278"/>
    <d v="2025-04-18T00:00:00"/>
    <x v="2"/>
    <s v="Hyderabad"/>
    <s v="Compliance Request"/>
    <s v="Low"/>
    <x v="3"/>
    <x v="3"/>
    <x v="0"/>
    <n v="8.6"/>
    <n v="48"/>
    <x v="0"/>
    <n v="0"/>
    <n v="4.7"/>
    <n v="450"/>
    <n v="3870"/>
    <x v="10"/>
    <n v="4"/>
    <s v="Q2"/>
    <s v="Friday"/>
    <s v="Hyderabad"/>
    <s v="Phone"/>
    <s v="Compliance Request"/>
    <x v="2"/>
    <x v="0"/>
    <s v="Normal"/>
    <s v="Excellent"/>
    <x v="0"/>
  </r>
  <r>
    <s v="OPS-104520"/>
    <d v="2025-06-02T00:00:00"/>
    <x v="0"/>
    <s v="Mumbai"/>
    <s v="System Issue"/>
    <s v="Medium"/>
    <x v="1"/>
    <x v="4"/>
    <x v="0"/>
    <n v="26.3"/>
    <n v="24"/>
    <x v="1"/>
    <n v="0"/>
    <n v="4.0999999999999996"/>
    <n v="400"/>
    <n v="10520"/>
    <x v="0"/>
    <n v="6"/>
    <s v="Q2"/>
    <s v="Monday"/>
    <s v="Mumbai"/>
    <s v="Portal"/>
    <s v="System Issue"/>
    <x v="0"/>
    <x v="1"/>
    <s v="Normal"/>
    <s v="At Risk"/>
    <x v="0"/>
  </r>
  <r>
    <s v="OPS-102585"/>
    <d v="2025-04-29T00:00:00"/>
    <x v="6"/>
    <s v="Noida"/>
    <s v="Access Request"/>
    <s v="Medium"/>
    <x v="1"/>
    <x v="2"/>
    <x v="0"/>
    <n v="12.3"/>
    <n v="24"/>
    <x v="0"/>
    <n v="0"/>
    <n v="4.9000000000000004"/>
    <n v="320"/>
    <n v="3936"/>
    <x v="10"/>
    <n v="4"/>
    <s v="Q2"/>
    <s v="Tuesday"/>
    <s v="Noida"/>
    <s v="Portal"/>
    <s v="Access Request"/>
    <x v="6"/>
    <x v="0"/>
    <s v="Normal"/>
    <s v="Good"/>
    <x v="0"/>
  </r>
  <r>
    <s v="OPS-101884"/>
    <d v="2025-04-29T00:00:00"/>
    <x v="2"/>
    <s v="Noida"/>
    <s v="Data Correction"/>
    <s v="Low"/>
    <x v="0"/>
    <x v="3"/>
    <x v="0"/>
    <n v="3.3"/>
    <n v="48"/>
    <x v="0"/>
    <n v="2"/>
    <n v="4.2"/>
    <n v="350"/>
    <n v="1155"/>
    <x v="10"/>
    <n v="4"/>
    <s v="Q2"/>
    <s v="Tuesday"/>
    <s v="Noida"/>
    <s v="Email"/>
    <s v="Data Correction"/>
    <x v="2"/>
    <x v="0"/>
    <s v="Normal"/>
    <s v="Excellent"/>
    <x v="1"/>
  </r>
  <r>
    <s v="OPS-103686"/>
    <d v="2025-10-21T00:00:00"/>
    <x v="0"/>
    <s v="Hyderabad"/>
    <s v="Report Request"/>
    <s v="Medium"/>
    <x v="2"/>
    <x v="0"/>
    <x v="0"/>
    <n v="2.5"/>
    <n v="24"/>
    <x v="0"/>
    <n v="0"/>
    <n v="5"/>
    <n v="320"/>
    <n v="800"/>
    <x v="3"/>
    <n v="10"/>
    <s v="Q4"/>
    <s v="Tuesday"/>
    <s v="Hyderabad"/>
    <s v="Teams"/>
    <s v="Report Request"/>
    <x v="0"/>
    <x v="0"/>
    <s v="Normal"/>
    <s v="Excellent"/>
    <x v="0"/>
  </r>
  <r>
    <s v="OPS-102534"/>
    <d v="2025-09-21T00:00:00"/>
    <x v="2"/>
    <s v="Bengaluru"/>
    <s v="Report Request"/>
    <s v="Medium"/>
    <x v="0"/>
    <x v="4"/>
    <x v="2"/>
    <n v="8.6"/>
    <n v="24"/>
    <x v="0"/>
    <n v="0"/>
    <n v="4"/>
    <n v="320"/>
    <n v="2752"/>
    <x v="9"/>
    <n v="9"/>
    <s v="Q3"/>
    <s v="Sunday"/>
    <s v="Bengaluru"/>
    <s v="Email"/>
    <s v="Report Request"/>
    <x v="2"/>
    <x v="0"/>
    <s v="Normal"/>
    <s v="Excellent"/>
    <x v="0"/>
  </r>
  <r>
    <s v="OPS-101827"/>
    <d v="2025-08-21T00:00:00"/>
    <x v="0"/>
    <s v="Hyderabad"/>
    <s v="Data Correction"/>
    <s v="Medium"/>
    <x v="2"/>
    <x v="0"/>
    <x v="0"/>
    <n v="7.4"/>
    <n v="24"/>
    <x v="0"/>
    <n v="0"/>
    <n v="4.5999999999999996"/>
    <n v="450"/>
    <n v="3330"/>
    <x v="1"/>
    <n v="8"/>
    <s v="Q3"/>
    <s v="Thursday"/>
    <s v="Hyderabad"/>
    <s v="Teams"/>
    <s v="Data Correction"/>
    <x v="0"/>
    <x v="0"/>
    <s v="Normal"/>
    <s v="Excellent"/>
    <x v="0"/>
  </r>
  <r>
    <s v="OPS-100829"/>
    <d v="2025-01-08T00:00:00"/>
    <x v="5"/>
    <s v="Mumbai"/>
    <s v="Data Correction"/>
    <s v="Low"/>
    <x v="1"/>
    <x v="1"/>
    <x v="0"/>
    <n v="11.7"/>
    <n v="48"/>
    <x v="0"/>
    <n v="1"/>
    <n v="4.7"/>
    <n v="450"/>
    <n v="5265"/>
    <x v="5"/>
    <n v="1"/>
    <s v="Q1"/>
    <s v="Wednesday"/>
    <s v="Mumbai"/>
    <s v="Portal"/>
    <s v="Data Correction"/>
    <x v="5"/>
    <x v="0"/>
    <s v="Normal"/>
    <s v="Excellent"/>
    <x v="1"/>
  </r>
  <r>
    <s v="OPS-101220"/>
    <d v="2025-11-14T00:00:00"/>
    <x v="2"/>
    <s v="Chennai"/>
    <s v="Vendor Query"/>
    <s v="Medium"/>
    <x v="1"/>
    <x v="5"/>
    <x v="0"/>
    <n v="2.9"/>
    <n v="24"/>
    <x v="0"/>
    <n v="1"/>
    <n v="4.7"/>
    <n v="400"/>
    <n v="1160"/>
    <x v="6"/>
    <n v="11"/>
    <s v="Q4"/>
    <s v="Friday"/>
    <s v="Chennai"/>
    <s v="Portal"/>
    <s v="Vendor Query"/>
    <x v="2"/>
    <x v="0"/>
    <s v="Normal"/>
    <s v="Excellent"/>
    <x v="1"/>
  </r>
  <r>
    <s v="OPS-102854"/>
    <d v="2025-07-03T00:00:00"/>
    <x v="6"/>
    <s v="Noida"/>
    <s v="Data Correction"/>
    <s v="Medium"/>
    <x v="0"/>
    <x v="4"/>
    <x v="2"/>
    <n v="22.9"/>
    <n v="24"/>
    <x v="0"/>
    <n v="0"/>
    <n v="4.5"/>
    <n v="280"/>
    <n v="6412"/>
    <x v="11"/>
    <n v="7"/>
    <s v="Q3"/>
    <s v="Thursday"/>
    <s v="Noida"/>
    <s v="Email"/>
    <s v="Data Correction"/>
    <x v="6"/>
    <x v="0"/>
    <s v="Normal"/>
    <s v="Good"/>
    <x v="0"/>
  </r>
  <r>
    <s v="OPS-104174"/>
    <d v="2025-04-21T00:00:00"/>
    <x v="6"/>
    <s v="Chennai"/>
    <s v="System Issue"/>
    <s v="Low"/>
    <x v="0"/>
    <x v="0"/>
    <x v="0"/>
    <n v="3.9"/>
    <n v="48"/>
    <x v="0"/>
    <n v="1"/>
    <n v="4.5999999999999996"/>
    <n v="280"/>
    <n v="1092"/>
    <x v="10"/>
    <n v="4"/>
    <s v="Q2"/>
    <s v="Monday"/>
    <s v="Chennai"/>
    <s v="Email"/>
    <s v="System Issue"/>
    <x v="6"/>
    <x v="0"/>
    <s v="Normal"/>
    <s v="Excellent"/>
    <x v="1"/>
  </r>
  <r>
    <s v="OPS-100307"/>
    <d v="2025-06-25T00:00:00"/>
    <x v="5"/>
    <s v="Mumbai"/>
    <s v="Invoice Query"/>
    <s v="Medium"/>
    <x v="0"/>
    <x v="3"/>
    <x v="0"/>
    <n v="18.3"/>
    <n v="24"/>
    <x v="0"/>
    <n v="1"/>
    <n v="3.7"/>
    <n v="450"/>
    <n v="8235"/>
    <x v="0"/>
    <n v="6"/>
    <s v="Q2"/>
    <s v="Wednesday"/>
    <s v="Mumbai"/>
    <s v="Email"/>
    <s v="Invoice Query"/>
    <x v="5"/>
    <x v="0"/>
    <s v="Normal"/>
    <s v="Good"/>
    <x v="1"/>
  </r>
  <r>
    <s v="OPS-104454"/>
    <d v="2025-02-25T00:00:00"/>
    <x v="3"/>
    <s v="Pune"/>
    <s v="Data Correction"/>
    <s v="Low"/>
    <x v="1"/>
    <x v="0"/>
    <x v="0"/>
    <n v="5.7"/>
    <n v="48"/>
    <x v="0"/>
    <n v="1"/>
    <n v="4.4000000000000004"/>
    <n v="400"/>
    <n v="2280"/>
    <x v="4"/>
    <n v="2"/>
    <s v="Q1"/>
    <s v="Tuesday"/>
    <s v="Pune"/>
    <s v="Portal"/>
    <s v="Data Correction"/>
    <x v="3"/>
    <x v="0"/>
    <s v="Normal"/>
    <s v="Excellent"/>
    <x v="1"/>
  </r>
  <r>
    <s v="OPS-102104"/>
    <d v="2025-05-09T00:00:00"/>
    <x v="6"/>
    <s v="Gurugram"/>
    <s v="Invoice Query"/>
    <s v="Low"/>
    <x v="3"/>
    <x v="2"/>
    <x v="2"/>
    <n v="5.6"/>
    <n v="48"/>
    <x v="0"/>
    <n v="1"/>
    <n v="3.9"/>
    <n v="320"/>
    <n v="1792"/>
    <x v="2"/>
    <n v="5"/>
    <s v="Q2"/>
    <s v="Friday"/>
    <s v="Gurugram"/>
    <s v="Phone"/>
    <s v="Invoice Query"/>
    <x v="6"/>
    <x v="0"/>
    <s v="Normal"/>
    <s v="Excellent"/>
    <x v="1"/>
  </r>
  <r>
    <s v="OPS-100507"/>
    <d v="2025-06-12T00:00:00"/>
    <x v="1"/>
    <s v="Hyderabad"/>
    <s v="Data Correction"/>
    <s v="Medium"/>
    <x v="0"/>
    <x v="4"/>
    <x v="0"/>
    <n v="18.3"/>
    <n v="24"/>
    <x v="0"/>
    <n v="0"/>
    <n v="4.8"/>
    <n v="400"/>
    <n v="7320"/>
    <x v="0"/>
    <n v="6"/>
    <s v="Q2"/>
    <s v="Thursday"/>
    <s v="Hyderabad"/>
    <s v="Email"/>
    <s v="Data Correction"/>
    <x v="1"/>
    <x v="0"/>
    <s v="Normal"/>
    <s v="Good"/>
    <x v="0"/>
  </r>
  <r>
    <s v="OPS-102538"/>
    <d v="2025-12-09T00:00:00"/>
    <x v="5"/>
    <s v="Hyderabad"/>
    <s v="Access Request"/>
    <s v="Low"/>
    <x v="0"/>
    <x v="0"/>
    <x v="0"/>
    <n v="5.3"/>
    <n v="48"/>
    <x v="0"/>
    <n v="0"/>
    <n v="5"/>
    <n v="400"/>
    <n v="2120"/>
    <x v="7"/>
    <n v="12"/>
    <s v="Q4"/>
    <s v="Tuesday"/>
    <s v="Hyderabad"/>
    <s v="Email"/>
    <s v="Access Request"/>
    <x v="5"/>
    <x v="0"/>
    <s v="Normal"/>
    <s v="Excellent"/>
    <x v="0"/>
  </r>
  <r>
    <s v="OPS-100481"/>
    <d v="2025-08-10T00:00:00"/>
    <x v="2"/>
    <s v="Pune"/>
    <s v="System Issue"/>
    <s v="Low"/>
    <x v="1"/>
    <x v="4"/>
    <x v="0"/>
    <n v="12.6"/>
    <n v="48"/>
    <x v="0"/>
    <n v="0"/>
    <n v="4.7"/>
    <n v="280"/>
    <n v="3528"/>
    <x v="1"/>
    <n v="8"/>
    <s v="Q3"/>
    <s v="Sunday"/>
    <s v="Pune"/>
    <s v="Portal"/>
    <s v="System Issue"/>
    <x v="2"/>
    <x v="0"/>
    <s v="Normal"/>
    <s v="Excellent"/>
    <x v="0"/>
  </r>
  <r>
    <s v="OPS-100609"/>
    <d v="2025-06-17T00:00:00"/>
    <x v="3"/>
    <s v="Noida"/>
    <s v="Invoice Query"/>
    <s v="Medium"/>
    <x v="0"/>
    <x v="0"/>
    <x v="0"/>
    <n v="6.4"/>
    <n v="24"/>
    <x v="0"/>
    <n v="0"/>
    <n v="4.8"/>
    <n v="320"/>
    <n v="2048"/>
    <x v="0"/>
    <n v="6"/>
    <s v="Q2"/>
    <s v="Tuesday"/>
    <s v="Noida"/>
    <s v="Email"/>
    <s v="Invoice Query"/>
    <x v="3"/>
    <x v="0"/>
    <s v="Normal"/>
    <s v="Excellent"/>
    <x v="0"/>
  </r>
  <r>
    <s v="OPS-102905"/>
    <d v="2025-07-17T00:00:00"/>
    <x v="6"/>
    <s v="Noida"/>
    <s v="Compliance Request"/>
    <s v="Medium"/>
    <x v="4"/>
    <x v="2"/>
    <x v="0"/>
    <n v="9.6999999999999993"/>
    <n v="24"/>
    <x v="0"/>
    <n v="0"/>
    <n v="5"/>
    <n v="350"/>
    <n v="3395"/>
    <x v="11"/>
    <n v="7"/>
    <s v="Q3"/>
    <s v="Thursday"/>
    <s v="Noida"/>
    <s v="Unknown"/>
    <s v="Compliance Request"/>
    <x v="6"/>
    <x v="0"/>
    <s v="Normal"/>
    <s v="Excellent"/>
    <x v="0"/>
  </r>
  <r>
    <s v="OPS-101411"/>
    <d v="2025-08-05T00:00:00"/>
    <x v="6"/>
    <s v="Gurugram"/>
    <s v="Access Request"/>
    <s v="Low"/>
    <x v="3"/>
    <x v="4"/>
    <x v="0"/>
    <n v="5.0999999999999996"/>
    <n v="48"/>
    <x v="0"/>
    <n v="0"/>
    <n v="4.9000000000000004"/>
    <n v="280"/>
    <n v="1428"/>
    <x v="1"/>
    <n v="8"/>
    <s v="Q3"/>
    <s v="Tuesday"/>
    <s v="Gurugram"/>
    <s v="Phone"/>
    <s v="Access Request"/>
    <x v="6"/>
    <x v="0"/>
    <s v="Normal"/>
    <s v="Excellent"/>
    <x v="0"/>
  </r>
  <r>
    <s v="OPS-101282"/>
    <d v="2025-05-31T00:00:00"/>
    <x v="4"/>
    <s v="Bengaluru"/>
    <s v="Compliance Request"/>
    <s v="Medium"/>
    <x v="3"/>
    <x v="3"/>
    <x v="0"/>
    <n v="10.4"/>
    <n v="24"/>
    <x v="0"/>
    <n v="2"/>
    <n v="4.5"/>
    <n v="280"/>
    <n v="2912"/>
    <x v="2"/>
    <n v="5"/>
    <s v="Q2"/>
    <s v="Saturday"/>
    <s v="Bengaluru"/>
    <s v="Phone"/>
    <s v="Compliance Request"/>
    <x v="4"/>
    <x v="0"/>
    <s v="Normal"/>
    <s v="Excellent"/>
    <x v="1"/>
  </r>
  <r>
    <s v="OPS-101240"/>
    <d v="2025-02-24T00:00:00"/>
    <x v="0"/>
    <s v="Gurugram"/>
    <s v="System Issue"/>
    <s v="High"/>
    <x v="1"/>
    <x v="3"/>
    <x v="0"/>
    <n v="3.9"/>
    <n v="12"/>
    <x v="0"/>
    <n v="1"/>
    <n v="4.7"/>
    <n v="350"/>
    <n v="1365"/>
    <x v="4"/>
    <n v="2"/>
    <s v="Q1"/>
    <s v="Monday"/>
    <s v="Gurugram"/>
    <s v="Portal"/>
    <s v="System Issue"/>
    <x v="0"/>
    <x v="0"/>
    <s v="Normal"/>
    <s v="Excellent"/>
    <x v="1"/>
  </r>
  <r>
    <s v="OPS-104683"/>
    <d v="2025-05-03T00:00:00"/>
    <x v="1"/>
    <s v="Pune"/>
    <s v="Vendor Query"/>
    <s v="Low"/>
    <x v="0"/>
    <x v="1"/>
    <x v="0"/>
    <n v="15.9"/>
    <n v="48"/>
    <x v="0"/>
    <n v="1"/>
    <n v="3.9"/>
    <n v="320"/>
    <n v="5088"/>
    <x v="2"/>
    <n v="5"/>
    <s v="Q2"/>
    <s v="Saturday"/>
    <s v="Pune"/>
    <s v="Email"/>
    <s v="Vendor Query"/>
    <x v="1"/>
    <x v="0"/>
    <s v="Normal"/>
    <s v="Excellent"/>
    <x v="1"/>
  </r>
  <r>
    <s v="OPS-104860"/>
    <d v="2025-03-02T00:00:00"/>
    <x v="6"/>
    <s v="Pune"/>
    <s v="Report Request"/>
    <s v="Medium"/>
    <x v="0"/>
    <x v="2"/>
    <x v="1"/>
    <n v="19.2"/>
    <n v="24"/>
    <x v="0"/>
    <n v="3"/>
    <n v="3.8"/>
    <n v="400"/>
    <n v="7680"/>
    <x v="8"/>
    <n v="3"/>
    <s v="Q1"/>
    <s v="Sunday"/>
    <s v="Pune"/>
    <s v="Email"/>
    <s v="Report Request"/>
    <x v="6"/>
    <x v="0"/>
    <s v="Normal"/>
    <s v="Good"/>
    <x v="1"/>
  </r>
  <r>
    <s v="OPS-102972"/>
    <d v="2025-02-24T00:00:00"/>
    <x v="0"/>
    <s v="Gurugram"/>
    <s v="Access Request"/>
    <s v="Medium"/>
    <x v="0"/>
    <x v="4"/>
    <x v="0"/>
    <n v="8.6"/>
    <n v="24"/>
    <x v="0"/>
    <n v="0"/>
    <n v="5"/>
    <n v="280"/>
    <n v="2408"/>
    <x v="4"/>
    <n v="2"/>
    <s v="Q1"/>
    <s v="Monday"/>
    <s v="Gurugram"/>
    <s v="Email"/>
    <s v="Access Request"/>
    <x v="0"/>
    <x v="0"/>
    <s v="Normal"/>
    <s v="Excellent"/>
    <x v="0"/>
  </r>
  <r>
    <s v="OPS-104837"/>
    <d v="2025-03-27T00:00:00"/>
    <x v="3"/>
    <s v="Gurugram"/>
    <s v="Report Request"/>
    <s v="High"/>
    <x v="0"/>
    <x v="3"/>
    <x v="0"/>
    <n v="19.2"/>
    <n v="12"/>
    <x v="1"/>
    <n v="1"/>
    <n v="4.7"/>
    <n v="450"/>
    <n v="8640"/>
    <x v="8"/>
    <n v="3"/>
    <s v="Q1"/>
    <s v="Thursday"/>
    <s v="Gurugram"/>
    <s v="Email"/>
    <s v="Report Request"/>
    <x v="3"/>
    <x v="1"/>
    <s v="Normal"/>
    <s v="Critical"/>
    <x v="1"/>
  </r>
  <r>
    <s v="OPS-104539"/>
    <d v="2025-04-19T00:00:00"/>
    <x v="2"/>
    <s v="Hyderabad"/>
    <s v="Employee Query"/>
    <s v="Medium"/>
    <x v="1"/>
    <x v="0"/>
    <x v="0"/>
    <n v="18"/>
    <n v="24"/>
    <x v="0"/>
    <n v="0"/>
    <n v="4.5"/>
    <n v="450"/>
    <n v="8100"/>
    <x v="10"/>
    <n v="4"/>
    <s v="Q2"/>
    <s v="Saturday"/>
    <s v="Hyderabad"/>
    <s v="Portal"/>
    <s v="Employee Query"/>
    <x v="2"/>
    <x v="0"/>
    <s v="Normal"/>
    <s v="Good"/>
    <x v="0"/>
  </r>
  <r>
    <s v="OPS-102352"/>
    <d v="2025-12-27T00:00:00"/>
    <x v="0"/>
    <s v="Noida"/>
    <s v="Data Correction"/>
    <s v="Medium"/>
    <x v="0"/>
    <x v="1"/>
    <x v="0"/>
    <n v="7.8"/>
    <n v="24"/>
    <x v="0"/>
    <n v="0"/>
    <n v="4.8"/>
    <n v="400"/>
    <n v="3120"/>
    <x v="7"/>
    <n v="12"/>
    <s v="Q4"/>
    <s v="Saturday"/>
    <s v="Noida"/>
    <s v="Email"/>
    <s v="Data Correction"/>
    <x v="0"/>
    <x v="0"/>
    <s v="Normal"/>
    <s v="Excellent"/>
    <x v="0"/>
  </r>
  <r>
    <s v="OPS-101812"/>
    <d v="2025-03-17T00:00:00"/>
    <x v="1"/>
    <s v="Gurugram"/>
    <s v="Report Request"/>
    <s v="Low"/>
    <x v="1"/>
    <x v="1"/>
    <x v="1"/>
    <n v="18.7"/>
    <n v="48"/>
    <x v="0"/>
    <n v="2"/>
    <n v="4.5"/>
    <n v="320"/>
    <n v="5984"/>
    <x v="8"/>
    <n v="3"/>
    <s v="Q1"/>
    <s v="Monday"/>
    <s v="Gurugram"/>
    <s v="Portal"/>
    <s v="Report Request"/>
    <x v="1"/>
    <x v="0"/>
    <s v="Normal"/>
    <s v="Excellent"/>
    <x v="1"/>
  </r>
  <r>
    <s v="OPS-100037"/>
    <d v="2025-02-20T00:00:00"/>
    <x v="0"/>
    <s v="Pune"/>
    <s v="Report Request"/>
    <s v="Low"/>
    <x v="0"/>
    <x v="1"/>
    <x v="0"/>
    <n v="2.2999999999999998"/>
    <n v="48"/>
    <x v="0"/>
    <n v="0"/>
    <n v="4.5999999999999996"/>
    <n v="400"/>
    <n v="920"/>
    <x v="4"/>
    <n v="2"/>
    <s v="Q1"/>
    <s v="Thursday"/>
    <s v="Pune"/>
    <s v="Email"/>
    <s v="Report Request"/>
    <x v="0"/>
    <x v="0"/>
    <s v="Normal"/>
    <s v="Excellent"/>
    <x v="0"/>
  </r>
  <r>
    <s v="OPS-100859"/>
    <d v="2025-03-14T00:00:00"/>
    <x v="1"/>
    <s v="Gurugram"/>
    <s v="System Issue"/>
    <s v="Medium"/>
    <x v="0"/>
    <x v="0"/>
    <x v="1"/>
    <n v="14.3"/>
    <n v="24"/>
    <x v="0"/>
    <n v="1"/>
    <n v="4.5"/>
    <n v="320"/>
    <n v="4576"/>
    <x v="8"/>
    <n v="3"/>
    <s v="Q1"/>
    <s v="Friday"/>
    <s v="Gurugram"/>
    <s v="Email"/>
    <s v="System Issue"/>
    <x v="1"/>
    <x v="0"/>
    <s v="Normal"/>
    <s v="Good"/>
    <x v="1"/>
  </r>
  <r>
    <s v="OPS-101796"/>
    <d v="2025-10-01T00:00:00"/>
    <x v="1"/>
    <s v="Mumbai"/>
    <s v="Vendor Query"/>
    <s v="Low"/>
    <x v="0"/>
    <x v="3"/>
    <x v="0"/>
    <n v="23.9"/>
    <n v="48"/>
    <x v="0"/>
    <n v="0"/>
    <n v="4.2"/>
    <n v="320"/>
    <n v="7648"/>
    <x v="3"/>
    <n v="10"/>
    <s v="Q4"/>
    <s v="Wednesday"/>
    <s v="Mumbai"/>
    <s v="Email"/>
    <s v="Vendor Query"/>
    <x v="1"/>
    <x v="0"/>
    <s v="Normal"/>
    <s v="Excellent"/>
    <x v="0"/>
  </r>
  <r>
    <s v="OPS-101799"/>
    <d v="2025-04-05T00:00:00"/>
    <x v="0"/>
    <s v="Bengaluru"/>
    <s v="Employee Query"/>
    <s v="High"/>
    <x v="1"/>
    <x v="0"/>
    <x v="2"/>
    <n v="12"/>
    <n v="12"/>
    <x v="0"/>
    <n v="0"/>
    <n v="4.4000000000000004"/>
    <n v="350"/>
    <n v="4200"/>
    <x v="10"/>
    <n v="4"/>
    <s v="Q2"/>
    <s v="Saturday"/>
    <s v="Bengaluru"/>
    <s v="Portal"/>
    <s v="Employee Query"/>
    <x v="0"/>
    <x v="0"/>
    <s v="Normal"/>
    <s v="Good"/>
    <x v="0"/>
  </r>
  <r>
    <s v="OPS-100454"/>
    <d v="2025-03-30T00:00:00"/>
    <x v="1"/>
    <s v="Chennai"/>
    <s v="Compliance Request"/>
    <s v="Medium"/>
    <x v="0"/>
    <x v="1"/>
    <x v="0"/>
    <n v="12.6"/>
    <n v="24"/>
    <x v="0"/>
    <n v="0"/>
    <n v="4.5"/>
    <n v="350"/>
    <n v="4410"/>
    <x v="8"/>
    <n v="3"/>
    <s v="Q1"/>
    <s v="Sunday"/>
    <s v="Chennai"/>
    <s v="Email"/>
    <s v="Compliance Request"/>
    <x v="1"/>
    <x v="0"/>
    <s v="Normal"/>
    <s v="Good"/>
    <x v="0"/>
  </r>
  <r>
    <s v="OPS-101617"/>
    <d v="2025-08-12T00:00:00"/>
    <x v="3"/>
    <s v="Hyderabad"/>
    <s v="Vendor Query"/>
    <s v="Medium"/>
    <x v="4"/>
    <x v="1"/>
    <x v="0"/>
    <n v="7.2"/>
    <n v="24"/>
    <x v="0"/>
    <n v="0"/>
    <n v="4.5999999999999996"/>
    <n v="350"/>
    <n v="2520"/>
    <x v="1"/>
    <n v="8"/>
    <s v="Q3"/>
    <s v="Tuesday"/>
    <s v="Hyderabad"/>
    <s v="Unknown"/>
    <s v="Vendor Query"/>
    <x v="3"/>
    <x v="0"/>
    <s v="Normal"/>
    <s v="Excellent"/>
    <x v="0"/>
  </r>
  <r>
    <s v="OPS-103871"/>
    <d v="2025-05-13T00:00:00"/>
    <x v="0"/>
    <s v="Pune"/>
    <s v="System Issue"/>
    <s v="Critical"/>
    <x v="0"/>
    <x v="2"/>
    <x v="0"/>
    <n v="3.7"/>
    <n v="4"/>
    <x v="0"/>
    <n v="0"/>
    <n v="4.5999999999999996"/>
    <n v="280"/>
    <n v="1036"/>
    <x v="2"/>
    <n v="5"/>
    <s v="Q2"/>
    <s v="Tuesday"/>
    <s v="Pune"/>
    <s v="Email"/>
    <s v="System Issue"/>
    <x v="0"/>
    <x v="0"/>
    <s v="Normal"/>
    <s v="Good"/>
    <x v="0"/>
  </r>
  <r>
    <s v="OPS-104790"/>
    <d v="2025-09-14T00:00:00"/>
    <x v="2"/>
    <s v="Mumbai"/>
    <s v="Access Request"/>
    <s v="High"/>
    <x v="1"/>
    <x v="3"/>
    <x v="0"/>
    <n v="7.5"/>
    <n v="12"/>
    <x v="0"/>
    <n v="1"/>
    <n v="4.8"/>
    <n v="320"/>
    <n v="2400"/>
    <x v="9"/>
    <n v="9"/>
    <s v="Q3"/>
    <s v="Sunday"/>
    <s v="Mumbai"/>
    <s v="Portal"/>
    <s v="Access Request"/>
    <x v="2"/>
    <x v="0"/>
    <s v="Normal"/>
    <s v="Good"/>
    <x v="1"/>
  </r>
  <r>
    <s v="OPS-102577"/>
    <d v="2025-11-25T00:00:00"/>
    <x v="6"/>
    <s v="Chennai"/>
    <s v="Report Request"/>
    <s v="High"/>
    <x v="1"/>
    <x v="4"/>
    <x v="1"/>
    <n v="15.5"/>
    <n v="12"/>
    <x v="1"/>
    <n v="2"/>
    <n v="4.0999999999999996"/>
    <n v="320"/>
    <n v="4960"/>
    <x v="6"/>
    <n v="11"/>
    <s v="Q4"/>
    <s v="Tuesday"/>
    <s v="Chennai"/>
    <s v="Portal"/>
    <s v="Report Request"/>
    <x v="6"/>
    <x v="1"/>
    <s v="Normal"/>
    <s v="At Risk"/>
    <x v="1"/>
  </r>
  <r>
    <s v="OPS-104429"/>
    <d v="2025-12-04T00:00:00"/>
    <x v="1"/>
    <s v="Pune"/>
    <s v="Employee Query"/>
    <s v="Low"/>
    <x v="0"/>
    <x v="1"/>
    <x v="0"/>
    <n v="2.8"/>
    <n v="48"/>
    <x v="0"/>
    <n v="1"/>
    <n v="4.2"/>
    <n v="280"/>
    <n v="784"/>
    <x v="7"/>
    <n v="12"/>
    <s v="Q4"/>
    <s v="Thursday"/>
    <s v="Pune"/>
    <s v="Email"/>
    <s v="Employee Query"/>
    <x v="1"/>
    <x v="0"/>
    <s v="Normal"/>
    <s v="Excellent"/>
    <x v="1"/>
  </r>
  <r>
    <s v="OPS-102129"/>
    <d v="2025-10-31T00:00:00"/>
    <x v="3"/>
    <s v="Mumbai"/>
    <s v="Employee Query"/>
    <s v="Medium"/>
    <x v="2"/>
    <x v="2"/>
    <x v="0"/>
    <n v="9.1999999999999993"/>
    <n v="24"/>
    <x v="0"/>
    <n v="0"/>
    <n v="4.8"/>
    <n v="280"/>
    <n v="2576"/>
    <x v="3"/>
    <n v="10"/>
    <s v="Q4"/>
    <s v="Friday"/>
    <s v="Mumbai"/>
    <s v="Teams"/>
    <s v="Employee Query"/>
    <x v="3"/>
    <x v="0"/>
    <s v="Normal"/>
    <s v="Excellent"/>
    <x v="0"/>
  </r>
  <r>
    <s v="OPS-102974"/>
    <d v="2025-08-26T00:00:00"/>
    <x v="4"/>
    <s v="Noida"/>
    <s v="Employee Query"/>
    <s v="High"/>
    <x v="1"/>
    <x v="3"/>
    <x v="0"/>
    <n v="21"/>
    <n v="12"/>
    <x v="1"/>
    <n v="1"/>
    <n v="3.8"/>
    <n v="280"/>
    <n v="5880"/>
    <x v="1"/>
    <n v="8"/>
    <s v="Q3"/>
    <s v="Tuesday"/>
    <s v="Noida"/>
    <s v="Portal"/>
    <s v="Employee Query"/>
    <x v="4"/>
    <x v="1"/>
    <s v="Normal"/>
    <s v="Critical"/>
    <x v="1"/>
  </r>
  <r>
    <s v="OPS-104165"/>
    <d v="2025-09-12T00:00:00"/>
    <x v="0"/>
    <s v="Chennai"/>
    <s v="Data Correction"/>
    <s v="Low"/>
    <x v="1"/>
    <x v="3"/>
    <x v="1"/>
    <n v="27.7"/>
    <n v="48"/>
    <x v="0"/>
    <n v="2"/>
    <n v="3.6"/>
    <n v="450"/>
    <n v="12465"/>
    <x v="9"/>
    <n v="9"/>
    <s v="Q3"/>
    <s v="Friday"/>
    <s v="Chennai"/>
    <s v="Portal"/>
    <s v="Data Correction"/>
    <x v="0"/>
    <x v="0"/>
    <s v="Normal"/>
    <s v="Good"/>
    <x v="1"/>
  </r>
  <r>
    <s v="OPS-104225"/>
    <d v="2025-11-10T00:00:00"/>
    <x v="3"/>
    <s v="Gurugram"/>
    <s v="Data Correction"/>
    <s v="Medium"/>
    <x v="0"/>
    <x v="3"/>
    <x v="0"/>
    <n v="18.600000000000001"/>
    <n v="24"/>
    <x v="0"/>
    <n v="0"/>
    <n v="4.5"/>
    <n v="320"/>
    <n v="5952"/>
    <x v="6"/>
    <n v="11"/>
    <s v="Q4"/>
    <s v="Monday"/>
    <s v="Gurugram"/>
    <s v="Email"/>
    <s v="Data Correction"/>
    <x v="3"/>
    <x v="0"/>
    <s v="Normal"/>
    <s v="Good"/>
    <x v="0"/>
  </r>
  <r>
    <s v="OPS-104350"/>
    <d v="2025-02-17T00:00:00"/>
    <x v="1"/>
    <s v="Mumbai"/>
    <s v="Employee Query"/>
    <s v="Low"/>
    <x v="0"/>
    <x v="1"/>
    <x v="0"/>
    <n v="20.399999999999999"/>
    <n v="48"/>
    <x v="0"/>
    <n v="0"/>
    <n v="4.5"/>
    <n v="320"/>
    <n v="6528"/>
    <x v="4"/>
    <n v="2"/>
    <s v="Q1"/>
    <s v="Monday"/>
    <s v="Mumbai"/>
    <s v="Email"/>
    <s v="Employee Query"/>
    <x v="1"/>
    <x v="0"/>
    <s v="Normal"/>
    <s v="Excellent"/>
    <x v="0"/>
  </r>
  <r>
    <s v="OPS-101707"/>
    <d v="2025-09-27T00:00:00"/>
    <x v="3"/>
    <s v="Mumbai"/>
    <s v="Access Request"/>
    <s v="Low"/>
    <x v="0"/>
    <x v="1"/>
    <x v="2"/>
    <n v="11.5"/>
    <n v="48"/>
    <x v="0"/>
    <n v="2"/>
    <n v="4.0999999999999996"/>
    <n v="320"/>
    <n v="3680"/>
    <x v="9"/>
    <n v="9"/>
    <s v="Q3"/>
    <s v="Saturday"/>
    <s v="Mumbai"/>
    <s v="Email"/>
    <s v="Access Request"/>
    <x v="3"/>
    <x v="0"/>
    <s v="Normal"/>
    <s v="Excellent"/>
    <x v="1"/>
  </r>
  <r>
    <s v="OPS-100861"/>
    <d v="2025-09-06T00:00:00"/>
    <x v="3"/>
    <s v="Chennai"/>
    <s v="Invoice Query"/>
    <s v="Medium"/>
    <x v="0"/>
    <x v="0"/>
    <x v="0"/>
    <n v="10.6"/>
    <n v="24"/>
    <x v="0"/>
    <n v="0"/>
    <n v="4.5"/>
    <n v="320"/>
    <n v="3392"/>
    <x v="9"/>
    <n v="9"/>
    <s v="Q3"/>
    <s v="Saturday"/>
    <s v="Chennai"/>
    <s v="Email"/>
    <s v="Invoice Query"/>
    <x v="3"/>
    <x v="0"/>
    <s v="Normal"/>
    <s v="Excellent"/>
    <x v="0"/>
  </r>
  <r>
    <s v="OPS-104526"/>
    <d v="2025-12-18T00:00:00"/>
    <x v="3"/>
    <s v="Chennai"/>
    <s v="Unknown"/>
    <s v="High"/>
    <x v="1"/>
    <x v="0"/>
    <x v="0"/>
    <n v="4.0999999999999996"/>
    <n v="12"/>
    <x v="0"/>
    <n v="0"/>
    <n v="5"/>
    <n v="320"/>
    <n v="1312"/>
    <x v="7"/>
    <n v="12"/>
    <s v="Q4"/>
    <s v="Thursday"/>
    <s v="Chennai"/>
    <s v="Portal"/>
    <s v="Unknown"/>
    <x v="3"/>
    <x v="0"/>
    <s v="Normal"/>
    <s v="Excellent"/>
    <x v="0"/>
  </r>
  <r>
    <s v="OPS-103682"/>
    <d v="2025-06-03T00:00:00"/>
    <x v="1"/>
    <s v="Gurugram"/>
    <s v="Invoice Query"/>
    <s v="Low"/>
    <x v="0"/>
    <x v="1"/>
    <x v="0"/>
    <n v="24.6"/>
    <n v="48"/>
    <x v="0"/>
    <n v="0"/>
    <n v="4.4000000000000004"/>
    <n v="350"/>
    <n v="8610"/>
    <x v="0"/>
    <n v="6"/>
    <s v="Q2"/>
    <s v="Tuesday"/>
    <s v="Gurugram"/>
    <s v="Email"/>
    <s v="Invoice Query"/>
    <x v="1"/>
    <x v="0"/>
    <s v="Normal"/>
    <s v="Good"/>
    <x v="0"/>
  </r>
  <r>
    <s v="OPS-102451"/>
    <d v="2025-09-17T00:00:00"/>
    <x v="4"/>
    <s v="Hyderabad"/>
    <s v="System Issue"/>
    <s v="Low"/>
    <x v="1"/>
    <x v="1"/>
    <x v="0"/>
    <n v="9.6999999999999993"/>
    <n v="48"/>
    <x v="0"/>
    <n v="1"/>
    <n v="4.2"/>
    <n v="400"/>
    <n v="3880"/>
    <x v="9"/>
    <n v="9"/>
    <s v="Q3"/>
    <s v="Wednesday"/>
    <s v="Hyderabad"/>
    <s v="Portal"/>
    <s v="System Issue"/>
    <x v="4"/>
    <x v="0"/>
    <s v="Normal"/>
    <s v="Excellent"/>
    <x v="1"/>
  </r>
  <r>
    <s v="OPS-102650"/>
    <d v="2025-04-05T00:00:00"/>
    <x v="5"/>
    <s v="Hyderabad"/>
    <s v="Compliance Request"/>
    <s v="Medium"/>
    <x v="2"/>
    <x v="4"/>
    <x v="0"/>
    <n v="20.399999999999999"/>
    <n v="24"/>
    <x v="0"/>
    <n v="0"/>
    <n v="4.2"/>
    <n v="320"/>
    <n v="6528"/>
    <x v="10"/>
    <n v="4"/>
    <s v="Q2"/>
    <s v="Saturday"/>
    <s v="Hyderabad"/>
    <s v="Teams"/>
    <s v="Compliance Request"/>
    <x v="5"/>
    <x v="0"/>
    <s v="Normal"/>
    <s v="Good"/>
    <x v="0"/>
  </r>
  <r>
    <s v="OPS-102492"/>
    <d v="2025-06-09T00:00:00"/>
    <x v="3"/>
    <s v="Mumbai"/>
    <s v="Report Request"/>
    <s v="Medium"/>
    <x v="2"/>
    <x v="2"/>
    <x v="0"/>
    <n v="9.1"/>
    <n v="24"/>
    <x v="0"/>
    <n v="1"/>
    <n v="4.5"/>
    <n v="350"/>
    <n v="3185"/>
    <x v="0"/>
    <n v="6"/>
    <s v="Q2"/>
    <s v="Monday"/>
    <s v="Mumbai"/>
    <s v="Teams"/>
    <s v="Report Request"/>
    <x v="3"/>
    <x v="0"/>
    <s v="Normal"/>
    <s v="Excellent"/>
    <x v="1"/>
  </r>
  <r>
    <s v="OPS-100066"/>
    <d v="2025-04-16T00:00:00"/>
    <x v="4"/>
    <s v="Pune"/>
    <s v="Compliance Request"/>
    <s v="Critical"/>
    <x v="3"/>
    <x v="1"/>
    <x v="0"/>
    <n v="7.9"/>
    <n v="4"/>
    <x v="1"/>
    <n v="1"/>
    <n v="4.8"/>
    <n v="350"/>
    <n v="2765"/>
    <x v="10"/>
    <n v="4"/>
    <s v="Q2"/>
    <s v="Wednesday"/>
    <s v="Pune"/>
    <s v="Phone"/>
    <s v="Compliance Request"/>
    <x v="4"/>
    <x v="1"/>
    <s v="Normal"/>
    <s v="Critical"/>
    <x v="1"/>
  </r>
  <r>
    <s v="OPS-102751"/>
    <d v="2025-03-17T00:00:00"/>
    <x v="5"/>
    <s v="Noida"/>
    <s v="Data Correction"/>
    <s v="Low"/>
    <x v="0"/>
    <x v="4"/>
    <x v="0"/>
    <n v="7.5"/>
    <n v="48"/>
    <x v="0"/>
    <n v="0"/>
    <n v="4.8"/>
    <n v="450"/>
    <n v="3375"/>
    <x v="8"/>
    <n v="3"/>
    <s v="Q1"/>
    <s v="Monday"/>
    <s v="Noida"/>
    <s v="Email"/>
    <s v="Data Correction"/>
    <x v="5"/>
    <x v="0"/>
    <s v="Normal"/>
    <s v="Excellent"/>
    <x v="0"/>
  </r>
  <r>
    <s v="OPS-104106"/>
    <d v="2025-11-19T00:00:00"/>
    <x v="1"/>
    <s v="Unknown"/>
    <s v="Access Request"/>
    <s v="Medium"/>
    <x v="3"/>
    <x v="2"/>
    <x v="2"/>
    <n v="15.1"/>
    <n v="24"/>
    <x v="0"/>
    <n v="1"/>
    <n v="4.8"/>
    <n v="320"/>
    <n v="4832"/>
    <x v="6"/>
    <n v="11"/>
    <s v="Q4"/>
    <s v="Wednesday"/>
    <s v="Unknown"/>
    <s v="Phone"/>
    <s v="Access Request"/>
    <x v="1"/>
    <x v="0"/>
    <s v="Normal"/>
    <s v="Good"/>
    <x v="1"/>
  </r>
  <r>
    <s v="OPS-103620"/>
    <d v="2025-07-07T00:00:00"/>
    <x v="1"/>
    <s v="Chennai"/>
    <s v="Vendor Query"/>
    <s v="Critical"/>
    <x v="0"/>
    <x v="3"/>
    <x v="0"/>
    <n v="4.7"/>
    <n v="4"/>
    <x v="1"/>
    <n v="0"/>
    <n v="4.9000000000000004"/>
    <n v="320"/>
    <n v="1504"/>
    <x v="11"/>
    <n v="7"/>
    <s v="Q3"/>
    <s v="Monday"/>
    <s v="Chennai"/>
    <s v="Email"/>
    <s v="Vendor Query"/>
    <x v="1"/>
    <x v="1"/>
    <s v="Normal"/>
    <s v="At Risk"/>
    <x v="0"/>
  </r>
  <r>
    <s v="OPS-101044"/>
    <d v="2025-06-14T00:00:00"/>
    <x v="1"/>
    <s v="Hyderabad"/>
    <s v="Unknown"/>
    <s v="Medium"/>
    <x v="0"/>
    <x v="4"/>
    <x v="0"/>
    <n v="5.0999999999999996"/>
    <n v="24"/>
    <x v="0"/>
    <n v="1"/>
    <n v="4.7"/>
    <n v="280"/>
    <n v="1428"/>
    <x v="0"/>
    <n v="6"/>
    <s v="Q2"/>
    <s v="Saturday"/>
    <s v="Hyderabad"/>
    <s v="Email"/>
    <s v="Unknown"/>
    <x v="1"/>
    <x v="0"/>
    <s v="Normal"/>
    <s v="Excellent"/>
    <x v="1"/>
  </r>
  <r>
    <s v="OPS-103939"/>
    <d v="2025-08-28T00:00:00"/>
    <x v="4"/>
    <s v="Bengaluru"/>
    <s v="Compliance Request"/>
    <s v="Low"/>
    <x v="1"/>
    <x v="3"/>
    <x v="0"/>
    <n v="3.3"/>
    <n v="48"/>
    <x v="0"/>
    <n v="0"/>
    <n v="5"/>
    <n v="450"/>
    <n v="1485"/>
    <x v="1"/>
    <n v="8"/>
    <s v="Q3"/>
    <s v="Thursday"/>
    <s v="Bengaluru"/>
    <s v="Portal"/>
    <s v="Compliance Request"/>
    <x v="4"/>
    <x v="0"/>
    <s v="Normal"/>
    <s v="Excellent"/>
    <x v="0"/>
  </r>
  <r>
    <s v="OPS-104924"/>
    <d v="2025-01-13T00:00:00"/>
    <x v="2"/>
    <s v="Gurugram"/>
    <s v="Invoice Query"/>
    <s v="Medium"/>
    <x v="0"/>
    <x v="0"/>
    <x v="0"/>
    <n v="6.6"/>
    <n v="24"/>
    <x v="0"/>
    <n v="1"/>
    <n v="4.5999999999999996"/>
    <n v="320"/>
    <n v="2112"/>
    <x v="5"/>
    <n v="1"/>
    <s v="Q1"/>
    <s v="Monday"/>
    <s v="Gurugram"/>
    <s v="Email"/>
    <s v="Invoice Query"/>
    <x v="2"/>
    <x v="0"/>
    <s v="Normal"/>
    <s v="Excellent"/>
    <x v="1"/>
  </r>
  <r>
    <s v="OPS-102107"/>
    <d v="2025-03-30T00:00:00"/>
    <x v="5"/>
    <s v="Bengaluru"/>
    <s v="Invoice Query"/>
    <s v="Medium"/>
    <x v="1"/>
    <x v="2"/>
    <x v="0"/>
    <n v="17"/>
    <n v="24"/>
    <x v="0"/>
    <n v="0"/>
    <n v="5"/>
    <n v="450"/>
    <n v="7650"/>
    <x v="8"/>
    <n v="3"/>
    <s v="Q1"/>
    <s v="Sunday"/>
    <s v="Bengaluru"/>
    <s v="Portal"/>
    <s v="Invoice Query"/>
    <x v="5"/>
    <x v="0"/>
    <s v="Normal"/>
    <s v="Good"/>
    <x v="0"/>
  </r>
  <r>
    <s v="OPS-102043"/>
    <d v="2025-12-02T00:00:00"/>
    <x v="2"/>
    <s v="Gurugram"/>
    <s v="Invoice Query"/>
    <s v="Medium"/>
    <x v="2"/>
    <x v="3"/>
    <x v="0"/>
    <n v="2.8"/>
    <n v="24"/>
    <x v="0"/>
    <n v="0"/>
    <n v="5"/>
    <n v="350"/>
    <n v="980"/>
    <x v="7"/>
    <n v="12"/>
    <s v="Q4"/>
    <s v="Tuesday"/>
    <s v="Gurugram"/>
    <s v="Teams"/>
    <s v="Invoice Query"/>
    <x v="2"/>
    <x v="0"/>
    <s v="Normal"/>
    <s v="Excellent"/>
    <x v="0"/>
  </r>
  <r>
    <s v="OPS-104622"/>
    <d v="2025-07-12T00:00:00"/>
    <x v="2"/>
    <s v="Hyderabad"/>
    <s v="Vendor Query"/>
    <s v="Low"/>
    <x v="1"/>
    <x v="1"/>
    <x v="0"/>
    <n v="5.5"/>
    <n v="48"/>
    <x v="0"/>
    <n v="0"/>
    <n v="4.8"/>
    <n v="450"/>
    <n v="2475"/>
    <x v="11"/>
    <n v="7"/>
    <s v="Q3"/>
    <s v="Saturday"/>
    <s v="Hyderabad"/>
    <s v="Portal"/>
    <s v="Vendor Query"/>
    <x v="2"/>
    <x v="0"/>
    <s v="Normal"/>
    <s v="Excellent"/>
    <x v="0"/>
  </r>
  <r>
    <s v="OPS-100451"/>
    <d v="2025-05-06T00:00:00"/>
    <x v="6"/>
    <s v="Chennai"/>
    <s v="Compliance Request"/>
    <s v="High"/>
    <x v="0"/>
    <x v="1"/>
    <x v="0"/>
    <n v="15.6"/>
    <n v="12"/>
    <x v="1"/>
    <n v="0"/>
    <n v="3.9"/>
    <n v="320"/>
    <n v="4992"/>
    <x v="2"/>
    <n v="5"/>
    <s v="Q2"/>
    <s v="Tuesday"/>
    <s v="Chennai"/>
    <s v="Email"/>
    <s v="Compliance Request"/>
    <x v="6"/>
    <x v="1"/>
    <s v="Normal"/>
    <s v="At Risk"/>
    <x v="0"/>
  </r>
  <r>
    <s v="OPS-103410"/>
    <d v="2025-12-29T00:00:00"/>
    <x v="3"/>
    <s v="Mumbai"/>
    <s v="Data Correction"/>
    <s v="Medium"/>
    <x v="2"/>
    <x v="4"/>
    <x v="0"/>
    <n v="9"/>
    <n v="24"/>
    <x v="0"/>
    <n v="1"/>
    <n v="4.5999999999999996"/>
    <n v="280"/>
    <n v="2520"/>
    <x v="7"/>
    <n v="12"/>
    <s v="Q4"/>
    <s v="Monday"/>
    <s v="Mumbai"/>
    <s v="Teams"/>
    <s v="Data Correction"/>
    <x v="3"/>
    <x v="0"/>
    <s v="Normal"/>
    <s v="Excellent"/>
    <x v="1"/>
  </r>
  <r>
    <s v="OPS-103161"/>
    <d v="2025-07-02T00:00:00"/>
    <x v="3"/>
    <s v="Chennai"/>
    <s v="Report Request"/>
    <s v="Low"/>
    <x v="3"/>
    <x v="0"/>
    <x v="1"/>
    <n v="61"/>
    <n v="48"/>
    <x v="1"/>
    <n v="2"/>
    <n v="3.3"/>
    <n v="280"/>
    <n v="17080"/>
    <x v="11"/>
    <n v="7"/>
    <s v="Q3"/>
    <s v="Wednesday"/>
    <s v="Chennai"/>
    <s v="Phone"/>
    <s v="Report Request"/>
    <x v="3"/>
    <x v="1"/>
    <s v="Normal"/>
    <s v="At Risk"/>
    <x v="1"/>
  </r>
  <r>
    <s v="OPS-102614"/>
    <d v="2025-10-15T00:00:00"/>
    <x v="6"/>
    <s v="Chennai"/>
    <s v="Invoice Query"/>
    <s v="Medium"/>
    <x v="3"/>
    <x v="2"/>
    <x v="0"/>
    <n v="21.5"/>
    <n v="24"/>
    <x v="0"/>
    <n v="0"/>
    <n v="4.5999999999999996"/>
    <n v="350"/>
    <n v="7525"/>
    <x v="3"/>
    <n v="10"/>
    <s v="Q4"/>
    <s v="Wednesday"/>
    <s v="Chennai"/>
    <s v="Phone"/>
    <s v="Invoice Query"/>
    <x v="6"/>
    <x v="0"/>
    <s v="Normal"/>
    <s v="Good"/>
    <x v="0"/>
  </r>
  <r>
    <s v="OPS-104908"/>
    <d v="2025-05-22T00:00:00"/>
    <x v="4"/>
    <s v="Chennai"/>
    <s v="Data Correction"/>
    <s v="Medium"/>
    <x v="1"/>
    <x v="0"/>
    <x v="0"/>
    <n v="38.200000000000003"/>
    <n v="24"/>
    <x v="1"/>
    <n v="0"/>
    <n v="4.0999999999999996"/>
    <n v="450"/>
    <n v="17190"/>
    <x v="2"/>
    <n v="5"/>
    <s v="Q2"/>
    <s v="Thursday"/>
    <s v="Chennai"/>
    <s v="Portal"/>
    <s v="Data Correction"/>
    <x v="4"/>
    <x v="1"/>
    <s v="Normal"/>
    <s v="Critical"/>
    <x v="0"/>
  </r>
  <r>
    <s v="OPS-100869"/>
    <d v="2025-11-15T00:00:00"/>
    <x v="6"/>
    <s v="Pune"/>
    <s v="Invoice Query"/>
    <s v="Medium"/>
    <x v="1"/>
    <x v="4"/>
    <x v="0"/>
    <n v="7.2"/>
    <n v="24"/>
    <x v="0"/>
    <n v="0"/>
    <n v="4.8"/>
    <n v="350"/>
    <n v="2520"/>
    <x v="6"/>
    <n v="11"/>
    <s v="Q4"/>
    <s v="Saturday"/>
    <s v="Pune"/>
    <s v="Portal"/>
    <s v="Invoice Query"/>
    <x v="6"/>
    <x v="0"/>
    <s v="Normal"/>
    <s v="Excellent"/>
    <x v="0"/>
  </r>
  <r>
    <s v="OPS-101331"/>
    <d v="2025-01-29T00:00:00"/>
    <x v="5"/>
    <s v="Mumbai"/>
    <s v="Compliance Request"/>
    <s v="Low"/>
    <x v="0"/>
    <x v="1"/>
    <x v="1"/>
    <n v="27.9"/>
    <n v="48"/>
    <x v="0"/>
    <n v="2"/>
    <n v="3.5"/>
    <n v="280"/>
    <n v="7812"/>
    <x v="5"/>
    <n v="1"/>
    <s v="Q1"/>
    <s v="Wednesday"/>
    <s v="Mumbai"/>
    <s v="Email"/>
    <s v="Compliance Request"/>
    <x v="5"/>
    <x v="0"/>
    <s v="Normal"/>
    <s v="Good"/>
    <x v="1"/>
  </r>
  <r>
    <s v="OPS-103523"/>
    <d v="2025-04-02T00:00:00"/>
    <x v="0"/>
    <s v="Pune"/>
    <s v="Report Request"/>
    <s v="Low"/>
    <x v="0"/>
    <x v="3"/>
    <x v="0"/>
    <n v="9.1999999999999993"/>
    <n v="48"/>
    <x v="0"/>
    <n v="0"/>
    <n v="5"/>
    <n v="450"/>
    <n v="4140"/>
    <x v="10"/>
    <n v="4"/>
    <s v="Q2"/>
    <s v="Wednesday"/>
    <s v="Pune"/>
    <s v="Email"/>
    <s v="Report Request"/>
    <x v="0"/>
    <x v="0"/>
    <s v="Normal"/>
    <s v="Excellent"/>
    <x v="0"/>
  </r>
  <r>
    <s v="OPS-100255"/>
    <d v="2025-05-31T00:00:00"/>
    <x v="3"/>
    <s v="Mumbai"/>
    <s v="Report Request"/>
    <s v="Low"/>
    <x v="0"/>
    <x v="0"/>
    <x v="0"/>
    <n v="17.399999999999999"/>
    <n v="48"/>
    <x v="0"/>
    <n v="1"/>
    <n v="5"/>
    <n v="320"/>
    <n v="5568"/>
    <x v="2"/>
    <n v="5"/>
    <s v="Q2"/>
    <s v="Saturday"/>
    <s v="Mumbai"/>
    <s v="Email"/>
    <s v="Report Request"/>
    <x v="3"/>
    <x v="0"/>
    <s v="Normal"/>
    <s v="Excellent"/>
    <x v="1"/>
  </r>
  <r>
    <s v="OPS-104616"/>
    <d v="2025-11-01T00:00:00"/>
    <x v="3"/>
    <s v="Bengaluru"/>
    <s v="Employee Query"/>
    <s v="Medium"/>
    <x v="3"/>
    <x v="0"/>
    <x v="1"/>
    <n v="2.4"/>
    <n v="24"/>
    <x v="0"/>
    <n v="1"/>
    <n v="4.5"/>
    <n v="320"/>
    <n v="768"/>
    <x v="6"/>
    <n v="11"/>
    <s v="Q4"/>
    <s v="Saturday"/>
    <s v="Bengaluru"/>
    <s v="Phone"/>
    <s v="Employee Query"/>
    <x v="3"/>
    <x v="0"/>
    <s v="Normal"/>
    <s v="Excellent"/>
    <x v="1"/>
  </r>
  <r>
    <s v="OPS-102276"/>
    <d v="2025-03-11T00:00:00"/>
    <x v="6"/>
    <s v="Chennai"/>
    <s v="Compliance Request"/>
    <s v="Medium"/>
    <x v="0"/>
    <x v="1"/>
    <x v="0"/>
    <n v="8.3000000000000007"/>
    <n v="24"/>
    <x v="0"/>
    <n v="1"/>
    <n v="4"/>
    <n v="280"/>
    <n v="2324"/>
    <x v="8"/>
    <n v="3"/>
    <s v="Q1"/>
    <s v="Tuesday"/>
    <s v="Chennai"/>
    <s v="Email"/>
    <s v="Compliance Request"/>
    <x v="6"/>
    <x v="0"/>
    <s v="Normal"/>
    <s v="Excellent"/>
    <x v="1"/>
  </r>
  <r>
    <s v="OPS-101117"/>
    <d v="2025-10-19T00:00:00"/>
    <x v="3"/>
    <s v="Bengaluru"/>
    <s v="Report Request"/>
    <s v="High"/>
    <x v="1"/>
    <x v="1"/>
    <x v="0"/>
    <n v="7.5"/>
    <n v="12"/>
    <x v="0"/>
    <n v="2"/>
    <n v="4.2"/>
    <n v="400"/>
    <n v="3000"/>
    <x v="3"/>
    <n v="10"/>
    <s v="Q4"/>
    <s v="Sunday"/>
    <s v="Bengaluru"/>
    <s v="Portal"/>
    <s v="Report Request"/>
    <x v="3"/>
    <x v="0"/>
    <s v="Normal"/>
    <s v="Good"/>
    <x v="1"/>
  </r>
  <r>
    <s v="OPS-103090"/>
    <d v="2025-12-21T00:00:00"/>
    <x v="3"/>
    <s v="Noida"/>
    <s v="System Issue"/>
    <s v="Medium"/>
    <x v="3"/>
    <x v="4"/>
    <x v="0"/>
    <n v="7"/>
    <n v="24"/>
    <x v="0"/>
    <n v="1"/>
    <n v="5"/>
    <n v="450"/>
    <n v="3150"/>
    <x v="7"/>
    <n v="12"/>
    <s v="Q4"/>
    <s v="Sunday"/>
    <s v="Noida"/>
    <s v="Phone"/>
    <s v="System Issue"/>
    <x v="3"/>
    <x v="0"/>
    <s v="Normal"/>
    <s v="Excellent"/>
    <x v="1"/>
  </r>
  <r>
    <s v="OPS-103917"/>
    <d v="2025-08-12T00:00:00"/>
    <x v="4"/>
    <s v="Bengaluru"/>
    <s v="Access Request"/>
    <s v="Low"/>
    <x v="0"/>
    <x v="1"/>
    <x v="0"/>
    <n v="3.4"/>
    <n v="48"/>
    <x v="0"/>
    <n v="0"/>
    <n v="4.9000000000000004"/>
    <n v="400"/>
    <n v="1360"/>
    <x v="1"/>
    <n v="8"/>
    <s v="Q3"/>
    <s v="Tuesday"/>
    <s v="Bengaluru"/>
    <s v="Email"/>
    <s v="Access Request"/>
    <x v="4"/>
    <x v="0"/>
    <s v="Normal"/>
    <s v="Excellent"/>
    <x v="0"/>
  </r>
  <r>
    <s v="OPS-102053"/>
    <d v="2025-03-27T00:00:00"/>
    <x v="3"/>
    <s v="Hyderabad"/>
    <s v="Data Correction"/>
    <s v="Low"/>
    <x v="0"/>
    <x v="0"/>
    <x v="0"/>
    <n v="9.3000000000000007"/>
    <n v="48"/>
    <x v="0"/>
    <n v="0"/>
    <n v="5"/>
    <n v="280"/>
    <n v="2604"/>
    <x v="8"/>
    <n v="3"/>
    <s v="Q1"/>
    <s v="Thursday"/>
    <s v="Hyderabad"/>
    <s v="Email"/>
    <s v="Data Correction"/>
    <x v="3"/>
    <x v="0"/>
    <s v="Normal"/>
    <s v="Excellent"/>
    <x v="0"/>
  </r>
  <r>
    <s v="OPS-102885"/>
    <d v="2025-12-07T00:00:00"/>
    <x v="3"/>
    <s v="Hyderabad"/>
    <s v="Compliance Request"/>
    <s v="Medium"/>
    <x v="1"/>
    <x v="3"/>
    <x v="0"/>
    <n v="14.3"/>
    <n v="24"/>
    <x v="0"/>
    <n v="0"/>
    <n v="4.5"/>
    <n v="450"/>
    <n v="6435"/>
    <x v="7"/>
    <n v="12"/>
    <s v="Q4"/>
    <s v="Sunday"/>
    <s v="Hyderabad"/>
    <s v="Portal"/>
    <s v="Compliance Request"/>
    <x v="3"/>
    <x v="0"/>
    <s v="Normal"/>
    <s v="Good"/>
    <x v="0"/>
  </r>
  <r>
    <s v="OPS-104353"/>
    <d v="2025-04-10T00:00:00"/>
    <x v="0"/>
    <s v="Bengaluru"/>
    <s v="Employee Query"/>
    <s v="Low"/>
    <x v="1"/>
    <x v="3"/>
    <x v="0"/>
    <n v="7.8"/>
    <n v="48"/>
    <x v="0"/>
    <n v="0"/>
    <n v="5"/>
    <n v="320"/>
    <n v="2496"/>
    <x v="10"/>
    <n v="4"/>
    <s v="Q2"/>
    <s v="Thursday"/>
    <s v="Bengaluru"/>
    <s v="Portal"/>
    <s v="Employee Query"/>
    <x v="0"/>
    <x v="0"/>
    <s v="Normal"/>
    <s v="Excellent"/>
    <x v="0"/>
  </r>
  <r>
    <s v="OPS-103341"/>
    <d v="2025-11-07T00:00:00"/>
    <x v="0"/>
    <s v="Noida"/>
    <s v="Data Correction"/>
    <s v="Low"/>
    <x v="0"/>
    <x v="3"/>
    <x v="0"/>
    <n v="8.9"/>
    <n v="48"/>
    <x v="0"/>
    <n v="0"/>
    <n v="4.8"/>
    <n v="320"/>
    <n v="2848"/>
    <x v="6"/>
    <n v="11"/>
    <s v="Q4"/>
    <s v="Friday"/>
    <s v="Noida"/>
    <s v="Email"/>
    <s v="Data Correction"/>
    <x v="0"/>
    <x v="0"/>
    <s v="Normal"/>
    <s v="Excellent"/>
    <x v="0"/>
  </r>
  <r>
    <s v="OPS-102498"/>
    <d v="2025-07-02T00:00:00"/>
    <x v="4"/>
    <s v="Noida"/>
    <s v="Employee Query"/>
    <s v="High"/>
    <x v="1"/>
    <x v="0"/>
    <x v="1"/>
    <n v="8.8000000000000007"/>
    <n v="12"/>
    <x v="0"/>
    <n v="2"/>
    <n v="4.0999999999999996"/>
    <n v="450"/>
    <n v="3960"/>
    <x v="11"/>
    <n v="7"/>
    <s v="Q3"/>
    <s v="Wednesday"/>
    <s v="Noida"/>
    <s v="Portal"/>
    <s v="Employee Query"/>
    <x v="4"/>
    <x v="0"/>
    <s v="Normal"/>
    <s v="Good"/>
    <x v="1"/>
  </r>
  <r>
    <s v="OPS-102027"/>
    <d v="2025-10-26T00:00:00"/>
    <x v="2"/>
    <s v="Bengaluru"/>
    <s v="System Issue"/>
    <s v="Medium"/>
    <x v="2"/>
    <x v="0"/>
    <x v="0"/>
    <n v="34.1"/>
    <n v="24"/>
    <x v="1"/>
    <n v="1"/>
    <n v="4.4000000000000004"/>
    <n v="400"/>
    <n v="13640"/>
    <x v="3"/>
    <n v="10"/>
    <s v="Q4"/>
    <s v="Sunday"/>
    <s v="Bengaluru"/>
    <s v="Teams"/>
    <s v="System Issue"/>
    <x v="2"/>
    <x v="1"/>
    <s v="Normal"/>
    <s v="At Risk"/>
    <x v="1"/>
  </r>
  <r>
    <s v="OPS-103203"/>
    <d v="2025-11-07T00:00:00"/>
    <x v="2"/>
    <s v="Gurugram"/>
    <s v="Compliance Request"/>
    <s v="Medium"/>
    <x v="1"/>
    <x v="3"/>
    <x v="0"/>
    <n v="12"/>
    <n v="24"/>
    <x v="0"/>
    <n v="0"/>
    <n v="4.7"/>
    <n v="450"/>
    <n v="5400"/>
    <x v="6"/>
    <n v="11"/>
    <s v="Q4"/>
    <s v="Friday"/>
    <s v="Gurugram"/>
    <s v="Portal"/>
    <s v="Compliance Request"/>
    <x v="2"/>
    <x v="0"/>
    <s v="Normal"/>
    <s v="Excellent"/>
    <x v="0"/>
  </r>
  <r>
    <s v="OPS-100100"/>
    <d v="2025-05-09T00:00:00"/>
    <x v="3"/>
    <s v="Mumbai"/>
    <s v="Vendor Query"/>
    <s v="Medium"/>
    <x v="0"/>
    <x v="0"/>
    <x v="0"/>
    <n v="22.1"/>
    <n v="24"/>
    <x v="0"/>
    <n v="0"/>
    <n v="4.3"/>
    <n v="400"/>
    <n v="8840"/>
    <x v="2"/>
    <n v="5"/>
    <s v="Q2"/>
    <s v="Friday"/>
    <s v="Mumbai"/>
    <s v="Email"/>
    <s v="Vendor Query"/>
    <x v="3"/>
    <x v="0"/>
    <s v="Normal"/>
    <s v="Good"/>
    <x v="0"/>
  </r>
  <r>
    <s v="OPS-103422"/>
    <d v="2025-06-19T00:00:00"/>
    <x v="0"/>
    <s v="Pune"/>
    <s v="Invoice Query"/>
    <s v="Medium"/>
    <x v="1"/>
    <x v="2"/>
    <x v="0"/>
    <n v="19.399999999999999"/>
    <n v="24"/>
    <x v="0"/>
    <n v="0"/>
    <n v="4.8"/>
    <n v="450"/>
    <n v="8730"/>
    <x v="0"/>
    <n v="6"/>
    <s v="Q2"/>
    <s v="Thursday"/>
    <s v="Pune"/>
    <s v="Portal"/>
    <s v="Invoice Query"/>
    <x v="0"/>
    <x v="0"/>
    <s v="Normal"/>
    <s v="Good"/>
    <x v="0"/>
  </r>
  <r>
    <s v="OPS-102412"/>
    <d v="2025-06-22T00:00:00"/>
    <x v="5"/>
    <s v="Mumbai"/>
    <s v="Report Request"/>
    <s v="High"/>
    <x v="0"/>
    <x v="4"/>
    <x v="0"/>
    <n v="22.1"/>
    <n v="12"/>
    <x v="1"/>
    <n v="1"/>
    <n v="4"/>
    <n v="320"/>
    <n v="7072"/>
    <x v="0"/>
    <n v="6"/>
    <s v="Q2"/>
    <s v="Sunday"/>
    <s v="Mumbai"/>
    <s v="Email"/>
    <s v="Report Request"/>
    <x v="5"/>
    <x v="1"/>
    <s v="Normal"/>
    <s v="Critical"/>
    <x v="1"/>
  </r>
  <r>
    <s v="OPS-102054"/>
    <d v="2025-06-24T00:00:00"/>
    <x v="4"/>
    <s v="Bengaluru"/>
    <s v="Report Request"/>
    <s v="Medium"/>
    <x v="0"/>
    <x v="2"/>
    <x v="1"/>
    <n v="28"/>
    <n v="24"/>
    <x v="1"/>
    <n v="1"/>
    <n v="4.3"/>
    <n v="450"/>
    <n v="12600"/>
    <x v="0"/>
    <n v="6"/>
    <s v="Q2"/>
    <s v="Tuesday"/>
    <s v="Bengaluru"/>
    <s v="Email"/>
    <s v="Report Request"/>
    <x v="4"/>
    <x v="1"/>
    <s v="Normal"/>
    <s v="At Risk"/>
    <x v="1"/>
  </r>
  <r>
    <s v="OPS-104129"/>
    <d v="2025-03-26T00:00:00"/>
    <x v="0"/>
    <s v="Bengaluru"/>
    <s v="System Issue"/>
    <s v="Low"/>
    <x v="0"/>
    <x v="2"/>
    <x v="0"/>
    <n v="10.7"/>
    <n v="48"/>
    <x v="0"/>
    <n v="0"/>
    <n v="5"/>
    <n v="280"/>
    <n v="2996"/>
    <x v="8"/>
    <n v="3"/>
    <s v="Q1"/>
    <s v="Wednesday"/>
    <s v="Bengaluru"/>
    <s v="Email"/>
    <s v="System Issue"/>
    <x v="0"/>
    <x v="0"/>
    <s v="Normal"/>
    <s v="Excellent"/>
    <x v="0"/>
  </r>
  <r>
    <s v="OPS-102085"/>
    <d v="2025-06-18T00:00:00"/>
    <x v="2"/>
    <s v="Noida"/>
    <s v="System Issue"/>
    <s v="High"/>
    <x v="0"/>
    <x v="3"/>
    <x v="1"/>
    <n v="58.1"/>
    <n v="12"/>
    <x v="1"/>
    <n v="1"/>
    <n v="2.5"/>
    <n v="280"/>
    <n v="16268"/>
    <x v="0"/>
    <n v="6"/>
    <s v="Q2"/>
    <s v="Wednesday"/>
    <s v="Noida"/>
    <s v="Email"/>
    <s v="System Issue"/>
    <x v="2"/>
    <x v="1"/>
    <s v="Normal"/>
    <s v="Critical"/>
    <x v="1"/>
  </r>
  <r>
    <s v="OPS-102145"/>
    <d v="2025-12-30T00:00:00"/>
    <x v="0"/>
    <s v="Gurugram"/>
    <s v="Compliance Request"/>
    <s v="Low"/>
    <x v="0"/>
    <x v="3"/>
    <x v="2"/>
    <n v="7.6"/>
    <n v="48"/>
    <x v="0"/>
    <n v="1"/>
    <n v="4.7"/>
    <n v="320"/>
    <n v="2432"/>
    <x v="7"/>
    <n v="12"/>
    <s v="Q4"/>
    <s v="Tuesday"/>
    <s v="Gurugram"/>
    <s v="Email"/>
    <s v="Compliance Request"/>
    <x v="0"/>
    <x v="0"/>
    <s v="Normal"/>
    <s v="Excellent"/>
    <x v="1"/>
  </r>
  <r>
    <s v="OPS-104641"/>
    <d v="2025-11-17T00:00:00"/>
    <x v="6"/>
    <s v="Mumbai"/>
    <s v="Data Correction"/>
    <s v="Medium"/>
    <x v="1"/>
    <x v="4"/>
    <x v="0"/>
    <n v="15.8"/>
    <n v="24"/>
    <x v="0"/>
    <n v="0"/>
    <n v="4.7"/>
    <n v="320"/>
    <n v="5056"/>
    <x v="6"/>
    <n v="11"/>
    <s v="Q4"/>
    <s v="Monday"/>
    <s v="Mumbai"/>
    <s v="Portal"/>
    <s v="Data Correction"/>
    <x v="6"/>
    <x v="0"/>
    <s v="Normal"/>
    <s v="Good"/>
    <x v="0"/>
  </r>
  <r>
    <s v="OPS-102402"/>
    <d v="2025-04-20T00:00:00"/>
    <x v="1"/>
    <s v="Mumbai"/>
    <s v="Data Correction"/>
    <s v="Medium"/>
    <x v="1"/>
    <x v="1"/>
    <x v="1"/>
    <n v="2.4"/>
    <n v="24"/>
    <x v="0"/>
    <n v="2"/>
    <n v="5"/>
    <n v="280"/>
    <n v="672"/>
    <x v="10"/>
    <n v="4"/>
    <s v="Q2"/>
    <s v="Sunday"/>
    <s v="Mumbai"/>
    <s v="Portal"/>
    <s v="Data Correction"/>
    <x v="1"/>
    <x v="0"/>
    <s v="Normal"/>
    <s v="Excellent"/>
    <x v="1"/>
  </r>
  <r>
    <s v="OPS-104758"/>
    <d v="2025-08-06T00:00:00"/>
    <x v="3"/>
    <s v="Pune"/>
    <s v="Vendor Query"/>
    <s v="High"/>
    <x v="2"/>
    <x v="0"/>
    <x v="0"/>
    <n v="15.9"/>
    <n v="12"/>
    <x v="1"/>
    <n v="2"/>
    <n v="3.7"/>
    <n v="350"/>
    <n v="5565"/>
    <x v="1"/>
    <n v="8"/>
    <s v="Q3"/>
    <s v="Wednesday"/>
    <s v="Pune"/>
    <s v="Teams"/>
    <s v="Vendor Query"/>
    <x v="3"/>
    <x v="1"/>
    <s v="Normal"/>
    <s v="At Risk"/>
    <x v="1"/>
  </r>
  <r>
    <s v="OPS-101159"/>
    <d v="2025-10-29T00:00:00"/>
    <x v="3"/>
    <s v="Gurugram"/>
    <s v="Vendor Query"/>
    <s v="Low"/>
    <x v="2"/>
    <x v="1"/>
    <x v="0"/>
    <n v="8.1999999999999993"/>
    <n v="48"/>
    <x v="0"/>
    <n v="1"/>
    <n v="4.5999999999999996"/>
    <n v="450"/>
    <n v="3690"/>
    <x v="3"/>
    <n v="10"/>
    <s v="Q4"/>
    <s v="Wednesday"/>
    <s v="Gurugram"/>
    <s v="Teams"/>
    <s v="Vendor Query"/>
    <x v="3"/>
    <x v="0"/>
    <s v="Normal"/>
    <s v="Excellent"/>
    <x v="1"/>
  </r>
  <r>
    <s v="OPS-104072"/>
    <d v="2025-03-17T00:00:00"/>
    <x v="3"/>
    <s v="Pune"/>
    <s v="System Issue"/>
    <s v="Medium"/>
    <x v="1"/>
    <x v="2"/>
    <x v="2"/>
    <n v="16.899999999999999"/>
    <n v="24"/>
    <x v="0"/>
    <n v="0"/>
    <n v="4.5999999999999996"/>
    <n v="280"/>
    <n v="4732"/>
    <x v="8"/>
    <n v="3"/>
    <s v="Q1"/>
    <s v="Monday"/>
    <s v="Pune"/>
    <s v="Portal"/>
    <s v="System Issue"/>
    <x v="3"/>
    <x v="0"/>
    <s v="Normal"/>
    <s v="Good"/>
    <x v="0"/>
  </r>
  <r>
    <s v="OPS-102598"/>
    <d v="2025-10-15T00:00:00"/>
    <x v="0"/>
    <s v="Hyderabad"/>
    <s v="Invoice Query"/>
    <s v="Critical"/>
    <x v="0"/>
    <x v="0"/>
    <x v="0"/>
    <n v="15.5"/>
    <n v="4"/>
    <x v="1"/>
    <n v="0"/>
    <n v="4.4000000000000004"/>
    <n v="350"/>
    <n v="5425"/>
    <x v="3"/>
    <n v="10"/>
    <s v="Q4"/>
    <s v="Wednesday"/>
    <s v="Hyderabad"/>
    <s v="Email"/>
    <s v="Invoice Query"/>
    <x v="0"/>
    <x v="1"/>
    <s v="Normal"/>
    <s v="Critical"/>
    <x v="0"/>
  </r>
  <r>
    <s v="OPS-104939"/>
    <d v="2025-07-28T00:00:00"/>
    <x v="4"/>
    <s v="Pune"/>
    <s v="Data Correction"/>
    <s v="Medium"/>
    <x v="0"/>
    <x v="4"/>
    <x v="0"/>
    <n v="25.8"/>
    <n v="24"/>
    <x v="1"/>
    <n v="1"/>
    <n v="4.2"/>
    <n v="280"/>
    <n v="7224"/>
    <x v="11"/>
    <n v="7"/>
    <s v="Q3"/>
    <s v="Monday"/>
    <s v="Pune"/>
    <s v="Email"/>
    <s v="Data Correction"/>
    <x v="4"/>
    <x v="1"/>
    <s v="Normal"/>
    <s v="At Risk"/>
    <x v="1"/>
  </r>
  <r>
    <s v="OPS-101304"/>
    <d v="2025-12-21T00:00:00"/>
    <x v="5"/>
    <s v="Noida"/>
    <s v="Report Request"/>
    <s v="Low"/>
    <x v="3"/>
    <x v="4"/>
    <x v="0"/>
    <n v="5.5"/>
    <n v="48"/>
    <x v="0"/>
    <n v="0"/>
    <n v="4.9000000000000004"/>
    <n v="450"/>
    <n v="2475"/>
    <x v="7"/>
    <n v="12"/>
    <s v="Q4"/>
    <s v="Sunday"/>
    <s v="Noida"/>
    <s v="Phone"/>
    <s v="Report Request"/>
    <x v="5"/>
    <x v="0"/>
    <s v="Normal"/>
    <s v="Excellent"/>
    <x v="0"/>
  </r>
  <r>
    <s v="OPS-101932"/>
    <d v="2025-05-05T00:00:00"/>
    <x v="0"/>
    <s v="Chennai"/>
    <s v="Vendor Query"/>
    <s v="Low"/>
    <x v="0"/>
    <x v="0"/>
    <x v="0"/>
    <n v="11.7"/>
    <n v="48"/>
    <x v="0"/>
    <n v="2"/>
    <n v="3.9"/>
    <n v="400"/>
    <n v="4680"/>
    <x v="2"/>
    <n v="5"/>
    <s v="Q2"/>
    <s v="Monday"/>
    <s v="Chennai"/>
    <s v="Email"/>
    <s v="Vendor Query"/>
    <x v="0"/>
    <x v="0"/>
    <s v="Normal"/>
    <s v="Excellent"/>
    <x v="1"/>
  </r>
  <r>
    <s v="OPS-100241"/>
    <d v="2025-05-28T00:00:00"/>
    <x v="6"/>
    <s v="Gurugram"/>
    <s v="Invoice Query"/>
    <s v="Medium"/>
    <x v="2"/>
    <x v="1"/>
    <x v="0"/>
    <n v="3.7"/>
    <n v="24"/>
    <x v="0"/>
    <n v="0"/>
    <n v="5"/>
    <n v="450"/>
    <n v="1665"/>
    <x v="2"/>
    <n v="5"/>
    <s v="Q2"/>
    <s v="Wednesday"/>
    <s v="Gurugram"/>
    <s v="Teams"/>
    <s v="Invoice Query"/>
    <x v="6"/>
    <x v="0"/>
    <s v="Normal"/>
    <s v="Excellent"/>
    <x v="0"/>
  </r>
  <r>
    <s v="OPS-101976"/>
    <d v="2025-09-27T00:00:00"/>
    <x v="6"/>
    <s v="Pune"/>
    <s v="Data Correction"/>
    <s v="Low"/>
    <x v="2"/>
    <x v="2"/>
    <x v="0"/>
    <n v="2.8"/>
    <n v="48"/>
    <x v="0"/>
    <n v="0"/>
    <n v="4.4000000000000004"/>
    <n v="400"/>
    <n v="1120"/>
    <x v="9"/>
    <n v="9"/>
    <s v="Q3"/>
    <s v="Saturday"/>
    <s v="Pune"/>
    <s v="Teams"/>
    <s v="Data Correction"/>
    <x v="6"/>
    <x v="0"/>
    <s v="Normal"/>
    <s v="Excellent"/>
    <x v="0"/>
  </r>
  <r>
    <s v="OPS-103722"/>
    <d v="2025-01-13T00:00:00"/>
    <x v="4"/>
    <s v="Mumbai"/>
    <s v="Vendor Query"/>
    <s v="Critical"/>
    <x v="1"/>
    <x v="0"/>
    <x v="0"/>
    <n v="3.6"/>
    <n v="4"/>
    <x v="0"/>
    <n v="0"/>
    <n v="4"/>
    <n v="280"/>
    <n v="1008"/>
    <x v="5"/>
    <n v="1"/>
    <s v="Q1"/>
    <s v="Monday"/>
    <s v="Mumbai"/>
    <s v="Portal"/>
    <s v="Vendor Query"/>
    <x v="4"/>
    <x v="0"/>
    <s v="Normal"/>
    <s v="Good"/>
    <x v="0"/>
  </r>
  <r>
    <s v="OPS-104372"/>
    <d v="2025-03-09T00:00:00"/>
    <x v="1"/>
    <s v="Pune"/>
    <s v="Invoice Query"/>
    <s v="Low"/>
    <x v="0"/>
    <x v="3"/>
    <x v="0"/>
    <n v="16.7"/>
    <n v="48"/>
    <x v="0"/>
    <n v="0"/>
    <n v="4.0999999999999996"/>
    <n v="320"/>
    <n v="5344"/>
    <x v="8"/>
    <n v="3"/>
    <s v="Q1"/>
    <s v="Sunday"/>
    <s v="Pune"/>
    <s v="Email"/>
    <s v="Invoice Query"/>
    <x v="1"/>
    <x v="0"/>
    <s v="Normal"/>
    <s v="Excellent"/>
    <x v="0"/>
  </r>
  <r>
    <s v="OPS-101923"/>
    <d v="2025-12-20T00:00:00"/>
    <x v="6"/>
    <s v="Chennai"/>
    <s v="Compliance Request"/>
    <s v="Low"/>
    <x v="1"/>
    <x v="1"/>
    <x v="0"/>
    <n v="16.399999999999999"/>
    <n v="48"/>
    <x v="0"/>
    <n v="1"/>
    <n v="4.2"/>
    <n v="350"/>
    <n v="5740"/>
    <x v="7"/>
    <n v="12"/>
    <s v="Q4"/>
    <s v="Saturday"/>
    <s v="Chennai"/>
    <s v="Portal"/>
    <s v="Compliance Request"/>
    <x v="6"/>
    <x v="0"/>
    <s v="Normal"/>
    <s v="Excellent"/>
    <x v="1"/>
  </r>
  <r>
    <s v="OPS-103834"/>
    <d v="2025-06-02T00:00:00"/>
    <x v="0"/>
    <s v="Chennai"/>
    <s v="Vendor Query"/>
    <s v="Low"/>
    <x v="0"/>
    <x v="4"/>
    <x v="0"/>
    <n v="4.3"/>
    <n v="48"/>
    <x v="0"/>
    <n v="0"/>
    <n v="5"/>
    <n v="450"/>
    <n v="1935"/>
    <x v="0"/>
    <n v="6"/>
    <s v="Q2"/>
    <s v="Monday"/>
    <s v="Chennai"/>
    <s v="Email"/>
    <s v="Vendor Query"/>
    <x v="0"/>
    <x v="0"/>
    <s v="Normal"/>
    <s v="Excellent"/>
    <x v="0"/>
  </r>
  <r>
    <s v="OPS-102896"/>
    <d v="2025-03-02T00:00:00"/>
    <x v="6"/>
    <s v="Mumbai"/>
    <s v="Report Request"/>
    <s v="Medium"/>
    <x v="0"/>
    <x v="4"/>
    <x v="0"/>
    <n v="18.100000000000001"/>
    <n v="24"/>
    <x v="0"/>
    <n v="1"/>
    <n v="4.3"/>
    <n v="400"/>
    <n v="7240"/>
    <x v="8"/>
    <n v="3"/>
    <s v="Q1"/>
    <s v="Sunday"/>
    <s v="Mumbai"/>
    <s v="Email"/>
    <s v="Report Request"/>
    <x v="6"/>
    <x v="0"/>
    <s v="Normal"/>
    <s v="Good"/>
    <x v="1"/>
  </r>
  <r>
    <s v="OPS-104417"/>
    <d v="2025-10-23T00:00:00"/>
    <x v="1"/>
    <s v="Pune"/>
    <s v="Access Request"/>
    <s v="Medium"/>
    <x v="1"/>
    <x v="4"/>
    <x v="1"/>
    <n v="64.099999999999994"/>
    <n v="24"/>
    <x v="1"/>
    <n v="1"/>
    <n v="2.5"/>
    <n v="450"/>
    <n v="28845"/>
    <x v="3"/>
    <n v="10"/>
    <s v="Q4"/>
    <s v="Thursday"/>
    <s v="Pune"/>
    <s v="Portal"/>
    <s v="Access Request"/>
    <x v="1"/>
    <x v="1"/>
    <s v="Normal"/>
    <s v="Critical"/>
    <x v="1"/>
  </r>
  <r>
    <s v="OPS-101451"/>
    <d v="2025-01-26T00:00:00"/>
    <x v="6"/>
    <s v="Chennai"/>
    <s v="Report Request"/>
    <s v="Low"/>
    <x v="0"/>
    <x v="4"/>
    <x v="0"/>
    <n v="20.399999999999999"/>
    <n v="48"/>
    <x v="0"/>
    <n v="1"/>
    <n v="4.8"/>
    <n v="400"/>
    <n v="8160"/>
    <x v="5"/>
    <n v="1"/>
    <s v="Q1"/>
    <s v="Sunday"/>
    <s v="Chennai"/>
    <s v="Email"/>
    <s v="Report Request"/>
    <x v="6"/>
    <x v="0"/>
    <s v="Normal"/>
    <s v="Excellent"/>
    <x v="1"/>
  </r>
  <r>
    <s v="OPS-100908"/>
    <d v="2025-07-21T00:00:00"/>
    <x v="5"/>
    <s v="Pune"/>
    <s v="Data Correction"/>
    <s v="Low"/>
    <x v="1"/>
    <x v="1"/>
    <x v="0"/>
    <n v="7.5"/>
    <n v="48"/>
    <x v="0"/>
    <n v="0"/>
    <n v="4.7"/>
    <n v="400"/>
    <n v="3000"/>
    <x v="11"/>
    <n v="7"/>
    <s v="Q3"/>
    <s v="Monday"/>
    <s v="Pune"/>
    <s v="Portal"/>
    <s v="Data Correction"/>
    <x v="5"/>
    <x v="0"/>
    <s v="Normal"/>
    <s v="Excellent"/>
    <x v="0"/>
  </r>
  <r>
    <s v="OPS-101523"/>
    <d v="2025-05-26T00:00:00"/>
    <x v="2"/>
    <s v="Chennai"/>
    <s v="System Issue"/>
    <s v="Low"/>
    <x v="0"/>
    <x v="2"/>
    <x v="1"/>
    <n v="18"/>
    <n v="48"/>
    <x v="0"/>
    <n v="1"/>
    <n v="4.3"/>
    <n v="400"/>
    <n v="7200"/>
    <x v="2"/>
    <n v="5"/>
    <s v="Q2"/>
    <s v="Monday"/>
    <s v="Chennai"/>
    <s v="Email"/>
    <s v="System Issue"/>
    <x v="2"/>
    <x v="0"/>
    <s v="Normal"/>
    <s v="Excellent"/>
    <x v="1"/>
  </r>
  <r>
    <s v="OPS-103684"/>
    <d v="2025-04-06T00:00:00"/>
    <x v="1"/>
    <s v="Noida"/>
    <s v="Compliance Request"/>
    <s v="Medium"/>
    <x v="2"/>
    <x v="0"/>
    <x v="0"/>
    <n v="10.3"/>
    <n v="24"/>
    <x v="0"/>
    <n v="0"/>
    <n v="4.5"/>
    <n v="450"/>
    <n v="4635"/>
    <x v="10"/>
    <n v="4"/>
    <s v="Q2"/>
    <s v="Sunday"/>
    <s v="Noida"/>
    <s v="Teams"/>
    <s v="Compliance Request"/>
    <x v="1"/>
    <x v="0"/>
    <s v="Normal"/>
    <s v="Excellent"/>
    <x v="0"/>
  </r>
  <r>
    <s v="OPS-103367"/>
    <d v="2025-02-10T00:00:00"/>
    <x v="6"/>
    <s v="Gurugram"/>
    <s v="Access Request"/>
    <s v="Low"/>
    <x v="0"/>
    <x v="4"/>
    <x v="0"/>
    <n v="12.6"/>
    <n v="48"/>
    <x v="0"/>
    <n v="1"/>
    <n v="4.7"/>
    <n v="280"/>
    <n v="3528"/>
    <x v="4"/>
    <n v="2"/>
    <s v="Q1"/>
    <s v="Monday"/>
    <s v="Gurugram"/>
    <s v="Email"/>
    <s v="Access Request"/>
    <x v="6"/>
    <x v="0"/>
    <s v="Normal"/>
    <s v="Excellent"/>
    <x v="1"/>
  </r>
  <r>
    <s v="OPS-102343"/>
    <d v="2025-09-29T00:00:00"/>
    <x v="4"/>
    <s v="Mumbai"/>
    <s v="Employee Query"/>
    <s v="Medium"/>
    <x v="1"/>
    <x v="2"/>
    <x v="0"/>
    <n v="16.399999999999999"/>
    <n v="24"/>
    <x v="0"/>
    <n v="0"/>
    <n v="5"/>
    <n v="350"/>
    <n v="5740"/>
    <x v="9"/>
    <n v="9"/>
    <s v="Q3"/>
    <s v="Monday"/>
    <s v="Mumbai"/>
    <s v="Portal"/>
    <s v="Employee Query"/>
    <x v="4"/>
    <x v="0"/>
    <s v="Normal"/>
    <s v="Good"/>
    <x v="0"/>
  </r>
  <r>
    <s v="OPS-103034"/>
    <d v="2025-08-04T00:00:00"/>
    <x v="2"/>
    <s v="Noida"/>
    <s v="Employee Query"/>
    <s v="Medium"/>
    <x v="4"/>
    <x v="1"/>
    <x v="0"/>
    <n v="3.4"/>
    <n v="24"/>
    <x v="0"/>
    <n v="0"/>
    <n v="4.5"/>
    <n v="320"/>
    <n v="1088"/>
    <x v="1"/>
    <n v="8"/>
    <s v="Q3"/>
    <s v="Monday"/>
    <s v="Noida"/>
    <s v="Unknown"/>
    <s v="Employee Query"/>
    <x v="2"/>
    <x v="0"/>
    <s v="Normal"/>
    <s v="Excellent"/>
    <x v="0"/>
  </r>
  <r>
    <s v="OPS-100971"/>
    <d v="2025-05-14T00:00:00"/>
    <x v="4"/>
    <s v="Mumbai"/>
    <s v="Invoice Query"/>
    <s v="High"/>
    <x v="0"/>
    <x v="3"/>
    <x v="2"/>
    <n v="3.5"/>
    <n v="12"/>
    <x v="0"/>
    <n v="1"/>
    <n v="4.5999999999999996"/>
    <n v="400"/>
    <n v="1400"/>
    <x v="2"/>
    <n v="5"/>
    <s v="Q2"/>
    <s v="Wednesday"/>
    <s v="Mumbai"/>
    <s v="Email"/>
    <s v="Invoice Query"/>
    <x v="4"/>
    <x v="0"/>
    <s v="Normal"/>
    <s v="Excellent"/>
    <x v="1"/>
  </r>
  <r>
    <s v="OPS-103357"/>
    <d v="2025-05-02T00:00:00"/>
    <x v="4"/>
    <s v="Noida"/>
    <s v="Vendor Query"/>
    <s v="Critical"/>
    <x v="2"/>
    <x v="1"/>
    <x v="0"/>
    <n v="16.399999999999999"/>
    <n v="4"/>
    <x v="1"/>
    <n v="1"/>
    <n v="4.5"/>
    <n v="280"/>
    <n v="4592"/>
    <x v="2"/>
    <n v="5"/>
    <s v="Q2"/>
    <s v="Friday"/>
    <s v="Noida"/>
    <s v="Teams"/>
    <s v="Vendor Query"/>
    <x v="4"/>
    <x v="1"/>
    <s v="Normal"/>
    <s v="Critical"/>
    <x v="1"/>
  </r>
  <r>
    <s v="OPS-103296"/>
    <d v="2025-06-26T00:00:00"/>
    <x v="0"/>
    <s v="Bengaluru"/>
    <s v="System Issue"/>
    <s v="Critical"/>
    <x v="0"/>
    <x v="4"/>
    <x v="0"/>
    <n v="6.4"/>
    <n v="4"/>
    <x v="1"/>
    <n v="0"/>
    <n v="5"/>
    <n v="400"/>
    <n v="2560"/>
    <x v="0"/>
    <n v="6"/>
    <s v="Q2"/>
    <s v="Thursday"/>
    <s v="Bengaluru"/>
    <s v="Email"/>
    <s v="System Issue"/>
    <x v="0"/>
    <x v="1"/>
    <s v="Critical Risk"/>
    <s v="Critical"/>
    <x v="0"/>
  </r>
  <r>
    <s v="OPS-104901"/>
    <d v="2025-07-12T00:00:00"/>
    <x v="4"/>
    <s v="Bengaluru"/>
    <s v="Vendor Query"/>
    <s v="Medium"/>
    <x v="0"/>
    <x v="3"/>
    <x v="2"/>
    <n v="11.4"/>
    <n v="24"/>
    <x v="0"/>
    <n v="0"/>
    <n v="5"/>
    <n v="280"/>
    <n v="3192"/>
    <x v="11"/>
    <n v="7"/>
    <s v="Q3"/>
    <s v="Saturday"/>
    <s v="Bengaluru"/>
    <s v="Email"/>
    <s v="Vendor Query"/>
    <x v="4"/>
    <x v="0"/>
    <s v="Normal"/>
    <s v="Excellent"/>
    <x v="0"/>
  </r>
  <r>
    <s v="OPS-102715"/>
    <d v="2025-06-03T00:00:00"/>
    <x v="3"/>
    <s v="Mumbai"/>
    <s v="Access Request"/>
    <s v="Low"/>
    <x v="0"/>
    <x v="1"/>
    <x v="0"/>
    <n v="9.1"/>
    <n v="48"/>
    <x v="0"/>
    <n v="1"/>
    <n v="4.0999999999999996"/>
    <n v="450"/>
    <n v="4095"/>
    <x v="0"/>
    <n v="6"/>
    <s v="Q2"/>
    <s v="Tuesday"/>
    <s v="Mumbai"/>
    <s v="Email"/>
    <s v="Access Request"/>
    <x v="3"/>
    <x v="0"/>
    <s v="Normal"/>
    <s v="Excellent"/>
    <x v="1"/>
  </r>
  <r>
    <s v="OPS-100394"/>
    <d v="2025-12-08T00:00:00"/>
    <x v="2"/>
    <s v="Hyderabad"/>
    <s v="Report Request"/>
    <s v="High"/>
    <x v="0"/>
    <x v="1"/>
    <x v="0"/>
    <n v="25.7"/>
    <n v="12"/>
    <x v="1"/>
    <n v="1"/>
    <n v="3.5"/>
    <n v="320"/>
    <n v="8224"/>
    <x v="7"/>
    <n v="12"/>
    <s v="Q4"/>
    <s v="Monday"/>
    <s v="Hyderabad"/>
    <s v="Email"/>
    <s v="Report Request"/>
    <x v="2"/>
    <x v="1"/>
    <s v="Normal"/>
    <s v="Critical"/>
    <x v="1"/>
  </r>
  <r>
    <s v="OPS-104127"/>
    <d v="2025-06-17T00:00:00"/>
    <x v="3"/>
    <s v="Noida"/>
    <s v="Invoice Query"/>
    <s v="High"/>
    <x v="0"/>
    <x v="4"/>
    <x v="0"/>
    <n v="6.8"/>
    <n v="12"/>
    <x v="0"/>
    <n v="0"/>
    <n v="4.5"/>
    <n v="320"/>
    <n v="2176"/>
    <x v="0"/>
    <n v="6"/>
    <s v="Q2"/>
    <s v="Tuesday"/>
    <s v="Noida"/>
    <s v="Email"/>
    <s v="Invoice Query"/>
    <x v="3"/>
    <x v="0"/>
    <s v="Normal"/>
    <s v="Good"/>
    <x v="0"/>
  </r>
  <r>
    <s v="OPS-100706"/>
    <d v="2025-08-08T00:00:00"/>
    <x v="6"/>
    <s v="Noida"/>
    <s v="System Issue"/>
    <s v="Medium"/>
    <x v="0"/>
    <x v="3"/>
    <x v="0"/>
    <n v="19.399999999999999"/>
    <n v="24"/>
    <x v="0"/>
    <n v="0"/>
    <n v="4.0999999999999996"/>
    <n v="400"/>
    <n v="7760"/>
    <x v="1"/>
    <n v="8"/>
    <s v="Q3"/>
    <s v="Friday"/>
    <s v="Noida"/>
    <s v="Email"/>
    <s v="System Issue"/>
    <x v="6"/>
    <x v="0"/>
    <s v="Normal"/>
    <s v="Good"/>
    <x v="0"/>
  </r>
  <r>
    <s v="OPS-104482"/>
    <d v="2025-03-02T00:00:00"/>
    <x v="4"/>
    <s v="Bengaluru"/>
    <s v="Data Correction"/>
    <s v="High"/>
    <x v="1"/>
    <x v="4"/>
    <x v="0"/>
    <n v="6.9"/>
    <n v="12"/>
    <x v="0"/>
    <n v="1"/>
    <n v="4.9000000000000004"/>
    <n v="450"/>
    <n v="3105"/>
    <x v="8"/>
    <n v="3"/>
    <s v="Q1"/>
    <s v="Sunday"/>
    <s v="Bengaluru"/>
    <s v="Portal"/>
    <s v="Data Correction"/>
    <x v="4"/>
    <x v="0"/>
    <s v="Normal"/>
    <s v="Good"/>
    <x v="1"/>
  </r>
  <r>
    <s v="OPS-103644"/>
    <d v="2025-10-08T00:00:00"/>
    <x v="1"/>
    <s v="Mumbai"/>
    <s v="Access Request"/>
    <s v="Low"/>
    <x v="2"/>
    <x v="4"/>
    <x v="2"/>
    <n v="3.5"/>
    <n v="48"/>
    <x v="0"/>
    <n v="2"/>
    <n v="4.8"/>
    <n v="350"/>
    <n v="1225"/>
    <x v="3"/>
    <n v="10"/>
    <s v="Q4"/>
    <s v="Wednesday"/>
    <s v="Mumbai"/>
    <s v="Teams"/>
    <s v="Access Request"/>
    <x v="1"/>
    <x v="0"/>
    <s v="Normal"/>
    <s v="Excellent"/>
    <x v="1"/>
  </r>
  <r>
    <s v="OPS-101537"/>
    <d v="2025-10-29T00:00:00"/>
    <x v="0"/>
    <s v="Pune"/>
    <s v="System Issue"/>
    <s v="Low"/>
    <x v="0"/>
    <x v="2"/>
    <x v="0"/>
    <n v="9.1999999999999993"/>
    <n v="48"/>
    <x v="0"/>
    <n v="0"/>
    <n v="4.5"/>
    <n v="350"/>
    <n v="3220"/>
    <x v="3"/>
    <n v="10"/>
    <s v="Q4"/>
    <s v="Wednesday"/>
    <s v="Pune"/>
    <s v="Email"/>
    <s v="System Issue"/>
    <x v="0"/>
    <x v="0"/>
    <s v="Normal"/>
    <s v="Excellent"/>
    <x v="0"/>
  </r>
  <r>
    <s v="OPS-102665"/>
    <d v="2025-04-18T00:00:00"/>
    <x v="2"/>
    <s v="Chennai"/>
    <s v="Invoice Query"/>
    <s v="Medium"/>
    <x v="2"/>
    <x v="0"/>
    <x v="0"/>
    <n v="2.2000000000000002"/>
    <n v="24"/>
    <x v="0"/>
    <n v="1"/>
    <n v="5"/>
    <n v="320"/>
    <n v="704"/>
    <x v="10"/>
    <n v="4"/>
    <s v="Q2"/>
    <s v="Friday"/>
    <s v="Chennai"/>
    <s v="Teams"/>
    <s v="Invoice Query"/>
    <x v="2"/>
    <x v="0"/>
    <s v="Normal"/>
    <s v="Excellent"/>
    <x v="1"/>
  </r>
  <r>
    <s v="OPS-100616"/>
    <d v="2025-06-14T00:00:00"/>
    <x v="6"/>
    <s v="Mumbai"/>
    <s v="Report Request"/>
    <s v="Medium"/>
    <x v="0"/>
    <x v="1"/>
    <x v="1"/>
    <n v="27"/>
    <n v="24"/>
    <x v="1"/>
    <n v="2"/>
    <n v="3.8"/>
    <n v="280"/>
    <n v="7560"/>
    <x v="0"/>
    <n v="6"/>
    <s v="Q2"/>
    <s v="Saturday"/>
    <s v="Mumbai"/>
    <s v="Email"/>
    <s v="Report Request"/>
    <x v="6"/>
    <x v="1"/>
    <s v="Normal"/>
    <s v="At Risk"/>
    <x v="1"/>
  </r>
  <r>
    <s v="OPS-100680"/>
    <d v="2025-09-16T00:00:00"/>
    <x v="6"/>
    <s v="Mumbai"/>
    <s v="Report Request"/>
    <s v="Low"/>
    <x v="1"/>
    <x v="4"/>
    <x v="0"/>
    <n v="2.6"/>
    <n v="48"/>
    <x v="0"/>
    <n v="0"/>
    <n v="4.4000000000000004"/>
    <n v="400"/>
    <n v="1040"/>
    <x v="9"/>
    <n v="9"/>
    <s v="Q3"/>
    <s v="Tuesday"/>
    <s v="Mumbai"/>
    <s v="Portal"/>
    <s v="Report Request"/>
    <x v="6"/>
    <x v="0"/>
    <s v="Normal"/>
    <s v="Excellent"/>
    <x v="0"/>
  </r>
  <r>
    <s v="OPS-104707"/>
    <d v="2025-06-08T00:00:00"/>
    <x v="4"/>
    <s v="Pune"/>
    <s v="System Issue"/>
    <s v="Medium"/>
    <x v="1"/>
    <x v="0"/>
    <x v="2"/>
    <n v="18.7"/>
    <n v="24"/>
    <x v="0"/>
    <n v="0"/>
    <n v="4.7"/>
    <n v="400"/>
    <n v="7480"/>
    <x v="0"/>
    <n v="6"/>
    <s v="Q2"/>
    <s v="Sunday"/>
    <s v="Pune"/>
    <s v="Portal"/>
    <s v="System Issue"/>
    <x v="4"/>
    <x v="0"/>
    <s v="Normal"/>
    <s v="Good"/>
    <x v="0"/>
  </r>
  <r>
    <s v="OPS-103096"/>
    <d v="2025-08-13T00:00:00"/>
    <x v="1"/>
    <s v="Noida"/>
    <s v="Employee Query"/>
    <s v="High"/>
    <x v="2"/>
    <x v="0"/>
    <x v="0"/>
    <n v="15.8"/>
    <n v="12"/>
    <x v="1"/>
    <n v="0"/>
    <n v="5"/>
    <n v="320"/>
    <n v="5056"/>
    <x v="1"/>
    <n v="8"/>
    <s v="Q3"/>
    <s v="Wednesday"/>
    <s v="Noida"/>
    <s v="Teams"/>
    <s v="Employee Query"/>
    <x v="1"/>
    <x v="1"/>
    <s v="Normal"/>
    <s v="At Risk"/>
    <x v="0"/>
  </r>
  <r>
    <s v="OPS-102248"/>
    <d v="2025-10-18T00:00:00"/>
    <x v="0"/>
    <s v="Bengaluru"/>
    <s v="System Issue"/>
    <s v="Low"/>
    <x v="0"/>
    <x v="0"/>
    <x v="1"/>
    <n v="10.7"/>
    <n v="48"/>
    <x v="0"/>
    <n v="1"/>
    <n v="4.9000000000000004"/>
    <n v="320"/>
    <n v="3424"/>
    <x v="3"/>
    <n v="10"/>
    <s v="Q4"/>
    <s v="Saturday"/>
    <s v="Bengaluru"/>
    <s v="Email"/>
    <s v="System Issue"/>
    <x v="0"/>
    <x v="0"/>
    <s v="Normal"/>
    <s v="Excellent"/>
    <x v="1"/>
  </r>
  <r>
    <s v="OPS-102704"/>
    <d v="2025-03-11T00:00:00"/>
    <x v="5"/>
    <s v="Hyderabad"/>
    <s v="Invoice Query"/>
    <s v="Critical"/>
    <x v="2"/>
    <x v="1"/>
    <x v="0"/>
    <n v="7.5"/>
    <n v="4"/>
    <x v="1"/>
    <n v="1"/>
    <n v="4.5999999999999996"/>
    <n v="280"/>
    <n v="2100"/>
    <x v="8"/>
    <n v="3"/>
    <s v="Q1"/>
    <s v="Tuesday"/>
    <s v="Hyderabad"/>
    <s v="Teams"/>
    <s v="Invoice Query"/>
    <x v="5"/>
    <x v="1"/>
    <s v="Normal"/>
    <s v="Critical"/>
    <x v="1"/>
  </r>
  <r>
    <s v="OPS-102952"/>
    <d v="2025-09-11T00:00:00"/>
    <x v="4"/>
    <s v="Mumbai"/>
    <s v="System Issue"/>
    <s v="Low"/>
    <x v="3"/>
    <x v="0"/>
    <x v="0"/>
    <n v="25.4"/>
    <n v="48"/>
    <x v="0"/>
    <n v="0"/>
    <n v="4"/>
    <n v="350"/>
    <n v="8890"/>
    <x v="9"/>
    <n v="9"/>
    <s v="Q3"/>
    <s v="Thursday"/>
    <s v="Mumbai"/>
    <s v="Phone"/>
    <s v="System Issue"/>
    <x v="4"/>
    <x v="0"/>
    <s v="Normal"/>
    <s v="Good"/>
    <x v="0"/>
  </r>
  <r>
    <s v="OPS-104997"/>
    <d v="2025-12-26T00:00:00"/>
    <x v="4"/>
    <s v="Unknown"/>
    <s v="System Issue"/>
    <s v="Critical"/>
    <x v="0"/>
    <x v="4"/>
    <x v="2"/>
    <n v="10.1"/>
    <n v="4"/>
    <x v="1"/>
    <n v="1"/>
    <n v="4.3"/>
    <n v="320"/>
    <n v="3232"/>
    <x v="7"/>
    <n v="12"/>
    <s v="Q4"/>
    <s v="Friday"/>
    <s v="Unknown"/>
    <s v="Email"/>
    <s v="System Issue"/>
    <x v="4"/>
    <x v="1"/>
    <s v="Normal"/>
    <s v="Critical"/>
    <x v="1"/>
  </r>
  <r>
    <s v="OPS-102003"/>
    <d v="2025-04-18T00:00:00"/>
    <x v="5"/>
    <s v="Bengaluru"/>
    <s v="Access Request"/>
    <s v="Medium"/>
    <x v="0"/>
    <x v="2"/>
    <x v="0"/>
    <n v="7.1"/>
    <n v="24"/>
    <x v="0"/>
    <n v="1"/>
    <n v="4.2"/>
    <n v="350"/>
    <n v="2485"/>
    <x v="10"/>
    <n v="4"/>
    <s v="Q2"/>
    <s v="Friday"/>
    <s v="Bengaluru"/>
    <s v="Email"/>
    <s v="Access Request"/>
    <x v="5"/>
    <x v="0"/>
    <s v="Normal"/>
    <s v="Excellent"/>
    <x v="1"/>
  </r>
  <r>
    <s v="OPS-101402"/>
    <d v="2025-12-03T00:00:00"/>
    <x v="0"/>
    <s v="Gurugram"/>
    <s v="Vendor Query"/>
    <s v="Medium"/>
    <x v="1"/>
    <x v="4"/>
    <x v="0"/>
    <n v="20.7"/>
    <n v="24"/>
    <x v="0"/>
    <n v="0"/>
    <n v="4.3"/>
    <n v="320"/>
    <n v="6624"/>
    <x v="7"/>
    <n v="12"/>
    <s v="Q4"/>
    <s v="Wednesday"/>
    <s v="Gurugram"/>
    <s v="Portal"/>
    <s v="Vendor Query"/>
    <x v="0"/>
    <x v="0"/>
    <s v="Normal"/>
    <s v="Good"/>
    <x v="0"/>
  </r>
  <r>
    <s v="OPS-102452"/>
    <d v="2025-04-13T00:00:00"/>
    <x v="3"/>
    <s v="Hyderabad"/>
    <s v="Report Request"/>
    <s v="Medium"/>
    <x v="0"/>
    <x v="0"/>
    <x v="0"/>
    <n v="6"/>
    <n v="24"/>
    <x v="0"/>
    <n v="0"/>
    <n v="5"/>
    <n v="320"/>
    <n v="1920"/>
    <x v="10"/>
    <n v="4"/>
    <s v="Q2"/>
    <s v="Sunday"/>
    <s v="Hyderabad"/>
    <s v="Email"/>
    <s v="Report Request"/>
    <x v="3"/>
    <x v="0"/>
    <s v="Normal"/>
    <s v="Excellent"/>
    <x v="0"/>
  </r>
  <r>
    <s v="OPS-100226"/>
    <d v="2025-09-12T00:00:00"/>
    <x v="2"/>
    <s v="Noida"/>
    <s v="Invoice Query"/>
    <s v="Low"/>
    <x v="3"/>
    <x v="0"/>
    <x v="2"/>
    <n v="4.2"/>
    <n v="48"/>
    <x v="0"/>
    <n v="1"/>
    <n v="5"/>
    <n v="350"/>
    <n v="1470"/>
    <x v="9"/>
    <n v="9"/>
    <s v="Q3"/>
    <s v="Friday"/>
    <s v="Noida"/>
    <s v="Phone"/>
    <s v="Invoice Query"/>
    <x v="2"/>
    <x v="0"/>
    <s v="Normal"/>
    <s v="Excellent"/>
    <x v="1"/>
  </r>
  <r>
    <s v="OPS-100535"/>
    <d v="2025-04-24T00:00:00"/>
    <x v="3"/>
    <s v="Bengaluru"/>
    <s v="Compliance Request"/>
    <s v="High"/>
    <x v="1"/>
    <x v="2"/>
    <x v="0"/>
    <n v="10.7"/>
    <n v="12"/>
    <x v="0"/>
    <n v="1"/>
    <n v="4.5"/>
    <n v="320"/>
    <n v="3424"/>
    <x v="10"/>
    <n v="4"/>
    <s v="Q2"/>
    <s v="Thursday"/>
    <s v="Bengaluru"/>
    <s v="Portal"/>
    <s v="Compliance Request"/>
    <x v="3"/>
    <x v="0"/>
    <s v="Normal"/>
    <s v="Good"/>
    <x v="1"/>
  </r>
  <r>
    <s v="OPS-102832"/>
    <d v="2025-03-25T00:00:00"/>
    <x v="0"/>
    <s v="Bengaluru"/>
    <s v="Report Request"/>
    <s v="Low"/>
    <x v="0"/>
    <x v="4"/>
    <x v="0"/>
    <n v="5.5"/>
    <n v="48"/>
    <x v="0"/>
    <n v="0"/>
    <n v="3.9"/>
    <n v="350"/>
    <n v="1925"/>
    <x v="8"/>
    <n v="3"/>
    <s v="Q1"/>
    <s v="Tuesday"/>
    <s v="Bengaluru"/>
    <s v="Email"/>
    <s v="Report Request"/>
    <x v="0"/>
    <x v="0"/>
    <s v="Normal"/>
    <s v="Excellent"/>
    <x v="0"/>
  </r>
  <r>
    <s v="OPS-103249"/>
    <d v="2025-09-02T00:00:00"/>
    <x v="3"/>
    <s v="Gurugram"/>
    <s v="Unknown"/>
    <s v="Low"/>
    <x v="2"/>
    <x v="1"/>
    <x v="0"/>
    <n v="25"/>
    <n v="48"/>
    <x v="0"/>
    <n v="1"/>
    <n v="3.9"/>
    <n v="450"/>
    <n v="11250"/>
    <x v="9"/>
    <n v="9"/>
    <s v="Q3"/>
    <s v="Tuesday"/>
    <s v="Gurugram"/>
    <s v="Teams"/>
    <s v="Unknown"/>
    <x v="3"/>
    <x v="0"/>
    <s v="Normal"/>
    <s v="Good"/>
    <x v="1"/>
  </r>
  <r>
    <s v="OPS-101642"/>
    <d v="2025-12-29T00:00:00"/>
    <x v="2"/>
    <s v="Pune"/>
    <s v="Employee Query"/>
    <s v="High"/>
    <x v="0"/>
    <x v="1"/>
    <x v="0"/>
    <n v="29.6"/>
    <n v="12"/>
    <x v="1"/>
    <n v="2"/>
    <n v="3.9"/>
    <n v="400"/>
    <n v="11840"/>
    <x v="7"/>
    <n v="12"/>
    <s v="Q4"/>
    <s v="Monday"/>
    <s v="Pune"/>
    <s v="Email"/>
    <s v="Employee Query"/>
    <x v="2"/>
    <x v="1"/>
    <s v="Normal"/>
    <s v="Critical"/>
    <x v="1"/>
  </r>
  <r>
    <s v="OPS-102133"/>
    <d v="2025-06-02T00:00:00"/>
    <x v="0"/>
    <s v="Noida"/>
    <s v="Report Request"/>
    <s v="High"/>
    <x v="1"/>
    <x v="4"/>
    <x v="0"/>
    <n v="0.8"/>
    <n v="12"/>
    <x v="0"/>
    <n v="0"/>
    <n v="5"/>
    <n v="320"/>
    <n v="256"/>
    <x v="0"/>
    <n v="6"/>
    <s v="Q2"/>
    <s v="Monday"/>
    <s v="Noida"/>
    <s v="Portal"/>
    <s v="Report Request"/>
    <x v="0"/>
    <x v="0"/>
    <s v="Normal"/>
    <s v="Excellent"/>
    <x v="0"/>
  </r>
  <r>
    <s v="OPS-102809"/>
    <d v="2025-03-15T00:00:00"/>
    <x v="5"/>
    <s v="Bengaluru"/>
    <s v="Data Correction"/>
    <s v="Medium"/>
    <x v="2"/>
    <x v="1"/>
    <x v="1"/>
    <n v="19.399999999999999"/>
    <n v="24"/>
    <x v="0"/>
    <n v="1"/>
    <n v="3.7"/>
    <n v="350"/>
    <n v="6790"/>
    <x v="8"/>
    <n v="3"/>
    <s v="Q1"/>
    <s v="Saturday"/>
    <s v="Bengaluru"/>
    <s v="Teams"/>
    <s v="Data Correction"/>
    <x v="5"/>
    <x v="0"/>
    <s v="Normal"/>
    <s v="Good"/>
    <x v="1"/>
  </r>
  <r>
    <s v="OPS-101074"/>
    <d v="2025-05-14T00:00:00"/>
    <x v="0"/>
    <s v="Noida"/>
    <s v="Invoice Query"/>
    <s v="Low"/>
    <x v="1"/>
    <x v="0"/>
    <x v="0"/>
    <n v="17.100000000000001"/>
    <n v="48"/>
    <x v="0"/>
    <n v="0"/>
    <n v="5"/>
    <n v="320"/>
    <n v="5472"/>
    <x v="2"/>
    <n v="5"/>
    <s v="Q2"/>
    <s v="Wednesday"/>
    <s v="Noida"/>
    <s v="Portal"/>
    <s v="Invoice Query"/>
    <x v="0"/>
    <x v="0"/>
    <s v="Normal"/>
    <s v="Excellent"/>
    <x v="0"/>
  </r>
  <r>
    <s v="OPS-101413"/>
    <d v="2025-04-14T00:00:00"/>
    <x v="3"/>
    <s v="Bengaluru"/>
    <s v="System Issue"/>
    <s v="Medium"/>
    <x v="0"/>
    <x v="2"/>
    <x v="0"/>
    <n v="12.3"/>
    <n v="24"/>
    <x v="0"/>
    <n v="0"/>
    <n v="4.9000000000000004"/>
    <n v="280"/>
    <n v="3444"/>
    <x v="10"/>
    <n v="4"/>
    <s v="Q2"/>
    <s v="Monday"/>
    <s v="Bengaluru"/>
    <s v="Email"/>
    <s v="System Issue"/>
    <x v="3"/>
    <x v="0"/>
    <s v="Normal"/>
    <s v="Good"/>
    <x v="0"/>
  </r>
  <r>
    <s v="OPS-102866"/>
    <d v="2025-06-09T00:00:00"/>
    <x v="1"/>
    <s v="Pune"/>
    <s v="Invoice Query"/>
    <s v="Medium"/>
    <x v="0"/>
    <x v="2"/>
    <x v="0"/>
    <n v="12.6"/>
    <n v="24"/>
    <x v="0"/>
    <n v="2"/>
    <n v="4.5999999999999996"/>
    <n v="280"/>
    <n v="3528"/>
    <x v="0"/>
    <n v="6"/>
    <s v="Q2"/>
    <s v="Monday"/>
    <s v="Pune"/>
    <s v="Email"/>
    <s v="Invoice Query"/>
    <x v="1"/>
    <x v="0"/>
    <s v="Normal"/>
    <s v="Good"/>
    <x v="1"/>
  </r>
  <r>
    <s v="OPS-104844"/>
    <d v="2025-08-23T00:00:00"/>
    <x v="1"/>
    <s v="Hyderabad"/>
    <s v="Data Correction"/>
    <s v="High"/>
    <x v="2"/>
    <x v="1"/>
    <x v="0"/>
    <n v="3.1"/>
    <n v="12"/>
    <x v="0"/>
    <n v="1"/>
    <n v="4.0999999999999996"/>
    <n v="350"/>
    <n v="1085"/>
    <x v="1"/>
    <n v="8"/>
    <s v="Q3"/>
    <s v="Saturday"/>
    <s v="Hyderabad"/>
    <s v="Teams"/>
    <s v="Data Correction"/>
    <x v="1"/>
    <x v="0"/>
    <s v="Normal"/>
    <s v="Excellent"/>
    <x v="1"/>
  </r>
  <r>
    <s v="OPS-103065"/>
    <d v="2025-03-07T00:00:00"/>
    <x v="6"/>
    <s v="Mumbai"/>
    <s v="Employee Query"/>
    <s v="Low"/>
    <x v="0"/>
    <x v="0"/>
    <x v="0"/>
    <n v="9.3000000000000007"/>
    <n v="48"/>
    <x v="0"/>
    <n v="2"/>
    <n v="4"/>
    <n v="280"/>
    <n v="2604"/>
    <x v="8"/>
    <n v="3"/>
    <s v="Q1"/>
    <s v="Friday"/>
    <s v="Mumbai"/>
    <s v="Email"/>
    <s v="Employee Query"/>
    <x v="6"/>
    <x v="0"/>
    <s v="Normal"/>
    <s v="Excellent"/>
    <x v="1"/>
  </r>
  <r>
    <s v="OPS-101504"/>
    <d v="2025-02-08T00:00:00"/>
    <x v="4"/>
    <s v="Bengaluru"/>
    <s v="Compliance Request"/>
    <s v="Low"/>
    <x v="0"/>
    <x v="0"/>
    <x v="1"/>
    <n v="17.5"/>
    <n v="48"/>
    <x v="0"/>
    <n v="3"/>
    <n v="3.6"/>
    <n v="450"/>
    <n v="7875"/>
    <x v="4"/>
    <n v="2"/>
    <s v="Q1"/>
    <s v="Saturday"/>
    <s v="Bengaluru"/>
    <s v="Email"/>
    <s v="Compliance Request"/>
    <x v="4"/>
    <x v="0"/>
    <s v="Normal"/>
    <s v="Excellent"/>
    <x v="1"/>
  </r>
  <r>
    <s v="OPS-104438"/>
    <d v="2025-11-17T00:00:00"/>
    <x v="3"/>
    <s v="Hyderabad"/>
    <s v="Access Request"/>
    <s v="Low"/>
    <x v="1"/>
    <x v="0"/>
    <x v="0"/>
    <n v="4.4000000000000004"/>
    <n v="48"/>
    <x v="0"/>
    <n v="0"/>
    <n v="4.5"/>
    <n v="350"/>
    <n v="1540"/>
    <x v="6"/>
    <n v="11"/>
    <s v="Q4"/>
    <s v="Monday"/>
    <s v="Hyderabad"/>
    <s v="Portal"/>
    <s v="Access Request"/>
    <x v="3"/>
    <x v="0"/>
    <s v="Normal"/>
    <s v="Excellent"/>
    <x v="0"/>
  </r>
  <r>
    <s v="OPS-103961"/>
    <d v="2025-10-01T00:00:00"/>
    <x v="1"/>
    <s v="Mumbai"/>
    <s v="Vendor Query"/>
    <s v="High"/>
    <x v="0"/>
    <x v="2"/>
    <x v="0"/>
    <n v="36.200000000000003"/>
    <n v="12"/>
    <x v="1"/>
    <n v="0"/>
    <n v="4.0999999999999996"/>
    <n v="350"/>
    <n v="12670"/>
    <x v="3"/>
    <n v="10"/>
    <s v="Q4"/>
    <s v="Wednesday"/>
    <s v="Mumbai"/>
    <s v="Email"/>
    <s v="Vendor Query"/>
    <x v="1"/>
    <x v="1"/>
    <s v="Normal"/>
    <s v="Critical"/>
    <x v="0"/>
  </r>
  <r>
    <s v="OPS-100214"/>
    <d v="2025-05-06T00:00:00"/>
    <x v="5"/>
    <s v="Mumbai"/>
    <s v="Report Request"/>
    <s v="Medium"/>
    <x v="1"/>
    <x v="4"/>
    <x v="0"/>
    <n v="3.6"/>
    <n v="24"/>
    <x v="0"/>
    <n v="0"/>
    <n v="5"/>
    <n v="350"/>
    <n v="1260"/>
    <x v="2"/>
    <n v="5"/>
    <s v="Q2"/>
    <s v="Tuesday"/>
    <s v="Mumbai"/>
    <s v="Portal"/>
    <s v="Report Request"/>
    <x v="5"/>
    <x v="0"/>
    <s v="Normal"/>
    <s v="Excellent"/>
    <x v="0"/>
  </r>
  <r>
    <s v="OPS-101032"/>
    <d v="2025-03-01T00:00:00"/>
    <x v="1"/>
    <s v="Noida"/>
    <s v="Access Request"/>
    <s v="Low"/>
    <x v="2"/>
    <x v="0"/>
    <x v="0"/>
    <n v="15.1"/>
    <n v="48"/>
    <x v="0"/>
    <n v="0"/>
    <n v="4"/>
    <n v="400"/>
    <n v="6040"/>
    <x v="8"/>
    <n v="3"/>
    <s v="Q1"/>
    <s v="Saturday"/>
    <s v="Noida"/>
    <s v="Teams"/>
    <s v="Access Request"/>
    <x v="1"/>
    <x v="0"/>
    <s v="Normal"/>
    <s v="Excellent"/>
    <x v="0"/>
  </r>
  <r>
    <s v="OPS-103435"/>
    <d v="2025-04-19T00:00:00"/>
    <x v="1"/>
    <s v="Noida"/>
    <s v="Employee Query"/>
    <s v="Medium"/>
    <x v="4"/>
    <x v="2"/>
    <x v="0"/>
    <n v="24.7"/>
    <n v="24"/>
    <x v="1"/>
    <n v="1"/>
    <n v="4.4000000000000004"/>
    <n v="350"/>
    <n v="8645"/>
    <x v="10"/>
    <n v="4"/>
    <s v="Q2"/>
    <s v="Saturday"/>
    <s v="Noida"/>
    <s v="Unknown"/>
    <s v="Employee Query"/>
    <x v="1"/>
    <x v="1"/>
    <s v="Normal"/>
    <s v="At Risk"/>
    <x v="1"/>
  </r>
  <r>
    <s v="OPS-102146"/>
    <d v="2025-01-21T00:00:00"/>
    <x v="2"/>
    <s v="Chennai"/>
    <s v="Invoice Query"/>
    <s v="Medium"/>
    <x v="0"/>
    <x v="2"/>
    <x v="0"/>
    <n v="5.0999999999999996"/>
    <n v="24"/>
    <x v="0"/>
    <n v="0"/>
    <n v="5"/>
    <n v="450"/>
    <n v="2295"/>
    <x v="5"/>
    <n v="1"/>
    <s v="Q1"/>
    <s v="Tuesday"/>
    <s v="Chennai"/>
    <s v="Email"/>
    <s v="Invoice Query"/>
    <x v="2"/>
    <x v="0"/>
    <s v="Normal"/>
    <s v="Excellent"/>
    <x v="0"/>
  </r>
  <r>
    <s v="OPS-101517"/>
    <d v="2025-03-06T00:00:00"/>
    <x v="2"/>
    <s v="Mumbai"/>
    <s v="Compliance Request"/>
    <s v="Medium"/>
    <x v="3"/>
    <x v="4"/>
    <x v="0"/>
    <n v="24.2"/>
    <n v="24"/>
    <x v="1"/>
    <n v="1"/>
    <n v="4.7"/>
    <n v="280"/>
    <n v="6776"/>
    <x v="8"/>
    <n v="3"/>
    <s v="Q1"/>
    <s v="Thursday"/>
    <s v="Mumbai"/>
    <s v="Phone"/>
    <s v="Compliance Request"/>
    <x v="2"/>
    <x v="1"/>
    <s v="Normal"/>
    <s v="At Risk"/>
    <x v="1"/>
  </r>
  <r>
    <s v="OPS-101638"/>
    <d v="2025-02-28T00:00:00"/>
    <x v="1"/>
    <s v="Chennai"/>
    <s v="Compliance Request"/>
    <s v="Medium"/>
    <x v="0"/>
    <x v="0"/>
    <x v="0"/>
    <n v="12.5"/>
    <n v="24"/>
    <x v="0"/>
    <n v="1"/>
    <n v="4.8"/>
    <n v="450"/>
    <n v="5625"/>
    <x v="4"/>
    <n v="2"/>
    <s v="Q1"/>
    <s v="Friday"/>
    <s v="Chennai"/>
    <s v="Email"/>
    <s v="Compliance Request"/>
    <x v="1"/>
    <x v="0"/>
    <s v="Normal"/>
    <s v="Good"/>
    <x v="1"/>
  </r>
  <r>
    <s v="OPS-104216"/>
    <d v="2025-12-03T00:00:00"/>
    <x v="4"/>
    <s v="Chennai"/>
    <s v="Compliance Request"/>
    <s v="High"/>
    <x v="0"/>
    <x v="1"/>
    <x v="0"/>
    <n v="8.1"/>
    <n v="12"/>
    <x v="0"/>
    <n v="0"/>
    <n v="4.5999999999999996"/>
    <n v="400"/>
    <n v="3240"/>
    <x v="7"/>
    <n v="12"/>
    <s v="Q4"/>
    <s v="Wednesday"/>
    <s v="Chennai"/>
    <s v="Email"/>
    <s v="Compliance Request"/>
    <x v="4"/>
    <x v="0"/>
    <s v="Normal"/>
    <s v="Good"/>
    <x v="0"/>
  </r>
  <r>
    <s v="OPS-102045"/>
    <d v="2025-01-08T00:00:00"/>
    <x v="5"/>
    <s v="Mumbai"/>
    <s v="Employee Query"/>
    <s v="Medium"/>
    <x v="0"/>
    <x v="2"/>
    <x v="0"/>
    <n v="9.4"/>
    <n v="24"/>
    <x v="0"/>
    <n v="0"/>
    <n v="4.9000000000000004"/>
    <n v="320"/>
    <n v="3008"/>
    <x v="5"/>
    <n v="1"/>
    <s v="Q1"/>
    <s v="Wednesday"/>
    <s v="Mumbai"/>
    <s v="Email"/>
    <s v="Employee Query"/>
    <x v="5"/>
    <x v="0"/>
    <s v="Normal"/>
    <s v="Excellent"/>
    <x v="0"/>
  </r>
  <r>
    <s v="OPS-102655"/>
    <d v="2025-07-08T00:00:00"/>
    <x v="5"/>
    <s v="Hyderabad"/>
    <s v="Data Correction"/>
    <s v="Low"/>
    <x v="0"/>
    <x v="1"/>
    <x v="0"/>
    <n v="12.3"/>
    <n v="48"/>
    <x v="0"/>
    <n v="0"/>
    <n v="4.7"/>
    <n v="450"/>
    <n v="5535"/>
    <x v="11"/>
    <n v="7"/>
    <s v="Q3"/>
    <s v="Tuesday"/>
    <s v="Hyderabad"/>
    <s v="Email"/>
    <s v="Data Correction"/>
    <x v="5"/>
    <x v="0"/>
    <s v="Normal"/>
    <s v="Excellent"/>
    <x v="0"/>
  </r>
  <r>
    <s v="OPS-103495"/>
    <d v="2025-01-05T00:00:00"/>
    <x v="2"/>
    <s v="Pune"/>
    <s v="Compliance Request"/>
    <s v="Critical"/>
    <x v="3"/>
    <x v="4"/>
    <x v="0"/>
    <n v="6.8"/>
    <n v="4"/>
    <x v="1"/>
    <n v="1"/>
    <n v="5"/>
    <n v="280"/>
    <n v="1904"/>
    <x v="5"/>
    <n v="1"/>
    <s v="Q1"/>
    <s v="Sunday"/>
    <s v="Pune"/>
    <s v="Phone"/>
    <s v="Compliance Request"/>
    <x v="2"/>
    <x v="1"/>
    <s v="Normal"/>
    <s v="Critical"/>
    <x v="1"/>
  </r>
  <r>
    <s v="OPS-104617"/>
    <d v="2025-01-07T00:00:00"/>
    <x v="0"/>
    <s v="Bengaluru"/>
    <s v="Invoice Query"/>
    <s v="High"/>
    <x v="0"/>
    <x v="2"/>
    <x v="1"/>
    <n v="27.9"/>
    <n v="12"/>
    <x v="1"/>
    <n v="2"/>
    <n v="3.8"/>
    <n v="450"/>
    <n v="12555"/>
    <x v="5"/>
    <n v="1"/>
    <s v="Q1"/>
    <s v="Tuesday"/>
    <s v="Bengaluru"/>
    <s v="Email"/>
    <s v="Invoice Query"/>
    <x v="0"/>
    <x v="1"/>
    <s v="Normal"/>
    <s v="Critical"/>
    <x v="1"/>
  </r>
  <r>
    <s v="OPS-101528"/>
    <d v="2025-11-01T00:00:00"/>
    <x v="3"/>
    <s v="Gurugram"/>
    <s v="Invoice Query"/>
    <s v="Critical"/>
    <x v="1"/>
    <x v="1"/>
    <x v="0"/>
    <n v="22.2"/>
    <n v="4"/>
    <x v="1"/>
    <n v="0"/>
    <n v="4.8"/>
    <n v="280"/>
    <n v="6216"/>
    <x v="6"/>
    <n v="11"/>
    <s v="Q4"/>
    <s v="Saturday"/>
    <s v="Gurugram"/>
    <s v="Portal"/>
    <s v="Invoice Query"/>
    <x v="3"/>
    <x v="1"/>
    <s v="Critical Risk"/>
    <s v="Critical"/>
    <x v="0"/>
  </r>
  <r>
    <s v="OPS-101715"/>
    <d v="2025-01-07T00:00:00"/>
    <x v="4"/>
    <s v="Noida"/>
    <s v="Compliance Request"/>
    <s v="Low"/>
    <x v="0"/>
    <x v="0"/>
    <x v="0"/>
    <n v="9.5"/>
    <n v="48"/>
    <x v="0"/>
    <n v="0"/>
    <n v="4.4000000000000004"/>
    <n v="280"/>
    <n v="2660"/>
    <x v="5"/>
    <n v="1"/>
    <s v="Q1"/>
    <s v="Tuesday"/>
    <s v="Noida"/>
    <s v="Email"/>
    <s v="Compliance Request"/>
    <x v="4"/>
    <x v="0"/>
    <s v="Normal"/>
    <s v="Excellent"/>
    <x v="0"/>
  </r>
  <r>
    <s v="OPS-101708"/>
    <d v="2025-07-11T00:00:00"/>
    <x v="6"/>
    <s v="Noida"/>
    <s v="Access Request"/>
    <s v="Low"/>
    <x v="1"/>
    <x v="0"/>
    <x v="0"/>
    <n v="13.7"/>
    <n v="48"/>
    <x v="0"/>
    <n v="0"/>
    <n v="4.5999999999999996"/>
    <n v="400"/>
    <n v="5480"/>
    <x v="11"/>
    <n v="7"/>
    <s v="Q3"/>
    <s v="Friday"/>
    <s v="Noida"/>
    <s v="Portal"/>
    <s v="Access Request"/>
    <x v="6"/>
    <x v="0"/>
    <s v="Normal"/>
    <s v="Excellent"/>
    <x v="0"/>
  </r>
  <r>
    <s v="OPS-100407"/>
    <d v="2025-06-19T00:00:00"/>
    <x v="0"/>
    <s v="Pune"/>
    <s v="Report Request"/>
    <s v="Medium"/>
    <x v="1"/>
    <x v="4"/>
    <x v="1"/>
    <n v="5.6"/>
    <n v="24"/>
    <x v="0"/>
    <n v="1"/>
    <n v="5"/>
    <n v="320"/>
    <n v="1792"/>
    <x v="0"/>
    <n v="6"/>
    <s v="Q2"/>
    <s v="Thursday"/>
    <s v="Pune"/>
    <s v="Portal"/>
    <s v="Report Request"/>
    <x v="0"/>
    <x v="0"/>
    <s v="Normal"/>
    <s v="Excellent"/>
    <x v="1"/>
  </r>
  <r>
    <s v="OPS-104175"/>
    <d v="2025-06-02T00:00:00"/>
    <x v="4"/>
    <s v="Gurugram"/>
    <s v="Compliance Request"/>
    <s v="Medium"/>
    <x v="3"/>
    <x v="3"/>
    <x v="1"/>
    <n v="6.8"/>
    <n v="24"/>
    <x v="0"/>
    <n v="2"/>
    <n v="4.7"/>
    <n v="400"/>
    <n v="2720"/>
    <x v="0"/>
    <n v="6"/>
    <s v="Q2"/>
    <s v="Monday"/>
    <s v="Gurugram"/>
    <s v="Phone"/>
    <s v="Compliance Request"/>
    <x v="4"/>
    <x v="0"/>
    <s v="Normal"/>
    <s v="Excellent"/>
    <x v="1"/>
  </r>
  <r>
    <s v="OPS-100579"/>
    <d v="2025-03-10T00:00:00"/>
    <x v="5"/>
    <s v="Noida"/>
    <s v="Data Correction"/>
    <s v="Low"/>
    <x v="0"/>
    <x v="4"/>
    <x v="0"/>
    <n v="3.9"/>
    <n v="48"/>
    <x v="0"/>
    <n v="0"/>
    <n v="4.5999999999999996"/>
    <n v="350"/>
    <n v="1365"/>
    <x v="8"/>
    <n v="3"/>
    <s v="Q1"/>
    <s v="Monday"/>
    <s v="Noida"/>
    <s v="Email"/>
    <s v="Data Correction"/>
    <x v="5"/>
    <x v="0"/>
    <s v="Normal"/>
    <s v="Excellent"/>
    <x v="0"/>
  </r>
  <r>
    <s v="OPS-100368"/>
    <d v="2025-09-30T00:00:00"/>
    <x v="5"/>
    <s v="Gurugram"/>
    <s v="Report Request"/>
    <s v="High"/>
    <x v="1"/>
    <x v="1"/>
    <x v="2"/>
    <n v="11.1"/>
    <n v="12"/>
    <x v="0"/>
    <n v="0"/>
    <n v="4.5999999999999996"/>
    <n v="320"/>
    <n v="3552"/>
    <x v="9"/>
    <n v="9"/>
    <s v="Q3"/>
    <s v="Tuesday"/>
    <s v="Gurugram"/>
    <s v="Portal"/>
    <s v="Report Request"/>
    <x v="5"/>
    <x v="0"/>
    <s v="Normal"/>
    <s v="Good"/>
    <x v="0"/>
  </r>
  <r>
    <s v="OPS-102993"/>
    <d v="2025-04-17T00:00:00"/>
    <x v="5"/>
    <s v="Gurugram"/>
    <s v="Data Correction"/>
    <s v="Medium"/>
    <x v="1"/>
    <x v="2"/>
    <x v="0"/>
    <n v="5.8"/>
    <n v="24"/>
    <x v="0"/>
    <n v="0"/>
    <n v="4.8"/>
    <n v="350"/>
    <n v="2030"/>
    <x v="10"/>
    <n v="4"/>
    <s v="Q2"/>
    <s v="Thursday"/>
    <s v="Gurugram"/>
    <s v="Portal"/>
    <s v="Data Correction"/>
    <x v="5"/>
    <x v="0"/>
    <s v="Normal"/>
    <s v="Excellent"/>
    <x v="0"/>
  </r>
  <r>
    <s v="OPS-100537"/>
    <d v="2025-08-05T00:00:00"/>
    <x v="4"/>
    <s v="Unknown"/>
    <s v="Report Request"/>
    <s v="Low"/>
    <x v="0"/>
    <x v="4"/>
    <x v="0"/>
    <n v="6.7"/>
    <n v="48"/>
    <x v="0"/>
    <n v="0"/>
    <n v="4.3"/>
    <n v="400"/>
    <n v="2680"/>
    <x v="1"/>
    <n v="8"/>
    <s v="Q3"/>
    <s v="Tuesday"/>
    <s v="Unknown"/>
    <s v="Email"/>
    <s v="Report Request"/>
    <x v="4"/>
    <x v="0"/>
    <s v="Normal"/>
    <s v="Excellent"/>
    <x v="0"/>
  </r>
  <r>
    <s v="OPS-100148"/>
    <d v="2025-05-23T00:00:00"/>
    <x v="1"/>
    <s v="Noida"/>
    <s v="Data Correction"/>
    <s v="Medium"/>
    <x v="2"/>
    <x v="2"/>
    <x v="1"/>
    <n v="26.7"/>
    <n v="24"/>
    <x v="1"/>
    <n v="1"/>
    <n v="4"/>
    <n v="350"/>
    <n v="9345"/>
    <x v="2"/>
    <n v="5"/>
    <s v="Q2"/>
    <s v="Friday"/>
    <s v="Noida"/>
    <s v="Teams"/>
    <s v="Data Correction"/>
    <x v="1"/>
    <x v="1"/>
    <s v="Normal"/>
    <s v="At Risk"/>
    <x v="1"/>
  </r>
  <r>
    <s v="OPS-103543"/>
    <d v="2025-01-13T00:00:00"/>
    <x v="1"/>
    <s v="Noida"/>
    <s v="System Issue"/>
    <s v="Medium"/>
    <x v="0"/>
    <x v="3"/>
    <x v="0"/>
    <n v="9.1999999999999993"/>
    <n v="24"/>
    <x v="0"/>
    <n v="0"/>
    <n v="4.8"/>
    <n v="400"/>
    <n v="3680"/>
    <x v="5"/>
    <n v="1"/>
    <s v="Q1"/>
    <s v="Monday"/>
    <s v="Noida"/>
    <s v="Email"/>
    <s v="System Issue"/>
    <x v="1"/>
    <x v="0"/>
    <s v="Normal"/>
    <s v="Excellent"/>
    <x v="0"/>
  </r>
  <r>
    <s v="OPS-102001"/>
    <d v="2025-06-05T00:00:00"/>
    <x v="0"/>
    <s v="Noida"/>
    <s v="Access Request"/>
    <s v="Medium"/>
    <x v="1"/>
    <x v="4"/>
    <x v="0"/>
    <n v="15.4"/>
    <n v="24"/>
    <x v="0"/>
    <n v="1"/>
    <n v="4.5"/>
    <n v="450"/>
    <n v="6930"/>
    <x v="0"/>
    <n v="6"/>
    <s v="Q2"/>
    <s v="Thursday"/>
    <s v="Noida"/>
    <s v="Portal"/>
    <s v="Access Request"/>
    <x v="0"/>
    <x v="0"/>
    <s v="Normal"/>
    <s v="Good"/>
    <x v="1"/>
  </r>
  <r>
    <s v="OPS-102427"/>
    <d v="2025-09-11T00:00:00"/>
    <x v="6"/>
    <s v="Chennai"/>
    <s v="System Issue"/>
    <s v="High"/>
    <x v="2"/>
    <x v="2"/>
    <x v="0"/>
    <n v="1.2"/>
    <n v="12"/>
    <x v="0"/>
    <n v="1"/>
    <n v="4.8"/>
    <n v="320"/>
    <n v="384"/>
    <x v="9"/>
    <n v="9"/>
    <s v="Q3"/>
    <s v="Thursday"/>
    <s v="Chennai"/>
    <s v="Teams"/>
    <s v="System Issue"/>
    <x v="6"/>
    <x v="0"/>
    <s v="Normal"/>
    <s v="Excellent"/>
    <x v="1"/>
  </r>
  <r>
    <s v="OPS-100651"/>
    <d v="2025-07-09T00:00:00"/>
    <x v="4"/>
    <s v="Gurugram"/>
    <s v="Vendor Query"/>
    <s v="Medium"/>
    <x v="1"/>
    <x v="3"/>
    <x v="0"/>
    <n v="21.6"/>
    <n v="24"/>
    <x v="0"/>
    <n v="0"/>
    <n v="4.4000000000000004"/>
    <n v="450"/>
    <n v="9720"/>
    <x v="11"/>
    <n v="7"/>
    <s v="Q3"/>
    <s v="Wednesday"/>
    <s v="Gurugram"/>
    <s v="Portal"/>
    <s v="Vendor Query"/>
    <x v="4"/>
    <x v="0"/>
    <s v="Normal"/>
    <s v="Good"/>
    <x v="0"/>
  </r>
  <r>
    <s v="OPS-100194"/>
    <d v="2025-08-21T00:00:00"/>
    <x v="4"/>
    <s v="Gurugram"/>
    <s v="Employee Query"/>
    <s v="Medium"/>
    <x v="0"/>
    <x v="2"/>
    <x v="2"/>
    <n v="22.2"/>
    <n v="24"/>
    <x v="0"/>
    <n v="2"/>
    <n v="3.9"/>
    <n v="320"/>
    <n v="7104"/>
    <x v="1"/>
    <n v="8"/>
    <s v="Q3"/>
    <s v="Thursday"/>
    <s v="Gurugram"/>
    <s v="Email"/>
    <s v="Employee Query"/>
    <x v="4"/>
    <x v="0"/>
    <s v="Normal"/>
    <s v="Good"/>
    <x v="1"/>
  </r>
  <r>
    <s v="OPS-101944"/>
    <d v="2025-08-28T00:00:00"/>
    <x v="0"/>
    <s v="Mumbai"/>
    <s v="System Issue"/>
    <s v="Medium"/>
    <x v="0"/>
    <x v="4"/>
    <x v="0"/>
    <n v="1"/>
    <n v="24"/>
    <x v="0"/>
    <n v="0"/>
    <n v="5"/>
    <n v="400"/>
    <n v="400"/>
    <x v="1"/>
    <n v="8"/>
    <s v="Q3"/>
    <s v="Thursday"/>
    <s v="Mumbai"/>
    <s v="Email"/>
    <s v="System Issue"/>
    <x v="0"/>
    <x v="0"/>
    <s v="Normal"/>
    <s v="Excellent"/>
    <x v="0"/>
  </r>
  <r>
    <s v="OPS-100939"/>
    <d v="2025-08-14T00:00:00"/>
    <x v="5"/>
    <s v="Hyderabad"/>
    <s v="Report Request"/>
    <s v="High"/>
    <x v="0"/>
    <x v="0"/>
    <x v="0"/>
    <n v="14.8"/>
    <n v="12"/>
    <x v="1"/>
    <n v="0"/>
    <n v="4.9000000000000004"/>
    <n v="400"/>
    <n v="5920"/>
    <x v="1"/>
    <n v="8"/>
    <s v="Q3"/>
    <s v="Thursday"/>
    <s v="Hyderabad"/>
    <s v="Email"/>
    <s v="Report Request"/>
    <x v="5"/>
    <x v="1"/>
    <s v="Normal"/>
    <s v="At Risk"/>
    <x v="0"/>
  </r>
  <r>
    <s v="OPS-100167"/>
    <d v="2025-02-13T00:00:00"/>
    <x v="4"/>
    <s v="Bengaluru"/>
    <s v="Report Request"/>
    <s v="High"/>
    <x v="0"/>
    <x v="1"/>
    <x v="1"/>
    <n v="12.6"/>
    <n v="12"/>
    <x v="1"/>
    <n v="1"/>
    <n v="4"/>
    <n v="350"/>
    <n v="4410"/>
    <x v="4"/>
    <n v="2"/>
    <s v="Q1"/>
    <s v="Thursday"/>
    <s v="Bengaluru"/>
    <s v="Email"/>
    <s v="Report Request"/>
    <x v="4"/>
    <x v="1"/>
    <s v="Normal"/>
    <s v="At Risk"/>
    <x v="1"/>
  </r>
  <r>
    <s v="OPS-100543"/>
    <d v="2025-08-15T00:00:00"/>
    <x v="5"/>
    <s v="Chennai"/>
    <s v="Invoice Query"/>
    <s v="Medium"/>
    <x v="0"/>
    <x v="3"/>
    <x v="0"/>
    <n v="9.6999999999999993"/>
    <n v="24"/>
    <x v="0"/>
    <n v="0"/>
    <n v="5"/>
    <n v="320"/>
    <n v="3104"/>
    <x v="1"/>
    <n v="8"/>
    <s v="Q3"/>
    <s v="Friday"/>
    <s v="Chennai"/>
    <s v="Email"/>
    <s v="Invoice Query"/>
    <x v="5"/>
    <x v="0"/>
    <s v="Normal"/>
    <s v="Excellent"/>
    <x v="0"/>
  </r>
  <r>
    <s v="OPS-103588"/>
    <d v="2025-07-20T00:00:00"/>
    <x v="6"/>
    <s v="Chennai"/>
    <s v="Invoice Query"/>
    <s v="Low"/>
    <x v="1"/>
    <x v="2"/>
    <x v="0"/>
    <n v="10.4"/>
    <n v="48"/>
    <x v="0"/>
    <n v="0"/>
    <n v="4.7"/>
    <n v="320"/>
    <n v="3328"/>
    <x v="11"/>
    <n v="7"/>
    <s v="Q3"/>
    <s v="Sunday"/>
    <s v="Chennai"/>
    <s v="Portal"/>
    <s v="Invoice Query"/>
    <x v="6"/>
    <x v="0"/>
    <s v="Normal"/>
    <s v="Excellent"/>
    <x v="0"/>
  </r>
  <r>
    <s v="OPS-103804"/>
    <d v="2025-04-12T00:00:00"/>
    <x v="0"/>
    <s v="Noida"/>
    <s v="Report Request"/>
    <s v="Medium"/>
    <x v="0"/>
    <x v="0"/>
    <x v="0"/>
    <n v="1.9"/>
    <n v="24"/>
    <x v="0"/>
    <n v="0"/>
    <n v="4.8"/>
    <n v="400"/>
    <n v="760"/>
    <x v="10"/>
    <n v="4"/>
    <s v="Q2"/>
    <s v="Saturday"/>
    <s v="Noida"/>
    <s v="Email"/>
    <s v="Report Request"/>
    <x v="0"/>
    <x v="0"/>
    <s v="Normal"/>
    <s v="Excellent"/>
    <x v="0"/>
  </r>
  <r>
    <s v="OPS-100628"/>
    <d v="2025-03-11T00:00:00"/>
    <x v="1"/>
    <s v="Bengaluru"/>
    <s v="Employee Query"/>
    <s v="High"/>
    <x v="2"/>
    <x v="0"/>
    <x v="2"/>
    <n v="20.6"/>
    <n v="12"/>
    <x v="1"/>
    <n v="0"/>
    <n v="4.8"/>
    <n v="280"/>
    <n v="5768"/>
    <x v="8"/>
    <n v="3"/>
    <s v="Q1"/>
    <s v="Tuesday"/>
    <s v="Bengaluru"/>
    <s v="Teams"/>
    <s v="Employee Query"/>
    <x v="1"/>
    <x v="1"/>
    <s v="Normal"/>
    <s v="Critical"/>
    <x v="0"/>
  </r>
  <r>
    <s v="OPS-102592"/>
    <d v="2025-12-13T00:00:00"/>
    <x v="4"/>
    <s v="Chennai"/>
    <s v="System Issue"/>
    <s v="Medium"/>
    <x v="2"/>
    <x v="4"/>
    <x v="2"/>
    <n v="8.3000000000000007"/>
    <n v="24"/>
    <x v="0"/>
    <n v="0"/>
    <n v="4.9000000000000004"/>
    <n v="450"/>
    <n v="3735"/>
    <x v="7"/>
    <n v="12"/>
    <s v="Q4"/>
    <s v="Saturday"/>
    <s v="Chennai"/>
    <s v="Teams"/>
    <s v="System Issue"/>
    <x v="4"/>
    <x v="0"/>
    <s v="Normal"/>
    <s v="Excellent"/>
    <x v="0"/>
  </r>
  <r>
    <s v="OPS-101102"/>
    <d v="2025-08-04T00:00:00"/>
    <x v="6"/>
    <s v="Mumbai"/>
    <s v="System Issue"/>
    <s v="High"/>
    <x v="0"/>
    <x v="3"/>
    <x v="0"/>
    <n v="9.9"/>
    <n v="12"/>
    <x v="0"/>
    <n v="1"/>
    <n v="4.5999999999999996"/>
    <n v="280"/>
    <n v="2772"/>
    <x v="1"/>
    <n v="8"/>
    <s v="Q3"/>
    <s v="Monday"/>
    <s v="Mumbai"/>
    <s v="Email"/>
    <s v="System Issue"/>
    <x v="6"/>
    <x v="0"/>
    <s v="Normal"/>
    <s v="Good"/>
    <x v="1"/>
  </r>
  <r>
    <s v="OPS-104984"/>
    <d v="2025-02-19T00:00:00"/>
    <x v="1"/>
    <s v="Noida"/>
    <s v="Report Request"/>
    <s v="Medium"/>
    <x v="0"/>
    <x v="2"/>
    <x v="0"/>
    <n v="25.2"/>
    <n v="24"/>
    <x v="1"/>
    <n v="0"/>
    <n v="4.0999999999999996"/>
    <n v="280"/>
    <n v="7056"/>
    <x v="4"/>
    <n v="2"/>
    <s v="Q1"/>
    <s v="Wednesday"/>
    <s v="Noida"/>
    <s v="Email"/>
    <s v="Report Request"/>
    <x v="1"/>
    <x v="1"/>
    <s v="Normal"/>
    <s v="At Risk"/>
    <x v="0"/>
  </r>
  <r>
    <s v="OPS-100586"/>
    <d v="2025-02-08T00:00:00"/>
    <x v="3"/>
    <s v="Chennai"/>
    <s v="Vendor Query"/>
    <s v="Low"/>
    <x v="1"/>
    <x v="4"/>
    <x v="0"/>
    <n v="14.9"/>
    <n v="48"/>
    <x v="0"/>
    <n v="0"/>
    <n v="4.8"/>
    <n v="350"/>
    <n v="5215"/>
    <x v="4"/>
    <n v="2"/>
    <s v="Q1"/>
    <s v="Saturday"/>
    <s v="Chennai"/>
    <s v="Portal"/>
    <s v="Vendor Query"/>
    <x v="3"/>
    <x v="0"/>
    <s v="Normal"/>
    <s v="Excellent"/>
    <x v="0"/>
  </r>
  <r>
    <s v="OPS-102766"/>
    <d v="2025-04-26T00:00:00"/>
    <x v="1"/>
    <s v="Chennai"/>
    <s v="System Issue"/>
    <s v="Low"/>
    <x v="0"/>
    <x v="2"/>
    <x v="2"/>
    <n v="18.8"/>
    <n v="48"/>
    <x v="0"/>
    <n v="0"/>
    <n v="5"/>
    <n v="280"/>
    <n v="5264"/>
    <x v="10"/>
    <n v="4"/>
    <s v="Q2"/>
    <s v="Saturday"/>
    <s v="Chennai"/>
    <s v="Email"/>
    <s v="System Issue"/>
    <x v="1"/>
    <x v="0"/>
    <s v="Normal"/>
    <s v="Excellent"/>
    <x v="0"/>
  </r>
  <r>
    <s v="OPS-100372"/>
    <d v="2025-06-25T00:00:00"/>
    <x v="2"/>
    <s v="Pune"/>
    <s v="Report Request"/>
    <s v="Low"/>
    <x v="0"/>
    <x v="4"/>
    <x v="0"/>
    <n v="19.7"/>
    <n v="48"/>
    <x v="0"/>
    <n v="0"/>
    <n v="4.3"/>
    <n v="450"/>
    <n v="8865"/>
    <x v="0"/>
    <n v="6"/>
    <s v="Q2"/>
    <s v="Wednesday"/>
    <s v="Pune"/>
    <s v="Email"/>
    <s v="Report Request"/>
    <x v="2"/>
    <x v="0"/>
    <s v="Normal"/>
    <s v="Excellent"/>
    <x v="0"/>
  </r>
  <r>
    <s v="OPS-104309"/>
    <d v="2025-01-06T00:00:00"/>
    <x v="3"/>
    <s v="Mumbai"/>
    <s v="Employee Query"/>
    <s v="High"/>
    <x v="1"/>
    <x v="1"/>
    <x v="0"/>
    <n v="14.7"/>
    <n v="12"/>
    <x v="1"/>
    <n v="0"/>
    <n v="5"/>
    <n v="400"/>
    <n v="5880"/>
    <x v="5"/>
    <n v="1"/>
    <s v="Q1"/>
    <s v="Monday"/>
    <s v="Mumbai"/>
    <s v="Portal"/>
    <s v="Employee Query"/>
    <x v="3"/>
    <x v="1"/>
    <s v="Normal"/>
    <s v="At Risk"/>
    <x v="0"/>
  </r>
  <r>
    <s v="OPS-103618"/>
    <d v="2025-05-24T00:00:00"/>
    <x v="6"/>
    <s v="Gurugram"/>
    <s v="Report Request"/>
    <s v="Medium"/>
    <x v="3"/>
    <x v="0"/>
    <x v="0"/>
    <n v="8.1"/>
    <n v="24"/>
    <x v="0"/>
    <n v="0"/>
    <n v="5"/>
    <n v="450"/>
    <n v="3645"/>
    <x v="2"/>
    <n v="5"/>
    <s v="Q2"/>
    <s v="Saturday"/>
    <s v="Gurugram"/>
    <s v="Phone"/>
    <s v="Report Request"/>
    <x v="6"/>
    <x v="0"/>
    <s v="Normal"/>
    <s v="Excellent"/>
    <x v="0"/>
  </r>
  <r>
    <s v="OPS-101553"/>
    <d v="2025-08-31T00:00:00"/>
    <x v="2"/>
    <s v="Chennai"/>
    <s v="Data Correction"/>
    <s v="Low"/>
    <x v="1"/>
    <x v="5"/>
    <x v="0"/>
    <n v="28"/>
    <n v="48"/>
    <x v="0"/>
    <n v="0"/>
    <n v="4"/>
    <n v="450"/>
    <n v="12600"/>
    <x v="1"/>
    <n v="8"/>
    <s v="Q3"/>
    <s v="Sunday"/>
    <s v="Chennai"/>
    <s v="Portal"/>
    <s v="Data Correction"/>
    <x v="2"/>
    <x v="0"/>
    <s v="Normal"/>
    <s v="Good"/>
    <x v="0"/>
  </r>
  <r>
    <s v="OPS-101272"/>
    <d v="2025-04-30T00:00:00"/>
    <x v="3"/>
    <s v="Noida"/>
    <s v="Access Request"/>
    <s v="Medium"/>
    <x v="0"/>
    <x v="0"/>
    <x v="0"/>
    <n v="7.5"/>
    <n v="24"/>
    <x v="0"/>
    <n v="0"/>
    <n v="5"/>
    <n v="450"/>
    <n v="3375"/>
    <x v="10"/>
    <n v="4"/>
    <s v="Q2"/>
    <s v="Wednesday"/>
    <s v="Noida"/>
    <s v="Email"/>
    <s v="Access Request"/>
    <x v="3"/>
    <x v="0"/>
    <s v="Normal"/>
    <s v="Excellent"/>
    <x v="0"/>
  </r>
  <r>
    <s v="OPS-104264"/>
    <d v="2025-01-12T00:00:00"/>
    <x v="6"/>
    <s v="Mumbai"/>
    <s v="System Issue"/>
    <s v="Medium"/>
    <x v="0"/>
    <x v="3"/>
    <x v="2"/>
    <n v="8.5"/>
    <n v="24"/>
    <x v="0"/>
    <n v="0"/>
    <n v="5"/>
    <n v="350"/>
    <n v="2975"/>
    <x v="5"/>
    <n v="1"/>
    <s v="Q1"/>
    <s v="Sunday"/>
    <s v="Mumbai"/>
    <s v="Email"/>
    <s v="System Issue"/>
    <x v="6"/>
    <x v="0"/>
    <s v="Normal"/>
    <s v="Excellent"/>
    <x v="0"/>
  </r>
  <r>
    <s v="OPS-103175"/>
    <d v="2025-12-23T00:00:00"/>
    <x v="3"/>
    <s v="Noida"/>
    <s v="Vendor Query"/>
    <s v="Medium"/>
    <x v="0"/>
    <x v="2"/>
    <x v="0"/>
    <n v="10.3"/>
    <n v="24"/>
    <x v="0"/>
    <n v="0"/>
    <n v="4.8"/>
    <n v="400"/>
    <n v="4120"/>
    <x v="7"/>
    <n v="12"/>
    <s v="Q4"/>
    <s v="Tuesday"/>
    <s v="Noida"/>
    <s v="Email"/>
    <s v="Vendor Query"/>
    <x v="3"/>
    <x v="0"/>
    <s v="Normal"/>
    <s v="Excellent"/>
    <x v="0"/>
  </r>
  <r>
    <s v="OPS-104228"/>
    <d v="2025-06-11T00:00:00"/>
    <x v="6"/>
    <s v="Hyderabad"/>
    <s v="Vendor Query"/>
    <s v="Medium"/>
    <x v="0"/>
    <x v="1"/>
    <x v="0"/>
    <n v="6.2"/>
    <n v="24"/>
    <x v="0"/>
    <n v="0"/>
    <n v="5"/>
    <n v="400"/>
    <n v="2480"/>
    <x v="0"/>
    <n v="6"/>
    <s v="Q2"/>
    <s v="Wednesday"/>
    <s v="Hyderabad"/>
    <s v="Email"/>
    <s v="Vendor Query"/>
    <x v="6"/>
    <x v="0"/>
    <s v="Normal"/>
    <s v="Excellent"/>
    <x v="0"/>
  </r>
  <r>
    <s v="OPS-102661"/>
    <d v="2025-01-19T00:00:00"/>
    <x v="2"/>
    <s v="Gurugram"/>
    <s v="Compliance Request"/>
    <s v="Low"/>
    <x v="0"/>
    <x v="5"/>
    <x v="0"/>
    <n v="4.2"/>
    <n v="48"/>
    <x v="0"/>
    <n v="0"/>
    <n v="4.4000000000000004"/>
    <n v="320"/>
    <n v="1344"/>
    <x v="5"/>
    <n v="1"/>
    <s v="Q1"/>
    <s v="Sunday"/>
    <s v="Gurugram"/>
    <s v="Email"/>
    <s v="Compliance Request"/>
    <x v="2"/>
    <x v="0"/>
    <s v="Normal"/>
    <s v="Excellent"/>
    <x v="0"/>
  </r>
  <r>
    <s v="OPS-102211"/>
    <d v="2025-06-01T00:00:00"/>
    <x v="0"/>
    <s v="Pune"/>
    <s v="Compliance Request"/>
    <s v="Low"/>
    <x v="1"/>
    <x v="0"/>
    <x v="0"/>
    <n v="11.5"/>
    <n v="48"/>
    <x v="0"/>
    <n v="0"/>
    <n v="4.8"/>
    <n v="320"/>
    <n v="3680"/>
    <x v="0"/>
    <n v="6"/>
    <s v="Q2"/>
    <s v="Sunday"/>
    <s v="Pune"/>
    <s v="Portal"/>
    <s v="Compliance Request"/>
    <x v="0"/>
    <x v="0"/>
    <s v="Normal"/>
    <s v="Excellent"/>
    <x v="0"/>
  </r>
  <r>
    <s v="OPS-103186"/>
    <d v="2025-03-17T00:00:00"/>
    <x v="6"/>
    <s v="Noida"/>
    <s v="System Issue"/>
    <s v="Medium"/>
    <x v="3"/>
    <x v="0"/>
    <x v="0"/>
    <n v="4.8"/>
    <n v="24"/>
    <x v="0"/>
    <n v="0"/>
    <n v="5"/>
    <n v="320"/>
    <n v="1536"/>
    <x v="8"/>
    <n v="3"/>
    <s v="Q1"/>
    <s v="Monday"/>
    <s v="Noida"/>
    <s v="Phone"/>
    <s v="System Issue"/>
    <x v="6"/>
    <x v="0"/>
    <s v="Normal"/>
    <s v="Excellent"/>
    <x v="0"/>
  </r>
  <r>
    <s v="OPS-102768"/>
    <d v="2025-09-08T00:00:00"/>
    <x v="6"/>
    <s v="Mumbai"/>
    <s v="Compliance Request"/>
    <s v="Low"/>
    <x v="0"/>
    <x v="3"/>
    <x v="0"/>
    <n v="3.3"/>
    <n v="48"/>
    <x v="0"/>
    <n v="0"/>
    <n v="4.7"/>
    <n v="350"/>
    <n v="1155"/>
    <x v="9"/>
    <n v="9"/>
    <s v="Q3"/>
    <s v="Monday"/>
    <s v="Mumbai"/>
    <s v="Email"/>
    <s v="Compliance Request"/>
    <x v="6"/>
    <x v="0"/>
    <s v="Normal"/>
    <s v="Excellent"/>
    <x v="0"/>
  </r>
  <r>
    <s v="OPS-100904"/>
    <d v="2025-01-15T00:00:00"/>
    <x v="0"/>
    <s v="Noida"/>
    <s v="Compliance Request"/>
    <s v="Low"/>
    <x v="0"/>
    <x v="3"/>
    <x v="0"/>
    <n v="28.5"/>
    <n v="48"/>
    <x v="0"/>
    <n v="1"/>
    <n v="4"/>
    <n v="350"/>
    <n v="9975"/>
    <x v="5"/>
    <n v="1"/>
    <s v="Q1"/>
    <s v="Wednesday"/>
    <s v="Noida"/>
    <s v="Email"/>
    <s v="Compliance Request"/>
    <x v="0"/>
    <x v="0"/>
    <s v="Normal"/>
    <s v="Good"/>
    <x v="1"/>
  </r>
  <r>
    <s v="OPS-101635"/>
    <d v="2025-04-02T00:00:00"/>
    <x v="2"/>
    <s v="Chennai"/>
    <s v="Vendor Query"/>
    <s v="High"/>
    <x v="1"/>
    <x v="3"/>
    <x v="0"/>
    <n v="6.6"/>
    <n v="12"/>
    <x v="0"/>
    <n v="0"/>
    <n v="4.5999999999999996"/>
    <n v="320"/>
    <n v="2112"/>
    <x v="10"/>
    <n v="4"/>
    <s v="Q2"/>
    <s v="Wednesday"/>
    <s v="Chennai"/>
    <s v="Portal"/>
    <s v="Vendor Query"/>
    <x v="2"/>
    <x v="0"/>
    <s v="Normal"/>
    <s v="Good"/>
    <x v="0"/>
  </r>
  <r>
    <s v="OPS-100556"/>
    <d v="2025-10-06T00:00:00"/>
    <x v="5"/>
    <s v="Chennai"/>
    <s v="Vendor Query"/>
    <s v="Low"/>
    <x v="0"/>
    <x v="1"/>
    <x v="0"/>
    <n v="8.1999999999999993"/>
    <n v="48"/>
    <x v="0"/>
    <n v="2"/>
    <n v="4.4000000000000004"/>
    <n v="280"/>
    <n v="2296"/>
    <x v="3"/>
    <n v="10"/>
    <s v="Q4"/>
    <s v="Monday"/>
    <s v="Chennai"/>
    <s v="Email"/>
    <s v="Vendor Query"/>
    <x v="5"/>
    <x v="0"/>
    <s v="Normal"/>
    <s v="Excellent"/>
    <x v="1"/>
  </r>
  <r>
    <s v="OPS-103603"/>
    <d v="2025-03-13T00:00:00"/>
    <x v="3"/>
    <s v="Pune"/>
    <s v="Access Request"/>
    <s v="Low"/>
    <x v="0"/>
    <x v="2"/>
    <x v="0"/>
    <n v="2.2000000000000002"/>
    <n v="48"/>
    <x v="0"/>
    <n v="1"/>
    <n v="4.2"/>
    <n v="280"/>
    <n v="616"/>
    <x v="8"/>
    <n v="3"/>
    <s v="Q1"/>
    <s v="Thursday"/>
    <s v="Pune"/>
    <s v="Email"/>
    <s v="Access Request"/>
    <x v="3"/>
    <x v="0"/>
    <s v="Normal"/>
    <s v="Excellent"/>
    <x v="1"/>
  </r>
  <r>
    <s v="OPS-104396"/>
    <d v="2025-05-12T00:00:00"/>
    <x v="3"/>
    <s v="Hyderabad"/>
    <s v="Report Request"/>
    <s v="Critical"/>
    <x v="2"/>
    <x v="0"/>
    <x v="0"/>
    <n v="9.4"/>
    <n v="4"/>
    <x v="1"/>
    <n v="0"/>
    <n v="4.8"/>
    <n v="280"/>
    <n v="2632"/>
    <x v="2"/>
    <n v="5"/>
    <s v="Q2"/>
    <s v="Monday"/>
    <s v="Hyderabad"/>
    <s v="Teams"/>
    <s v="Report Request"/>
    <x v="3"/>
    <x v="1"/>
    <s v="Normal"/>
    <s v="Critical"/>
    <x v="0"/>
  </r>
  <r>
    <s v="OPS-104763"/>
    <d v="2025-05-26T00:00:00"/>
    <x v="1"/>
    <s v="Pune"/>
    <s v="Report Request"/>
    <s v="High"/>
    <x v="0"/>
    <x v="4"/>
    <x v="0"/>
    <n v="6"/>
    <n v="12"/>
    <x v="0"/>
    <n v="0"/>
    <n v="4.7"/>
    <n v="350"/>
    <n v="2100"/>
    <x v="2"/>
    <n v="5"/>
    <s v="Q2"/>
    <s v="Monday"/>
    <s v="Pune"/>
    <s v="Email"/>
    <s v="Report Request"/>
    <x v="1"/>
    <x v="0"/>
    <s v="Normal"/>
    <s v="Excellent"/>
    <x v="0"/>
  </r>
  <r>
    <s v="OPS-103527"/>
    <d v="2025-12-31T00:00:00"/>
    <x v="6"/>
    <s v="Bengaluru"/>
    <s v="System Issue"/>
    <s v="Medium"/>
    <x v="2"/>
    <x v="1"/>
    <x v="0"/>
    <n v="9.5"/>
    <n v="24"/>
    <x v="0"/>
    <n v="0"/>
    <n v="4.3"/>
    <n v="400"/>
    <n v="3800"/>
    <x v="7"/>
    <n v="12"/>
    <s v="Q4"/>
    <s v="Wednesday"/>
    <s v="Bengaluru"/>
    <s v="Teams"/>
    <s v="System Issue"/>
    <x v="6"/>
    <x v="0"/>
    <s v="Normal"/>
    <s v="Excellent"/>
    <x v="0"/>
  </r>
  <r>
    <s v="OPS-102479"/>
    <d v="2025-08-18T00:00:00"/>
    <x v="4"/>
    <s v="Chennai"/>
    <s v="Employee Query"/>
    <s v="Critical"/>
    <x v="2"/>
    <x v="3"/>
    <x v="0"/>
    <n v="8.1"/>
    <n v="4"/>
    <x v="1"/>
    <n v="0"/>
    <n v="4.9000000000000004"/>
    <n v="280"/>
    <n v="2268"/>
    <x v="1"/>
    <n v="8"/>
    <s v="Q3"/>
    <s v="Monday"/>
    <s v="Chennai"/>
    <s v="Teams"/>
    <s v="Employee Query"/>
    <x v="4"/>
    <x v="1"/>
    <s v="Normal"/>
    <s v="Critical"/>
    <x v="0"/>
  </r>
  <r>
    <s v="OPS-101650"/>
    <d v="2025-07-07T00:00:00"/>
    <x v="1"/>
    <s v="Pune"/>
    <s v="Vendor Query"/>
    <s v="High"/>
    <x v="0"/>
    <x v="0"/>
    <x v="0"/>
    <n v="7.1"/>
    <n v="12"/>
    <x v="0"/>
    <n v="0"/>
    <n v="5"/>
    <n v="280"/>
    <n v="1988"/>
    <x v="11"/>
    <n v="7"/>
    <s v="Q3"/>
    <s v="Monday"/>
    <s v="Pune"/>
    <s v="Email"/>
    <s v="Vendor Query"/>
    <x v="1"/>
    <x v="0"/>
    <s v="Normal"/>
    <s v="Good"/>
    <x v="0"/>
  </r>
  <r>
    <s v="OPS-103416"/>
    <d v="2025-05-05T00:00:00"/>
    <x v="6"/>
    <s v="Chennai"/>
    <s v="Access Request"/>
    <s v="Medium"/>
    <x v="3"/>
    <x v="3"/>
    <x v="0"/>
    <n v="10.199999999999999"/>
    <n v="24"/>
    <x v="0"/>
    <n v="0"/>
    <n v="4.8"/>
    <n v="280"/>
    <n v="2856"/>
    <x v="2"/>
    <n v="5"/>
    <s v="Q2"/>
    <s v="Monday"/>
    <s v="Chennai"/>
    <s v="Phone"/>
    <s v="Access Request"/>
    <x v="6"/>
    <x v="0"/>
    <s v="Normal"/>
    <s v="Excellent"/>
    <x v="0"/>
  </r>
  <r>
    <s v="OPS-100284"/>
    <d v="2025-04-14T00:00:00"/>
    <x v="6"/>
    <s v="Pune"/>
    <s v="Compliance Request"/>
    <s v="Low"/>
    <x v="1"/>
    <x v="3"/>
    <x v="0"/>
    <n v="6.3"/>
    <n v="48"/>
    <x v="0"/>
    <n v="3"/>
    <n v="4.5"/>
    <n v="320"/>
    <n v="2016"/>
    <x v="10"/>
    <n v="4"/>
    <s v="Q2"/>
    <s v="Monday"/>
    <s v="Pune"/>
    <s v="Portal"/>
    <s v="Compliance Request"/>
    <x v="6"/>
    <x v="0"/>
    <s v="Normal"/>
    <s v="Excellent"/>
    <x v="1"/>
  </r>
  <r>
    <s v="OPS-104102"/>
    <d v="2025-06-13T00:00:00"/>
    <x v="0"/>
    <s v="Gurugram"/>
    <s v="Compliance Request"/>
    <s v="Low"/>
    <x v="3"/>
    <x v="2"/>
    <x v="1"/>
    <n v="23.1"/>
    <n v="48"/>
    <x v="0"/>
    <n v="2"/>
    <n v="4"/>
    <n v="350"/>
    <n v="8085"/>
    <x v="0"/>
    <n v="6"/>
    <s v="Q2"/>
    <s v="Friday"/>
    <s v="Gurugram"/>
    <s v="Phone"/>
    <s v="Compliance Request"/>
    <x v="0"/>
    <x v="0"/>
    <s v="Normal"/>
    <s v="Excellent"/>
    <x v="1"/>
  </r>
  <r>
    <s v="OPS-101445"/>
    <d v="2025-01-25T00:00:00"/>
    <x v="2"/>
    <s v="Gurugram"/>
    <s v="Report Request"/>
    <s v="Critical"/>
    <x v="0"/>
    <x v="2"/>
    <x v="0"/>
    <n v="8.8000000000000007"/>
    <n v="4"/>
    <x v="1"/>
    <n v="1"/>
    <n v="4.5999999999999996"/>
    <n v="350"/>
    <n v="3080"/>
    <x v="5"/>
    <n v="1"/>
    <s v="Q1"/>
    <s v="Saturday"/>
    <s v="Gurugram"/>
    <s v="Email"/>
    <s v="Report Request"/>
    <x v="2"/>
    <x v="1"/>
    <s v="Normal"/>
    <s v="Critical"/>
    <x v="1"/>
  </r>
  <r>
    <s v="OPS-104769"/>
    <d v="2025-07-14T00:00:00"/>
    <x v="4"/>
    <s v="Noida"/>
    <s v="Invoice Query"/>
    <s v="Medium"/>
    <x v="0"/>
    <x v="4"/>
    <x v="0"/>
    <n v="13"/>
    <n v="24"/>
    <x v="0"/>
    <n v="1"/>
    <n v="4.5"/>
    <n v="450"/>
    <n v="5850"/>
    <x v="11"/>
    <n v="7"/>
    <s v="Q3"/>
    <s v="Monday"/>
    <s v="Noida"/>
    <s v="Email"/>
    <s v="Invoice Query"/>
    <x v="4"/>
    <x v="0"/>
    <s v="Normal"/>
    <s v="Good"/>
    <x v="1"/>
  </r>
  <r>
    <s v="OPS-102017"/>
    <d v="2025-11-21T00:00:00"/>
    <x v="4"/>
    <s v="Gurugram"/>
    <s v="Invoice Query"/>
    <s v="Medium"/>
    <x v="1"/>
    <x v="4"/>
    <x v="0"/>
    <n v="19.899999999999999"/>
    <n v="24"/>
    <x v="0"/>
    <n v="0"/>
    <n v="5"/>
    <n v="400"/>
    <n v="7960"/>
    <x v="6"/>
    <n v="11"/>
    <s v="Q4"/>
    <s v="Friday"/>
    <s v="Gurugram"/>
    <s v="Portal"/>
    <s v="Invoice Query"/>
    <x v="4"/>
    <x v="0"/>
    <s v="Normal"/>
    <s v="Good"/>
    <x v="0"/>
  </r>
  <r>
    <s v="OPS-103403"/>
    <d v="2025-12-10T00:00:00"/>
    <x v="1"/>
    <s v="Chennai"/>
    <s v="Data Correction"/>
    <s v="Low"/>
    <x v="0"/>
    <x v="2"/>
    <x v="0"/>
    <n v="8.9"/>
    <n v="48"/>
    <x v="0"/>
    <n v="0"/>
    <n v="5"/>
    <n v="320"/>
    <n v="2848"/>
    <x v="7"/>
    <n v="12"/>
    <s v="Q4"/>
    <s v="Wednesday"/>
    <s v="Chennai"/>
    <s v="Email"/>
    <s v="Data Correction"/>
    <x v="1"/>
    <x v="0"/>
    <s v="Normal"/>
    <s v="Excellent"/>
    <x v="0"/>
  </r>
  <r>
    <s v="OPS-100676"/>
    <d v="2025-01-14T00:00:00"/>
    <x v="4"/>
    <s v="Mumbai"/>
    <s v="Access Request"/>
    <s v="Medium"/>
    <x v="1"/>
    <x v="1"/>
    <x v="0"/>
    <n v="25.8"/>
    <n v="24"/>
    <x v="1"/>
    <n v="0"/>
    <n v="4.8"/>
    <n v="280"/>
    <n v="7224"/>
    <x v="5"/>
    <n v="1"/>
    <s v="Q1"/>
    <s v="Tuesday"/>
    <s v="Mumbai"/>
    <s v="Portal"/>
    <s v="Access Request"/>
    <x v="4"/>
    <x v="1"/>
    <s v="Normal"/>
    <s v="At Risk"/>
    <x v="0"/>
  </r>
  <r>
    <s v="OPS-104388"/>
    <d v="2025-11-26T00:00:00"/>
    <x v="3"/>
    <s v="Hyderabad"/>
    <s v="Invoice Query"/>
    <s v="Low"/>
    <x v="0"/>
    <x v="1"/>
    <x v="0"/>
    <n v="5.0999999999999996"/>
    <n v="48"/>
    <x v="0"/>
    <n v="2"/>
    <n v="4.4000000000000004"/>
    <n v="320"/>
    <n v="1632"/>
    <x v="6"/>
    <n v="11"/>
    <s v="Q4"/>
    <s v="Wednesday"/>
    <s v="Hyderabad"/>
    <s v="Email"/>
    <s v="Invoice Query"/>
    <x v="3"/>
    <x v="0"/>
    <s v="Normal"/>
    <s v="Excellent"/>
    <x v="1"/>
  </r>
  <r>
    <s v="OPS-103348"/>
    <d v="2025-08-11T00:00:00"/>
    <x v="6"/>
    <s v="Hyderabad"/>
    <s v="Report Request"/>
    <s v="Low"/>
    <x v="3"/>
    <x v="2"/>
    <x v="0"/>
    <n v="10.9"/>
    <n v="48"/>
    <x v="0"/>
    <n v="1"/>
    <n v="4.9000000000000004"/>
    <n v="280"/>
    <n v="3052"/>
    <x v="1"/>
    <n v="8"/>
    <s v="Q3"/>
    <s v="Monday"/>
    <s v="Hyderabad"/>
    <s v="Phone"/>
    <s v="Report Request"/>
    <x v="6"/>
    <x v="0"/>
    <s v="Normal"/>
    <s v="Excellent"/>
    <x v="1"/>
  </r>
  <r>
    <s v="OPS-102849"/>
    <d v="2025-03-11T00:00:00"/>
    <x v="4"/>
    <s v="Hyderabad"/>
    <s v="System Issue"/>
    <s v="High"/>
    <x v="1"/>
    <x v="1"/>
    <x v="1"/>
    <n v="7.5"/>
    <n v="12"/>
    <x v="0"/>
    <n v="1"/>
    <n v="5"/>
    <n v="400"/>
    <n v="3000"/>
    <x v="8"/>
    <n v="3"/>
    <s v="Q1"/>
    <s v="Tuesday"/>
    <s v="Hyderabad"/>
    <s v="Portal"/>
    <s v="System Issue"/>
    <x v="4"/>
    <x v="0"/>
    <s v="Normal"/>
    <s v="Good"/>
    <x v="1"/>
  </r>
  <r>
    <s v="OPS-101378"/>
    <d v="2025-09-24T00:00:00"/>
    <x v="5"/>
    <s v="Bengaluru"/>
    <s v="Vendor Query"/>
    <s v="Medium"/>
    <x v="1"/>
    <x v="3"/>
    <x v="0"/>
    <n v="10"/>
    <n v="24"/>
    <x v="0"/>
    <n v="0"/>
    <n v="4.9000000000000004"/>
    <n v="350"/>
    <n v="3500"/>
    <x v="9"/>
    <n v="9"/>
    <s v="Q3"/>
    <s v="Wednesday"/>
    <s v="Bengaluru"/>
    <s v="Portal"/>
    <s v="Vendor Query"/>
    <x v="5"/>
    <x v="0"/>
    <s v="Normal"/>
    <s v="Excellent"/>
    <x v="0"/>
  </r>
  <r>
    <s v="OPS-101350"/>
    <d v="2025-04-27T00:00:00"/>
    <x v="3"/>
    <s v="Gurugram"/>
    <s v="Report Request"/>
    <s v="High"/>
    <x v="3"/>
    <x v="2"/>
    <x v="0"/>
    <n v="19.3"/>
    <n v="12"/>
    <x v="1"/>
    <n v="0"/>
    <n v="4.5"/>
    <n v="450"/>
    <n v="8685"/>
    <x v="10"/>
    <n v="4"/>
    <s v="Q2"/>
    <s v="Sunday"/>
    <s v="Gurugram"/>
    <s v="Phone"/>
    <s v="Report Request"/>
    <x v="3"/>
    <x v="1"/>
    <s v="Normal"/>
    <s v="Critical"/>
    <x v="0"/>
  </r>
  <r>
    <s v="OPS-100843"/>
    <d v="2025-01-05T00:00:00"/>
    <x v="0"/>
    <s v="Bengaluru"/>
    <s v="Report Request"/>
    <s v="Medium"/>
    <x v="0"/>
    <x v="2"/>
    <x v="2"/>
    <n v="8.1999999999999993"/>
    <n v="24"/>
    <x v="0"/>
    <n v="1"/>
    <n v="4.4000000000000004"/>
    <n v="350"/>
    <n v="2870"/>
    <x v="5"/>
    <n v="1"/>
    <s v="Q1"/>
    <s v="Sunday"/>
    <s v="Bengaluru"/>
    <s v="Email"/>
    <s v="Report Request"/>
    <x v="0"/>
    <x v="0"/>
    <s v="Normal"/>
    <s v="Excellent"/>
    <x v="1"/>
  </r>
  <r>
    <s v="OPS-101969"/>
    <d v="2025-06-13T00:00:00"/>
    <x v="1"/>
    <s v="Hyderabad"/>
    <s v="Access Request"/>
    <s v="Low"/>
    <x v="0"/>
    <x v="1"/>
    <x v="0"/>
    <n v="19.100000000000001"/>
    <n v="48"/>
    <x v="0"/>
    <n v="1"/>
    <n v="4.5"/>
    <n v="400"/>
    <n v="7640"/>
    <x v="0"/>
    <n v="6"/>
    <s v="Q2"/>
    <s v="Friday"/>
    <s v="Hyderabad"/>
    <s v="Email"/>
    <s v="Access Request"/>
    <x v="1"/>
    <x v="0"/>
    <s v="Normal"/>
    <s v="Excellent"/>
    <x v="1"/>
  </r>
  <r>
    <s v="OPS-100071"/>
    <d v="2025-02-13T00:00:00"/>
    <x v="3"/>
    <s v="Gurugram"/>
    <s v="Compliance Request"/>
    <s v="High"/>
    <x v="1"/>
    <x v="2"/>
    <x v="0"/>
    <n v="10.7"/>
    <n v="12"/>
    <x v="0"/>
    <n v="0"/>
    <n v="5"/>
    <n v="320"/>
    <n v="3424"/>
    <x v="4"/>
    <n v="2"/>
    <s v="Q1"/>
    <s v="Thursday"/>
    <s v="Gurugram"/>
    <s v="Portal"/>
    <s v="Compliance Request"/>
    <x v="3"/>
    <x v="0"/>
    <s v="Normal"/>
    <s v="Good"/>
    <x v="0"/>
  </r>
  <r>
    <s v="OPS-101664"/>
    <d v="2025-12-22T00:00:00"/>
    <x v="6"/>
    <s v="Hyderabad"/>
    <s v="Invoice Query"/>
    <s v="High"/>
    <x v="0"/>
    <x v="4"/>
    <x v="0"/>
    <n v="4.8"/>
    <n v="12"/>
    <x v="0"/>
    <n v="0"/>
    <n v="5"/>
    <n v="450"/>
    <n v="2160"/>
    <x v="7"/>
    <n v="12"/>
    <s v="Q4"/>
    <s v="Monday"/>
    <s v="Hyderabad"/>
    <s v="Email"/>
    <s v="Invoice Query"/>
    <x v="6"/>
    <x v="0"/>
    <s v="Normal"/>
    <s v="Excellent"/>
    <x v="0"/>
  </r>
  <r>
    <s v="OPS-100047"/>
    <d v="2025-06-16T00:00:00"/>
    <x v="1"/>
    <s v="Chennai"/>
    <s v="Employee Query"/>
    <s v="High"/>
    <x v="1"/>
    <x v="1"/>
    <x v="0"/>
    <n v="3.4"/>
    <n v="12"/>
    <x v="0"/>
    <n v="0"/>
    <n v="5"/>
    <n v="320"/>
    <n v="1088"/>
    <x v="0"/>
    <n v="6"/>
    <s v="Q2"/>
    <s v="Monday"/>
    <s v="Chennai"/>
    <s v="Portal"/>
    <s v="Employee Query"/>
    <x v="1"/>
    <x v="0"/>
    <s v="Normal"/>
    <s v="Excellent"/>
    <x v="0"/>
  </r>
  <r>
    <s v="OPS-101164"/>
    <d v="2025-11-09T00:00:00"/>
    <x v="1"/>
    <s v="Pune"/>
    <s v="Report Request"/>
    <s v="Medium"/>
    <x v="3"/>
    <x v="4"/>
    <x v="0"/>
    <n v="11.5"/>
    <n v="24"/>
    <x v="0"/>
    <n v="0"/>
    <n v="5"/>
    <n v="350"/>
    <n v="4025"/>
    <x v="6"/>
    <n v="11"/>
    <s v="Q4"/>
    <s v="Sunday"/>
    <s v="Pune"/>
    <s v="Phone"/>
    <s v="Report Request"/>
    <x v="1"/>
    <x v="0"/>
    <s v="Normal"/>
    <s v="Excellent"/>
    <x v="0"/>
  </r>
  <r>
    <s v="OPS-102874"/>
    <d v="2025-11-09T00:00:00"/>
    <x v="2"/>
    <s v="Chennai"/>
    <s v="Data Correction"/>
    <s v="Low"/>
    <x v="0"/>
    <x v="1"/>
    <x v="0"/>
    <n v="24.9"/>
    <n v="48"/>
    <x v="0"/>
    <n v="0"/>
    <n v="5"/>
    <n v="450"/>
    <n v="11205"/>
    <x v="6"/>
    <n v="11"/>
    <s v="Q4"/>
    <s v="Sunday"/>
    <s v="Chennai"/>
    <s v="Email"/>
    <s v="Data Correction"/>
    <x v="2"/>
    <x v="0"/>
    <s v="Normal"/>
    <s v="Good"/>
    <x v="0"/>
  </r>
  <r>
    <s v="OPS-102932"/>
    <d v="2025-02-01T00:00:00"/>
    <x v="3"/>
    <s v="Hyderabad"/>
    <s v="Vendor Query"/>
    <s v="Low"/>
    <x v="0"/>
    <x v="1"/>
    <x v="0"/>
    <n v="22"/>
    <n v="48"/>
    <x v="0"/>
    <n v="0"/>
    <n v="3.6"/>
    <n v="450"/>
    <n v="9900"/>
    <x v="4"/>
    <n v="2"/>
    <s v="Q1"/>
    <s v="Saturday"/>
    <s v="Hyderabad"/>
    <s v="Email"/>
    <s v="Vendor Query"/>
    <x v="3"/>
    <x v="0"/>
    <s v="Normal"/>
    <s v="Excellent"/>
    <x v="0"/>
  </r>
  <r>
    <s v="OPS-100785"/>
    <d v="2025-03-07T00:00:00"/>
    <x v="3"/>
    <s v="Mumbai"/>
    <s v="System Issue"/>
    <s v="Low"/>
    <x v="3"/>
    <x v="2"/>
    <x v="0"/>
    <n v="7.7"/>
    <n v="48"/>
    <x v="0"/>
    <n v="0"/>
    <n v="4.5999999999999996"/>
    <n v="400"/>
    <n v="3080"/>
    <x v="8"/>
    <n v="3"/>
    <s v="Q1"/>
    <s v="Friday"/>
    <s v="Mumbai"/>
    <s v="Phone"/>
    <s v="System Issue"/>
    <x v="3"/>
    <x v="0"/>
    <s v="Normal"/>
    <s v="Excellent"/>
    <x v="0"/>
  </r>
  <r>
    <s v="OPS-100423"/>
    <d v="2025-12-21T00:00:00"/>
    <x v="0"/>
    <s v="Hyderabad"/>
    <s v="Report Request"/>
    <s v="Low"/>
    <x v="1"/>
    <x v="2"/>
    <x v="0"/>
    <n v="1.8"/>
    <n v="48"/>
    <x v="0"/>
    <n v="0"/>
    <n v="5"/>
    <n v="280"/>
    <n v="504"/>
    <x v="7"/>
    <n v="12"/>
    <s v="Q4"/>
    <s v="Sunday"/>
    <s v="Hyderabad"/>
    <s v="Portal"/>
    <s v="Report Request"/>
    <x v="0"/>
    <x v="0"/>
    <s v="Normal"/>
    <s v="Excellent"/>
    <x v="0"/>
  </r>
  <r>
    <s v="OPS-100925"/>
    <d v="2025-04-21T00:00:00"/>
    <x v="1"/>
    <s v="Gurugram"/>
    <s v="Invoice Query"/>
    <s v="Medium"/>
    <x v="2"/>
    <x v="2"/>
    <x v="0"/>
    <n v="4"/>
    <n v="24"/>
    <x v="0"/>
    <n v="0"/>
    <n v="5"/>
    <n v="280"/>
    <n v="1120"/>
    <x v="10"/>
    <n v="4"/>
    <s v="Q2"/>
    <s v="Monday"/>
    <s v="Gurugram"/>
    <s v="Teams"/>
    <s v="Invoice Query"/>
    <x v="1"/>
    <x v="0"/>
    <s v="Normal"/>
    <s v="Excellent"/>
    <x v="0"/>
  </r>
  <r>
    <s v="OPS-100926"/>
    <d v="2025-08-16T00:00:00"/>
    <x v="6"/>
    <s v="Pune"/>
    <s v="Access Request"/>
    <s v="Low"/>
    <x v="1"/>
    <x v="1"/>
    <x v="0"/>
    <n v="15"/>
    <n v="48"/>
    <x v="0"/>
    <n v="2"/>
    <n v="4.4000000000000004"/>
    <n v="280"/>
    <n v="4200"/>
    <x v="1"/>
    <n v="8"/>
    <s v="Q3"/>
    <s v="Saturday"/>
    <s v="Pune"/>
    <s v="Portal"/>
    <s v="Access Request"/>
    <x v="6"/>
    <x v="0"/>
    <s v="Normal"/>
    <s v="Excellent"/>
    <x v="1"/>
  </r>
  <r>
    <s v="OPS-101695"/>
    <d v="2025-12-18T00:00:00"/>
    <x v="3"/>
    <s v="Gurugram"/>
    <s v="Compliance Request"/>
    <s v="Medium"/>
    <x v="2"/>
    <x v="0"/>
    <x v="0"/>
    <n v="11.4"/>
    <n v="24"/>
    <x v="0"/>
    <n v="0"/>
    <n v="4.5"/>
    <n v="400"/>
    <n v="4560"/>
    <x v="7"/>
    <n v="12"/>
    <s v="Q4"/>
    <s v="Thursday"/>
    <s v="Gurugram"/>
    <s v="Teams"/>
    <s v="Compliance Request"/>
    <x v="3"/>
    <x v="0"/>
    <s v="Normal"/>
    <s v="Excellent"/>
    <x v="0"/>
  </r>
  <r>
    <s v="OPS-100817"/>
    <d v="2025-02-22T00:00:00"/>
    <x v="2"/>
    <s v="Chennai"/>
    <s v="Compliance Request"/>
    <s v="Medium"/>
    <x v="1"/>
    <x v="0"/>
    <x v="0"/>
    <n v="5.6"/>
    <n v="24"/>
    <x v="0"/>
    <n v="0"/>
    <n v="4.5999999999999996"/>
    <n v="280"/>
    <n v="1568"/>
    <x v="4"/>
    <n v="2"/>
    <s v="Q1"/>
    <s v="Saturday"/>
    <s v="Chennai"/>
    <s v="Portal"/>
    <s v="Compliance Request"/>
    <x v="2"/>
    <x v="0"/>
    <s v="Normal"/>
    <s v="Excellent"/>
    <x v="0"/>
  </r>
  <r>
    <s v="OPS-100865"/>
    <d v="2025-08-27T00:00:00"/>
    <x v="3"/>
    <s v="Bengaluru"/>
    <s v="Invoice Query"/>
    <s v="Medium"/>
    <x v="1"/>
    <x v="4"/>
    <x v="0"/>
    <n v="12.1"/>
    <n v="24"/>
    <x v="0"/>
    <n v="0"/>
    <n v="4.8"/>
    <n v="450"/>
    <n v="5445"/>
    <x v="1"/>
    <n v="8"/>
    <s v="Q3"/>
    <s v="Wednesday"/>
    <s v="Bengaluru"/>
    <s v="Portal"/>
    <s v="Invoice Query"/>
    <x v="3"/>
    <x v="0"/>
    <s v="Normal"/>
    <s v="Good"/>
    <x v="0"/>
  </r>
  <r>
    <s v="OPS-103605"/>
    <d v="2025-07-07T00:00:00"/>
    <x v="2"/>
    <s v="Mumbai"/>
    <s v="Employee Query"/>
    <s v="Medium"/>
    <x v="0"/>
    <x v="3"/>
    <x v="0"/>
    <n v="15.1"/>
    <n v="24"/>
    <x v="0"/>
    <n v="0"/>
    <n v="3.9"/>
    <n v="350"/>
    <n v="5285"/>
    <x v="11"/>
    <n v="7"/>
    <s v="Q3"/>
    <s v="Monday"/>
    <s v="Mumbai"/>
    <s v="Email"/>
    <s v="Employee Query"/>
    <x v="2"/>
    <x v="0"/>
    <s v="Normal"/>
    <s v="Good"/>
    <x v="0"/>
  </r>
  <r>
    <s v="OPS-104461"/>
    <d v="2025-07-07T00:00:00"/>
    <x v="2"/>
    <s v="Noida"/>
    <s v="Report Request"/>
    <s v="Low"/>
    <x v="0"/>
    <x v="0"/>
    <x v="0"/>
    <n v="9.9"/>
    <n v="48"/>
    <x v="0"/>
    <n v="0"/>
    <n v="4.2"/>
    <n v="400"/>
    <n v="3960"/>
    <x v="11"/>
    <n v="7"/>
    <s v="Q3"/>
    <s v="Monday"/>
    <s v="Noida"/>
    <s v="Email"/>
    <s v="Report Request"/>
    <x v="2"/>
    <x v="0"/>
    <s v="Normal"/>
    <s v="Excellent"/>
    <x v="0"/>
  </r>
  <r>
    <s v="OPS-102121"/>
    <d v="2025-12-21T00:00:00"/>
    <x v="3"/>
    <s v="Mumbai"/>
    <s v="Employee Query"/>
    <s v="Low"/>
    <x v="0"/>
    <x v="2"/>
    <x v="0"/>
    <n v="7.3"/>
    <n v="48"/>
    <x v="0"/>
    <n v="0"/>
    <n v="5"/>
    <n v="280"/>
    <n v="2044"/>
    <x v="7"/>
    <n v="12"/>
    <s v="Q4"/>
    <s v="Sunday"/>
    <s v="Mumbai"/>
    <s v="Email"/>
    <s v="Employee Query"/>
    <x v="3"/>
    <x v="0"/>
    <s v="Normal"/>
    <s v="Excellent"/>
    <x v="0"/>
  </r>
  <r>
    <s v="OPS-103067"/>
    <d v="2025-06-05T00:00:00"/>
    <x v="4"/>
    <s v="Noida"/>
    <s v="Invoice Query"/>
    <s v="Low"/>
    <x v="0"/>
    <x v="4"/>
    <x v="0"/>
    <n v="13.1"/>
    <n v="48"/>
    <x v="0"/>
    <n v="1"/>
    <n v="4.5999999999999996"/>
    <n v="280"/>
    <n v="3668"/>
    <x v="0"/>
    <n v="6"/>
    <s v="Q2"/>
    <s v="Thursday"/>
    <s v="Noida"/>
    <s v="Email"/>
    <s v="Invoice Query"/>
    <x v="4"/>
    <x v="0"/>
    <s v="Normal"/>
    <s v="Excellent"/>
    <x v="1"/>
  </r>
  <r>
    <s v="OPS-102084"/>
    <d v="2025-06-10T00:00:00"/>
    <x v="2"/>
    <s v="Pune"/>
    <s v="Employee Query"/>
    <s v="Low"/>
    <x v="0"/>
    <x v="0"/>
    <x v="0"/>
    <n v="16.5"/>
    <n v="48"/>
    <x v="0"/>
    <n v="0"/>
    <n v="4.4000000000000004"/>
    <n v="450"/>
    <n v="7425"/>
    <x v="0"/>
    <n v="6"/>
    <s v="Q2"/>
    <s v="Tuesday"/>
    <s v="Pune"/>
    <s v="Email"/>
    <s v="Employee Query"/>
    <x v="2"/>
    <x v="0"/>
    <s v="Normal"/>
    <s v="Excellent"/>
    <x v="0"/>
  </r>
  <r>
    <s v="OPS-102407"/>
    <d v="2025-05-21T00:00:00"/>
    <x v="3"/>
    <s v="Noida"/>
    <s v="System Issue"/>
    <s v="Low"/>
    <x v="0"/>
    <x v="1"/>
    <x v="0"/>
    <n v="15.8"/>
    <n v="48"/>
    <x v="0"/>
    <n v="0"/>
    <n v="4.8"/>
    <n v="450"/>
    <n v="7110"/>
    <x v="2"/>
    <n v="5"/>
    <s v="Q2"/>
    <s v="Wednesday"/>
    <s v="Noida"/>
    <s v="Email"/>
    <s v="System Issue"/>
    <x v="3"/>
    <x v="0"/>
    <s v="Normal"/>
    <s v="Excellent"/>
    <x v="0"/>
  </r>
  <r>
    <s v="OPS-101459"/>
    <d v="2025-09-07T00:00:00"/>
    <x v="6"/>
    <s v="Gurugram"/>
    <s v="Access Request"/>
    <s v="Low"/>
    <x v="1"/>
    <x v="0"/>
    <x v="0"/>
    <n v="12.5"/>
    <n v="48"/>
    <x v="0"/>
    <n v="1"/>
    <n v="3.9"/>
    <n v="450"/>
    <n v="5625"/>
    <x v="9"/>
    <n v="9"/>
    <s v="Q3"/>
    <s v="Sunday"/>
    <s v="Gurugram"/>
    <s v="Portal"/>
    <s v="Access Request"/>
    <x v="6"/>
    <x v="0"/>
    <s v="Normal"/>
    <s v="Excellent"/>
    <x v="1"/>
  </r>
  <r>
    <s v="OPS-101717"/>
    <d v="2025-02-02T00:00:00"/>
    <x v="1"/>
    <s v="Chennai"/>
    <s v="Vendor Query"/>
    <s v="Low"/>
    <x v="2"/>
    <x v="2"/>
    <x v="0"/>
    <n v="21"/>
    <n v="48"/>
    <x v="0"/>
    <n v="0"/>
    <n v="4.5999999999999996"/>
    <n v="400"/>
    <n v="8400"/>
    <x v="4"/>
    <n v="2"/>
    <s v="Q1"/>
    <s v="Sunday"/>
    <s v="Chennai"/>
    <s v="Teams"/>
    <s v="Vendor Query"/>
    <x v="1"/>
    <x v="0"/>
    <s v="Normal"/>
    <s v="Excellent"/>
    <x v="0"/>
  </r>
  <r>
    <s v="OPS-103968"/>
    <d v="2025-10-12T00:00:00"/>
    <x v="1"/>
    <s v="Mumbai"/>
    <s v="Employee Query"/>
    <s v="Low"/>
    <x v="0"/>
    <x v="3"/>
    <x v="0"/>
    <n v="21.5"/>
    <n v="48"/>
    <x v="0"/>
    <n v="0"/>
    <n v="4.3"/>
    <n v="320"/>
    <n v="6880"/>
    <x v="3"/>
    <n v="10"/>
    <s v="Q4"/>
    <s v="Sunday"/>
    <s v="Mumbai"/>
    <s v="Email"/>
    <s v="Employee Query"/>
    <x v="1"/>
    <x v="0"/>
    <s v="Normal"/>
    <s v="Excellent"/>
    <x v="0"/>
  </r>
  <r>
    <s v="OPS-103928"/>
    <d v="2025-10-29T00:00:00"/>
    <x v="2"/>
    <s v="Bengaluru"/>
    <s v="Vendor Query"/>
    <s v="Medium"/>
    <x v="1"/>
    <x v="2"/>
    <x v="0"/>
    <n v="5"/>
    <n v="24"/>
    <x v="0"/>
    <n v="1"/>
    <n v="4.4000000000000004"/>
    <n v="280"/>
    <n v="1400"/>
    <x v="3"/>
    <n v="10"/>
    <s v="Q4"/>
    <s v="Wednesday"/>
    <s v="Bengaluru"/>
    <s v="Portal"/>
    <s v="Vendor Query"/>
    <x v="2"/>
    <x v="0"/>
    <s v="Normal"/>
    <s v="Excellent"/>
    <x v="1"/>
  </r>
  <r>
    <s v="OPS-101379"/>
    <d v="2025-10-23T00:00:00"/>
    <x v="2"/>
    <s v="Pune"/>
    <s v="Invoice Query"/>
    <s v="High"/>
    <x v="0"/>
    <x v="1"/>
    <x v="0"/>
    <n v="11.6"/>
    <n v="12"/>
    <x v="0"/>
    <n v="1"/>
    <n v="4.5999999999999996"/>
    <n v="280"/>
    <n v="3248"/>
    <x v="3"/>
    <n v="10"/>
    <s v="Q4"/>
    <s v="Thursday"/>
    <s v="Pune"/>
    <s v="Email"/>
    <s v="Invoice Query"/>
    <x v="2"/>
    <x v="0"/>
    <s v="Normal"/>
    <s v="Good"/>
    <x v="1"/>
  </r>
  <r>
    <s v="OPS-104331"/>
    <d v="2025-10-22T00:00:00"/>
    <x v="4"/>
    <s v="Hyderabad"/>
    <s v="Report Request"/>
    <s v="Low"/>
    <x v="2"/>
    <x v="2"/>
    <x v="2"/>
    <n v="12.8"/>
    <n v="48"/>
    <x v="0"/>
    <n v="0"/>
    <n v="5"/>
    <n v="400"/>
    <n v="5120"/>
    <x v="3"/>
    <n v="10"/>
    <s v="Q4"/>
    <s v="Wednesday"/>
    <s v="Hyderabad"/>
    <s v="Teams"/>
    <s v="Report Request"/>
    <x v="4"/>
    <x v="0"/>
    <s v="Normal"/>
    <s v="Excellent"/>
    <x v="0"/>
  </r>
  <r>
    <s v="OPS-100989"/>
    <d v="2025-04-23T00:00:00"/>
    <x v="3"/>
    <s v="Pune"/>
    <s v="Data Correction"/>
    <s v="Medium"/>
    <x v="2"/>
    <x v="4"/>
    <x v="0"/>
    <n v="10.8"/>
    <n v="24"/>
    <x v="0"/>
    <n v="0"/>
    <n v="5"/>
    <n v="400"/>
    <n v="4320"/>
    <x v="10"/>
    <n v="4"/>
    <s v="Q2"/>
    <s v="Wednesday"/>
    <s v="Pune"/>
    <s v="Teams"/>
    <s v="Data Correction"/>
    <x v="3"/>
    <x v="0"/>
    <s v="Normal"/>
    <s v="Excellent"/>
    <x v="0"/>
  </r>
  <r>
    <s v="OPS-104025"/>
    <d v="2025-03-30T00:00:00"/>
    <x v="0"/>
    <s v="Hyderabad"/>
    <s v="Access Request"/>
    <s v="Medium"/>
    <x v="0"/>
    <x v="1"/>
    <x v="0"/>
    <n v="3.6"/>
    <n v="24"/>
    <x v="0"/>
    <n v="1"/>
    <n v="4.0999999999999996"/>
    <n v="320"/>
    <n v="1152"/>
    <x v="8"/>
    <n v="3"/>
    <s v="Q1"/>
    <s v="Sunday"/>
    <s v="Hyderabad"/>
    <s v="Email"/>
    <s v="Access Request"/>
    <x v="0"/>
    <x v="0"/>
    <s v="Normal"/>
    <s v="Excellent"/>
    <x v="1"/>
  </r>
  <r>
    <s v="OPS-102078"/>
    <d v="2025-12-27T00:00:00"/>
    <x v="4"/>
    <s v="Mumbai"/>
    <s v="Invoice Query"/>
    <s v="Medium"/>
    <x v="1"/>
    <x v="1"/>
    <x v="0"/>
    <n v="42.3"/>
    <n v="24"/>
    <x v="1"/>
    <n v="0"/>
    <n v="4.0999999999999996"/>
    <n v="280"/>
    <n v="11844"/>
    <x v="7"/>
    <n v="12"/>
    <s v="Q4"/>
    <s v="Saturday"/>
    <s v="Mumbai"/>
    <s v="Portal"/>
    <s v="Invoice Query"/>
    <x v="4"/>
    <x v="1"/>
    <s v="Normal"/>
    <s v="Critical"/>
    <x v="0"/>
  </r>
  <r>
    <s v="OPS-100269"/>
    <d v="2025-06-09T00:00:00"/>
    <x v="4"/>
    <s v="Noida"/>
    <s v="Employee Query"/>
    <s v="Low"/>
    <x v="3"/>
    <x v="3"/>
    <x v="0"/>
    <n v="12.1"/>
    <n v="48"/>
    <x v="0"/>
    <n v="0"/>
    <n v="4.2"/>
    <n v="280"/>
    <n v="3388"/>
    <x v="0"/>
    <n v="6"/>
    <s v="Q2"/>
    <s v="Monday"/>
    <s v="Noida"/>
    <s v="Phone"/>
    <s v="Employee Query"/>
    <x v="4"/>
    <x v="0"/>
    <s v="Normal"/>
    <s v="Excellent"/>
    <x v="0"/>
  </r>
  <r>
    <s v="OPS-101484"/>
    <d v="2025-12-30T00:00:00"/>
    <x v="1"/>
    <s v="Hyderabad"/>
    <s v="Compliance Request"/>
    <s v="Low"/>
    <x v="0"/>
    <x v="0"/>
    <x v="0"/>
    <n v="16.7"/>
    <n v="48"/>
    <x v="0"/>
    <n v="0"/>
    <n v="4.3"/>
    <n v="320"/>
    <n v="5344"/>
    <x v="7"/>
    <n v="12"/>
    <s v="Q4"/>
    <s v="Tuesday"/>
    <s v="Hyderabad"/>
    <s v="Email"/>
    <s v="Compliance Request"/>
    <x v="1"/>
    <x v="0"/>
    <s v="Normal"/>
    <s v="Excellent"/>
    <x v="0"/>
  </r>
  <r>
    <s v="OPS-104468"/>
    <d v="2025-12-01T00:00:00"/>
    <x v="5"/>
    <s v="Mumbai"/>
    <s v="System Issue"/>
    <s v="Low"/>
    <x v="0"/>
    <x v="4"/>
    <x v="0"/>
    <n v="17.899999999999999"/>
    <n v="48"/>
    <x v="0"/>
    <n v="2"/>
    <n v="4.4000000000000004"/>
    <n v="350"/>
    <n v="6265"/>
    <x v="7"/>
    <n v="12"/>
    <s v="Q4"/>
    <s v="Monday"/>
    <s v="Mumbai"/>
    <s v="Email"/>
    <s v="System Issue"/>
    <x v="5"/>
    <x v="0"/>
    <s v="Normal"/>
    <s v="Excellent"/>
    <x v="1"/>
  </r>
  <r>
    <s v="OPS-100189"/>
    <d v="2025-06-21T00:00:00"/>
    <x v="0"/>
    <s v="Chennai"/>
    <s v="System Issue"/>
    <s v="Medium"/>
    <x v="1"/>
    <x v="2"/>
    <x v="0"/>
    <n v="0.7"/>
    <n v="24"/>
    <x v="0"/>
    <n v="0"/>
    <n v="4.9000000000000004"/>
    <n v="320"/>
    <n v="224"/>
    <x v="0"/>
    <n v="6"/>
    <s v="Q2"/>
    <s v="Saturday"/>
    <s v="Chennai"/>
    <s v="Portal"/>
    <s v="System Issue"/>
    <x v="0"/>
    <x v="0"/>
    <s v="Normal"/>
    <s v="Excellent"/>
    <x v="0"/>
  </r>
  <r>
    <s v="OPS-100285"/>
    <d v="2025-12-06T00:00:00"/>
    <x v="2"/>
    <s v="Noida"/>
    <s v="Compliance Request"/>
    <s v="Medium"/>
    <x v="0"/>
    <x v="3"/>
    <x v="0"/>
    <n v="8.9"/>
    <n v="24"/>
    <x v="0"/>
    <n v="0"/>
    <n v="4.8"/>
    <n v="320"/>
    <n v="2848"/>
    <x v="7"/>
    <n v="12"/>
    <s v="Q4"/>
    <s v="Saturday"/>
    <s v="Noida"/>
    <s v="Email"/>
    <s v="Compliance Request"/>
    <x v="2"/>
    <x v="0"/>
    <s v="Normal"/>
    <s v="Excellent"/>
    <x v="0"/>
  </r>
  <r>
    <s v="OPS-104556"/>
    <d v="2025-04-22T00:00:00"/>
    <x v="6"/>
    <s v="Bengaluru"/>
    <s v="Compliance Request"/>
    <s v="Low"/>
    <x v="0"/>
    <x v="2"/>
    <x v="0"/>
    <n v="6"/>
    <n v="48"/>
    <x v="0"/>
    <n v="0"/>
    <n v="4.4000000000000004"/>
    <n v="450"/>
    <n v="2700"/>
    <x v="10"/>
    <n v="4"/>
    <s v="Q2"/>
    <s v="Tuesday"/>
    <s v="Bengaluru"/>
    <s v="Email"/>
    <s v="Compliance Request"/>
    <x v="6"/>
    <x v="0"/>
    <s v="Normal"/>
    <s v="Excellent"/>
    <x v="0"/>
  </r>
  <r>
    <s v="OPS-103606"/>
    <d v="2025-06-22T00:00:00"/>
    <x v="1"/>
    <s v="Unknown"/>
    <s v="Access Request"/>
    <s v="Medium"/>
    <x v="3"/>
    <x v="4"/>
    <x v="0"/>
    <n v="9.9"/>
    <n v="24"/>
    <x v="0"/>
    <n v="1"/>
    <n v="4.2"/>
    <n v="350"/>
    <n v="3465"/>
    <x v="0"/>
    <n v="6"/>
    <s v="Q2"/>
    <s v="Sunday"/>
    <s v="Unknown"/>
    <s v="Phone"/>
    <s v="Access Request"/>
    <x v="1"/>
    <x v="0"/>
    <s v="Normal"/>
    <s v="Excellent"/>
    <x v="1"/>
  </r>
  <r>
    <s v="OPS-104104"/>
    <d v="2025-01-24T00:00:00"/>
    <x v="3"/>
    <s v="Noida"/>
    <s v="Access Request"/>
    <s v="Low"/>
    <x v="0"/>
    <x v="4"/>
    <x v="0"/>
    <n v="15.7"/>
    <n v="48"/>
    <x v="0"/>
    <n v="0"/>
    <n v="4.5"/>
    <n v="280"/>
    <n v="4396"/>
    <x v="5"/>
    <n v="1"/>
    <s v="Q1"/>
    <s v="Friday"/>
    <s v="Noida"/>
    <s v="Email"/>
    <s v="Access Request"/>
    <x v="3"/>
    <x v="0"/>
    <s v="Normal"/>
    <s v="Excellent"/>
    <x v="0"/>
  </r>
  <r>
    <s v="OPS-100760"/>
    <d v="2025-09-17T00:00:00"/>
    <x v="2"/>
    <s v="Gurugram"/>
    <s v="Data Correction"/>
    <s v="Medium"/>
    <x v="0"/>
    <x v="2"/>
    <x v="0"/>
    <n v="19"/>
    <n v="24"/>
    <x v="0"/>
    <n v="1"/>
    <n v="3.8"/>
    <n v="280"/>
    <n v="5320"/>
    <x v="9"/>
    <n v="9"/>
    <s v="Q3"/>
    <s v="Wednesday"/>
    <s v="Gurugram"/>
    <s v="Email"/>
    <s v="Data Correction"/>
    <x v="2"/>
    <x v="0"/>
    <s v="Normal"/>
    <s v="Good"/>
    <x v="1"/>
  </r>
  <r>
    <s v="OPS-102062"/>
    <d v="2025-01-26T00:00:00"/>
    <x v="0"/>
    <s v="Mumbai"/>
    <s v="Report Request"/>
    <s v="High"/>
    <x v="1"/>
    <x v="3"/>
    <x v="1"/>
    <n v="26.4"/>
    <n v="12"/>
    <x v="1"/>
    <n v="2"/>
    <n v="4.3"/>
    <n v="450"/>
    <n v="11880"/>
    <x v="5"/>
    <n v="1"/>
    <s v="Q1"/>
    <s v="Sunday"/>
    <s v="Mumbai"/>
    <s v="Portal"/>
    <s v="Report Request"/>
    <x v="0"/>
    <x v="1"/>
    <s v="Normal"/>
    <s v="Critical"/>
    <x v="1"/>
  </r>
  <r>
    <s v="OPS-103949"/>
    <d v="2025-03-09T00:00:00"/>
    <x v="3"/>
    <s v="Bengaluru"/>
    <s v="System Issue"/>
    <s v="Medium"/>
    <x v="3"/>
    <x v="3"/>
    <x v="0"/>
    <n v="7.9"/>
    <n v="24"/>
    <x v="0"/>
    <n v="0"/>
    <n v="4.5999999999999996"/>
    <n v="400"/>
    <n v="3160"/>
    <x v="8"/>
    <n v="3"/>
    <s v="Q1"/>
    <s v="Sunday"/>
    <s v="Bengaluru"/>
    <s v="Phone"/>
    <s v="System Issue"/>
    <x v="3"/>
    <x v="0"/>
    <s v="Normal"/>
    <s v="Excellent"/>
    <x v="0"/>
  </r>
  <r>
    <s v="OPS-104547"/>
    <d v="2025-11-09T00:00:00"/>
    <x v="4"/>
    <s v="Gurugram"/>
    <s v="Employee Query"/>
    <s v="High"/>
    <x v="0"/>
    <x v="3"/>
    <x v="2"/>
    <n v="13.2"/>
    <n v="12"/>
    <x v="1"/>
    <n v="0"/>
    <n v="4.9000000000000004"/>
    <n v="320"/>
    <n v="4224"/>
    <x v="6"/>
    <n v="11"/>
    <s v="Q4"/>
    <s v="Sunday"/>
    <s v="Gurugram"/>
    <s v="Email"/>
    <s v="Employee Query"/>
    <x v="4"/>
    <x v="1"/>
    <s v="Normal"/>
    <s v="At Risk"/>
    <x v="0"/>
  </r>
  <r>
    <s v="OPS-102158"/>
    <d v="2025-10-04T00:00:00"/>
    <x v="3"/>
    <s v="Pune"/>
    <s v="Access Request"/>
    <s v="Medium"/>
    <x v="2"/>
    <x v="3"/>
    <x v="0"/>
    <n v="3.5"/>
    <n v="24"/>
    <x v="0"/>
    <n v="0"/>
    <n v="4.7"/>
    <n v="320"/>
    <n v="1120"/>
    <x v="3"/>
    <n v="10"/>
    <s v="Q4"/>
    <s v="Saturday"/>
    <s v="Pune"/>
    <s v="Teams"/>
    <s v="Access Request"/>
    <x v="3"/>
    <x v="0"/>
    <s v="Normal"/>
    <s v="Excellent"/>
    <x v="0"/>
  </r>
  <r>
    <s v="OPS-100055"/>
    <d v="2025-02-22T00:00:00"/>
    <x v="5"/>
    <s v="Chennai"/>
    <s v="Vendor Query"/>
    <s v="Critical"/>
    <x v="0"/>
    <x v="3"/>
    <x v="0"/>
    <n v="4.7"/>
    <n v="4"/>
    <x v="1"/>
    <n v="0"/>
    <n v="4.7"/>
    <n v="280"/>
    <n v="1316"/>
    <x v="4"/>
    <n v="2"/>
    <s v="Q1"/>
    <s v="Saturday"/>
    <s v="Chennai"/>
    <s v="Email"/>
    <s v="Vendor Query"/>
    <x v="5"/>
    <x v="1"/>
    <s v="Normal"/>
    <s v="At Risk"/>
    <x v="0"/>
  </r>
  <r>
    <s v="OPS-104311"/>
    <d v="2025-11-21T00:00:00"/>
    <x v="6"/>
    <s v="Noida"/>
    <s v="Compliance Request"/>
    <s v="Medium"/>
    <x v="2"/>
    <x v="1"/>
    <x v="0"/>
    <n v="6.5"/>
    <n v="24"/>
    <x v="0"/>
    <n v="1"/>
    <n v="4.5999999999999996"/>
    <n v="350"/>
    <n v="2275"/>
    <x v="6"/>
    <n v="11"/>
    <s v="Q4"/>
    <s v="Friday"/>
    <s v="Noida"/>
    <s v="Teams"/>
    <s v="Compliance Request"/>
    <x v="6"/>
    <x v="0"/>
    <s v="Normal"/>
    <s v="Excellent"/>
    <x v="1"/>
  </r>
  <r>
    <s v="OPS-102279"/>
    <d v="2025-02-18T00:00:00"/>
    <x v="1"/>
    <s v="Pune"/>
    <s v="Data Correction"/>
    <s v="Medium"/>
    <x v="0"/>
    <x v="2"/>
    <x v="0"/>
    <n v="23.6"/>
    <n v="24"/>
    <x v="0"/>
    <n v="0"/>
    <n v="3.8"/>
    <n v="400"/>
    <n v="9440"/>
    <x v="4"/>
    <n v="2"/>
    <s v="Q1"/>
    <s v="Tuesday"/>
    <s v="Pune"/>
    <s v="Email"/>
    <s v="Data Correction"/>
    <x v="1"/>
    <x v="0"/>
    <s v="Normal"/>
    <s v="Good"/>
    <x v="0"/>
  </r>
  <r>
    <s v="OPS-102555"/>
    <d v="2025-08-20T00:00:00"/>
    <x v="2"/>
    <s v="Pune"/>
    <s v="Data Correction"/>
    <s v="Medium"/>
    <x v="0"/>
    <x v="1"/>
    <x v="0"/>
    <n v="20.3"/>
    <n v="24"/>
    <x v="0"/>
    <n v="1"/>
    <n v="4.3"/>
    <n v="450"/>
    <n v="9135"/>
    <x v="1"/>
    <n v="8"/>
    <s v="Q3"/>
    <s v="Wednesday"/>
    <s v="Pune"/>
    <s v="Email"/>
    <s v="Data Correction"/>
    <x v="2"/>
    <x v="0"/>
    <s v="Normal"/>
    <s v="Good"/>
    <x v="1"/>
  </r>
  <r>
    <s v="OPS-103125"/>
    <d v="2025-06-22T00:00:00"/>
    <x v="2"/>
    <s v="Mumbai"/>
    <s v="Data Correction"/>
    <s v="Medium"/>
    <x v="2"/>
    <x v="1"/>
    <x v="0"/>
    <n v="7"/>
    <n v="24"/>
    <x v="0"/>
    <n v="1"/>
    <n v="4.4000000000000004"/>
    <n v="400"/>
    <n v="2800"/>
    <x v="0"/>
    <n v="6"/>
    <s v="Q2"/>
    <s v="Sunday"/>
    <s v="Mumbai"/>
    <s v="Teams"/>
    <s v="Data Correction"/>
    <x v="2"/>
    <x v="0"/>
    <s v="Normal"/>
    <s v="Excellent"/>
    <x v="1"/>
  </r>
  <r>
    <s v="OPS-104517"/>
    <d v="2025-11-15T00:00:00"/>
    <x v="5"/>
    <s v="Gurugram"/>
    <s v="Vendor Query"/>
    <s v="Medium"/>
    <x v="3"/>
    <x v="1"/>
    <x v="0"/>
    <n v="3.2"/>
    <n v="24"/>
    <x v="0"/>
    <n v="0"/>
    <n v="5"/>
    <n v="400"/>
    <n v="1280"/>
    <x v="6"/>
    <n v="11"/>
    <s v="Q4"/>
    <s v="Saturday"/>
    <s v="Gurugram"/>
    <s v="Phone"/>
    <s v="Vendor Query"/>
    <x v="5"/>
    <x v="0"/>
    <s v="Normal"/>
    <s v="Excellent"/>
    <x v="0"/>
  </r>
  <r>
    <s v="OPS-101780"/>
    <d v="2025-09-30T00:00:00"/>
    <x v="0"/>
    <s v="Bengaluru"/>
    <s v="Invoice Query"/>
    <s v="Medium"/>
    <x v="4"/>
    <x v="1"/>
    <x v="0"/>
    <n v="21.4"/>
    <n v="24"/>
    <x v="0"/>
    <n v="1"/>
    <n v="4"/>
    <n v="280"/>
    <n v="5992"/>
    <x v="9"/>
    <n v="9"/>
    <s v="Q3"/>
    <s v="Tuesday"/>
    <s v="Bengaluru"/>
    <s v="Unknown"/>
    <s v="Invoice Query"/>
    <x v="0"/>
    <x v="0"/>
    <s v="Normal"/>
    <s v="Good"/>
    <x v="1"/>
  </r>
  <r>
    <s v="OPS-101611"/>
    <d v="2025-06-25T00:00:00"/>
    <x v="1"/>
    <s v="Noida"/>
    <s v="Access Request"/>
    <s v="Low"/>
    <x v="1"/>
    <x v="3"/>
    <x v="0"/>
    <n v="11.5"/>
    <n v="48"/>
    <x v="0"/>
    <n v="0"/>
    <n v="4.8"/>
    <n v="280"/>
    <n v="3220"/>
    <x v="0"/>
    <n v="6"/>
    <s v="Q2"/>
    <s v="Wednesday"/>
    <s v="Noida"/>
    <s v="Portal"/>
    <s v="Access Request"/>
    <x v="1"/>
    <x v="0"/>
    <s v="Normal"/>
    <s v="Excellent"/>
    <x v="0"/>
  </r>
  <r>
    <s v="OPS-102012"/>
    <d v="2025-04-29T00:00:00"/>
    <x v="1"/>
    <s v="Mumbai"/>
    <s v="Report Request"/>
    <s v="High"/>
    <x v="1"/>
    <x v="1"/>
    <x v="0"/>
    <n v="1.4"/>
    <n v="12"/>
    <x v="0"/>
    <n v="0"/>
    <n v="4.9000000000000004"/>
    <n v="350"/>
    <n v="490"/>
    <x v="10"/>
    <n v="4"/>
    <s v="Q2"/>
    <s v="Tuesday"/>
    <s v="Mumbai"/>
    <s v="Portal"/>
    <s v="Report Request"/>
    <x v="1"/>
    <x v="0"/>
    <s v="Normal"/>
    <s v="Excellent"/>
    <x v="0"/>
  </r>
  <r>
    <s v="OPS-100376"/>
    <d v="2025-01-26T00:00:00"/>
    <x v="6"/>
    <s v="Mumbai"/>
    <s v="Access Request"/>
    <s v="High"/>
    <x v="0"/>
    <x v="1"/>
    <x v="0"/>
    <n v="14.5"/>
    <n v="12"/>
    <x v="1"/>
    <n v="3"/>
    <n v="3.6"/>
    <n v="280"/>
    <n v="4060"/>
    <x v="5"/>
    <n v="1"/>
    <s v="Q1"/>
    <s v="Sunday"/>
    <s v="Mumbai"/>
    <s v="Email"/>
    <s v="Access Request"/>
    <x v="6"/>
    <x v="1"/>
    <s v="Normal"/>
    <s v="At Risk"/>
    <x v="1"/>
  </r>
  <r>
    <s v="OPS-104040"/>
    <d v="2025-10-01T00:00:00"/>
    <x v="2"/>
    <s v="Hyderabad"/>
    <s v="Vendor Query"/>
    <s v="Medium"/>
    <x v="1"/>
    <x v="0"/>
    <x v="0"/>
    <n v="3.7"/>
    <n v="24"/>
    <x v="0"/>
    <n v="0"/>
    <n v="5"/>
    <n v="450"/>
    <n v="1665"/>
    <x v="3"/>
    <n v="10"/>
    <s v="Q4"/>
    <s v="Wednesday"/>
    <s v="Hyderabad"/>
    <s v="Portal"/>
    <s v="Vendor Query"/>
    <x v="2"/>
    <x v="0"/>
    <s v="Normal"/>
    <s v="Excellent"/>
    <x v="0"/>
  </r>
  <r>
    <s v="OPS-101583"/>
    <d v="2025-03-30T00:00:00"/>
    <x v="1"/>
    <s v="Mumbai"/>
    <s v="Data Correction"/>
    <s v="Low"/>
    <x v="0"/>
    <x v="0"/>
    <x v="0"/>
    <n v="29.3"/>
    <n v="48"/>
    <x v="0"/>
    <n v="0"/>
    <n v="3.8"/>
    <n v="320"/>
    <n v="9376"/>
    <x v="8"/>
    <n v="3"/>
    <s v="Q1"/>
    <s v="Sunday"/>
    <s v="Mumbai"/>
    <s v="Email"/>
    <s v="Data Correction"/>
    <x v="1"/>
    <x v="0"/>
    <s v="Normal"/>
    <s v="Good"/>
    <x v="0"/>
  </r>
  <r>
    <s v="OPS-102245"/>
    <d v="2025-09-11T00:00:00"/>
    <x v="0"/>
    <s v="Gurugram"/>
    <s v="Invoice Query"/>
    <s v="Medium"/>
    <x v="0"/>
    <x v="3"/>
    <x v="1"/>
    <n v="26.2"/>
    <n v="24"/>
    <x v="1"/>
    <n v="1"/>
    <n v="4.2"/>
    <n v="320"/>
    <n v="8384"/>
    <x v="9"/>
    <n v="9"/>
    <s v="Q3"/>
    <s v="Thursday"/>
    <s v="Gurugram"/>
    <s v="Email"/>
    <s v="Invoice Query"/>
    <x v="0"/>
    <x v="1"/>
    <s v="Normal"/>
    <s v="At Risk"/>
    <x v="1"/>
  </r>
  <r>
    <s v="OPS-101663"/>
    <d v="2025-03-23T00:00:00"/>
    <x v="3"/>
    <s v="Bengaluru"/>
    <s v="Vendor Query"/>
    <s v="Medium"/>
    <x v="0"/>
    <x v="4"/>
    <x v="0"/>
    <n v="3.4"/>
    <n v="24"/>
    <x v="0"/>
    <n v="1"/>
    <n v="5"/>
    <n v="350"/>
    <n v="1190"/>
    <x v="8"/>
    <n v="3"/>
    <s v="Q1"/>
    <s v="Sunday"/>
    <s v="Bengaluru"/>
    <s v="Email"/>
    <s v="Vendor Query"/>
    <x v="3"/>
    <x v="0"/>
    <s v="Normal"/>
    <s v="Excellent"/>
    <x v="1"/>
  </r>
  <r>
    <s v="OPS-104161"/>
    <d v="2025-10-14T00:00:00"/>
    <x v="2"/>
    <s v="Noida"/>
    <s v="Report Request"/>
    <s v="Low"/>
    <x v="2"/>
    <x v="3"/>
    <x v="0"/>
    <n v="11.1"/>
    <n v="48"/>
    <x v="0"/>
    <n v="0"/>
    <n v="4.7"/>
    <n v="450"/>
    <n v="4995"/>
    <x v="3"/>
    <n v="10"/>
    <s v="Q4"/>
    <s v="Tuesday"/>
    <s v="Noida"/>
    <s v="Teams"/>
    <s v="Report Request"/>
    <x v="2"/>
    <x v="0"/>
    <s v="Normal"/>
    <s v="Excellent"/>
    <x v="0"/>
  </r>
  <r>
    <s v="OPS-103672"/>
    <d v="2025-09-05T00:00:00"/>
    <x v="1"/>
    <s v="Hyderabad"/>
    <s v="Invoice Query"/>
    <s v="Low"/>
    <x v="0"/>
    <x v="2"/>
    <x v="0"/>
    <n v="21.2"/>
    <n v="48"/>
    <x v="0"/>
    <n v="0"/>
    <n v="4.4000000000000004"/>
    <n v="320"/>
    <n v="6784"/>
    <x v="9"/>
    <n v="9"/>
    <s v="Q3"/>
    <s v="Friday"/>
    <s v="Hyderabad"/>
    <s v="Email"/>
    <s v="Invoice Query"/>
    <x v="1"/>
    <x v="0"/>
    <s v="Normal"/>
    <s v="Excellent"/>
    <x v="0"/>
  </r>
  <r>
    <s v="OPS-103168"/>
    <d v="2025-03-05T00:00:00"/>
    <x v="3"/>
    <s v="Noida"/>
    <s v="Access Request"/>
    <s v="Low"/>
    <x v="0"/>
    <x v="4"/>
    <x v="0"/>
    <n v="17.7"/>
    <n v="48"/>
    <x v="0"/>
    <n v="2"/>
    <n v="3.7"/>
    <n v="350"/>
    <n v="6195"/>
    <x v="8"/>
    <n v="3"/>
    <s v="Q1"/>
    <s v="Wednesday"/>
    <s v="Noida"/>
    <s v="Email"/>
    <s v="Access Request"/>
    <x v="3"/>
    <x v="0"/>
    <s v="Normal"/>
    <s v="Excellent"/>
    <x v="1"/>
  </r>
  <r>
    <s v="OPS-100848"/>
    <d v="2025-11-22T00:00:00"/>
    <x v="3"/>
    <s v="Hyderabad"/>
    <s v="Invoice Query"/>
    <s v="Medium"/>
    <x v="2"/>
    <x v="4"/>
    <x v="0"/>
    <n v="11.6"/>
    <n v="24"/>
    <x v="0"/>
    <n v="0"/>
    <n v="5"/>
    <n v="400"/>
    <n v="4640"/>
    <x v="6"/>
    <n v="11"/>
    <s v="Q4"/>
    <s v="Saturday"/>
    <s v="Hyderabad"/>
    <s v="Teams"/>
    <s v="Invoice Query"/>
    <x v="3"/>
    <x v="0"/>
    <s v="Normal"/>
    <s v="Excellent"/>
    <x v="0"/>
  </r>
  <r>
    <s v="OPS-103340"/>
    <d v="2025-11-17T00:00:00"/>
    <x v="5"/>
    <s v="Mumbai"/>
    <s v="Report Request"/>
    <s v="High"/>
    <x v="0"/>
    <x v="0"/>
    <x v="0"/>
    <n v="8.1"/>
    <n v="12"/>
    <x v="0"/>
    <n v="0"/>
    <n v="4.8"/>
    <n v="450"/>
    <n v="3645"/>
    <x v="6"/>
    <n v="11"/>
    <s v="Q4"/>
    <s v="Monday"/>
    <s v="Mumbai"/>
    <s v="Email"/>
    <s v="Report Request"/>
    <x v="5"/>
    <x v="0"/>
    <s v="Normal"/>
    <s v="Good"/>
    <x v="0"/>
  </r>
  <r>
    <s v="OPS-100846"/>
    <d v="2025-11-13T00:00:00"/>
    <x v="4"/>
    <s v="Noida"/>
    <s v="Data Correction"/>
    <s v="Low"/>
    <x v="2"/>
    <x v="0"/>
    <x v="0"/>
    <n v="3.9"/>
    <n v="48"/>
    <x v="0"/>
    <n v="1"/>
    <n v="4.2"/>
    <n v="320"/>
    <n v="1248"/>
    <x v="6"/>
    <n v="11"/>
    <s v="Q4"/>
    <s v="Thursday"/>
    <s v="Noida"/>
    <s v="Teams"/>
    <s v="Data Correction"/>
    <x v="4"/>
    <x v="0"/>
    <s v="Normal"/>
    <s v="Excellent"/>
    <x v="1"/>
  </r>
  <r>
    <s v="OPS-104235"/>
    <d v="2025-12-05T00:00:00"/>
    <x v="6"/>
    <s v="Noida"/>
    <s v="Invoice Query"/>
    <s v="Medium"/>
    <x v="1"/>
    <x v="0"/>
    <x v="1"/>
    <n v="19.7"/>
    <n v="24"/>
    <x v="0"/>
    <n v="2"/>
    <n v="3.1"/>
    <n v="280"/>
    <n v="5516"/>
    <x v="7"/>
    <n v="12"/>
    <s v="Q4"/>
    <s v="Friday"/>
    <s v="Noida"/>
    <s v="Portal"/>
    <s v="Invoice Query"/>
    <x v="6"/>
    <x v="0"/>
    <s v="Normal"/>
    <s v="Good"/>
    <x v="1"/>
  </r>
  <r>
    <s v="OPS-100484"/>
    <d v="2025-09-07T00:00:00"/>
    <x v="0"/>
    <s v="Mumbai"/>
    <s v="Access Request"/>
    <s v="Low"/>
    <x v="1"/>
    <x v="4"/>
    <x v="1"/>
    <n v="17.3"/>
    <n v="48"/>
    <x v="0"/>
    <n v="3"/>
    <n v="3.6"/>
    <n v="350"/>
    <n v="6055"/>
    <x v="9"/>
    <n v="9"/>
    <s v="Q3"/>
    <s v="Sunday"/>
    <s v="Mumbai"/>
    <s v="Portal"/>
    <s v="Access Request"/>
    <x v="0"/>
    <x v="0"/>
    <s v="Normal"/>
    <s v="Excellent"/>
    <x v="1"/>
  </r>
  <r>
    <s v="OPS-100236"/>
    <d v="2025-05-04T00:00:00"/>
    <x v="4"/>
    <s v="Noida"/>
    <s v="System Issue"/>
    <s v="Medium"/>
    <x v="2"/>
    <x v="1"/>
    <x v="0"/>
    <n v="12.8"/>
    <n v="24"/>
    <x v="0"/>
    <n v="2"/>
    <n v="4.4000000000000004"/>
    <n v="400"/>
    <n v="5120"/>
    <x v="2"/>
    <n v="5"/>
    <s v="Q2"/>
    <s v="Sunday"/>
    <s v="Noida"/>
    <s v="Teams"/>
    <s v="System Issue"/>
    <x v="4"/>
    <x v="0"/>
    <s v="Normal"/>
    <s v="Good"/>
    <x v="1"/>
  </r>
  <r>
    <s v="OPS-103624"/>
    <d v="2025-04-21T00:00:00"/>
    <x v="1"/>
    <s v="Bengaluru"/>
    <s v="Invoice Query"/>
    <s v="Low"/>
    <x v="0"/>
    <x v="0"/>
    <x v="0"/>
    <n v="36.799999999999997"/>
    <n v="48"/>
    <x v="0"/>
    <n v="0"/>
    <n v="3.8"/>
    <n v="350"/>
    <n v="12880"/>
    <x v="10"/>
    <n v="4"/>
    <s v="Q2"/>
    <s v="Monday"/>
    <s v="Bengaluru"/>
    <s v="Email"/>
    <s v="Invoice Query"/>
    <x v="1"/>
    <x v="0"/>
    <s v="Normal"/>
    <s v="Good"/>
    <x v="0"/>
  </r>
  <r>
    <s v="OPS-103705"/>
    <d v="2025-11-03T00:00:00"/>
    <x v="6"/>
    <s v="Bengaluru"/>
    <s v="System Issue"/>
    <s v="Low"/>
    <x v="2"/>
    <x v="3"/>
    <x v="0"/>
    <n v="25.5"/>
    <n v="48"/>
    <x v="0"/>
    <n v="0"/>
    <n v="4.2"/>
    <n v="450"/>
    <n v="11475"/>
    <x v="6"/>
    <n v="11"/>
    <s v="Q4"/>
    <s v="Monday"/>
    <s v="Bengaluru"/>
    <s v="Teams"/>
    <s v="System Issue"/>
    <x v="6"/>
    <x v="0"/>
    <s v="Normal"/>
    <s v="Good"/>
    <x v="0"/>
  </r>
  <r>
    <s v="OPS-103453"/>
    <d v="2025-01-21T00:00:00"/>
    <x v="1"/>
    <s v="Bengaluru"/>
    <s v="Access Request"/>
    <s v="Medium"/>
    <x v="2"/>
    <x v="2"/>
    <x v="0"/>
    <n v="16.399999999999999"/>
    <n v="24"/>
    <x v="0"/>
    <n v="0"/>
    <n v="4.3"/>
    <n v="320"/>
    <n v="5248"/>
    <x v="5"/>
    <n v="1"/>
    <s v="Q1"/>
    <s v="Tuesday"/>
    <s v="Bengaluru"/>
    <s v="Teams"/>
    <s v="Access Request"/>
    <x v="1"/>
    <x v="0"/>
    <s v="Normal"/>
    <s v="Good"/>
    <x v="0"/>
  </r>
  <r>
    <s v="OPS-104464"/>
    <d v="2025-04-24T00:00:00"/>
    <x v="0"/>
    <s v="Pune"/>
    <s v="Employee Query"/>
    <s v="Low"/>
    <x v="2"/>
    <x v="1"/>
    <x v="0"/>
    <n v="17.399999999999999"/>
    <n v="48"/>
    <x v="0"/>
    <n v="1"/>
    <n v="4.2"/>
    <n v="450"/>
    <n v="7830"/>
    <x v="10"/>
    <n v="4"/>
    <s v="Q2"/>
    <s v="Thursday"/>
    <s v="Pune"/>
    <s v="Teams"/>
    <s v="Employee Query"/>
    <x v="0"/>
    <x v="0"/>
    <s v="Normal"/>
    <s v="Excellent"/>
    <x v="1"/>
  </r>
  <r>
    <s v="OPS-102433"/>
    <d v="2025-09-23T00:00:00"/>
    <x v="0"/>
    <s v="Mumbai"/>
    <s v="Employee Query"/>
    <s v="Medium"/>
    <x v="1"/>
    <x v="0"/>
    <x v="1"/>
    <n v="27"/>
    <n v="24"/>
    <x v="1"/>
    <n v="1"/>
    <n v="3.3"/>
    <n v="350"/>
    <n v="9450"/>
    <x v="9"/>
    <n v="9"/>
    <s v="Q3"/>
    <s v="Tuesday"/>
    <s v="Mumbai"/>
    <s v="Portal"/>
    <s v="Employee Query"/>
    <x v="0"/>
    <x v="1"/>
    <s v="Normal"/>
    <s v="At Risk"/>
    <x v="1"/>
  </r>
  <r>
    <s v="OPS-101125"/>
    <d v="2025-11-26T00:00:00"/>
    <x v="5"/>
    <s v="Chennai"/>
    <s v="Vendor Query"/>
    <s v="High"/>
    <x v="0"/>
    <x v="1"/>
    <x v="1"/>
    <n v="32"/>
    <n v="12"/>
    <x v="1"/>
    <n v="2"/>
    <n v="3.7"/>
    <n v="450"/>
    <n v="14400"/>
    <x v="6"/>
    <n v="11"/>
    <s v="Q4"/>
    <s v="Wednesday"/>
    <s v="Chennai"/>
    <s v="Email"/>
    <s v="Vendor Query"/>
    <x v="5"/>
    <x v="1"/>
    <s v="Normal"/>
    <s v="Critical"/>
    <x v="1"/>
  </r>
  <r>
    <s v="OPS-102639"/>
    <d v="2025-08-23T00:00:00"/>
    <x v="1"/>
    <s v="Mumbai"/>
    <s v="System Issue"/>
    <s v="Low"/>
    <x v="0"/>
    <x v="1"/>
    <x v="0"/>
    <n v="8"/>
    <n v="48"/>
    <x v="0"/>
    <n v="0"/>
    <n v="4.9000000000000004"/>
    <n v="320"/>
    <n v="2560"/>
    <x v="1"/>
    <n v="8"/>
    <s v="Q3"/>
    <s v="Saturday"/>
    <s v="Mumbai"/>
    <s v="Email"/>
    <s v="System Issue"/>
    <x v="1"/>
    <x v="0"/>
    <s v="Normal"/>
    <s v="Excellent"/>
    <x v="0"/>
  </r>
  <r>
    <s v="OPS-101357"/>
    <d v="2025-08-07T00:00:00"/>
    <x v="3"/>
    <s v="Pune"/>
    <s v="Access Request"/>
    <s v="Medium"/>
    <x v="0"/>
    <x v="0"/>
    <x v="0"/>
    <n v="28.8"/>
    <n v="24"/>
    <x v="1"/>
    <n v="0"/>
    <n v="4.0999999999999996"/>
    <n v="400"/>
    <n v="11520"/>
    <x v="1"/>
    <n v="8"/>
    <s v="Q3"/>
    <s v="Thursday"/>
    <s v="Pune"/>
    <s v="Email"/>
    <s v="Access Request"/>
    <x v="3"/>
    <x v="1"/>
    <s v="Normal"/>
    <s v="At Risk"/>
    <x v="0"/>
  </r>
  <r>
    <s v="OPS-102224"/>
    <d v="2025-07-21T00:00:00"/>
    <x v="1"/>
    <s v="Bengaluru"/>
    <s v="System Issue"/>
    <s v="Medium"/>
    <x v="3"/>
    <x v="3"/>
    <x v="0"/>
    <n v="13.5"/>
    <n v="24"/>
    <x v="0"/>
    <n v="0"/>
    <n v="4.4000000000000004"/>
    <n v="450"/>
    <n v="6075"/>
    <x v="11"/>
    <n v="7"/>
    <s v="Q3"/>
    <s v="Monday"/>
    <s v="Bengaluru"/>
    <s v="Phone"/>
    <s v="System Issue"/>
    <x v="1"/>
    <x v="0"/>
    <s v="Normal"/>
    <s v="Good"/>
    <x v="0"/>
  </r>
  <r>
    <s v="OPS-102484"/>
    <d v="2025-03-06T00:00:00"/>
    <x v="0"/>
    <s v="Gurugram"/>
    <s v="Report Request"/>
    <s v="Medium"/>
    <x v="3"/>
    <x v="0"/>
    <x v="0"/>
    <n v="6.6"/>
    <n v="24"/>
    <x v="0"/>
    <n v="0"/>
    <n v="5"/>
    <n v="350"/>
    <n v="2310"/>
    <x v="8"/>
    <n v="3"/>
    <s v="Q1"/>
    <s v="Thursday"/>
    <s v="Gurugram"/>
    <s v="Phone"/>
    <s v="Report Request"/>
    <x v="0"/>
    <x v="0"/>
    <s v="Normal"/>
    <s v="Excellent"/>
    <x v="0"/>
  </r>
  <r>
    <s v="OPS-100823"/>
    <d v="2025-04-21T00:00:00"/>
    <x v="3"/>
    <s v="Hyderabad"/>
    <s v="Vendor Query"/>
    <s v="Low"/>
    <x v="0"/>
    <x v="2"/>
    <x v="0"/>
    <n v="4.9000000000000004"/>
    <n v="48"/>
    <x v="0"/>
    <n v="0"/>
    <n v="4.8"/>
    <n v="320"/>
    <n v="1568"/>
    <x v="10"/>
    <n v="4"/>
    <s v="Q2"/>
    <s v="Monday"/>
    <s v="Hyderabad"/>
    <s v="Email"/>
    <s v="Vendor Query"/>
    <x v="3"/>
    <x v="0"/>
    <s v="Normal"/>
    <s v="Excellent"/>
    <x v="0"/>
  </r>
  <r>
    <s v="OPS-100557"/>
    <d v="2025-08-05T00:00:00"/>
    <x v="6"/>
    <s v="Chennai"/>
    <s v="Compliance Request"/>
    <s v="Low"/>
    <x v="0"/>
    <x v="4"/>
    <x v="0"/>
    <n v="7"/>
    <n v="48"/>
    <x v="0"/>
    <n v="0"/>
    <n v="4.5999999999999996"/>
    <n v="320"/>
    <n v="2240"/>
    <x v="1"/>
    <n v="8"/>
    <s v="Q3"/>
    <s v="Tuesday"/>
    <s v="Chennai"/>
    <s v="Email"/>
    <s v="Compliance Request"/>
    <x v="6"/>
    <x v="0"/>
    <s v="Normal"/>
    <s v="Excellent"/>
    <x v="0"/>
  </r>
  <r>
    <s v="OPS-101283"/>
    <d v="2025-03-26T00:00:00"/>
    <x v="3"/>
    <s v="Noida"/>
    <s v="Employee Query"/>
    <s v="Low"/>
    <x v="2"/>
    <x v="4"/>
    <x v="0"/>
    <n v="14.5"/>
    <n v="48"/>
    <x v="0"/>
    <n v="0"/>
    <n v="4.9000000000000004"/>
    <n v="280"/>
    <n v="4060"/>
    <x v="8"/>
    <n v="3"/>
    <s v="Q1"/>
    <s v="Wednesday"/>
    <s v="Noida"/>
    <s v="Teams"/>
    <s v="Employee Query"/>
    <x v="3"/>
    <x v="0"/>
    <s v="Normal"/>
    <s v="Excellent"/>
    <x v="0"/>
  </r>
  <r>
    <s v="OPS-103723"/>
    <d v="2025-04-11T00:00:00"/>
    <x v="4"/>
    <s v="Bengaluru"/>
    <s v="Employee Query"/>
    <s v="Low"/>
    <x v="0"/>
    <x v="4"/>
    <x v="0"/>
    <n v="16.3"/>
    <n v="48"/>
    <x v="0"/>
    <n v="0"/>
    <n v="4.7"/>
    <n v="320"/>
    <n v="5216"/>
    <x v="10"/>
    <n v="4"/>
    <s v="Q2"/>
    <s v="Friday"/>
    <s v="Bengaluru"/>
    <s v="Email"/>
    <s v="Employee Query"/>
    <x v="4"/>
    <x v="0"/>
    <s v="Normal"/>
    <s v="Excellent"/>
    <x v="0"/>
  </r>
  <r>
    <s v="OPS-100824"/>
    <d v="2025-09-06T00:00:00"/>
    <x v="1"/>
    <s v="Noida"/>
    <s v="Report Request"/>
    <s v="High"/>
    <x v="2"/>
    <x v="0"/>
    <x v="0"/>
    <n v="15.8"/>
    <n v="12"/>
    <x v="1"/>
    <n v="0"/>
    <n v="4.5999999999999996"/>
    <n v="280"/>
    <n v="4424"/>
    <x v="9"/>
    <n v="9"/>
    <s v="Q3"/>
    <s v="Saturday"/>
    <s v="Noida"/>
    <s v="Teams"/>
    <s v="Report Request"/>
    <x v="1"/>
    <x v="1"/>
    <s v="Normal"/>
    <s v="At Risk"/>
    <x v="0"/>
  </r>
  <r>
    <s v="OPS-104816"/>
    <d v="2025-09-13T00:00:00"/>
    <x v="1"/>
    <s v="Mumbai"/>
    <s v="Vendor Query"/>
    <s v="Low"/>
    <x v="0"/>
    <x v="1"/>
    <x v="2"/>
    <n v="17.5"/>
    <n v="48"/>
    <x v="0"/>
    <n v="0"/>
    <n v="4.2"/>
    <n v="350"/>
    <n v="6125"/>
    <x v="9"/>
    <n v="9"/>
    <s v="Q3"/>
    <s v="Saturday"/>
    <s v="Mumbai"/>
    <s v="Email"/>
    <s v="Vendor Query"/>
    <x v="1"/>
    <x v="0"/>
    <s v="Normal"/>
    <s v="Excellent"/>
    <x v="0"/>
  </r>
  <r>
    <s v="OPS-102851"/>
    <d v="2025-11-25T00:00:00"/>
    <x v="0"/>
    <s v="Noida"/>
    <s v="Vendor Query"/>
    <s v="Medium"/>
    <x v="0"/>
    <x v="3"/>
    <x v="1"/>
    <n v="35.200000000000003"/>
    <n v="24"/>
    <x v="1"/>
    <n v="3"/>
    <n v="3.1"/>
    <n v="320"/>
    <n v="11264"/>
    <x v="6"/>
    <n v="11"/>
    <s v="Q4"/>
    <s v="Tuesday"/>
    <s v="Noida"/>
    <s v="Email"/>
    <s v="Vendor Query"/>
    <x v="0"/>
    <x v="1"/>
    <s v="Normal"/>
    <s v="At Risk"/>
    <x v="1"/>
  </r>
  <r>
    <s v="OPS-104179"/>
    <d v="2025-08-29T00:00:00"/>
    <x v="4"/>
    <s v="Pune"/>
    <s v="Access Request"/>
    <s v="Medium"/>
    <x v="1"/>
    <x v="4"/>
    <x v="0"/>
    <n v="6.3"/>
    <n v="24"/>
    <x v="0"/>
    <n v="0"/>
    <n v="4.5999999999999996"/>
    <n v="450"/>
    <n v="2835"/>
    <x v="1"/>
    <n v="8"/>
    <s v="Q3"/>
    <s v="Friday"/>
    <s v="Pune"/>
    <s v="Portal"/>
    <s v="Access Request"/>
    <x v="4"/>
    <x v="0"/>
    <s v="Normal"/>
    <s v="Excellent"/>
    <x v="0"/>
  </r>
  <r>
    <s v="OPS-103262"/>
    <d v="2025-12-10T00:00:00"/>
    <x v="3"/>
    <s v="Gurugram"/>
    <s v="Employee Query"/>
    <s v="Medium"/>
    <x v="2"/>
    <x v="0"/>
    <x v="0"/>
    <n v="20.7"/>
    <n v="24"/>
    <x v="0"/>
    <n v="0"/>
    <n v="4.4000000000000004"/>
    <n v="450"/>
    <n v="9315"/>
    <x v="7"/>
    <n v="12"/>
    <s v="Q4"/>
    <s v="Wednesday"/>
    <s v="Gurugram"/>
    <s v="Teams"/>
    <s v="Employee Query"/>
    <x v="3"/>
    <x v="0"/>
    <s v="Normal"/>
    <s v="Good"/>
    <x v="0"/>
  </r>
  <r>
    <s v="OPS-104917"/>
    <d v="2025-08-10T00:00:00"/>
    <x v="3"/>
    <s v="Pune"/>
    <s v="Report Request"/>
    <s v="Medium"/>
    <x v="2"/>
    <x v="3"/>
    <x v="0"/>
    <n v="37.5"/>
    <n v="24"/>
    <x v="1"/>
    <n v="2"/>
    <n v="3"/>
    <n v="400"/>
    <n v="15000"/>
    <x v="1"/>
    <n v="8"/>
    <s v="Q3"/>
    <s v="Sunday"/>
    <s v="Pune"/>
    <s v="Teams"/>
    <s v="Report Request"/>
    <x v="3"/>
    <x v="1"/>
    <s v="Normal"/>
    <s v="Critical"/>
    <x v="1"/>
  </r>
  <r>
    <s v="OPS-101845"/>
    <d v="2025-09-19T00:00:00"/>
    <x v="3"/>
    <s v="Bengaluru"/>
    <s v="Vendor Query"/>
    <s v="Low"/>
    <x v="0"/>
    <x v="1"/>
    <x v="0"/>
    <n v="20.100000000000001"/>
    <n v="48"/>
    <x v="0"/>
    <n v="1"/>
    <n v="3.9"/>
    <n v="280"/>
    <n v="5628"/>
    <x v="9"/>
    <n v="9"/>
    <s v="Q3"/>
    <s v="Friday"/>
    <s v="Bengaluru"/>
    <s v="Email"/>
    <s v="Vendor Query"/>
    <x v="3"/>
    <x v="0"/>
    <s v="Normal"/>
    <s v="Excellent"/>
    <x v="1"/>
  </r>
  <r>
    <s v="OPS-101252"/>
    <d v="2025-11-17T00:00:00"/>
    <x v="2"/>
    <s v="Mumbai"/>
    <s v="Invoice Query"/>
    <s v="Low"/>
    <x v="3"/>
    <x v="4"/>
    <x v="0"/>
    <n v="13.4"/>
    <n v="48"/>
    <x v="0"/>
    <n v="1"/>
    <n v="4"/>
    <n v="320"/>
    <n v="4288"/>
    <x v="6"/>
    <n v="11"/>
    <s v="Q4"/>
    <s v="Monday"/>
    <s v="Mumbai"/>
    <s v="Phone"/>
    <s v="Invoice Query"/>
    <x v="2"/>
    <x v="0"/>
    <s v="Normal"/>
    <s v="Excellent"/>
    <x v="1"/>
  </r>
  <r>
    <s v="OPS-100211"/>
    <d v="2025-12-09T00:00:00"/>
    <x v="5"/>
    <s v="Unknown"/>
    <s v="Data Correction"/>
    <s v="High"/>
    <x v="0"/>
    <x v="1"/>
    <x v="0"/>
    <n v="5.4"/>
    <n v="12"/>
    <x v="0"/>
    <n v="0"/>
    <n v="4.5999999999999996"/>
    <n v="280"/>
    <n v="1512"/>
    <x v="7"/>
    <n v="12"/>
    <s v="Q4"/>
    <s v="Tuesday"/>
    <s v="Unknown"/>
    <s v="Email"/>
    <s v="Data Correction"/>
    <x v="5"/>
    <x v="0"/>
    <s v="Normal"/>
    <s v="Excellent"/>
    <x v="0"/>
  </r>
  <r>
    <s v="OPS-101532"/>
    <d v="2025-10-20T00:00:00"/>
    <x v="2"/>
    <s v="Pune"/>
    <s v="Data Correction"/>
    <s v="High"/>
    <x v="1"/>
    <x v="2"/>
    <x v="0"/>
    <n v="7.2"/>
    <n v="12"/>
    <x v="0"/>
    <n v="0"/>
    <n v="5"/>
    <n v="400"/>
    <n v="2880"/>
    <x v="3"/>
    <n v="10"/>
    <s v="Q4"/>
    <s v="Monday"/>
    <s v="Pune"/>
    <s v="Portal"/>
    <s v="Data Correction"/>
    <x v="2"/>
    <x v="0"/>
    <s v="Normal"/>
    <s v="Good"/>
    <x v="0"/>
  </r>
  <r>
    <s v="OPS-101616"/>
    <d v="2025-10-28T00:00:00"/>
    <x v="6"/>
    <s v="Pune"/>
    <s v="Employee Query"/>
    <s v="Low"/>
    <x v="1"/>
    <x v="2"/>
    <x v="1"/>
    <n v="16"/>
    <n v="48"/>
    <x v="0"/>
    <n v="2"/>
    <n v="4.2"/>
    <n v="280"/>
    <n v="4480"/>
    <x v="3"/>
    <n v="10"/>
    <s v="Q4"/>
    <s v="Tuesday"/>
    <s v="Pune"/>
    <s v="Portal"/>
    <s v="Employee Query"/>
    <x v="6"/>
    <x v="0"/>
    <s v="Normal"/>
    <s v="Excellent"/>
    <x v="1"/>
  </r>
  <r>
    <s v="OPS-103776"/>
    <d v="2025-03-06T00:00:00"/>
    <x v="5"/>
    <s v="Gurugram"/>
    <s v="Data Correction"/>
    <s v="Critical"/>
    <x v="1"/>
    <x v="3"/>
    <x v="0"/>
    <n v="4.0999999999999996"/>
    <n v="4"/>
    <x v="1"/>
    <n v="0"/>
    <n v="5"/>
    <n v="280"/>
    <n v="1148"/>
    <x v="8"/>
    <n v="3"/>
    <s v="Q1"/>
    <s v="Thursday"/>
    <s v="Gurugram"/>
    <s v="Portal"/>
    <s v="Data Correction"/>
    <x v="5"/>
    <x v="1"/>
    <s v="Normal"/>
    <s v="At Risk"/>
    <x v="0"/>
  </r>
  <r>
    <s v="OPS-104252"/>
    <d v="2025-11-09T00:00:00"/>
    <x v="1"/>
    <s v="Hyderabad"/>
    <s v="Report Request"/>
    <s v="Medium"/>
    <x v="0"/>
    <x v="3"/>
    <x v="0"/>
    <n v="5.8"/>
    <n v="24"/>
    <x v="0"/>
    <n v="0"/>
    <n v="5"/>
    <n v="450"/>
    <n v="2610"/>
    <x v="6"/>
    <n v="11"/>
    <s v="Q4"/>
    <s v="Sunday"/>
    <s v="Hyderabad"/>
    <s v="Email"/>
    <s v="Report Request"/>
    <x v="1"/>
    <x v="0"/>
    <s v="Normal"/>
    <s v="Excellent"/>
    <x v="0"/>
  </r>
  <r>
    <s v="OPS-100140"/>
    <d v="2025-12-18T00:00:00"/>
    <x v="1"/>
    <s v="Bengaluru"/>
    <s v="Invoice Query"/>
    <s v="Low"/>
    <x v="2"/>
    <x v="0"/>
    <x v="2"/>
    <n v="5.6"/>
    <n v="48"/>
    <x v="0"/>
    <n v="0"/>
    <n v="4.7"/>
    <n v="450"/>
    <n v="2520"/>
    <x v="7"/>
    <n v="12"/>
    <s v="Q4"/>
    <s v="Thursday"/>
    <s v="Bengaluru"/>
    <s v="Teams"/>
    <s v="Invoice Query"/>
    <x v="1"/>
    <x v="0"/>
    <s v="Normal"/>
    <s v="Excellent"/>
    <x v="0"/>
  </r>
  <r>
    <s v="OPS-104283"/>
    <d v="2025-02-16T00:00:00"/>
    <x v="2"/>
    <s v="Bengaluru"/>
    <s v="Employee Query"/>
    <s v="Medium"/>
    <x v="0"/>
    <x v="3"/>
    <x v="0"/>
    <n v="11.3"/>
    <n v="24"/>
    <x v="0"/>
    <n v="1"/>
    <n v="5"/>
    <n v="450"/>
    <n v="5085"/>
    <x v="4"/>
    <n v="2"/>
    <s v="Q1"/>
    <s v="Sunday"/>
    <s v="Bengaluru"/>
    <s v="Email"/>
    <s v="Employee Query"/>
    <x v="2"/>
    <x v="0"/>
    <s v="Normal"/>
    <s v="Excellent"/>
    <x v="1"/>
  </r>
  <r>
    <s v="OPS-104065"/>
    <d v="2025-03-09T00:00:00"/>
    <x v="2"/>
    <s v="Hyderabad"/>
    <s v="Data Correction"/>
    <s v="Low"/>
    <x v="2"/>
    <x v="3"/>
    <x v="0"/>
    <n v="5.8"/>
    <n v="48"/>
    <x v="0"/>
    <n v="0"/>
    <n v="4.4000000000000004"/>
    <n v="320"/>
    <n v="1856"/>
    <x v="8"/>
    <n v="3"/>
    <s v="Q1"/>
    <s v="Sunday"/>
    <s v="Hyderabad"/>
    <s v="Teams"/>
    <s v="Data Correction"/>
    <x v="2"/>
    <x v="0"/>
    <s v="Normal"/>
    <s v="Excellent"/>
    <x v="0"/>
  </r>
  <r>
    <s v="OPS-102417"/>
    <d v="2025-04-02T00:00:00"/>
    <x v="4"/>
    <s v="Gurugram"/>
    <s v="Vendor Query"/>
    <s v="Medium"/>
    <x v="0"/>
    <x v="0"/>
    <x v="0"/>
    <n v="11.4"/>
    <n v="24"/>
    <x v="0"/>
    <n v="1"/>
    <n v="4.5"/>
    <n v="400"/>
    <n v="4560"/>
    <x v="10"/>
    <n v="4"/>
    <s v="Q2"/>
    <s v="Wednesday"/>
    <s v="Gurugram"/>
    <s v="Email"/>
    <s v="Vendor Query"/>
    <x v="4"/>
    <x v="0"/>
    <s v="Normal"/>
    <s v="Excellent"/>
    <x v="1"/>
  </r>
  <r>
    <s v="OPS-102499"/>
    <d v="2025-04-27T00:00:00"/>
    <x v="1"/>
    <s v="Hyderabad"/>
    <s v="Data Correction"/>
    <s v="High"/>
    <x v="0"/>
    <x v="3"/>
    <x v="2"/>
    <n v="26.1"/>
    <n v="12"/>
    <x v="1"/>
    <n v="1"/>
    <n v="4"/>
    <n v="280"/>
    <n v="7308"/>
    <x v="10"/>
    <n v="4"/>
    <s v="Q2"/>
    <s v="Sunday"/>
    <s v="Hyderabad"/>
    <s v="Email"/>
    <s v="Data Correction"/>
    <x v="1"/>
    <x v="1"/>
    <s v="Normal"/>
    <s v="Critical"/>
    <x v="1"/>
  </r>
  <r>
    <s v="OPS-102326"/>
    <d v="2025-10-06T00:00:00"/>
    <x v="4"/>
    <s v="Gurugram"/>
    <s v="System Issue"/>
    <s v="Medium"/>
    <x v="4"/>
    <x v="2"/>
    <x v="2"/>
    <n v="2.5"/>
    <n v="24"/>
    <x v="0"/>
    <n v="0"/>
    <n v="4.5"/>
    <n v="400"/>
    <n v="1000"/>
    <x v="3"/>
    <n v="10"/>
    <s v="Q4"/>
    <s v="Monday"/>
    <s v="Gurugram"/>
    <s v="Unknown"/>
    <s v="System Issue"/>
    <x v="4"/>
    <x v="0"/>
    <s v="Normal"/>
    <s v="Excellent"/>
    <x v="0"/>
  </r>
  <r>
    <s v="OPS-103371"/>
    <d v="2025-03-16T00:00:00"/>
    <x v="6"/>
    <s v="Mumbai"/>
    <s v="Invoice Query"/>
    <s v="High"/>
    <x v="0"/>
    <x v="4"/>
    <x v="0"/>
    <n v="2.4"/>
    <n v="12"/>
    <x v="0"/>
    <n v="0"/>
    <n v="4.7"/>
    <n v="280"/>
    <n v="672"/>
    <x v="8"/>
    <n v="3"/>
    <s v="Q1"/>
    <s v="Sunday"/>
    <s v="Mumbai"/>
    <s v="Email"/>
    <s v="Invoice Query"/>
    <x v="6"/>
    <x v="0"/>
    <s v="Normal"/>
    <s v="Excellent"/>
    <x v="0"/>
  </r>
  <r>
    <s v="OPS-104614"/>
    <d v="2025-11-21T00:00:00"/>
    <x v="5"/>
    <s v="Chennai"/>
    <s v="Vendor Query"/>
    <s v="Low"/>
    <x v="0"/>
    <x v="4"/>
    <x v="0"/>
    <n v="4.2"/>
    <n v="48"/>
    <x v="0"/>
    <n v="0"/>
    <n v="5"/>
    <n v="350"/>
    <n v="1470"/>
    <x v="6"/>
    <n v="11"/>
    <s v="Q4"/>
    <s v="Friday"/>
    <s v="Chennai"/>
    <s v="Email"/>
    <s v="Vendor Query"/>
    <x v="5"/>
    <x v="0"/>
    <s v="Normal"/>
    <s v="Excellent"/>
    <x v="0"/>
  </r>
  <r>
    <s v="OPS-101054"/>
    <d v="2025-10-23T00:00:00"/>
    <x v="3"/>
    <s v="Gurugram"/>
    <s v="Data Correction"/>
    <s v="Medium"/>
    <x v="3"/>
    <x v="2"/>
    <x v="0"/>
    <n v="44.9"/>
    <n v="24"/>
    <x v="1"/>
    <n v="1"/>
    <n v="3.7"/>
    <n v="350"/>
    <n v="15715"/>
    <x v="3"/>
    <n v="10"/>
    <s v="Q4"/>
    <s v="Thursday"/>
    <s v="Gurugram"/>
    <s v="Phone"/>
    <s v="Data Correction"/>
    <x v="3"/>
    <x v="1"/>
    <s v="Normal"/>
    <s v="Critical"/>
    <x v="1"/>
  </r>
  <r>
    <s v="OPS-103655"/>
    <d v="2025-05-28T00:00:00"/>
    <x v="4"/>
    <s v="Hyderabad"/>
    <s v="Invoice Query"/>
    <s v="Medium"/>
    <x v="2"/>
    <x v="1"/>
    <x v="0"/>
    <n v="10.4"/>
    <n v="24"/>
    <x v="0"/>
    <n v="1"/>
    <n v="4"/>
    <n v="400"/>
    <n v="4160"/>
    <x v="2"/>
    <n v="5"/>
    <s v="Q2"/>
    <s v="Wednesday"/>
    <s v="Hyderabad"/>
    <s v="Teams"/>
    <s v="Invoice Query"/>
    <x v="4"/>
    <x v="0"/>
    <s v="Normal"/>
    <s v="Excellent"/>
    <x v="1"/>
  </r>
  <r>
    <s v="OPS-102620"/>
    <d v="2025-04-29T00:00:00"/>
    <x v="0"/>
    <s v="Hyderabad"/>
    <s v="Vendor Query"/>
    <s v="High"/>
    <x v="0"/>
    <x v="2"/>
    <x v="0"/>
    <n v="17.899999999999999"/>
    <n v="12"/>
    <x v="1"/>
    <n v="0"/>
    <n v="4.0999999999999996"/>
    <n v="400"/>
    <n v="7160"/>
    <x v="10"/>
    <n v="4"/>
    <s v="Q2"/>
    <s v="Tuesday"/>
    <s v="Hyderabad"/>
    <s v="Email"/>
    <s v="Vendor Query"/>
    <x v="0"/>
    <x v="1"/>
    <s v="Normal"/>
    <s v="At Risk"/>
    <x v="0"/>
  </r>
  <r>
    <s v="OPS-104679"/>
    <d v="2025-02-14T00:00:00"/>
    <x v="5"/>
    <s v="Noida"/>
    <s v="Employee Query"/>
    <s v="Medium"/>
    <x v="0"/>
    <x v="3"/>
    <x v="1"/>
    <n v="27.5"/>
    <n v="24"/>
    <x v="1"/>
    <n v="4"/>
    <n v="2.7"/>
    <n v="280"/>
    <n v="7700"/>
    <x v="4"/>
    <n v="2"/>
    <s v="Q1"/>
    <s v="Friday"/>
    <s v="Noida"/>
    <s v="Email"/>
    <s v="Employee Query"/>
    <x v="5"/>
    <x v="1"/>
    <s v="Normal"/>
    <s v="At Risk"/>
    <x v="1"/>
  </r>
  <r>
    <s v="OPS-104232"/>
    <d v="2025-11-11T00:00:00"/>
    <x v="0"/>
    <s v="Chennai"/>
    <s v="Vendor Query"/>
    <s v="Low"/>
    <x v="0"/>
    <x v="3"/>
    <x v="0"/>
    <n v="1.6"/>
    <n v="48"/>
    <x v="0"/>
    <n v="1"/>
    <n v="4.5"/>
    <n v="450"/>
    <n v="720"/>
    <x v="6"/>
    <n v="11"/>
    <s v="Q4"/>
    <s v="Tuesday"/>
    <s v="Chennai"/>
    <s v="Email"/>
    <s v="Vendor Query"/>
    <x v="0"/>
    <x v="0"/>
    <s v="Normal"/>
    <s v="Excellent"/>
    <x v="1"/>
  </r>
  <r>
    <s v="OPS-102015"/>
    <d v="2025-09-02T00:00:00"/>
    <x v="4"/>
    <s v="Gurugram"/>
    <s v="Compliance Request"/>
    <s v="Medium"/>
    <x v="3"/>
    <x v="2"/>
    <x v="0"/>
    <n v="7.7"/>
    <n v="24"/>
    <x v="0"/>
    <n v="0"/>
    <n v="4.3"/>
    <n v="320"/>
    <n v="2464"/>
    <x v="9"/>
    <n v="9"/>
    <s v="Q3"/>
    <s v="Tuesday"/>
    <s v="Gurugram"/>
    <s v="Phone"/>
    <s v="Compliance Request"/>
    <x v="4"/>
    <x v="0"/>
    <s v="Normal"/>
    <s v="Excellent"/>
    <x v="0"/>
  </r>
  <r>
    <s v="OPS-104753"/>
    <d v="2025-05-18T00:00:00"/>
    <x v="0"/>
    <s v="Chennai"/>
    <s v="Access Request"/>
    <s v="Medium"/>
    <x v="2"/>
    <x v="1"/>
    <x v="0"/>
    <n v="7.9"/>
    <n v="24"/>
    <x v="0"/>
    <n v="0"/>
    <n v="4.5999999999999996"/>
    <n v="350"/>
    <n v="2765"/>
    <x v="2"/>
    <n v="5"/>
    <s v="Q2"/>
    <s v="Sunday"/>
    <s v="Chennai"/>
    <s v="Teams"/>
    <s v="Access Request"/>
    <x v="0"/>
    <x v="0"/>
    <s v="Normal"/>
    <s v="Excellent"/>
    <x v="0"/>
  </r>
  <r>
    <s v="OPS-100594"/>
    <d v="2025-06-12T00:00:00"/>
    <x v="0"/>
    <s v="Pune"/>
    <s v="Compliance Request"/>
    <s v="Medium"/>
    <x v="0"/>
    <x v="1"/>
    <x v="0"/>
    <n v="5.5"/>
    <n v="24"/>
    <x v="0"/>
    <n v="1"/>
    <n v="4.9000000000000004"/>
    <n v="320"/>
    <n v="1760"/>
    <x v="0"/>
    <n v="6"/>
    <s v="Q2"/>
    <s v="Thursday"/>
    <s v="Pune"/>
    <s v="Email"/>
    <s v="Compliance Request"/>
    <x v="0"/>
    <x v="0"/>
    <s v="Normal"/>
    <s v="Excellent"/>
    <x v="1"/>
  </r>
  <r>
    <s v="OPS-102883"/>
    <d v="2025-11-01T00:00:00"/>
    <x v="3"/>
    <s v="Noida"/>
    <s v="Report Request"/>
    <s v="High"/>
    <x v="0"/>
    <x v="3"/>
    <x v="0"/>
    <n v="10.4"/>
    <n v="12"/>
    <x v="0"/>
    <n v="0"/>
    <n v="5"/>
    <n v="400"/>
    <n v="4160"/>
    <x v="6"/>
    <n v="11"/>
    <s v="Q4"/>
    <s v="Saturday"/>
    <s v="Noida"/>
    <s v="Email"/>
    <s v="Report Request"/>
    <x v="3"/>
    <x v="0"/>
    <s v="Normal"/>
    <s v="Good"/>
    <x v="0"/>
  </r>
  <r>
    <s v="OPS-100880"/>
    <d v="2025-06-29T00:00:00"/>
    <x v="1"/>
    <s v="Pune"/>
    <s v="Employee Query"/>
    <s v="Medium"/>
    <x v="0"/>
    <x v="2"/>
    <x v="0"/>
    <n v="10.4"/>
    <n v="24"/>
    <x v="0"/>
    <n v="0"/>
    <n v="4.4000000000000004"/>
    <n v="320"/>
    <n v="3328"/>
    <x v="0"/>
    <n v="6"/>
    <s v="Q2"/>
    <s v="Sunday"/>
    <s v="Pune"/>
    <s v="Email"/>
    <s v="Employee Query"/>
    <x v="1"/>
    <x v="0"/>
    <s v="Normal"/>
    <s v="Excellent"/>
    <x v="0"/>
  </r>
  <r>
    <s v="OPS-103636"/>
    <d v="2025-11-17T00:00:00"/>
    <x v="1"/>
    <s v="Chennai"/>
    <s v="System Issue"/>
    <s v="Medium"/>
    <x v="0"/>
    <x v="1"/>
    <x v="0"/>
    <n v="7.5"/>
    <n v="24"/>
    <x v="0"/>
    <n v="1"/>
    <n v="4.4000000000000004"/>
    <n v="280"/>
    <n v="2100"/>
    <x v="6"/>
    <n v="11"/>
    <s v="Q4"/>
    <s v="Monday"/>
    <s v="Chennai"/>
    <s v="Email"/>
    <s v="System Issue"/>
    <x v="1"/>
    <x v="0"/>
    <s v="Normal"/>
    <s v="Excellent"/>
    <x v="1"/>
  </r>
  <r>
    <s v="OPS-101033"/>
    <d v="2025-11-16T00:00:00"/>
    <x v="6"/>
    <s v="Pune"/>
    <s v="Data Correction"/>
    <s v="Medium"/>
    <x v="0"/>
    <x v="1"/>
    <x v="0"/>
    <n v="12.3"/>
    <n v="24"/>
    <x v="0"/>
    <n v="1"/>
    <n v="4.4000000000000004"/>
    <n v="320"/>
    <n v="3936"/>
    <x v="6"/>
    <n v="11"/>
    <s v="Q4"/>
    <s v="Sunday"/>
    <s v="Pune"/>
    <s v="Email"/>
    <s v="Data Correction"/>
    <x v="6"/>
    <x v="0"/>
    <s v="Normal"/>
    <s v="Good"/>
    <x v="1"/>
  </r>
  <r>
    <s v="OPS-100345"/>
    <d v="2025-07-07T00:00:00"/>
    <x v="3"/>
    <s v="Gurugram"/>
    <s v="Report Request"/>
    <s v="Low"/>
    <x v="2"/>
    <x v="0"/>
    <x v="1"/>
    <n v="34.700000000000003"/>
    <n v="48"/>
    <x v="0"/>
    <n v="4"/>
    <n v="3.6"/>
    <n v="320"/>
    <n v="11104"/>
    <x v="11"/>
    <n v="7"/>
    <s v="Q3"/>
    <s v="Monday"/>
    <s v="Gurugram"/>
    <s v="Teams"/>
    <s v="Report Request"/>
    <x v="3"/>
    <x v="0"/>
    <s v="Normal"/>
    <s v="Good"/>
    <x v="1"/>
  </r>
  <r>
    <s v="OPS-100842"/>
    <d v="2025-10-04T00:00:00"/>
    <x v="0"/>
    <s v="Gurugram"/>
    <s v="System Issue"/>
    <s v="Medium"/>
    <x v="2"/>
    <x v="2"/>
    <x v="0"/>
    <n v="6.5"/>
    <n v="24"/>
    <x v="0"/>
    <n v="1"/>
    <n v="4.8"/>
    <n v="400"/>
    <n v="2600"/>
    <x v="3"/>
    <n v="10"/>
    <s v="Q4"/>
    <s v="Saturday"/>
    <s v="Gurugram"/>
    <s v="Teams"/>
    <s v="System Issue"/>
    <x v="0"/>
    <x v="0"/>
    <s v="Normal"/>
    <s v="Excellent"/>
    <x v="1"/>
  </r>
  <r>
    <s v="OPS-104422"/>
    <d v="2025-06-10T00:00:00"/>
    <x v="4"/>
    <s v="Noida"/>
    <s v="Invoice Query"/>
    <s v="Medium"/>
    <x v="0"/>
    <x v="3"/>
    <x v="2"/>
    <n v="4.0999999999999996"/>
    <n v="24"/>
    <x v="0"/>
    <n v="0"/>
    <n v="5"/>
    <n v="400"/>
    <n v="1640"/>
    <x v="0"/>
    <n v="6"/>
    <s v="Q2"/>
    <s v="Tuesday"/>
    <s v="Noida"/>
    <s v="Email"/>
    <s v="Invoice Query"/>
    <x v="4"/>
    <x v="0"/>
    <s v="Normal"/>
    <s v="Excellent"/>
    <x v="0"/>
  </r>
  <r>
    <s v="OPS-102474"/>
    <d v="2025-05-13T00:00:00"/>
    <x v="1"/>
    <s v="Gurugram"/>
    <s v="Data Correction"/>
    <s v="Medium"/>
    <x v="2"/>
    <x v="3"/>
    <x v="1"/>
    <n v="19.399999999999999"/>
    <n v="24"/>
    <x v="0"/>
    <n v="2"/>
    <n v="3.7"/>
    <n v="400"/>
    <n v="7760"/>
    <x v="2"/>
    <n v="5"/>
    <s v="Q2"/>
    <s v="Tuesday"/>
    <s v="Gurugram"/>
    <s v="Teams"/>
    <s v="Data Correction"/>
    <x v="1"/>
    <x v="0"/>
    <s v="Normal"/>
    <s v="Good"/>
    <x v="1"/>
  </r>
  <r>
    <s v="OPS-104148"/>
    <d v="2025-07-25T00:00:00"/>
    <x v="0"/>
    <s v="Bengaluru"/>
    <s v="Employee Query"/>
    <s v="Medium"/>
    <x v="0"/>
    <x v="4"/>
    <x v="0"/>
    <n v="19.399999999999999"/>
    <n v="24"/>
    <x v="0"/>
    <n v="1"/>
    <n v="4.2"/>
    <n v="400"/>
    <n v="7760"/>
    <x v="11"/>
    <n v="7"/>
    <s v="Q3"/>
    <s v="Friday"/>
    <s v="Bengaluru"/>
    <s v="Email"/>
    <s v="Employee Query"/>
    <x v="0"/>
    <x v="0"/>
    <s v="Normal"/>
    <s v="Good"/>
    <x v="1"/>
  </r>
  <r>
    <s v="OPS-103253"/>
    <d v="2025-12-29T00:00:00"/>
    <x v="1"/>
    <s v="Mumbai"/>
    <s v="Report Request"/>
    <s v="Low"/>
    <x v="3"/>
    <x v="4"/>
    <x v="0"/>
    <n v="15.3"/>
    <n v="48"/>
    <x v="0"/>
    <n v="2"/>
    <n v="4.0999999999999996"/>
    <n v="400"/>
    <n v="6120"/>
    <x v="7"/>
    <n v="12"/>
    <s v="Q4"/>
    <s v="Monday"/>
    <s v="Mumbai"/>
    <s v="Phone"/>
    <s v="Report Request"/>
    <x v="1"/>
    <x v="0"/>
    <s v="Normal"/>
    <s v="Excellent"/>
    <x v="1"/>
  </r>
  <r>
    <s v="OPS-101864"/>
    <d v="2025-01-22T00:00:00"/>
    <x v="6"/>
    <s v="Hyderabad"/>
    <s v="Report Request"/>
    <s v="Low"/>
    <x v="0"/>
    <x v="2"/>
    <x v="0"/>
    <n v="8.3000000000000007"/>
    <n v="48"/>
    <x v="0"/>
    <n v="2"/>
    <n v="4.5"/>
    <n v="350"/>
    <n v="2905"/>
    <x v="5"/>
    <n v="1"/>
    <s v="Q1"/>
    <s v="Wednesday"/>
    <s v="Hyderabad"/>
    <s v="Email"/>
    <s v="Report Request"/>
    <x v="6"/>
    <x v="0"/>
    <s v="Normal"/>
    <s v="Excellent"/>
    <x v="1"/>
  </r>
  <r>
    <s v="OPS-104021"/>
    <d v="2025-06-04T00:00:00"/>
    <x v="3"/>
    <s v="Chennai"/>
    <s v="Vendor Query"/>
    <s v="High"/>
    <x v="0"/>
    <x v="1"/>
    <x v="0"/>
    <n v="6.7"/>
    <n v="12"/>
    <x v="0"/>
    <n v="2"/>
    <n v="4.9000000000000004"/>
    <n v="400"/>
    <n v="2680"/>
    <x v="0"/>
    <n v="6"/>
    <s v="Q2"/>
    <s v="Wednesday"/>
    <s v="Chennai"/>
    <s v="Email"/>
    <s v="Vendor Query"/>
    <x v="3"/>
    <x v="0"/>
    <s v="Normal"/>
    <s v="Good"/>
    <x v="1"/>
  </r>
  <r>
    <s v="OPS-103394"/>
    <d v="2025-11-21T00:00:00"/>
    <x v="2"/>
    <s v="Bengaluru"/>
    <s v="System Issue"/>
    <s v="Low"/>
    <x v="3"/>
    <x v="2"/>
    <x v="0"/>
    <n v="8"/>
    <n v="48"/>
    <x v="0"/>
    <n v="1"/>
    <n v="4.4000000000000004"/>
    <n v="320"/>
    <n v="2560"/>
    <x v="6"/>
    <n v="11"/>
    <s v="Q4"/>
    <s v="Friday"/>
    <s v="Bengaluru"/>
    <s v="Phone"/>
    <s v="System Issue"/>
    <x v="2"/>
    <x v="0"/>
    <s v="Normal"/>
    <s v="Excellent"/>
    <x v="1"/>
  </r>
  <r>
    <s v="OPS-103720"/>
    <d v="2025-08-01T00:00:00"/>
    <x v="2"/>
    <s v="Mumbai"/>
    <s v="System Issue"/>
    <s v="Medium"/>
    <x v="3"/>
    <x v="0"/>
    <x v="0"/>
    <n v="6.8"/>
    <n v="24"/>
    <x v="0"/>
    <n v="0"/>
    <n v="5"/>
    <n v="280"/>
    <n v="1904"/>
    <x v="1"/>
    <n v="8"/>
    <s v="Q3"/>
    <s v="Friday"/>
    <s v="Mumbai"/>
    <s v="Phone"/>
    <s v="System Issue"/>
    <x v="2"/>
    <x v="0"/>
    <s v="Normal"/>
    <s v="Excellent"/>
    <x v="0"/>
  </r>
  <r>
    <s v="OPS-104935"/>
    <d v="2025-05-28T00:00:00"/>
    <x v="0"/>
    <s v="Pune"/>
    <s v="Invoice Query"/>
    <s v="Low"/>
    <x v="1"/>
    <x v="3"/>
    <x v="0"/>
    <n v="16.100000000000001"/>
    <n v="48"/>
    <x v="0"/>
    <n v="0"/>
    <n v="4.7"/>
    <n v="350"/>
    <n v="5635"/>
    <x v="2"/>
    <n v="5"/>
    <s v="Q2"/>
    <s v="Wednesday"/>
    <s v="Pune"/>
    <s v="Portal"/>
    <s v="Invoice Query"/>
    <x v="0"/>
    <x v="0"/>
    <s v="Normal"/>
    <s v="Excellent"/>
    <x v="0"/>
  </r>
  <r>
    <s v="OPS-103179"/>
    <d v="2025-02-04T00:00:00"/>
    <x v="6"/>
    <s v="Hyderabad"/>
    <s v="Report Request"/>
    <s v="Low"/>
    <x v="0"/>
    <x v="4"/>
    <x v="0"/>
    <n v="3.8"/>
    <n v="48"/>
    <x v="0"/>
    <n v="0"/>
    <n v="5"/>
    <n v="450"/>
    <n v="1710"/>
    <x v="4"/>
    <n v="2"/>
    <s v="Q1"/>
    <s v="Tuesday"/>
    <s v="Hyderabad"/>
    <s v="Email"/>
    <s v="Report Request"/>
    <x v="6"/>
    <x v="0"/>
    <s v="Normal"/>
    <s v="Excellent"/>
    <x v="0"/>
  </r>
  <r>
    <s v="OPS-103789"/>
    <d v="2025-02-13T00:00:00"/>
    <x v="3"/>
    <s v="Hyderabad"/>
    <s v="Compliance Request"/>
    <s v="Medium"/>
    <x v="1"/>
    <x v="0"/>
    <x v="0"/>
    <n v="9.8000000000000007"/>
    <n v="24"/>
    <x v="0"/>
    <n v="3"/>
    <n v="4.3"/>
    <n v="400"/>
    <n v="3920"/>
    <x v="4"/>
    <n v="2"/>
    <s v="Q1"/>
    <s v="Thursday"/>
    <s v="Hyderabad"/>
    <s v="Portal"/>
    <s v="Compliance Request"/>
    <x v="3"/>
    <x v="0"/>
    <s v="Normal"/>
    <s v="Excellent"/>
    <x v="1"/>
  </r>
  <r>
    <s v="OPS-103448"/>
    <d v="2025-12-20T00:00:00"/>
    <x v="6"/>
    <s v="Chennai"/>
    <s v="Vendor Query"/>
    <s v="Medium"/>
    <x v="0"/>
    <x v="4"/>
    <x v="0"/>
    <n v="8.8000000000000007"/>
    <n v="24"/>
    <x v="0"/>
    <n v="0"/>
    <n v="4.5999999999999996"/>
    <n v="450"/>
    <n v="3960"/>
    <x v="7"/>
    <n v="12"/>
    <s v="Q4"/>
    <s v="Saturday"/>
    <s v="Chennai"/>
    <s v="Email"/>
    <s v="Vendor Query"/>
    <x v="6"/>
    <x v="0"/>
    <s v="Normal"/>
    <s v="Excellent"/>
    <x v="0"/>
  </r>
  <r>
    <s v="OPS-103208"/>
    <d v="2025-03-08T00:00:00"/>
    <x v="6"/>
    <s v="Chennai"/>
    <s v="Report Request"/>
    <s v="Medium"/>
    <x v="1"/>
    <x v="2"/>
    <x v="2"/>
    <n v="3.5"/>
    <n v="24"/>
    <x v="0"/>
    <n v="0"/>
    <n v="4.5999999999999996"/>
    <n v="280"/>
    <n v="980"/>
    <x v="8"/>
    <n v="3"/>
    <s v="Q1"/>
    <s v="Saturday"/>
    <s v="Chennai"/>
    <s v="Portal"/>
    <s v="Report Request"/>
    <x v="6"/>
    <x v="0"/>
    <s v="Normal"/>
    <s v="Excellent"/>
    <x v="0"/>
  </r>
  <r>
    <s v="OPS-103099"/>
    <d v="2025-08-07T00:00:00"/>
    <x v="5"/>
    <s v="Gurugram"/>
    <s v="Access Request"/>
    <s v="Low"/>
    <x v="2"/>
    <x v="0"/>
    <x v="2"/>
    <n v="4.7"/>
    <n v="48"/>
    <x v="0"/>
    <n v="2"/>
    <n v="4.2"/>
    <n v="280"/>
    <n v="1316"/>
    <x v="1"/>
    <n v="8"/>
    <s v="Q3"/>
    <s v="Thursday"/>
    <s v="Gurugram"/>
    <s v="Teams"/>
    <s v="Access Request"/>
    <x v="5"/>
    <x v="0"/>
    <s v="Normal"/>
    <s v="Excellent"/>
    <x v="1"/>
  </r>
  <r>
    <s v="OPS-101810"/>
    <d v="2025-03-29T00:00:00"/>
    <x v="1"/>
    <s v="Mumbai"/>
    <s v="Invoice Query"/>
    <s v="High"/>
    <x v="0"/>
    <x v="2"/>
    <x v="0"/>
    <n v="9.1999999999999993"/>
    <n v="12"/>
    <x v="0"/>
    <n v="0"/>
    <n v="4.7"/>
    <n v="320"/>
    <n v="2944"/>
    <x v="8"/>
    <n v="3"/>
    <s v="Q1"/>
    <s v="Saturday"/>
    <s v="Mumbai"/>
    <s v="Email"/>
    <s v="Invoice Query"/>
    <x v="1"/>
    <x v="0"/>
    <s v="Normal"/>
    <s v="Good"/>
    <x v="0"/>
  </r>
  <r>
    <s v="OPS-104039"/>
    <d v="2025-01-17T00:00:00"/>
    <x v="4"/>
    <s v="Noida"/>
    <s v="System Issue"/>
    <s v="Medium"/>
    <x v="0"/>
    <x v="2"/>
    <x v="0"/>
    <n v="6.2"/>
    <n v="24"/>
    <x v="0"/>
    <n v="0"/>
    <n v="5"/>
    <n v="280"/>
    <n v="1736"/>
    <x v="5"/>
    <n v="1"/>
    <s v="Q1"/>
    <s v="Friday"/>
    <s v="Noida"/>
    <s v="Email"/>
    <s v="System Issue"/>
    <x v="4"/>
    <x v="0"/>
    <s v="Normal"/>
    <s v="Excellent"/>
    <x v="0"/>
  </r>
  <r>
    <s v="OPS-102910"/>
    <d v="2025-01-05T00:00:00"/>
    <x v="2"/>
    <s v="Gurugram"/>
    <s v="Access Request"/>
    <s v="High"/>
    <x v="1"/>
    <x v="2"/>
    <x v="0"/>
    <n v="13.6"/>
    <n v="12"/>
    <x v="1"/>
    <n v="0"/>
    <n v="4.8"/>
    <n v="280"/>
    <n v="3808"/>
    <x v="5"/>
    <n v="1"/>
    <s v="Q1"/>
    <s v="Sunday"/>
    <s v="Gurugram"/>
    <s v="Portal"/>
    <s v="Access Request"/>
    <x v="2"/>
    <x v="1"/>
    <s v="Normal"/>
    <s v="At Risk"/>
    <x v="0"/>
  </r>
  <r>
    <s v="OPS-103356"/>
    <d v="2025-03-14T00:00:00"/>
    <x v="1"/>
    <s v="Hyderabad"/>
    <s v="Report Request"/>
    <s v="Low"/>
    <x v="0"/>
    <x v="1"/>
    <x v="0"/>
    <n v="19.2"/>
    <n v="48"/>
    <x v="0"/>
    <n v="1"/>
    <n v="4.0999999999999996"/>
    <n v="400"/>
    <n v="7680"/>
    <x v="8"/>
    <n v="3"/>
    <s v="Q1"/>
    <s v="Friday"/>
    <s v="Hyderabad"/>
    <s v="Email"/>
    <s v="Report Request"/>
    <x v="1"/>
    <x v="0"/>
    <s v="Normal"/>
    <s v="Excellent"/>
    <x v="1"/>
  </r>
  <r>
    <s v="OPS-101190"/>
    <d v="2025-06-01T00:00:00"/>
    <x v="3"/>
    <s v="Noida"/>
    <s v="Compliance Request"/>
    <s v="Low"/>
    <x v="0"/>
    <x v="2"/>
    <x v="0"/>
    <n v="10.9"/>
    <n v="48"/>
    <x v="0"/>
    <n v="0"/>
    <n v="4.2"/>
    <n v="320"/>
    <n v="3488"/>
    <x v="0"/>
    <n v="6"/>
    <s v="Q2"/>
    <s v="Sunday"/>
    <s v="Noida"/>
    <s v="Email"/>
    <s v="Compliance Request"/>
    <x v="3"/>
    <x v="0"/>
    <s v="Normal"/>
    <s v="Excellent"/>
    <x v="0"/>
  </r>
  <r>
    <s v="OPS-102235"/>
    <d v="2025-04-29T00:00:00"/>
    <x v="3"/>
    <s v="Gurugram"/>
    <s v="Data Correction"/>
    <s v="Medium"/>
    <x v="1"/>
    <x v="4"/>
    <x v="2"/>
    <n v="2.5"/>
    <n v="24"/>
    <x v="0"/>
    <n v="0"/>
    <n v="5"/>
    <n v="350"/>
    <n v="875"/>
    <x v="10"/>
    <n v="4"/>
    <s v="Q2"/>
    <s v="Tuesday"/>
    <s v="Gurugram"/>
    <s v="Portal"/>
    <s v="Data Correction"/>
    <x v="3"/>
    <x v="0"/>
    <s v="Normal"/>
    <s v="Excellent"/>
    <x v="0"/>
  </r>
  <r>
    <s v="OPS-104170"/>
    <d v="2025-08-02T00:00:00"/>
    <x v="4"/>
    <s v="Pune"/>
    <s v="System Issue"/>
    <s v="Medium"/>
    <x v="0"/>
    <x v="1"/>
    <x v="2"/>
    <n v="17"/>
    <n v="24"/>
    <x v="0"/>
    <n v="0"/>
    <n v="4.7"/>
    <n v="280"/>
    <n v="4760"/>
    <x v="1"/>
    <n v="8"/>
    <s v="Q3"/>
    <s v="Saturday"/>
    <s v="Pune"/>
    <s v="Email"/>
    <s v="System Issue"/>
    <x v="4"/>
    <x v="0"/>
    <s v="Normal"/>
    <s v="Good"/>
    <x v="0"/>
  </r>
  <r>
    <s v="OPS-101359"/>
    <d v="2025-04-08T00:00:00"/>
    <x v="0"/>
    <s v="Bengaluru"/>
    <s v="Access Request"/>
    <s v="Medium"/>
    <x v="1"/>
    <x v="1"/>
    <x v="2"/>
    <n v="18.3"/>
    <n v="24"/>
    <x v="0"/>
    <n v="1"/>
    <n v="4.4000000000000004"/>
    <n v="400"/>
    <n v="7320"/>
    <x v="10"/>
    <n v="4"/>
    <s v="Q2"/>
    <s v="Tuesday"/>
    <s v="Bengaluru"/>
    <s v="Portal"/>
    <s v="Access Request"/>
    <x v="0"/>
    <x v="0"/>
    <s v="Normal"/>
    <s v="Good"/>
    <x v="1"/>
  </r>
  <r>
    <s v="OPS-101490"/>
    <d v="2025-06-10T00:00:00"/>
    <x v="2"/>
    <s v="Pune"/>
    <s v="System Issue"/>
    <s v="Low"/>
    <x v="1"/>
    <x v="2"/>
    <x v="0"/>
    <n v="6.4"/>
    <n v="48"/>
    <x v="0"/>
    <n v="0"/>
    <n v="4.9000000000000004"/>
    <n v="320"/>
    <n v="2048"/>
    <x v="0"/>
    <n v="6"/>
    <s v="Q2"/>
    <s v="Tuesday"/>
    <s v="Pune"/>
    <s v="Portal"/>
    <s v="System Issue"/>
    <x v="2"/>
    <x v="0"/>
    <s v="Normal"/>
    <s v="Excellent"/>
    <x v="0"/>
  </r>
  <r>
    <s v="OPS-103639"/>
    <d v="2025-09-26T00:00:00"/>
    <x v="0"/>
    <s v="Chennai"/>
    <s v="Vendor Query"/>
    <s v="Medium"/>
    <x v="0"/>
    <x v="1"/>
    <x v="0"/>
    <n v="20.7"/>
    <n v="24"/>
    <x v="0"/>
    <n v="2"/>
    <s v="Unknown"/>
    <n v="400"/>
    <n v="8280"/>
    <x v="9"/>
    <n v="9"/>
    <s v="Q3"/>
    <s v="Friday"/>
    <s v="Chennai"/>
    <s v="Email"/>
    <s v="Vendor Query"/>
    <x v="0"/>
    <x v="0"/>
    <s v="Normal"/>
    <s v="Good"/>
    <x v="1"/>
  </r>
  <r>
    <s v="OPS-101565"/>
    <d v="2025-02-16T00:00:00"/>
    <x v="3"/>
    <s v="Hyderabad"/>
    <s v="Employee Query"/>
    <s v="Low"/>
    <x v="1"/>
    <x v="4"/>
    <x v="0"/>
    <n v="11.1"/>
    <n v="48"/>
    <x v="0"/>
    <n v="2"/>
    <n v="4"/>
    <n v="400"/>
    <n v="4440"/>
    <x v="4"/>
    <n v="2"/>
    <s v="Q1"/>
    <s v="Sunday"/>
    <s v="Hyderabad"/>
    <s v="Portal"/>
    <s v="Employee Query"/>
    <x v="3"/>
    <x v="0"/>
    <s v="Normal"/>
    <s v="Excellent"/>
    <x v="1"/>
  </r>
  <r>
    <s v="OPS-103859"/>
    <d v="2025-07-14T00:00:00"/>
    <x v="1"/>
    <s v="Chennai"/>
    <s v="System Issue"/>
    <s v="Low"/>
    <x v="3"/>
    <x v="0"/>
    <x v="1"/>
    <n v="2.2000000000000002"/>
    <n v="48"/>
    <x v="0"/>
    <n v="1"/>
    <n v="4.4000000000000004"/>
    <n v="280"/>
    <n v="616"/>
    <x v="11"/>
    <n v="7"/>
    <s v="Q3"/>
    <s v="Monday"/>
    <s v="Chennai"/>
    <s v="Phone"/>
    <s v="System Issue"/>
    <x v="1"/>
    <x v="0"/>
    <s v="Normal"/>
    <s v="Excellent"/>
    <x v="1"/>
  </r>
  <r>
    <s v="OPS-103531"/>
    <d v="2025-11-24T00:00:00"/>
    <x v="6"/>
    <s v="Pune"/>
    <s v="Data Correction"/>
    <s v="Medium"/>
    <x v="0"/>
    <x v="3"/>
    <x v="0"/>
    <n v="5.8"/>
    <n v="24"/>
    <x v="0"/>
    <n v="1"/>
    <n v="4.4000000000000004"/>
    <n v="350"/>
    <n v="2030"/>
    <x v="6"/>
    <n v="11"/>
    <s v="Q4"/>
    <s v="Monday"/>
    <s v="Pune"/>
    <s v="Email"/>
    <s v="Data Correction"/>
    <x v="6"/>
    <x v="0"/>
    <s v="Normal"/>
    <s v="Excellent"/>
    <x v="1"/>
  </r>
  <r>
    <s v="OPS-102519"/>
    <d v="2025-05-09T00:00:00"/>
    <x v="2"/>
    <s v="Bengaluru"/>
    <s v="Vendor Query"/>
    <s v="Medium"/>
    <x v="1"/>
    <x v="0"/>
    <x v="0"/>
    <n v="3.6"/>
    <n v="24"/>
    <x v="0"/>
    <n v="1"/>
    <n v="5"/>
    <n v="280"/>
    <n v="1008"/>
    <x v="2"/>
    <n v="5"/>
    <s v="Q2"/>
    <s v="Friday"/>
    <s v="Bengaluru"/>
    <s v="Portal"/>
    <s v="Vendor Query"/>
    <x v="2"/>
    <x v="0"/>
    <s v="Normal"/>
    <s v="Excellent"/>
    <x v="1"/>
  </r>
  <r>
    <s v="OPS-100126"/>
    <d v="2025-04-11T00:00:00"/>
    <x v="2"/>
    <s v="Hyderabad"/>
    <s v="Invoice Query"/>
    <s v="Medium"/>
    <x v="0"/>
    <x v="2"/>
    <x v="0"/>
    <n v="11"/>
    <n v="24"/>
    <x v="0"/>
    <n v="0"/>
    <n v="5"/>
    <n v="320"/>
    <n v="3520"/>
    <x v="10"/>
    <n v="4"/>
    <s v="Q2"/>
    <s v="Friday"/>
    <s v="Hyderabad"/>
    <s v="Email"/>
    <s v="Invoice Query"/>
    <x v="2"/>
    <x v="0"/>
    <s v="Normal"/>
    <s v="Excellent"/>
    <x v="0"/>
  </r>
  <r>
    <s v="OPS-100365"/>
    <d v="2025-05-31T00:00:00"/>
    <x v="5"/>
    <s v="Chennai"/>
    <s v="Employee Query"/>
    <s v="Critical"/>
    <x v="0"/>
    <x v="2"/>
    <x v="2"/>
    <n v="13.1"/>
    <n v="4"/>
    <x v="1"/>
    <n v="0"/>
    <n v="5"/>
    <n v="280"/>
    <n v="3668"/>
    <x v="2"/>
    <n v="5"/>
    <s v="Q2"/>
    <s v="Saturday"/>
    <s v="Chennai"/>
    <s v="Email"/>
    <s v="Employee Query"/>
    <x v="5"/>
    <x v="1"/>
    <s v="Normal"/>
    <s v="Critical"/>
    <x v="0"/>
  </r>
  <r>
    <s v="OPS-100118"/>
    <d v="2025-08-04T00:00:00"/>
    <x v="6"/>
    <s v="Pune"/>
    <s v="Compliance Request"/>
    <s v="Medium"/>
    <x v="2"/>
    <x v="3"/>
    <x v="0"/>
    <n v="4.8"/>
    <n v="24"/>
    <x v="0"/>
    <n v="0"/>
    <s v="Unknown"/>
    <n v="450"/>
    <n v="2160"/>
    <x v="1"/>
    <n v="8"/>
    <s v="Q3"/>
    <s v="Monday"/>
    <s v="Pune"/>
    <s v="Teams"/>
    <s v="Compliance Request"/>
    <x v="6"/>
    <x v="0"/>
    <s v="Normal"/>
    <s v="Excellent"/>
    <x v="0"/>
  </r>
  <r>
    <s v="OPS-104471"/>
    <d v="2025-12-20T00:00:00"/>
    <x v="1"/>
    <s v="Hyderabad"/>
    <s v="Access Request"/>
    <s v="Low"/>
    <x v="0"/>
    <x v="4"/>
    <x v="0"/>
    <n v="10"/>
    <n v="48"/>
    <x v="0"/>
    <n v="0"/>
    <n v="4.8"/>
    <n v="400"/>
    <n v="4000"/>
    <x v="7"/>
    <n v="12"/>
    <s v="Q4"/>
    <s v="Saturday"/>
    <s v="Hyderabad"/>
    <s v="Email"/>
    <s v="Access Request"/>
    <x v="1"/>
    <x v="0"/>
    <s v="Normal"/>
    <s v="Excellent"/>
    <x v="0"/>
  </r>
  <r>
    <s v="OPS-100630"/>
    <d v="2025-10-02T00:00:00"/>
    <x v="2"/>
    <s v="Chennai"/>
    <s v="Employee Query"/>
    <s v="Low"/>
    <x v="2"/>
    <x v="3"/>
    <x v="2"/>
    <n v="6.3"/>
    <n v="48"/>
    <x v="0"/>
    <n v="0"/>
    <n v="4.9000000000000004"/>
    <n v="320"/>
    <n v="2016"/>
    <x v="3"/>
    <n v="10"/>
    <s v="Q4"/>
    <s v="Thursday"/>
    <s v="Chennai"/>
    <s v="Teams"/>
    <s v="Employee Query"/>
    <x v="2"/>
    <x v="0"/>
    <s v="Normal"/>
    <s v="Excellent"/>
    <x v="0"/>
  </r>
  <r>
    <s v="OPS-102576"/>
    <d v="2025-12-26T00:00:00"/>
    <x v="0"/>
    <s v="Gurugram"/>
    <s v="Vendor Query"/>
    <s v="Low"/>
    <x v="2"/>
    <x v="3"/>
    <x v="1"/>
    <n v="5.4"/>
    <n v="48"/>
    <x v="0"/>
    <n v="2"/>
    <n v="4.3"/>
    <n v="450"/>
    <n v="2430"/>
    <x v="7"/>
    <n v="12"/>
    <s v="Q4"/>
    <s v="Friday"/>
    <s v="Gurugram"/>
    <s v="Teams"/>
    <s v="Vendor Query"/>
    <x v="0"/>
    <x v="0"/>
    <s v="Normal"/>
    <s v="Excellent"/>
    <x v="1"/>
  </r>
  <r>
    <s v="OPS-104791"/>
    <d v="2025-06-14T00:00:00"/>
    <x v="6"/>
    <s v="Gurugram"/>
    <s v="Access Request"/>
    <s v="Medium"/>
    <x v="1"/>
    <x v="1"/>
    <x v="0"/>
    <n v="1.4"/>
    <n v="24"/>
    <x v="0"/>
    <n v="0"/>
    <n v="4.5"/>
    <n v="350"/>
    <n v="490"/>
    <x v="0"/>
    <n v="6"/>
    <s v="Q2"/>
    <s v="Saturday"/>
    <s v="Gurugram"/>
    <s v="Portal"/>
    <s v="Access Request"/>
    <x v="6"/>
    <x v="0"/>
    <s v="Normal"/>
    <s v="Excellent"/>
    <x v="0"/>
  </r>
  <r>
    <s v="OPS-101686"/>
    <d v="2025-08-21T00:00:00"/>
    <x v="1"/>
    <s v="Pune"/>
    <s v="Report Request"/>
    <s v="Medium"/>
    <x v="0"/>
    <x v="3"/>
    <x v="2"/>
    <n v="5.2"/>
    <n v="24"/>
    <x v="0"/>
    <n v="1"/>
    <n v="4.4000000000000004"/>
    <n v="280"/>
    <n v="1456"/>
    <x v="1"/>
    <n v="8"/>
    <s v="Q3"/>
    <s v="Thursday"/>
    <s v="Pune"/>
    <s v="Email"/>
    <s v="Report Request"/>
    <x v="1"/>
    <x v="0"/>
    <s v="Normal"/>
    <s v="Excellent"/>
    <x v="1"/>
  </r>
  <r>
    <s v="OPS-102013"/>
    <d v="2025-02-04T00:00:00"/>
    <x v="2"/>
    <s v="Bengaluru"/>
    <s v="Employee Query"/>
    <s v="Low"/>
    <x v="2"/>
    <x v="0"/>
    <x v="0"/>
    <n v="24.3"/>
    <n v="48"/>
    <x v="0"/>
    <n v="1"/>
    <n v="3.7"/>
    <n v="350"/>
    <n v="8505"/>
    <x v="4"/>
    <n v="2"/>
    <s v="Q1"/>
    <s v="Tuesday"/>
    <s v="Bengaluru"/>
    <s v="Teams"/>
    <s v="Employee Query"/>
    <x v="2"/>
    <x v="0"/>
    <s v="Normal"/>
    <s v="Good"/>
    <x v="1"/>
  </r>
  <r>
    <s v="OPS-101989"/>
    <d v="2025-11-09T00:00:00"/>
    <x v="5"/>
    <s v="Mumbai"/>
    <s v="Access Request"/>
    <s v="Low"/>
    <x v="0"/>
    <x v="2"/>
    <x v="0"/>
    <n v="13"/>
    <n v="48"/>
    <x v="0"/>
    <n v="0"/>
    <n v="4.7"/>
    <n v="450"/>
    <n v="5850"/>
    <x v="6"/>
    <n v="11"/>
    <s v="Q4"/>
    <s v="Sunday"/>
    <s v="Mumbai"/>
    <s v="Email"/>
    <s v="Access Request"/>
    <x v="5"/>
    <x v="0"/>
    <s v="Normal"/>
    <s v="Excellent"/>
    <x v="0"/>
  </r>
  <r>
    <s v="OPS-101519"/>
    <d v="2025-01-03T00:00:00"/>
    <x v="5"/>
    <s v="Pune"/>
    <s v="Data Correction"/>
    <s v="Low"/>
    <x v="0"/>
    <x v="2"/>
    <x v="0"/>
    <n v="7.2"/>
    <n v="48"/>
    <x v="0"/>
    <n v="0"/>
    <n v="4.7"/>
    <n v="320"/>
    <n v="2304"/>
    <x v="5"/>
    <n v="1"/>
    <s v="Q1"/>
    <s v="Friday"/>
    <s v="Pune"/>
    <s v="Email"/>
    <s v="Data Correction"/>
    <x v="5"/>
    <x v="0"/>
    <s v="Normal"/>
    <s v="Excellent"/>
    <x v="0"/>
  </r>
  <r>
    <s v="OPS-104964"/>
    <d v="2025-07-26T00:00:00"/>
    <x v="1"/>
    <s v="Mumbai"/>
    <s v="Employee Query"/>
    <s v="Medium"/>
    <x v="1"/>
    <x v="0"/>
    <x v="1"/>
    <n v="34"/>
    <n v="24"/>
    <x v="1"/>
    <n v="2"/>
    <n v="3.9"/>
    <n v="320"/>
    <n v="10880"/>
    <x v="11"/>
    <n v="7"/>
    <s v="Q3"/>
    <s v="Saturday"/>
    <s v="Mumbai"/>
    <s v="Portal"/>
    <s v="Employee Query"/>
    <x v="1"/>
    <x v="1"/>
    <s v="Normal"/>
    <s v="At Risk"/>
    <x v="1"/>
  </r>
  <r>
    <s v="OPS-101513"/>
    <d v="2025-08-27T00:00:00"/>
    <x v="4"/>
    <s v="Chennai"/>
    <s v="Compliance Request"/>
    <s v="Low"/>
    <x v="0"/>
    <x v="3"/>
    <x v="0"/>
    <n v="5.8"/>
    <n v="48"/>
    <x v="0"/>
    <n v="1"/>
    <n v="5"/>
    <n v="400"/>
    <n v="2320"/>
    <x v="1"/>
    <n v="8"/>
    <s v="Q3"/>
    <s v="Wednesday"/>
    <s v="Chennai"/>
    <s v="Email"/>
    <s v="Compliance Request"/>
    <x v="4"/>
    <x v="0"/>
    <s v="Normal"/>
    <s v="Excellent"/>
    <x v="1"/>
  </r>
  <r>
    <s v="OPS-103178"/>
    <d v="2025-11-20T00:00:00"/>
    <x v="5"/>
    <s v="Chennai"/>
    <s v="Employee Query"/>
    <s v="Medium"/>
    <x v="0"/>
    <x v="3"/>
    <x v="0"/>
    <n v="26.7"/>
    <n v="24"/>
    <x v="1"/>
    <n v="0"/>
    <n v="4.0999999999999996"/>
    <n v="450"/>
    <n v="12015"/>
    <x v="6"/>
    <n v="11"/>
    <s v="Q4"/>
    <s v="Thursday"/>
    <s v="Chennai"/>
    <s v="Email"/>
    <s v="Employee Query"/>
    <x v="5"/>
    <x v="1"/>
    <s v="Normal"/>
    <s v="At Risk"/>
    <x v="0"/>
  </r>
  <r>
    <s v="OPS-100976"/>
    <d v="2025-12-01T00:00:00"/>
    <x v="0"/>
    <s v="Noida"/>
    <s v="Invoice Query"/>
    <s v="High"/>
    <x v="5"/>
    <x v="4"/>
    <x v="0"/>
    <n v="3.3"/>
    <n v="12"/>
    <x v="0"/>
    <n v="1"/>
    <n v="4.9000000000000004"/>
    <n v="280"/>
    <n v="924"/>
    <x v="7"/>
    <n v="12"/>
    <s v="Q4"/>
    <s v="Monday"/>
    <s v="Noida"/>
    <s v="Email"/>
    <s v="Invoice Query"/>
    <x v="0"/>
    <x v="0"/>
    <s v="Normal"/>
    <s v="Excellent"/>
    <x v="1"/>
  </r>
  <r>
    <s v="OPS-104685"/>
    <d v="2025-08-09T00:00:00"/>
    <x v="6"/>
    <s v="Bengaluru"/>
    <s v="System Issue"/>
    <s v="High"/>
    <x v="0"/>
    <x v="4"/>
    <x v="0"/>
    <n v="15"/>
    <n v="12"/>
    <x v="1"/>
    <n v="0"/>
    <n v="4.4000000000000004"/>
    <n v="320"/>
    <n v="4800"/>
    <x v="1"/>
    <n v="8"/>
    <s v="Q3"/>
    <s v="Saturday"/>
    <s v="Bengaluru"/>
    <s v="Email"/>
    <s v="System Issue"/>
    <x v="6"/>
    <x v="1"/>
    <s v="Normal"/>
    <s v="At Risk"/>
    <x v="0"/>
  </r>
  <r>
    <s v="OPS-103750"/>
    <d v="2025-07-29T00:00:00"/>
    <x v="0"/>
    <s v="Gurugram"/>
    <s v="Employee Query"/>
    <s v="Medium"/>
    <x v="2"/>
    <x v="2"/>
    <x v="0"/>
    <n v="12"/>
    <n v="24"/>
    <x v="0"/>
    <n v="0"/>
    <n v="4.5"/>
    <n v="400"/>
    <n v="4800"/>
    <x v="11"/>
    <n v="7"/>
    <s v="Q3"/>
    <s v="Tuesday"/>
    <s v="Gurugram"/>
    <s v="Teams"/>
    <s v="Employee Query"/>
    <x v="0"/>
    <x v="0"/>
    <s v="Normal"/>
    <s v="Excellent"/>
    <x v="0"/>
  </r>
  <r>
    <s v="OPS-104258"/>
    <d v="2025-03-24T00:00:00"/>
    <x v="2"/>
    <s v="Pune"/>
    <s v="Report Request"/>
    <s v="Low"/>
    <x v="2"/>
    <x v="0"/>
    <x v="0"/>
    <n v="15.6"/>
    <n v="48"/>
    <x v="0"/>
    <n v="1"/>
    <n v="4.5"/>
    <n v="280"/>
    <n v="4368"/>
    <x v="8"/>
    <n v="3"/>
    <s v="Q1"/>
    <s v="Monday"/>
    <s v="Pune"/>
    <s v="Teams"/>
    <s v="Report Request"/>
    <x v="2"/>
    <x v="0"/>
    <s v="Normal"/>
    <s v="Excellent"/>
    <x v="1"/>
  </r>
  <r>
    <s v="OPS-103059"/>
    <d v="2025-12-16T00:00:00"/>
    <x v="3"/>
    <s v="Chennai"/>
    <s v="Data Correction"/>
    <s v="Medium"/>
    <x v="1"/>
    <x v="3"/>
    <x v="0"/>
    <n v="17.100000000000001"/>
    <n v="24"/>
    <x v="0"/>
    <n v="0"/>
    <n v="5"/>
    <n v="280"/>
    <n v="4788"/>
    <x v="7"/>
    <n v="12"/>
    <s v="Q4"/>
    <s v="Tuesday"/>
    <s v="Chennai"/>
    <s v="Portal"/>
    <s v="Data Correction"/>
    <x v="3"/>
    <x v="0"/>
    <s v="Normal"/>
    <s v="Good"/>
    <x v="0"/>
  </r>
  <r>
    <s v="OPS-101736"/>
    <d v="2025-01-27T00:00:00"/>
    <x v="4"/>
    <s v="Noida"/>
    <s v="Vendor Query"/>
    <s v="Medium"/>
    <x v="0"/>
    <x v="3"/>
    <x v="1"/>
    <n v="38.4"/>
    <n v="24"/>
    <x v="1"/>
    <n v="2"/>
    <n v="3.7"/>
    <n v="350"/>
    <n v="13440"/>
    <x v="5"/>
    <n v="1"/>
    <s v="Q1"/>
    <s v="Monday"/>
    <s v="Noida"/>
    <s v="Email"/>
    <s v="Vendor Query"/>
    <x v="4"/>
    <x v="1"/>
    <s v="Normal"/>
    <s v="Critical"/>
    <x v="1"/>
  </r>
  <r>
    <s v="OPS-100478"/>
    <d v="2025-04-10T00:00:00"/>
    <x v="4"/>
    <s v="Bengaluru"/>
    <s v="Employee Query"/>
    <s v="Medium"/>
    <x v="0"/>
    <x v="3"/>
    <x v="0"/>
    <n v="1.5"/>
    <n v="24"/>
    <x v="0"/>
    <n v="1"/>
    <n v="4.8"/>
    <n v="320"/>
    <n v="480"/>
    <x v="10"/>
    <n v="4"/>
    <s v="Q2"/>
    <s v="Thursday"/>
    <s v="Bengaluru"/>
    <s v="Email"/>
    <s v="Employee Query"/>
    <x v="4"/>
    <x v="0"/>
    <s v="Normal"/>
    <s v="Excellent"/>
    <x v="1"/>
  </r>
  <r>
    <s v="OPS-101798"/>
    <d v="2025-12-04T00:00:00"/>
    <x v="1"/>
    <s v="Hyderabad"/>
    <s v="Invoice Query"/>
    <s v="Low"/>
    <x v="0"/>
    <x v="4"/>
    <x v="0"/>
    <n v="10.5"/>
    <n v="48"/>
    <x v="0"/>
    <n v="0"/>
    <n v="4.7"/>
    <n v="400"/>
    <n v="4200"/>
    <x v="7"/>
    <n v="12"/>
    <s v="Q4"/>
    <s v="Thursday"/>
    <s v="Hyderabad"/>
    <s v="Email"/>
    <s v="Invoice Query"/>
    <x v="1"/>
    <x v="0"/>
    <s v="Normal"/>
    <s v="Excellent"/>
    <x v="0"/>
  </r>
  <r>
    <s v="OPS-101006"/>
    <d v="2025-05-18T00:00:00"/>
    <x v="3"/>
    <s v="Gurugram"/>
    <s v="Vendor Query"/>
    <s v="Low"/>
    <x v="1"/>
    <x v="4"/>
    <x v="0"/>
    <n v="12.6"/>
    <n v="48"/>
    <x v="0"/>
    <n v="0"/>
    <n v="5"/>
    <n v="320"/>
    <n v="4032"/>
    <x v="2"/>
    <n v="5"/>
    <s v="Q2"/>
    <s v="Sunday"/>
    <s v="Gurugram"/>
    <s v="Portal"/>
    <s v="Vendor Query"/>
    <x v="3"/>
    <x v="0"/>
    <s v="Normal"/>
    <s v="Excellent"/>
    <x v="0"/>
  </r>
  <r>
    <s v="OPS-100632"/>
    <d v="2025-07-01T00:00:00"/>
    <x v="3"/>
    <s v="Noida"/>
    <s v="Vendor Query"/>
    <s v="High"/>
    <x v="0"/>
    <x v="4"/>
    <x v="0"/>
    <n v="12.7"/>
    <n v="12"/>
    <x v="1"/>
    <n v="0"/>
    <n v="4.9000000000000004"/>
    <n v="400"/>
    <n v="5080"/>
    <x v="11"/>
    <n v="7"/>
    <s v="Q3"/>
    <s v="Tuesday"/>
    <s v="Noida"/>
    <s v="Email"/>
    <s v="Vendor Query"/>
    <x v="3"/>
    <x v="1"/>
    <s v="Normal"/>
    <s v="At Risk"/>
    <x v="0"/>
  </r>
  <r>
    <s v="OPS-102641"/>
    <d v="2025-01-22T00:00:00"/>
    <x v="6"/>
    <s v="Gurugram"/>
    <s v="Access Request"/>
    <s v="Medium"/>
    <x v="0"/>
    <x v="3"/>
    <x v="0"/>
    <n v="17.899999999999999"/>
    <n v="24"/>
    <x v="0"/>
    <n v="0"/>
    <n v="4.5"/>
    <n v="450"/>
    <n v="8055"/>
    <x v="5"/>
    <n v="1"/>
    <s v="Q1"/>
    <s v="Wednesday"/>
    <s v="Gurugram"/>
    <s v="Email"/>
    <s v="Access Request"/>
    <x v="6"/>
    <x v="0"/>
    <s v="Normal"/>
    <s v="Good"/>
    <x v="0"/>
  </r>
  <r>
    <s v="OPS-101521"/>
    <d v="2025-06-07T00:00:00"/>
    <x v="0"/>
    <s v="Chennai"/>
    <s v="Data Correction"/>
    <s v="Low"/>
    <x v="0"/>
    <x v="1"/>
    <x v="0"/>
    <n v="12"/>
    <n v="48"/>
    <x v="0"/>
    <n v="0"/>
    <n v="4.5"/>
    <n v="450"/>
    <n v="5400"/>
    <x v="0"/>
    <n v="6"/>
    <s v="Q2"/>
    <s v="Saturday"/>
    <s v="Chennai"/>
    <s v="Email"/>
    <s v="Data Correction"/>
    <x v="0"/>
    <x v="0"/>
    <s v="Normal"/>
    <s v="Excellent"/>
    <x v="0"/>
  </r>
  <r>
    <s v="OPS-104654"/>
    <d v="2025-06-30T00:00:00"/>
    <x v="5"/>
    <s v="Mumbai"/>
    <s v="Vendor Query"/>
    <s v="High"/>
    <x v="0"/>
    <x v="4"/>
    <x v="0"/>
    <n v="4"/>
    <n v="12"/>
    <x v="0"/>
    <n v="2"/>
    <n v="4.4000000000000004"/>
    <n v="400"/>
    <n v="1600"/>
    <x v="0"/>
    <n v="6"/>
    <s v="Q2"/>
    <s v="Monday"/>
    <s v="Mumbai"/>
    <s v="Email"/>
    <s v="Vendor Query"/>
    <x v="5"/>
    <x v="0"/>
    <s v="Normal"/>
    <s v="Excellent"/>
    <x v="1"/>
  </r>
  <r>
    <s v="OPS-101399"/>
    <d v="2025-05-28T00:00:00"/>
    <x v="2"/>
    <s v="Hyderabad"/>
    <s v="Employee Query"/>
    <s v="High"/>
    <x v="2"/>
    <x v="0"/>
    <x v="0"/>
    <n v="27.4"/>
    <n v="12"/>
    <x v="1"/>
    <n v="1"/>
    <n v="4.3"/>
    <n v="350"/>
    <n v="9590"/>
    <x v="2"/>
    <n v="5"/>
    <s v="Q2"/>
    <s v="Wednesday"/>
    <s v="Hyderabad"/>
    <s v="Teams"/>
    <s v="Employee Query"/>
    <x v="2"/>
    <x v="1"/>
    <s v="Normal"/>
    <s v="Critical"/>
    <x v="1"/>
  </r>
  <r>
    <s v="OPS-104215"/>
    <d v="2025-03-06T00:00:00"/>
    <x v="1"/>
    <s v="Chennai"/>
    <s v="Invoice Query"/>
    <s v="Critical"/>
    <x v="0"/>
    <x v="2"/>
    <x v="0"/>
    <n v="12.8"/>
    <n v="4"/>
    <x v="1"/>
    <n v="2"/>
    <n v="3.7"/>
    <n v="280"/>
    <n v="3584"/>
    <x v="8"/>
    <n v="3"/>
    <s v="Q1"/>
    <s v="Thursday"/>
    <s v="Chennai"/>
    <s v="Email"/>
    <s v="Invoice Query"/>
    <x v="1"/>
    <x v="1"/>
    <s v="Critical Risk"/>
    <s v="Critical"/>
    <x v="1"/>
  </r>
  <r>
    <s v="OPS-102329"/>
    <d v="2025-04-14T00:00:00"/>
    <x v="2"/>
    <s v="Pune"/>
    <s v="Compliance Request"/>
    <s v="Medium"/>
    <x v="0"/>
    <x v="1"/>
    <x v="1"/>
    <n v="19.399999999999999"/>
    <n v="24"/>
    <x v="0"/>
    <n v="3"/>
    <n v="3.5"/>
    <n v="280"/>
    <n v="5432"/>
    <x v="10"/>
    <n v="4"/>
    <s v="Q2"/>
    <s v="Monday"/>
    <s v="Pune"/>
    <s v="Email"/>
    <s v="Compliance Request"/>
    <x v="2"/>
    <x v="0"/>
    <s v="Normal"/>
    <s v="Good"/>
    <x v="1"/>
  </r>
  <r>
    <s v="OPS-104408"/>
    <d v="2025-09-02T00:00:00"/>
    <x v="3"/>
    <s v="Mumbai"/>
    <s v="Data Correction"/>
    <s v="Low"/>
    <x v="0"/>
    <x v="4"/>
    <x v="1"/>
    <n v="14.3"/>
    <n v="48"/>
    <x v="0"/>
    <n v="2"/>
    <n v="4"/>
    <n v="400"/>
    <n v="5720"/>
    <x v="9"/>
    <n v="9"/>
    <s v="Q3"/>
    <s v="Tuesday"/>
    <s v="Mumbai"/>
    <s v="Email"/>
    <s v="Data Correction"/>
    <x v="3"/>
    <x v="0"/>
    <s v="Normal"/>
    <s v="Excellent"/>
    <x v="1"/>
  </r>
  <r>
    <s v="OPS-102938"/>
    <d v="2025-05-23T00:00:00"/>
    <x v="0"/>
    <s v="Pune"/>
    <s v="Report Request"/>
    <s v="Medium"/>
    <x v="2"/>
    <x v="2"/>
    <x v="0"/>
    <n v="1.9"/>
    <n v="24"/>
    <x v="0"/>
    <n v="1"/>
    <n v="4.7"/>
    <n v="400"/>
    <n v="760"/>
    <x v="2"/>
    <n v="5"/>
    <s v="Q2"/>
    <s v="Friday"/>
    <s v="Pune"/>
    <s v="Teams"/>
    <s v="Report Request"/>
    <x v="0"/>
    <x v="0"/>
    <s v="Normal"/>
    <s v="Excellent"/>
    <x v="1"/>
  </r>
  <r>
    <s v="OPS-104470"/>
    <d v="2025-01-18T00:00:00"/>
    <x v="4"/>
    <s v="Noida"/>
    <s v="Invoice Query"/>
    <s v="Low"/>
    <x v="3"/>
    <x v="2"/>
    <x v="0"/>
    <n v="12.6"/>
    <n v="48"/>
    <x v="0"/>
    <n v="0"/>
    <n v="4.5999999999999996"/>
    <n v="350"/>
    <n v="4410"/>
    <x v="5"/>
    <n v="1"/>
    <s v="Q1"/>
    <s v="Saturday"/>
    <s v="Noida"/>
    <s v="Phone"/>
    <s v="Invoice Query"/>
    <x v="4"/>
    <x v="0"/>
    <s v="Normal"/>
    <s v="Excellent"/>
    <x v="0"/>
  </r>
  <r>
    <s v="OPS-102463"/>
    <d v="2025-03-04T00:00:00"/>
    <x v="0"/>
    <s v="Gurugram"/>
    <s v="Report Request"/>
    <s v="Low"/>
    <x v="1"/>
    <x v="2"/>
    <x v="1"/>
    <n v="15"/>
    <n v="48"/>
    <x v="0"/>
    <n v="2"/>
    <n v="3.9"/>
    <n v="350"/>
    <n v="5250"/>
    <x v="8"/>
    <n v="3"/>
    <s v="Q1"/>
    <s v="Tuesday"/>
    <s v="Gurugram"/>
    <s v="Portal"/>
    <s v="Report Request"/>
    <x v="0"/>
    <x v="0"/>
    <s v="Normal"/>
    <s v="Excellent"/>
    <x v="1"/>
  </r>
  <r>
    <s v="OPS-104722"/>
    <d v="2025-07-30T00:00:00"/>
    <x v="0"/>
    <s v="Bengaluru"/>
    <s v="Data Correction"/>
    <s v="High"/>
    <x v="0"/>
    <x v="1"/>
    <x v="0"/>
    <n v="18"/>
    <n v="12"/>
    <x v="1"/>
    <n v="0"/>
    <n v="4.2"/>
    <n v="450"/>
    <n v="8100"/>
    <x v="11"/>
    <n v="7"/>
    <s v="Q3"/>
    <s v="Wednesday"/>
    <s v="Bengaluru"/>
    <s v="Email"/>
    <s v="Data Correction"/>
    <x v="0"/>
    <x v="1"/>
    <s v="Normal"/>
    <s v="At Risk"/>
    <x v="0"/>
  </r>
  <r>
    <s v="OPS-102997"/>
    <d v="2025-10-02T00:00:00"/>
    <x v="5"/>
    <s v="Noida"/>
    <s v="Compliance Request"/>
    <s v="Low"/>
    <x v="0"/>
    <x v="0"/>
    <x v="0"/>
    <n v="16.100000000000001"/>
    <n v="48"/>
    <x v="0"/>
    <n v="2"/>
    <n v="4.2"/>
    <n v="280"/>
    <n v="4508"/>
    <x v="3"/>
    <n v="10"/>
    <s v="Q4"/>
    <s v="Thursday"/>
    <s v="Noida"/>
    <s v="Email"/>
    <s v="Compliance Request"/>
    <x v="5"/>
    <x v="0"/>
    <s v="Normal"/>
    <s v="Excellent"/>
    <x v="1"/>
  </r>
  <r>
    <s v="OPS-102918"/>
    <d v="2025-05-24T00:00:00"/>
    <x v="3"/>
    <s v="Pune"/>
    <s v="Vendor Query"/>
    <s v="Critical"/>
    <x v="0"/>
    <x v="0"/>
    <x v="0"/>
    <n v="7.4"/>
    <n v="4"/>
    <x v="1"/>
    <n v="0"/>
    <n v="5"/>
    <n v="400"/>
    <n v="2960"/>
    <x v="2"/>
    <n v="5"/>
    <s v="Q2"/>
    <s v="Saturday"/>
    <s v="Pune"/>
    <s v="Email"/>
    <s v="Vendor Query"/>
    <x v="3"/>
    <x v="1"/>
    <s v="Normal"/>
    <s v="Critical"/>
    <x v="0"/>
  </r>
  <r>
    <s v="OPS-103324"/>
    <d v="2025-07-20T00:00:00"/>
    <x v="0"/>
    <s v="Gurugram"/>
    <s v="Invoice Query"/>
    <s v="Medium"/>
    <x v="1"/>
    <x v="0"/>
    <x v="2"/>
    <n v="3.2"/>
    <n v="24"/>
    <x v="0"/>
    <n v="1"/>
    <n v="4.7"/>
    <n v="350"/>
    <n v="1120"/>
    <x v="11"/>
    <n v="7"/>
    <s v="Q3"/>
    <s v="Sunday"/>
    <s v="Gurugram"/>
    <s v="Portal"/>
    <s v="Invoice Query"/>
    <x v="0"/>
    <x v="0"/>
    <s v="Normal"/>
    <s v="Excellent"/>
    <x v="1"/>
  </r>
  <r>
    <s v="OPS-102621"/>
    <d v="2025-02-08T00:00:00"/>
    <x v="5"/>
    <s v="Gurugram"/>
    <s v="Invoice Query"/>
    <s v="Low"/>
    <x v="0"/>
    <x v="0"/>
    <x v="0"/>
    <n v="7.7"/>
    <n v="48"/>
    <x v="0"/>
    <n v="0"/>
    <n v="4.8"/>
    <n v="350"/>
    <n v="2695"/>
    <x v="4"/>
    <n v="2"/>
    <s v="Q1"/>
    <s v="Saturday"/>
    <s v="Gurugram"/>
    <s v="Email"/>
    <s v="Invoice Query"/>
    <x v="5"/>
    <x v="0"/>
    <s v="Normal"/>
    <s v="Excellent"/>
    <x v="0"/>
  </r>
  <r>
    <s v="OPS-101998"/>
    <d v="2025-04-30T00:00:00"/>
    <x v="0"/>
    <s v="Noida"/>
    <s v="Invoice Query"/>
    <s v="Medium"/>
    <x v="3"/>
    <x v="3"/>
    <x v="0"/>
    <n v="3.6"/>
    <n v="24"/>
    <x v="0"/>
    <n v="0"/>
    <n v="4.5"/>
    <n v="350"/>
    <n v="1260"/>
    <x v="10"/>
    <n v="4"/>
    <s v="Q2"/>
    <s v="Wednesday"/>
    <s v="Noida"/>
    <s v="Phone"/>
    <s v="Invoice Query"/>
    <x v="0"/>
    <x v="0"/>
    <s v="Normal"/>
    <s v="Excellent"/>
    <x v="0"/>
  </r>
  <r>
    <s v="OPS-104302"/>
    <d v="2025-02-26T00:00:00"/>
    <x v="6"/>
    <s v="Hyderabad"/>
    <s v="Invoice Query"/>
    <s v="Low"/>
    <x v="0"/>
    <x v="3"/>
    <x v="0"/>
    <n v="15.2"/>
    <n v="48"/>
    <x v="0"/>
    <n v="0"/>
    <n v="5"/>
    <n v="450"/>
    <n v="6840"/>
    <x v="4"/>
    <n v="2"/>
    <s v="Q1"/>
    <s v="Wednesday"/>
    <s v="Hyderabad"/>
    <s v="Email"/>
    <s v="Invoice Query"/>
    <x v="6"/>
    <x v="0"/>
    <s v="Normal"/>
    <s v="Excellent"/>
    <x v="0"/>
  </r>
  <r>
    <s v="OPS-103118"/>
    <d v="2025-08-03T00:00:00"/>
    <x v="2"/>
    <s v="Noida"/>
    <s v="Report Request"/>
    <s v="Low"/>
    <x v="0"/>
    <x v="2"/>
    <x v="0"/>
    <n v="7.6"/>
    <n v="48"/>
    <x v="0"/>
    <n v="0"/>
    <n v="5"/>
    <n v="400"/>
    <n v="3040"/>
    <x v="1"/>
    <n v="8"/>
    <s v="Q3"/>
    <s v="Sunday"/>
    <s v="Noida"/>
    <s v="Email"/>
    <s v="Report Request"/>
    <x v="2"/>
    <x v="0"/>
    <s v="Normal"/>
    <s v="Excellent"/>
    <x v="0"/>
  </r>
  <r>
    <s v="OPS-101807"/>
    <d v="2025-09-24T00:00:00"/>
    <x v="6"/>
    <s v="Noida"/>
    <s v="Compliance Request"/>
    <s v="Low"/>
    <x v="0"/>
    <x v="2"/>
    <x v="0"/>
    <n v="7.7"/>
    <n v="48"/>
    <x v="0"/>
    <n v="0"/>
    <n v="4.3"/>
    <n v="350"/>
    <n v="2695"/>
    <x v="9"/>
    <n v="9"/>
    <s v="Q3"/>
    <s v="Wednesday"/>
    <s v="Noida"/>
    <s v="Email"/>
    <s v="Compliance Request"/>
    <x v="6"/>
    <x v="0"/>
    <s v="Normal"/>
    <s v="Excellent"/>
    <x v="0"/>
  </r>
  <r>
    <s v="OPS-101990"/>
    <d v="2025-03-05T00:00:00"/>
    <x v="5"/>
    <s v="Chennai"/>
    <s v="Data Correction"/>
    <s v="Low"/>
    <x v="1"/>
    <x v="4"/>
    <x v="0"/>
    <n v="16.8"/>
    <n v="48"/>
    <x v="0"/>
    <n v="0"/>
    <n v="4.5999999999999996"/>
    <n v="450"/>
    <n v="7560"/>
    <x v="8"/>
    <n v="3"/>
    <s v="Q1"/>
    <s v="Wednesday"/>
    <s v="Chennai"/>
    <s v="Portal"/>
    <s v="Data Correction"/>
    <x v="5"/>
    <x v="0"/>
    <s v="Normal"/>
    <s v="Excellent"/>
    <x v="0"/>
  </r>
  <r>
    <s v="OPS-101576"/>
    <d v="2025-05-25T00:00:00"/>
    <x v="0"/>
    <s v="Gurugram"/>
    <s v="Compliance Request"/>
    <s v="Medium"/>
    <x v="2"/>
    <x v="1"/>
    <x v="0"/>
    <n v="7.2"/>
    <n v="24"/>
    <x v="0"/>
    <n v="0"/>
    <n v="5"/>
    <n v="350"/>
    <n v="2520"/>
    <x v="2"/>
    <n v="5"/>
    <s v="Q2"/>
    <s v="Sunday"/>
    <s v="Gurugram"/>
    <s v="Teams"/>
    <s v="Compliance Request"/>
    <x v="0"/>
    <x v="0"/>
    <s v="Normal"/>
    <s v="Excellent"/>
    <x v="0"/>
  </r>
  <r>
    <s v="OPS-102600"/>
    <d v="2025-08-14T00:00:00"/>
    <x v="0"/>
    <s v="Noida"/>
    <s v="Access Request"/>
    <s v="Medium"/>
    <x v="3"/>
    <x v="0"/>
    <x v="0"/>
    <n v="11.4"/>
    <n v="24"/>
    <x v="0"/>
    <n v="0"/>
    <n v="4.4000000000000004"/>
    <n v="320"/>
    <n v="3648"/>
    <x v="1"/>
    <n v="8"/>
    <s v="Q3"/>
    <s v="Thursday"/>
    <s v="Noida"/>
    <s v="Phone"/>
    <s v="Access Request"/>
    <x v="0"/>
    <x v="0"/>
    <s v="Normal"/>
    <s v="Excellent"/>
    <x v="0"/>
  </r>
  <r>
    <s v="OPS-103951"/>
    <d v="2025-09-09T00:00:00"/>
    <x v="1"/>
    <s v="Bengaluru"/>
    <s v="Data Correction"/>
    <s v="Medium"/>
    <x v="2"/>
    <x v="2"/>
    <x v="0"/>
    <n v="13.4"/>
    <n v="24"/>
    <x v="0"/>
    <n v="1"/>
    <n v="4.2"/>
    <n v="350"/>
    <n v="4690"/>
    <x v="9"/>
    <n v="9"/>
    <s v="Q3"/>
    <s v="Tuesday"/>
    <s v="Bengaluru"/>
    <s v="Teams"/>
    <s v="Data Correction"/>
    <x v="1"/>
    <x v="0"/>
    <s v="Normal"/>
    <s v="Good"/>
    <x v="1"/>
  </r>
  <r>
    <s v="OPS-101199"/>
    <d v="2025-05-30T00:00:00"/>
    <x v="6"/>
    <s v="Chennai"/>
    <s v="Vendor Query"/>
    <s v="Medium"/>
    <x v="0"/>
    <x v="2"/>
    <x v="0"/>
    <n v="18.3"/>
    <n v="24"/>
    <x v="0"/>
    <n v="0"/>
    <n v="4.8"/>
    <n v="350"/>
    <n v="6405"/>
    <x v="2"/>
    <n v="5"/>
    <s v="Q2"/>
    <s v="Friday"/>
    <s v="Chennai"/>
    <s v="Email"/>
    <s v="Vendor Query"/>
    <x v="6"/>
    <x v="0"/>
    <s v="Normal"/>
    <s v="Good"/>
    <x v="0"/>
  </r>
  <r>
    <s v="OPS-102369"/>
    <d v="2025-01-12T00:00:00"/>
    <x v="0"/>
    <s v="Mumbai"/>
    <s v="Invoice Query"/>
    <s v="Low"/>
    <x v="2"/>
    <x v="0"/>
    <x v="0"/>
    <n v="13.7"/>
    <n v="48"/>
    <x v="0"/>
    <n v="1"/>
    <n v="4.0999999999999996"/>
    <n v="450"/>
    <n v="6165"/>
    <x v="5"/>
    <n v="1"/>
    <s v="Q1"/>
    <s v="Sunday"/>
    <s v="Mumbai"/>
    <s v="Teams"/>
    <s v="Invoice Query"/>
    <x v="0"/>
    <x v="0"/>
    <s v="Normal"/>
    <s v="Excellent"/>
    <x v="1"/>
  </r>
  <r>
    <s v="OPS-103597"/>
    <d v="2025-09-22T00:00:00"/>
    <x v="5"/>
    <s v="Hyderabad"/>
    <s v="Employee Query"/>
    <s v="Low"/>
    <x v="3"/>
    <x v="0"/>
    <x v="0"/>
    <n v="11.6"/>
    <n v="48"/>
    <x v="0"/>
    <n v="1"/>
    <n v="4.5999999999999996"/>
    <n v="450"/>
    <n v="5220"/>
    <x v="9"/>
    <n v="9"/>
    <s v="Q3"/>
    <s v="Monday"/>
    <s v="Hyderabad"/>
    <s v="Phone"/>
    <s v="Employee Query"/>
    <x v="5"/>
    <x v="0"/>
    <s v="Normal"/>
    <s v="Excellent"/>
    <x v="1"/>
  </r>
  <r>
    <s v="OPS-100470"/>
    <d v="2025-03-10T00:00:00"/>
    <x v="5"/>
    <s v="Chennai"/>
    <s v="Employee Query"/>
    <s v="High"/>
    <x v="2"/>
    <x v="2"/>
    <x v="2"/>
    <n v="12.9"/>
    <n v="12"/>
    <x v="1"/>
    <n v="1"/>
    <n v="3.9"/>
    <n v="400"/>
    <n v="5160"/>
    <x v="8"/>
    <n v="3"/>
    <s v="Q1"/>
    <s v="Monday"/>
    <s v="Chennai"/>
    <s v="Teams"/>
    <s v="Employee Query"/>
    <x v="5"/>
    <x v="1"/>
    <s v="Normal"/>
    <s v="At Risk"/>
    <x v="1"/>
  </r>
  <r>
    <s v="OPS-104578"/>
    <d v="2025-01-11T00:00:00"/>
    <x v="5"/>
    <s v="Mumbai"/>
    <s v="Report Request"/>
    <s v="Low"/>
    <x v="3"/>
    <x v="3"/>
    <x v="0"/>
    <n v="9.3000000000000007"/>
    <n v="48"/>
    <x v="0"/>
    <n v="0"/>
    <n v="5"/>
    <n v="320"/>
    <n v="2976"/>
    <x v="5"/>
    <n v="1"/>
    <s v="Q1"/>
    <s v="Saturday"/>
    <s v="Mumbai"/>
    <s v="Phone"/>
    <s v="Report Request"/>
    <x v="5"/>
    <x v="0"/>
    <s v="Normal"/>
    <s v="Excellent"/>
    <x v="0"/>
  </r>
  <r>
    <s v="OPS-104933"/>
    <d v="2025-10-26T00:00:00"/>
    <x v="5"/>
    <s v="Gurugram"/>
    <s v="Data Correction"/>
    <s v="High"/>
    <x v="0"/>
    <x v="0"/>
    <x v="0"/>
    <n v="10.4"/>
    <n v="12"/>
    <x v="0"/>
    <n v="0"/>
    <n v="4.7"/>
    <n v="350"/>
    <n v="3640"/>
    <x v="3"/>
    <n v="10"/>
    <s v="Q4"/>
    <s v="Sunday"/>
    <s v="Gurugram"/>
    <s v="Email"/>
    <s v="Data Correction"/>
    <x v="5"/>
    <x v="0"/>
    <s v="Normal"/>
    <s v="Good"/>
    <x v="0"/>
  </r>
  <r>
    <s v="OPS-100867"/>
    <d v="2025-12-16T00:00:00"/>
    <x v="0"/>
    <s v="Noida"/>
    <s v="Data Correction"/>
    <s v="Low"/>
    <x v="0"/>
    <x v="1"/>
    <x v="0"/>
    <n v="8.3000000000000007"/>
    <n v="48"/>
    <x v="0"/>
    <n v="0"/>
    <n v="4.8"/>
    <n v="450"/>
    <n v="3735"/>
    <x v="7"/>
    <n v="12"/>
    <s v="Q4"/>
    <s v="Tuesday"/>
    <s v="Noida"/>
    <s v="Email"/>
    <s v="Data Correction"/>
    <x v="0"/>
    <x v="0"/>
    <s v="Normal"/>
    <s v="Excellent"/>
    <x v="0"/>
  </r>
  <r>
    <s v="OPS-100080"/>
    <d v="2025-07-09T00:00:00"/>
    <x v="0"/>
    <s v="Hyderabad"/>
    <s v="Report Request"/>
    <s v="Low"/>
    <x v="3"/>
    <x v="0"/>
    <x v="0"/>
    <n v="4.8"/>
    <n v="48"/>
    <x v="0"/>
    <n v="1"/>
    <n v="4.5"/>
    <n v="450"/>
    <n v="2160"/>
    <x v="11"/>
    <n v="7"/>
    <s v="Q3"/>
    <s v="Wednesday"/>
    <s v="Hyderabad"/>
    <s v="Phone"/>
    <s v="Report Request"/>
    <x v="0"/>
    <x v="0"/>
    <s v="Normal"/>
    <s v="Excellent"/>
    <x v="1"/>
  </r>
  <r>
    <s v="OPS-100534"/>
    <d v="2025-11-10T00:00:00"/>
    <x v="3"/>
    <s v="Mumbai"/>
    <s v="Employee Query"/>
    <s v="Medium"/>
    <x v="3"/>
    <x v="0"/>
    <x v="0"/>
    <n v="10.8"/>
    <n v="24"/>
    <x v="0"/>
    <n v="0"/>
    <n v="4.5"/>
    <n v="450"/>
    <n v="4860"/>
    <x v="6"/>
    <n v="11"/>
    <s v="Q4"/>
    <s v="Monday"/>
    <s v="Mumbai"/>
    <s v="Phone"/>
    <s v="Employee Query"/>
    <x v="3"/>
    <x v="0"/>
    <s v="Normal"/>
    <s v="Excellent"/>
    <x v="0"/>
  </r>
  <r>
    <s v="OPS-101110"/>
    <d v="2025-11-20T00:00:00"/>
    <x v="4"/>
    <s v="Chennai"/>
    <s v="Invoice Query"/>
    <s v="Low"/>
    <x v="3"/>
    <x v="0"/>
    <x v="0"/>
    <n v="15.1"/>
    <n v="48"/>
    <x v="0"/>
    <n v="1"/>
    <n v="3.9"/>
    <n v="450"/>
    <n v="6795"/>
    <x v="6"/>
    <n v="11"/>
    <s v="Q4"/>
    <s v="Thursday"/>
    <s v="Chennai"/>
    <s v="Phone"/>
    <s v="Invoice Query"/>
    <x v="4"/>
    <x v="0"/>
    <s v="Normal"/>
    <s v="Excellent"/>
    <x v="1"/>
  </r>
  <r>
    <s v="OPS-102339"/>
    <d v="2025-03-25T00:00:00"/>
    <x v="1"/>
    <s v="Pune"/>
    <s v="Invoice Query"/>
    <s v="Critical"/>
    <x v="0"/>
    <x v="2"/>
    <x v="0"/>
    <n v="12.8"/>
    <n v="4"/>
    <x v="1"/>
    <n v="0"/>
    <n v="4.9000000000000004"/>
    <n v="450"/>
    <n v="5760"/>
    <x v="8"/>
    <n v="3"/>
    <s v="Q1"/>
    <s v="Tuesday"/>
    <s v="Pune"/>
    <s v="Email"/>
    <s v="Invoice Query"/>
    <x v="1"/>
    <x v="1"/>
    <s v="Normal"/>
    <s v="Critical"/>
    <x v="0"/>
  </r>
  <r>
    <s v="OPS-104362"/>
    <d v="2025-11-11T00:00:00"/>
    <x v="0"/>
    <s v="Noida"/>
    <s v="Vendor Query"/>
    <s v="Medium"/>
    <x v="0"/>
    <x v="1"/>
    <x v="0"/>
    <n v="3.4"/>
    <n v="24"/>
    <x v="0"/>
    <n v="1"/>
    <n v="4.5"/>
    <n v="450"/>
    <n v="1530"/>
    <x v="6"/>
    <n v="11"/>
    <s v="Q4"/>
    <s v="Tuesday"/>
    <s v="Noida"/>
    <s v="Email"/>
    <s v="Vendor Query"/>
    <x v="0"/>
    <x v="0"/>
    <s v="Normal"/>
    <s v="Excellent"/>
    <x v="1"/>
  </r>
  <r>
    <s v="OPS-100165"/>
    <d v="2025-01-28T00:00:00"/>
    <x v="2"/>
    <s v="Noida"/>
    <s v="Data Correction"/>
    <s v="Low"/>
    <x v="2"/>
    <x v="3"/>
    <x v="1"/>
    <n v="6.6"/>
    <n v="48"/>
    <x v="0"/>
    <n v="2"/>
    <n v="3.9"/>
    <n v="350"/>
    <n v="2310"/>
    <x v="5"/>
    <n v="1"/>
    <s v="Q1"/>
    <s v="Tuesday"/>
    <s v="Noida"/>
    <s v="Teams"/>
    <s v="Data Correction"/>
    <x v="2"/>
    <x v="0"/>
    <s v="Normal"/>
    <s v="Excellent"/>
    <x v="1"/>
  </r>
  <r>
    <s v="OPS-104015"/>
    <d v="2025-06-22T00:00:00"/>
    <x v="3"/>
    <s v="Chennai"/>
    <s v="Access Request"/>
    <s v="High"/>
    <x v="0"/>
    <x v="3"/>
    <x v="0"/>
    <n v="2.2000000000000002"/>
    <n v="12"/>
    <x v="0"/>
    <n v="0"/>
    <n v="4.2"/>
    <n v="280"/>
    <n v="616"/>
    <x v="0"/>
    <n v="6"/>
    <s v="Q2"/>
    <s v="Sunday"/>
    <s v="Chennai"/>
    <s v="Email"/>
    <s v="Access Request"/>
    <x v="3"/>
    <x v="0"/>
    <s v="Normal"/>
    <s v="Excellent"/>
    <x v="0"/>
  </r>
  <r>
    <s v="OPS-104529"/>
    <d v="2025-06-26T00:00:00"/>
    <x v="1"/>
    <s v="Mumbai"/>
    <s v="Data Correction"/>
    <s v="High"/>
    <x v="0"/>
    <x v="2"/>
    <x v="0"/>
    <n v="8.8000000000000007"/>
    <n v="12"/>
    <x v="0"/>
    <n v="0"/>
    <n v="4.5999999999999996"/>
    <n v="350"/>
    <n v="3080"/>
    <x v="0"/>
    <n v="6"/>
    <s v="Q2"/>
    <s v="Thursday"/>
    <s v="Mumbai"/>
    <s v="Email"/>
    <s v="Data Correction"/>
    <x v="1"/>
    <x v="0"/>
    <s v="Normal"/>
    <s v="Good"/>
    <x v="0"/>
  </r>
  <r>
    <s v="OPS-100876"/>
    <d v="2025-01-08T00:00:00"/>
    <x v="1"/>
    <s v="Noida"/>
    <s v="Access Request"/>
    <s v="Medium"/>
    <x v="2"/>
    <x v="5"/>
    <x v="0"/>
    <n v="11.6"/>
    <n v="24"/>
    <x v="0"/>
    <n v="0"/>
    <n v="4.7"/>
    <n v="350"/>
    <n v="4060"/>
    <x v="5"/>
    <n v="1"/>
    <s v="Q1"/>
    <s v="Wednesday"/>
    <s v="Noida"/>
    <s v="Teams"/>
    <s v="Access Request"/>
    <x v="1"/>
    <x v="0"/>
    <s v="Normal"/>
    <s v="Excellent"/>
    <x v="0"/>
  </r>
  <r>
    <s v="OPS-100186"/>
    <d v="2025-08-13T00:00:00"/>
    <x v="5"/>
    <s v="Mumbai"/>
    <s v="Employee Query"/>
    <s v="Medium"/>
    <x v="0"/>
    <x v="2"/>
    <x v="1"/>
    <n v="21.9"/>
    <n v="24"/>
    <x v="0"/>
    <n v="1"/>
    <n v="4.2"/>
    <n v="450"/>
    <n v="9855"/>
    <x v="1"/>
    <n v="8"/>
    <s v="Q3"/>
    <s v="Wednesday"/>
    <s v="Mumbai"/>
    <s v="Email"/>
    <s v="Employee Query"/>
    <x v="5"/>
    <x v="0"/>
    <s v="Normal"/>
    <s v="Good"/>
    <x v="1"/>
  </r>
  <r>
    <s v="OPS-102166"/>
    <d v="2025-08-27T00:00:00"/>
    <x v="6"/>
    <s v="Gurugram"/>
    <s v="Compliance Request"/>
    <s v="Medium"/>
    <x v="0"/>
    <x v="3"/>
    <x v="0"/>
    <n v="9.8000000000000007"/>
    <n v="24"/>
    <x v="0"/>
    <n v="0"/>
    <n v="4.8"/>
    <n v="350"/>
    <n v="3430"/>
    <x v="1"/>
    <n v="8"/>
    <s v="Q3"/>
    <s v="Wednesday"/>
    <s v="Gurugram"/>
    <s v="Email"/>
    <s v="Compliance Request"/>
    <x v="6"/>
    <x v="0"/>
    <s v="Normal"/>
    <s v="Excellent"/>
    <x v="0"/>
  </r>
  <r>
    <s v="OPS-102470"/>
    <d v="2025-04-02T00:00:00"/>
    <x v="0"/>
    <s v="Noida"/>
    <s v="Unknown"/>
    <s v="High"/>
    <x v="2"/>
    <x v="4"/>
    <x v="0"/>
    <n v="20.6"/>
    <n v="12"/>
    <x v="1"/>
    <n v="0"/>
    <n v="4.3"/>
    <n v="320"/>
    <n v="6592"/>
    <x v="10"/>
    <n v="4"/>
    <s v="Q2"/>
    <s v="Wednesday"/>
    <s v="Noida"/>
    <s v="Teams"/>
    <s v="Unknown"/>
    <x v="0"/>
    <x v="1"/>
    <s v="Normal"/>
    <s v="Critical"/>
    <x v="0"/>
  </r>
  <r>
    <s v="OPS-101476"/>
    <d v="2025-04-18T00:00:00"/>
    <x v="0"/>
    <s v="Chennai"/>
    <s v="Invoice Query"/>
    <s v="Medium"/>
    <x v="0"/>
    <x v="4"/>
    <x v="0"/>
    <n v="27.4"/>
    <n v="24"/>
    <x v="1"/>
    <n v="0"/>
    <n v="4.2"/>
    <n v="320"/>
    <n v="8768"/>
    <x v="10"/>
    <n v="4"/>
    <s v="Q2"/>
    <s v="Friday"/>
    <s v="Chennai"/>
    <s v="Email"/>
    <s v="Invoice Query"/>
    <x v="0"/>
    <x v="1"/>
    <s v="Normal"/>
    <s v="At Risk"/>
    <x v="0"/>
  </r>
  <r>
    <s v="OPS-100136"/>
    <d v="2025-12-12T00:00:00"/>
    <x v="6"/>
    <s v="Hyderabad"/>
    <s v="Data Correction"/>
    <s v="Low"/>
    <x v="3"/>
    <x v="3"/>
    <x v="0"/>
    <n v="20.6"/>
    <n v="48"/>
    <x v="0"/>
    <n v="0"/>
    <n v="4.5999999999999996"/>
    <n v="450"/>
    <n v="9270"/>
    <x v="7"/>
    <n v="12"/>
    <s v="Q4"/>
    <s v="Friday"/>
    <s v="Hyderabad"/>
    <s v="Phone"/>
    <s v="Data Correction"/>
    <x v="6"/>
    <x v="0"/>
    <s v="Normal"/>
    <s v="Excellent"/>
    <x v="0"/>
  </r>
  <r>
    <s v="OPS-102420"/>
    <d v="2025-11-30T00:00:00"/>
    <x v="1"/>
    <s v="Noida"/>
    <s v="System Issue"/>
    <s v="High"/>
    <x v="0"/>
    <x v="2"/>
    <x v="0"/>
    <n v="12.6"/>
    <n v="12"/>
    <x v="1"/>
    <n v="1"/>
    <n v="4.5"/>
    <n v="400"/>
    <n v="5040"/>
    <x v="6"/>
    <n v="11"/>
    <s v="Q4"/>
    <s v="Sunday"/>
    <s v="Noida"/>
    <s v="Email"/>
    <s v="System Issue"/>
    <x v="1"/>
    <x v="1"/>
    <s v="Normal"/>
    <s v="At Risk"/>
    <x v="1"/>
  </r>
  <r>
    <s v="OPS-103937"/>
    <d v="2025-06-10T00:00:00"/>
    <x v="3"/>
    <s v="Noida"/>
    <s v="Vendor Query"/>
    <s v="Low"/>
    <x v="1"/>
    <x v="1"/>
    <x v="0"/>
    <n v="14.5"/>
    <n v="48"/>
    <x v="0"/>
    <n v="0"/>
    <n v="4.8"/>
    <n v="400"/>
    <n v="5800"/>
    <x v="0"/>
    <n v="6"/>
    <s v="Q2"/>
    <s v="Tuesday"/>
    <s v="Noida"/>
    <s v="Portal"/>
    <s v="Vendor Query"/>
    <x v="3"/>
    <x v="0"/>
    <s v="Normal"/>
    <s v="Excellent"/>
    <x v="0"/>
  </r>
  <r>
    <s v="OPS-104465"/>
    <d v="2025-09-09T00:00:00"/>
    <x v="6"/>
    <s v="Noida"/>
    <s v="Access Request"/>
    <s v="Medium"/>
    <x v="2"/>
    <x v="0"/>
    <x v="2"/>
    <n v="54.3"/>
    <n v="24"/>
    <x v="1"/>
    <n v="0"/>
    <n v="3.3"/>
    <n v="400"/>
    <n v="21720"/>
    <x v="9"/>
    <n v="9"/>
    <s v="Q3"/>
    <s v="Tuesday"/>
    <s v="Noida"/>
    <s v="Teams"/>
    <s v="Access Request"/>
    <x v="6"/>
    <x v="1"/>
    <s v="Normal"/>
    <s v="Critical"/>
    <x v="0"/>
  </r>
  <r>
    <s v="OPS-103656"/>
    <d v="2025-06-09T00:00:00"/>
    <x v="6"/>
    <s v="Hyderabad"/>
    <s v="Data Correction"/>
    <s v="Low"/>
    <x v="1"/>
    <x v="1"/>
    <x v="0"/>
    <n v="8.6"/>
    <n v="48"/>
    <x v="0"/>
    <n v="0"/>
    <n v="5"/>
    <n v="450"/>
    <n v="3870"/>
    <x v="0"/>
    <n v="6"/>
    <s v="Q2"/>
    <s v="Monday"/>
    <s v="Hyderabad"/>
    <s v="Portal"/>
    <s v="Data Correction"/>
    <x v="6"/>
    <x v="0"/>
    <s v="Normal"/>
    <s v="Excellent"/>
    <x v="0"/>
  </r>
  <r>
    <s v="OPS-104415"/>
    <d v="2025-10-26T00:00:00"/>
    <x v="4"/>
    <s v="Bengaluru"/>
    <s v="Vendor Query"/>
    <s v="Medium"/>
    <x v="0"/>
    <x v="3"/>
    <x v="0"/>
    <n v="12.6"/>
    <n v="24"/>
    <x v="0"/>
    <n v="1"/>
    <n v="4.5999999999999996"/>
    <n v="320"/>
    <n v="4032"/>
    <x v="3"/>
    <n v="10"/>
    <s v="Q4"/>
    <s v="Sunday"/>
    <s v="Bengaluru"/>
    <s v="Email"/>
    <s v="Vendor Query"/>
    <x v="4"/>
    <x v="0"/>
    <s v="Normal"/>
    <s v="Good"/>
    <x v="1"/>
  </r>
  <r>
    <s v="OPS-102892"/>
    <d v="2025-10-16T00:00:00"/>
    <x v="4"/>
    <s v="Noida"/>
    <s v="System Issue"/>
    <s v="Low"/>
    <x v="0"/>
    <x v="1"/>
    <x v="0"/>
    <n v="18.899999999999999"/>
    <n v="48"/>
    <x v="0"/>
    <n v="0"/>
    <n v="4.2"/>
    <n v="320"/>
    <n v="6048"/>
    <x v="3"/>
    <n v="10"/>
    <s v="Q4"/>
    <s v="Thursday"/>
    <s v="Noida"/>
    <s v="Email"/>
    <s v="System Issue"/>
    <x v="4"/>
    <x v="0"/>
    <s v="Normal"/>
    <s v="Excellent"/>
    <x v="0"/>
  </r>
  <r>
    <s v="OPS-102098"/>
    <d v="2025-01-19T00:00:00"/>
    <x v="4"/>
    <s v="Noida"/>
    <s v="Invoice Query"/>
    <s v="Critical"/>
    <x v="0"/>
    <x v="1"/>
    <x v="0"/>
    <n v="5.3"/>
    <n v="4"/>
    <x v="1"/>
    <n v="1"/>
    <n v="4.5999999999999996"/>
    <n v="350"/>
    <n v="1855"/>
    <x v="5"/>
    <n v="1"/>
    <s v="Q1"/>
    <s v="Sunday"/>
    <s v="Noida"/>
    <s v="Email"/>
    <s v="Invoice Query"/>
    <x v="4"/>
    <x v="1"/>
    <s v="Normal"/>
    <s v="At Risk"/>
    <x v="1"/>
  </r>
  <r>
    <s v="OPS-104702"/>
    <d v="2025-08-23T00:00:00"/>
    <x v="5"/>
    <s v="Gurugram"/>
    <s v="Invoice Query"/>
    <s v="Low"/>
    <x v="0"/>
    <x v="1"/>
    <x v="0"/>
    <n v="1.4"/>
    <n v="48"/>
    <x v="0"/>
    <n v="1"/>
    <n v="3.9"/>
    <n v="400"/>
    <n v="560"/>
    <x v="1"/>
    <n v="8"/>
    <s v="Q3"/>
    <s v="Saturday"/>
    <s v="Gurugram"/>
    <s v="Email"/>
    <s v="Invoice Query"/>
    <x v="5"/>
    <x v="0"/>
    <s v="Normal"/>
    <s v="Excellent"/>
    <x v="1"/>
  </r>
  <r>
    <s v="OPS-103870"/>
    <d v="2025-04-29T00:00:00"/>
    <x v="5"/>
    <s v="Bengaluru"/>
    <s v="Vendor Query"/>
    <s v="Critical"/>
    <x v="3"/>
    <x v="0"/>
    <x v="0"/>
    <n v="12.7"/>
    <n v="4"/>
    <x v="1"/>
    <n v="1"/>
    <n v="4.7"/>
    <n v="400"/>
    <n v="5080"/>
    <x v="10"/>
    <n v="4"/>
    <s v="Q2"/>
    <s v="Tuesday"/>
    <s v="Bengaluru"/>
    <s v="Phone"/>
    <s v="Vendor Query"/>
    <x v="5"/>
    <x v="1"/>
    <s v="Normal"/>
    <s v="Critical"/>
    <x v="1"/>
  </r>
  <r>
    <s v="OPS-102575"/>
    <d v="2025-09-13T00:00:00"/>
    <x v="6"/>
    <s v="Noida"/>
    <s v="Compliance Request"/>
    <s v="Low"/>
    <x v="0"/>
    <x v="4"/>
    <x v="2"/>
    <n v="13.5"/>
    <n v="48"/>
    <x v="0"/>
    <n v="0"/>
    <n v="4.2"/>
    <n v="280"/>
    <n v="3780"/>
    <x v="9"/>
    <n v="9"/>
    <s v="Q3"/>
    <s v="Saturday"/>
    <s v="Noida"/>
    <s v="Email"/>
    <s v="Compliance Request"/>
    <x v="6"/>
    <x v="0"/>
    <s v="Normal"/>
    <s v="Excellent"/>
    <x v="0"/>
  </r>
  <r>
    <s v="OPS-102501"/>
    <d v="2025-07-15T00:00:00"/>
    <x v="0"/>
    <s v="Bengaluru"/>
    <s v="Data Correction"/>
    <s v="Low"/>
    <x v="3"/>
    <x v="3"/>
    <x v="1"/>
    <n v="26.5"/>
    <n v="48"/>
    <x v="0"/>
    <n v="1"/>
    <n v="4.0999999999999996"/>
    <n v="450"/>
    <n v="11925"/>
    <x v="11"/>
    <n v="7"/>
    <s v="Q3"/>
    <s v="Tuesday"/>
    <s v="Bengaluru"/>
    <s v="Phone"/>
    <s v="Data Correction"/>
    <x v="0"/>
    <x v="0"/>
    <s v="Normal"/>
    <s v="Good"/>
    <x v="1"/>
  </r>
  <r>
    <s v="OPS-104607"/>
    <d v="2025-10-22T00:00:00"/>
    <x v="3"/>
    <s v="Pune"/>
    <s v="Invoice Query"/>
    <s v="Medium"/>
    <x v="0"/>
    <x v="4"/>
    <x v="0"/>
    <n v="10.5"/>
    <n v="24"/>
    <x v="0"/>
    <n v="0"/>
    <n v="4.9000000000000004"/>
    <n v="280"/>
    <n v="2940"/>
    <x v="3"/>
    <n v="10"/>
    <s v="Q4"/>
    <s v="Wednesday"/>
    <s v="Pune"/>
    <s v="Email"/>
    <s v="Invoice Query"/>
    <x v="3"/>
    <x v="0"/>
    <s v="Normal"/>
    <s v="Excellent"/>
    <x v="0"/>
  </r>
  <r>
    <s v="OPS-102731"/>
    <d v="2025-01-14T00:00:00"/>
    <x v="3"/>
    <s v="Noida"/>
    <s v="Vendor Query"/>
    <s v="Medium"/>
    <x v="1"/>
    <x v="2"/>
    <x v="1"/>
    <n v="6.5"/>
    <n v="24"/>
    <x v="0"/>
    <n v="2"/>
    <n v="4.3"/>
    <n v="280"/>
    <n v="1820"/>
    <x v="5"/>
    <n v="1"/>
    <s v="Q1"/>
    <s v="Tuesday"/>
    <s v="Noida"/>
    <s v="Portal"/>
    <s v="Vendor Query"/>
    <x v="3"/>
    <x v="0"/>
    <s v="Normal"/>
    <s v="Excellent"/>
    <x v="1"/>
  </r>
  <r>
    <s v="OPS-101229"/>
    <d v="2025-09-14T00:00:00"/>
    <x v="3"/>
    <s v="Mumbai"/>
    <s v="Vendor Query"/>
    <s v="Low"/>
    <x v="1"/>
    <x v="0"/>
    <x v="0"/>
    <n v="16.899999999999999"/>
    <n v="48"/>
    <x v="0"/>
    <n v="1"/>
    <n v="4.0999999999999996"/>
    <n v="350"/>
    <n v="5915"/>
    <x v="9"/>
    <n v="9"/>
    <s v="Q3"/>
    <s v="Sunday"/>
    <s v="Mumbai"/>
    <s v="Portal"/>
    <s v="Vendor Query"/>
    <x v="3"/>
    <x v="0"/>
    <s v="Normal"/>
    <s v="Excellent"/>
    <x v="1"/>
  </r>
  <r>
    <s v="OPS-100648"/>
    <d v="2025-12-27T00:00:00"/>
    <x v="0"/>
    <s v="Chennai"/>
    <s v="Compliance Request"/>
    <s v="Low"/>
    <x v="0"/>
    <x v="1"/>
    <x v="2"/>
    <n v="2.2999999999999998"/>
    <n v="48"/>
    <x v="0"/>
    <n v="0"/>
    <n v="4.8"/>
    <n v="450"/>
    <n v="1035"/>
    <x v="7"/>
    <n v="12"/>
    <s v="Q4"/>
    <s v="Saturday"/>
    <s v="Chennai"/>
    <s v="Email"/>
    <s v="Compliance Request"/>
    <x v="0"/>
    <x v="0"/>
    <s v="Normal"/>
    <s v="Excellent"/>
    <x v="0"/>
  </r>
  <r>
    <s v="OPS-104652"/>
    <d v="2025-09-28T00:00:00"/>
    <x v="0"/>
    <s v="Gurugram"/>
    <s v="Report Request"/>
    <s v="Critical"/>
    <x v="0"/>
    <x v="0"/>
    <x v="1"/>
    <n v="18.899999999999999"/>
    <n v="4"/>
    <x v="1"/>
    <n v="3"/>
    <n v="3.8"/>
    <n v="320"/>
    <n v="6048"/>
    <x v="9"/>
    <n v="9"/>
    <s v="Q3"/>
    <s v="Sunday"/>
    <s v="Gurugram"/>
    <s v="Email"/>
    <s v="Report Request"/>
    <x v="0"/>
    <x v="1"/>
    <s v="Normal"/>
    <s v="Critical"/>
    <x v="1"/>
  </r>
  <r>
    <s v="OPS-103106"/>
    <d v="2025-11-24T00:00:00"/>
    <x v="4"/>
    <s v="Chennai"/>
    <s v="Vendor Query"/>
    <s v="Low"/>
    <x v="2"/>
    <x v="3"/>
    <x v="0"/>
    <n v="12.4"/>
    <n v="48"/>
    <x v="0"/>
    <n v="1"/>
    <n v="4.5999999999999996"/>
    <n v="450"/>
    <n v="5580"/>
    <x v="6"/>
    <n v="11"/>
    <s v="Q4"/>
    <s v="Monday"/>
    <s v="Chennai"/>
    <s v="Teams"/>
    <s v="Vendor Query"/>
    <x v="4"/>
    <x v="0"/>
    <s v="Normal"/>
    <s v="Excellent"/>
    <x v="1"/>
  </r>
  <r>
    <s v="OPS-102296"/>
    <d v="2025-05-10T00:00:00"/>
    <x v="4"/>
    <s v="Bengaluru"/>
    <s v="Report Request"/>
    <s v="Medium"/>
    <x v="3"/>
    <x v="4"/>
    <x v="0"/>
    <n v="11.8"/>
    <n v="24"/>
    <x v="0"/>
    <n v="2"/>
    <n v="4.5"/>
    <n v="400"/>
    <n v="4720"/>
    <x v="2"/>
    <n v="5"/>
    <s v="Q2"/>
    <s v="Saturday"/>
    <s v="Bengaluru"/>
    <s v="Phone"/>
    <s v="Report Request"/>
    <x v="4"/>
    <x v="0"/>
    <s v="Normal"/>
    <s v="Excellent"/>
    <x v="1"/>
  </r>
  <r>
    <s v="OPS-103039"/>
    <d v="2025-10-04T00:00:00"/>
    <x v="5"/>
    <s v="Pune"/>
    <s v="Access Request"/>
    <s v="Medium"/>
    <x v="0"/>
    <x v="4"/>
    <x v="0"/>
    <n v="7.1"/>
    <n v="24"/>
    <x v="0"/>
    <n v="1"/>
    <n v="4.3"/>
    <n v="280"/>
    <n v="1988"/>
    <x v="3"/>
    <n v="10"/>
    <s v="Q4"/>
    <s v="Saturday"/>
    <s v="Pune"/>
    <s v="Email"/>
    <s v="Access Request"/>
    <x v="5"/>
    <x v="0"/>
    <s v="Normal"/>
    <s v="Excellent"/>
    <x v="1"/>
  </r>
  <r>
    <s v="OPS-104926"/>
    <d v="2025-10-20T00:00:00"/>
    <x v="6"/>
    <s v="Chennai"/>
    <s v="Report Request"/>
    <s v="Medium"/>
    <x v="1"/>
    <x v="4"/>
    <x v="0"/>
    <n v="3.6"/>
    <n v="24"/>
    <x v="0"/>
    <n v="2"/>
    <n v="4.3"/>
    <n v="400"/>
    <n v="1440"/>
    <x v="3"/>
    <n v="10"/>
    <s v="Q4"/>
    <s v="Monday"/>
    <s v="Chennai"/>
    <s v="Portal"/>
    <s v="Report Request"/>
    <x v="6"/>
    <x v="0"/>
    <s v="Normal"/>
    <s v="Excellent"/>
    <x v="1"/>
  </r>
  <r>
    <s v="OPS-100692"/>
    <d v="2025-03-31T00:00:00"/>
    <x v="0"/>
    <s v="Noida"/>
    <s v="Report Request"/>
    <s v="Low"/>
    <x v="2"/>
    <x v="1"/>
    <x v="0"/>
    <n v="6.1"/>
    <n v="48"/>
    <x v="0"/>
    <n v="0"/>
    <n v="4.8"/>
    <n v="400"/>
    <n v="2440"/>
    <x v="8"/>
    <n v="3"/>
    <s v="Q1"/>
    <s v="Monday"/>
    <s v="Noida"/>
    <s v="Teams"/>
    <s v="Report Request"/>
    <x v="0"/>
    <x v="0"/>
    <s v="Normal"/>
    <s v="Excellent"/>
    <x v="0"/>
  </r>
  <r>
    <s v="OPS-101464"/>
    <d v="2025-05-17T00:00:00"/>
    <x v="5"/>
    <s v="Gurugram"/>
    <s v="Data Correction"/>
    <s v="Medium"/>
    <x v="0"/>
    <x v="1"/>
    <x v="0"/>
    <n v="12.3"/>
    <n v="24"/>
    <x v="0"/>
    <n v="0"/>
    <n v="4.7"/>
    <n v="450"/>
    <n v="5535"/>
    <x v="2"/>
    <n v="5"/>
    <s v="Q2"/>
    <s v="Saturday"/>
    <s v="Gurugram"/>
    <s v="Email"/>
    <s v="Data Correction"/>
    <x v="5"/>
    <x v="0"/>
    <s v="Normal"/>
    <s v="Good"/>
    <x v="0"/>
  </r>
  <r>
    <s v="OPS-104864"/>
    <d v="2025-07-30T00:00:00"/>
    <x v="2"/>
    <s v="Hyderabad"/>
    <s v="Vendor Query"/>
    <s v="Low"/>
    <x v="0"/>
    <x v="2"/>
    <x v="0"/>
    <n v="10.3"/>
    <n v="48"/>
    <x v="0"/>
    <n v="0"/>
    <n v="4.9000000000000004"/>
    <n v="320"/>
    <n v="3296"/>
    <x v="11"/>
    <n v="7"/>
    <s v="Q3"/>
    <s v="Wednesday"/>
    <s v="Hyderabad"/>
    <s v="Email"/>
    <s v="Vendor Query"/>
    <x v="2"/>
    <x v="0"/>
    <s v="Normal"/>
    <s v="Excellent"/>
    <x v="0"/>
  </r>
  <r>
    <s v="OPS-102029"/>
    <d v="2025-08-05T00:00:00"/>
    <x v="1"/>
    <s v="Mumbai"/>
    <s v="Vendor Query"/>
    <s v="Low"/>
    <x v="3"/>
    <x v="1"/>
    <x v="0"/>
    <n v="4.5"/>
    <n v="48"/>
    <x v="0"/>
    <n v="0"/>
    <n v="4.2"/>
    <n v="280"/>
    <n v="1260"/>
    <x v="1"/>
    <n v="8"/>
    <s v="Q3"/>
    <s v="Tuesday"/>
    <s v="Mumbai"/>
    <s v="Phone"/>
    <s v="Vendor Query"/>
    <x v="1"/>
    <x v="0"/>
    <s v="Normal"/>
    <s v="Excellent"/>
    <x v="0"/>
  </r>
  <r>
    <s v="OPS-104313"/>
    <d v="2025-06-18T00:00:00"/>
    <x v="3"/>
    <s v="Pune"/>
    <s v="Vendor Query"/>
    <s v="Low"/>
    <x v="0"/>
    <x v="1"/>
    <x v="2"/>
    <n v="10.8"/>
    <n v="48"/>
    <x v="0"/>
    <n v="0"/>
    <n v="5"/>
    <n v="350"/>
    <n v="3780"/>
    <x v="0"/>
    <n v="6"/>
    <s v="Q2"/>
    <s v="Wednesday"/>
    <s v="Pune"/>
    <s v="Email"/>
    <s v="Vendor Query"/>
    <x v="3"/>
    <x v="0"/>
    <s v="Normal"/>
    <s v="Excellent"/>
    <x v="0"/>
  </r>
  <r>
    <s v="OPS-101277"/>
    <d v="2025-11-07T00:00:00"/>
    <x v="0"/>
    <s v="Chennai"/>
    <s v="System Issue"/>
    <s v="High"/>
    <x v="0"/>
    <x v="3"/>
    <x v="0"/>
    <n v="10"/>
    <n v="12"/>
    <x v="0"/>
    <n v="2"/>
    <n v="4.5"/>
    <n v="320"/>
    <n v="3200"/>
    <x v="6"/>
    <n v="11"/>
    <s v="Q4"/>
    <s v="Friday"/>
    <s v="Chennai"/>
    <s v="Email"/>
    <s v="System Issue"/>
    <x v="0"/>
    <x v="0"/>
    <s v="Normal"/>
    <s v="Good"/>
    <x v="1"/>
  </r>
  <r>
    <s v="OPS-100544"/>
    <d v="2025-06-26T00:00:00"/>
    <x v="0"/>
    <s v="Noida"/>
    <s v="Report Request"/>
    <s v="Low"/>
    <x v="1"/>
    <x v="0"/>
    <x v="0"/>
    <n v="22.5"/>
    <n v="48"/>
    <x v="0"/>
    <n v="0"/>
    <n v="4.8"/>
    <n v="350"/>
    <n v="7875"/>
    <x v="0"/>
    <n v="6"/>
    <s v="Q2"/>
    <s v="Thursday"/>
    <s v="Noida"/>
    <s v="Portal"/>
    <s v="Report Request"/>
    <x v="0"/>
    <x v="0"/>
    <s v="Normal"/>
    <s v="Excellent"/>
    <x v="0"/>
  </r>
  <r>
    <s v="OPS-102759"/>
    <d v="2025-08-16T00:00:00"/>
    <x v="0"/>
    <s v="Chennai"/>
    <s v="Invoice Query"/>
    <s v="Low"/>
    <x v="0"/>
    <x v="2"/>
    <x v="2"/>
    <n v="32.9"/>
    <n v="48"/>
    <x v="0"/>
    <n v="0"/>
    <n v="4.5"/>
    <n v="280"/>
    <n v="9212"/>
    <x v="1"/>
    <n v="8"/>
    <s v="Q3"/>
    <s v="Saturday"/>
    <s v="Chennai"/>
    <s v="Email"/>
    <s v="Invoice Query"/>
    <x v="0"/>
    <x v="0"/>
    <s v="Normal"/>
    <s v="Good"/>
    <x v="0"/>
  </r>
  <r>
    <s v="OPS-104067"/>
    <d v="2025-09-13T00:00:00"/>
    <x v="6"/>
    <s v="Gurugram"/>
    <s v="Invoice Query"/>
    <s v="Medium"/>
    <x v="0"/>
    <x v="1"/>
    <x v="0"/>
    <n v="6.4"/>
    <n v="24"/>
    <x v="0"/>
    <n v="0"/>
    <n v="4.5999999999999996"/>
    <n v="450"/>
    <n v="2880"/>
    <x v="9"/>
    <n v="9"/>
    <s v="Q3"/>
    <s v="Saturday"/>
    <s v="Gurugram"/>
    <s v="Email"/>
    <s v="Invoice Query"/>
    <x v="6"/>
    <x v="0"/>
    <s v="Normal"/>
    <s v="Excellent"/>
    <x v="0"/>
  </r>
  <r>
    <s v="OPS-102487"/>
    <d v="2025-08-30T00:00:00"/>
    <x v="5"/>
    <s v="Gurugram"/>
    <s v="Invoice Query"/>
    <s v="Medium"/>
    <x v="1"/>
    <x v="4"/>
    <x v="0"/>
    <n v="7.3"/>
    <n v="24"/>
    <x v="0"/>
    <n v="0"/>
    <n v="5"/>
    <n v="280"/>
    <n v="2044"/>
    <x v="1"/>
    <n v="8"/>
    <s v="Q3"/>
    <s v="Saturday"/>
    <s v="Gurugram"/>
    <s v="Portal"/>
    <s v="Invoice Query"/>
    <x v="5"/>
    <x v="0"/>
    <s v="Normal"/>
    <s v="Excellent"/>
    <x v="0"/>
  </r>
  <r>
    <s v="OPS-104612"/>
    <d v="2025-03-12T00:00:00"/>
    <x v="1"/>
    <s v="Pune"/>
    <s v="Compliance Request"/>
    <s v="High"/>
    <x v="0"/>
    <x v="4"/>
    <x v="0"/>
    <n v="19.2"/>
    <n v="12"/>
    <x v="1"/>
    <n v="0"/>
    <n v="4.5"/>
    <n v="350"/>
    <n v="6720"/>
    <x v="8"/>
    <n v="3"/>
    <s v="Q1"/>
    <s v="Wednesday"/>
    <s v="Pune"/>
    <s v="Email"/>
    <s v="Compliance Request"/>
    <x v="1"/>
    <x v="1"/>
    <s v="Normal"/>
    <s v="Critical"/>
    <x v="0"/>
  </r>
  <r>
    <s v="OPS-101986"/>
    <d v="2025-09-21T00:00:00"/>
    <x v="0"/>
    <s v="Gurugram"/>
    <s v="Report Request"/>
    <s v="Low"/>
    <x v="0"/>
    <x v="2"/>
    <x v="0"/>
    <n v="20.100000000000001"/>
    <n v="48"/>
    <x v="0"/>
    <n v="0"/>
    <n v="4.7"/>
    <n v="350"/>
    <n v="7035"/>
    <x v="9"/>
    <n v="9"/>
    <s v="Q3"/>
    <s v="Sunday"/>
    <s v="Gurugram"/>
    <s v="Email"/>
    <s v="Report Request"/>
    <x v="0"/>
    <x v="0"/>
    <s v="Normal"/>
    <s v="Excellent"/>
    <x v="0"/>
  </r>
  <r>
    <s v="OPS-102909"/>
    <d v="2025-12-07T00:00:00"/>
    <x v="5"/>
    <s v="Gurugram"/>
    <s v="System Issue"/>
    <s v="Low"/>
    <x v="3"/>
    <x v="0"/>
    <x v="1"/>
    <n v="4.9000000000000004"/>
    <n v="48"/>
    <x v="0"/>
    <n v="3"/>
    <n v="3.5"/>
    <n v="450"/>
    <n v="2205"/>
    <x v="7"/>
    <n v="12"/>
    <s v="Q4"/>
    <s v="Sunday"/>
    <s v="Gurugram"/>
    <s v="Phone"/>
    <s v="System Issue"/>
    <x v="5"/>
    <x v="0"/>
    <s v="Normal"/>
    <s v="Excellent"/>
    <x v="1"/>
  </r>
  <r>
    <s v="OPS-102999"/>
    <d v="2025-05-17T00:00:00"/>
    <x v="2"/>
    <s v="Pune"/>
    <s v="Compliance Request"/>
    <s v="High"/>
    <x v="1"/>
    <x v="1"/>
    <x v="0"/>
    <n v="9.4"/>
    <n v="12"/>
    <x v="0"/>
    <n v="1"/>
    <n v="3.8"/>
    <n v="450"/>
    <n v="4230"/>
    <x v="2"/>
    <n v="5"/>
    <s v="Q2"/>
    <s v="Saturday"/>
    <s v="Pune"/>
    <s v="Portal"/>
    <s v="Compliance Request"/>
    <x v="2"/>
    <x v="0"/>
    <s v="Normal"/>
    <s v="Good"/>
    <x v="1"/>
  </r>
  <r>
    <s v="OPS-102375"/>
    <d v="2025-10-18T00:00:00"/>
    <x v="6"/>
    <s v="Pune"/>
    <s v="Compliance Request"/>
    <s v="Low"/>
    <x v="0"/>
    <x v="3"/>
    <x v="0"/>
    <n v="10.6"/>
    <n v="48"/>
    <x v="0"/>
    <n v="0"/>
    <n v="4.4000000000000004"/>
    <n v="280"/>
    <n v="2968"/>
    <x v="3"/>
    <n v="10"/>
    <s v="Q4"/>
    <s v="Saturday"/>
    <s v="Pune"/>
    <s v="Email"/>
    <s v="Compliance Request"/>
    <x v="6"/>
    <x v="0"/>
    <s v="Normal"/>
    <s v="Excellent"/>
    <x v="0"/>
  </r>
  <r>
    <s v="OPS-100227"/>
    <d v="2025-10-21T00:00:00"/>
    <x v="0"/>
    <s v="Chennai"/>
    <s v="System Issue"/>
    <s v="Medium"/>
    <x v="0"/>
    <x v="0"/>
    <x v="1"/>
    <n v="10.5"/>
    <n v="24"/>
    <x v="0"/>
    <n v="2"/>
    <n v="4.2"/>
    <n v="320"/>
    <n v="3360"/>
    <x v="3"/>
    <n v="10"/>
    <s v="Q4"/>
    <s v="Tuesday"/>
    <s v="Chennai"/>
    <s v="Email"/>
    <s v="System Issue"/>
    <x v="0"/>
    <x v="0"/>
    <s v="Normal"/>
    <s v="Excellent"/>
    <x v="1"/>
  </r>
  <r>
    <s v="OPS-104788"/>
    <d v="2025-06-10T00:00:00"/>
    <x v="6"/>
    <s v="Unknown"/>
    <s v="Employee Query"/>
    <s v="Medium"/>
    <x v="1"/>
    <x v="0"/>
    <x v="0"/>
    <n v="9.3000000000000007"/>
    <n v="24"/>
    <x v="0"/>
    <n v="0"/>
    <n v="4.3"/>
    <n v="320"/>
    <n v="2976"/>
    <x v="0"/>
    <n v="6"/>
    <s v="Q2"/>
    <s v="Tuesday"/>
    <s v="Unknown"/>
    <s v="Portal"/>
    <s v="Employee Query"/>
    <x v="6"/>
    <x v="0"/>
    <s v="Normal"/>
    <s v="Excellent"/>
    <x v="0"/>
  </r>
  <r>
    <s v="OPS-100554"/>
    <d v="2025-07-02T00:00:00"/>
    <x v="6"/>
    <s v="Gurugram"/>
    <s v="Invoice Query"/>
    <s v="Medium"/>
    <x v="2"/>
    <x v="0"/>
    <x v="1"/>
    <n v="19.399999999999999"/>
    <n v="24"/>
    <x v="0"/>
    <n v="2"/>
    <n v="4.5999999999999996"/>
    <n v="350"/>
    <n v="6790"/>
    <x v="11"/>
    <n v="7"/>
    <s v="Q3"/>
    <s v="Wednesday"/>
    <s v="Gurugram"/>
    <s v="Teams"/>
    <s v="Invoice Query"/>
    <x v="6"/>
    <x v="0"/>
    <s v="Normal"/>
    <s v="Good"/>
    <x v="1"/>
  </r>
  <r>
    <s v="OPS-104158"/>
    <d v="2025-08-29T00:00:00"/>
    <x v="0"/>
    <s v="Hyderabad"/>
    <s v="Employee Query"/>
    <s v="Low"/>
    <x v="0"/>
    <x v="4"/>
    <x v="2"/>
    <n v="10.8"/>
    <n v="48"/>
    <x v="0"/>
    <n v="0"/>
    <n v="4.7"/>
    <n v="320"/>
    <n v="3456"/>
    <x v="1"/>
    <n v="8"/>
    <s v="Q3"/>
    <s v="Friday"/>
    <s v="Hyderabad"/>
    <s v="Email"/>
    <s v="Employee Query"/>
    <x v="0"/>
    <x v="0"/>
    <s v="Normal"/>
    <s v="Excellent"/>
    <x v="0"/>
  </r>
  <r>
    <s v="OPS-102933"/>
    <d v="2025-10-04T00:00:00"/>
    <x v="4"/>
    <s v="Chennai"/>
    <s v="Vendor Query"/>
    <s v="Medium"/>
    <x v="0"/>
    <x v="4"/>
    <x v="0"/>
    <n v="2"/>
    <n v="24"/>
    <x v="0"/>
    <n v="0"/>
    <n v="5"/>
    <n v="350"/>
    <n v="700"/>
    <x v="3"/>
    <n v="10"/>
    <s v="Q4"/>
    <s v="Saturday"/>
    <s v="Chennai"/>
    <s v="Email"/>
    <s v="Vendor Query"/>
    <x v="4"/>
    <x v="0"/>
    <s v="Normal"/>
    <s v="Excellent"/>
    <x v="0"/>
  </r>
  <r>
    <s v="OPS-101733"/>
    <d v="2025-06-24T00:00:00"/>
    <x v="6"/>
    <s v="Bengaluru"/>
    <s v="Employee Query"/>
    <s v="High"/>
    <x v="0"/>
    <x v="2"/>
    <x v="0"/>
    <n v="5.9"/>
    <n v="12"/>
    <x v="0"/>
    <n v="2"/>
    <n v="4.2"/>
    <n v="320"/>
    <n v="1888"/>
    <x v="0"/>
    <n v="6"/>
    <s v="Q2"/>
    <s v="Tuesday"/>
    <s v="Bengaluru"/>
    <s v="Email"/>
    <s v="Employee Query"/>
    <x v="6"/>
    <x v="0"/>
    <s v="Normal"/>
    <s v="Excellent"/>
    <x v="1"/>
  </r>
  <r>
    <s v="OPS-102060"/>
    <d v="2025-04-24T00:00:00"/>
    <x v="5"/>
    <s v="Gurugram"/>
    <s v="Data Correction"/>
    <s v="Medium"/>
    <x v="0"/>
    <x v="1"/>
    <x v="0"/>
    <n v="13.9"/>
    <n v="24"/>
    <x v="0"/>
    <n v="0"/>
    <n v="4.3"/>
    <n v="350"/>
    <n v="4865"/>
    <x v="10"/>
    <n v="4"/>
    <s v="Q2"/>
    <s v="Thursday"/>
    <s v="Gurugram"/>
    <s v="Email"/>
    <s v="Data Correction"/>
    <x v="5"/>
    <x v="0"/>
    <s v="Normal"/>
    <s v="Good"/>
    <x v="0"/>
  </r>
  <r>
    <s v="OPS-102021"/>
    <d v="2025-01-12T00:00:00"/>
    <x v="5"/>
    <s v="Chennai"/>
    <s v="Access Request"/>
    <s v="Low"/>
    <x v="3"/>
    <x v="1"/>
    <x v="2"/>
    <n v="10.8"/>
    <n v="48"/>
    <x v="0"/>
    <n v="1"/>
    <n v="4.8"/>
    <n v="400"/>
    <n v="4320"/>
    <x v="5"/>
    <n v="1"/>
    <s v="Q1"/>
    <s v="Sunday"/>
    <s v="Chennai"/>
    <s v="Phone"/>
    <s v="Access Request"/>
    <x v="5"/>
    <x v="0"/>
    <s v="Normal"/>
    <s v="Excellent"/>
    <x v="1"/>
  </r>
  <r>
    <s v="OPS-104004"/>
    <d v="2025-09-09T00:00:00"/>
    <x v="0"/>
    <s v="Pune"/>
    <s v="Data Correction"/>
    <s v="Medium"/>
    <x v="0"/>
    <x v="4"/>
    <x v="0"/>
    <n v="1"/>
    <n v="24"/>
    <x v="0"/>
    <n v="0"/>
    <n v="5"/>
    <n v="450"/>
    <n v="450"/>
    <x v="9"/>
    <n v="9"/>
    <s v="Q3"/>
    <s v="Tuesday"/>
    <s v="Pune"/>
    <s v="Email"/>
    <s v="Data Correction"/>
    <x v="0"/>
    <x v="0"/>
    <s v="Normal"/>
    <s v="Excellent"/>
    <x v="0"/>
  </r>
  <r>
    <s v="OPS-103869"/>
    <d v="2025-04-14T00:00:00"/>
    <x v="4"/>
    <s v="Hyderabad"/>
    <s v="Access Request"/>
    <s v="Medium"/>
    <x v="2"/>
    <x v="1"/>
    <x v="0"/>
    <n v="5.4"/>
    <n v="24"/>
    <x v="0"/>
    <n v="1"/>
    <n v="5"/>
    <n v="350"/>
    <n v="1890"/>
    <x v="10"/>
    <n v="4"/>
    <s v="Q2"/>
    <s v="Monday"/>
    <s v="Hyderabad"/>
    <s v="Teams"/>
    <s v="Access Request"/>
    <x v="4"/>
    <x v="0"/>
    <s v="Normal"/>
    <s v="Excellent"/>
    <x v="1"/>
  </r>
  <r>
    <s v="OPS-104665"/>
    <d v="2025-07-23T00:00:00"/>
    <x v="1"/>
    <s v="Hyderabad"/>
    <s v="Employee Query"/>
    <s v="Medium"/>
    <x v="0"/>
    <x v="3"/>
    <x v="0"/>
    <n v="3.1"/>
    <n v="24"/>
    <x v="0"/>
    <n v="1"/>
    <n v="4.0999999999999996"/>
    <n v="320"/>
    <n v="992"/>
    <x v="11"/>
    <n v="7"/>
    <s v="Q3"/>
    <s v="Wednesday"/>
    <s v="Hyderabad"/>
    <s v="Email"/>
    <s v="Employee Query"/>
    <x v="1"/>
    <x v="0"/>
    <s v="Normal"/>
    <s v="Excellent"/>
    <x v="1"/>
  </r>
  <r>
    <s v="OPS-101840"/>
    <d v="2025-11-01T00:00:00"/>
    <x v="5"/>
    <s v="Chennai"/>
    <s v="Data Correction"/>
    <s v="Critical"/>
    <x v="0"/>
    <x v="0"/>
    <x v="0"/>
    <n v="8.3000000000000007"/>
    <n v="4"/>
    <x v="1"/>
    <n v="0"/>
    <n v="3.9"/>
    <n v="280"/>
    <n v="2324"/>
    <x v="6"/>
    <n v="11"/>
    <s v="Q4"/>
    <s v="Saturday"/>
    <s v="Chennai"/>
    <s v="Email"/>
    <s v="Data Correction"/>
    <x v="5"/>
    <x v="1"/>
    <s v="Normal"/>
    <s v="Critical"/>
    <x v="0"/>
  </r>
  <r>
    <s v="OPS-104776"/>
    <d v="2025-04-20T00:00:00"/>
    <x v="0"/>
    <s v="Bengaluru"/>
    <s v="Vendor Query"/>
    <s v="Low"/>
    <x v="0"/>
    <x v="2"/>
    <x v="0"/>
    <n v="2.1"/>
    <n v="48"/>
    <x v="0"/>
    <n v="1"/>
    <n v="4.4000000000000004"/>
    <n v="400"/>
    <n v="840"/>
    <x v="10"/>
    <n v="4"/>
    <s v="Q2"/>
    <s v="Sunday"/>
    <s v="Bengaluru"/>
    <s v="Email"/>
    <s v="Vendor Query"/>
    <x v="0"/>
    <x v="0"/>
    <s v="Normal"/>
    <s v="Excellent"/>
    <x v="1"/>
  </r>
  <r>
    <s v="OPS-102108"/>
    <d v="2025-08-01T00:00:00"/>
    <x v="3"/>
    <s v="Gurugram"/>
    <s v="System Issue"/>
    <s v="Low"/>
    <x v="1"/>
    <x v="3"/>
    <x v="0"/>
    <n v="6.4"/>
    <n v="48"/>
    <x v="0"/>
    <n v="0"/>
    <n v="5"/>
    <n v="280"/>
    <n v="1792"/>
    <x v="1"/>
    <n v="8"/>
    <s v="Q3"/>
    <s v="Friday"/>
    <s v="Gurugram"/>
    <s v="Portal"/>
    <s v="System Issue"/>
    <x v="3"/>
    <x v="0"/>
    <s v="Normal"/>
    <s v="Excellent"/>
    <x v="0"/>
  </r>
  <r>
    <s v="OPS-103942"/>
    <d v="2025-02-19T00:00:00"/>
    <x v="0"/>
    <s v="Noida"/>
    <s v="Data Correction"/>
    <s v="Medium"/>
    <x v="1"/>
    <x v="4"/>
    <x v="1"/>
    <n v="12.1"/>
    <n v="24"/>
    <x v="0"/>
    <n v="4"/>
    <n v="3.3"/>
    <n v="350"/>
    <n v="4235"/>
    <x v="4"/>
    <n v="2"/>
    <s v="Q1"/>
    <s v="Wednesday"/>
    <s v="Noida"/>
    <s v="Portal"/>
    <s v="Data Correction"/>
    <x v="0"/>
    <x v="0"/>
    <s v="Normal"/>
    <s v="Good"/>
    <x v="1"/>
  </r>
  <r>
    <s v="OPS-103934"/>
    <d v="2025-01-08T00:00:00"/>
    <x v="0"/>
    <s v="Mumbai"/>
    <s v="Invoice Query"/>
    <s v="Low"/>
    <x v="0"/>
    <x v="3"/>
    <x v="1"/>
    <n v="15.5"/>
    <n v="48"/>
    <x v="0"/>
    <n v="2"/>
    <n v="3.6"/>
    <n v="450"/>
    <n v="6975"/>
    <x v="5"/>
    <n v="1"/>
    <s v="Q1"/>
    <s v="Wednesday"/>
    <s v="Mumbai"/>
    <s v="Email"/>
    <s v="Invoice Query"/>
    <x v="0"/>
    <x v="0"/>
    <s v="Normal"/>
    <s v="Excellent"/>
    <x v="1"/>
  </r>
  <r>
    <s v="OPS-100662"/>
    <d v="2025-10-30T00:00:00"/>
    <x v="6"/>
    <s v="Gurugram"/>
    <s v="System Issue"/>
    <s v="Low"/>
    <x v="0"/>
    <x v="0"/>
    <x v="0"/>
    <n v="5.9"/>
    <n v="48"/>
    <x v="0"/>
    <n v="0"/>
    <n v="5"/>
    <n v="350"/>
    <n v="2065"/>
    <x v="3"/>
    <n v="10"/>
    <s v="Q4"/>
    <s v="Thursday"/>
    <s v="Gurugram"/>
    <s v="Email"/>
    <s v="System Issue"/>
    <x v="6"/>
    <x v="0"/>
    <s v="Normal"/>
    <s v="Excellent"/>
    <x v="0"/>
  </r>
  <r>
    <s v="OPS-101636"/>
    <d v="2025-12-19T00:00:00"/>
    <x v="1"/>
    <s v="Gurugram"/>
    <s v="Employee Query"/>
    <s v="Low"/>
    <x v="0"/>
    <x v="4"/>
    <x v="0"/>
    <n v="1.4"/>
    <n v="48"/>
    <x v="0"/>
    <n v="0"/>
    <n v="5"/>
    <n v="320"/>
    <n v="448"/>
    <x v="7"/>
    <n v="12"/>
    <s v="Q4"/>
    <s v="Friday"/>
    <s v="Gurugram"/>
    <s v="Email"/>
    <s v="Employee Query"/>
    <x v="1"/>
    <x v="0"/>
    <s v="Normal"/>
    <s v="Excellent"/>
    <x v="0"/>
  </r>
  <r>
    <s v="OPS-100349"/>
    <d v="2025-06-10T00:00:00"/>
    <x v="6"/>
    <s v="Hyderabad"/>
    <s v="System Issue"/>
    <s v="Low"/>
    <x v="0"/>
    <x v="2"/>
    <x v="0"/>
    <n v="20.7"/>
    <n v="48"/>
    <x v="0"/>
    <n v="0"/>
    <n v="4.5999999999999996"/>
    <n v="450"/>
    <n v="9315"/>
    <x v="0"/>
    <n v="6"/>
    <s v="Q2"/>
    <s v="Tuesday"/>
    <s v="Hyderabad"/>
    <s v="Email"/>
    <s v="System Issue"/>
    <x v="6"/>
    <x v="0"/>
    <s v="Normal"/>
    <s v="Excellent"/>
    <x v="0"/>
  </r>
  <r>
    <s v="OPS-100298"/>
    <d v="2025-06-10T00:00:00"/>
    <x v="5"/>
    <s v="Gurugram"/>
    <s v="Data Correction"/>
    <s v="Medium"/>
    <x v="0"/>
    <x v="4"/>
    <x v="0"/>
    <n v="3.1"/>
    <n v="24"/>
    <x v="0"/>
    <n v="0"/>
    <n v="4.5999999999999996"/>
    <n v="400"/>
    <n v="1240"/>
    <x v="0"/>
    <n v="6"/>
    <s v="Q2"/>
    <s v="Tuesday"/>
    <s v="Gurugram"/>
    <s v="Email"/>
    <s v="Data Correction"/>
    <x v="5"/>
    <x v="0"/>
    <s v="Normal"/>
    <s v="Excellent"/>
    <x v="0"/>
  </r>
  <r>
    <s v="OPS-102584"/>
    <d v="2025-08-05T00:00:00"/>
    <x v="0"/>
    <s v="Noida"/>
    <s v="Access Request"/>
    <s v="Low"/>
    <x v="0"/>
    <x v="4"/>
    <x v="0"/>
    <n v="7.4"/>
    <n v="48"/>
    <x v="0"/>
    <n v="0"/>
    <n v="5"/>
    <n v="320"/>
    <n v="2368"/>
    <x v="1"/>
    <n v="8"/>
    <s v="Q3"/>
    <s v="Tuesday"/>
    <s v="Noida"/>
    <s v="Email"/>
    <s v="Access Request"/>
    <x v="0"/>
    <x v="0"/>
    <s v="Normal"/>
    <s v="Excellent"/>
    <x v="0"/>
  </r>
  <r>
    <s v="OPS-103619"/>
    <d v="2025-12-24T00:00:00"/>
    <x v="3"/>
    <s v="Noida"/>
    <s v="Compliance Request"/>
    <s v="Medium"/>
    <x v="2"/>
    <x v="3"/>
    <x v="0"/>
    <n v="5.4"/>
    <n v="24"/>
    <x v="0"/>
    <n v="0"/>
    <n v="5"/>
    <n v="280"/>
    <n v="1512"/>
    <x v="7"/>
    <n v="12"/>
    <s v="Q4"/>
    <s v="Wednesday"/>
    <s v="Noida"/>
    <s v="Teams"/>
    <s v="Compliance Request"/>
    <x v="3"/>
    <x v="0"/>
    <s v="Normal"/>
    <s v="Excellent"/>
    <x v="0"/>
  </r>
  <r>
    <s v="OPS-104301"/>
    <d v="2025-12-27T00:00:00"/>
    <x v="1"/>
    <s v="Noida"/>
    <s v="Vendor Query"/>
    <s v="Low"/>
    <x v="0"/>
    <x v="1"/>
    <x v="0"/>
    <n v="4.3"/>
    <n v="48"/>
    <x v="0"/>
    <n v="1"/>
    <n v="3.8"/>
    <n v="280"/>
    <n v="1204"/>
    <x v="7"/>
    <n v="12"/>
    <s v="Q4"/>
    <s v="Saturday"/>
    <s v="Noida"/>
    <s v="Email"/>
    <s v="Vendor Query"/>
    <x v="1"/>
    <x v="0"/>
    <s v="Normal"/>
    <s v="Excellent"/>
    <x v="1"/>
  </r>
  <r>
    <s v="OPS-103678"/>
    <d v="2025-02-18T00:00:00"/>
    <x v="1"/>
    <s v="Hyderabad"/>
    <s v="Access Request"/>
    <s v="Medium"/>
    <x v="3"/>
    <x v="0"/>
    <x v="0"/>
    <n v="4.3"/>
    <n v="24"/>
    <x v="0"/>
    <n v="1"/>
    <n v="5"/>
    <n v="400"/>
    <n v="1720"/>
    <x v="4"/>
    <n v="2"/>
    <s v="Q1"/>
    <s v="Tuesday"/>
    <s v="Hyderabad"/>
    <s v="Phone"/>
    <s v="Access Request"/>
    <x v="1"/>
    <x v="0"/>
    <s v="Normal"/>
    <s v="Excellent"/>
    <x v="1"/>
  </r>
  <r>
    <s v="OPS-102403"/>
    <d v="2025-12-02T00:00:00"/>
    <x v="1"/>
    <s v="Pune"/>
    <s v="Vendor Query"/>
    <s v="Low"/>
    <x v="3"/>
    <x v="4"/>
    <x v="0"/>
    <n v="1.3"/>
    <n v="48"/>
    <x v="0"/>
    <n v="0"/>
    <n v="5"/>
    <n v="350"/>
    <n v="455"/>
    <x v="7"/>
    <n v="12"/>
    <s v="Q4"/>
    <s v="Tuesday"/>
    <s v="Pune"/>
    <s v="Phone"/>
    <s v="Vendor Query"/>
    <x v="1"/>
    <x v="0"/>
    <s v="Normal"/>
    <s v="Excellent"/>
    <x v="0"/>
  </r>
  <r>
    <s v="OPS-104970"/>
    <d v="2025-04-29T00:00:00"/>
    <x v="6"/>
    <s v="Hyderabad"/>
    <s v="System Issue"/>
    <s v="Low"/>
    <x v="0"/>
    <x v="1"/>
    <x v="0"/>
    <n v="9.5"/>
    <n v="48"/>
    <x v="0"/>
    <n v="0"/>
    <n v="5"/>
    <n v="400"/>
    <n v="3800"/>
    <x v="10"/>
    <n v="4"/>
    <s v="Q2"/>
    <s v="Tuesday"/>
    <s v="Hyderabad"/>
    <s v="Email"/>
    <s v="System Issue"/>
    <x v="6"/>
    <x v="0"/>
    <s v="Normal"/>
    <s v="Excellent"/>
    <x v="0"/>
  </r>
  <r>
    <s v="OPS-101034"/>
    <d v="2025-12-15T00:00:00"/>
    <x v="2"/>
    <s v="Pune"/>
    <s v="Vendor Query"/>
    <s v="Medium"/>
    <x v="1"/>
    <x v="3"/>
    <x v="0"/>
    <n v="7.1"/>
    <n v="24"/>
    <x v="0"/>
    <n v="0"/>
    <n v="4.5"/>
    <n v="320"/>
    <n v="2272"/>
    <x v="7"/>
    <n v="12"/>
    <s v="Q4"/>
    <s v="Monday"/>
    <s v="Pune"/>
    <s v="Portal"/>
    <s v="Vendor Query"/>
    <x v="2"/>
    <x v="0"/>
    <s v="Normal"/>
    <s v="Excellent"/>
    <x v="0"/>
  </r>
  <r>
    <s v="OPS-103703"/>
    <d v="2025-04-10T00:00:00"/>
    <x v="3"/>
    <s v="Bengaluru"/>
    <s v="Compliance Request"/>
    <s v="High"/>
    <x v="0"/>
    <x v="2"/>
    <x v="2"/>
    <n v="21.9"/>
    <n v="12"/>
    <x v="1"/>
    <n v="0"/>
    <n v="5"/>
    <n v="450"/>
    <n v="9855"/>
    <x v="10"/>
    <n v="4"/>
    <s v="Q2"/>
    <s v="Thursday"/>
    <s v="Bengaluru"/>
    <s v="Email"/>
    <s v="Compliance Request"/>
    <x v="3"/>
    <x v="1"/>
    <s v="Normal"/>
    <s v="Critical"/>
    <x v="0"/>
  </r>
  <r>
    <s v="OPS-103818"/>
    <d v="2025-06-05T00:00:00"/>
    <x v="0"/>
    <s v="Bengaluru"/>
    <s v="Report Request"/>
    <s v="Medium"/>
    <x v="0"/>
    <x v="3"/>
    <x v="0"/>
    <n v="20"/>
    <n v="24"/>
    <x v="0"/>
    <n v="0"/>
    <n v="4.9000000000000004"/>
    <n v="320"/>
    <n v="6400"/>
    <x v="0"/>
    <n v="6"/>
    <s v="Q2"/>
    <s v="Thursday"/>
    <s v="Bengaluru"/>
    <s v="Email"/>
    <s v="Report Request"/>
    <x v="0"/>
    <x v="0"/>
    <s v="Normal"/>
    <s v="Good"/>
    <x v="0"/>
  </r>
  <r>
    <s v="OPS-101234"/>
    <d v="2025-04-24T00:00:00"/>
    <x v="0"/>
    <s v="Mumbai"/>
    <s v="Access Request"/>
    <s v="Low"/>
    <x v="2"/>
    <x v="3"/>
    <x v="0"/>
    <n v="4.9000000000000004"/>
    <n v="48"/>
    <x v="0"/>
    <n v="0"/>
    <n v="4.8"/>
    <n v="350"/>
    <n v="1715"/>
    <x v="10"/>
    <n v="4"/>
    <s v="Q2"/>
    <s v="Thursday"/>
    <s v="Mumbai"/>
    <s v="Teams"/>
    <s v="Access Request"/>
    <x v="0"/>
    <x v="0"/>
    <s v="Normal"/>
    <s v="Excellent"/>
    <x v="0"/>
  </r>
  <r>
    <s v="OPS-104752"/>
    <d v="2025-07-23T00:00:00"/>
    <x v="1"/>
    <s v="Hyderabad"/>
    <s v="Compliance Request"/>
    <s v="Medium"/>
    <x v="0"/>
    <x v="1"/>
    <x v="0"/>
    <n v="5.0999999999999996"/>
    <n v="24"/>
    <x v="0"/>
    <n v="1"/>
    <n v="4.0999999999999996"/>
    <n v="350"/>
    <n v="1785"/>
    <x v="11"/>
    <n v="7"/>
    <s v="Q3"/>
    <s v="Wednesday"/>
    <s v="Hyderabad"/>
    <s v="Email"/>
    <s v="Compliance Request"/>
    <x v="1"/>
    <x v="0"/>
    <s v="Normal"/>
    <s v="Excellent"/>
    <x v="1"/>
  </r>
  <r>
    <s v="OPS-103801"/>
    <d v="2025-05-18T00:00:00"/>
    <x v="4"/>
    <s v="Noida"/>
    <s v="Vendor Query"/>
    <s v="Low"/>
    <x v="1"/>
    <x v="4"/>
    <x v="0"/>
    <n v="12.9"/>
    <n v="48"/>
    <x v="0"/>
    <n v="1"/>
    <n v="3.7"/>
    <n v="450"/>
    <n v="5805"/>
    <x v="2"/>
    <n v="5"/>
    <s v="Q2"/>
    <s v="Sunday"/>
    <s v="Noida"/>
    <s v="Portal"/>
    <s v="Vendor Query"/>
    <x v="4"/>
    <x v="0"/>
    <s v="Normal"/>
    <s v="Excellent"/>
    <x v="1"/>
  </r>
  <r>
    <s v="OPS-101586"/>
    <d v="2025-12-23T00:00:00"/>
    <x v="2"/>
    <s v="Gurugram"/>
    <s v="Access Request"/>
    <s v="Medium"/>
    <x v="1"/>
    <x v="3"/>
    <x v="0"/>
    <n v="2.9"/>
    <n v="24"/>
    <x v="0"/>
    <n v="1"/>
    <n v="5"/>
    <n v="450"/>
    <n v="1305"/>
    <x v="7"/>
    <n v="12"/>
    <s v="Q4"/>
    <s v="Tuesday"/>
    <s v="Gurugram"/>
    <s v="Portal"/>
    <s v="Access Request"/>
    <x v="2"/>
    <x v="0"/>
    <s v="Normal"/>
    <s v="Excellent"/>
    <x v="1"/>
  </r>
  <r>
    <s v="OPS-101947"/>
    <d v="2025-01-14T00:00:00"/>
    <x v="6"/>
    <s v="Gurugram"/>
    <s v="Invoice Query"/>
    <s v="Medium"/>
    <x v="0"/>
    <x v="4"/>
    <x v="0"/>
    <n v="11.2"/>
    <n v="24"/>
    <x v="0"/>
    <n v="0"/>
    <n v="4.3"/>
    <n v="280"/>
    <n v="3136"/>
    <x v="5"/>
    <n v="1"/>
    <s v="Q1"/>
    <s v="Tuesday"/>
    <s v="Gurugram"/>
    <s v="Email"/>
    <s v="Invoice Query"/>
    <x v="6"/>
    <x v="0"/>
    <s v="Normal"/>
    <s v="Excellent"/>
    <x v="0"/>
  </r>
  <r>
    <s v="OPS-101592"/>
    <d v="2025-01-29T00:00:00"/>
    <x v="6"/>
    <s v="Gurugram"/>
    <s v="Employee Query"/>
    <s v="High"/>
    <x v="0"/>
    <x v="1"/>
    <x v="0"/>
    <n v="8.6"/>
    <n v="12"/>
    <x v="0"/>
    <n v="0"/>
    <n v="4.8"/>
    <n v="320"/>
    <n v="2752"/>
    <x v="5"/>
    <n v="1"/>
    <s v="Q1"/>
    <s v="Wednesday"/>
    <s v="Gurugram"/>
    <s v="Email"/>
    <s v="Employee Query"/>
    <x v="6"/>
    <x v="0"/>
    <s v="Normal"/>
    <s v="Good"/>
    <x v="0"/>
  </r>
  <r>
    <s v="OPS-104218"/>
    <d v="2025-04-10T00:00:00"/>
    <x v="1"/>
    <s v="Noida"/>
    <s v="Data Correction"/>
    <s v="Medium"/>
    <x v="3"/>
    <x v="0"/>
    <x v="0"/>
    <n v="4.3"/>
    <n v="24"/>
    <x v="0"/>
    <n v="0"/>
    <n v="4.5"/>
    <n v="400"/>
    <n v="1720"/>
    <x v="10"/>
    <n v="4"/>
    <s v="Q2"/>
    <s v="Thursday"/>
    <s v="Noida"/>
    <s v="Phone"/>
    <s v="Data Correction"/>
    <x v="1"/>
    <x v="0"/>
    <s v="Normal"/>
    <s v="Excellent"/>
    <x v="0"/>
  </r>
  <r>
    <s v="OPS-100657"/>
    <d v="2025-02-13T00:00:00"/>
    <x v="2"/>
    <s v="Chennai"/>
    <s v="Access Request"/>
    <s v="Medium"/>
    <x v="3"/>
    <x v="0"/>
    <x v="0"/>
    <n v="2.9"/>
    <n v="24"/>
    <x v="0"/>
    <n v="0"/>
    <n v="5"/>
    <n v="450"/>
    <n v="1305"/>
    <x v="4"/>
    <n v="2"/>
    <s v="Q1"/>
    <s v="Thursday"/>
    <s v="Chennai"/>
    <s v="Phone"/>
    <s v="Access Request"/>
    <x v="2"/>
    <x v="0"/>
    <s v="Normal"/>
    <s v="Excellent"/>
    <x v="0"/>
  </r>
  <r>
    <s v="OPS-102200"/>
    <d v="2025-10-04T00:00:00"/>
    <x v="0"/>
    <s v="Chennai"/>
    <s v="Compliance Request"/>
    <s v="Medium"/>
    <x v="1"/>
    <x v="4"/>
    <x v="0"/>
    <n v="47.7"/>
    <n v="24"/>
    <x v="1"/>
    <n v="0"/>
    <n v="3.5"/>
    <n v="450"/>
    <n v="21465"/>
    <x v="3"/>
    <n v="10"/>
    <s v="Q4"/>
    <s v="Saturday"/>
    <s v="Chennai"/>
    <s v="Portal"/>
    <s v="Compliance Request"/>
    <x v="0"/>
    <x v="1"/>
    <s v="Normal"/>
    <s v="Critical"/>
    <x v="0"/>
  </r>
  <r>
    <s v="OPS-104830"/>
    <d v="2025-05-23T00:00:00"/>
    <x v="4"/>
    <s v="Pune"/>
    <s v="Vendor Query"/>
    <s v="Low"/>
    <x v="3"/>
    <x v="1"/>
    <x v="0"/>
    <n v="2.4"/>
    <n v="48"/>
    <x v="0"/>
    <n v="0"/>
    <n v="4.4000000000000004"/>
    <n v="320"/>
    <n v="768"/>
    <x v="2"/>
    <n v="5"/>
    <s v="Q2"/>
    <s v="Friday"/>
    <s v="Pune"/>
    <s v="Phone"/>
    <s v="Vendor Query"/>
    <x v="4"/>
    <x v="0"/>
    <s v="Normal"/>
    <s v="Excellent"/>
    <x v="0"/>
  </r>
  <r>
    <s v="OPS-103185"/>
    <d v="2025-11-28T00:00:00"/>
    <x v="2"/>
    <s v="Pune"/>
    <s v="Vendor Query"/>
    <s v="Low"/>
    <x v="2"/>
    <x v="0"/>
    <x v="2"/>
    <n v="17.3"/>
    <n v="48"/>
    <x v="0"/>
    <n v="1"/>
    <n v="4.7"/>
    <n v="320"/>
    <n v="5536"/>
    <x v="6"/>
    <n v="11"/>
    <s v="Q4"/>
    <s v="Friday"/>
    <s v="Pune"/>
    <s v="Teams"/>
    <s v="Vendor Query"/>
    <x v="2"/>
    <x v="0"/>
    <s v="Normal"/>
    <s v="Excellent"/>
    <x v="1"/>
  </r>
  <r>
    <s v="OPS-101897"/>
    <d v="2025-02-28T00:00:00"/>
    <x v="0"/>
    <s v="Pune"/>
    <s v="Report Request"/>
    <s v="Low"/>
    <x v="0"/>
    <x v="1"/>
    <x v="0"/>
    <n v="11.2"/>
    <n v="48"/>
    <x v="0"/>
    <n v="0"/>
    <n v="4.3"/>
    <n v="320"/>
    <n v="3584"/>
    <x v="4"/>
    <n v="2"/>
    <s v="Q1"/>
    <s v="Friday"/>
    <s v="Pune"/>
    <s v="Email"/>
    <s v="Report Request"/>
    <x v="0"/>
    <x v="0"/>
    <s v="Normal"/>
    <s v="Excellent"/>
    <x v="0"/>
  </r>
  <r>
    <s v="OPS-103559"/>
    <d v="2025-07-13T00:00:00"/>
    <x v="5"/>
    <s v="Hyderabad"/>
    <s v="Data Correction"/>
    <s v="Critical"/>
    <x v="4"/>
    <x v="4"/>
    <x v="0"/>
    <n v="2.1"/>
    <n v="4"/>
    <x v="0"/>
    <n v="0"/>
    <n v="4.7"/>
    <n v="320"/>
    <n v="672"/>
    <x v="11"/>
    <n v="7"/>
    <s v="Q3"/>
    <s v="Sunday"/>
    <s v="Hyderabad"/>
    <s v="Unknown"/>
    <s v="Data Correction"/>
    <x v="5"/>
    <x v="0"/>
    <s v="Normal"/>
    <s v="Good"/>
    <x v="0"/>
  </r>
  <r>
    <s v="OPS-104227"/>
    <d v="2025-09-27T00:00:00"/>
    <x v="1"/>
    <s v="Noida"/>
    <s v="Vendor Query"/>
    <s v="Medium"/>
    <x v="2"/>
    <x v="1"/>
    <x v="0"/>
    <n v="34.6"/>
    <n v="24"/>
    <x v="1"/>
    <n v="0"/>
    <n v="4.0999999999999996"/>
    <n v="400"/>
    <n v="13840"/>
    <x v="9"/>
    <n v="9"/>
    <s v="Q3"/>
    <s v="Saturday"/>
    <s v="Noida"/>
    <s v="Teams"/>
    <s v="Vendor Query"/>
    <x v="1"/>
    <x v="1"/>
    <s v="Normal"/>
    <s v="At Risk"/>
    <x v="0"/>
  </r>
  <r>
    <s v="OPS-101723"/>
    <d v="2025-10-12T00:00:00"/>
    <x v="4"/>
    <s v="Hyderabad"/>
    <s v="Vendor Query"/>
    <s v="Medium"/>
    <x v="3"/>
    <x v="2"/>
    <x v="0"/>
    <n v="5.8"/>
    <n v="24"/>
    <x v="0"/>
    <n v="0"/>
    <n v="4.3"/>
    <n v="280"/>
    <n v="1624"/>
    <x v="3"/>
    <n v="10"/>
    <s v="Q4"/>
    <s v="Sunday"/>
    <s v="Hyderabad"/>
    <s v="Phone"/>
    <s v="Vendor Query"/>
    <x v="4"/>
    <x v="0"/>
    <s v="Normal"/>
    <s v="Excellent"/>
    <x v="0"/>
  </r>
  <r>
    <s v="OPS-100134"/>
    <d v="2025-07-26T00:00:00"/>
    <x v="5"/>
    <s v="Noida"/>
    <s v="System Issue"/>
    <s v="Low"/>
    <x v="0"/>
    <x v="0"/>
    <x v="2"/>
    <n v="12.8"/>
    <n v="48"/>
    <x v="0"/>
    <n v="0"/>
    <n v="5"/>
    <n v="400"/>
    <n v="5120"/>
    <x v="11"/>
    <n v="7"/>
    <s v="Q3"/>
    <s v="Saturday"/>
    <s v="Noida"/>
    <s v="Email"/>
    <s v="System Issue"/>
    <x v="5"/>
    <x v="0"/>
    <s v="Normal"/>
    <s v="Excellent"/>
    <x v="0"/>
  </r>
  <r>
    <s v="OPS-104097"/>
    <d v="2025-07-14T00:00:00"/>
    <x v="6"/>
    <s v="Mumbai"/>
    <s v="Employee Query"/>
    <s v="Low"/>
    <x v="0"/>
    <x v="0"/>
    <x v="0"/>
    <n v="7.5"/>
    <n v="48"/>
    <x v="0"/>
    <n v="1"/>
    <n v="4.5"/>
    <n v="280"/>
    <n v="2100"/>
    <x v="11"/>
    <n v="7"/>
    <s v="Q3"/>
    <s v="Monday"/>
    <s v="Mumbai"/>
    <s v="Email"/>
    <s v="Employee Query"/>
    <x v="6"/>
    <x v="0"/>
    <s v="Normal"/>
    <s v="Excellent"/>
    <x v="1"/>
  </r>
  <r>
    <s v="OPS-104348"/>
    <d v="2025-03-14T00:00:00"/>
    <x v="5"/>
    <s v="Hyderabad"/>
    <s v="Report Request"/>
    <s v="High"/>
    <x v="0"/>
    <x v="2"/>
    <x v="0"/>
    <n v="9"/>
    <n v="12"/>
    <x v="0"/>
    <n v="2"/>
    <n v="3.9"/>
    <n v="320"/>
    <n v="2880"/>
    <x v="8"/>
    <n v="3"/>
    <s v="Q1"/>
    <s v="Friday"/>
    <s v="Hyderabad"/>
    <s v="Email"/>
    <s v="Report Request"/>
    <x v="5"/>
    <x v="0"/>
    <s v="Normal"/>
    <s v="Good"/>
    <x v="1"/>
  </r>
  <r>
    <s v="OPS-101888"/>
    <d v="2025-11-03T00:00:00"/>
    <x v="0"/>
    <s v="Gurugram"/>
    <s v="Vendor Query"/>
    <s v="Low"/>
    <x v="0"/>
    <x v="2"/>
    <x v="0"/>
    <n v="5.9"/>
    <n v="48"/>
    <x v="0"/>
    <n v="0"/>
    <n v="4.9000000000000004"/>
    <n v="280"/>
    <n v="1652"/>
    <x v="6"/>
    <n v="11"/>
    <s v="Q4"/>
    <s v="Monday"/>
    <s v="Gurugram"/>
    <s v="Email"/>
    <s v="Vendor Query"/>
    <x v="0"/>
    <x v="0"/>
    <s v="Normal"/>
    <s v="Excellent"/>
    <x v="0"/>
  </r>
  <r>
    <s v="OPS-104575"/>
    <d v="2025-07-20T00:00:00"/>
    <x v="3"/>
    <s v="Mumbai"/>
    <s v="System Issue"/>
    <s v="Low"/>
    <x v="1"/>
    <x v="2"/>
    <x v="0"/>
    <n v="26.9"/>
    <n v="48"/>
    <x v="0"/>
    <n v="1"/>
    <n v="4"/>
    <n v="350"/>
    <n v="9415"/>
    <x v="11"/>
    <n v="7"/>
    <s v="Q3"/>
    <s v="Sunday"/>
    <s v="Mumbai"/>
    <s v="Portal"/>
    <s v="System Issue"/>
    <x v="3"/>
    <x v="0"/>
    <s v="Normal"/>
    <s v="Good"/>
    <x v="1"/>
  </r>
  <r>
    <s v="OPS-100578"/>
    <d v="2025-05-24T00:00:00"/>
    <x v="6"/>
    <s v="Hyderabad"/>
    <s v="Data Correction"/>
    <s v="High"/>
    <x v="1"/>
    <x v="4"/>
    <x v="0"/>
    <n v="24.5"/>
    <n v="12"/>
    <x v="1"/>
    <n v="0"/>
    <n v="4.4000000000000004"/>
    <n v="280"/>
    <n v="6860"/>
    <x v="2"/>
    <n v="5"/>
    <s v="Q2"/>
    <s v="Saturday"/>
    <s v="Hyderabad"/>
    <s v="Portal"/>
    <s v="Data Correction"/>
    <x v="6"/>
    <x v="1"/>
    <s v="Normal"/>
    <s v="Critical"/>
    <x v="0"/>
  </r>
  <r>
    <s v="OPS-103144"/>
    <d v="2025-07-22T00:00:00"/>
    <x v="5"/>
    <s v="Gurugram"/>
    <s v="Data Correction"/>
    <s v="Low"/>
    <x v="0"/>
    <x v="2"/>
    <x v="0"/>
    <n v="16.8"/>
    <n v="48"/>
    <x v="0"/>
    <n v="0"/>
    <n v="4.2"/>
    <n v="450"/>
    <n v="7560"/>
    <x v="11"/>
    <n v="7"/>
    <s v="Q3"/>
    <s v="Tuesday"/>
    <s v="Gurugram"/>
    <s v="Email"/>
    <s v="Data Correction"/>
    <x v="5"/>
    <x v="0"/>
    <s v="Normal"/>
    <s v="Excellent"/>
    <x v="0"/>
  </r>
  <r>
    <s v="OPS-100239"/>
    <d v="2025-12-15T00:00:00"/>
    <x v="4"/>
    <s v="Mumbai"/>
    <s v="Compliance Request"/>
    <s v="Medium"/>
    <x v="0"/>
    <x v="0"/>
    <x v="0"/>
    <n v="2.9"/>
    <n v="24"/>
    <x v="0"/>
    <n v="1"/>
    <n v="4.9000000000000004"/>
    <n v="350"/>
    <n v="1015"/>
    <x v="7"/>
    <n v="12"/>
    <s v="Q4"/>
    <s v="Monday"/>
    <s v="Mumbai"/>
    <s v="Email"/>
    <s v="Compliance Request"/>
    <x v="4"/>
    <x v="0"/>
    <s v="Normal"/>
    <s v="Excellent"/>
    <x v="1"/>
  </r>
  <r>
    <s v="OPS-102371"/>
    <d v="2025-02-18T00:00:00"/>
    <x v="2"/>
    <s v="Noida"/>
    <s v="Invoice Query"/>
    <s v="Low"/>
    <x v="0"/>
    <x v="4"/>
    <x v="1"/>
    <n v="8.1999999999999993"/>
    <n v="48"/>
    <x v="0"/>
    <n v="1"/>
    <n v="4.7"/>
    <n v="450"/>
    <n v="3690"/>
    <x v="4"/>
    <n v="2"/>
    <s v="Q1"/>
    <s v="Tuesday"/>
    <s v="Noida"/>
    <s v="Email"/>
    <s v="Invoice Query"/>
    <x v="2"/>
    <x v="0"/>
    <s v="Normal"/>
    <s v="Excellent"/>
    <x v="1"/>
  </r>
  <r>
    <s v="OPS-104548"/>
    <d v="2025-08-02T00:00:00"/>
    <x v="0"/>
    <s v="Gurugram"/>
    <s v="Vendor Query"/>
    <s v="Medium"/>
    <x v="0"/>
    <x v="2"/>
    <x v="0"/>
    <n v="11.6"/>
    <n v="24"/>
    <x v="0"/>
    <n v="0"/>
    <n v="4.8"/>
    <n v="400"/>
    <n v="4640"/>
    <x v="1"/>
    <n v="8"/>
    <s v="Q3"/>
    <s v="Saturday"/>
    <s v="Gurugram"/>
    <s v="Email"/>
    <s v="Vendor Query"/>
    <x v="0"/>
    <x v="0"/>
    <s v="Normal"/>
    <s v="Excellent"/>
    <x v="0"/>
  </r>
  <r>
    <s v="OPS-100957"/>
    <d v="2025-05-17T00:00:00"/>
    <x v="4"/>
    <s v="Hyderabad"/>
    <s v="Compliance Request"/>
    <s v="Low"/>
    <x v="1"/>
    <x v="4"/>
    <x v="0"/>
    <n v="3.4"/>
    <n v="48"/>
    <x v="0"/>
    <n v="0"/>
    <n v="4.7"/>
    <n v="350"/>
    <n v="1190"/>
    <x v="2"/>
    <n v="5"/>
    <s v="Q2"/>
    <s v="Saturday"/>
    <s v="Hyderabad"/>
    <s v="Portal"/>
    <s v="Compliance Request"/>
    <x v="4"/>
    <x v="0"/>
    <s v="Normal"/>
    <s v="Excellent"/>
    <x v="0"/>
  </r>
  <r>
    <s v="OPS-101954"/>
    <d v="2025-11-12T00:00:00"/>
    <x v="4"/>
    <s v="Pune"/>
    <s v="Data Correction"/>
    <s v="Low"/>
    <x v="1"/>
    <x v="1"/>
    <x v="0"/>
    <n v="21.4"/>
    <n v="48"/>
    <x v="0"/>
    <n v="1"/>
    <n v="3.6"/>
    <n v="350"/>
    <n v="7490"/>
    <x v="6"/>
    <n v="11"/>
    <s v="Q4"/>
    <s v="Wednesday"/>
    <s v="Pune"/>
    <s v="Portal"/>
    <s v="Data Correction"/>
    <x v="4"/>
    <x v="0"/>
    <s v="Normal"/>
    <s v="Excellent"/>
    <x v="1"/>
  </r>
  <r>
    <s v="OPS-103290"/>
    <d v="2025-06-02T00:00:00"/>
    <x v="0"/>
    <s v="Gurugram"/>
    <s v="System Issue"/>
    <s v="Medium"/>
    <x v="0"/>
    <x v="2"/>
    <x v="1"/>
    <n v="16.2"/>
    <n v="24"/>
    <x v="0"/>
    <n v="3"/>
    <n v="3.6"/>
    <n v="400"/>
    <n v="6480"/>
    <x v="0"/>
    <n v="6"/>
    <s v="Q2"/>
    <s v="Monday"/>
    <s v="Gurugram"/>
    <s v="Email"/>
    <s v="System Issue"/>
    <x v="0"/>
    <x v="0"/>
    <s v="Normal"/>
    <s v="Good"/>
    <x v="1"/>
  </r>
  <r>
    <s v="OPS-101879"/>
    <d v="2025-02-24T00:00:00"/>
    <x v="4"/>
    <s v="Bengaluru"/>
    <s v="System Issue"/>
    <s v="Medium"/>
    <x v="1"/>
    <x v="1"/>
    <x v="0"/>
    <n v="10.1"/>
    <n v="24"/>
    <x v="0"/>
    <n v="1"/>
    <n v="4"/>
    <n v="320"/>
    <n v="3232"/>
    <x v="4"/>
    <n v="2"/>
    <s v="Q1"/>
    <s v="Monday"/>
    <s v="Bengaluru"/>
    <s v="Portal"/>
    <s v="System Issue"/>
    <x v="4"/>
    <x v="0"/>
    <s v="Normal"/>
    <s v="Excellent"/>
    <x v="1"/>
  </r>
  <r>
    <s v="OPS-100730"/>
    <d v="2025-12-07T00:00:00"/>
    <x v="6"/>
    <s v="Gurugram"/>
    <s v="Report Request"/>
    <s v="Medium"/>
    <x v="1"/>
    <x v="4"/>
    <x v="0"/>
    <n v="6.7"/>
    <n v="24"/>
    <x v="0"/>
    <n v="0"/>
    <n v="5"/>
    <n v="450"/>
    <n v="3015"/>
    <x v="7"/>
    <n v="12"/>
    <s v="Q4"/>
    <s v="Sunday"/>
    <s v="Gurugram"/>
    <s v="Portal"/>
    <s v="Report Request"/>
    <x v="6"/>
    <x v="0"/>
    <s v="Normal"/>
    <s v="Excellent"/>
    <x v="0"/>
  </r>
  <r>
    <s v="OPS-104585"/>
    <d v="2025-05-27T00:00:00"/>
    <x v="0"/>
    <s v="Chennai"/>
    <s v="Invoice Query"/>
    <s v="Medium"/>
    <x v="1"/>
    <x v="2"/>
    <x v="0"/>
    <n v="13.2"/>
    <n v="24"/>
    <x v="0"/>
    <n v="0"/>
    <n v="4.2"/>
    <n v="280"/>
    <n v="3696"/>
    <x v="2"/>
    <n v="5"/>
    <s v="Q2"/>
    <s v="Tuesday"/>
    <s v="Chennai"/>
    <s v="Portal"/>
    <s v="Invoice Query"/>
    <x v="0"/>
    <x v="0"/>
    <s v="Normal"/>
    <s v="Good"/>
    <x v="0"/>
  </r>
  <r>
    <s v="OPS-101010"/>
    <d v="2025-05-10T00:00:00"/>
    <x v="5"/>
    <s v="Gurugram"/>
    <s v="Vendor Query"/>
    <s v="Medium"/>
    <x v="0"/>
    <x v="0"/>
    <x v="0"/>
    <n v="5.8"/>
    <n v="24"/>
    <x v="0"/>
    <n v="0"/>
    <n v="4.8"/>
    <n v="280"/>
    <n v="1624"/>
    <x v="2"/>
    <n v="5"/>
    <s v="Q2"/>
    <s v="Saturday"/>
    <s v="Gurugram"/>
    <s v="Email"/>
    <s v="Vendor Query"/>
    <x v="5"/>
    <x v="0"/>
    <s v="Normal"/>
    <s v="Excellent"/>
    <x v="0"/>
  </r>
  <r>
    <s v="OPS-100550"/>
    <d v="2025-07-09T00:00:00"/>
    <x v="5"/>
    <s v="Mumbai"/>
    <s v="System Issue"/>
    <s v="Low"/>
    <x v="0"/>
    <x v="0"/>
    <x v="0"/>
    <n v="4.7"/>
    <n v="48"/>
    <x v="0"/>
    <n v="1"/>
    <n v="4.4000000000000004"/>
    <n v="320"/>
    <n v="1504"/>
    <x v="11"/>
    <n v="7"/>
    <s v="Q3"/>
    <s v="Wednesday"/>
    <s v="Mumbai"/>
    <s v="Email"/>
    <s v="System Issue"/>
    <x v="5"/>
    <x v="0"/>
    <s v="Normal"/>
    <s v="Excellent"/>
    <x v="1"/>
  </r>
  <r>
    <s v="OPS-101360"/>
    <d v="2025-09-25T00:00:00"/>
    <x v="3"/>
    <s v="Pune"/>
    <s v="Report Request"/>
    <s v="Low"/>
    <x v="2"/>
    <x v="2"/>
    <x v="0"/>
    <n v="7.6"/>
    <n v="48"/>
    <x v="0"/>
    <n v="0"/>
    <n v="5"/>
    <n v="450"/>
    <n v="3420"/>
    <x v="9"/>
    <n v="9"/>
    <s v="Q3"/>
    <s v="Thursday"/>
    <s v="Pune"/>
    <s v="Teams"/>
    <s v="Report Request"/>
    <x v="3"/>
    <x v="0"/>
    <s v="Normal"/>
    <s v="Excellent"/>
    <x v="0"/>
  </r>
  <r>
    <s v="OPS-103109"/>
    <d v="2025-05-27T00:00:00"/>
    <x v="6"/>
    <s v="Bengaluru"/>
    <s v="Employee Query"/>
    <s v="Low"/>
    <x v="0"/>
    <x v="2"/>
    <x v="1"/>
    <n v="36.200000000000003"/>
    <n v="48"/>
    <x v="0"/>
    <n v="2"/>
    <n v="3.6"/>
    <n v="280"/>
    <n v="10136"/>
    <x v="2"/>
    <n v="5"/>
    <s v="Q2"/>
    <s v="Tuesday"/>
    <s v="Bengaluru"/>
    <s v="Email"/>
    <s v="Employee Query"/>
    <x v="6"/>
    <x v="0"/>
    <s v="Normal"/>
    <s v="Good"/>
    <x v="1"/>
  </r>
  <r>
    <s v="OPS-104207"/>
    <d v="2025-12-03T00:00:00"/>
    <x v="1"/>
    <s v="Pune"/>
    <s v="Access Request"/>
    <s v="Low"/>
    <x v="2"/>
    <x v="0"/>
    <x v="0"/>
    <n v="10.1"/>
    <n v="48"/>
    <x v="0"/>
    <n v="2"/>
    <n v="4.7"/>
    <n v="280"/>
    <n v="2828"/>
    <x v="7"/>
    <n v="12"/>
    <s v="Q4"/>
    <s v="Wednesday"/>
    <s v="Pune"/>
    <s v="Teams"/>
    <s v="Access Request"/>
    <x v="1"/>
    <x v="0"/>
    <s v="Normal"/>
    <s v="Excellent"/>
    <x v="1"/>
  </r>
  <r>
    <s v="OPS-100160"/>
    <d v="2025-06-19T00:00:00"/>
    <x v="4"/>
    <s v="Pune"/>
    <s v="Data Correction"/>
    <s v="Medium"/>
    <x v="3"/>
    <x v="4"/>
    <x v="2"/>
    <n v="13.8"/>
    <n v="24"/>
    <x v="0"/>
    <n v="0"/>
    <n v="4.5"/>
    <n v="450"/>
    <n v="6210"/>
    <x v="0"/>
    <n v="6"/>
    <s v="Q2"/>
    <s v="Thursday"/>
    <s v="Pune"/>
    <s v="Phone"/>
    <s v="Data Correction"/>
    <x v="4"/>
    <x v="0"/>
    <s v="Normal"/>
    <s v="Good"/>
    <x v="0"/>
  </r>
  <r>
    <s v="OPS-102937"/>
    <d v="2025-08-02T00:00:00"/>
    <x v="4"/>
    <s v="Bengaluru"/>
    <s v="Report Request"/>
    <s v="Low"/>
    <x v="0"/>
    <x v="0"/>
    <x v="0"/>
    <n v="16.3"/>
    <n v="48"/>
    <x v="0"/>
    <n v="0"/>
    <n v="4.3"/>
    <n v="400"/>
    <n v="6520"/>
    <x v="1"/>
    <n v="8"/>
    <s v="Q3"/>
    <s v="Saturday"/>
    <s v="Bengaluru"/>
    <s v="Email"/>
    <s v="Report Request"/>
    <x v="4"/>
    <x v="0"/>
    <s v="Normal"/>
    <s v="Excellent"/>
    <x v="0"/>
  </r>
  <r>
    <s v="OPS-100610"/>
    <d v="2025-06-19T00:00:00"/>
    <x v="1"/>
    <s v="Bengaluru"/>
    <s v="Compliance Request"/>
    <s v="High"/>
    <x v="0"/>
    <x v="3"/>
    <x v="0"/>
    <n v="6.6"/>
    <n v="12"/>
    <x v="0"/>
    <n v="0"/>
    <n v="5"/>
    <n v="280"/>
    <n v="1848"/>
    <x v="0"/>
    <n v="6"/>
    <s v="Q2"/>
    <s v="Thursday"/>
    <s v="Bengaluru"/>
    <s v="Email"/>
    <s v="Compliance Request"/>
    <x v="1"/>
    <x v="0"/>
    <s v="Normal"/>
    <s v="Good"/>
    <x v="0"/>
  </r>
  <r>
    <s v="OPS-100292"/>
    <d v="2025-12-04T00:00:00"/>
    <x v="5"/>
    <s v="Mumbai"/>
    <s v="Employee Query"/>
    <s v="Low"/>
    <x v="0"/>
    <x v="1"/>
    <x v="0"/>
    <n v="21.1"/>
    <n v="48"/>
    <x v="0"/>
    <n v="0"/>
    <n v="4.2"/>
    <n v="320"/>
    <n v="6752"/>
    <x v="7"/>
    <n v="12"/>
    <s v="Q4"/>
    <s v="Thursday"/>
    <s v="Mumbai"/>
    <s v="Email"/>
    <s v="Employee Query"/>
    <x v="5"/>
    <x v="0"/>
    <s v="Normal"/>
    <s v="Excellent"/>
    <x v="0"/>
  </r>
  <r>
    <s v="OPS-102975"/>
    <d v="2025-04-14T00:00:00"/>
    <x v="0"/>
    <s v="Noida"/>
    <s v="Report Request"/>
    <s v="Medium"/>
    <x v="1"/>
    <x v="1"/>
    <x v="0"/>
    <n v="10.5"/>
    <n v="24"/>
    <x v="0"/>
    <n v="0"/>
    <n v="4.8"/>
    <n v="320"/>
    <n v="3360"/>
    <x v="10"/>
    <n v="4"/>
    <s v="Q2"/>
    <s v="Monday"/>
    <s v="Noida"/>
    <s v="Portal"/>
    <s v="Report Request"/>
    <x v="0"/>
    <x v="0"/>
    <s v="Normal"/>
    <s v="Excellent"/>
    <x v="0"/>
  </r>
  <r>
    <s v="OPS-100746"/>
    <d v="2025-12-24T00:00:00"/>
    <x v="5"/>
    <s v="Mumbai"/>
    <s v="System Issue"/>
    <s v="Low"/>
    <x v="0"/>
    <x v="2"/>
    <x v="0"/>
    <n v="9.1999999999999993"/>
    <n v="48"/>
    <x v="0"/>
    <n v="0"/>
    <n v="5"/>
    <n v="320"/>
    <n v="2944"/>
    <x v="7"/>
    <n v="12"/>
    <s v="Q4"/>
    <s v="Wednesday"/>
    <s v="Mumbai"/>
    <s v="Email"/>
    <s v="System Issue"/>
    <x v="5"/>
    <x v="0"/>
    <s v="Normal"/>
    <s v="Excellent"/>
    <x v="0"/>
  </r>
  <r>
    <s v="OPS-100776"/>
    <d v="2025-08-10T00:00:00"/>
    <x v="5"/>
    <s v="Pune"/>
    <s v="Vendor Query"/>
    <s v="High"/>
    <x v="0"/>
    <x v="4"/>
    <x v="1"/>
    <n v="11.4"/>
    <n v="12"/>
    <x v="0"/>
    <n v="1"/>
    <n v="4.3"/>
    <n v="350"/>
    <n v="3990"/>
    <x v="1"/>
    <n v="8"/>
    <s v="Q3"/>
    <s v="Sunday"/>
    <s v="Pune"/>
    <s v="Email"/>
    <s v="Vendor Query"/>
    <x v="5"/>
    <x v="0"/>
    <s v="Normal"/>
    <s v="Good"/>
    <x v="1"/>
  </r>
  <r>
    <s v="OPS-102747"/>
    <d v="2025-11-15T00:00:00"/>
    <x v="5"/>
    <s v="Noida"/>
    <s v="Invoice Query"/>
    <s v="Low"/>
    <x v="0"/>
    <x v="3"/>
    <x v="0"/>
    <n v="8.6"/>
    <n v="48"/>
    <x v="0"/>
    <n v="0"/>
    <n v="5"/>
    <n v="320"/>
    <n v="2752"/>
    <x v="6"/>
    <n v="11"/>
    <s v="Q4"/>
    <s v="Saturday"/>
    <s v="Noida"/>
    <s v="Email"/>
    <s v="Invoice Query"/>
    <x v="5"/>
    <x v="0"/>
    <s v="Normal"/>
    <s v="Excellent"/>
    <x v="0"/>
  </r>
  <r>
    <s v="OPS-102828"/>
    <d v="2025-12-30T00:00:00"/>
    <x v="0"/>
    <s v="Gurugram"/>
    <s v="Report Request"/>
    <s v="High"/>
    <x v="1"/>
    <x v="1"/>
    <x v="0"/>
    <n v="12.7"/>
    <n v="12"/>
    <x v="1"/>
    <n v="0"/>
    <n v="5"/>
    <n v="400"/>
    <n v="5080"/>
    <x v="7"/>
    <n v="12"/>
    <s v="Q4"/>
    <s v="Tuesday"/>
    <s v="Gurugram"/>
    <s v="Portal"/>
    <s v="Report Request"/>
    <x v="0"/>
    <x v="1"/>
    <s v="Normal"/>
    <s v="At Risk"/>
    <x v="0"/>
  </r>
  <r>
    <s v="OPS-101458"/>
    <d v="2025-03-27T00:00:00"/>
    <x v="1"/>
    <s v="Noida"/>
    <s v="Vendor Query"/>
    <s v="Low"/>
    <x v="0"/>
    <x v="4"/>
    <x v="0"/>
    <n v="3.2"/>
    <n v="48"/>
    <x v="0"/>
    <n v="0"/>
    <n v="5"/>
    <n v="450"/>
    <n v="1440"/>
    <x v="8"/>
    <n v="3"/>
    <s v="Q1"/>
    <s v="Thursday"/>
    <s v="Noida"/>
    <s v="Email"/>
    <s v="Vendor Query"/>
    <x v="1"/>
    <x v="0"/>
    <s v="Normal"/>
    <s v="Excellent"/>
    <x v="0"/>
  </r>
  <r>
    <s v="OPS-100264"/>
    <d v="2025-01-02T00:00:00"/>
    <x v="1"/>
    <s v="Bengaluru"/>
    <s v="Data Correction"/>
    <s v="Medium"/>
    <x v="2"/>
    <x v="3"/>
    <x v="1"/>
    <n v="25"/>
    <n v="24"/>
    <x v="1"/>
    <n v="2"/>
    <n v="3.4"/>
    <n v="450"/>
    <n v="11250"/>
    <x v="5"/>
    <n v="1"/>
    <s v="Q1"/>
    <s v="Thursday"/>
    <s v="Bengaluru"/>
    <s v="Teams"/>
    <s v="Data Correction"/>
    <x v="1"/>
    <x v="1"/>
    <s v="Normal"/>
    <s v="At Risk"/>
    <x v="1"/>
  </r>
  <r>
    <s v="OPS-101256"/>
    <d v="2025-09-12T00:00:00"/>
    <x v="2"/>
    <s v="Chennai"/>
    <s v="Data Correction"/>
    <s v="Medium"/>
    <x v="1"/>
    <x v="2"/>
    <x v="0"/>
    <n v="4.3"/>
    <n v="24"/>
    <x v="0"/>
    <n v="0"/>
    <n v="5"/>
    <n v="320"/>
    <n v="1376"/>
    <x v="9"/>
    <n v="9"/>
    <s v="Q3"/>
    <s v="Friday"/>
    <s v="Chennai"/>
    <s v="Portal"/>
    <s v="Data Correction"/>
    <x v="2"/>
    <x v="0"/>
    <s v="Normal"/>
    <s v="Excellent"/>
    <x v="0"/>
  </r>
  <r>
    <s v="OPS-104399"/>
    <d v="2025-09-05T00:00:00"/>
    <x v="3"/>
    <s v="Gurugram"/>
    <s v="Access Request"/>
    <s v="Medium"/>
    <x v="0"/>
    <x v="0"/>
    <x v="0"/>
    <n v="13.8"/>
    <n v="24"/>
    <x v="0"/>
    <n v="0"/>
    <n v="4.3"/>
    <n v="280"/>
    <n v="3864"/>
    <x v="9"/>
    <n v="9"/>
    <s v="Q3"/>
    <s v="Friday"/>
    <s v="Gurugram"/>
    <s v="Email"/>
    <s v="Access Request"/>
    <x v="3"/>
    <x v="0"/>
    <s v="Normal"/>
    <s v="Good"/>
    <x v="0"/>
  </r>
  <r>
    <s v="OPS-101772"/>
    <d v="2025-06-30T00:00:00"/>
    <x v="5"/>
    <s v="Mumbai"/>
    <s v="Vendor Query"/>
    <s v="Low"/>
    <x v="3"/>
    <x v="4"/>
    <x v="0"/>
    <n v="66.5"/>
    <n v="48"/>
    <x v="1"/>
    <n v="0"/>
    <n v="3.7"/>
    <n v="350"/>
    <n v="23275"/>
    <x v="0"/>
    <n v="6"/>
    <s v="Q2"/>
    <s v="Monday"/>
    <s v="Mumbai"/>
    <s v="Phone"/>
    <s v="Vendor Query"/>
    <x v="5"/>
    <x v="1"/>
    <s v="Normal"/>
    <s v="At Risk"/>
    <x v="0"/>
  </r>
  <r>
    <s v="OPS-104085"/>
    <d v="2025-03-25T00:00:00"/>
    <x v="6"/>
    <s v="Noida"/>
    <s v="Invoice Query"/>
    <s v="Low"/>
    <x v="2"/>
    <x v="1"/>
    <x v="1"/>
    <n v="16.5"/>
    <n v="48"/>
    <x v="0"/>
    <n v="2"/>
    <n v="3.9"/>
    <n v="350"/>
    <n v="5775"/>
    <x v="8"/>
    <n v="3"/>
    <s v="Q1"/>
    <s v="Tuesday"/>
    <s v="Noida"/>
    <s v="Teams"/>
    <s v="Invoice Query"/>
    <x v="6"/>
    <x v="0"/>
    <s v="Normal"/>
    <s v="Excellent"/>
    <x v="1"/>
  </r>
  <r>
    <s v="OPS-102976"/>
    <d v="2025-07-29T00:00:00"/>
    <x v="2"/>
    <s v="Hyderabad"/>
    <s v="Invoice Query"/>
    <s v="Medium"/>
    <x v="0"/>
    <x v="2"/>
    <x v="0"/>
    <n v="15.3"/>
    <n v="24"/>
    <x v="0"/>
    <n v="0"/>
    <n v="4.0999999999999996"/>
    <n v="400"/>
    <n v="6120"/>
    <x v="11"/>
    <n v="7"/>
    <s v="Q3"/>
    <s v="Tuesday"/>
    <s v="Hyderabad"/>
    <s v="Email"/>
    <s v="Invoice Query"/>
    <x v="2"/>
    <x v="0"/>
    <s v="Normal"/>
    <s v="Good"/>
    <x v="0"/>
  </r>
  <r>
    <s v="OPS-101200"/>
    <d v="2025-06-03T00:00:00"/>
    <x v="0"/>
    <s v="Chennai"/>
    <s v="Invoice Query"/>
    <s v="Low"/>
    <x v="2"/>
    <x v="3"/>
    <x v="2"/>
    <n v="9.1999999999999993"/>
    <n v="48"/>
    <x v="0"/>
    <n v="0"/>
    <n v="5"/>
    <n v="350"/>
    <n v="3220"/>
    <x v="0"/>
    <n v="6"/>
    <s v="Q2"/>
    <s v="Tuesday"/>
    <s v="Chennai"/>
    <s v="Teams"/>
    <s v="Invoice Query"/>
    <x v="0"/>
    <x v="0"/>
    <s v="Normal"/>
    <s v="Excellent"/>
    <x v="0"/>
  </r>
  <r>
    <s v="OPS-104668"/>
    <d v="2025-12-26T00:00:00"/>
    <x v="0"/>
    <s v="Noida"/>
    <s v="Invoice Query"/>
    <s v="Low"/>
    <x v="1"/>
    <x v="2"/>
    <x v="0"/>
    <n v="2.2999999999999998"/>
    <n v="48"/>
    <x v="0"/>
    <n v="0"/>
    <n v="5"/>
    <n v="320"/>
    <n v="736"/>
    <x v="7"/>
    <n v="12"/>
    <s v="Q4"/>
    <s v="Friday"/>
    <s v="Noida"/>
    <s v="Portal"/>
    <s v="Invoice Query"/>
    <x v="0"/>
    <x v="0"/>
    <s v="Normal"/>
    <s v="Excellent"/>
    <x v="0"/>
  </r>
  <r>
    <s v="OPS-104246"/>
    <d v="2025-03-30T00:00:00"/>
    <x v="1"/>
    <s v="Hyderabad"/>
    <s v="Compliance Request"/>
    <s v="Medium"/>
    <x v="1"/>
    <x v="1"/>
    <x v="0"/>
    <n v="5.7"/>
    <n v="24"/>
    <x v="0"/>
    <n v="0"/>
    <n v="4.5999999999999996"/>
    <n v="450"/>
    <n v="2565"/>
    <x v="8"/>
    <n v="3"/>
    <s v="Q1"/>
    <s v="Sunday"/>
    <s v="Hyderabad"/>
    <s v="Portal"/>
    <s v="Compliance Request"/>
    <x v="1"/>
    <x v="0"/>
    <s v="Normal"/>
    <s v="Excellent"/>
    <x v="0"/>
  </r>
  <r>
    <s v="OPS-104168"/>
    <d v="2025-05-19T00:00:00"/>
    <x v="1"/>
    <s v="Chennai"/>
    <s v="System Issue"/>
    <s v="Low"/>
    <x v="1"/>
    <x v="3"/>
    <x v="1"/>
    <n v="2.6"/>
    <n v="48"/>
    <x v="0"/>
    <n v="1"/>
    <n v="4.8"/>
    <n v="450"/>
    <n v="1170"/>
    <x v="2"/>
    <n v="5"/>
    <s v="Q2"/>
    <s v="Monday"/>
    <s v="Chennai"/>
    <s v="Portal"/>
    <s v="System Issue"/>
    <x v="1"/>
    <x v="0"/>
    <s v="Normal"/>
    <s v="Excellent"/>
    <x v="1"/>
  </r>
  <r>
    <s v="OPS-100090"/>
    <d v="2025-07-07T00:00:00"/>
    <x v="1"/>
    <s v="Bengaluru"/>
    <s v="Invoice Query"/>
    <s v="High"/>
    <x v="2"/>
    <x v="3"/>
    <x v="0"/>
    <n v="23"/>
    <n v="12"/>
    <x v="1"/>
    <n v="2"/>
    <n v="4"/>
    <n v="280"/>
    <n v="6440"/>
    <x v="11"/>
    <n v="7"/>
    <s v="Q3"/>
    <s v="Monday"/>
    <s v="Bengaluru"/>
    <s v="Teams"/>
    <s v="Invoice Query"/>
    <x v="1"/>
    <x v="1"/>
    <s v="Normal"/>
    <s v="Critical"/>
    <x v="1"/>
  </r>
  <r>
    <s v="OPS-104214"/>
    <d v="2025-07-11T00:00:00"/>
    <x v="5"/>
    <s v="Bengaluru"/>
    <s v="Access Request"/>
    <s v="Low"/>
    <x v="0"/>
    <x v="0"/>
    <x v="0"/>
    <n v="15.4"/>
    <n v="48"/>
    <x v="0"/>
    <n v="0"/>
    <n v="4.2"/>
    <n v="280"/>
    <n v="4312"/>
    <x v="11"/>
    <n v="7"/>
    <s v="Q3"/>
    <s v="Friday"/>
    <s v="Bengaluru"/>
    <s v="Email"/>
    <s v="Access Request"/>
    <x v="5"/>
    <x v="0"/>
    <s v="Normal"/>
    <s v="Excellent"/>
    <x v="0"/>
  </r>
  <r>
    <s v="OPS-101512"/>
    <d v="2025-08-24T00:00:00"/>
    <x v="4"/>
    <s v="Pune"/>
    <s v="Vendor Query"/>
    <s v="High"/>
    <x v="2"/>
    <x v="0"/>
    <x v="0"/>
    <n v="2.9"/>
    <n v="12"/>
    <x v="0"/>
    <n v="1"/>
    <n v="4.7"/>
    <n v="320"/>
    <n v="928"/>
    <x v="1"/>
    <n v="8"/>
    <s v="Q3"/>
    <s v="Sunday"/>
    <s v="Pune"/>
    <s v="Teams"/>
    <s v="Vendor Query"/>
    <x v="4"/>
    <x v="0"/>
    <s v="Normal"/>
    <s v="Excellent"/>
    <x v="1"/>
  </r>
  <r>
    <s v="OPS-102370"/>
    <d v="2025-08-27T00:00:00"/>
    <x v="5"/>
    <s v="Mumbai"/>
    <s v="Employee Query"/>
    <s v="High"/>
    <x v="1"/>
    <x v="3"/>
    <x v="2"/>
    <n v="2.6"/>
    <n v="12"/>
    <x v="0"/>
    <n v="0"/>
    <n v="5"/>
    <n v="280"/>
    <n v="728"/>
    <x v="1"/>
    <n v="8"/>
    <s v="Q3"/>
    <s v="Wednesday"/>
    <s v="Mumbai"/>
    <s v="Portal"/>
    <s v="Employee Query"/>
    <x v="5"/>
    <x v="0"/>
    <s v="Normal"/>
    <s v="Excellent"/>
    <x v="0"/>
  </r>
  <r>
    <s v="OPS-104727"/>
    <d v="2025-03-12T00:00:00"/>
    <x v="3"/>
    <s v="Mumbai"/>
    <s v="Vendor Query"/>
    <s v="Medium"/>
    <x v="1"/>
    <x v="0"/>
    <x v="0"/>
    <n v="19.2"/>
    <n v="24"/>
    <x v="0"/>
    <n v="1"/>
    <s v="Unknown"/>
    <n v="280"/>
    <n v="5376"/>
    <x v="8"/>
    <n v="3"/>
    <s v="Q1"/>
    <s v="Wednesday"/>
    <s v="Mumbai"/>
    <s v="Portal"/>
    <s v="Vendor Query"/>
    <x v="3"/>
    <x v="0"/>
    <s v="Normal"/>
    <s v="Good"/>
    <x v="1"/>
  </r>
  <r>
    <s v="OPS-100460"/>
    <d v="2025-10-05T00:00:00"/>
    <x v="0"/>
    <s v="Unknown"/>
    <s v="System Issue"/>
    <s v="Critical"/>
    <x v="1"/>
    <x v="2"/>
    <x v="2"/>
    <n v="10.8"/>
    <n v="4"/>
    <x v="1"/>
    <n v="0"/>
    <n v="4.5999999999999996"/>
    <n v="400"/>
    <n v="4320"/>
    <x v="3"/>
    <n v="10"/>
    <s v="Q4"/>
    <s v="Sunday"/>
    <s v="Unknown"/>
    <s v="Portal"/>
    <s v="System Issue"/>
    <x v="0"/>
    <x v="1"/>
    <s v="Normal"/>
    <s v="Critical"/>
    <x v="0"/>
  </r>
  <r>
    <s v="OPS-102218"/>
    <d v="2025-02-19T00:00:00"/>
    <x v="1"/>
    <s v="Hyderabad"/>
    <s v="Compliance Request"/>
    <s v="Medium"/>
    <x v="1"/>
    <x v="1"/>
    <x v="0"/>
    <n v="22.5"/>
    <n v="24"/>
    <x v="0"/>
    <n v="0"/>
    <n v="3.7"/>
    <n v="280"/>
    <n v="6300"/>
    <x v="4"/>
    <n v="2"/>
    <s v="Q1"/>
    <s v="Wednesday"/>
    <s v="Hyderabad"/>
    <s v="Portal"/>
    <s v="Compliance Request"/>
    <x v="1"/>
    <x v="0"/>
    <s v="Normal"/>
    <s v="Good"/>
    <x v="0"/>
  </r>
  <r>
    <s v="OPS-104325"/>
    <d v="2025-05-04T00:00:00"/>
    <x v="1"/>
    <s v="Pune"/>
    <s v="Vendor Query"/>
    <s v="Medium"/>
    <x v="1"/>
    <x v="2"/>
    <x v="1"/>
    <n v="41.6"/>
    <n v="24"/>
    <x v="1"/>
    <n v="2"/>
    <n v="3.3"/>
    <n v="450"/>
    <n v="18720"/>
    <x v="2"/>
    <n v="5"/>
    <s v="Q2"/>
    <s v="Sunday"/>
    <s v="Pune"/>
    <s v="Portal"/>
    <s v="Vendor Query"/>
    <x v="1"/>
    <x v="1"/>
    <s v="Normal"/>
    <s v="Critical"/>
    <x v="1"/>
  </r>
  <r>
    <s v="OPS-103646"/>
    <d v="2025-01-31T00:00:00"/>
    <x v="2"/>
    <s v="Chennai"/>
    <s v="Employee Query"/>
    <s v="Medium"/>
    <x v="1"/>
    <x v="2"/>
    <x v="1"/>
    <n v="2.9"/>
    <n v="24"/>
    <x v="0"/>
    <n v="3"/>
    <n v="4.3"/>
    <n v="320"/>
    <n v="928"/>
    <x v="5"/>
    <n v="1"/>
    <s v="Q1"/>
    <s v="Friday"/>
    <s v="Chennai"/>
    <s v="Portal"/>
    <s v="Employee Query"/>
    <x v="2"/>
    <x v="0"/>
    <s v="Normal"/>
    <s v="Excellent"/>
    <x v="1"/>
  </r>
  <r>
    <s v="OPS-104338"/>
    <d v="2025-04-18T00:00:00"/>
    <x v="4"/>
    <s v="Noida"/>
    <s v="Access Request"/>
    <s v="Low"/>
    <x v="3"/>
    <x v="3"/>
    <x v="0"/>
    <n v="7"/>
    <n v="48"/>
    <x v="0"/>
    <n v="0"/>
    <n v="4.5"/>
    <n v="400"/>
    <n v="2800"/>
    <x v="10"/>
    <n v="4"/>
    <s v="Q2"/>
    <s v="Friday"/>
    <s v="Noida"/>
    <s v="Phone"/>
    <s v="Access Request"/>
    <x v="4"/>
    <x v="0"/>
    <s v="Normal"/>
    <s v="Excellent"/>
    <x v="0"/>
  </r>
  <r>
    <s v="OPS-101938"/>
    <d v="2025-01-21T00:00:00"/>
    <x v="6"/>
    <s v="Noida"/>
    <s v="Report Request"/>
    <s v="Low"/>
    <x v="3"/>
    <x v="0"/>
    <x v="0"/>
    <n v="23"/>
    <n v="48"/>
    <x v="0"/>
    <n v="0"/>
    <n v="4.5"/>
    <n v="350"/>
    <n v="8050"/>
    <x v="5"/>
    <n v="1"/>
    <s v="Q1"/>
    <s v="Tuesday"/>
    <s v="Noida"/>
    <s v="Phone"/>
    <s v="Report Request"/>
    <x v="6"/>
    <x v="0"/>
    <s v="Normal"/>
    <s v="Excellent"/>
    <x v="0"/>
  </r>
  <r>
    <s v="OPS-103028"/>
    <d v="2025-05-14T00:00:00"/>
    <x v="1"/>
    <s v="Noida"/>
    <s v="Employee Query"/>
    <s v="High"/>
    <x v="0"/>
    <x v="2"/>
    <x v="0"/>
    <n v="11"/>
    <n v="12"/>
    <x v="0"/>
    <n v="0"/>
    <n v="5"/>
    <n v="350"/>
    <n v="3850"/>
    <x v="2"/>
    <n v="5"/>
    <s v="Q2"/>
    <s v="Wednesday"/>
    <s v="Noida"/>
    <s v="Email"/>
    <s v="Employee Query"/>
    <x v="1"/>
    <x v="0"/>
    <s v="Normal"/>
    <s v="Good"/>
    <x v="0"/>
  </r>
  <r>
    <s v="OPS-104095"/>
    <d v="2025-11-20T00:00:00"/>
    <x v="4"/>
    <s v="Gurugram"/>
    <s v="Report Request"/>
    <s v="Medium"/>
    <x v="1"/>
    <x v="1"/>
    <x v="0"/>
    <n v="13"/>
    <n v="24"/>
    <x v="0"/>
    <n v="0"/>
    <n v="4.4000000000000004"/>
    <n v="280"/>
    <n v="3640"/>
    <x v="6"/>
    <n v="11"/>
    <s v="Q4"/>
    <s v="Thursday"/>
    <s v="Gurugram"/>
    <s v="Portal"/>
    <s v="Report Request"/>
    <x v="4"/>
    <x v="0"/>
    <s v="Normal"/>
    <s v="Good"/>
    <x v="0"/>
  </r>
  <r>
    <s v="OPS-102319"/>
    <d v="2025-01-12T00:00:00"/>
    <x v="0"/>
    <s v="Chennai"/>
    <s v="Access Request"/>
    <s v="Medium"/>
    <x v="1"/>
    <x v="4"/>
    <x v="1"/>
    <n v="25.7"/>
    <n v="24"/>
    <x v="1"/>
    <n v="2"/>
    <n v="3.3"/>
    <n v="280"/>
    <n v="7196"/>
    <x v="5"/>
    <n v="1"/>
    <s v="Q1"/>
    <s v="Sunday"/>
    <s v="Chennai"/>
    <s v="Portal"/>
    <s v="Access Request"/>
    <x v="0"/>
    <x v="1"/>
    <s v="Normal"/>
    <s v="At Risk"/>
    <x v="1"/>
  </r>
  <r>
    <s v="OPS-103184"/>
    <d v="2025-12-09T00:00:00"/>
    <x v="1"/>
    <s v="Noida"/>
    <s v="Vendor Query"/>
    <s v="Low"/>
    <x v="0"/>
    <x v="4"/>
    <x v="0"/>
    <n v="4.2"/>
    <n v="48"/>
    <x v="0"/>
    <n v="0"/>
    <n v="4.9000000000000004"/>
    <n v="400"/>
    <n v="1680"/>
    <x v="7"/>
    <n v="12"/>
    <s v="Q4"/>
    <s v="Tuesday"/>
    <s v="Noida"/>
    <s v="Email"/>
    <s v="Vendor Query"/>
    <x v="1"/>
    <x v="0"/>
    <s v="Normal"/>
    <s v="Excellent"/>
    <x v="0"/>
  </r>
  <r>
    <s v="OPS-103589"/>
    <d v="2025-05-07T00:00:00"/>
    <x v="2"/>
    <s v="Pune"/>
    <s v="Invoice Query"/>
    <s v="High"/>
    <x v="1"/>
    <x v="2"/>
    <x v="0"/>
    <n v="15.5"/>
    <n v="12"/>
    <x v="1"/>
    <n v="1"/>
    <n v="4"/>
    <n v="320"/>
    <n v="4960"/>
    <x v="2"/>
    <n v="5"/>
    <s v="Q2"/>
    <s v="Wednesday"/>
    <s v="Pune"/>
    <s v="Portal"/>
    <s v="Invoice Query"/>
    <x v="2"/>
    <x v="1"/>
    <s v="Normal"/>
    <s v="At Risk"/>
    <x v="1"/>
  </r>
  <r>
    <s v="OPS-100497"/>
    <d v="2025-01-04T00:00:00"/>
    <x v="4"/>
    <s v="Chennai"/>
    <s v="Employee Query"/>
    <s v="High"/>
    <x v="0"/>
    <x v="3"/>
    <x v="0"/>
    <n v="9.6999999999999993"/>
    <n v="12"/>
    <x v="0"/>
    <n v="2"/>
    <n v="4.5"/>
    <n v="280"/>
    <n v="2716"/>
    <x v="5"/>
    <n v="1"/>
    <s v="Q1"/>
    <s v="Saturday"/>
    <s v="Chennai"/>
    <s v="Email"/>
    <s v="Employee Query"/>
    <x v="4"/>
    <x v="0"/>
    <s v="Normal"/>
    <s v="Good"/>
    <x v="1"/>
  </r>
  <r>
    <s v="OPS-100221"/>
    <d v="2025-09-04T00:00:00"/>
    <x v="2"/>
    <s v="Chennai"/>
    <s v="Employee Query"/>
    <s v="Medium"/>
    <x v="0"/>
    <x v="2"/>
    <x v="0"/>
    <n v="11.5"/>
    <n v="24"/>
    <x v="0"/>
    <n v="0"/>
    <n v="5"/>
    <n v="400"/>
    <n v="4600"/>
    <x v="9"/>
    <n v="9"/>
    <s v="Q3"/>
    <s v="Thursday"/>
    <s v="Chennai"/>
    <s v="Email"/>
    <s v="Employee Query"/>
    <x v="2"/>
    <x v="0"/>
    <s v="Normal"/>
    <s v="Excellent"/>
    <x v="0"/>
  </r>
  <r>
    <s v="OPS-104501"/>
    <d v="2025-04-19T00:00:00"/>
    <x v="3"/>
    <s v="Noida"/>
    <s v="Access Request"/>
    <s v="Critical"/>
    <x v="3"/>
    <x v="2"/>
    <x v="0"/>
    <n v="3"/>
    <n v="4"/>
    <x v="0"/>
    <n v="0"/>
    <n v="5"/>
    <n v="280"/>
    <n v="840"/>
    <x v="10"/>
    <n v="4"/>
    <s v="Q2"/>
    <s v="Saturday"/>
    <s v="Noida"/>
    <s v="Phone"/>
    <s v="Access Request"/>
    <x v="3"/>
    <x v="0"/>
    <s v="Normal"/>
    <s v="Good"/>
    <x v="0"/>
  </r>
  <r>
    <s v="OPS-102926"/>
    <d v="2025-05-18T00:00:00"/>
    <x v="6"/>
    <s v="Pune"/>
    <s v="Report Request"/>
    <s v="Low"/>
    <x v="0"/>
    <x v="2"/>
    <x v="2"/>
    <n v="7.4"/>
    <n v="48"/>
    <x v="0"/>
    <n v="0"/>
    <n v="4.3"/>
    <n v="350"/>
    <n v="2590"/>
    <x v="2"/>
    <n v="5"/>
    <s v="Q2"/>
    <s v="Sunday"/>
    <s v="Pune"/>
    <s v="Email"/>
    <s v="Report Request"/>
    <x v="6"/>
    <x v="0"/>
    <s v="Normal"/>
    <s v="Excellent"/>
    <x v="0"/>
  </r>
  <r>
    <s v="OPS-100921"/>
    <d v="2025-03-08T00:00:00"/>
    <x v="6"/>
    <s v="Hyderabad"/>
    <s v="System Issue"/>
    <s v="High"/>
    <x v="2"/>
    <x v="2"/>
    <x v="0"/>
    <n v="9"/>
    <n v="12"/>
    <x v="0"/>
    <n v="0"/>
    <n v="5"/>
    <n v="320"/>
    <n v="2880"/>
    <x v="8"/>
    <n v="3"/>
    <s v="Q1"/>
    <s v="Saturday"/>
    <s v="Hyderabad"/>
    <s v="Teams"/>
    <s v="System Issue"/>
    <x v="6"/>
    <x v="0"/>
    <s v="Normal"/>
    <s v="Good"/>
    <x v="0"/>
  </r>
  <r>
    <s v="OPS-104661"/>
    <d v="2025-08-12T00:00:00"/>
    <x v="6"/>
    <s v="Pune"/>
    <s v="System Issue"/>
    <s v="High"/>
    <x v="3"/>
    <x v="2"/>
    <x v="2"/>
    <n v="1.7"/>
    <n v="12"/>
    <x v="0"/>
    <n v="0"/>
    <n v="4.9000000000000004"/>
    <n v="450"/>
    <n v="765"/>
    <x v="1"/>
    <n v="8"/>
    <s v="Q3"/>
    <s v="Tuesday"/>
    <s v="Pune"/>
    <s v="Phone"/>
    <s v="System Issue"/>
    <x v="6"/>
    <x v="0"/>
    <s v="Normal"/>
    <s v="Excellent"/>
    <x v="0"/>
  </r>
  <r>
    <s v="OPS-100985"/>
    <d v="2025-10-02T00:00:00"/>
    <x v="3"/>
    <s v="Hyderabad"/>
    <s v="Data Correction"/>
    <s v="Low"/>
    <x v="0"/>
    <x v="1"/>
    <x v="0"/>
    <n v="5.4"/>
    <n v="48"/>
    <x v="0"/>
    <n v="1"/>
    <n v="5"/>
    <n v="280"/>
    <n v="1512"/>
    <x v="3"/>
    <n v="10"/>
    <s v="Q4"/>
    <s v="Thursday"/>
    <s v="Hyderabad"/>
    <s v="Email"/>
    <s v="Data Correction"/>
    <x v="3"/>
    <x v="0"/>
    <s v="Normal"/>
    <s v="Excellent"/>
    <x v="1"/>
  </r>
  <r>
    <s v="OPS-104680"/>
    <d v="2025-12-01T00:00:00"/>
    <x v="5"/>
    <s v="Pune"/>
    <s v="Data Correction"/>
    <s v="Low"/>
    <x v="0"/>
    <x v="4"/>
    <x v="2"/>
    <n v="21.1"/>
    <n v="48"/>
    <x v="0"/>
    <n v="2"/>
    <n v="3.8"/>
    <n v="320"/>
    <n v="6752"/>
    <x v="7"/>
    <n v="12"/>
    <s v="Q4"/>
    <s v="Monday"/>
    <s v="Pune"/>
    <s v="Email"/>
    <s v="Data Correction"/>
    <x v="5"/>
    <x v="0"/>
    <s v="Normal"/>
    <s v="Excellent"/>
    <x v="1"/>
  </r>
  <r>
    <s v="OPS-101916"/>
    <d v="2025-06-01T00:00:00"/>
    <x v="6"/>
    <s v="Chennai"/>
    <s v="Invoice Query"/>
    <s v="High"/>
    <x v="1"/>
    <x v="1"/>
    <x v="0"/>
    <n v="4.9000000000000004"/>
    <n v="12"/>
    <x v="0"/>
    <n v="1"/>
    <n v="4.9000000000000004"/>
    <n v="280"/>
    <n v="1372"/>
    <x v="0"/>
    <n v="6"/>
    <s v="Q2"/>
    <s v="Sunday"/>
    <s v="Chennai"/>
    <s v="Portal"/>
    <s v="Invoice Query"/>
    <x v="6"/>
    <x v="0"/>
    <s v="Normal"/>
    <s v="Excellent"/>
    <x v="1"/>
  </r>
  <r>
    <s v="OPS-100313"/>
    <d v="2025-12-31T00:00:00"/>
    <x v="2"/>
    <s v="Gurugram"/>
    <s v="Data Correction"/>
    <s v="Medium"/>
    <x v="0"/>
    <x v="3"/>
    <x v="0"/>
    <n v="10.4"/>
    <n v="24"/>
    <x v="0"/>
    <n v="0"/>
    <n v="4.2"/>
    <n v="280"/>
    <n v="2912"/>
    <x v="7"/>
    <n v="12"/>
    <s v="Q4"/>
    <s v="Wednesday"/>
    <s v="Gurugram"/>
    <s v="Email"/>
    <s v="Data Correction"/>
    <x v="2"/>
    <x v="0"/>
    <s v="Normal"/>
    <s v="Excellent"/>
    <x v="0"/>
  </r>
  <r>
    <s v="OPS-103214"/>
    <d v="2025-09-14T00:00:00"/>
    <x v="6"/>
    <s v="Hyderabad"/>
    <s v="Access Request"/>
    <s v="High"/>
    <x v="2"/>
    <x v="3"/>
    <x v="1"/>
    <n v="10.9"/>
    <n v="12"/>
    <x v="0"/>
    <n v="2"/>
    <n v="4.0999999999999996"/>
    <n v="280"/>
    <n v="3052"/>
    <x v="9"/>
    <n v="9"/>
    <s v="Q3"/>
    <s v="Sunday"/>
    <s v="Hyderabad"/>
    <s v="Teams"/>
    <s v="Access Request"/>
    <x v="6"/>
    <x v="0"/>
    <s v="Normal"/>
    <s v="Good"/>
    <x v="1"/>
  </r>
  <r>
    <s v="OPS-102442"/>
    <d v="2025-05-29T00:00:00"/>
    <x v="3"/>
    <s v="Pune"/>
    <s v="Vendor Query"/>
    <s v="Medium"/>
    <x v="1"/>
    <x v="4"/>
    <x v="2"/>
    <n v="7.8"/>
    <n v="24"/>
    <x v="0"/>
    <n v="0"/>
    <n v="5"/>
    <n v="320"/>
    <n v="2496"/>
    <x v="2"/>
    <n v="5"/>
    <s v="Q2"/>
    <s v="Thursday"/>
    <s v="Pune"/>
    <s v="Portal"/>
    <s v="Vendor Query"/>
    <x v="3"/>
    <x v="0"/>
    <s v="Normal"/>
    <s v="Excellent"/>
    <x v="0"/>
  </r>
  <r>
    <s v="OPS-103455"/>
    <d v="2025-05-19T00:00:00"/>
    <x v="2"/>
    <s v="Gurugram"/>
    <s v="Data Correction"/>
    <s v="Medium"/>
    <x v="3"/>
    <x v="0"/>
    <x v="0"/>
    <n v="10.7"/>
    <n v="24"/>
    <x v="0"/>
    <n v="0"/>
    <n v="5"/>
    <n v="350"/>
    <n v="3745"/>
    <x v="2"/>
    <n v="5"/>
    <s v="Q2"/>
    <s v="Monday"/>
    <s v="Gurugram"/>
    <s v="Phone"/>
    <s v="Data Correction"/>
    <x v="2"/>
    <x v="0"/>
    <s v="Normal"/>
    <s v="Excellent"/>
    <x v="0"/>
  </r>
  <r>
    <s v="OPS-103829"/>
    <d v="2025-08-10T00:00:00"/>
    <x v="6"/>
    <s v="Hyderabad"/>
    <s v="Invoice Query"/>
    <s v="Medium"/>
    <x v="1"/>
    <x v="2"/>
    <x v="0"/>
    <n v="23.1"/>
    <n v="24"/>
    <x v="0"/>
    <n v="0"/>
    <n v="4.2"/>
    <n v="320"/>
    <n v="7392"/>
    <x v="1"/>
    <n v="8"/>
    <s v="Q3"/>
    <s v="Sunday"/>
    <s v="Hyderabad"/>
    <s v="Portal"/>
    <s v="Invoice Query"/>
    <x v="6"/>
    <x v="0"/>
    <s v="Normal"/>
    <s v="Good"/>
    <x v="0"/>
  </r>
  <r>
    <s v="OPS-100678"/>
    <d v="2025-01-01T00:00:00"/>
    <x v="0"/>
    <s v="Noida"/>
    <s v="Employee Query"/>
    <s v="High"/>
    <x v="0"/>
    <x v="1"/>
    <x v="0"/>
    <n v="3.1"/>
    <n v="12"/>
    <x v="0"/>
    <n v="2"/>
    <n v="4.7"/>
    <n v="450"/>
    <n v="1395"/>
    <x v="5"/>
    <n v="1"/>
    <s v="Q1"/>
    <s v="Wednesday"/>
    <s v="Noida"/>
    <s v="Email"/>
    <s v="Employee Query"/>
    <x v="0"/>
    <x v="0"/>
    <s v="Normal"/>
    <s v="Excellent"/>
    <x v="1"/>
  </r>
  <r>
    <s v="OPS-100166"/>
    <d v="2025-04-18T00:00:00"/>
    <x v="5"/>
    <s v="Mumbai"/>
    <s v="Vendor Query"/>
    <s v="Medium"/>
    <x v="1"/>
    <x v="0"/>
    <x v="1"/>
    <n v="26.4"/>
    <n v="24"/>
    <x v="1"/>
    <n v="2"/>
    <n v="3.6"/>
    <n v="450"/>
    <n v="11880"/>
    <x v="10"/>
    <n v="4"/>
    <s v="Q2"/>
    <s v="Friday"/>
    <s v="Mumbai"/>
    <s v="Portal"/>
    <s v="Vendor Query"/>
    <x v="5"/>
    <x v="1"/>
    <s v="Normal"/>
    <s v="At Risk"/>
    <x v="1"/>
  </r>
  <r>
    <s v="OPS-104425"/>
    <d v="2025-12-04T00:00:00"/>
    <x v="1"/>
    <s v="Chennai"/>
    <s v="Invoice Query"/>
    <s v="High"/>
    <x v="2"/>
    <x v="0"/>
    <x v="0"/>
    <n v="28.9"/>
    <n v="12"/>
    <x v="1"/>
    <n v="0"/>
    <n v="4.3"/>
    <n v="280"/>
    <n v="8092"/>
    <x v="7"/>
    <n v="12"/>
    <s v="Q4"/>
    <s v="Thursday"/>
    <s v="Chennai"/>
    <s v="Teams"/>
    <s v="Invoice Query"/>
    <x v="1"/>
    <x v="1"/>
    <s v="Normal"/>
    <s v="Critical"/>
    <x v="0"/>
  </r>
  <r>
    <s v="OPS-102134"/>
    <d v="2025-01-12T00:00:00"/>
    <x v="2"/>
    <s v="Mumbai"/>
    <s v="Access Request"/>
    <s v="Low"/>
    <x v="4"/>
    <x v="4"/>
    <x v="0"/>
    <n v="5.2"/>
    <n v="48"/>
    <x v="0"/>
    <n v="0"/>
    <n v="4.5999999999999996"/>
    <n v="350"/>
    <n v="1820"/>
    <x v="5"/>
    <n v="1"/>
    <s v="Q1"/>
    <s v="Sunday"/>
    <s v="Mumbai"/>
    <s v="Unknown"/>
    <s v="Access Request"/>
    <x v="2"/>
    <x v="0"/>
    <s v="Normal"/>
    <s v="Excellent"/>
    <x v="0"/>
  </r>
  <r>
    <s v="OPS-102132"/>
    <d v="2025-06-03T00:00:00"/>
    <x v="3"/>
    <s v="Gurugram"/>
    <s v="Invoice Query"/>
    <s v="Low"/>
    <x v="0"/>
    <x v="4"/>
    <x v="0"/>
    <n v="7"/>
    <n v="48"/>
    <x v="0"/>
    <n v="0"/>
    <n v="4.9000000000000004"/>
    <n v="320"/>
    <n v="2240"/>
    <x v="0"/>
    <n v="6"/>
    <s v="Q2"/>
    <s v="Tuesday"/>
    <s v="Gurugram"/>
    <s v="Email"/>
    <s v="Invoice Query"/>
    <x v="3"/>
    <x v="0"/>
    <s v="Normal"/>
    <s v="Excellent"/>
    <x v="0"/>
  </r>
  <r>
    <s v="OPS-102255"/>
    <d v="2025-06-16T00:00:00"/>
    <x v="2"/>
    <s v="Mumbai"/>
    <s v="System Issue"/>
    <s v="Low"/>
    <x v="2"/>
    <x v="4"/>
    <x v="0"/>
    <n v="5.2"/>
    <n v="48"/>
    <x v="0"/>
    <n v="0"/>
    <s v="Unknown"/>
    <n v="350"/>
    <n v="1820"/>
    <x v="0"/>
    <n v="6"/>
    <s v="Q2"/>
    <s v="Monday"/>
    <s v="Mumbai"/>
    <s v="Teams"/>
    <s v="System Issue"/>
    <x v="2"/>
    <x v="0"/>
    <s v="Normal"/>
    <s v="Excellent"/>
    <x v="0"/>
  </r>
  <r>
    <s v="OPS-104200"/>
    <d v="2025-05-21T00:00:00"/>
    <x v="5"/>
    <s v="Mumbai"/>
    <s v="Invoice Query"/>
    <s v="Low"/>
    <x v="1"/>
    <x v="0"/>
    <x v="1"/>
    <n v="4.2"/>
    <n v="48"/>
    <x v="0"/>
    <n v="2"/>
    <n v="3.8"/>
    <n v="400"/>
    <n v="1680"/>
    <x v="2"/>
    <n v="5"/>
    <s v="Q2"/>
    <s v="Wednesday"/>
    <s v="Mumbai"/>
    <s v="Portal"/>
    <s v="Invoice Query"/>
    <x v="5"/>
    <x v="0"/>
    <s v="Normal"/>
    <s v="Excellent"/>
    <x v="1"/>
  </r>
  <r>
    <s v="OPS-103267"/>
    <d v="2025-02-10T00:00:00"/>
    <x v="4"/>
    <s v="Pune"/>
    <s v="Data Correction"/>
    <s v="Medium"/>
    <x v="1"/>
    <x v="0"/>
    <x v="0"/>
    <n v="5.6"/>
    <n v="24"/>
    <x v="0"/>
    <n v="0"/>
    <n v="5"/>
    <n v="280"/>
    <n v="1568"/>
    <x v="4"/>
    <n v="2"/>
    <s v="Q1"/>
    <s v="Monday"/>
    <s v="Pune"/>
    <s v="Portal"/>
    <s v="Data Correction"/>
    <x v="4"/>
    <x v="0"/>
    <s v="Normal"/>
    <s v="Excellent"/>
    <x v="0"/>
  </r>
  <r>
    <s v="OPS-100735"/>
    <d v="2025-11-11T00:00:00"/>
    <x v="3"/>
    <s v="Bengaluru"/>
    <s v="Employee Query"/>
    <s v="Medium"/>
    <x v="0"/>
    <x v="0"/>
    <x v="0"/>
    <n v="15.1"/>
    <n v="24"/>
    <x v="0"/>
    <n v="3"/>
    <n v="3.8"/>
    <n v="350"/>
    <n v="5285"/>
    <x v="6"/>
    <n v="11"/>
    <s v="Q4"/>
    <s v="Tuesday"/>
    <s v="Bengaluru"/>
    <s v="Email"/>
    <s v="Employee Query"/>
    <x v="3"/>
    <x v="0"/>
    <s v="Normal"/>
    <s v="Good"/>
    <x v="1"/>
  </r>
  <r>
    <s v="OPS-103738"/>
    <d v="2025-10-31T00:00:00"/>
    <x v="2"/>
    <s v="Mumbai"/>
    <s v="Employee Query"/>
    <s v="Medium"/>
    <x v="0"/>
    <x v="0"/>
    <x v="0"/>
    <n v="9"/>
    <n v="24"/>
    <x v="0"/>
    <n v="0"/>
    <n v="4.9000000000000004"/>
    <n v="450"/>
    <n v="4050"/>
    <x v="3"/>
    <n v="10"/>
    <s v="Q4"/>
    <s v="Friday"/>
    <s v="Mumbai"/>
    <s v="Email"/>
    <s v="Employee Query"/>
    <x v="2"/>
    <x v="0"/>
    <s v="Normal"/>
    <s v="Excellent"/>
    <x v="0"/>
  </r>
  <r>
    <s v="OPS-100695"/>
    <d v="2025-11-12T00:00:00"/>
    <x v="2"/>
    <s v="Chennai"/>
    <s v="System Issue"/>
    <s v="Low"/>
    <x v="3"/>
    <x v="3"/>
    <x v="0"/>
    <n v="7"/>
    <n v="48"/>
    <x v="0"/>
    <n v="1"/>
    <n v="4.5999999999999996"/>
    <n v="280"/>
    <n v="1960"/>
    <x v="6"/>
    <n v="11"/>
    <s v="Q4"/>
    <s v="Wednesday"/>
    <s v="Chennai"/>
    <s v="Phone"/>
    <s v="System Issue"/>
    <x v="2"/>
    <x v="0"/>
    <s v="Normal"/>
    <s v="Excellent"/>
    <x v="1"/>
  </r>
  <r>
    <s v="OPS-103238"/>
    <d v="2025-05-21T00:00:00"/>
    <x v="0"/>
    <s v="Noida"/>
    <s v="Access Request"/>
    <s v="Medium"/>
    <x v="1"/>
    <x v="2"/>
    <x v="0"/>
    <n v="7.8"/>
    <n v="24"/>
    <x v="0"/>
    <n v="1"/>
    <n v="4.5"/>
    <n v="450"/>
    <n v="3510"/>
    <x v="2"/>
    <n v="5"/>
    <s v="Q2"/>
    <s v="Wednesday"/>
    <s v="Noida"/>
    <s v="Portal"/>
    <s v="Access Request"/>
    <x v="0"/>
    <x v="0"/>
    <s v="Normal"/>
    <s v="Excellent"/>
    <x v="1"/>
  </r>
  <r>
    <s v="OPS-103916"/>
    <d v="2025-01-15T00:00:00"/>
    <x v="4"/>
    <s v="Noida"/>
    <s v="System Issue"/>
    <s v="Medium"/>
    <x v="3"/>
    <x v="1"/>
    <x v="0"/>
    <n v="14.7"/>
    <n v="24"/>
    <x v="0"/>
    <n v="1"/>
    <n v="4.3"/>
    <n v="280"/>
    <n v="4116"/>
    <x v="5"/>
    <n v="1"/>
    <s v="Q1"/>
    <s v="Wednesday"/>
    <s v="Noida"/>
    <s v="Phone"/>
    <s v="System Issue"/>
    <x v="4"/>
    <x v="0"/>
    <s v="Normal"/>
    <s v="Good"/>
    <x v="1"/>
  </r>
  <r>
    <s v="OPS-104057"/>
    <d v="2025-07-22T00:00:00"/>
    <x v="1"/>
    <s v="Noida"/>
    <s v="Vendor Query"/>
    <s v="Medium"/>
    <x v="0"/>
    <x v="0"/>
    <x v="2"/>
    <n v="5.6"/>
    <n v="24"/>
    <x v="0"/>
    <n v="2"/>
    <n v="4.7"/>
    <n v="350"/>
    <n v="1960"/>
    <x v="11"/>
    <n v="7"/>
    <s v="Q3"/>
    <s v="Tuesday"/>
    <s v="Noida"/>
    <s v="Email"/>
    <s v="Vendor Query"/>
    <x v="1"/>
    <x v="0"/>
    <s v="Normal"/>
    <s v="Excellent"/>
    <x v="1"/>
  </r>
  <r>
    <s v="OPS-101349"/>
    <d v="2025-03-28T00:00:00"/>
    <x v="3"/>
    <s v="Bengaluru"/>
    <s v="Vendor Query"/>
    <s v="High"/>
    <x v="2"/>
    <x v="3"/>
    <x v="0"/>
    <n v="7.9"/>
    <n v="12"/>
    <x v="0"/>
    <n v="0"/>
    <n v="5"/>
    <n v="450"/>
    <n v="3555"/>
    <x v="8"/>
    <n v="3"/>
    <s v="Q1"/>
    <s v="Friday"/>
    <s v="Bengaluru"/>
    <s v="Teams"/>
    <s v="Vendor Query"/>
    <x v="3"/>
    <x v="0"/>
    <s v="Normal"/>
    <s v="Good"/>
    <x v="0"/>
  </r>
  <r>
    <s v="OPS-104443"/>
    <d v="2025-07-28T00:00:00"/>
    <x v="4"/>
    <s v="Gurugram"/>
    <s v="Employee Query"/>
    <s v="Low"/>
    <x v="0"/>
    <x v="1"/>
    <x v="0"/>
    <n v="2.4"/>
    <n v="48"/>
    <x v="0"/>
    <n v="0"/>
    <n v="4.9000000000000004"/>
    <n v="450"/>
    <n v="1080"/>
    <x v="11"/>
    <n v="7"/>
    <s v="Q3"/>
    <s v="Monday"/>
    <s v="Gurugram"/>
    <s v="Email"/>
    <s v="Employee Query"/>
    <x v="4"/>
    <x v="0"/>
    <s v="Normal"/>
    <s v="Excellent"/>
    <x v="0"/>
  </r>
  <r>
    <s v="OPS-104000"/>
    <d v="2025-09-12T00:00:00"/>
    <x v="1"/>
    <s v="Bengaluru"/>
    <s v="Data Correction"/>
    <s v="Medium"/>
    <x v="2"/>
    <x v="0"/>
    <x v="0"/>
    <n v="15.1"/>
    <n v="24"/>
    <x v="0"/>
    <n v="1"/>
    <n v="4.5999999999999996"/>
    <n v="400"/>
    <n v="6040"/>
    <x v="9"/>
    <n v="9"/>
    <s v="Q3"/>
    <s v="Friday"/>
    <s v="Bengaluru"/>
    <s v="Teams"/>
    <s v="Data Correction"/>
    <x v="1"/>
    <x v="0"/>
    <s v="Normal"/>
    <s v="Good"/>
    <x v="1"/>
  </r>
  <r>
    <s v="OPS-102259"/>
    <d v="2025-10-29T00:00:00"/>
    <x v="3"/>
    <s v="Bengaluru"/>
    <s v="Invoice Query"/>
    <s v="Medium"/>
    <x v="0"/>
    <x v="0"/>
    <x v="0"/>
    <n v="14.4"/>
    <n v="24"/>
    <x v="0"/>
    <n v="2"/>
    <n v="4.8"/>
    <n v="450"/>
    <n v="6480"/>
    <x v="3"/>
    <n v="10"/>
    <s v="Q4"/>
    <s v="Wednesday"/>
    <s v="Bengaluru"/>
    <s v="Email"/>
    <s v="Invoice Query"/>
    <x v="3"/>
    <x v="0"/>
    <s v="Normal"/>
    <s v="Good"/>
    <x v="1"/>
  </r>
  <r>
    <s v="OPS-102616"/>
    <d v="2025-04-23T00:00:00"/>
    <x v="0"/>
    <s v="Mumbai"/>
    <s v="System Issue"/>
    <s v="Low"/>
    <x v="0"/>
    <x v="0"/>
    <x v="0"/>
    <n v="6"/>
    <n v="48"/>
    <x v="0"/>
    <n v="1"/>
    <n v="5"/>
    <n v="320"/>
    <n v="1920"/>
    <x v="10"/>
    <n v="4"/>
    <s v="Q2"/>
    <s v="Wednesday"/>
    <s v="Mumbai"/>
    <s v="Email"/>
    <s v="System Issue"/>
    <x v="0"/>
    <x v="0"/>
    <s v="Normal"/>
    <s v="Excellent"/>
    <x v="1"/>
  </r>
  <r>
    <s v="OPS-100515"/>
    <d v="2025-11-26T00:00:00"/>
    <x v="1"/>
    <s v="Pune"/>
    <s v="System Issue"/>
    <s v="Low"/>
    <x v="0"/>
    <x v="2"/>
    <x v="0"/>
    <n v="14.5"/>
    <n v="48"/>
    <x v="0"/>
    <n v="0"/>
    <n v="4.5999999999999996"/>
    <n v="350"/>
    <n v="5075"/>
    <x v="6"/>
    <n v="11"/>
    <s v="Q4"/>
    <s v="Wednesday"/>
    <s v="Pune"/>
    <s v="Email"/>
    <s v="System Issue"/>
    <x v="1"/>
    <x v="0"/>
    <s v="Normal"/>
    <s v="Excellent"/>
    <x v="0"/>
  </r>
  <r>
    <s v="OPS-102863"/>
    <d v="2025-01-07T00:00:00"/>
    <x v="5"/>
    <s v="Pune"/>
    <s v="Invoice Query"/>
    <s v="Low"/>
    <x v="3"/>
    <x v="3"/>
    <x v="0"/>
    <n v="5.6"/>
    <n v="48"/>
    <x v="0"/>
    <n v="0"/>
    <n v="5"/>
    <n v="320"/>
    <n v="1792"/>
    <x v="5"/>
    <n v="1"/>
    <s v="Q1"/>
    <s v="Tuesday"/>
    <s v="Pune"/>
    <s v="Phone"/>
    <s v="Invoice Query"/>
    <x v="5"/>
    <x v="0"/>
    <s v="Normal"/>
    <s v="Excellent"/>
    <x v="0"/>
  </r>
  <r>
    <s v="OPS-103950"/>
    <d v="2025-12-21T00:00:00"/>
    <x v="2"/>
    <s v="Bengaluru"/>
    <s v="Vendor Query"/>
    <s v="Low"/>
    <x v="1"/>
    <x v="4"/>
    <x v="1"/>
    <n v="24.1"/>
    <n v="48"/>
    <x v="0"/>
    <n v="3"/>
    <n v="3.4"/>
    <n v="350"/>
    <n v="8435"/>
    <x v="7"/>
    <n v="12"/>
    <s v="Q4"/>
    <s v="Sunday"/>
    <s v="Bengaluru"/>
    <s v="Portal"/>
    <s v="Vendor Query"/>
    <x v="2"/>
    <x v="0"/>
    <s v="Normal"/>
    <s v="Good"/>
    <x v="1"/>
  </r>
  <r>
    <s v="OPS-103431"/>
    <d v="2025-10-12T00:00:00"/>
    <x v="3"/>
    <s v="Gurugram"/>
    <s v="Report Request"/>
    <s v="High"/>
    <x v="1"/>
    <x v="1"/>
    <x v="1"/>
    <n v="6.5"/>
    <n v="12"/>
    <x v="0"/>
    <n v="2"/>
    <n v="4.2"/>
    <n v="350"/>
    <n v="2275"/>
    <x v="3"/>
    <n v="10"/>
    <s v="Q4"/>
    <s v="Sunday"/>
    <s v="Gurugram"/>
    <s v="Portal"/>
    <s v="Report Request"/>
    <x v="3"/>
    <x v="0"/>
    <s v="Normal"/>
    <s v="Good"/>
    <x v="1"/>
  </r>
  <r>
    <s v="OPS-104651"/>
    <d v="2025-05-27T00:00:00"/>
    <x v="4"/>
    <s v="Noida"/>
    <s v="System Issue"/>
    <s v="Low"/>
    <x v="3"/>
    <x v="3"/>
    <x v="0"/>
    <n v="3.2"/>
    <n v="48"/>
    <x v="0"/>
    <n v="1"/>
    <n v="5"/>
    <n v="400"/>
    <n v="1280"/>
    <x v="2"/>
    <n v="5"/>
    <s v="Q2"/>
    <s v="Tuesday"/>
    <s v="Noida"/>
    <s v="Phone"/>
    <s v="System Issue"/>
    <x v="4"/>
    <x v="0"/>
    <s v="Normal"/>
    <s v="Excellent"/>
    <x v="1"/>
  </r>
  <r>
    <s v="OPS-101012"/>
    <d v="2025-11-17T00:00:00"/>
    <x v="5"/>
    <s v="Pune"/>
    <s v="Employee Query"/>
    <s v="Medium"/>
    <x v="0"/>
    <x v="3"/>
    <x v="0"/>
    <n v="4.3"/>
    <n v="24"/>
    <x v="0"/>
    <n v="0"/>
    <n v="4.7"/>
    <n v="280"/>
    <n v="1204"/>
    <x v="6"/>
    <n v="11"/>
    <s v="Q4"/>
    <s v="Monday"/>
    <s v="Pune"/>
    <s v="Email"/>
    <s v="Employee Query"/>
    <x v="5"/>
    <x v="0"/>
    <s v="Normal"/>
    <s v="Excellent"/>
    <x v="0"/>
  </r>
  <r>
    <s v="OPS-100891"/>
    <d v="2025-06-03T00:00:00"/>
    <x v="1"/>
    <s v="Bengaluru"/>
    <s v="Compliance Request"/>
    <s v="Low"/>
    <x v="0"/>
    <x v="4"/>
    <x v="0"/>
    <n v="2.5"/>
    <n v="48"/>
    <x v="0"/>
    <n v="0"/>
    <n v="5"/>
    <n v="450"/>
    <n v="1125"/>
    <x v="0"/>
    <n v="6"/>
    <s v="Q2"/>
    <s v="Tuesday"/>
    <s v="Bengaluru"/>
    <s v="Email"/>
    <s v="Compliance Request"/>
    <x v="1"/>
    <x v="0"/>
    <s v="Normal"/>
    <s v="Excellent"/>
    <x v="0"/>
  </r>
  <r>
    <s v="OPS-102792"/>
    <d v="2025-09-16T00:00:00"/>
    <x v="0"/>
    <s v="Bengaluru"/>
    <s v="Access Request"/>
    <s v="Medium"/>
    <x v="0"/>
    <x v="4"/>
    <x v="0"/>
    <n v="9.8000000000000007"/>
    <n v="24"/>
    <x v="0"/>
    <n v="1"/>
    <n v="5"/>
    <n v="320"/>
    <n v="3136"/>
    <x v="9"/>
    <n v="9"/>
    <s v="Q3"/>
    <s v="Tuesday"/>
    <s v="Bengaluru"/>
    <s v="Email"/>
    <s v="Access Request"/>
    <x v="0"/>
    <x v="0"/>
    <s v="Normal"/>
    <s v="Excellent"/>
    <x v="1"/>
  </r>
  <r>
    <s v="OPS-104962"/>
    <d v="2025-11-09T00:00:00"/>
    <x v="4"/>
    <s v="Hyderabad"/>
    <s v="Vendor Query"/>
    <s v="Medium"/>
    <x v="2"/>
    <x v="2"/>
    <x v="1"/>
    <n v="27.5"/>
    <n v="24"/>
    <x v="1"/>
    <n v="2"/>
    <n v="3.7"/>
    <n v="400"/>
    <n v="11000"/>
    <x v="6"/>
    <n v="11"/>
    <s v="Q4"/>
    <s v="Sunday"/>
    <s v="Hyderabad"/>
    <s v="Teams"/>
    <s v="Vendor Query"/>
    <x v="4"/>
    <x v="1"/>
    <s v="Normal"/>
    <s v="At Risk"/>
    <x v="1"/>
  </r>
  <r>
    <s v="OPS-103461"/>
    <d v="2025-04-21T00:00:00"/>
    <x v="3"/>
    <s v="Bengaluru"/>
    <s v="Report Request"/>
    <s v="Low"/>
    <x v="1"/>
    <x v="3"/>
    <x v="0"/>
    <n v="4.5"/>
    <n v="48"/>
    <x v="0"/>
    <n v="2"/>
    <n v="4.5"/>
    <n v="450"/>
    <n v="2025"/>
    <x v="10"/>
    <n v="4"/>
    <s v="Q2"/>
    <s v="Monday"/>
    <s v="Bengaluru"/>
    <s v="Portal"/>
    <s v="Report Request"/>
    <x v="3"/>
    <x v="0"/>
    <s v="Normal"/>
    <s v="Excellent"/>
    <x v="1"/>
  </r>
  <r>
    <s v="OPS-103966"/>
    <d v="2025-09-17T00:00:00"/>
    <x v="5"/>
    <s v="Gurugram"/>
    <s v="Data Correction"/>
    <s v="High"/>
    <x v="0"/>
    <x v="4"/>
    <x v="0"/>
    <n v="9.4"/>
    <n v="12"/>
    <x v="0"/>
    <n v="0"/>
    <n v="4.8"/>
    <n v="320"/>
    <n v="3008"/>
    <x v="9"/>
    <n v="9"/>
    <s v="Q3"/>
    <s v="Wednesday"/>
    <s v="Gurugram"/>
    <s v="Email"/>
    <s v="Data Correction"/>
    <x v="5"/>
    <x v="0"/>
    <s v="Normal"/>
    <s v="Good"/>
    <x v="0"/>
  </r>
  <r>
    <s v="OPS-100195"/>
    <d v="2025-06-29T00:00:00"/>
    <x v="2"/>
    <s v="Mumbai"/>
    <s v="Data Correction"/>
    <s v="High"/>
    <x v="1"/>
    <x v="2"/>
    <x v="0"/>
    <n v="9.3000000000000007"/>
    <n v="12"/>
    <x v="0"/>
    <n v="0"/>
    <n v="5"/>
    <n v="400"/>
    <n v="3720"/>
    <x v="0"/>
    <n v="6"/>
    <s v="Q2"/>
    <s v="Sunday"/>
    <s v="Mumbai"/>
    <s v="Portal"/>
    <s v="Data Correction"/>
    <x v="2"/>
    <x v="0"/>
    <s v="Normal"/>
    <s v="Good"/>
    <x v="0"/>
  </r>
  <r>
    <s v="OPS-100514"/>
    <d v="2025-06-17T00:00:00"/>
    <x v="0"/>
    <s v="Mumbai"/>
    <s v="Report Request"/>
    <s v="High"/>
    <x v="1"/>
    <x v="4"/>
    <x v="0"/>
    <n v="10.1"/>
    <n v="12"/>
    <x v="0"/>
    <n v="0"/>
    <n v="4.5"/>
    <n v="280"/>
    <n v="2828"/>
    <x v="0"/>
    <n v="6"/>
    <s v="Q2"/>
    <s v="Tuesday"/>
    <s v="Mumbai"/>
    <s v="Portal"/>
    <s v="Report Request"/>
    <x v="0"/>
    <x v="0"/>
    <s v="Normal"/>
    <s v="Good"/>
    <x v="0"/>
  </r>
  <r>
    <s v="OPS-101639"/>
    <d v="2025-10-31T00:00:00"/>
    <x v="4"/>
    <s v="Hyderabad"/>
    <s v="Data Correction"/>
    <s v="Low"/>
    <x v="1"/>
    <x v="2"/>
    <x v="0"/>
    <n v="51.8"/>
    <n v="48"/>
    <x v="1"/>
    <n v="0"/>
    <n v="3.1"/>
    <n v="280"/>
    <n v="14504"/>
    <x v="3"/>
    <n v="10"/>
    <s v="Q4"/>
    <s v="Friday"/>
    <s v="Hyderabad"/>
    <s v="Portal"/>
    <s v="Data Correction"/>
    <x v="4"/>
    <x v="1"/>
    <s v="Normal"/>
    <s v="At Risk"/>
    <x v="0"/>
  </r>
  <r>
    <s v="OPS-101456"/>
    <d v="2025-07-18T00:00:00"/>
    <x v="0"/>
    <s v="Noida"/>
    <s v="Report Request"/>
    <s v="Low"/>
    <x v="0"/>
    <x v="2"/>
    <x v="1"/>
    <n v="20.399999999999999"/>
    <n v="48"/>
    <x v="0"/>
    <n v="1"/>
    <n v="3.8"/>
    <n v="400"/>
    <n v="8160"/>
    <x v="11"/>
    <n v="7"/>
    <s v="Q3"/>
    <s v="Friday"/>
    <s v="Noida"/>
    <s v="Email"/>
    <s v="Report Request"/>
    <x v="0"/>
    <x v="0"/>
    <s v="Normal"/>
    <s v="Excellent"/>
    <x v="1"/>
  </r>
  <r>
    <s v="OPS-104306"/>
    <d v="2025-07-21T00:00:00"/>
    <x v="6"/>
    <s v="Noida"/>
    <s v="Data Correction"/>
    <s v="Critical"/>
    <x v="0"/>
    <x v="1"/>
    <x v="0"/>
    <n v="5.4"/>
    <n v="4"/>
    <x v="1"/>
    <n v="1"/>
    <n v="4.3"/>
    <n v="350"/>
    <n v="1890"/>
    <x v="11"/>
    <n v="7"/>
    <s v="Q3"/>
    <s v="Monday"/>
    <s v="Noida"/>
    <s v="Email"/>
    <s v="Data Correction"/>
    <x v="6"/>
    <x v="1"/>
    <s v="Normal"/>
    <s v="At Risk"/>
    <x v="1"/>
  </r>
  <r>
    <s v="OPS-104045"/>
    <d v="2025-04-01T00:00:00"/>
    <x v="3"/>
    <s v="Chennai"/>
    <s v="Employee Query"/>
    <s v="Low"/>
    <x v="0"/>
    <x v="1"/>
    <x v="2"/>
    <n v="4.5"/>
    <n v="48"/>
    <x v="0"/>
    <n v="0"/>
    <n v="4.9000000000000004"/>
    <n v="280"/>
    <n v="1260"/>
    <x v="10"/>
    <n v="4"/>
    <s v="Q2"/>
    <s v="Tuesday"/>
    <s v="Chennai"/>
    <s v="Email"/>
    <s v="Employee Query"/>
    <x v="3"/>
    <x v="0"/>
    <s v="Normal"/>
    <s v="Excellent"/>
    <x v="0"/>
  </r>
  <r>
    <s v="OPS-100636"/>
    <d v="2025-12-12T00:00:00"/>
    <x v="1"/>
    <s v="Gurugram"/>
    <s v="Vendor Query"/>
    <s v="Low"/>
    <x v="0"/>
    <x v="3"/>
    <x v="2"/>
    <n v="1.9"/>
    <n v="48"/>
    <x v="0"/>
    <n v="0"/>
    <n v="4.5999999999999996"/>
    <n v="400"/>
    <n v="760"/>
    <x v="7"/>
    <n v="12"/>
    <s v="Q4"/>
    <s v="Friday"/>
    <s v="Gurugram"/>
    <s v="Email"/>
    <s v="Vendor Query"/>
    <x v="1"/>
    <x v="0"/>
    <s v="Normal"/>
    <s v="Excellent"/>
    <x v="0"/>
  </r>
  <r>
    <s v="OPS-104677"/>
    <d v="2025-11-18T00:00:00"/>
    <x v="4"/>
    <s v="Gurugram"/>
    <s v="Vendor Query"/>
    <s v="High"/>
    <x v="0"/>
    <x v="0"/>
    <x v="0"/>
    <n v="27.5"/>
    <n v="12"/>
    <x v="1"/>
    <n v="1"/>
    <n v="4.5"/>
    <n v="450"/>
    <n v="12375"/>
    <x v="6"/>
    <n v="11"/>
    <s v="Q4"/>
    <s v="Tuesday"/>
    <s v="Gurugram"/>
    <s v="Email"/>
    <s v="Vendor Query"/>
    <x v="4"/>
    <x v="1"/>
    <s v="Normal"/>
    <s v="Critical"/>
    <x v="1"/>
  </r>
  <r>
    <s v="OPS-100088"/>
    <d v="2025-08-05T00:00:00"/>
    <x v="4"/>
    <s v="Gurugram"/>
    <s v="Report Request"/>
    <s v="Medium"/>
    <x v="2"/>
    <x v="4"/>
    <x v="0"/>
    <n v="6.9"/>
    <n v="24"/>
    <x v="0"/>
    <n v="0"/>
    <n v="4.4000000000000004"/>
    <n v="350"/>
    <n v="2415"/>
    <x v="1"/>
    <n v="8"/>
    <s v="Q3"/>
    <s v="Tuesday"/>
    <s v="Gurugram"/>
    <s v="Teams"/>
    <s v="Report Request"/>
    <x v="4"/>
    <x v="0"/>
    <s v="Normal"/>
    <s v="Excellent"/>
    <x v="0"/>
  </r>
  <r>
    <s v="OPS-101370"/>
    <d v="2025-12-29T00:00:00"/>
    <x v="2"/>
    <s v="Noida"/>
    <s v="Vendor Query"/>
    <s v="Medium"/>
    <x v="3"/>
    <x v="1"/>
    <x v="0"/>
    <n v="3.9"/>
    <n v="24"/>
    <x v="0"/>
    <n v="0"/>
    <n v="4.5"/>
    <n v="400"/>
    <n v="1560"/>
    <x v="7"/>
    <n v="12"/>
    <s v="Q4"/>
    <s v="Monday"/>
    <s v="Noida"/>
    <s v="Phone"/>
    <s v="Vendor Query"/>
    <x v="2"/>
    <x v="0"/>
    <s v="Normal"/>
    <s v="Excellent"/>
    <x v="0"/>
  </r>
  <r>
    <s v="OPS-104567"/>
    <d v="2025-10-16T00:00:00"/>
    <x v="0"/>
    <s v="Chennai"/>
    <s v="Compliance Request"/>
    <s v="High"/>
    <x v="2"/>
    <x v="4"/>
    <x v="0"/>
    <n v="19"/>
    <n v="12"/>
    <x v="1"/>
    <n v="1"/>
    <n v="4"/>
    <n v="280"/>
    <n v="5320"/>
    <x v="3"/>
    <n v="10"/>
    <s v="Q4"/>
    <s v="Thursday"/>
    <s v="Chennai"/>
    <s v="Teams"/>
    <s v="Compliance Request"/>
    <x v="0"/>
    <x v="1"/>
    <s v="Normal"/>
    <s v="Critical"/>
    <x v="1"/>
  </r>
  <r>
    <s v="OPS-100191"/>
    <d v="2025-11-11T00:00:00"/>
    <x v="2"/>
    <s v="Chennai"/>
    <s v="Data Correction"/>
    <s v="Low"/>
    <x v="0"/>
    <x v="3"/>
    <x v="0"/>
    <n v="9.6999999999999993"/>
    <n v="48"/>
    <x v="0"/>
    <n v="1"/>
    <n v="4.9000000000000004"/>
    <n v="350"/>
    <n v="3395"/>
    <x v="6"/>
    <n v="11"/>
    <s v="Q4"/>
    <s v="Tuesday"/>
    <s v="Chennai"/>
    <s v="Email"/>
    <s v="Data Correction"/>
    <x v="2"/>
    <x v="0"/>
    <s v="Normal"/>
    <s v="Excellent"/>
    <x v="1"/>
  </r>
  <r>
    <s v="OPS-103825"/>
    <d v="2025-06-30T00:00:00"/>
    <x v="5"/>
    <s v="Mumbai"/>
    <s v="Vendor Query"/>
    <s v="Medium"/>
    <x v="0"/>
    <x v="3"/>
    <x v="0"/>
    <n v="14.6"/>
    <n v="24"/>
    <x v="0"/>
    <n v="1"/>
    <n v="4"/>
    <n v="280"/>
    <n v="4088"/>
    <x v="0"/>
    <n v="6"/>
    <s v="Q2"/>
    <s v="Monday"/>
    <s v="Mumbai"/>
    <s v="Email"/>
    <s v="Vendor Query"/>
    <x v="5"/>
    <x v="0"/>
    <s v="Normal"/>
    <s v="Good"/>
    <x v="1"/>
  </r>
  <r>
    <s v="OPS-100179"/>
    <d v="2025-08-21T00:00:00"/>
    <x v="3"/>
    <s v="Noida"/>
    <s v="Compliance Request"/>
    <s v="Low"/>
    <x v="0"/>
    <x v="3"/>
    <x v="0"/>
    <n v="14"/>
    <n v="48"/>
    <x v="0"/>
    <n v="0"/>
    <n v="5"/>
    <n v="320"/>
    <n v="4480"/>
    <x v="1"/>
    <n v="8"/>
    <s v="Q3"/>
    <s v="Thursday"/>
    <s v="Noida"/>
    <s v="Email"/>
    <s v="Compliance Request"/>
    <x v="3"/>
    <x v="0"/>
    <s v="Normal"/>
    <s v="Excellent"/>
    <x v="0"/>
  </r>
  <r>
    <s v="OPS-103925"/>
    <d v="2025-07-29T00:00:00"/>
    <x v="1"/>
    <s v="Bengaluru"/>
    <s v="Compliance Request"/>
    <s v="Medium"/>
    <x v="1"/>
    <x v="3"/>
    <x v="0"/>
    <n v="1.4"/>
    <n v="24"/>
    <x v="0"/>
    <n v="2"/>
    <n v="4.5999999999999996"/>
    <n v="280"/>
    <n v="392"/>
    <x v="11"/>
    <n v="7"/>
    <s v="Q3"/>
    <s v="Tuesday"/>
    <s v="Bengaluru"/>
    <s v="Portal"/>
    <s v="Compliance Request"/>
    <x v="1"/>
    <x v="0"/>
    <s v="Normal"/>
    <s v="Excellent"/>
    <x v="1"/>
  </r>
  <r>
    <s v="OPS-103841"/>
    <d v="2025-01-12T00:00:00"/>
    <x v="2"/>
    <s v="Bengaluru"/>
    <s v="System Issue"/>
    <s v="Critical"/>
    <x v="2"/>
    <x v="0"/>
    <x v="0"/>
    <n v="4.9000000000000004"/>
    <n v="4"/>
    <x v="1"/>
    <n v="0"/>
    <n v="4.9000000000000004"/>
    <n v="320"/>
    <n v="1568"/>
    <x v="5"/>
    <n v="1"/>
    <s v="Q1"/>
    <s v="Sunday"/>
    <s v="Bengaluru"/>
    <s v="Teams"/>
    <s v="System Issue"/>
    <x v="2"/>
    <x v="1"/>
    <s v="Normal"/>
    <s v="At Risk"/>
    <x v="0"/>
  </r>
  <r>
    <s v="OPS-102589"/>
    <d v="2025-05-29T00:00:00"/>
    <x v="3"/>
    <s v="Bengaluru"/>
    <s v="Vendor Query"/>
    <s v="Medium"/>
    <x v="1"/>
    <x v="4"/>
    <x v="0"/>
    <n v="10.5"/>
    <n v="24"/>
    <x v="0"/>
    <n v="2"/>
    <n v="4.3"/>
    <n v="350"/>
    <n v="3675"/>
    <x v="2"/>
    <n v="5"/>
    <s v="Q2"/>
    <s v="Thursday"/>
    <s v="Bengaluru"/>
    <s v="Portal"/>
    <s v="Vendor Query"/>
    <x v="3"/>
    <x v="0"/>
    <s v="Normal"/>
    <s v="Excellent"/>
    <x v="1"/>
  </r>
  <r>
    <s v="OPS-103465"/>
    <d v="2025-04-09T00:00:00"/>
    <x v="0"/>
    <s v="Pune"/>
    <s v="Data Correction"/>
    <s v="Medium"/>
    <x v="1"/>
    <x v="4"/>
    <x v="0"/>
    <n v="18.7"/>
    <n v="24"/>
    <x v="0"/>
    <n v="1"/>
    <n v="4.4000000000000004"/>
    <n v="450"/>
    <n v="8415"/>
    <x v="10"/>
    <n v="4"/>
    <s v="Q2"/>
    <s v="Wednesday"/>
    <s v="Pune"/>
    <s v="Portal"/>
    <s v="Data Correction"/>
    <x v="0"/>
    <x v="0"/>
    <s v="Normal"/>
    <s v="Good"/>
    <x v="1"/>
  </r>
  <r>
    <s v="OPS-101688"/>
    <d v="2025-11-15T00:00:00"/>
    <x v="1"/>
    <s v="Chennai"/>
    <s v="Data Correction"/>
    <s v="High"/>
    <x v="0"/>
    <x v="1"/>
    <x v="2"/>
    <n v="15.4"/>
    <n v="12"/>
    <x v="1"/>
    <n v="0"/>
    <n v="5"/>
    <n v="400"/>
    <n v="6160"/>
    <x v="6"/>
    <n v="11"/>
    <s v="Q4"/>
    <s v="Saturday"/>
    <s v="Chennai"/>
    <s v="Email"/>
    <s v="Data Correction"/>
    <x v="1"/>
    <x v="1"/>
    <s v="Normal"/>
    <s v="At Risk"/>
    <x v="0"/>
  </r>
  <r>
    <s v="OPS-103322"/>
    <d v="2025-02-20T00:00:00"/>
    <x v="2"/>
    <s v="Bengaluru"/>
    <s v="Employee Query"/>
    <s v="Medium"/>
    <x v="0"/>
    <x v="0"/>
    <x v="0"/>
    <n v="4.5999999999999996"/>
    <n v="24"/>
    <x v="0"/>
    <n v="0"/>
    <n v="5"/>
    <n v="400"/>
    <n v="1840"/>
    <x v="4"/>
    <n v="2"/>
    <s v="Q1"/>
    <s v="Thursday"/>
    <s v="Bengaluru"/>
    <s v="Email"/>
    <s v="Employee Query"/>
    <x v="2"/>
    <x v="0"/>
    <s v="Normal"/>
    <s v="Excellent"/>
    <x v="0"/>
  </r>
  <r>
    <s v="OPS-101129"/>
    <d v="2025-07-19T00:00:00"/>
    <x v="5"/>
    <s v="Chennai"/>
    <s v="Report Request"/>
    <s v="Low"/>
    <x v="0"/>
    <x v="4"/>
    <x v="1"/>
    <n v="10.7"/>
    <n v="48"/>
    <x v="0"/>
    <n v="2"/>
    <n v="4.4000000000000004"/>
    <n v="280"/>
    <n v="2996"/>
    <x v="11"/>
    <n v="7"/>
    <s v="Q3"/>
    <s v="Saturday"/>
    <s v="Chennai"/>
    <s v="Email"/>
    <s v="Report Request"/>
    <x v="5"/>
    <x v="0"/>
    <s v="Normal"/>
    <s v="Excellent"/>
    <x v="1"/>
  </r>
  <r>
    <s v="OPS-103068"/>
    <d v="2025-02-16T00:00:00"/>
    <x v="5"/>
    <s v="Gurugram"/>
    <s v="Employee Query"/>
    <s v="Low"/>
    <x v="1"/>
    <x v="2"/>
    <x v="1"/>
    <n v="14.1"/>
    <n v="48"/>
    <x v="0"/>
    <n v="2"/>
    <n v="4.4000000000000004"/>
    <n v="450"/>
    <n v="6345"/>
    <x v="4"/>
    <n v="2"/>
    <s v="Q1"/>
    <s v="Sunday"/>
    <s v="Gurugram"/>
    <s v="Portal"/>
    <s v="Employee Query"/>
    <x v="5"/>
    <x v="0"/>
    <s v="Normal"/>
    <s v="Excellent"/>
    <x v="1"/>
  </r>
  <r>
    <s v="OPS-103146"/>
    <d v="2025-08-15T00:00:00"/>
    <x v="5"/>
    <s v="Hyderabad"/>
    <s v="Employee Query"/>
    <s v="Low"/>
    <x v="0"/>
    <x v="2"/>
    <x v="1"/>
    <n v="30.3"/>
    <n v="48"/>
    <x v="0"/>
    <n v="3"/>
    <n v="3.1"/>
    <n v="450"/>
    <n v="13635"/>
    <x v="1"/>
    <n v="8"/>
    <s v="Q3"/>
    <s v="Friday"/>
    <s v="Hyderabad"/>
    <s v="Email"/>
    <s v="Employee Query"/>
    <x v="5"/>
    <x v="0"/>
    <s v="Normal"/>
    <s v="Good"/>
    <x v="1"/>
  </r>
  <r>
    <s v="OPS-102560"/>
    <d v="2025-01-28T00:00:00"/>
    <x v="2"/>
    <s v="Noida"/>
    <s v="Compliance Request"/>
    <s v="Medium"/>
    <x v="1"/>
    <x v="0"/>
    <x v="0"/>
    <n v="10.9"/>
    <n v="24"/>
    <x v="0"/>
    <n v="0"/>
    <n v="5"/>
    <n v="280"/>
    <n v="3052"/>
    <x v="5"/>
    <n v="1"/>
    <s v="Q1"/>
    <s v="Tuesday"/>
    <s v="Noida"/>
    <s v="Portal"/>
    <s v="Compliance Request"/>
    <x v="2"/>
    <x v="0"/>
    <s v="Normal"/>
    <s v="Excellent"/>
    <x v="0"/>
  </r>
  <r>
    <s v="OPS-101024"/>
    <d v="2025-08-24T00:00:00"/>
    <x v="2"/>
    <s v="Pune"/>
    <s v="Report Request"/>
    <s v="Low"/>
    <x v="0"/>
    <x v="1"/>
    <x v="1"/>
    <n v="57.3"/>
    <n v="48"/>
    <x v="1"/>
    <n v="1"/>
    <n v="3.1"/>
    <n v="400"/>
    <n v="22920"/>
    <x v="1"/>
    <n v="8"/>
    <s v="Q3"/>
    <s v="Sunday"/>
    <s v="Pune"/>
    <s v="Email"/>
    <s v="Report Request"/>
    <x v="2"/>
    <x v="1"/>
    <s v="Normal"/>
    <s v="At Risk"/>
    <x v="1"/>
  </r>
  <r>
    <s v="OPS-104568"/>
    <d v="2025-07-28T00:00:00"/>
    <x v="5"/>
    <s v="Hyderabad"/>
    <s v="Vendor Query"/>
    <s v="High"/>
    <x v="3"/>
    <x v="1"/>
    <x v="0"/>
    <n v="10.6"/>
    <n v="12"/>
    <x v="0"/>
    <n v="0"/>
    <n v="4.8"/>
    <n v="280"/>
    <n v="2968"/>
    <x v="11"/>
    <n v="7"/>
    <s v="Q3"/>
    <s v="Monday"/>
    <s v="Hyderabad"/>
    <s v="Phone"/>
    <s v="Vendor Query"/>
    <x v="5"/>
    <x v="0"/>
    <s v="Normal"/>
    <s v="Good"/>
    <x v="0"/>
  </r>
  <r>
    <s v="OPS-100399"/>
    <d v="2025-07-09T00:00:00"/>
    <x v="1"/>
    <s v="Noida"/>
    <s v="System Issue"/>
    <s v="Medium"/>
    <x v="0"/>
    <x v="1"/>
    <x v="1"/>
    <n v="6.3"/>
    <n v="24"/>
    <x v="0"/>
    <n v="2"/>
    <n v="4.5"/>
    <n v="400"/>
    <n v="2520"/>
    <x v="11"/>
    <n v="7"/>
    <s v="Q3"/>
    <s v="Wednesday"/>
    <s v="Noida"/>
    <s v="Email"/>
    <s v="System Issue"/>
    <x v="1"/>
    <x v="0"/>
    <s v="Normal"/>
    <s v="Excellent"/>
    <x v="1"/>
  </r>
  <r>
    <s v="OPS-100036"/>
    <d v="2025-06-24T00:00:00"/>
    <x v="2"/>
    <s v="Pune"/>
    <s v="Data Correction"/>
    <s v="Low"/>
    <x v="0"/>
    <x v="3"/>
    <x v="0"/>
    <n v="15.6"/>
    <n v="48"/>
    <x v="0"/>
    <n v="1"/>
    <n v="4.0999999999999996"/>
    <n v="320"/>
    <n v="4992"/>
    <x v="0"/>
    <n v="6"/>
    <s v="Q2"/>
    <s v="Tuesday"/>
    <s v="Pune"/>
    <s v="Email"/>
    <s v="Data Correction"/>
    <x v="2"/>
    <x v="0"/>
    <s v="Normal"/>
    <s v="Excellent"/>
    <x v="1"/>
  </r>
  <r>
    <s v="OPS-102254"/>
    <d v="2025-05-05T00:00:00"/>
    <x v="5"/>
    <s v="Mumbai"/>
    <s v="Access Request"/>
    <s v="Low"/>
    <x v="1"/>
    <x v="3"/>
    <x v="0"/>
    <n v="29.9"/>
    <n v="48"/>
    <x v="0"/>
    <n v="0"/>
    <n v="4.5999999999999996"/>
    <n v="400"/>
    <n v="11960"/>
    <x v="2"/>
    <n v="5"/>
    <s v="Q2"/>
    <s v="Monday"/>
    <s v="Mumbai"/>
    <s v="Portal"/>
    <s v="Access Request"/>
    <x v="5"/>
    <x v="0"/>
    <s v="Normal"/>
    <s v="Good"/>
    <x v="0"/>
  </r>
  <r>
    <s v="OPS-102657"/>
    <d v="2025-07-03T00:00:00"/>
    <x v="1"/>
    <s v="Mumbai"/>
    <s v="Report Request"/>
    <s v="Low"/>
    <x v="0"/>
    <x v="3"/>
    <x v="0"/>
    <n v="19.399999999999999"/>
    <n v="48"/>
    <x v="0"/>
    <n v="2"/>
    <n v="3.9"/>
    <n v="280"/>
    <n v="5432"/>
    <x v="11"/>
    <n v="7"/>
    <s v="Q3"/>
    <s v="Thursday"/>
    <s v="Mumbai"/>
    <s v="Email"/>
    <s v="Report Request"/>
    <x v="1"/>
    <x v="0"/>
    <s v="Normal"/>
    <s v="Excellent"/>
    <x v="1"/>
  </r>
  <r>
    <s v="OPS-100253"/>
    <d v="2025-05-09T00:00:00"/>
    <x v="4"/>
    <s v="Bengaluru"/>
    <s v="Vendor Query"/>
    <s v="Critical"/>
    <x v="3"/>
    <x v="0"/>
    <x v="1"/>
    <n v="10.5"/>
    <n v="4"/>
    <x v="1"/>
    <n v="1"/>
    <n v="4.7"/>
    <n v="450"/>
    <n v="4725"/>
    <x v="2"/>
    <n v="5"/>
    <s v="Q2"/>
    <s v="Friday"/>
    <s v="Bengaluru"/>
    <s v="Phone"/>
    <s v="Vendor Query"/>
    <x v="4"/>
    <x v="1"/>
    <s v="Normal"/>
    <s v="Critical"/>
    <x v="1"/>
  </r>
  <r>
    <s v="OPS-102941"/>
    <d v="2025-03-20T00:00:00"/>
    <x v="0"/>
    <s v="Gurugram"/>
    <s v="Compliance Request"/>
    <s v="High"/>
    <x v="3"/>
    <x v="2"/>
    <x v="0"/>
    <n v="6.9"/>
    <n v="12"/>
    <x v="0"/>
    <n v="0"/>
    <n v="5"/>
    <n v="400"/>
    <n v="2760"/>
    <x v="8"/>
    <n v="3"/>
    <s v="Q1"/>
    <s v="Thursday"/>
    <s v="Gurugram"/>
    <s v="Phone"/>
    <s v="Compliance Request"/>
    <x v="0"/>
    <x v="0"/>
    <s v="Normal"/>
    <s v="Good"/>
    <x v="0"/>
  </r>
  <r>
    <s v="OPS-101876"/>
    <d v="2025-08-31T00:00:00"/>
    <x v="6"/>
    <s v="Hyderabad"/>
    <s v="Invoice Query"/>
    <s v="Low"/>
    <x v="0"/>
    <x v="4"/>
    <x v="0"/>
    <n v="12.8"/>
    <n v="48"/>
    <x v="0"/>
    <n v="1"/>
    <n v="4.4000000000000004"/>
    <n v="320"/>
    <n v="4096"/>
    <x v="1"/>
    <n v="8"/>
    <s v="Q3"/>
    <s v="Sunday"/>
    <s v="Hyderabad"/>
    <s v="Email"/>
    <s v="Invoice Query"/>
    <x v="6"/>
    <x v="0"/>
    <s v="Normal"/>
    <s v="Excellent"/>
    <x v="1"/>
  </r>
  <r>
    <s v="OPS-100229"/>
    <d v="2025-11-21T00:00:00"/>
    <x v="5"/>
    <s v="Gurugram"/>
    <s v="Report Request"/>
    <s v="Low"/>
    <x v="1"/>
    <x v="2"/>
    <x v="0"/>
    <n v="9.3000000000000007"/>
    <n v="48"/>
    <x v="0"/>
    <n v="0"/>
    <n v="4.3"/>
    <n v="320"/>
    <n v="2976"/>
    <x v="6"/>
    <n v="11"/>
    <s v="Q4"/>
    <s v="Friday"/>
    <s v="Gurugram"/>
    <s v="Portal"/>
    <s v="Report Request"/>
    <x v="5"/>
    <x v="0"/>
    <s v="Normal"/>
    <s v="Excellent"/>
    <x v="0"/>
  </r>
  <r>
    <s v="OPS-103052"/>
    <d v="2025-10-06T00:00:00"/>
    <x v="0"/>
    <s v="Pune"/>
    <s v="Access Request"/>
    <s v="Low"/>
    <x v="1"/>
    <x v="0"/>
    <x v="0"/>
    <n v="13.3"/>
    <n v="48"/>
    <x v="0"/>
    <n v="0"/>
    <n v="5"/>
    <n v="350"/>
    <n v="4655"/>
    <x v="3"/>
    <n v="10"/>
    <s v="Q4"/>
    <s v="Monday"/>
    <s v="Pune"/>
    <s v="Portal"/>
    <s v="Access Request"/>
    <x v="0"/>
    <x v="0"/>
    <s v="Normal"/>
    <s v="Excellent"/>
    <x v="0"/>
  </r>
  <r>
    <s v="OPS-101749"/>
    <d v="2025-01-15T00:00:00"/>
    <x v="4"/>
    <s v="Mumbai"/>
    <s v="Employee Query"/>
    <s v="Medium"/>
    <x v="0"/>
    <x v="2"/>
    <x v="0"/>
    <n v="5.5"/>
    <n v="24"/>
    <x v="0"/>
    <n v="1"/>
    <n v="5"/>
    <n v="320"/>
    <n v="1760"/>
    <x v="5"/>
    <n v="1"/>
    <s v="Q1"/>
    <s v="Wednesday"/>
    <s v="Mumbai"/>
    <s v="Email"/>
    <s v="Employee Query"/>
    <x v="4"/>
    <x v="0"/>
    <s v="Normal"/>
    <s v="Excellent"/>
    <x v="1"/>
  </r>
  <r>
    <s v="OPS-101645"/>
    <d v="2025-06-30T00:00:00"/>
    <x v="0"/>
    <s v="Gurugram"/>
    <s v="Invoice Query"/>
    <s v="Medium"/>
    <x v="1"/>
    <x v="0"/>
    <x v="0"/>
    <n v="14.6"/>
    <n v="24"/>
    <x v="0"/>
    <n v="0"/>
    <n v="4.2"/>
    <n v="350"/>
    <n v="5110"/>
    <x v="0"/>
    <n v="6"/>
    <s v="Q2"/>
    <s v="Monday"/>
    <s v="Gurugram"/>
    <s v="Portal"/>
    <s v="Invoice Query"/>
    <x v="0"/>
    <x v="0"/>
    <s v="Normal"/>
    <s v="Good"/>
    <x v="0"/>
  </r>
  <r>
    <s v="OPS-104156"/>
    <d v="2025-11-06T00:00:00"/>
    <x v="2"/>
    <s v="Gurugram"/>
    <s v="Employee Query"/>
    <s v="Low"/>
    <x v="1"/>
    <x v="2"/>
    <x v="0"/>
    <n v="2.9"/>
    <n v="48"/>
    <x v="0"/>
    <n v="0"/>
    <n v="4.7"/>
    <n v="400"/>
    <n v="1160"/>
    <x v="6"/>
    <n v="11"/>
    <s v="Q4"/>
    <s v="Thursday"/>
    <s v="Gurugram"/>
    <s v="Portal"/>
    <s v="Employee Query"/>
    <x v="2"/>
    <x v="0"/>
    <s v="Normal"/>
    <s v="Excellent"/>
    <x v="0"/>
  </r>
  <r>
    <s v="OPS-101610"/>
    <d v="2025-11-12T00:00:00"/>
    <x v="5"/>
    <s v="Mumbai"/>
    <s v="Invoice Query"/>
    <s v="Low"/>
    <x v="0"/>
    <x v="1"/>
    <x v="1"/>
    <n v="4.8"/>
    <n v="48"/>
    <x v="0"/>
    <n v="4"/>
    <n v="3.6"/>
    <n v="400"/>
    <n v="1920"/>
    <x v="6"/>
    <n v="11"/>
    <s v="Q4"/>
    <s v="Wednesday"/>
    <s v="Mumbai"/>
    <s v="Email"/>
    <s v="Invoice Query"/>
    <x v="5"/>
    <x v="0"/>
    <s v="Normal"/>
    <s v="Excellent"/>
    <x v="1"/>
  </r>
  <r>
    <s v="OPS-102367"/>
    <d v="2025-04-11T00:00:00"/>
    <x v="0"/>
    <s v="Chennai"/>
    <s v="Vendor Query"/>
    <s v="Medium"/>
    <x v="2"/>
    <x v="1"/>
    <x v="0"/>
    <n v="7.6"/>
    <n v="24"/>
    <x v="0"/>
    <n v="1"/>
    <n v="4.3"/>
    <n v="350"/>
    <n v="2660"/>
    <x v="10"/>
    <n v="4"/>
    <s v="Q2"/>
    <s v="Friday"/>
    <s v="Chennai"/>
    <s v="Teams"/>
    <s v="Vendor Query"/>
    <x v="0"/>
    <x v="0"/>
    <s v="Normal"/>
    <s v="Excellent"/>
    <x v="1"/>
  </r>
  <r>
    <s v="OPS-101020"/>
    <d v="2025-04-05T00:00:00"/>
    <x v="1"/>
    <s v="Hyderabad"/>
    <s v="Invoice Query"/>
    <s v="Medium"/>
    <x v="1"/>
    <x v="4"/>
    <x v="0"/>
    <n v="4.9000000000000004"/>
    <n v="24"/>
    <x v="0"/>
    <n v="0"/>
    <n v="4.4000000000000004"/>
    <n v="450"/>
    <n v="2205"/>
    <x v="10"/>
    <n v="4"/>
    <s v="Q2"/>
    <s v="Saturday"/>
    <s v="Hyderabad"/>
    <s v="Portal"/>
    <s v="Invoice Query"/>
    <x v="1"/>
    <x v="0"/>
    <s v="Normal"/>
    <s v="Excellent"/>
    <x v="0"/>
  </r>
  <r>
    <s v="OPS-104903"/>
    <d v="2025-04-14T00:00:00"/>
    <x v="6"/>
    <s v="Mumbai"/>
    <s v="Employee Query"/>
    <s v="Low"/>
    <x v="0"/>
    <x v="2"/>
    <x v="0"/>
    <n v="5.5"/>
    <n v="48"/>
    <x v="0"/>
    <n v="0"/>
    <n v="4.4000000000000004"/>
    <n v="350"/>
    <n v="1925"/>
    <x v="10"/>
    <n v="4"/>
    <s v="Q2"/>
    <s v="Monday"/>
    <s v="Mumbai"/>
    <s v="Email"/>
    <s v="Employee Query"/>
    <x v="6"/>
    <x v="0"/>
    <s v="Normal"/>
    <s v="Excellent"/>
    <x v="0"/>
  </r>
  <r>
    <s v="OPS-102083"/>
    <d v="2025-03-14T00:00:00"/>
    <x v="2"/>
    <s v="Hyderabad"/>
    <s v="Compliance Request"/>
    <s v="Low"/>
    <x v="0"/>
    <x v="3"/>
    <x v="0"/>
    <n v="16.7"/>
    <n v="48"/>
    <x v="0"/>
    <n v="0"/>
    <n v="4.3"/>
    <n v="280"/>
    <n v="4676"/>
    <x v="8"/>
    <n v="3"/>
    <s v="Q1"/>
    <s v="Friday"/>
    <s v="Hyderabad"/>
    <s v="Email"/>
    <s v="Compliance Request"/>
    <x v="2"/>
    <x v="0"/>
    <s v="Normal"/>
    <s v="Excellent"/>
    <x v="0"/>
  </r>
  <r>
    <s v="OPS-103995"/>
    <d v="2025-05-17T00:00:00"/>
    <x v="6"/>
    <s v="Pune"/>
    <s v="Unknown"/>
    <s v="High"/>
    <x v="0"/>
    <x v="4"/>
    <x v="0"/>
    <n v="18.600000000000001"/>
    <n v="12"/>
    <x v="1"/>
    <n v="0"/>
    <n v="4.7"/>
    <n v="280"/>
    <n v="5208"/>
    <x v="2"/>
    <n v="5"/>
    <s v="Q2"/>
    <s v="Saturday"/>
    <s v="Pune"/>
    <s v="Email"/>
    <s v="Unknown"/>
    <x v="6"/>
    <x v="1"/>
    <s v="Normal"/>
    <s v="Critical"/>
    <x v="0"/>
  </r>
  <r>
    <s v="OPS-101787"/>
    <d v="2025-08-02T00:00:00"/>
    <x v="5"/>
    <s v="Gurugram"/>
    <s v="System Issue"/>
    <s v="Medium"/>
    <x v="3"/>
    <x v="1"/>
    <x v="0"/>
    <n v="3.8"/>
    <n v="24"/>
    <x v="0"/>
    <n v="2"/>
    <n v="4.5999999999999996"/>
    <n v="350"/>
    <n v="1330"/>
    <x v="1"/>
    <n v="8"/>
    <s v="Q3"/>
    <s v="Saturday"/>
    <s v="Gurugram"/>
    <s v="Phone"/>
    <s v="System Issue"/>
    <x v="5"/>
    <x v="0"/>
    <s v="Normal"/>
    <s v="Excellent"/>
    <x v="1"/>
  </r>
  <r>
    <s v="OPS-102124"/>
    <d v="2025-09-22T00:00:00"/>
    <x v="4"/>
    <s v="Gurugram"/>
    <s v="Report Request"/>
    <s v="High"/>
    <x v="0"/>
    <x v="4"/>
    <x v="1"/>
    <n v="10"/>
    <n v="12"/>
    <x v="0"/>
    <n v="2"/>
    <n v="4.0999999999999996"/>
    <n v="400"/>
    <n v="4000"/>
    <x v="9"/>
    <n v="9"/>
    <s v="Q3"/>
    <s v="Monday"/>
    <s v="Gurugram"/>
    <s v="Email"/>
    <s v="Report Request"/>
    <x v="4"/>
    <x v="0"/>
    <s v="Normal"/>
    <s v="Good"/>
    <x v="1"/>
  </r>
  <r>
    <s v="OPS-102222"/>
    <d v="2025-03-01T00:00:00"/>
    <x v="1"/>
    <s v="Bengaluru"/>
    <s v="Data Correction"/>
    <s v="Low"/>
    <x v="0"/>
    <x v="2"/>
    <x v="2"/>
    <n v="9.1"/>
    <n v="48"/>
    <x v="0"/>
    <n v="0"/>
    <n v="4.9000000000000004"/>
    <n v="320"/>
    <n v="2912"/>
    <x v="8"/>
    <n v="3"/>
    <s v="Q1"/>
    <s v="Saturday"/>
    <s v="Bengaluru"/>
    <s v="Email"/>
    <s v="Data Correction"/>
    <x v="1"/>
    <x v="0"/>
    <s v="Normal"/>
    <s v="Excellent"/>
    <x v="0"/>
  </r>
  <r>
    <s v="OPS-104894"/>
    <d v="2025-12-11T00:00:00"/>
    <x v="4"/>
    <s v="Gurugram"/>
    <s v="Compliance Request"/>
    <s v="High"/>
    <x v="1"/>
    <x v="3"/>
    <x v="2"/>
    <n v="14.2"/>
    <n v="12"/>
    <x v="1"/>
    <n v="2"/>
    <n v="4.2"/>
    <n v="350"/>
    <n v="4970"/>
    <x v="7"/>
    <n v="12"/>
    <s v="Q4"/>
    <s v="Thursday"/>
    <s v="Gurugram"/>
    <s v="Portal"/>
    <s v="Compliance Request"/>
    <x v="4"/>
    <x v="1"/>
    <s v="Normal"/>
    <s v="At Risk"/>
    <x v="1"/>
  </r>
  <r>
    <s v="OPS-101076"/>
    <d v="2025-06-28T00:00:00"/>
    <x v="6"/>
    <s v="Gurugram"/>
    <s v="Report Request"/>
    <s v="Medium"/>
    <x v="0"/>
    <x v="2"/>
    <x v="0"/>
    <n v="19.2"/>
    <n v="24"/>
    <x v="0"/>
    <n v="1"/>
    <n v="4.4000000000000004"/>
    <n v="450"/>
    <n v="8640"/>
    <x v="0"/>
    <n v="6"/>
    <s v="Q2"/>
    <s v="Saturday"/>
    <s v="Gurugram"/>
    <s v="Email"/>
    <s v="Report Request"/>
    <x v="6"/>
    <x v="0"/>
    <s v="Normal"/>
    <s v="Good"/>
    <x v="1"/>
  </r>
  <r>
    <s v="OPS-102950"/>
    <d v="2025-03-07T00:00:00"/>
    <x v="0"/>
    <s v="Chennai"/>
    <s v="Compliance Request"/>
    <s v="High"/>
    <x v="3"/>
    <x v="0"/>
    <x v="0"/>
    <n v="7.4"/>
    <n v="12"/>
    <x v="0"/>
    <n v="1"/>
    <n v="4.8"/>
    <n v="280"/>
    <n v="2072"/>
    <x v="8"/>
    <n v="3"/>
    <s v="Q1"/>
    <s v="Friday"/>
    <s v="Chennai"/>
    <s v="Phone"/>
    <s v="Compliance Request"/>
    <x v="0"/>
    <x v="0"/>
    <s v="Normal"/>
    <s v="Good"/>
    <x v="1"/>
  </r>
  <r>
    <s v="OPS-103861"/>
    <d v="2025-04-08T00:00:00"/>
    <x v="5"/>
    <s v="Noida"/>
    <s v="Report Request"/>
    <s v="Medium"/>
    <x v="0"/>
    <x v="2"/>
    <x v="1"/>
    <n v="44.2"/>
    <n v="24"/>
    <x v="1"/>
    <n v="4"/>
    <n v="1.9"/>
    <n v="350"/>
    <n v="15470"/>
    <x v="10"/>
    <n v="4"/>
    <s v="Q2"/>
    <s v="Tuesday"/>
    <s v="Noida"/>
    <s v="Email"/>
    <s v="Report Request"/>
    <x v="5"/>
    <x v="1"/>
    <s v="Normal"/>
    <s v="Critical"/>
    <x v="1"/>
  </r>
  <r>
    <s v="OPS-104862"/>
    <d v="2025-10-03T00:00:00"/>
    <x v="2"/>
    <s v="Pune"/>
    <s v="System Issue"/>
    <s v="Medium"/>
    <x v="3"/>
    <x v="2"/>
    <x v="1"/>
    <n v="28.4"/>
    <n v="24"/>
    <x v="1"/>
    <n v="2"/>
    <n v="3.7"/>
    <n v="400"/>
    <n v="11360"/>
    <x v="3"/>
    <n v="10"/>
    <s v="Q4"/>
    <s v="Friday"/>
    <s v="Pune"/>
    <s v="Phone"/>
    <s v="System Issue"/>
    <x v="2"/>
    <x v="1"/>
    <s v="Normal"/>
    <s v="At Risk"/>
    <x v="1"/>
  </r>
  <r>
    <s v="OPS-103904"/>
    <d v="2025-06-23T00:00:00"/>
    <x v="5"/>
    <s v="Gurugram"/>
    <s v="Invoice Query"/>
    <s v="Medium"/>
    <x v="0"/>
    <x v="0"/>
    <x v="0"/>
    <n v="4.9000000000000004"/>
    <n v="24"/>
    <x v="0"/>
    <n v="0"/>
    <n v="5"/>
    <n v="450"/>
    <n v="2205"/>
    <x v="0"/>
    <n v="6"/>
    <s v="Q2"/>
    <s v="Monday"/>
    <s v="Gurugram"/>
    <s v="Email"/>
    <s v="Invoice Query"/>
    <x v="5"/>
    <x v="0"/>
    <s v="Normal"/>
    <s v="Excellent"/>
    <x v="0"/>
  </r>
  <r>
    <s v="OPS-101850"/>
    <d v="2025-07-23T00:00:00"/>
    <x v="5"/>
    <s v="Hyderabad"/>
    <s v="System Issue"/>
    <s v="Low"/>
    <x v="1"/>
    <x v="1"/>
    <x v="0"/>
    <n v="9.1"/>
    <n v="48"/>
    <x v="0"/>
    <n v="0"/>
    <n v="5"/>
    <n v="350"/>
    <n v="3185"/>
    <x v="11"/>
    <n v="7"/>
    <s v="Q3"/>
    <s v="Wednesday"/>
    <s v="Hyderabad"/>
    <s v="Portal"/>
    <s v="System Issue"/>
    <x v="5"/>
    <x v="0"/>
    <s v="Normal"/>
    <s v="Excellent"/>
    <x v="0"/>
  </r>
  <r>
    <s v="OPS-104950"/>
    <d v="2025-06-30T00:00:00"/>
    <x v="2"/>
    <s v="Bengaluru"/>
    <s v="Invoice Query"/>
    <s v="Low"/>
    <x v="0"/>
    <x v="2"/>
    <x v="2"/>
    <n v="6.4"/>
    <n v="48"/>
    <x v="0"/>
    <n v="1"/>
    <n v="4.7"/>
    <n v="280"/>
    <n v="1792"/>
    <x v="0"/>
    <n v="6"/>
    <s v="Q2"/>
    <s v="Monday"/>
    <s v="Bengaluru"/>
    <s v="Email"/>
    <s v="Invoice Query"/>
    <x v="2"/>
    <x v="0"/>
    <s v="Normal"/>
    <s v="Excellent"/>
    <x v="1"/>
  </r>
  <r>
    <s v="OPS-102796"/>
    <d v="2025-09-11T00:00:00"/>
    <x v="5"/>
    <s v="Gurugram"/>
    <s v="Compliance Request"/>
    <s v="High"/>
    <x v="0"/>
    <x v="4"/>
    <x v="0"/>
    <n v="11.6"/>
    <n v="12"/>
    <x v="0"/>
    <n v="0"/>
    <n v="5"/>
    <n v="450"/>
    <n v="5220"/>
    <x v="9"/>
    <n v="9"/>
    <s v="Q3"/>
    <s v="Thursday"/>
    <s v="Gurugram"/>
    <s v="Email"/>
    <s v="Compliance Request"/>
    <x v="5"/>
    <x v="0"/>
    <s v="Normal"/>
    <s v="Good"/>
    <x v="0"/>
  </r>
  <r>
    <s v="OPS-104905"/>
    <d v="2025-08-30T00:00:00"/>
    <x v="5"/>
    <s v="Mumbai"/>
    <s v="Data Correction"/>
    <s v="Low"/>
    <x v="1"/>
    <x v="0"/>
    <x v="1"/>
    <n v="17.3"/>
    <n v="48"/>
    <x v="0"/>
    <n v="1"/>
    <n v="4.4000000000000004"/>
    <n v="350"/>
    <n v="6055"/>
    <x v="1"/>
    <n v="8"/>
    <s v="Q3"/>
    <s v="Saturday"/>
    <s v="Mumbai"/>
    <s v="Portal"/>
    <s v="Data Correction"/>
    <x v="5"/>
    <x v="0"/>
    <s v="Normal"/>
    <s v="Excellent"/>
    <x v="1"/>
  </r>
  <r>
    <s v="OPS-104605"/>
    <d v="2025-11-16T00:00:00"/>
    <x v="4"/>
    <s v="Pune"/>
    <s v="Employee Query"/>
    <s v="Low"/>
    <x v="1"/>
    <x v="3"/>
    <x v="0"/>
    <n v="7.6"/>
    <n v="48"/>
    <x v="0"/>
    <n v="0"/>
    <n v="4.2"/>
    <n v="350"/>
    <n v="2660"/>
    <x v="6"/>
    <n v="11"/>
    <s v="Q4"/>
    <s v="Sunday"/>
    <s v="Pune"/>
    <s v="Portal"/>
    <s v="Employee Query"/>
    <x v="4"/>
    <x v="0"/>
    <s v="Normal"/>
    <s v="Excellent"/>
    <x v="0"/>
  </r>
  <r>
    <s v="OPS-100608"/>
    <d v="2025-05-21T00:00:00"/>
    <x v="3"/>
    <s v="Hyderabad"/>
    <s v="Report Request"/>
    <s v="Low"/>
    <x v="1"/>
    <x v="0"/>
    <x v="0"/>
    <n v="29.9"/>
    <n v="48"/>
    <x v="0"/>
    <n v="0"/>
    <n v="4.0999999999999996"/>
    <n v="450"/>
    <n v="13455"/>
    <x v="2"/>
    <n v="5"/>
    <s v="Q2"/>
    <s v="Wednesday"/>
    <s v="Hyderabad"/>
    <s v="Portal"/>
    <s v="Report Request"/>
    <x v="3"/>
    <x v="0"/>
    <s v="Normal"/>
    <s v="Good"/>
    <x v="0"/>
  </r>
  <r>
    <s v="OPS-104484"/>
    <d v="2025-11-06T00:00:00"/>
    <x v="1"/>
    <s v="Mumbai"/>
    <s v="Invoice Query"/>
    <s v="Medium"/>
    <x v="0"/>
    <x v="1"/>
    <x v="0"/>
    <n v="6.1"/>
    <n v="24"/>
    <x v="0"/>
    <n v="1"/>
    <n v="4"/>
    <n v="320"/>
    <n v="1952"/>
    <x v="6"/>
    <n v="11"/>
    <s v="Q4"/>
    <s v="Thursday"/>
    <s v="Mumbai"/>
    <s v="Email"/>
    <s v="Invoice Query"/>
    <x v="1"/>
    <x v="0"/>
    <s v="Normal"/>
    <s v="Excellent"/>
    <x v="1"/>
  </r>
  <r>
    <s v="OPS-100868"/>
    <d v="2025-04-17T00:00:00"/>
    <x v="5"/>
    <s v="Pune"/>
    <s v="Vendor Query"/>
    <s v="Low"/>
    <x v="1"/>
    <x v="0"/>
    <x v="0"/>
    <n v="19.600000000000001"/>
    <n v="48"/>
    <x v="0"/>
    <n v="1"/>
    <n v="4.9000000000000004"/>
    <n v="450"/>
    <n v="8820"/>
    <x v="10"/>
    <n v="4"/>
    <s v="Q2"/>
    <s v="Thursday"/>
    <s v="Pune"/>
    <s v="Portal"/>
    <s v="Vendor Query"/>
    <x v="5"/>
    <x v="0"/>
    <s v="Normal"/>
    <s v="Excellent"/>
    <x v="1"/>
  </r>
  <r>
    <s v="OPS-102800"/>
    <d v="2025-12-31T00:00:00"/>
    <x v="1"/>
    <s v="Noida"/>
    <s v="Invoice Query"/>
    <s v="High"/>
    <x v="0"/>
    <x v="0"/>
    <x v="0"/>
    <n v="6.3"/>
    <n v="12"/>
    <x v="0"/>
    <n v="1"/>
    <n v="4.0999999999999996"/>
    <n v="320"/>
    <n v="2016"/>
    <x v="7"/>
    <n v="12"/>
    <s v="Q4"/>
    <s v="Wednesday"/>
    <s v="Noida"/>
    <s v="Email"/>
    <s v="Invoice Query"/>
    <x v="1"/>
    <x v="0"/>
    <s v="Normal"/>
    <s v="Good"/>
    <x v="1"/>
  </r>
  <r>
    <s v="OPS-104245"/>
    <d v="2025-02-12T00:00:00"/>
    <x v="3"/>
    <s v="Pune"/>
    <s v="System Issue"/>
    <s v="Medium"/>
    <x v="0"/>
    <x v="0"/>
    <x v="0"/>
    <n v="7.8"/>
    <n v="24"/>
    <x v="0"/>
    <n v="1"/>
    <n v="4.5"/>
    <n v="450"/>
    <n v="3510"/>
    <x v="4"/>
    <n v="2"/>
    <s v="Q1"/>
    <s v="Wednesday"/>
    <s v="Pune"/>
    <s v="Email"/>
    <s v="System Issue"/>
    <x v="3"/>
    <x v="0"/>
    <s v="Normal"/>
    <s v="Excellent"/>
    <x v="1"/>
  </r>
  <r>
    <s v="OPS-103555"/>
    <d v="2025-11-16T00:00:00"/>
    <x v="5"/>
    <s v="Bengaluru"/>
    <s v="Invoice Query"/>
    <s v="Low"/>
    <x v="0"/>
    <x v="3"/>
    <x v="2"/>
    <n v="8.1"/>
    <n v="48"/>
    <x v="0"/>
    <n v="1"/>
    <n v="4.2"/>
    <n v="320"/>
    <n v="2592"/>
    <x v="6"/>
    <n v="11"/>
    <s v="Q4"/>
    <s v="Sunday"/>
    <s v="Bengaluru"/>
    <s v="Email"/>
    <s v="Invoice Query"/>
    <x v="5"/>
    <x v="0"/>
    <s v="Normal"/>
    <s v="Excellent"/>
    <x v="1"/>
  </r>
  <r>
    <s v="OPS-101274"/>
    <d v="2025-06-14T00:00:00"/>
    <x v="0"/>
    <s v="Noida"/>
    <s v="Report Request"/>
    <s v="Low"/>
    <x v="0"/>
    <x v="1"/>
    <x v="0"/>
    <n v="13.4"/>
    <n v="48"/>
    <x v="0"/>
    <n v="1"/>
    <n v="4.8"/>
    <n v="450"/>
    <n v="6030"/>
    <x v="0"/>
    <n v="6"/>
    <s v="Q2"/>
    <s v="Saturday"/>
    <s v="Noida"/>
    <s v="Email"/>
    <s v="Report Request"/>
    <x v="0"/>
    <x v="0"/>
    <s v="Normal"/>
    <s v="Excellent"/>
    <x v="1"/>
  </r>
  <r>
    <s v="OPS-104437"/>
    <d v="2025-12-24T00:00:00"/>
    <x v="0"/>
    <s v="Bengaluru"/>
    <s v="Unknown"/>
    <s v="Medium"/>
    <x v="1"/>
    <x v="3"/>
    <x v="0"/>
    <n v="11.8"/>
    <n v="24"/>
    <x v="0"/>
    <n v="0"/>
    <n v="5"/>
    <n v="400"/>
    <n v="4720"/>
    <x v="7"/>
    <n v="12"/>
    <s v="Q4"/>
    <s v="Wednesday"/>
    <s v="Bengaluru"/>
    <s v="Portal"/>
    <s v="Unknown"/>
    <x v="0"/>
    <x v="0"/>
    <s v="Normal"/>
    <s v="Excellent"/>
    <x v="0"/>
  </r>
  <r>
    <s v="OPS-101116"/>
    <d v="2025-08-31T00:00:00"/>
    <x v="4"/>
    <s v="Hyderabad"/>
    <s v="Invoice Query"/>
    <s v="High"/>
    <x v="3"/>
    <x v="3"/>
    <x v="0"/>
    <n v="4.3"/>
    <n v="12"/>
    <x v="0"/>
    <n v="0"/>
    <n v="4.3"/>
    <n v="400"/>
    <n v="1720"/>
    <x v="1"/>
    <n v="8"/>
    <s v="Q3"/>
    <s v="Sunday"/>
    <s v="Hyderabad"/>
    <s v="Phone"/>
    <s v="Invoice Query"/>
    <x v="4"/>
    <x v="0"/>
    <s v="Normal"/>
    <s v="Excellent"/>
    <x v="0"/>
  </r>
  <r>
    <s v="OPS-100541"/>
    <d v="2025-12-23T00:00:00"/>
    <x v="1"/>
    <s v="Pune"/>
    <s v="Employee Query"/>
    <s v="Low"/>
    <x v="1"/>
    <x v="3"/>
    <x v="1"/>
    <n v="6.6"/>
    <n v="48"/>
    <x v="0"/>
    <n v="4"/>
    <n v="3.4"/>
    <n v="450"/>
    <n v="2970"/>
    <x v="7"/>
    <n v="12"/>
    <s v="Q4"/>
    <s v="Tuesday"/>
    <s v="Pune"/>
    <s v="Portal"/>
    <s v="Employee Query"/>
    <x v="1"/>
    <x v="0"/>
    <s v="Normal"/>
    <s v="Excellent"/>
    <x v="1"/>
  </r>
  <r>
    <s v="OPS-102740"/>
    <d v="2025-06-11T00:00:00"/>
    <x v="1"/>
    <s v="Pune"/>
    <s v="Data Correction"/>
    <s v="Medium"/>
    <x v="0"/>
    <x v="2"/>
    <x v="0"/>
    <n v="12.1"/>
    <n v="24"/>
    <x v="0"/>
    <n v="0"/>
    <n v="3.8"/>
    <n v="280"/>
    <n v="3388"/>
    <x v="0"/>
    <n v="6"/>
    <s v="Q2"/>
    <s v="Wednesday"/>
    <s v="Pune"/>
    <s v="Email"/>
    <s v="Data Correction"/>
    <x v="1"/>
    <x v="0"/>
    <s v="Normal"/>
    <s v="Good"/>
    <x v="0"/>
  </r>
  <r>
    <s v="OPS-103657"/>
    <d v="2025-01-14T00:00:00"/>
    <x v="4"/>
    <s v="Mumbai"/>
    <s v="Report Request"/>
    <s v="Low"/>
    <x v="2"/>
    <x v="3"/>
    <x v="0"/>
    <n v="7.1"/>
    <n v="48"/>
    <x v="0"/>
    <n v="2"/>
    <n v="4.8"/>
    <n v="450"/>
    <n v="3195"/>
    <x v="5"/>
    <n v="1"/>
    <s v="Q1"/>
    <s v="Tuesday"/>
    <s v="Mumbai"/>
    <s v="Teams"/>
    <s v="Report Request"/>
    <x v="4"/>
    <x v="0"/>
    <s v="Normal"/>
    <s v="Excellent"/>
    <x v="1"/>
  </r>
  <r>
    <s v="OPS-101467"/>
    <d v="2025-11-11T00:00:00"/>
    <x v="6"/>
    <s v="Bengaluru"/>
    <s v="System Issue"/>
    <s v="Low"/>
    <x v="1"/>
    <x v="1"/>
    <x v="0"/>
    <n v="8.9"/>
    <n v="48"/>
    <x v="0"/>
    <n v="1"/>
    <n v="5"/>
    <n v="320"/>
    <n v="2848"/>
    <x v="6"/>
    <n v="11"/>
    <s v="Q4"/>
    <s v="Tuesday"/>
    <s v="Bengaluru"/>
    <s v="Portal"/>
    <s v="System Issue"/>
    <x v="6"/>
    <x v="0"/>
    <s v="Normal"/>
    <s v="Excellent"/>
    <x v="1"/>
  </r>
  <r>
    <s v="OPS-102658"/>
    <d v="2025-01-03T00:00:00"/>
    <x v="3"/>
    <s v="Hyderabad"/>
    <s v="Compliance Request"/>
    <s v="High"/>
    <x v="1"/>
    <x v="0"/>
    <x v="0"/>
    <n v="13.2"/>
    <n v="12"/>
    <x v="1"/>
    <n v="1"/>
    <n v="4.4000000000000004"/>
    <n v="280"/>
    <n v="3696"/>
    <x v="5"/>
    <n v="1"/>
    <s v="Q1"/>
    <s v="Friday"/>
    <s v="Hyderabad"/>
    <s v="Portal"/>
    <s v="Compliance Request"/>
    <x v="3"/>
    <x v="1"/>
    <s v="Normal"/>
    <s v="At Risk"/>
    <x v="1"/>
  </r>
  <r>
    <s v="OPS-100281"/>
    <d v="2025-04-26T00:00:00"/>
    <x v="6"/>
    <s v="Chennai"/>
    <s v="Vendor Query"/>
    <s v="Medium"/>
    <x v="0"/>
    <x v="1"/>
    <x v="1"/>
    <n v="9.9"/>
    <n v="24"/>
    <x v="0"/>
    <n v="1"/>
    <n v="4.3"/>
    <n v="350"/>
    <n v="3465"/>
    <x v="10"/>
    <n v="4"/>
    <s v="Q2"/>
    <s v="Saturday"/>
    <s v="Chennai"/>
    <s v="Email"/>
    <s v="Vendor Query"/>
    <x v="6"/>
    <x v="0"/>
    <s v="Normal"/>
    <s v="Excellent"/>
    <x v="1"/>
  </r>
  <r>
    <s v="OPS-102459"/>
    <d v="2025-11-04T00:00:00"/>
    <x v="0"/>
    <s v="Pune"/>
    <s v="System Issue"/>
    <s v="Critical"/>
    <x v="2"/>
    <x v="1"/>
    <x v="0"/>
    <n v="10.3"/>
    <n v="4"/>
    <x v="1"/>
    <n v="2"/>
    <n v="4.0999999999999996"/>
    <n v="350"/>
    <n v="3605"/>
    <x v="6"/>
    <n v="11"/>
    <s v="Q4"/>
    <s v="Tuesday"/>
    <s v="Pune"/>
    <s v="Teams"/>
    <s v="System Issue"/>
    <x v="0"/>
    <x v="1"/>
    <s v="Normal"/>
    <s v="Critical"/>
    <x v="1"/>
  </r>
  <r>
    <s v="OPS-100511"/>
    <d v="2025-09-25T00:00:00"/>
    <x v="6"/>
    <s v="Chennai"/>
    <s v="Compliance Request"/>
    <s v="Medium"/>
    <x v="1"/>
    <x v="4"/>
    <x v="0"/>
    <n v="14.3"/>
    <n v="24"/>
    <x v="0"/>
    <n v="1"/>
    <n v="4.5999999999999996"/>
    <n v="400"/>
    <n v="5720"/>
    <x v="9"/>
    <n v="9"/>
    <s v="Q3"/>
    <s v="Thursday"/>
    <s v="Chennai"/>
    <s v="Portal"/>
    <s v="Compliance Request"/>
    <x v="6"/>
    <x v="0"/>
    <s v="Normal"/>
    <s v="Good"/>
    <x v="1"/>
  </r>
  <r>
    <s v="OPS-104066"/>
    <d v="2025-07-16T00:00:00"/>
    <x v="3"/>
    <s v="Bengaluru"/>
    <s v="Vendor Query"/>
    <s v="Medium"/>
    <x v="0"/>
    <x v="4"/>
    <x v="0"/>
    <n v="27.6"/>
    <n v="24"/>
    <x v="1"/>
    <n v="1"/>
    <n v="4.0999999999999996"/>
    <n v="350"/>
    <n v="9660"/>
    <x v="11"/>
    <n v="7"/>
    <s v="Q3"/>
    <s v="Wednesday"/>
    <s v="Bengaluru"/>
    <s v="Email"/>
    <s v="Vendor Query"/>
    <x v="3"/>
    <x v="1"/>
    <s v="Normal"/>
    <s v="At Risk"/>
    <x v="1"/>
  </r>
  <r>
    <s v="OPS-104998"/>
    <d v="2025-04-20T00:00:00"/>
    <x v="6"/>
    <s v="Pune"/>
    <s v="Data Correction"/>
    <s v="Low"/>
    <x v="0"/>
    <x v="2"/>
    <x v="0"/>
    <n v="2"/>
    <n v="48"/>
    <x v="0"/>
    <n v="0"/>
    <n v="4.5"/>
    <n v="400"/>
    <n v="800"/>
    <x v="10"/>
    <n v="4"/>
    <s v="Q2"/>
    <s v="Sunday"/>
    <s v="Pune"/>
    <s v="Email"/>
    <s v="Data Correction"/>
    <x v="6"/>
    <x v="0"/>
    <s v="Normal"/>
    <s v="Excellent"/>
    <x v="0"/>
  </r>
  <r>
    <s v="OPS-102606"/>
    <d v="2025-06-02T00:00:00"/>
    <x v="0"/>
    <s v="Chennai"/>
    <s v="Vendor Query"/>
    <s v="Medium"/>
    <x v="1"/>
    <x v="2"/>
    <x v="2"/>
    <n v="5.3"/>
    <n v="24"/>
    <x v="0"/>
    <n v="0"/>
    <n v="5"/>
    <n v="320"/>
    <n v="1696"/>
    <x v="0"/>
    <n v="6"/>
    <s v="Q2"/>
    <s v="Monday"/>
    <s v="Chennai"/>
    <s v="Portal"/>
    <s v="Vendor Query"/>
    <x v="0"/>
    <x v="0"/>
    <s v="Normal"/>
    <s v="Excellent"/>
    <x v="0"/>
  </r>
  <r>
    <s v="OPS-103767"/>
    <d v="2025-09-20T00:00:00"/>
    <x v="2"/>
    <s v="Chennai"/>
    <s v="Unknown"/>
    <s v="Low"/>
    <x v="1"/>
    <x v="0"/>
    <x v="0"/>
    <n v="33.200000000000003"/>
    <n v="48"/>
    <x v="0"/>
    <n v="2"/>
    <n v="3.4"/>
    <n v="320"/>
    <n v="10624"/>
    <x v="9"/>
    <n v="9"/>
    <s v="Q3"/>
    <s v="Saturday"/>
    <s v="Chennai"/>
    <s v="Portal"/>
    <s v="Unknown"/>
    <x v="2"/>
    <x v="0"/>
    <s v="Normal"/>
    <s v="Good"/>
    <x v="1"/>
  </r>
  <r>
    <s v="OPS-101515"/>
    <d v="2025-12-25T00:00:00"/>
    <x v="3"/>
    <s v="Noida"/>
    <s v="Report Request"/>
    <s v="Low"/>
    <x v="1"/>
    <x v="3"/>
    <x v="2"/>
    <n v="8.1"/>
    <n v="48"/>
    <x v="0"/>
    <n v="0"/>
    <n v="5"/>
    <n v="350"/>
    <n v="2835"/>
    <x v="7"/>
    <n v="12"/>
    <s v="Q4"/>
    <s v="Thursday"/>
    <s v="Noida"/>
    <s v="Portal"/>
    <s v="Report Request"/>
    <x v="3"/>
    <x v="0"/>
    <s v="Normal"/>
    <s v="Excellent"/>
    <x v="0"/>
  </r>
  <r>
    <s v="OPS-100688"/>
    <d v="2025-01-08T00:00:00"/>
    <x v="4"/>
    <s v="Noida"/>
    <s v="System Issue"/>
    <s v="Low"/>
    <x v="0"/>
    <x v="0"/>
    <x v="0"/>
    <n v="10.7"/>
    <n v="48"/>
    <x v="0"/>
    <n v="0"/>
    <n v="4.7"/>
    <n v="320"/>
    <n v="3424"/>
    <x v="5"/>
    <n v="1"/>
    <s v="Q1"/>
    <s v="Wednesday"/>
    <s v="Noida"/>
    <s v="Email"/>
    <s v="System Issue"/>
    <x v="4"/>
    <x v="0"/>
    <s v="Normal"/>
    <s v="Excellent"/>
    <x v="0"/>
  </r>
  <r>
    <s v="OPS-100336"/>
    <d v="2025-04-09T00:00:00"/>
    <x v="3"/>
    <s v="Mumbai"/>
    <s v="Access Request"/>
    <s v="Low"/>
    <x v="0"/>
    <x v="2"/>
    <x v="1"/>
    <n v="27.7"/>
    <n v="48"/>
    <x v="0"/>
    <n v="1"/>
    <n v="4.0999999999999996"/>
    <n v="350"/>
    <n v="9695"/>
    <x v="10"/>
    <n v="4"/>
    <s v="Q2"/>
    <s v="Wednesday"/>
    <s v="Mumbai"/>
    <s v="Email"/>
    <s v="Access Request"/>
    <x v="3"/>
    <x v="0"/>
    <s v="Normal"/>
    <s v="Good"/>
    <x v="1"/>
  </r>
  <r>
    <s v="OPS-102363"/>
    <d v="2025-09-19T00:00:00"/>
    <x v="5"/>
    <s v="Bengaluru"/>
    <s v="Employee Query"/>
    <s v="Low"/>
    <x v="0"/>
    <x v="3"/>
    <x v="2"/>
    <n v="5"/>
    <n v="48"/>
    <x v="0"/>
    <n v="1"/>
    <n v="3.7"/>
    <n v="280"/>
    <n v="1400"/>
    <x v="9"/>
    <n v="9"/>
    <s v="Q3"/>
    <s v="Friday"/>
    <s v="Bengaluru"/>
    <s v="Email"/>
    <s v="Employee Query"/>
    <x v="5"/>
    <x v="0"/>
    <s v="Normal"/>
    <s v="Excellent"/>
    <x v="1"/>
  </r>
  <r>
    <s v="OPS-102028"/>
    <d v="2025-05-06T00:00:00"/>
    <x v="0"/>
    <s v="Gurugram"/>
    <s v="Data Correction"/>
    <s v="High"/>
    <x v="2"/>
    <x v="3"/>
    <x v="0"/>
    <n v="31.6"/>
    <n v="12"/>
    <x v="1"/>
    <n v="1"/>
    <n v="4.3"/>
    <n v="320"/>
    <n v="10112"/>
    <x v="2"/>
    <n v="5"/>
    <s v="Q2"/>
    <s v="Tuesday"/>
    <s v="Gurugram"/>
    <s v="Teams"/>
    <s v="Data Correction"/>
    <x v="0"/>
    <x v="1"/>
    <s v="Normal"/>
    <s v="Critical"/>
    <x v="1"/>
  </r>
  <r>
    <s v="OPS-100783"/>
    <d v="2025-08-17T00:00:00"/>
    <x v="0"/>
    <s v="Hyderabad"/>
    <s v="Employee Query"/>
    <s v="Critical"/>
    <x v="1"/>
    <x v="3"/>
    <x v="0"/>
    <n v="13"/>
    <n v="4"/>
    <x v="1"/>
    <n v="0"/>
    <n v="4.8"/>
    <n v="450"/>
    <n v="5850"/>
    <x v="1"/>
    <n v="8"/>
    <s v="Q3"/>
    <s v="Sunday"/>
    <s v="Hyderabad"/>
    <s v="Portal"/>
    <s v="Employee Query"/>
    <x v="0"/>
    <x v="1"/>
    <s v="Critical Risk"/>
    <s v="Critical"/>
    <x v="0"/>
  </r>
  <r>
    <s v="OPS-104712"/>
    <d v="2025-05-16T00:00:00"/>
    <x v="0"/>
    <s v="Chennai"/>
    <s v="Compliance Request"/>
    <s v="High"/>
    <x v="0"/>
    <x v="3"/>
    <x v="0"/>
    <n v="15.1"/>
    <n v="12"/>
    <x v="1"/>
    <n v="1"/>
    <n v="4.2"/>
    <n v="350"/>
    <n v="5285"/>
    <x v="2"/>
    <n v="5"/>
    <s v="Q2"/>
    <s v="Friday"/>
    <s v="Chennai"/>
    <s v="Email"/>
    <s v="Compliance Request"/>
    <x v="0"/>
    <x v="1"/>
    <s v="Normal"/>
    <s v="At Risk"/>
    <x v="1"/>
  </r>
  <r>
    <s v="OPS-104953"/>
    <d v="2025-09-13T00:00:00"/>
    <x v="4"/>
    <s v="Bengaluru"/>
    <s v="Report Request"/>
    <s v="Low"/>
    <x v="0"/>
    <x v="0"/>
    <x v="0"/>
    <n v="7.1"/>
    <n v="48"/>
    <x v="0"/>
    <n v="0"/>
    <n v="4.5999999999999996"/>
    <n v="350"/>
    <n v="2485"/>
    <x v="9"/>
    <n v="9"/>
    <s v="Q3"/>
    <s v="Saturday"/>
    <s v="Bengaluru"/>
    <s v="Email"/>
    <s v="Report Request"/>
    <x v="4"/>
    <x v="0"/>
    <s v="Normal"/>
    <s v="Excellent"/>
    <x v="0"/>
  </r>
  <r>
    <s v="OPS-103579"/>
    <d v="2025-01-25T00:00:00"/>
    <x v="4"/>
    <s v="Bengaluru"/>
    <s v="Invoice Query"/>
    <s v="Low"/>
    <x v="1"/>
    <x v="3"/>
    <x v="2"/>
    <n v="6.8"/>
    <n v="48"/>
    <x v="0"/>
    <n v="0"/>
    <n v="4.9000000000000004"/>
    <n v="450"/>
    <n v="3060"/>
    <x v="5"/>
    <n v="1"/>
    <s v="Q1"/>
    <s v="Saturday"/>
    <s v="Bengaluru"/>
    <s v="Portal"/>
    <s v="Invoice Query"/>
    <x v="4"/>
    <x v="0"/>
    <s v="Normal"/>
    <s v="Excellent"/>
    <x v="0"/>
  </r>
  <r>
    <s v="OPS-101158"/>
    <d v="2025-09-14T00:00:00"/>
    <x v="3"/>
    <s v="Mumbai"/>
    <s v="Compliance Request"/>
    <s v="High"/>
    <x v="1"/>
    <x v="0"/>
    <x v="0"/>
    <n v="10"/>
    <n v="12"/>
    <x v="0"/>
    <n v="1"/>
    <n v="4"/>
    <n v="320"/>
    <n v="3200"/>
    <x v="9"/>
    <n v="9"/>
    <s v="Q3"/>
    <s v="Sunday"/>
    <s v="Mumbai"/>
    <s v="Portal"/>
    <s v="Compliance Request"/>
    <x v="3"/>
    <x v="0"/>
    <s v="Normal"/>
    <s v="Good"/>
    <x v="1"/>
  </r>
  <r>
    <s v="OPS-100835"/>
    <d v="2025-07-14T00:00:00"/>
    <x v="4"/>
    <s v="Bengaluru"/>
    <s v="Invoice Query"/>
    <s v="Low"/>
    <x v="3"/>
    <x v="1"/>
    <x v="0"/>
    <n v="30.9"/>
    <n v="48"/>
    <x v="0"/>
    <n v="0"/>
    <n v="3.8"/>
    <n v="350"/>
    <n v="10815"/>
    <x v="11"/>
    <n v="7"/>
    <s v="Q3"/>
    <s v="Monday"/>
    <s v="Bengaluru"/>
    <s v="Phone"/>
    <s v="Invoice Query"/>
    <x v="4"/>
    <x v="0"/>
    <s v="Normal"/>
    <s v="Good"/>
    <x v="0"/>
  </r>
  <r>
    <s v="OPS-102044"/>
    <d v="2025-08-22T00:00:00"/>
    <x v="1"/>
    <s v="Noida"/>
    <s v="Vendor Query"/>
    <s v="High"/>
    <x v="0"/>
    <x v="1"/>
    <x v="0"/>
    <n v="7.3"/>
    <n v="12"/>
    <x v="0"/>
    <n v="0"/>
    <n v="5"/>
    <n v="400"/>
    <n v="2920"/>
    <x v="1"/>
    <n v="8"/>
    <s v="Q3"/>
    <s v="Friday"/>
    <s v="Noida"/>
    <s v="Email"/>
    <s v="Vendor Query"/>
    <x v="1"/>
    <x v="0"/>
    <s v="Normal"/>
    <s v="Good"/>
    <x v="0"/>
  </r>
  <r>
    <s v="OPS-104491"/>
    <d v="2025-08-30T00:00:00"/>
    <x v="4"/>
    <s v="Pune"/>
    <s v="Report Request"/>
    <s v="Low"/>
    <x v="2"/>
    <x v="0"/>
    <x v="0"/>
    <n v="5.7"/>
    <n v="48"/>
    <x v="0"/>
    <n v="0"/>
    <n v="4.8"/>
    <n v="280"/>
    <n v="1596"/>
    <x v="1"/>
    <n v="8"/>
    <s v="Q3"/>
    <s v="Saturday"/>
    <s v="Pune"/>
    <s v="Teams"/>
    <s v="Report Request"/>
    <x v="4"/>
    <x v="0"/>
    <s v="Normal"/>
    <s v="Excellent"/>
    <x v="0"/>
  </r>
  <r>
    <s v="OPS-102624"/>
    <d v="2025-01-18T00:00:00"/>
    <x v="3"/>
    <s v="Pune"/>
    <s v="Data Correction"/>
    <s v="Medium"/>
    <x v="2"/>
    <x v="2"/>
    <x v="0"/>
    <n v="12.8"/>
    <n v="24"/>
    <x v="0"/>
    <n v="0"/>
    <s v="Unknown"/>
    <n v="400"/>
    <n v="5120"/>
    <x v="5"/>
    <n v="1"/>
    <s v="Q1"/>
    <s v="Saturday"/>
    <s v="Pune"/>
    <s v="Teams"/>
    <s v="Data Correction"/>
    <x v="3"/>
    <x v="0"/>
    <s v="Normal"/>
    <s v="Good"/>
    <x v="0"/>
  </r>
  <r>
    <s v="OPS-104033"/>
    <d v="2025-04-09T00:00:00"/>
    <x v="2"/>
    <s v="Mumbai"/>
    <s v="Compliance Request"/>
    <s v="Low"/>
    <x v="0"/>
    <x v="4"/>
    <x v="0"/>
    <n v="9.4"/>
    <n v="48"/>
    <x v="0"/>
    <n v="2"/>
    <n v="3.7"/>
    <n v="350"/>
    <n v="3290"/>
    <x v="10"/>
    <n v="4"/>
    <s v="Q2"/>
    <s v="Wednesday"/>
    <s v="Mumbai"/>
    <s v="Email"/>
    <s v="Compliance Request"/>
    <x v="2"/>
    <x v="0"/>
    <s v="Normal"/>
    <s v="Excellent"/>
    <x v="1"/>
  </r>
  <r>
    <s v="OPS-102622"/>
    <d v="2025-09-25T00:00:00"/>
    <x v="3"/>
    <s v="Hyderabad"/>
    <s v="Invoice Query"/>
    <s v="Low"/>
    <x v="0"/>
    <x v="5"/>
    <x v="0"/>
    <n v="4.8"/>
    <n v="48"/>
    <x v="0"/>
    <n v="0"/>
    <n v="5"/>
    <n v="320"/>
    <n v="1536"/>
    <x v="9"/>
    <n v="9"/>
    <s v="Q3"/>
    <s v="Thursday"/>
    <s v="Hyderabad"/>
    <s v="Email"/>
    <s v="Invoice Query"/>
    <x v="3"/>
    <x v="0"/>
    <s v="Normal"/>
    <s v="Excellent"/>
    <x v="0"/>
  </r>
  <r>
    <s v="OPS-103351"/>
    <d v="2025-10-11T00:00:00"/>
    <x v="3"/>
    <s v="Hyderabad"/>
    <s v="Vendor Query"/>
    <s v="Low"/>
    <x v="0"/>
    <x v="1"/>
    <x v="0"/>
    <n v="17"/>
    <n v="48"/>
    <x v="0"/>
    <n v="0"/>
    <n v="4.5999999999999996"/>
    <n v="400"/>
    <n v="6800"/>
    <x v="3"/>
    <n v="10"/>
    <s v="Q4"/>
    <s v="Saturday"/>
    <s v="Hyderabad"/>
    <s v="Email"/>
    <s v="Vendor Query"/>
    <x v="3"/>
    <x v="0"/>
    <s v="Normal"/>
    <s v="Excellent"/>
    <x v="0"/>
  </r>
  <r>
    <s v="OPS-102784"/>
    <d v="2025-03-16T00:00:00"/>
    <x v="1"/>
    <s v="Bengaluru"/>
    <s v="Access Request"/>
    <s v="Medium"/>
    <x v="2"/>
    <x v="2"/>
    <x v="0"/>
    <n v="6.1"/>
    <n v="24"/>
    <x v="0"/>
    <n v="1"/>
    <n v="5"/>
    <n v="280"/>
    <n v="1708"/>
    <x v="8"/>
    <n v="3"/>
    <s v="Q1"/>
    <s v="Sunday"/>
    <s v="Bengaluru"/>
    <s v="Teams"/>
    <s v="Access Request"/>
    <x v="1"/>
    <x v="0"/>
    <s v="Normal"/>
    <s v="Excellent"/>
    <x v="1"/>
  </r>
  <r>
    <s v="OPS-100950"/>
    <d v="2025-12-16T00:00:00"/>
    <x v="2"/>
    <s v="Hyderabad"/>
    <s v="Data Correction"/>
    <s v="Medium"/>
    <x v="2"/>
    <x v="4"/>
    <x v="0"/>
    <n v="8.4"/>
    <n v="24"/>
    <x v="0"/>
    <n v="1"/>
    <n v="4.4000000000000004"/>
    <n v="280"/>
    <n v="2352"/>
    <x v="7"/>
    <n v="12"/>
    <s v="Q4"/>
    <s v="Tuesday"/>
    <s v="Hyderabad"/>
    <s v="Teams"/>
    <s v="Data Correction"/>
    <x v="2"/>
    <x v="0"/>
    <s v="Normal"/>
    <s v="Excellent"/>
    <x v="1"/>
  </r>
  <r>
    <s v="OPS-101762"/>
    <d v="2025-05-25T00:00:00"/>
    <x v="2"/>
    <s v="Noida"/>
    <s v="Employee Query"/>
    <s v="Medium"/>
    <x v="0"/>
    <x v="4"/>
    <x v="1"/>
    <n v="16.3"/>
    <n v="24"/>
    <x v="0"/>
    <n v="3"/>
    <n v="4.0999999999999996"/>
    <n v="350"/>
    <n v="5705"/>
    <x v="2"/>
    <n v="5"/>
    <s v="Q2"/>
    <s v="Sunday"/>
    <s v="Noida"/>
    <s v="Email"/>
    <s v="Employee Query"/>
    <x v="2"/>
    <x v="0"/>
    <s v="Normal"/>
    <s v="Good"/>
    <x v="1"/>
  </r>
  <r>
    <s v="OPS-104079"/>
    <d v="2025-06-03T00:00:00"/>
    <x v="6"/>
    <s v="Bengaluru"/>
    <s v="Employee Query"/>
    <s v="High"/>
    <x v="0"/>
    <x v="3"/>
    <x v="0"/>
    <n v="8.3000000000000007"/>
    <n v="12"/>
    <x v="0"/>
    <n v="1"/>
    <n v="4.4000000000000004"/>
    <n v="400"/>
    <n v="3320"/>
    <x v="0"/>
    <n v="6"/>
    <s v="Q2"/>
    <s v="Tuesday"/>
    <s v="Bengaluru"/>
    <s v="Email"/>
    <s v="Employee Query"/>
    <x v="6"/>
    <x v="0"/>
    <s v="Normal"/>
    <s v="Good"/>
    <x v="1"/>
  </r>
  <r>
    <s v="OPS-102328"/>
    <d v="2025-04-25T00:00:00"/>
    <x v="1"/>
    <s v="Mumbai"/>
    <s v="Report Request"/>
    <s v="High"/>
    <x v="1"/>
    <x v="4"/>
    <x v="0"/>
    <n v="14.3"/>
    <n v="12"/>
    <x v="1"/>
    <n v="0"/>
    <n v="5"/>
    <n v="350"/>
    <n v="5005"/>
    <x v="10"/>
    <n v="4"/>
    <s v="Q2"/>
    <s v="Friday"/>
    <s v="Mumbai"/>
    <s v="Portal"/>
    <s v="Report Request"/>
    <x v="1"/>
    <x v="1"/>
    <s v="Normal"/>
    <s v="At Risk"/>
    <x v="0"/>
  </r>
  <r>
    <s v="OPS-103712"/>
    <d v="2025-06-28T00:00:00"/>
    <x v="1"/>
    <s v="Bengaluru"/>
    <s v="System Issue"/>
    <s v="Low"/>
    <x v="2"/>
    <x v="3"/>
    <x v="0"/>
    <n v="8.4"/>
    <n v="48"/>
    <x v="0"/>
    <n v="1"/>
    <n v="4"/>
    <n v="350"/>
    <n v="2940"/>
    <x v="0"/>
    <n v="6"/>
    <s v="Q2"/>
    <s v="Saturday"/>
    <s v="Bengaluru"/>
    <s v="Teams"/>
    <s v="System Issue"/>
    <x v="1"/>
    <x v="0"/>
    <s v="Normal"/>
    <s v="Excellent"/>
    <x v="1"/>
  </r>
  <r>
    <s v="OPS-100338"/>
    <d v="2025-02-06T00:00:00"/>
    <x v="3"/>
    <s v="Pune"/>
    <s v="Report Request"/>
    <s v="Medium"/>
    <x v="3"/>
    <x v="0"/>
    <x v="0"/>
    <n v="8.4"/>
    <n v="24"/>
    <x v="0"/>
    <n v="0"/>
    <n v="4.4000000000000004"/>
    <n v="450"/>
    <n v="3780"/>
    <x v="4"/>
    <n v="2"/>
    <s v="Q1"/>
    <s v="Thursday"/>
    <s v="Pune"/>
    <s v="Phone"/>
    <s v="Report Request"/>
    <x v="3"/>
    <x v="0"/>
    <s v="Normal"/>
    <s v="Excellent"/>
    <x v="0"/>
  </r>
  <r>
    <s v="OPS-103771"/>
    <d v="2025-01-28T00:00:00"/>
    <x v="1"/>
    <s v="Hyderabad"/>
    <s v="Access Request"/>
    <s v="Medium"/>
    <x v="1"/>
    <x v="0"/>
    <x v="0"/>
    <n v="15.8"/>
    <n v="24"/>
    <x v="0"/>
    <n v="0"/>
    <n v="4.4000000000000004"/>
    <n v="280"/>
    <n v="4424"/>
    <x v="5"/>
    <n v="1"/>
    <s v="Q1"/>
    <s v="Tuesday"/>
    <s v="Hyderabad"/>
    <s v="Portal"/>
    <s v="Access Request"/>
    <x v="1"/>
    <x v="0"/>
    <s v="Normal"/>
    <s v="Good"/>
    <x v="0"/>
  </r>
  <r>
    <s v="OPS-102057"/>
    <d v="2025-11-07T00:00:00"/>
    <x v="3"/>
    <s v="Noida"/>
    <s v="Report Request"/>
    <s v="High"/>
    <x v="1"/>
    <x v="1"/>
    <x v="0"/>
    <n v="10.4"/>
    <n v="12"/>
    <x v="0"/>
    <n v="0"/>
    <n v="4.5999999999999996"/>
    <n v="280"/>
    <n v="2912"/>
    <x v="6"/>
    <n v="11"/>
    <s v="Q4"/>
    <s v="Friday"/>
    <s v="Noida"/>
    <s v="Portal"/>
    <s v="Report Request"/>
    <x v="3"/>
    <x v="0"/>
    <s v="Normal"/>
    <s v="Good"/>
    <x v="0"/>
  </r>
  <r>
    <s v="OPS-104966"/>
    <d v="2025-08-10T00:00:00"/>
    <x v="1"/>
    <s v="Pune"/>
    <s v="Vendor Query"/>
    <s v="Low"/>
    <x v="1"/>
    <x v="4"/>
    <x v="1"/>
    <n v="21.9"/>
    <n v="48"/>
    <x v="0"/>
    <n v="2"/>
    <n v="3.8"/>
    <n v="400"/>
    <n v="8760"/>
    <x v="1"/>
    <n v="8"/>
    <s v="Q3"/>
    <s v="Sunday"/>
    <s v="Pune"/>
    <s v="Portal"/>
    <s v="Vendor Query"/>
    <x v="1"/>
    <x v="0"/>
    <s v="Normal"/>
    <s v="Excellent"/>
    <x v="1"/>
  </r>
  <r>
    <s v="OPS-100294"/>
    <d v="2025-11-06T00:00:00"/>
    <x v="2"/>
    <s v="Gurugram"/>
    <s v="Employee Query"/>
    <s v="Medium"/>
    <x v="1"/>
    <x v="1"/>
    <x v="0"/>
    <n v="14.2"/>
    <n v="24"/>
    <x v="0"/>
    <n v="1"/>
    <n v="4.5999999999999996"/>
    <n v="320"/>
    <n v="4544"/>
    <x v="6"/>
    <n v="11"/>
    <s v="Q4"/>
    <s v="Thursday"/>
    <s v="Gurugram"/>
    <s v="Portal"/>
    <s v="Employee Query"/>
    <x v="2"/>
    <x v="0"/>
    <s v="Normal"/>
    <s v="Good"/>
    <x v="1"/>
  </r>
  <r>
    <s v="OPS-102206"/>
    <d v="2025-01-10T00:00:00"/>
    <x v="4"/>
    <s v="Gurugram"/>
    <s v="Report Request"/>
    <s v="High"/>
    <x v="0"/>
    <x v="4"/>
    <x v="0"/>
    <n v="8.1"/>
    <n v="12"/>
    <x v="0"/>
    <n v="1"/>
    <n v="5"/>
    <n v="320"/>
    <n v="2592"/>
    <x v="5"/>
    <n v="1"/>
    <s v="Q1"/>
    <s v="Friday"/>
    <s v="Gurugram"/>
    <s v="Email"/>
    <s v="Report Request"/>
    <x v="4"/>
    <x v="0"/>
    <s v="Normal"/>
    <s v="Good"/>
    <x v="1"/>
  </r>
  <r>
    <s v="OPS-103414"/>
    <d v="2025-09-19T00:00:00"/>
    <x v="0"/>
    <s v="Mumbai"/>
    <s v="Invoice Query"/>
    <s v="Medium"/>
    <x v="1"/>
    <x v="4"/>
    <x v="0"/>
    <n v="3.4"/>
    <n v="24"/>
    <x v="0"/>
    <n v="1"/>
    <n v="4.4000000000000004"/>
    <n v="400"/>
    <n v="1360"/>
    <x v="9"/>
    <n v="9"/>
    <s v="Q3"/>
    <s v="Friday"/>
    <s v="Mumbai"/>
    <s v="Portal"/>
    <s v="Invoice Query"/>
    <x v="0"/>
    <x v="0"/>
    <s v="Normal"/>
    <s v="Excellent"/>
    <x v="1"/>
  </r>
  <r>
    <s v="OPS-103194"/>
    <d v="2025-04-03T00:00:00"/>
    <x v="4"/>
    <s v="Bengaluru"/>
    <s v="Access Request"/>
    <s v="Medium"/>
    <x v="0"/>
    <x v="2"/>
    <x v="0"/>
    <n v="29"/>
    <n v="24"/>
    <x v="1"/>
    <n v="1"/>
    <n v="4.3"/>
    <n v="320"/>
    <n v="9280"/>
    <x v="10"/>
    <n v="4"/>
    <s v="Q2"/>
    <s v="Thursday"/>
    <s v="Bengaluru"/>
    <s v="Email"/>
    <s v="Access Request"/>
    <x v="4"/>
    <x v="1"/>
    <s v="Normal"/>
    <s v="At Risk"/>
    <x v="1"/>
  </r>
  <r>
    <s v="OPS-102594"/>
    <d v="2025-09-26T00:00:00"/>
    <x v="2"/>
    <s v="Mumbai"/>
    <s v="Data Correction"/>
    <s v="Low"/>
    <x v="0"/>
    <x v="1"/>
    <x v="0"/>
    <n v="12"/>
    <n v="48"/>
    <x v="0"/>
    <n v="0"/>
    <n v="4.9000000000000004"/>
    <n v="400"/>
    <n v="4800"/>
    <x v="9"/>
    <n v="9"/>
    <s v="Q3"/>
    <s v="Friday"/>
    <s v="Mumbai"/>
    <s v="Email"/>
    <s v="Data Correction"/>
    <x v="2"/>
    <x v="0"/>
    <s v="Normal"/>
    <s v="Excellent"/>
    <x v="0"/>
  </r>
  <r>
    <s v="OPS-102073"/>
    <d v="2025-10-14T00:00:00"/>
    <x v="4"/>
    <s v="Mumbai"/>
    <s v="Unknown"/>
    <s v="Low"/>
    <x v="0"/>
    <x v="0"/>
    <x v="1"/>
    <n v="4.9000000000000004"/>
    <n v="48"/>
    <x v="0"/>
    <n v="2"/>
    <n v="4"/>
    <n v="320"/>
    <n v="1568"/>
    <x v="3"/>
    <n v="10"/>
    <s v="Q4"/>
    <s v="Tuesday"/>
    <s v="Mumbai"/>
    <s v="Email"/>
    <s v="Unknown"/>
    <x v="4"/>
    <x v="0"/>
    <s v="Normal"/>
    <s v="Excellent"/>
    <x v="1"/>
  </r>
  <r>
    <s v="OPS-100471"/>
    <d v="2025-02-16T00:00:00"/>
    <x v="4"/>
    <s v="Noida"/>
    <s v="Report Request"/>
    <s v="Medium"/>
    <x v="0"/>
    <x v="2"/>
    <x v="1"/>
    <n v="25.8"/>
    <n v="24"/>
    <x v="1"/>
    <n v="1"/>
    <n v="3.6"/>
    <n v="280"/>
    <n v="7224"/>
    <x v="4"/>
    <n v="2"/>
    <s v="Q1"/>
    <s v="Sunday"/>
    <s v="Noida"/>
    <s v="Email"/>
    <s v="Report Request"/>
    <x v="4"/>
    <x v="1"/>
    <s v="Normal"/>
    <s v="At Risk"/>
    <x v="1"/>
  </r>
  <r>
    <s v="OPS-100558"/>
    <d v="2025-12-21T00:00:00"/>
    <x v="3"/>
    <s v="Hyderabad"/>
    <s v="Data Correction"/>
    <s v="Low"/>
    <x v="0"/>
    <x v="1"/>
    <x v="0"/>
    <n v="4.2"/>
    <n v="48"/>
    <x v="0"/>
    <n v="0"/>
    <n v="4.7"/>
    <n v="450"/>
    <n v="1890"/>
    <x v="7"/>
    <n v="12"/>
    <s v="Q4"/>
    <s v="Sunday"/>
    <s v="Hyderabad"/>
    <s v="Email"/>
    <s v="Data Correction"/>
    <x v="3"/>
    <x v="0"/>
    <s v="Normal"/>
    <s v="Excellent"/>
    <x v="0"/>
  </r>
  <r>
    <s v="OPS-101263"/>
    <d v="2025-02-20T00:00:00"/>
    <x v="4"/>
    <s v="Pune"/>
    <s v="Vendor Query"/>
    <s v="High"/>
    <x v="0"/>
    <x v="0"/>
    <x v="0"/>
    <n v="26.2"/>
    <n v="12"/>
    <x v="1"/>
    <n v="0"/>
    <n v="4.4000000000000004"/>
    <n v="350"/>
    <n v="9170"/>
    <x v="4"/>
    <n v="2"/>
    <s v="Q1"/>
    <s v="Thursday"/>
    <s v="Pune"/>
    <s v="Email"/>
    <s v="Vendor Query"/>
    <x v="4"/>
    <x v="1"/>
    <s v="Normal"/>
    <s v="Critical"/>
    <x v="0"/>
  </r>
  <r>
    <s v="OPS-104937"/>
    <d v="2025-01-29T00:00:00"/>
    <x v="1"/>
    <s v="Bengaluru"/>
    <s v="Report Request"/>
    <s v="Medium"/>
    <x v="0"/>
    <x v="1"/>
    <x v="0"/>
    <n v="7.6"/>
    <n v="24"/>
    <x v="0"/>
    <n v="1"/>
    <n v="4.7"/>
    <n v="320"/>
    <n v="2432"/>
    <x v="5"/>
    <n v="1"/>
    <s v="Q1"/>
    <s v="Wednesday"/>
    <s v="Bengaluru"/>
    <s v="Email"/>
    <s v="Report Request"/>
    <x v="1"/>
    <x v="0"/>
    <s v="Normal"/>
    <s v="Excellent"/>
    <x v="1"/>
  </r>
  <r>
    <s v="OPS-103237"/>
    <d v="2025-06-26T00:00:00"/>
    <x v="3"/>
    <s v="Gurugram"/>
    <s v="Compliance Request"/>
    <s v="Medium"/>
    <x v="1"/>
    <x v="1"/>
    <x v="0"/>
    <n v="2"/>
    <n v="24"/>
    <x v="0"/>
    <n v="0"/>
    <n v="4.3"/>
    <n v="350"/>
    <n v="700"/>
    <x v="0"/>
    <n v="6"/>
    <s v="Q2"/>
    <s v="Thursday"/>
    <s v="Gurugram"/>
    <s v="Portal"/>
    <s v="Compliance Request"/>
    <x v="3"/>
    <x v="0"/>
    <s v="Normal"/>
    <s v="Excellent"/>
    <x v="0"/>
  </r>
  <r>
    <s v="OPS-101023"/>
    <d v="2025-11-14T00:00:00"/>
    <x v="3"/>
    <s v="Pune"/>
    <s v="Data Correction"/>
    <s v="Low"/>
    <x v="3"/>
    <x v="3"/>
    <x v="0"/>
    <n v="13.6"/>
    <n v="48"/>
    <x v="0"/>
    <n v="0"/>
    <n v="5"/>
    <n v="400"/>
    <n v="5440"/>
    <x v="6"/>
    <n v="11"/>
    <s v="Q4"/>
    <s v="Friday"/>
    <s v="Pune"/>
    <s v="Phone"/>
    <s v="Data Correction"/>
    <x v="3"/>
    <x v="0"/>
    <s v="Normal"/>
    <s v="Excellent"/>
    <x v="0"/>
  </r>
  <r>
    <s v="OPS-100121"/>
    <d v="2025-06-21T00:00:00"/>
    <x v="3"/>
    <s v="Gurugram"/>
    <s v="System Issue"/>
    <s v="Critical"/>
    <x v="2"/>
    <x v="1"/>
    <x v="0"/>
    <n v="15.7"/>
    <n v="4"/>
    <x v="1"/>
    <n v="1"/>
    <n v="4.3"/>
    <n v="400"/>
    <n v="6280"/>
    <x v="0"/>
    <n v="6"/>
    <s v="Q2"/>
    <s v="Saturday"/>
    <s v="Gurugram"/>
    <s v="Teams"/>
    <s v="System Issue"/>
    <x v="3"/>
    <x v="1"/>
    <s v="Normal"/>
    <s v="Critical"/>
    <x v="1"/>
  </r>
  <r>
    <s v="OPS-100906"/>
    <d v="2025-04-29T00:00:00"/>
    <x v="4"/>
    <s v="Noida"/>
    <s v="Invoice Query"/>
    <s v="Medium"/>
    <x v="2"/>
    <x v="1"/>
    <x v="2"/>
    <n v="1.7"/>
    <n v="24"/>
    <x v="0"/>
    <n v="1"/>
    <n v="4.8"/>
    <n v="350"/>
    <n v="595"/>
    <x v="10"/>
    <n v="4"/>
    <s v="Q2"/>
    <s v="Tuesday"/>
    <s v="Noida"/>
    <s v="Teams"/>
    <s v="Invoice Query"/>
    <x v="4"/>
    <x v="0"/>
    <s v="Normal"/>
    <s v="Excellent"/>
    <x v="1"/>
  </r>
  <r>
    <s v="OPS-103769"/>
    <d v="2025-10-01T00:00:00"/>
    <x v="1"/>
    <s v="Mumbai"/>
    <s v="System Issue"/>
    <s v="Medium"/>
    <x v="0"/>
    <x v="0"/>
    <x v="1"/>
    <n v="23.6"/>
    <n v="24"/>
    <x v="0"/>
    <n v="1"/>
    <n v="4"/>
    <n v="450"/>
    <n v="10620"/>
    <x v="3"/>
    <n v="10"/>
    <s v="Q4"/>
    <s v="Wednesday"/>
    <s v="Mumbai"/>
    <s v="Email"/>
    <s v="System Issue"/>
    <x v="1"/>
    <x v="0"/>
    <s v="Normal"/>
    <s v="Good"/>
    <x v="1"/>
  </r>
  <r>
    <s v="OPS-101307"/>
    <d v="2025-10-07T00:00:00"/>
    <x v="2"/>
    <s v="Gurugram"/>
    <s v="Report Request"/>
    <s v="High"/>
    <x v="1"/>
    <x v="3"/>
    <x v="1"/>
    <n v="19.399999999999999"/>
    <n v="12"/>
    <x v="1"/>
    <n v="1"/>
    <n v="4.5999999999999996"/>
    <n v="450"/>
    <n v="8730"/>
    <x v="3"/>
    <n v="10"/>
    <s v="Q4"/>
    <s v="Tuesday"/>
    <s v="Gurugram"/>
    <s v="Portal"/>
    <s v="Report Request"/>
    <x v="2"/>
    <x v="1"/>
    <s v="Normal"/>
    <s v="Critical"/>
    <x v="1"/>
  </r>
  <r>
    <s v="OPS-103819"/>
    <d v="2025-09-29T00:00:00"/>
    <x v="0"/>
    <s v="Bengaluru"/>
    <s v="Data Correction"/>
    <s v="Low"/>
    <x v="1"/>
    <x v="1"/>
    <x v="0"/>
    <n v="19.899999999999999"/>
    <n v="48"/>
    <x v="0"/>
    <n v="1"/>
    <n v="4.5"/>
    <n v="350"/>
    <n v="6965"/>
    <x v="9"/>
    <n v="9"/>
    <s v="Q3"/>
    <s v="Monday"/>
    <s v="Bengaluru"/>
    <s v="Portal"/>
    <s v="Data Correction"/>
    <x v="0"/>
    <x v="0"/>
    <s v="Normal"/>
    <s v="Excellent"/>
    <x v="1"/>
  </r>
  <r>
    <s v="OPS-102559"/>
    <d v="2025-07-30T00:00:00"/>
    <x v="6"/>
    <s v="Bengaluru"/>
    <s v="Employee Query"/>
    <s v="Medium"/>
    <x v="0"/>
    <x v="1"/>
    <x v="0"/>
    <n v="6.7"/>
    <n v="24"/>
    <x v="0"/>
    <n v="1"/>
    <n v="4.4000000000000004"/>
    <n v="280"/>
    <n v="1876"/>
    <x v="11"/>
    <n v="7"/>
    <s v="Q3"/>
    <s v="Wednesday"/>
    <s v="Bengaluru"/>
    <s v="Email"/>
    <s v="Employee Query"/>
    <x v="6"/>
    <x v="0"/>
    <s v="Normal"/>
    <s v="Excellent"/>
    <x v="1"/>
  </r>
  <r>
    <s v="OPS-101936"/>
    <d v="2025-01-18T00:00:00"/>
    <x v="5"/>
    <s v="Noida"/>
    <s v="Compliance Request"/>
    <s v="Medium"/>
    <x v="1"/>
    <x v="2"/>
    <x v="0"/>
    <n v="12.6"/>
    <n v="24"/>
    <x v="0"/>
    <n v="2"/>
    <n v="4.2"/>
    <n v="400"/>
    <n v="5040"/>
    <x v="5"/>
    <n v="1"/>
    <s v="Q1"/>
    <s v="Saturday"/>
    <s v="Noida"/>
    <s v="Portal"/>
    <s v="Compliance Request"/>
    <x v="5"/>
    <x v="0"/>
    <s v="Normal"/>
    <s v="Good"/>
    <x v="1"/>
  </r>
  <r>
    <s v="OPS-103882"/>
    <d v="2025-03-31T00:00:00"/>
    <x v="6"/>
    <s v="Gurugram"/>
    <s v="Compliance Request"/>
    <s v="Medium"/>
    <x v="0"/>
    <x v="2"/>
    <x v="0"/>
    <n v="9.5"/>
    <n v="24"/>
    <x v="0"/>
    <n v="0"/>
    <n v="4.7"/>
    <n v="400"/>
    <n v="3800"/>
    <x v="8"/>
    <n v="3"/>
    <s v="Q1"/>
    <s v="Monday"/>
    <s v="Gurugram"/>
    <s v="Email"/>
    <s v="Compliance Request"/>
    <x v="6"/>
    <x v="0"/>
    <s v="Normal"/>
    <s v="Excellent"/>
    <x v="0"/>
  </r>
  <r>
    <s v="OPS-103893"/>
    <d v="2025-12-17T00:00:00"/>
    <x v="4"/>
    <s v="Noida"/>
    <s v="System Issue"/>
    <s v="Medium"/>
    <x v="0"/>
    <x v="1"/>
    <x v="0"/>
    <n v="10.3"/>
    <n v="24"/>
    <x v="0"/>
    <n v="0"/>
    <n v="5"/>
    <n v="320"/>
    <n v="3296"/>
    <x v="7"/>
    <n v="12"/>
    <s v="Q4"/>
    <s v="Wednesday"/>
    <s v="Noida"/>
    <s v="Email"/>
    <s v="System Issue"/>
    <x v="4"/>
    <x v="0"/>
    <s v="Normal"/>
    <s v="Excellent"/>
    <x v="0"/>
  </r>
  <r>
    <s v="OPS-101094"/>
    <d v="2025-11-26T00:00:00"/>
    <x v="4"/>
    <s v="Chennai"/>
    <s v="Employee Query"/>
    <s v="High"/>
    <x v="0"/>
    <x v="2"/>
    <x v="0"/>
    <n v="15.2"/>
    <n v="12"/>
    <x v="1"/>
    <n v="0"/>
    <n v="4.4000000000000004"/>
    <n v="350"/>
    <n v="5320"/>
    <x v="6"/>
    <n v="11"/>
    <s v="Q4"/>
    <s v="Wednesday"/>
    <s v="Chennai"/>
    <s v="Email"/>
    <s v="Employee Query"/>
    <x v="4"/>
    <x v="1"/>
    <s v="Normal"/>
    <s v="At Risk"/>
    <x v="0"/>
  </r>
  <r>
    <s v="OPS-103856"/>
    <d v="2025-02-28T00:00:00"/>
    <x v="3"/>
    <s v="Gurugram"/>
    <s v="Vendor Query"/>
    <s v="Medium"/>
    <x v="2"/>
    <x v="3"/>
    <x v="1"/>
    <n v="1.9"/>
    <n v="24"/>
    <x v="0"/>
    <n v="3"/>
    <n v="4.4000000000000004"/>
    <n v="350"/>
    <n v="665"/>
    <x v="4"/>
    <n v="2"/>
    <s v="Q1"/>
    <s v="Friday"/>
    <s v="Gurugram"/>
    <s v="Teams"/>
    <s v="Vendor Query"/>
    <x v="3"/>
    <x v="0"/>
    <s v="Normal"/>
    <s v="Excellent"/>
    <x v="1"/>
  </r>
  <r>
    <s v="OPS-104037"/>
    <d v="2025-12-12T00:00:00"/>
    <x v="6"/>
    <s v="Gurugram"/>
    <s v="Data Correction"/>
    <s v="Low"/>
    <x v="3"/>
    <x v="5"/>
    <x v="0"/>
    <n v="15.1"/>
    <n v="48"/>
    <x v="0"/>
    <n v="0"/>
    <n v="4.4000000000000004"/>
    <n v="280"/>
    <n v="4228"/>
    <x v="7"/>
    <n v="12"/>
    <s v="Q4"/>
    <s v="Friday"/>
    <s v="Gurugram"/>
    <s v="Phone"/>
    <s v="Data Correction"/>
    <x v="6"/>
    <x v="0"/>
    <s v="Normal"/>
    <s v="Excellent"/>
    <x v="0"/>
  </r>
  <r>
    <s v="OPS-100816"/>
    <d v="2025-09-19T00:00:00"/>
    <x v="1"/>
    <s v="Noida"/>
    <s v="System Issue"/>
    <s v="Medium"/>
    <x v="1"/>
    <x v="0"/>
    <x v="0"/>
    <n v="13"/>
    <n v="24"/>
    <x v="0"/>
    <n v="0"/>
    <n v="4.4000000000000004"/>
    <n v="320"/>
    <n v="4160"/>
    <x v="9"/>
    <n v="9"/>
    <s v="Q3"/>
    <s v="Friday"/>
    <s v="Noida"/>
    <s v="Portal"/>
    <s v="System Issue"/>
    <x v="1"/>
    <x v="0"/>
    <s v="Normal"/>
    <s v="Good"/>
    <x v="0"/>
  </r>
  <r>
    <s v="OPS-104972"/>
    <d v="2025-09-30T00:00:00"/>
    <x v="0"/>
    <s v="Pune"/>
    <s v="Report Request"/>
    <s v="Medium"/>
    <x v="2"/>
    <x v="1"/>
    <x v="0"/>
    <n v="9.6999999999999993"/>
    <n v="24"/>
    <x v="0"/>
    <n v="0"/>
    <n v="4.8"/>
    <n v="350"/>
    <n v="3395"/>
    <x v="9"/>
    <n v="9"/>
    <s v="Q3"/>
    <s v="Tuesday"/>
    <s v="Pune"/>
    <s v="Teams"/>
    <s v="Report Request"/>
    <x v="0"/>
    <x v="0"/>
    <s v="Normal"/>
    <s v="Excellent"/>
    <x v="0"/>
  </r>
  <r>
    <s v="OPS-101083"/>
    <d v="2025-06-06T00:00:00"/>
    <x v="0"/>
    <s v="Gurugram"/>
    <s v="Access Request"/>
    <s v="Low"/>
    <x v="3"/>
    <x v="0"/>
    <x v="0"/>
    <n v="18.8"/>
    <n v="48"/>
    <x v="0"/>
    <n v="0"/>
    <n v="4.3"/>
    <n v="450"/>
    <n v="8460"/>
    <x v="0"/>
    <n v="6"/>
    <s v="Q2"/>
    <s v="Friday"/>
    <s v="Gurugram"/>
    <s v="Phone"/>
    <s v="Access Request"/>
    <x v="0"/>
    <x v="0"/>
    <s v="Normal"/>
    <s v="Excellent"/>
    <x v="0"/>
  </r>
  <r>
    <s v="OPS-101209"/>
    <d v="2025-12-08T00:00:00"/>
    <x v="6"/>
    <s v="Gurugram"/>
    <s v="Access Request"/>
    <s v="Low"/>
    <x v="1"/>
    <x v="0"/>
    <x v="0"/>
    <n v="2.1"/>
    <n v="48"/>
    <x v="0"/>
    <n v="0"/>
    <n v="5"/>
    <n v="280"/>
    <n v="588"/>
    <x v="7"/>
    <n v="12"/>
    <s v="Q4"/>
    <s v="Monday"/>
    <s v="Gurugram"/>
    <s v="Portal"/>
    <s v="Access Request"/>
    <x v="6"/>
    <x v="0"/>
    <s v="Normal"/>
    <s v="Excellent"/>
    <x v="0"/>
  </r>
  <r>
    <s v="OPS-101290"/>
    <d v="2025-01-02T00:00:00"/>
    <x v="6"/>
    <s v="Hyderabad"/>
    <s v="Vendor Query"/>
    <s v="Low"/>
    <x v="1"/>
    <x v="0"/>
    <x v="0"/>
    <n v="9.5"/>
    <n v="48"/>
    <x v="0"/>
    <n v="0"/>
    <n v="4.5999999999999996"/>
    <n v="400"/>
    <n v="3800"/>
    <x v="5"/>
    <n v="1"/>
    <s v="Q1"/>
    <s v="Thursday"/>
    <s v="Hyderabad"/>
    <s v="Portal"/>
    <s v="Vendor Query"/>
    <x v="6"/>
    <x v="0"/>
    <s v="Normal"/>
    <s v="Excellent"/>
    <x v="0"/>
  </r>
  <r>
    <s v="OPS-104192"/>
    <d v="2025-01-01T00:00:00"/>
    <x v="0"/>
    <s v="Bengaluru"/>
    <s v="Report Request"/>
    <s v="Critical"/>
    <x v="2"/>
    <x v="4"/>
    <x v="0"/>
    <n v="13.3"/>
    <n v="4"/>
    <x v="1"/>
    <n v="0"/>
    <n v="3.7"/>
    <n v="350"/>
    <n v="4655"/>
    <x v="5"/>
    <n v="1"/>
    <s v="Q1"/>
    <s v="Wednesday"/>
    <s v="Bengaluru"/>
    <s v="Teams"/>
    <s v="Report Request"/>
    <x v="0"/>
    <x v="1"/>
    <s v="Normal"/>
    <s v="Critical"/>
    <x v="0"/>
  </r>
  <r>
    <s v="OPS-102429"/>
    <d v="2025-03-01T00:00:00"/>
    <x v="4"/>
    <s v="Pune"/>
    <s v="Employee Query"/>
    <s v="Medium"/>
    <x v="0"/>
    <x v="0"/>
    <x v="0"/>
    <n v="8.1"/>
    <n v="24"/>
    <x v="0"/>
    <n v="1"/>
    <n v="4.5999999999999996"/>
    <n v="450"/>
    <n v="3645"/>
    <x v="8"/>
    <n v="3"/>
    <s v="Q1"/>
    <s v="Saturday"/>
    <s v="Pune"/>
    <s v="Email"/>
    <s v="Employee Query"/>
    <x v="4"/>
    <x v="0"/>
    <s v="Normal"/>
    <s v="Excellent"/>
    <x v="1"/>
  </r>
  <r>
    <s v="OPS-100605"/>
    <d v="2025-08-18T00:00:00"/>
    <x v="2"/>
    <s v="Pune"/>
    <s v="Vendor Query"/>
    <s v="Low"/>
    <x v="1"/>
    <x v="0"/>
    <x v="0"/>
    <n v="4.5999999999999996"/>
    <n v="48"/>
    <x v="0"/>
    <n v="0"/>
    <n v="4.7"/>
    <n v="280"/>
    <n v="1288"/>
    <x v="1"/>
    <n v="8"/>
    <s v="Q3"/>
    <s v="Monday"/>
    <s v="Pune"/>
    <s v="Portal"/>
    <s v="Vendor Query"/>
    <x v="2"/>
    <x v="0"/>
    <s v="Normal"/>
    <s v="Excellent"/>
    <x v="0"/>
  </r>
  <r>
    <s v="OPS-102115"/>
    <d v="2025-04-03T00:00:00"/>
    <x v="3"/>
    <s v="Gurugram"/>
    <s v="Vendor Query"/>
    <s v="Medium"/>
    <x v="4"/>
    <x v="3"/>
    <x v="1"/>
    <n v="14.4"/>
    <n v="24"/>
    <x v="0"/>
    <n v="2"/>
    <n v="3.2"/>
    <n v="400"/>
    <n v="5760"/>
    <x v="10"/>
    <n v="4"/>
    <s v="Q2"/>
    <s v="Thursday"/>
    <s v="Gurugram"/>
    <s v="Unknown"/>
    <s v="Vendor Query"/>
    <x v="3"/>
    <x v="0"/>
    <s v="Normal"/>
    <s v="Good"/>
    <x v="1"/>
  </r>
  <r>
    <s v="OPS-100551"/>
    <d v="2025-08-12T00:00:00"/>
    <x v="6"/>
    <s v="Noida"/>
    <s v="Invoice Query"/>
    <s v="Critical"/>
    <x v="1"/>
    <x v="0"/>
    <x v="0"/>
    <n v="9.9"/>
    <n v="4"/>
    <x v="1"/>
    <n v="0"/>
    <n v="4.0999999999999996"/>
    <n v="320"/>
    <n v="3168"/>
    <x v="1"/>
    <n v="8"/>
    <s v="Q3"/>
    <s v="Tuesday"/>
    <s v="Noida"/>
    <s v="Portal"/>
    <s v="Invoice Query"/>
    <x v="6"/>
    <x v="1"/>
    <s v="Normal"/>
    <s v="Critical"/>
    <x v="0"/>
  </r>
  <r>
    <s v="OPS-102300"/>
    <d v="2025-04-12T00:00:00"/>
    <x v="0"/>
    <s v="Bengaluru"/>
    <s v="Invoice Query"/>
    <s v="High"/>
    <x v="2"/>
    <x v="3"/>
    <x v="0"/>
    <n v="4"/>
    <n v="12"/>
    <x v="0"/>
    <n v="1"/>
    <n v="4.5999999999999996"/>
    <n v="350"/>
    <n v="1400"/>
    <x v="10"/>
    <n v="4"/>
    <s v="Q2"/>
    <s v="Saturday"/>
    <s v="Bengaluru"/>
    <s v="Teams"/>
    <s v="Invoice Query"/>
    <x v="0"/>
    <x v="0"/>
    <s v="Normal"/>
    <s v="Excellent"/>
    <x v="1"/>
  </r>
  <r>
    <s v="OPS-100476"/>
    <d v="2025-12-07T00:00:00"/>
    <x v="4"/>
    <s v="Hyderabad"/>
    <s v="Report Request"/>
    <s v="Low"/>
    <x v="0"/>
    <x v="0"/>
    <x v="0"/>
    <n v="8.8000000000000007"/>
    <n v="48"/>
    <x v="0"/>
    <n v="0"/>
    <n v="4.5"/>
    <n v="450"/>
    <n v="3960"/>
    <x v="7"/>
    <n v="12"/>
    <s v="Q4"/>
    <s v="Sunday"/>
    <s v="Hyderabad"/>
    <s v="Email"/>
    <s v="Report Request"/>
    <x v="4"/>
    <x v="0"/>
    <s v="Normal"/>
    <s v="Excellent"/>
    <x v="0"/>
  </r>
  <r>
    <s v="OPS-100213"/>
    <d v="2025-08-13T00:00:00"/>
    <x v="4"/>
    <s v="Noida"/>
    <s v="Data Correction"/>
    <s v="Low"/>
    <x v="1"/>
    <x v="0"/>
    <x v="2"/>
    <n v="9"/>
    <n v="48"/>
    <x v="0"/>
    <n v="0"/>
    <n v="5"/>
    <n v="450"/>
    <n v="4050"/>
    <x v="1"/>
    <n v="8"/>
    <s v="Q3"/>
    <s v="Wednesday"/>
    <s v="Noida"/>
    <s v="Portal"/>
    <s v="Data Correction"/>
    <x v="4"/>
    <x v="0"/>
    <s v="Normal"/>
    <s v="Excellent"/>
    <x v="0"/>
  </r>
  <r>
    <s v="OPS-103513"/>
    <d v="2025-04-12T00:00:00"/>
    <x v="5"/>
    <s v="Pune"/>
    <s v="Access Request"/>
    <s v="Low"/>
    <x v="2"/>
    <x v="3"/>
    <x v="0"/>
    <n v="5.9"/>
    <n v="48"/>
    <x v="0"/>
    <n v="0"/>
    <n v="4.9000000000000004"/>
    <n v="450"/>
    <n v="2655"/>
    <x v="10"/>
    <n v="4"/>
    <s v="Q2"/>
    <s v="Saturday"/>
    <s v="Pune"/>
    <s v="Teams"/>
    <s v="Access Request"/>
    <x v="5"/>
    <x v="0"/>
    <s v="Normal"/>
    <s v="Excellent"/>
    <x v="0"/>
  </r>
  <r>
    <s v="OPS-104819"/>
    <d v="2025-01-27T00:00:00"/>
    <x v="4"/>
    <s v="Hyderabad"/>
    <s v="Employee Query"/>
    <s v="Low"/>
    <x v="0"/>
    <x v="4"/>
    <x v="0"/>
    <n v="7.2"/>
    <n v="48"/>
    <x v="0"/>
    <n v="0"/>
    <n v="5"/>
    <n v="320"/>
    <n v="2304"/>
    <x v="5"/>
    <n v="1"/>
    <s v="Q1"/>
    <s v="Monday"/>
    <s v="Hyderabad"/>
    <s v="Email"/>
    <s v="Employee Query"/>
    <x v="4"/>
    <x v="0"/>
    <s v="Normal"/>
    <s v="Excellent"/>
    <x v="0"/>
  </r>
  <r>
    <s v="OPS-102025"/>
    <d v="2025-08-04T00:00:00"/>
    <x v="3"/>
    <s v="Chennai"/>
    <s v="Unknown"/>
    <s v="Medium"/>
    <x v="0"/>
    <x v="2"/>
    <x v="0"/>
    <n v="23"/>
    <n v="24"/>
    <x v="0"/>
    <n v="1"/>
    <n v="4.5999999999999996"/>
    <n v="280"/>
    <n v="6440"/>
    <x v="1"/>
    <n v="8"/>
    <s v="Q3"/>
    <s v="Monday"/>
    <s v="Chennai"/>
    <s v="Email"/>
    <s v="Unknown"/>
    <x v="3"/>
    <x v="0"/>
    <s v="Normal"/>
    <s v="Good"/>
    <x v="1"/>
  </r>
  <r>
    <s v="OPS-102481"/>
    <d v="2025-05-29T00:00:00"/>
    <x v="2"/>
    <s v="Hyderabad"/>
    <s v="Access Request"/>
    <s v="High"/>
    <x v="0"/>
    <x v="3"/>
    <x v="0"/>
    <n v="15"/>
    <n v="12"/>
    <x v="1"/>
    <n v="2"/>
    <n v="4.8"/>
    <n v="320"/>
    <n v="4800"/>
    <x v="2"/>
    <n v="5"/>
    <s v="Q2"/>
    <s v="Thursday"/>
    <s v="Hyderabad"/>
    <s v="Email"/>
    <s v="Access Request"/>
    <x v="2"/>
    <x v="1"/>
    <s v="Normal"/>
    <s v="At Risk"/>
    <x v="1"/>
  </r>
  <r>
    <s v="OPS-100277"/>
    <d v="2025-06-01T00:00:00"/>
    <x v="0"/>
    <s v="Chennai"/>
    <s v="Vendor Query"/>
    <s v="Medium"/>
    <x v="1"/>
    <x v="4"/>
    <x v="0"/>
    <n v="4.5999999999999996"/>
    <n v="24"/>
    <x v="0"/>
    <n v="3"/>
    <n v="3.9"/>
    <n v="350"/>
    <n v="1610"/>
    <x v="0"/>
    <n v="6"/>
    <s v="Q2"/>
    <s v="Sunday"/>
    <s v="Chennai"/>
    <s v="Portal"/>
    <s v="Vendor Query"/>
    <x v="0"/>
    <x v="0"/>
    <s v="Normal"/>
    <s v="Excellent"/>
    <x v="1"/>
  </r>
  <r>
    <s v="OPS-104602"/>
    <d v="2025-07-24T00:00:00"/>
    <x v="5"/>
    <s v="Gurugram"/>
    <s v="Report Request"/>
    <s v="Medium"/>
    <x v="1"/>
    <x v="3"/>
    <x v="0"/>
    <n v="5.8"/>
    <n v="24"/>
    <x v="0"/>
    <n v="0"/>
    <n v="4.8"/>
    <n v="400"/>
    <n v="2320"/>
    <x v="11"/>
    <n v="7"/>
    <s v="Q3"/>
    <s v="Thursday"/>
    <s v="Gurugram"/>
    <s v="Portal"/>
    <s v="Report Request"/>
    <x v="5"/>
    <x v="0"/>
    <s v="Normal"/>
    <s v="Excellent"/>
    <x v="0"/>
  </r>
  <r>
    <s v="OPS-104756"/>
    <d v="2025-12-02T00:00:00"/>
    <x v="3"/>
    <s v="Noida"/>
    <s v="Invoice Query"/>
    <s v="Low"/>
    <x v="0"/>
    <x v="4"/>
    <x v="0"/>
    <n v="9.6999999999999993"/>
    <n v="48"/>
    <x v="0"/>
    <n v="0"/>
    <n v="5"/>
    <n v="450"/>
    <n v="4365"/>
    <x v="7"/>
    <n v="12"/>
    <s v="Q4"/>
    <s v="Tuesday"/>
    <s v="Noida"/>
    <s v="Email"/>
    <s v="Invoice Query"/>
    <x v="3"/>
    <x v="0"/>
    <s v="Normal"/>
    <s v="Excellent"/>
    <x v="0"/>
  </r>
  <r>
    <s v="OPS-102340"/>
    <d v="2025-08-19T00:00:00"/>
    <x v="2"/>
    <s v="Noida"/>
    <s v="Compliance Request"/>
    <s v="Medium"/>
    <x v="0"/>
    <x v="4"/>
    <x v="0"/>
    <n v="1.2"/>
    <n v="24"/>
    <x v="0"/>
    <n v="1"/>
    <n v="4.5"/>
    <n v="320"/>
    <n v="384"/>
    <x v="1"/>
    <n v="8"/>
    <s v="Q3"/>
    <s v="Tuesday"/>
    <s v="Noida"/>
    <s v="Email"/>
    <s v="Compliance Request"/>
    <x v="2"/>
    <x v="0"/>
    <s v="Normal"/>
    <s v="Excellent"/>
    <x v="1"/>
  </r>
  <r>
    <s v="OPS-100902"/>
    <d v="2025-10-21T00:00:00"/>
    <x v="3"/>
    <s v="Pune"/>
    <s v="Data Correction"/>
    <s v="Medium"/>
    <x v="0"/>
    <x v="4"/>
    <x v="0"/>
    <n v="12.7"/>
    <n v="24"/>
    <x v="0"/>
    <n v="2"/>
    <n v="4"/>
    <n v="400"/>
    <n v="5080"/>
    <x v="3"/>
    <n v="10"/>
    <s v="Q4"/>
    <s v="Tuesday"/>
    <s v="Pune"/>
    <s v="Email"/>
    <s v="Data Correction"/>
    <x v="3"/>
    <x v="0"/>
    <s v="Normal"/>
    <s v="Good"/>
    <x v="1"/>
  </r>
  <r>
    <s v="OPS-101410"/>
    <d v="2025-05-09T00:00:00"/>
    <x v="5"/>
    <s v="Noida"/>
    <s v="Report Request"/>
    <s v="Low"/>
    <x v="0"/>
    <x v="2"/>
    <x v="0"/>
    <n v="7.9"/>
    <n v="48"/>
    <x v="0"/>
    <n v="2"/>
    <n v="4.4000000000000004"/>
    <n v="280"/>
    <n v="2212"/>
    <x v="2"/>
    <n v="5"/>
    <s v="Q2"/>
    <s v="Friday"/>
    <s v="Noida"/>
    <s v="Email"/>
    <s v="Report Request"/>
    <x v="5"/>
    <x v="0"/>
    <s v="Normal"/>
    <s v="Excellent"/>
    <x v="1"/>
  </r>
  <r>
    <s v="OPS-100990"/>
    <d v="2025-05-20T00:00:00"/>
    <x v="1"/>
    <s v="Pune"/>
    <s v="System Issue"/>
    <s v="Critical"/>
    <x v="0"/>
    <x v="2"/>
    <x v="1"/>
    <n v="21.9"/>
    <n v="4"/>
    <x v="1"/>
    <n v="4"/>
    <n v="3.6"/>
    <n v="280"/>
    <n v="6132"/>
    <x v="2"/>
    <n v="5"/>
    <s v="Q2"/>
    <s v="Tuesday"/>
    <s v="Pune"/>
    <s v="Email"/>
    <s v="System Issue"/>
    <x v="1"/>
    <x v="1"/>
    <s v="Normal"/>
    <s v="Critical"/>
    <x v="1"/>
  </r>
  <r>
    <s v="OPS-100304"/>
    <d v="2025-07-14T00:00:00"/>
    <x v="4"/>
    <s v="Pune"/>
    <s v="Data Correction"/>
    <s v="Medium"/>
    <x v="0"/>
    <x v="0"/>
    <x v="2"/>
    <n v="6.1"/>
    <n v="24"/>
    <x v="0"/>
    <n v="2"/>
    <n v="3.9"/>
    <n v="320"/>
    <n v="1952"/>
    <x v="11"/>
    <n v="7"/>
    <s v="Q3"/>
    <s v="Monday"/>
    <s v="Pune"/>
    <s v="Email"/>
    <s v="Data Correction"/>
    <x v="4"/>
    <x v="0"/>
    <s v="Normal"/>
    <s v="Excellent"/>
    <x v="1"/>
  </r>
  <r>
    <s v="OPS-103560"/>
    <d v="2025-06-18T00:00:00"/>
    <x v="6"/>
    <s v="Chennai"/>
    <s v="Employee Query"/>
    <s v="High"/>
    <x v="2"/>
    <x v="0"/>
    <x v="0"/>
    <n v="12"/>
    <n v="12"/>
    <x v="0"/>
    <n v="1"/>
    <n v="4.4000000000000004"/>
    <n v="320"/>
    <n v="3840"/>
    <x v="0"/>
    <n v="6"/>
    <s v="Q2"/>
    <s v="Wednesday"/>
    <s v="Chennai"/>
    <s v="Teams"/>
    <s v="Employee Query"/>
    <x v="6"/>
    <x v="0"/>
    <s v="Normal"/>
    <s v="Good"/>
    <x v="1"/>
  </r>
  <r>
    <s v="OPS-104492"/>
    <d v="2025-05-01T00:00:00"/>
    <x v="0"/>
    <s v="Mumbai"/>
    <s v="Employee Query"/>
    <s v="Low"/>
    <x v="0"/>
    <x v="0"/>
    <x v="0"/>
    <n v="5.3"/>
    <n v="48"/>
    <x v="0"/>
    <n v="0"/>
    <n v="4.5"/>
    <n v="320"/>
    <n v="1696"/>
    <x v="2"/>
    <n v="5"/>
    <s v="Q2"/>
    <s v="Thursday"/>
    <s v="Mumbai"/>
    <s v="Email"/>
    <s v="Employee Query"/>
    <x v="0"/>
    <x v="0"/>
    <s v="Normal"/>
    <s v="Excellent"/>
    <x v="0"/>
  </r>
  <r>
    <s v="OPS-101997"/>
    <d v="2025-11-01T00:00:00"/>
    <x v="0"/>
    <s v="Hyderabad"/>
    <s v="Data Correction"/>
    <s v="Medium"/>
    <x v="4"/>
    <x v="2"/>
    <x v="0"/>
    <n v="11.6"/>
    <n v="24"/>
    <x v="0"/>
    <n v="1"/>
    <n v="4.4000000000000004"/>
    <n v="450"/>
    <n v="5220"/>
    <x v="6"/>
    <n v="11"/>
    <s v="Q4"/>
    <s v="Saturday"/>
    <s v="Hyderabad"/>
    <s v="Unknown"/>
    <s v="Data Correction"/>
    <x v="0"/>
    <x v="0"/>
    <s v="Normal"/>
    <s v="Excellent"/>
    <x v="1"/>
  </r>
  <r>
    <s v="OPS-102116"/>
    <d v="2025-11-01T00:00:00"/>
    <x v="0"/>
    <s v="Gurugram"/>
    <s v="Data Correction"/>
    <s v="High"/>
    <x v="1"/>
    <x v="1"/>
    <x v="0"/>
    <n v="2.1"/>
    <n v="12"/>
    <x v="0"/>
    <n v="1"/>
    <n v="4.4000000000000004"/>
    <n v="280"/>
    <n v="588"/>
    <x v="6"/>
    <n v="11"/>
    <s v="Q4"/>
    <s v="Saturday"/>
    <s v="Gurugram"/>
    <s v="Portal"/>
    <s v="Data Correction"/>
    <x v="0"/>
    <x v="0"/>
    <s v="Normal"/>
    <s v="Excellent"/>
    <x v="1"/>
  </r>
  <r>
    <s v="OPS-101902"/>
    <d v="2025-04-03T00:00:00"/>
    <x v="3"/>
    <s v="Pune"/>
    <s v="Data Correction"/>
    <s v="Low"/>
    <x v="0"/>
    <x v="1"/>
    <x v="0"/>
    <n v="9.1"/>
    <n v="48"/>
    <x v="0"/>
    <n v="0"/>
    <n v="4.9000000000000004"/>
    <n v="350"/>
    <n v="3185"/>
    <x v="10"/>
    <n v="4"/>
    <s v="Q2"/>
    <s v="Thursday"/>
    <s v="Pune"/>
    <s v="Email"/>
    <s v="Data Correction"/>
    <x v="3"/>
    <x v="0"/>
    <s v="Normal"/>
    <s v="Excellent"/>
    <x v="0"/>
  </r>
  <r>
    <s v="OPS-100325"/>
    <d v="2025-05-27T00:00:00"/>
    <x v="5"/>
    <s v="Mumbai"/>
    <s v="Access Request"/>
    <s v="Medium"/>
    <x v="0"/>
    <x v="3"/>
    <x v="0"/>
    <n v="5.4"/>
    <n v="24"/>
    <x v="0"/>
    <n v="2"/>
    <n v="4.5999999999999996"/>
    <n v="320"/>
    <n v="1728"/>
    <x v="2"/>
    <n v="5"/>
    <s v="Q2"/>
    <s v="Tuesday"/>
    <s v="Mumbai"/>
    <s v="Email"/>
    <s v="Access Request"/>
    <x v="5"/>
    <x v="0"/>
    <s v="Normal"/>
    <s v="Excellent"/>
    <x v="1"/>
  </r>
  <r>
    <s v="OPS-103333"/>
    <d v="2025-06-15T00:00:00"/>
    <x v="3"/>
    <s v="Chennai"/>
    <s v="Employee Query"/>
    <s v="Low"/>
    <x v="0"/>
    <x v="3"/>
    <x v="0"/>
    <n v="5.9"/>
    <n v="48"/>
    <x v="0"/>
    <n v="1"/>
    <n v="4.9000000000000004"/>
    <n v="400"/>
    <n v="2360"/>
    <x v="0"/>
    <n v="6"/>
    <s v="Q2"/>
    <s v="Sunday"/>
    <s v="Chennai"/>
    <s v="Email"/>
    <s v="Employee Query"/>
    <x v="3"/>
    <x v="0"/>
    <s v="Normal"/>
    <s v="Excellent"/>
    <x v="1"/>
  </r>
  <r>
    <s v="OPS-101155"/>
    <d v="2025-10-24T00:00:00"/>
    <x v="6"/>
    <s v="Hyderabad"/>
    <s v="Employee Query"/>
    <s v="Low"/>
    <x v="2"/>
    <x v="2"/>
    <x v="2"/>
    <n v="7.6"/>
    <n v="48"/>
    <x v="0"/>
    <n v="0"/>
    <n v="4.5"/>
    <n v="350"/>
    <n v="2660"/>
    <x v="3"/>
    <n v="10"/>
    <s v="Q4"/>
    <s v="Friday"/>
    <s v="Hyderabad"/>
    <s v="Teams"/>
    <s v="Employee Query"/>
    <x v="6"/>
    <x v="0"/>
    <s v="Normal"/>
    <s v="Excellent"/>
    <x v="0"/>
  </r>
  <r>
    <s v="OPS-103473"/>
    <d v="2025-10-02T00:00:00"/>
    <x v="2"/>
    <s v="Mumbai"/>
    <s v="System Issue"/>
    <s v="Low"/>
    <x v="0"/>
    <x v="4"/>
    <x v="0"/>
    <n v="4.4000000000000004"/>
    <n v="48"/>
    <x v="0"/>
    <n v="1"/>
    <n v="4.9000000000000004"/>
    <n v="280"/>
    <n v="1232"/>
    <x v="3"/>
    <n v="10"/>
    <s v="Q4"/>
    <s v="Thursday"/>
    <s v="Mumbai"/>
    <s v="Email"/>
    <s v="System Issue"/>
    <x v="2"/>
    <x v="0"/>
    <s v="Normal"/>
    <s v="Excellent"/>
    <x v="1"/>
  </r>
  <r>
    <s v="OPS-101474"/>
    <d v="2025-06-08T00:00:00"/>
    <x v="6"/>
    <s v="Chennai"/>
    <s v="Invoice Query"/>
    <s v="High"/>
    <x v="0"/>
    <x v="4"/>
    <x v="0"/>
    <n v="12.2"/>
    <n v="12"/>
    <x v="1"/>
    <n v="0"/>
    <n v="4.7"/>
    <n v="320"/>
    <n v="3904"/>
    <x v="0"/>
    <n v="6"/>
    <s v="Q2"/>
    <s v="Sunday"/>
    <s v="Chennai"/>
    <s v="Email"/>
    <s v="Invoice Query"/>
    <x v="6"/>
    <x v="1"/>
    <s v="Normal"/>
    <s v="At Risk"/>
    <x v="0"/>
  </r>
  <r>
    <s v="OPS-103012"/>
    <d v="2025-08-11T00:00:00"/>
    <x v="0"/>
    <s v="Mumbai"/>
    <s v="System Issue"/>
    <s v="Low"/>
    <x v="1"/>
    <x v="1"/>
    <x v="0"/>
    <n v="10.3"/>
    <n v="48"/>
    <x v="0"/>
    <n v="0"/>
    <n v="5"/>
    <n v="450"/>
    <n v="4635"/>
    <x v="1"/>
    <n v="8"/>
    <s v="Q3"/>
    <s v="Monday"/>
    <s v="Mumbai"/>
    <s v="Portal"/>
    <s v="System Issue"/>
    <x v="0"/>
    <x v="0"/>
    <s v="Normal"/>
    <s v="Excellent"/>
    <x v="0"/>
  </r>
  <r>
    <s v="OPS-104927"/>
    <d v="2025-08-18T00:00:00"/>
    <x v="1"/>
    <s v="Chennai"/>
    <s v="Compliance Request"/>
    <s v="Medium"/>
    <x v="1"/>
    <x v="1"/>
    <x v="0"/>
    <n v="13.5"/>
    <n v="24"/>
    <x v="0"/>
    <n v="3"/>
    <n v="3.9"/>
    <n v="400"/>
    <n v="5400"/>
    <x v="1"/>
    <n v="8"/>
    <s v="Q3"/>
    <s v="Monday"/>
    <s v="Chennai"/>
    <s v="Portal"/>
    <s v="Compliance Request"/>
    <x v="1"/>
    <x v="0"/>
    <s v="Normal"/>
    <s v="Good"/>
    <x v="1"/>
  </r>
  <r>
    <s v="OPS-100151"/>
    <d v="2025-02-05T00:00:00"/>
    <x v="0"/>
    <s v="Pune"/>
    <s v="Invoice Query"/>
    <s v="Low"/>
    <x v="1"/>
    <x v="3"/>
    <x v="2"/>
    <n v="29.1"/>
    <n v="48"/>
    <x v="0"/>
    <n v="0"/>
    <n v="4.5999999999999996"/>
    <n v="280"/>
    <n v="8148"/>
    <x v="4"/>
    <n v="2"/>
    <s v="Q1"/>
    <s v="Wednesday"/>
    <s v="Pune"/>
    <s v="Portal"/>
    <s v="Invoice Query"/>
    <x v="0"/>
    <x v="0"/>
    <s v="Normal"/>
    <s v="Good"/>
    <x v="0"/>
  </r>
  <r>
    <s v="OPS-101122"/>
    <d v="2025-05-28T00:00:00"/>
    <x v="6"/>
    <s v="Hyderabad"/>
    <s v="Report Request"/>
    <s v="Medium"/>
    <x v="2"/>
    <x v="4"/>
    <x v="0"/>
    <n v="12.2"/>
    <n v="24"/>
    <x v="0"/>
    <n v="0"/>
    <n v="5"/>
    <n v="350"/>
    <n v="4270"/>
    <x v="2"/>
    <n v="5"/>
    <s v="Q2"/>
    <s v="Wednesday"/>
    <s v="Hyderabad"/>
    <s v="Teams"/>
    <s v="Report Request"/>
    <x v="6"/>
    <x v="0"/>
    <s v="Normal"/>
    <s v="Good"/>
    <x v="0"/>
  </r>
  <r>
    <s v="OPS-104557"/>
    <d v="2025-02-14T00:00:00"/>
    <x v="1"/>
    <s v="Hyderabad"/>
    <s v="Vendor Query"/>
    <s v="Medium"/>
    <x v="0"/>
    <x v="2"/>
    <x v="0"/>
    <n v="37"/>
    <n v="24"/>
    <x v="1"/>
    <n v="1"/>
    <n v="4.7"/>
    <n v="450"/>
    <n v="16650"/>
    <x v="4"/>
    <n v="2"/>
    <s v="Q1"/>
    <s v="Friday"/>
    <s v="Hyderabad"/>
    <s v="Email"/>
    <s v="Vendor Query"/>
    <x v="1"/>
    <x v="1"/>
    <s v="Normal"/>
    <s v="Critical"/>
    <x v="1"/>
  </r>
  <r>
    <s v="OPS-104075"/>
    <d v="2025-07-07T00:00:00"/>
    <x v="4"/>
    <s v="Pune"/>
    <s v="System Issue"/>
    <s v="Low"/>
    <x v="1"/>
    <x v="3"/>
    <x v="0"/>
    <n v="8.1"/>
    <n v="48"/>
    <x v="0"/>
    <n v="1"/>
    <n v="3.9"/>
    <n v="450"/>
    <n v="3645"/>
    <x v="11"/>
    <n v="7"/>
    <s v="Q3"/>
    <s v="Monday"/>
    <s v="Pune"/>
    <s v="Portal"/>
    <s v="System Issue"/>
    <x v="4"/>
    <x v="0"/>
    <s v="Normal"/>
    <s v="Excellent"/>
    <x v="1"/>
  </r>
  <r>
    <s v="OPS-101131"/>
    <d v="2025-10-30T00:00:00"/>
    <x v="5"/>
    <s v="Unknown"/>
    <s v="Access Request"/>
    <s v="Medium"/>
    <x v="0"/>
    <x v="3"/>
    <x v="1"/>
    <n v="19.399999999999999"/>
    <n v="24"/>
    <x v="0"/>
    <n v="2"/>
    <n v="3.7"/>
    <n v="320"/>
    <n v="6208"/>
    <x v="3"/>
    <n v="10"/>
    <s v="Q4"/>
    <s v="Thursday"/>
    <s v="Unknown"/>
    <s v="Email"/>
    <s v="Access Request"/>
    <x v="5"/>
    <x v="0"/>
    <s v="Normal"/>
    <s v="Good"/>
    <x v="1"/>
  </r>
  <r>
    <s v="OPS-103955"/>
    <d v="2025-07-06T00:00:00"/>
    <x v="0"/>
    <s v="Chennai"/>
    <s v="Report Request"/>
    <s v="Low"/>
    <x v="0"/>
    <x v="2"/>
    <x v="0"/>
    <n v="16.100000000000001"/>
    <n v="48"/>
    <x v="0"/>
    <n v="3"/>
    <n v="3.9"/>
    <n v="400"/>
    <n v="6440"/>
    <x v="11"/>
    <n v="7"/>
    <s v="Q3"/>
    <s v="Sunday"/>
    <s v="Chennai"/>
    <s v="Email"/>
    <s v="Report Request"/>
    <x v="0"/>
    <x v="0"/>
    <s v="Normal"/>
    <s v="Excellent"/>
    <x v="1"/>
  </r>
  <r>
    <s v="OPS-102798"/>
    <d v="2025-07-17T00:00:00"/>
    <x v="3"/>
    <s v="Mumbai"/>
    <s v="Compliance Request"/>
    <s v="Low"/>
    <x v="1"/>
    <x v="2"/>
    <x v="0"/>
    <n v="9.8000000000000007"/>
    <n v="48"/>
    <x v="0"/>
    <n v="0"/>
    <n v="5"/>
    <n v="350"/>
    <n v="3430"/>
    <x v="11"/>
    <n v="7"/>
    <s v="Q3"/>
    <s v="Thursday"/>
    <s v="Mumbai"/>
    <s v="Portal"/>
    <s v="Compliance Request"/>
    <x v="3"/>
    <x v="0"/>
    <s v="Normal"/>
    <s v="Excellent"/>
    <x v="0"/>
  </r>
  <r>
    <s v="OPS-102804"/>
    <d v="2025-10-29T00:00:00"/>
    <x v="0"/>
    <s v="Chennai"/>
    <s v="Access Request"/>
    <s v="Medium"/>
    <x v="0"/>
    <x v="0"/>
    <x v="0"/>
    <n v="9"/>
    <n v="24"/>
    <x v="0"/>
    <n v="2"/>
    <n v="4.4000000000000004"/>
    <n v="450"/>
    <n v="4050"/>
    <x v="3"/>
    <n v="10"/>
    <s v="Q4"/>
    <s v="Wednesday"/>
    <s v="Chennai"/>
    <s v="Email"/>
    <s v="Access Request"/>
    <x v="0"/>
    <x v="0"/>
    <s v="Normal"/>
    <s v="Excellent"/>
    <x v="1"/>
  </r>
  <r>
    <s v="OPS-101049"/>
    <d v="2025-05-12T00:00:00"/>
    <x v="4"/>
    <s v="Pune"/>
    <s v="Vendor Query"/>
    <s v="Medium"/>
    <x v="3"/>
    <x v="3"/>
    <x v="0"/>
    <n v="15.3"/>
    <n v="24"/>
    <x v="0"/>
    <n v="2"/>
    <n v="4.4000000000000004"/>
    <n v="400"/>
    <n v="6120"/>
    <x v="2"/>
    <n v="5"/>
    <s v="Q2"/>
    <s v="Monday"/>
    <s v="Pune"/>
    <s v="Phone"/>
    <s v="Vendor Query"/>
    <x v="4"/>
    <x v="0"/>
    <s v="Normal"/>
    <s v="Good"/>
    <x v="1"/>
  </r>
  <r>
    <s v="OPS-100812"/>
    <d v="2025-09-30T00:00:00"/>
    <x v="5"/>
    <s v="Gurugram"/>
    <s v="Vendor Query"/>
    <s v="Medium"/>
    <x v="2"/>
    <x v="0"/>
    <x v="0"/>
    <n v="4.8"/>
    <n v="24"/>
    <x v="0"/>
    <n v="0"/>
    <n v="4.7"/>
    <n v="320"/>
    <n v="1536"/>
    <x v="9"/>
    <n v="9"/>
    <s v="Q3"/>
    <s v="Tuesday"/>
    <s v="Gurugram"/>
    <s v="Teams"/>
    <s v="Vendor Query"/>
    <x v="5"/>
    <x v="0"/>
    <s v="Normal"/>
    <s v="Excellent"/>
    <x v="0"/>
  </r>
  <r>
    <s v="OPS-102710"/>
    <d v="2025-04-21T00:00:00"/>
    <x v="3"/>
    <s v="Chennai"/>
    <s v="Invoice Query"/>
    <s v="High"/>
    <x v="0"/>
    <x v="4"/>
    <x v="2"/>
    <n v="15.5"/>
    <n v="12"/>
    <x v="1"/>
    <n v="0"/>
    <n v="4.5"/>
    <n v="350"/>
    <n v="5425"/>
    <x v="10"/>
    <n v="4"/>
    <s v="Q2"/>
    <s v="Monday"/>
    <s v="Chennai"/>
    <s v="Email"/>
    <s v="Invoice Query"/>
    <x v="3"/>
    <x v="1"/>
    <s v="Normal"/>
    <s v="At Risk"/>
    <x v="0"/>
  </r>
  <r>
    <s v="OPS-103911"/>
    <d v="2025-12-27T00:00:00"/>
    <x v="6"/>
    <s v="Bengaluru"/>
    <s v="Report Request"/>
    <s v="Low"/>
    <x v="0"/>
    <x v="1"/>
    <x v="1"/>
    <n v="14.4"/>
    <n v="48"/>
    <x v="0"/>
    <n v="2"/>
    <n v="4.5999999999999996"/>
    <n v="320"/>
    <n v="4608"/>
    <x v="7"/>
    <n v="12"/>
    <s v="Q4"/>
    <s v="Saturday"/>
    <s v="Bengaluru"/>
    <s v="Email"/>
    <s v="Report Request"/>
    <x v="6"/>
    <x v="0"/>
    <s v="Normal"/>
    <s v="Excellent"/>
    <x v="1"/>
  </r>
  <r>
    <s v="OPS-101558"/>
    <d v="2025-08-06T00:00:00"/>
    <x v="1"/>
    <s v="Noida"/>
    <s v="Compliance Request"/>
    <s v="Medium"/>
    <x v="1"/>
    <x v="3"/>
    <x v="2"/>
    <n v="15.9"/>
    <n v="24"/>
    <x v="0"/>
    <n v="0"/>
    <n v="4.3"/>
    <n v="400"/>
    <n v="6360"/>
    <x v="1"/>
    <n v="8"/>
    <s v="Q3"/>
    <s v="Wednesday"/>
    <s v="Noida"/>
    <s v="Portal"/>
    <s v="Compliance Request"/>
    <x v="1"/>
    <x v="0"/>
    <s v="Normal"/>
    <s v="Good"/>
    <x v="0"/>
  </r>
  <r>
    <s v="OPS-101064"/>
    <d v="2025-03-04T00:00:00"/>
    <x v="4"/>
    <s v="Hyderabad"/>
    <s v="Compliance Request"/>
    <s v="Low"/>
    <x v="0"/>
    <x v="0"/>
    <x v="0"/>
    <n v="21.4"/>
    <n v="48"/>
    <x v="0"/>
    <n v="0"/>
    <n v="4.4000000000000004"/>
    <n v="280"/>
    <n v="5992"/>
    <x v="8"/>
    <n v="3"/>
    <s v="Q1"/>
    <s v="Tuesday"/>
    <s v="Hyderabad"/>
    <s v="Email"/>
    <s v="Compliance Request"/>
    <x v="4"/>
    <x v="0"/>
    <s v="Normal"/>
    <s v="Excellent"/>
    <x v="0"/>
  </r>
  <r>
    <s v="OPS-103155"/>
    <d v="2025-05-05T00:00:00"/>
    <x v="1"/>
    <s v="Gurugram"/>
    <s v="Data Correction"/>
    <s v="High"/>
    <x v="0"/>
    <x v="2"/>
    <x v="0"/>
    <n v="7.1"/>
    <n v="12"/>
    <x v="0"/>
    <n v="0"/>
    <n v="4.7"/>
    <n v="450"/>
    <n v="3195"/>
    <x v="2"/>
    <n v="5"/>
    <s v="Q2"/>
    <s v="Monday"/>
    <s v="Gurugram"/>
    <s v="Email"/>
    <s v="Data Correction"/>
    <x v="1"/>
    <x v="0"/>
    <s v="Normal"/>
    <s v="Good"/>
    <x v="0"/>
  </r>
  <r>
    <s v="OPS-102304"/>
    <d v="2025-10-13T00:00:00"/>
    <x v="2"/>
    <s v="Hyderabad"/>
    <s v="Access Request"/>
    <s v="Medium"/>
    <x v="3"/>
    <x v="3"/>
    <x v="0"/>
    <n v="8.8000000000000007"/>
    <n v="24"/>
    <x v="0"/>
    <n v="1"/>
    <n v="4.8"/>
    <n v="400"/>
    <n v="3520"/>
    <x v="3"/>
    <n v="10"/>
    <s v="Q4"/>
    <s v="Monday"/>
    <s v="Hyderabad"/>
    <s v="Phone"/>
    <s v="Access Request"/>
    <x v="2"/>
    <x v="0"/>
    <s v="Normal"/>
    <s v="Excellent"/>
    <x v="1"/>
  </r>
  <r>
    <s v="OPS-102983"/>
    <d v="2025-09-16T00:00:00"/>
    <x v="3"/>
    <s v="Chennai"/>
    <s v="Employee Query"/>
    <s v="Low"/>
    <x v="0"/>
    <x v="3"/>
    <x v="0"/>
    <n v="9.4"/>
    <n v="48"/>
    <x v="0"/>
    <n v="0"/>
    <n v="5"/>
    <n v="400"/>
    <n v="3760"/>
    <x v="9"/>
    <n v="9"/>
    <s v="Q3"/>
    <s v="Tuesday"/>
    <s v="Chennai"/>
    <s v="Email"/>
    <s v="Employee Query"/>
    <x v="3"/>
    <x v="0"/>
    <s v="Normal"/>
    <s v="Excellent"/>
    <x v="0"/>
  </r>
  <r>
    <s v="OPS-104906"/>
    <d v="2025-07-28T00:00:00"/>
    <x v="3"/>
    <s v="Gurugram"/>
    <s v="Invoice Query"/>
    <s v="High"/>
    <x v="0"/>
    <x v="3"/>
    <x v="0"/>
    <n v="4.8"/>
    <n v="12"/>
    <x v="0"/>
    <n v="0"/>
    <n v="5"/>
    <n v="350"/>
    <n v="1680"/>
    <x v="11"/>
    <n v="7"/>
    <s v="Q3"/>
    <s v="Monday"/>
    <s v="Gurugram"/>
    <s v="Email"/>
    <s v="Invoice Query"/>
    <x v="3"/>
    <x v="0"/>
    <s v="Normal"/>
    <s v="Excellent"/>
    <x v="0"/>
  </r>
  <r>
    <s v="OPS-100893"/>
    <d v="2025-07-06T00:00:00"/>
    <x v="6"/>
    <s v="Gurugram"/>
    <s v="Data Correction"/>
    <s v="High"/>
    <x v="0"/>
    <x v="4"/>
    <x v="0"/>
    <n v="8.1999999999999993"/>
    <n v="12"/>
    <x v="0"/>
    <n v="0"/>
    <n v="4.2"/>
    <n v="400"/>
    <n v="3280"/>
    <x v="11"/>
    <n v="7"/>
    <s v="Q3"/>
    <s v="Sunday"/>
    <s v="Gurugram"/>
    <s v="Email"/>
    <s v="Data Correction"/>
    <x v="6"/>
    <x v="0"/>
    <s v="Normal"/>
    <s v="Good"/>
    <x v="0"/>
  </r>
  <r>
    <s v="OPS-102922"/>
    <d v="2025-03-17T00:00:00"/>
    <x v="4"/>
    <s v="Bengaluru"/>
    <s v="Employee Query"/>
    <s v="Low"/>
    <x v="1"/>
    <x v="0"/>
    <x v="0"/>
    <n v="3.3"/>
    <n v="48"/>
    <x v="0"/>
    <n v="1"/>
    <n v="4.3"/>
    <n v="450"/>
    <n v="1485"/>
    <x v="8"/>
    <n v="3"/>
    <s v="Q1"/>
    <s v="Monday"/>
    <s v="Bengaluru"/>
    <s v="Portal"/>
    <s v="Employee Query"/>
    <x v="4"/>
    <x v="0"/>
    <s v="Normal"/>
    <s v="Excellent"/>
    <x v="1"/>
  </r>
  <r>
    <s v="OPS-101101"/>
    <d v="2025-12-31T00:00:00"/>
    <x v="2"/>
    <s v="Hyderabad"/>
    <s v="Invoice Query"/>
    <s v="Medium"/>
    <x v="0"/>
    <x v="0"/>
    <x v="0"/>
    <n v="12.4"/>
    <n v="24"/>
    <x v="0"/>
    <n v="0"/>
    <n v="5"/>
    <n v="320"/>
    <n v="3968"/>
    <x v="7"/>
    <n v="12"/>
    <s v="Q4"/>
    <s v="Wednesday"/>
    <s v="Hyderabad"/>
    <s v="Email"/>
    <s v="Invoice Query"/>
    <x v="2"/>
    <x v="0"/>
    <s v="Normal"/>
    <s v="Good"/>
    <x v="0"/>
  </r>
  <r>
    <s v="OPS-102437"/>
    <d v="2025-06-27T00:00:00"/>
    <x v="6"/>
    <s v="Chennai"/>
    <s v="Compliance Request"/>
    <s v="Medium"/>
    <x v="2"/>
    <x v="3"/>
    <x v="0"/>
    <n v="26.4"/>
    <n v="24"/>
    <x v="1"/>
    <n v="1"/>
    <n v="3.3"/>
    <n v="400"/>
    <n v="10560"/>
    <x v="0"/>
    <n v="6"/>
    <s v="Q2"/>
    <s v="Friday"/>
    <s v="Chennai"/>
    <s v="Teams"/>
    <s v="Compliance Request"/>
    <x v="6"/>
    <x v="1"/>
    <s v="Normal"/>
    <s v="At Risk"/>
    <x v="1"/>
  </r>
  <r>
    <s v="OPS-102985"/>
    <d v="2025-04-24T00:00:00"/>
    <x v="4"/>
    <s v="Gurugram"/>
    <s v="Compliance Request"/>
    <s v="Medium"/>
    <x v="0"/>
    <x v="2"/>
    <x v="1"/>
    <n v="1.5"/>
    <n v="24"/>
    <x v="0"/>
    <n v="2"/>
    <n v="4.5999999999999996"/>
    <n v="450"/>
    <n v="675"/>
    <x v="10"/>
    <n v="4"/>
    <s v="Q2"/>
    <s v="Thursday"/>
    <s v="Gurugram"/>
    <s v="Email"/>
    <s v="Compliance Request"/>
    <x v="4"/>
    <x v="0"/>
    <s v="Normal"/>
    <s v="Excellent"/>
    <x v="1"/>
  </r>
  <r>
    <s v="OPS-101316"/>
    <d v="2025-07-28T00:00:00"/>
    <x v="5"/>
    <s v="Noida"/>
    <s v="Data Correction"/>
    <s v="Medium"/>
    <x v="0"/>
    <x v="3"/>
    <x v="2"/>
    <n v="5.4"/>
    <n v="24"/>
    <x v="0"/>
    <n v="0"/>
    <n v="4.5999999999999996"/>
    <n v="280"/>
    <n v="1512"/>
    <x v="11"/>
    <n v="7"/>
    <s v="Q3"/>
    <s v="Monday"/>
    <s v="Noida"/>
    <s v="Email"/>
    <s v="Data Correction"/>
    <x v="5"/>
    <x v="0"/>
    <s v="Normal"/>
    <s v="Excellent"/>
    <x v="0"/>
  </r>
  <r>
    <s v="OPS-101649"/>
    <d v="2025-06-04T00:00:00"/>
    <x v="2"/>
    <s v="Gurugram"/>
    <s v="Data Correction"/>
    <s v="Medium"/>
    <x v="1"/>
    <x v="2"/>
    <x v="0"/>
    <n v="3.5"/>
    <n v="24"/>
    <x v="0"/>
    <n v="0"/>
    <n v="4.5999999999999996"/>
    <n v="400"/>
    <n v="1400"/>
    <x v="0"/>
    <n v="6"/>
    <s v="Q2"/>
    <s v="Wednesday"/>
    <s v="Gurugram"/>
    <s v="Portal"/>
    <s v="Data Correction"/>
    <x v="2"/>
    <x v="0"/>
    <s v="Normal"/>
    <s v="Excellent"/>
    <x v="0"/>
  </r>
  <r>
    <s v="OPS-103104"/>
    <d v="2025-05-22T00:00:00"/>
    <x v="2"/>
    <s v="Bengaluru"/>
    <s v="System Issue"/>
    <s v="Low"/>
    <x v="3"/>
    <x v="1"/>
    <x v="0"/>
    <n v="8.3000000000000007"/>
    <n v="48"/>
    <x v="0"/>
    <n v="0"/>
    <n v="4.5"/>
    <n v="400"/>
    <n v="3320"/>
    <x v="2"/>
    <n v="5"/>
    <s v="Q2"/>
    <s v="Thursday"/>
    <s v="Bengaluru"/>
    <s v="Phone"/>
    <s v="System Issue"/>
    <x v="2"/>
    <x v="0"/>
    <s v="Normal"/>
    <s v="Excellent"/>
    <x v="0"/>
  </r>
  <r>
    <s v="OPS-104981"/>
    <d v="2025-10-17T00:00:00"/>
    <x v="2"/>
    <s v="Hyderabad"/>
    <s v="Data Correction"/>
    <s v="Low"/>
    <x v="3"/>
    <x v="0"/>
    <x v="2"/>
    <n v="3.7"/>
    <n v="48"/>
    <x v="0"/>
    <n v="0"/>
    <n v="5"/>
    <n v="400"/>
    <n v="1480"/>
    <x v="3"/>
    <n v="10"/>
    <s v="Q4"/>
    <s v="Friday"/>
    <s v="Hyderabad"/>
    <s v="Phone"/>
    <s v="Data Correction"/>
    <x v="2"/>
    <x v="0"/>
    <s v="Normal"/>
    <s v="Excellent"/>
    <x v="0"/>
  </r>
  <r>
    <s v="OPS-104343"/>
    <d v="2025-11-19T00:00:00"/>
    <x v="5"/>
    <s v="Bengaluru"/>
    <s v="Data Correction"/>
    <s v="Medium"/>
    <x v="0"/>
    <x v="2"/>
    <x v="0"/>
    <n v="14.4"/>
    <n v="24"/>
    <x v="0"/>
    <n v="0"/>
    <n v="4.7"/>
    <n v="450"/>
    <n v="6480"/>
    <x v="6"/>
    <n v="11"/>
    <s v="Q4"/>
    <s v="Wednesday"/>
    <s v="Bengaluru"/>
    <s v="Email"/>
    <s v="Data Correction"/>
    <x v="5"/>
    <x v="0"/>
    <s v="Normal"/>
    <s v="Good"/>
    <x v="0"/>
  </r>
  <r>
    <s v="OPS-104242"/>
    <d v="2025-05-27T00:00:00"/>
    <x v="2"/>
    <s v="Chennai"/>
    <s v="Vendor Query"/>
    <s v="Low"/>
    <x v="0"/>
    <x v="4"/>
    <x v="0"/>
    <n v="11.1"/>
    <n v="48"/>
    <x v="0"/>
    <n v="0"/>
    <n v="4.5999999999999996"/>
    <n v="450"/>
    <n v="4995"/>
    <x v="2"/>
    <n v="5"/>
    <s v="Q2"/>
    <s v="Tuesday"/>
    <s v="Chennai"/>
    <s v="Email"/>
    <s v="Vendor Query"/>
    <x v="2"/>
    <x v="0"/>
    <s v="Normal"/>
    <s v="Excellent"/>
    <x v="0"/>
  </r>
  <r>
    <s v="OPS-100796"/>
    <d v="2025-12-01T00:00:00"/>
    <x v="0"/>
    <s v="Chennai"/>
    <s v="Report Request"/>
    <s v="High"/>
    <x v="0"/>
    <x v="1"/>
    <x v="0"/>
    <n v="7.1"/>
    <n v="12"/>
    <x v="0"/>
    <n v="0"/>
    <n v="5"/>
    <n v="400"/>
    <n v="2840"/>
    <x v="7"/>
    <n v="12"/>
    <s v="Q4"/>
    <s v="Monday"/>
    <s v="Chennai"/>
    <s v="Email"/>
    <s v="Report Request"/>
    <x v="0"/>
    <x v="0"/>
    <s v="Normal"/>
    <s v="Good"/>
    <x v="0"/>
  </r>
  <r>
    <s v="OPS-100590"/>
    <d v="2025-07-05T00:00:00"/>
    <x v="0"/>
    <s v="Bengaluru"/>
    <s v="Data Correction"/>
    <s v="Low"/>
    <x v="0"/>
    <x v="2"/>
    <x v="0"/>
    <n v="2.2000000000000002"/>
    <n v="48"/>
    <x v="0"/>
    <n v="0"/>
    <n v="4.7"/>
    <n v="450"/>
    <n v="990"/>
    <x v="11"/>
    <n v="7"/>
    <s v="Q3"/>
    <s v="Saturday"/>
    <s v="Bengaluru"/>
    <s v="Email"/>
    <s v="Data Correction"/>
    <x v="0"/>
    <x v="0"/>
    <s v="Normal"/>
    <s v="Excellent"/>
    <x v="0"/>
  </r>
  <r>
    <s v="OPS-100074"/>
    <d v="2025-09-27T00:00:00"/>
    <x v="0"/>
    <s v="Hyderabad"/>
    <s v="System Issue"/>
    <s v="Medium"/>
    <x v="1"/>
    <x v="4"/>
    <x v="1"/>
    <n v="2"/>
    <n v="24"/>
    <x v="0"/>
    <n v="4"/>
    <n v="3.8"/>
    <n v="400"/>
    <n v="800"/>
    <x v="9"/>
    <n v="9"/>
    <s v="Q3"/>
    <s v="Saturday"/>
    <s v="Hyderabad"/>
    <s v="Portal"/>
    <s v="System Issue"/>
    <x v="0"/>
    <x v="0"/>
    <s v="Normal"/>
    <s v="Excellent"/>
    <x v="1"/>
  </r>
  <r>
    <s v="OPS-100461"/>
    <d v="2025-12-15T00:00:00"/>
    <x v="0"/>
    <s v="Hyderabad"/>
    <s v="Data Correction"/>
    <s v="High"/>
    <x v="3"/>
    <x v="0"/>
    <x v="1"/>
    <n v="19.600000000000001"/>
    <n v="12"/>
    <x v="1"/>
    <n v="2"/>
    <n v="4"/>
    <n v="350"/>
    <n v="6860"/>
    <x v="7"/>
    <n v="12"/>
    <s v="Q4"/>
    <s v="Monday"/>
    <s v="Hyderabad"/>
    <s v="Phone"/>
    <s v="Data Correction"/>
    <x v="0"/>
    <x v="1"/>
    <s v="Normal"/>
    <s v="Critical"/>
    <x v="1"/>
  </r>
  <r>
    <s v="OPS-100487"/>
    <d v="2025-11-21T00:00:00"/>
    <x v="2"/>
    <s v="Noida"/>
    <s v="Invoice Query"/>
    <s v="Low"/>
    <x v="2"/>
    <x v="1"/>
    <x v="2"/>
    <n v="15.9"/>
    <n v="48"/>
    <x v="0"/>
    <n v="0"/>
    <n v="4.7"/>
    <n v="450"/>
    <n v="7155"/>
    <x v="6"/>
    <n v="11"/>
    <s v="Q4"/>
    <s v="Friday"/>
    <s v="Noida"/>
    <s v="Teams"/>
    <s v="Invoice Query"/>
    <x v="2"/>
    <x v="0"/>
    <s v="Normal"/>
    <s v="Excellent"/>
    <x v="0"/>
  </r>
  <r>
    <s v="OPS-104543"/>
    <d v="2025-04-28T00:00:00"/>
    <x v="6"/>
    <s v="Chennai"/>
    <s v="Data Correction"/>
    <s v="Critical"/>
    <x v="0"/>
    <x v="1"/>
    <x v="0"/>
    <n v="8.6"/>
    <n v="4"/>
    <x v="1"/>
    <n v="0"/>
    <n v="4.3"/>
    <n v="320"/>
    <n v="2752"/>
    <x v="10"/>
    <n v="4"/>
    <s v="Q2"/>
    <s v="Monday"/>
    <s v="Chennai"/>
    <s v="Email"/>
    <s v="Data Correction"/>
    <x v="6"/>
    <x v="1"/>
    <s v="Normal"/>
    <s v="Critical"/>
    <x v="0"/>
  </r>
  <r>
    <s v="OPS-102139"/>
    <d v="2025-08-16T00:00:00"/>
    <x v="3"/>
    <s v="Mumbai"/>
    <s v="Employee Query"/>
    <s v="Medium"/>
    <x v="0"/>
    <x v="1"/>
    <x v="0"/>
    <n v="6.9"/>
    <n v="24"/>
    <x v="0"/>
    <n v="0"/>
    <n v="5"/>
    <n v="400"/>
    <n v="2760"/>
    <x v="1"/>
    <n v="8"/>
    <s v="Q3"/>
    <s v="Saturday"/>
    <s v="Mumbai"/>
    <s v="Email"/>
    <s v="Employee Query"/>
    <x v="3"/>
    <x v="0"/>
    <s v="Normal"/>
    <s v="Excellent"/>
    <x v="0"/>
  </r>
  <r>
    <s v="OPS-101230"/>
    <d v="2025-03-19T00:00:00"/>
    <x v="6"/>
    <s v="Hyderabad"/>
    <s v="System Issue"/>
    <s v="Medium"/>
    <x v="0"/>
    <x v="2"/>
    <x v="0"/>
    <n v="5.2"/>
    <n v="24"/>
    <x v="0"/>
    <n v="0"/>
    <n v="5"/>
    <n v="450"/>
    <n v="2340"/>
    <x v="8"/>
    <n v="3"/>
    <s v="Q1"/>
    <s v="Wednesday"/>
    <s v="Hyderabad"/>
    <s v="Email"/>
    <s v="System Issue"/>
    <x v="6"/>
    <x v="0"/>
    <s v="Normal"/>
    <s v="Excellent"/>
    <x v="0"/>
  </r>
  <r>
    <s v="OPS-100493"/>
    <d v="2025-05-27T00:00:00"/>
    <x v="4"/>
    <s v="Mumbai"/>
    <s v="Invoice Query"/>
    <s v="Medium"/>
    <x v="0"/>
    <x v="2"/>
    <x v="0"/>
    <n v="7.7"/>
    <n v="24"/>
    <x v="0"/>
    <n v="2"/>
    <n v="4.5"/>
    <n v="400"/>
    <n v="3080"/>
    <x v="2"/>
    <n v="5"/>
    <s v="Q2"/>
    <s v="Tuesday"/>
    <s v="Mumbai"/>
    <s v="Email"/>
    <s v="Invoice Query"/>
    <x v="4"/>
    <x v="0"/>
    <s v="Normal"/>
    <s v="Excellent"/>
    <x v="1"/>
  </r>
  <r>
    <s v="OPS-104267"/>
    <d v="2025-11-27T00:00:00"/>
    <x v="2"/>
    <s v="Chennai"/>
    <s v="Invoice Query"/>
    <s v="Medium"/>
    <x v="0"/>
    <x v="4"/>
    <x v="0"/>
    <n v="6.7"/>
    <n v="24"/>
    <x v="0"/>
    <n v="0"/>
    <n v="4.9000000000000004"/>
    <n v="350"/>
    <n v="2345"/>
    <x v="6"/>
    <n v="11"/>
    <s v="Q4"/>
    <s v="Thursday"/>
    <s v="Chennai"/>
    <s v="Email"/>
    <s v="Invoice Query"/>
    <x v="2"/>
    <x v="0"/>
    <s v="Normal"/>
    <s v="Excellent"/>
    <x v="0"/>
  </r>
  <r>
    <s v="OPS-103694"/>
    <d v="2025-06-06T00:00:00"/>
    <x v="2"/>
    <s v="Gurugram"/>
    <s v="Access Request"/>
    <s v="High"/>
    <x v="0"/>
    <x v="1"/>
    <x v="0"/>
    <n v="28.2"/>
    <n v="12"/>
    <x v="1"/>
    <n v="0"/>
    <n v="4.3"/>
    <n v="280"/>
    <n v="7896"/>
    <x v="0"/>
    <n v="6"/>
    <s v="Q2"/>
    <s v="Friday"/>
    <s v="Gurugram"/>
    <s v="Email"/>
    <s v="Access Request"/>
    <x v="2"/>
    <x v="1"/>
    <s v="Normal"/>
    <s v="Critical"/>
    <x v="0"/>
  </r>
  <r>
    <s v="OPS-102105"/>
    <d v="2025-12-10T00:00:00"/>
    <x v="6"/>
    <s v="Gurugram"/>
    <s v="Access Request"/>
    <s v="High"/>
    <x v="0"/>
    <x v="4"/>
    <x v="0"/>
    <n v="33.1"/>
    <n v="12"/>
    <x v="1"/>
    <n v="1"/>
    <n v="4"/>
    <n v="350"/>
    <n v="11585"/>
    <x v="7"/>
    <n v="12"/>
    <s v="Q4"/>
    <s v="Wednesday"/>
    <s v="Gurugram"/>
    <s v="Email"/>
    <s v="Access Request"/>
    <x v="6"/>
    <x v="1"/>
    <s v="Normal"/>
    <s v="Critical"/>
    <x v="1"/>
  </r>
  <r>
    <s v="OPS-101266"/>
    <d v="2025-09-21T00:00:00"/>
    <x v="3"/>
    <s v="Noida"/>
    <s v="Report Request"/>
    <s v="Medium"/>
    <x v="1"/>
    <x v="0"/>
    <x v="0"/>
    <n v="19"/>
    <n v="24"/>
    <x v="0"/>
    <n v="1"/>
    <n v="3.9"/>
    <n v="350"/>
    <n v="6650"/>
    <x v="9"/>
    <n v="9"/>
    <s v="Q3"/>
    <s v="Sunday"/>
    <s v="Noida"/>
    <s v="Portal"/>
    <s v="Report Request"/>
    <x v="3"/>
    <x v="0"/>
    <s v="Normal"/>
    <s v="Good"/>
    <x v="1"/>
  </r>
  <r>
    <s v="OPS-103419"/>
    <d v="2025-05-02T00:00:00"/>
    <x v="5"/>
    <s v="Pune"/>
    <s v="Access Request"/>
    <s v="Low"/>
    <x v="1"/>
    <x v="2"/>
    <x v="0"/>
    <n v="26.2"/>
    <n v="48"/>
    <x v="0"/>
    <n v="0"/>
    <n v="4.4000000000000004"/>
    <n v="320"/>
    <n v="8384"/>
    <x v="2"/>
    <n v="5"/>
    <s v="Q2"/>
    <s v="Friday"/>
    <s v="Pune"/>
    <s v="Portal"/>
    <s v="Access Request"/>
    <x v="5"/>
    <x v="0"/>
    <s v="Normal"/>
    <s v="Good"/>
    <x v="0"/>
  </r>
  <r>
    <s v="OPS-100098"/>
    <d v="2025-01-09T00:00:00"/>
    <x v="4"/>
    <s v="Pune"/>
    <s v="Employee Query"/>
    <s v="Medium"/>
    <x v="3"/>
    <x v="4"/>
    <x v="0"/>
    <n v="23.2"/>
    <n v="24"/>
    <x v="0"/>
    <n v="0"/>
    <n v="4.3"/>
    <n v="350"/>
    <n v="8120"/>
    <x v="5"/>
    <n v="1"/>
    <s v="Q1"/>
    <s v="Thursday"/>
    <s v="Pune"/>
    <s v="Phone"/>
    <s v="Employee Query"/>
    <x v="4"/>
    <x v="0"/>
    <s v="Normal"/>
    <s v="Good"/>
    <x v="0"/>
  </r>
  <r>
    <s v="OPS-103274"/>
    <d v="2025-02-15T00:00:00"/>
    <x v="3"/>
    <s v="Mumbai"/>
    <s v="Employee Query"/>
    <s v="Medium"/>
    <x v="0"/>
    <x v="1"/>
    <x v="0"/>
    <n v="7.3"/>
    <n v="24"/>
    <x v="0"/>
    <n v="0"/>
    <n v="4.8"/>
    <n v="350"/>
    <n v="2555"/>
    <x v="4"/>
    <n v="2"/>
    <s v="Q1"/>
    <s v="Saturday"/>
    <s v="Mumbai"/>
    <s v="Email"/>
    <s v="Employee Query"/>
    <x v="3"/>
    <x v="0"/>
    <s v="Normal"/>
    <s v="Excellent"/>
    <x v="0"/>
  </r>
  <r>
    <s v="OPS-104925"/>
    <d v="2025-11-18T00:00:00"/>
    <x v="5"/>
    <s v="Noida"/>
    <s v="Invoice Query"/>
    <s v="Medium"/>
    <x v="2"/>
    <x v="3"/>
    <x v="0"/>
    <n v="4.9000000000000004"/>
    <n v="24"/>
    <x v="0"/>
    <n v="0"/>
    <n v="4.7"/>
    <n v="320"/>
    <n v="1568"/>
    <x v="6"/>
    <n v="11"/>
    <s v="Q4"/>
    <s v="Tuesday"/>
    <s v="Noida"/>
    <s v="Teams"/>
    <s v="Invoice Query"/>
    <x v="5"/>
    <x v="0"/>
    <s v="Normal"/>
    <s v="Excellent"/>
    <x v="0"/>
  </r>
  <r>
    <s v="OPS-102528"/>
    <d v="2025-08-20T00:00:00"/>
    <x v="4"/>
    <s v="Pune"/>
    <s v="Compliance Request"/>
    <s v="Medium"/>
    <x v="0"/>
    <x v="1"/>
    <x v="0"/>
    <n v="13.6"/>
    <n v="24"/>
    <x v="0"/>
    <n v="1"/>
    <n v="4.5"/>
    <n v="320"/>
    <n v="4352"/>
    <x v="1"/>
    <n v="8"/>
    <s v="Q3"/>
    <s v="Wednesday"/>
    <s v="Pune"/>
    <s v="Email"/>
    <s v="Compliance Request"/>
    <x v="4"/>
    <x v="0"/>
    <s v="Normal"/>
    <s v="Good"/>
    <x v="1"/>
  </r>
  <r>
    <s v="OPS-101773"/>
    <d v="2025-01-24T00:00:00"/>
    <x v="0"/>
    <s v="Pune"/>
    <s v="Report Request"/>
    <s v="High"/>
    <x v="0"/>
    <x v="3"/>
    <x v="0"/>
    <n v="10.5"/>
    <n v="12"/>
    <x v="0"/>
    <n v="1"/>
    <n v="4.0999999999999996"/>
    <n v="450"/>
    <n v="4725"/>
    <x v="5"/>
    <n v="1"/>
    <s v="Q1"/>
    <s v="Friday"/>
    <s v="Pune"/>
    <s v="Email"/>
    <s v="Report Request"/>
    <x v="0"/>
    <x v="0"/>
    <s v="Normal"/>
    <s v="Good"/>
    <x v="1"/>
  </r>
  <r>
    <s v="OPS-101468"/>
    <d v="2025-08-03T00:00:00"/>
    <x v="2"/>
    <s v="Mumbai"/>
    <s v="Vendor Query"/>
    <s v="High"/>
    <x v="1"/>
    <x v="3"/>
    <x v="0"/>
    <n v="10.8"/>
    <n v="12"/>
    <x v="0"/>
    <n v="1"/>
    <n v="5"/>
    <n v="400"/>
    <n v="4320"/>
    <x v="1"/>
    <n v="8"/>
    <s v="Q3"/>
    <s v="Sunday"/>
    <s v="Mumbai"/>
    <s v="Portal"/>
    <s v="Vendor Query"/>
    <x v="2"/>
    <x v="0"/>
    <s v="Normal"/>
    <s v="Good"/>
    <x v="1"/>
  </r>
  <r>
    <s v="OPS-101750"/>
    <d v="2025-06-11T00:00:00"/>
    <x v="1"/>
    <s v="Bengaluru"/>
    <s v="Compliance Request"/>
    <s v="High"/>
    <x v="0"/>
    <x v="3"/>
    <x v="0"/>
    <n v="9.1999999999999993"/>
    <n v="12"/>
    <x v="0"/>
    <n v="0"/>
    <n v="3.6"/>
    <n v="450"/>
    <n v="4140"/>
    <x v="0"/>
    <n v="6"/>
    <s v="Q2"/>
    <s v="Wednesday"/>
    <s v="Bengaluru"/>
    <s v="Email"/>
    <s v="Compliance Request"/>
    <x v="1"/>
    <x v="0"/>
    <s v="Normal"/>
    <s v="Good"/>
    <x v="0"/>
  </r>
  <r>
    <s v="OPS-101479"/>
    <d v="2025-04-08T00:00:00"/>
    <x v="0"/>
    <s v="Bengaluru"/>
    <s v="Access Request"/>
    <s v="High"/>
    <x v="0"/>
    <x v="4"/>
    <x v="0"/>
    <n v="17.3"/>
    <n v="12"/>
    <x v="1"/>
    <n v="0"/>
    <n v="5"/>
    <n v="320"/>
    <n v="5536"/>
    <x v="10"/>
    <n v="4"/>
    <s v="Q2"/>
    <s v="Tuesday"/>
    <s v="Bengaluru"/>
    <s v="Email"/>
    <s v="Access Request"/>
    <x v="0"/>
    <x v="1"/>
    <s v="Normal"/>
    <s v="At Risk"/>
    <x v="0"/>
  </r>
  <r>
    <s v="OPS-101891"/>
    <d v="2025-07-30T00:00:00"/>
    <x v="3"/>
    <s v="Chennai"/>
    <s v="Employee Query"/>
    <s v="Medium"/>
    <x v="0"/>
    <x v="1"/>
    <x v="0"/>
    <n v="38.200000000000003"/>
    <n v="24"/>
    <x v="1"/>
    <n v="0"/>
    <n v="3.5"/>
    <n v="400"/>
    <n v="15280"/>
    <x v="11"/>
    <n v="7"/>
    <s v="Q3"/>
    <s v="Wednesday"/>
    <s v="Chennai"/>
    <s v="Email"/>
    <s v="Employee Query"/>
    <x v="3"/>
    <x v="1"/>
    <s v="Normal"/>
    <s v="Critical"/>
    <x v="0"/>
  </r>
  <r>
    <s v="OPS-104195"/>
    <d v="2025-11-09T00:00:00"/>
    <x v="6"/>
    <s v="Hyderabad"/>
    <s v="Invoice Query"/>
    <s v="Medium"/>
    <x v="3"/>
    <x v="0"/>
    <x v="0"/>
    <n v="25.5"/>
    <n v="24"/>
    <x v="1"/>
    <n v="1"/>
    <n v="4.7"/>
    <n v="400"/>
    <n v="10200"/>
    <x v="6"/>
    <n v="11"/>
    <s v="Q4"/>
    <s v="Sunday"/>
    <s v="Hyderabad"/>
    <s v="Phone"/>
    <s v="Invoice Query"/>
    <x v="6"/>
    <x v="1"/>
    <s v="Normal"/>
    <s v="At Risk"/>
    <x v="1"/>
  </r>
  <r>
    <s v="OPS-103141"/>
    <d v="2025-11-04T00:00:00"/>
    <x v="2"/>
    <s v="Bengaluru"/>
    <s v="Vendor Query"/>
    <s v="Medium"/>
    <x v="0"/>
    <x v="4"/>
    <x v="0"/>
    <n v="11.4"/>
    <n v="24"/>
    <x v="0"/>
    <n v="1"/>
    <n v="5"/>
    <n v="350"/>
    <n v="3990"/>
    <x v="6"/>
    <n v="11"/>
    <s v="Q4"/>
    <s v="Tuesday"/>
    <s v="Bengaluru"/>
    <s v="Email"/>
    <s v="Vendor Query"/>
    <x v="2"/>
    <x v="0"/>
    <s v="Normal"/>
    <s v="Excellent"/>
    <x v="1"/>
  </r>
  <r>
    <s v="OPS-102345"/>
    <d v="2025-08-14T00:00:00"/>
    <x v="6"/>
    <s v="Bengaluru"/>
    <s v="Invoice Query"/>
    <s v="Low"/>
    <x v="0"/>
    <x v="0"/>
    <x v="0"/>
    <n v="7.3"/>
    <n v="48"/>
    <x v="0"/>
    <n v="3"/>
    <n v="4.2"/>
    <n v="450"/>
    <n v="3285"/>
    <x v="1"/>
    <n v="8"/>
    <s v="Q3"/>
    <s v="Thursday"/>
    <s v="Bengaluru"/>
    <s v="Email"/>
    <s v="Invoice Query"/>
    <x v="6"/>
    <x v="0"/>
    <s v="Normal"/>
    <s v="Excellent"/>
    <x v="1"/>
  </r>
  <r>
    <s v="OPS-104444"/>
    <d v="2025-03-14T00:00:00"/>
    <x v="6"/>
    <s v="Gurugram"/>
    <s v="Vendor Query"/>
    <s v="Medium"/>
    <x v="3"/>
    <x v="1"/>
    <x v="0"/>
    <n v="9.1"/>
    <n v="24"/>
    <x v="0"/>
    <n v="0"/>
    <n v="4.5"/>
    <n v="450"/>
    <n v="4095"/>
    <x v="8"/>
    <n v="3"/>
    <s v="Q1"/>
    <s v="Friday"/>
    <s v="Gurugram"/>
    <s v="Phone"/>
    <s v="Vendor Query"/>
    <x v="6"/>
    <x v="0"/>
    <s v="Normal"/>
    <s v="Excellent"/>
    <x v="0"/>
  </r>
  <r>
    <s v="OPS-102951"/>
    <d v="2025-09-05T00:00:00"/>
    <x v="3"/>
    <s v="Bengaluru"/>
    <s v="Report Request"/>
    <s v="Medium"/>
    <x v="0"/>
    <x v="2"/>
    <x v="0"/>
    <n v="13.9"/>
    <n v="24"/>
    <x v="0"/>
    <n v="2"/>
    <n v="3.6"/>
    <n v="280"/>
    <n v="3892"/>
    <x v="9"/>
    <n v="9"/>
    <s v="Q3"/>
    <s v="Friday"/>
    <s v="Bengaluru"/>
    <s v="Email"/>
    <s v="Report Request"/>
    <x v="3"/>
    <x v="0"/>
    <s v="Normal"/>
    <s v="Good"/>
    <x v="1"/>
  </r>
  <r>
    <s v="OPS-100602"/>
    <d v="2025-01-09T00:00:00"/>
    <x v="1"/>
    <s v="Mumbai"/>
    <s v="Vendor Query"/>
    <s v="Medium"/>
    <x v="0"/>
    <x v="0"/>
    <x v="0"/>
    <n v="4.8"/>
    <n v="24"/>
    <x v="0"/>
    <n v="0"/>
    <n v="4.5999999999999996"/>
    <n v="400"/>
    <n v="1920"/>
    <x v="5"/>
    <n v="1"/>
    <s v="Q1"/>
    <s v="Thursday"/>
    <s v="Mumbai"/>
    <s v="Email"/>
    <s v="Vendor Query"/>
    <x v="1"/>
    <x v="0"/>
    <s v="Normal"/>
    <s v="Excellent"/>
    <x v="0"/>
  </r>
  <r>
    <s v="OPS-103943"/>
    <d v="2025-01-11T00:00:00"/>
    <x v="6"/>
    <s v="Pune"/>
    <s v="Access Request"/>
    <s v="Low"/>
    <x v="2"/>
    <x v="0"/>
    <x v="0"/>
    <n v="4.9000000000000004"/>
    <n v="48"/>
    <x v="0"/>
    <n v="0"/>
    <n v="4.7"/>
    <n v="280"/>
    <n v="1372"/>
    <x v="5"/>
    <n v="1"/>
    <s v="Q1"/>
    <s v="Saturday"/>
    <s v="Pune"/>
    <s v="Teams"/>
    <s v="Access Request"/>
    <x v="6"/>
    <x v="0"/>
    <s v="Normal"/>
    <s v="Excellent"/>
    <x v="0"/>
  </r>
  <r>
    <s v="OPS-103222"/>
    <d v="2025-09-25T00:00:00"/>
    <x v="5"/>
    <s v="Hyderabad"/>
    <s v="Data Correction"/>
    <s v="Medium"/>
    <x v="1"/>
    <x v="0"/>
    <x v="0"/>
    <n v="7.4"/>
    <n v="24"/>
    <x v="0"/>
    <n v="0"/>
    <n v="4.5999999999999996"/>
    <n v="320"/>
    <n v="2368"/>
    <x v="9"/>
    <n v="9"/>
    <s v="Q3"/>
    <s v="Thursday"/>
    <s v="Hyderabad"/>
    <s v="Portal"/>
    <s v="Data Correction"/>
    <x v="5"/>
    <x v="0"/>
    <s v="Normal"/>
    <s v="Excellent"/>
    <x v="0"/>
  </r>
  <r>
    <s v="OPS-100396"/>
    <d v="2025-06-02T00:00:00"/>
    <x v="0"/>
    <s v="Chennai"/>
    <s v="System Issue"/>
    <s v="Low"/>
    <x v="2"/>
    <x v="4"/>
    <x v="1"/>
    <n v="73.599999999999994"/>
    <n v="48"/>
    <x v="1"/>
    <n v="2"/>
    <n v="2.2999999999999998"/>
    <n v="320"/>
    <n v="23552"/>
    <x v="0"/>
    <n v="6"/>
    <s v="Q2"/>
    <s v="Monday"/>
    <s v="Chennai"/>
    <s v="Teams"/>
    <s v="System Issue"/>
    <x v="0"/>
    <x v="1"/>
    <s v="Normal"/>
    <s v="Critical"/>
    <x v="1"/>
  </r>
  <r>
    <s v="OPS-100427"/>
    <d v="2025-09-26T00:00:00"/>
    <x v="3"/>
    <s v="Bengaluru"/>
    <s v="Data Correction"/>
    <s v="Low"/>
    <x v="0"/>
    <x v="1"/>
    <x v="0"/>
    <n v="19.100000000000001"/>
    <n v="48"/>
    <x v="0"/>
    <n v="1"/>
    <n v="3.9"/>
    <n v="400"/>
    <n v="7640"/>
    <x v="9"/>
    <n v="9"/>
    <s v="Q3"/>
    <s v="Friday"/>
    <s v="Bengaluru"/>
    <s v="Email"/>
    <s v="Data Correction"/>
    <x v="3"/>
    <x v="0"/>
    <s v="Normal"/>
    <s v="Excellent"/>
    <x v="1"/>
  </r>
  <r>
    <s v="OPS-100022"/>
    <d v="2025-07-11T00:00:00"/>
    <x v="3"/>
    <s v="Pune"/>
    <s v="Data Correction"/>
    <s v="Medium"/>
    <x v="0"/>
    <x v="0"/>
    <x v="1"/>
    <n v="6"/>
    <n v="24"/>
    <x v="0"/>
    <n v="2"/>
    <n v="4.2"/>
    <n v="320"/>
    <n v="1920"/>
    <x v="11"/>
    <n v="7"/>
    <s v="Q3"/>
    <s v="Friday"/>
    <s v="Pune"/>
    <s v="Email"/>
    <s v="Data Correction"/>
    <x v="3"/>
    <x v="0"/>
    <s v="Normal"/>
    <s v="Excellent"/>
    <x v="1"/>
  </r>
  <r>
    <s v="OPS-101039"/>
    <d v="2025-09-27T00:00:00"/>
    <x v="5"/>
    <s v="Bengaluru"/>
    <s v="Vendor Query"/>
    <s v="Low"/>
    <x v="3"/>
    <x v="2"/>
    <x v="0"/>
    <n v="7.5"/>
    <n v="48"/>
    <x v="0"/>
    <n v="0"/>
    <n v="5"/>
    <n v="280"/>
    <n v="2100"/>
    <x v="9"/>
    <n v="9"/>
    <s v="Q3"/>
    <s v="Saturday"/>
    <s v="Bengaluru"/>
    <s v="Phone"/>
    <s v="Vendor Query"/>
    <x v="5"/>
    <x v="0"/>
    <s v="Normal"/>
    <s v="Excellent"/>
    <x v="0"/>
  </r>
  <r>
    <s v="OPS-102301"/>
    <d v="2025-07-28T00:00:00"/>
    <x v="3"/>
    <s v="Bengaluru"/>
    <s v="Report Request"/>
    <s v="Low"/>
    <x v="1"/>
    <x v="1"/>
    <x v="0"/>
    <n v="8"/>
    <n v="48"/>
    <x v="0"/>
    <n v="1"/>
    <n v="5"/>
    <n v="400"/>
    <n v="3200"/>
    <x v="11"/>
    <n v="7"/>
    <s v="Q3"/>
    <s v="Monday"/>
    <s v="Bengaluru"/>
    <s v="Portal"/>
    <s v="Report Request"/>
    <x v="3"/>
    <x v="0"/>
    <s v="Normal"/>
    <s v="Excellent"/>
    <x v="1"/>
  </r>
  <r>
    <s v="OPS-100845"/>
    <d v="2025-06-19T00:00:00"/>
    <x v="5"/>
    <s v="Noida"/>
    <s v="Invoice Query"/>
    <s v="Medium"/>
    <x v="3"/>
    <x v="1"/>
    <x v="1"/>
    <n v="4.2"/>
    <n v="24"/>
    <x v="0"/>
    <n v="2"/>
    <n v="4.4000000000000004"/>
    <n v="350"/>
    <n v="1470"/>
    <x v="0"/>
    <n v="6"/>
    <s v="Q2"/>
    <s v="Thursday"/>
    <s v="Noida"/>
    <s v="Phone"/>
    <s v="Invoice Query"/>
    <x v="5"/>
    <x v="0"/>
    <s v="Normal"/>
    <s v="Excellent"/>
    <x v="1"/>
  </r>
  <r>
    <s v="OPS-103358"/>
    <d v="2025-01-30T00:00:00"/>
    <x v="0"/>
    <s v="Bengaluru"/>
    <s v="Invoice Query"/>
    <s v="Medium"/>
    <x v="1"/>
    <x v="1"/>
    <x v="2"/>
    <n v="19.7"/>
    <n v="24"/>
    <x v="0"/>
    <n v="0"/>
    <n v="4.3"/>
    <n v="350"/>
    <n v="6895"/>
    <x v="5"/>
    <n v="1"/>
    <s v="Q1"/>
    <s v="Thursday"/>
    <s v="Bengaluru"/>
    <s v="Portal"/>
    <s v="Invoice Query"/>
    <x v="0"/>
    <x v="0"/>
    <s v="Normal"/>
    <s v="Good"/>
    <x v="0"/>
  </r>
  <r>
    <s v="OPS-102894"/>
    <d v="2025-06-01T00:00:00"/>
    <x v="4"/>
    <s v="Noida"/>
    <s v="Report Request"/>
    <s v="Low"/>
    <x v="3"/>
    <x v="2"/>
    <x v="0"/>
    <n v="6"/>
    <n v="48"/>
    <x v="0"/>
    <n v="0"/>
    <n v="4.7"/>
    <n v="350"/>
    <n v="2100"/>
    <x v="0"/>
    <n v="6"/>
    <s v="Q2"/>
    <s v="Sunday"/>
    <s v="Noida"/>
    <s v="Phone"/>
    <s v="Report Request"/>
    <x v="4"/>
    <x v="0"/>
    <s v="Normal"/>
    <s v="Excellent"/>
    <x v="0"/>
  </r>
  <r>
    <s v="OPS-102603"/>
    <d v="2025-09-28T00:00:00"/>
    <x v="5"/>
    <s v="Hyderabad"/>
    <s v="Vendor Query"/>
    <s v="Medium"/>
    <x v="1"/>
    <x v="4"/>
    <x v="0"/>
    <n v="16"/>
    <n v="24"/>
    <x v="0"/>
    <n v="0"/>
    <n v="5"/>
    <n v="280"/>
    <n v="4480"/>
    <x v="9"/>
    <n v="9"/>
    <s v="Q3"/>
    <s v="Sunday"/>
    <s v="Hyderabad"/>
    <s v="Portal"/>
    <s v="Vendor Query"/>
    <x v="5"/>
    <x v="0"/>
    <s v="Normal"/>
    <s v="Good"/>
    <x v="0"/>
  </r>
  <r>
    <s v="OPS-103418"/>
    <d v="2025-01-30T00:00:00"/>
    <x v="3"/>
    <s v="Pune"/>
    <s v="Invoice Query"/>
    <s v="Medium"/>
    <x v="0"/>
    <x v="4"/>
    <x v="0"/>
    <n v="31.7"/>
    <n v="24"/>
    <x v="1"/>
    <n v="0"/>
    <n v="3.8"/>
    <n v="320"/>
    <n v="10144"/>
    <x v="5"/>
    <n v="1"/>
    <s v="Q1"/>
    <s v="Thursday"/>
    <s v="Pune"/>
    <s v="Email"/>
    <s v="Invoice Query"/>
    <x v="3"/>
    <x v="1"/>
    <s v="Normal"/>
    <s v="At Risk"/>
    <x v="0"/>
  </r>
  <r>
    <s v="OPS-104347"/>
    <d v="2025-09-23T00:00:00"/>
    <x v="6"/>
    <s v="Bengaluru"/>
    <s v="Data Correction"/>
    <s v="High"/>
    <x v="1"/>
    <x v="1"/>
    <x v="0"/>
    <n v="13"/>
    <n v="12"/>
    <x v="1"/>
    <n v="1"/>
    <n v="4.3"/>
    <n v="400"/>
    <n v="5200"/>
    <x v="9"/>
    <n v="9"/>
    <s v="Q3"/>
    <s v="Tuesday"/>
    <s v="Bengaluru"/>
    <s v="Portal"/>
    <s v="Data Correction"/>
    <x v="6"/>
    <x v="1"/>
    <s v="Normal"/>
    <s v="At Risk"/>
    <x v="1"/>
  </r>
  <r>
    <s v="OPS-101670"/>
    <d v="2025-08-12T00:00:00"/>
    <x v="5"/>
    <s v="Bengaluru"/>
    <s v="Unknown"/>
    <s v="Low"/>
    <x v="0"/>
    <x v="3"/>
    <x v="2"/>
    <n v="16.5"/>
    <n v="48"/>
    <x v="0"/>
    <n v="0"/>
    <n v="4.0999999999999996"/>
    <n v="450"/>
    <n v="7425"/>
    <x v="1"/>
    <n v="8"/>
    <s v="Q3"/>
    <s v="Tuesday"/>
    <s v="Bengaluru"/>
    <s v="Email"/>
    <s v="Unknown"/>
    <x v="5"/>
    <x v="0"/>
    <s v="Normal"/>
    <s v="Excellent"/>
    <x v="0"/>
  </r>
  <r>
    <s v="OPS-103503"/>
    <d v="2025-06-03T00:00:00"/>
    <x v="3"/>
    <s v="Noida"/>
    <s v="Compliance Request"/>
    <s v="High"/>
    <x v="1"/>
    <x v="1"/>
    <x v="0"/>
    <n v="5"/>
    <n v="12"/>
    <x v="0"/>
    <n v="0"/>
    <n v="5"/>
    <n v="320"/>
    <n v="1600"/>
    <x v="0"/>
    <n v="6"/>
    <s v="Q2"/>
    <s v="Tuesday"/>
    <s v="Noida"/>
    <s v="Portal"/>
    <s v="Compliance Request"/>
    <x v="3"/>
    <x v="0"/>
    <s v="Normal"/>
    <s v="Excellent"/>
    <x v="0"/>
  </r>
  <r>
    <s v="OPS-104843"/>
    <d v="2025-09-13T00:00:00"/>
    <x v="0"/>
    <s v="Gurugram"/>
    <s v="System Issue"/>
    <s v="Medium"/>
    <x v="0"/>
    <x v="0"/>
    <x v="0"/>
    <n v="3.5"/>
    <n v="24"/>
    <x v="0"/>
    <n v="0"/>
    <n v="4.5999999999999996"/>
    <n v="400"/>
    <n v="1400"/>
    <x v="9"/>
    <n v="9"/>
    <s v="Q3"/>
    <s v="Saturday"/>
    <s v="Gurugram"/>
    <s v="Email"/>
    <s v="System Issue"/>
    <x v="0"/>
    <x v="0"/>
    <s v="Normal"/>
    <s v="Excellent"/>
    <x v="0"/>
  </r>
  <r>
    <s v="OPS-101315"/>
    <d v="2025-08-12T00:00:00"/>
    <x v="3"/>
    <s v="Chennai"/>
    <s v="System Issue"/>
    <s v="Medium"/>
    <x v="1"/>
    <x v="4"/>
    <x v="0"/>
    <n v="7.5"/>
    <n v="24"/>
    <x v="0"/>
    <n v="0"/>
    <n v="4.8"/>
    <n v="450"/>
    <n v="3375"/>
    <x v="1"/>
    <n v="8"/>
    <s v="Q3"/>
    <s v="Tuesday"/>
    <s v="Chennai"/>
    <s v="Portal"/>
    <s v="System Issue"/>
    <x v="3"/>
    <x v="0"/>
    <s v="Normal"/>
    <s v="Excellent"/>
    <x v="0"/>
  </r>
  <r>
    <s v="OPS-101847"/>
    <d v="2025-12-25T00:00:00"/>
    <x v="1"/>
    <s v="Noida"/>
    <s v="Report Request"/>
    <s v="High"/>
    <x v="3"/>
    <x v="1"/>
    <x v="0"/>
    <n v="12.7"/>
    <n v="12"/>
    <x v="1"/>
    <n v="0"/>
    <n v="4.5999999999999996"/>
    <n v="280"/>
    <n v="3556"/>
    <x v="7"/>
    <n v="12"/>
    <s v="Q4"/>
    <s v="Thursday"/>
    <s v="Noida"/>
    <s v="Phone"/>
    <s v="Report Request"/>
    <x v="1"/>
    <x v="1"/>
    <s v="Normal"/>
    <s v="At Risk"/>
    <x v="0"/>
  </r>
  <r>
    <s v="OPS-103089"/>
    <d v="2025-02-08T00:00:00"/>
    <x v="5"/>
    <s v="Bengaluru"/>
    <s v="Report Request"/>
    <s v="Low"/>
    <x v="2"/>
    <x v="4"/>
    <x v="0"/>
    <n v="3"/>
    <n v="48"/>
    <x v="0"/>
    <n v="0"/>
    <n v="4.3"/>
    <n v="280"/>
    <n v="840"/>
    <x v="4"/>
    <n v="2"/>
    <s v="Q1"/>
    <s v="Saturday"/>
    <s v="Bengaluru"/>
    <s v="Teams"/>
    <s v="Report Request"/>
    <x v="5"/>
    <x v="0"/>
    <s v="Normal"/>
    <s v="Excellent"/>
    <x v="0"/>
  </r>
  <r>
    <s v="OPS-100244"/>
    <d v="2025-05-27T00:00:00"/>
    <x v="4"/>
    <s v="Hyderabad"/>
    <s v="Vendor Query"/>
    <s v="Medium"/>
    <x v="0"/>
    <x v="2"/>
    <x v="0"/>
    <n v="20.399999999999999"/>
    <n v="24"/>
    <x v="0"/>
    <n v="0"/>
    <n v="4"/>
    <n v="280"/>
    <n v="5712"/>
    <x v="2"/>
    <n v="5"/>
    <s v="Q2"/>
    <s v="Tuesday"/>
    <s v="Hyderabad"/>
    <s v="Email"/>
    <s v="Vendor Query"/>
    <x v="4"/>
    <x v="0"/>
    <s v="Normal"/>
    <s v="Good"/>
    <x v="0"/>
  </r>
  <r>
    <s v="OPS-104163"/>
    <d v="2025-02-01T00:00:00"/>
    <x v="6"/>
    <s v="Hyderabad"/>
    <s v="Data Correction"/>
    <s v="Medium"/>
    <x v="1"/>
    <x v="4"/>
    <x v="0"/>
    <n v="36.6"/>
    <n v="24"/>
    <x v="1"/>
    <n v="1"/>
    <n v="3.8"/>
    <n v="280"/>
    <n v="10248"/>
    <x v="4"/>
    <n v="2"/>
    <s v="Q1"/>
    <s v="Saturday"/>
    <s v="Hyderabad"/>
    <s v="Portal"/>
    <s v="Data Correction"/>
    <x v="6"/>
    <x v="1"/>
    <s v="Normal"/>
    <s v="Critical"/>
    <x v="1"/>
  </r>
  <r>
    <s v="OPS-104755"/>
    <d v="2025-07-26T00:00:00"/>
    <x v="3"/>
    <s v="Chennai"/>
    <s v="Access Request"/>
    <s v="Medium"/>
    <x v="0"/>
    <x v="2"/>
    <x v="0"/>
    <n v="9.6"/>
    <n v="24"/>
    <x v="0"/>
    <n v="0"/>
    <n v="4.4000000000000004"/>
    <n v="350"/>
    <n v="3360"/>
    <x v="11"/>
    <n v="7"/>
    <s v="Q3"/>
    <s v="Saturday"/>
    <s v="Chennai"/>
    <s v="Email"/>
    <s v="Access Request"/>
    <x v="3"/>
    <x v="0"/>
    <s v="Normal"/>
    <s v="Excellent"/>
    <x v="0"/>
  </r>
  <r>
    <s v="OPS-100934"/>
    <d v="2025-04-11T00:00:00"/>
    <x v="4"/>
    <s v="Mumbai"/>
    <s v="Access Request"/>
    <s v="High"/>
    <x v="0"/>
    <x v="0"/>
    <x v="0"/>
    <n v="16.899999999999999"/>
    <n v="12"/>
    <x v="1"/>
    <n v="1"/>
    <n v="4.0999999999999996"/>
    <n v="350"/>
    <n v="5915"/>
    <x v="10"/>
    <n v="4"/>
    <s v="Q2"/>
    <s v="Friday"/>
    <s v="Mumbai"/>
    <s v="Email"/>
    <s v="Access Request"/>
    <x v="4"/>
    <x v="1"/>
    <s v="Normal"/>
    <s v="At Risk"/>
    <x v="1"/>
  </r>
  <r>
    <s v="OPS-102408"/>
    <d v="2025-04-27T00:00:00"/>
    <x v="1"/>
    <s v="Pune"/>
    <s v="Access Request"/>
    <s v="Low"/>
    <x v="1"/>
    <x v="2"/>
    <x v="0"/>
    <n v="21.8"/>
    <n v="48"/>
    <x v="0"/>
    <n v="1"/>
    <n v="4.4000000000000004"/>
    <n v="320"/>
    <n v="6976"/>
    <x v="10"/>
    <n v="4"/>
    <s v="Q2"/>
    <s v="Sunday"/>
    <s v="Pune"/>
    <s v="Portal"/>
    <s v="Access Request"/>
    <x v="1"/>
    <x v="0"/>
    <s v="Normal"/>
    <s v="Excellent"/>
    <x v="1"/>
  </r>
  <r>
    <s v="OPS-102144"/>
    <d v="2025-10-29T00:00:00"/>
    <x v="3"/>
    <s v="Mumbai"/>
    <s v="Report Request"/>
    <s v="Low"/>
    <x v="0"/>
    <x v="1"/>
    <x v="0"/>
    <n v="28.7"/>
    <n v="48"/>
    <x v="0"/>
    <n v="0"/>
    <n v="3.8"/>
    <n v="280"/>
    <n v="8036"/>
    <x v="3"/>
    <n v="10"/>
    <s v="Q4"/>
    <s v="Wednesday"/>
    <s v="Mumbai"/>
    <s v="Email"/>
    <s v="Report Request"/>
    <x v="3"/>
    <x v="0"/>
    <s v="Normal"/>
    <s v="Good"/>
    <x v="0"/>
  </r>
  <r>
    <s v="OPS-101529"/>
    <d v="2025-12-10T00:00:00"/>
    <x v="2"/>
    <s v="Gurugram"/>
    <s v="Invoice Query"/>
    <s v="Low"/>
    <x v="2"/>
    <x v="1"/>
    <x v="0"/>
    <n v="15.1"/>
    <n v="48"/>
    <x v="0"/>
    <n v="1"/>
    <n v="4"/>
    <n v="450"/>
    <n v="6795"/>
    <x v="7"/>
    <n v="12"/>
    <s v="Q4"/>
    <s v="Wednesday"/>
    <s v="Gurugram"/>
    <s v="Teams"/>
    <s v="Invoice Query"/>
    <x v="2"/>
    <x v="0"/>
    <s v="Normal"/>
    <s v="Excellent"/>
    <x v="1"/>
  </r>
  <r>
    <s v="OPS-101497"/>
    <d v="2025-09-08T00:00:00"/>
    <x v="2"/>
    <s v="Noida"/>
    <s v="Vendor Query"/>
    <s v="Medium"/>
    <x v="0"/>
    <x v="1"/>
    <x v="0"/>
    <n v="17.3"/>
    <n v="24"/>
    <x v="0"/>
    <n v="1"/>
    <n v="4.5"/>
    <n v="350"/>
    <n v="6055"/>
    <x v="9"/>
    <n v="9"/>
    <s v="Q3"/>
    <s v="Monday"/>
    <s v="Noida"/>
    <s v="Email"/>
    <s v="Vendor Query"/>
    <x v="2"/>
    <x v="0"/>
    <s v="Normal"/>
    <s v="Good"/>
    <x v="1"/>
  </r>
  <r>
    <s v="OPS-104991"/>
    <d v="2025-05-06T00:00:00"/>
    <x v="6"/>
    <s v="Mumbai"/>
    <s v="Vendor Query"/>
    <s v="Low"/>
    <x v="0"/>
    <x v="0"/>
    <x v="1"/>
    <n v="49.5"/>
    <n v="48"/>
    <x v="1"/>
    <n v="1"/>
    <n v="3.7"/>
    <n v="350"/>
    <n v="17325"/>
    <x v="2"/>
    <n v="5"/>
    <s v="Q2"/>
    <s v="Tuesday"/>
    <s v="Mumbai"/>
    <s v="Email"/>
    <s v="Vendor Query"/>
    <x v="6"/>
    <x v="1"/>
    <s v="Normal"/>
    <s v="At Risk"/>
    <x v="1"/>
  </r>
  <r>
    <s v="OPS-102570"/>
    <d v="2025-04-21T00:00:00"/>
    <x v="6"/>
    <s v="Chennai"/>
    <s v="Employee Query"/>
    <s v="Medium"/>
    <x v="2"/>
    <x v="0"/>
    <x v="0"/>
    <n v="11.7"/>
    <n v="24"/>
    <x v="0"/>
    <n v="0"/>
    <n v="4.5"/>
    <n v="350"/>
    <n v="4095"/>
    <x v="10"/>
    <n v="4"/>
    <s v="Q2"/>
    <s v="Monday"/>
    <s v="Chennai"/>
    <s v="Teams"/>
    <s v="Employee Query"/>
    <x v="6"/>
    <x v="0"/>
    <s v="Normal"/>
    <s v="Excellent"/>
    <x v="0"/>
  </r>
  <r>
    <s v="OPS-101555"/>
    <d v="2025-04-17T00:00:00"/>
    <x v="2"/>
    <s v="Mumbai"/>
    <s v="Vendor Query"/>
    <s v="Low"/>
    <x v="1"/>
    <x v="1"/>
    <x v="0"/>
    <n v="5.3"/>
    <n v="48"/>
    <x v="0"/>
    <n v="1"/>
    <n v="4.5"/>
    <n v="450"/>
    <n v="2385"/>
    <x v="10"/>
    <n v="4"/>
    <s v="Q2"/>
    <s v="Thursday"/>
    <s v="Mumbai"/>
    <s v="Portal"/>
    <s v="Vendor Query"/>
    <x v="2"/>
    <x v="0"/>
    <s v="Normal"/>
    <s v="Excellent"/>
    <x v="1"/>
  </r>
  <r>
    <s v="OPS-103023"/>
    <d v="2025-06-03T00:00:00"/>
    <x v="1"/>
    <s v="Gurugram"/>
    <s v="Report Request"/>
    <s v="Medium"/>
    <x v="1"/>
    <x v="4"/>
    <x v="0"/>
    <n v="4"/>
    <n v="24"/>
    <x v="0"/>
    <n v="1"/>
    <n v="4.9000000000000004"/>
    <n v="320"/>
    <n v="1280"/>
    <x v="0"/>
    <n v="6"/>
    <s v="Q2"/>
    <s v="Tuesday"/>
    <s v="Gurugram"/>
    <s v="Portal"/>
    <s v="Report Request"/>
    <x v="1"/>
    <x v="0"/>
    <s v="Normal"/>
    <s v="Excellent"/>
    <x v="1"/>
  </r>
  <r>
    <s v="OPS-104458"/>
    <d v="2025-02-27T00:00:00"/>
    <x v="3"/>
    <s v="Mumbai"/>
    <s v="Vendor Query"/>
    <s v="Low"/>
    <x v="0"/>
    <x v="0"/>
    <x v="0"/>
    <n v="6.6"/>
    <n v="48"/>
    <x v="0"/>
    <n v="0"/>
    <n v="4.4000000000000004"/>
    <n v="350"/>
    <n v="2310"/>
    <x v="4"/>
    <n v="2"/>
    <s v="Q1"/>
    <s v="Thursday"/>
    <s v="Mumbai"/>
    <s v="Email"/>
    <s v="Vendor Query"/>
    <x v="3"/>
    <x v="0"/>
    <s v="Normal"/>
    <s v="Excellent"/>
    <x v="0"/>
  </r>
  <r>
    <s v="OPS-104581"/>
    <d v="2025-09-04T00:00:00"/>
    <x v="1"/>
    <s v="Hyderabad"/>
    <s v="Data Correction"/>
    <s v="Low"/>
    <x v="1"/>
    <x v="0"/>
    <x v="1"/>
    <n v="18.399999999999999"/>
    <n v="48"/>
    <x v="0"/>
    <n v="1"/>
    <n v="4.5"/>
    <n v="450"/>
    <n v="8280"/>
    <x v="9"/>
    <n v="9"/>
    <s v="Q3"/>
    <s v="Thursday"/>
    <s v="Hyderabad"/>
    <s v="Portal"/>
    <s v="Data Correction"/>
    <x v="1"/>
    <x v="0"/>
    <s v="Normal"/>
    <s v="Excellent"/>
    <x v="1"/>
  </r>
  <r>
    <s v="OPS-103224"/>
    <d v="2025-08-06T00:00:00"/>
    <x v="1"/>
    <s v="Noida"/>
    <s v="Access Request"/>
    <s v="Medium"/>
    <x v="0"/>
    <x v="4"/>
    <x v="1"/>
    <n v="17"/>
    <n v="24"/>
    <x v="0"/>
    <n v="2"/>
    <n v="3.8"/>
    <n v="350"/>
    <n v="5950"/>
    <x v="1"/>
    <n v="8"/>
    <s v="Q3"/>
    <s v="Wednesday"/>
    <s v="Noida"/>
    <s v="Email"/>
    <s v="Access Request"/>
    <x v="1"/>
    <x v="0"/>
    <s v="Normal"/>
    <s v="Good"/>
    <x v="1"/>
  </r>
  <r>
    <s v="OPS-103400"/>
    <d v="2025-04-23T00:00:00"/>
    <x v="4"/>
    <s v="Chennai"/>
    <s v="Access Request"/>
    <s v="Low"/>
    <x v="2"/>
    <x v="2"/>
    <x v="0"/>
    <n v="2.9"/>
    <n v="48"/>
    <x v="0"/>
    <n v="0"/>
    <n v="4.9000000000000004"/>
    <n v="400"/>
    <n v="1160"/>
    <x v="10"/>
    <n v="4"/>
    <s v="Q2"/>
    <s v="Wednesday"/>
    <s v="Chennai"/>
    <s v="Teams"/>
    <s v="Access Request"/>
    <x v="4"/>
    <x v="0"/>
    <s v="Normal"/>
    <s v="Excellent"/>
    <x v="0"/>
  </r>
  <r>
    <s v="OPS-103329"/>
    <d v="2025-06-04T00:00:00"/>
    <x v="0"/>
    <s v="Mumbai"/>
    <s v="Employee Query"/>
    <s v="Medium"/>
    <x v="0"/>
    <x v="1"/>
    <x v="0"/>
    <n v="20.399999999999999"/>
    <n v="24"/>
    <x v="0"/>
    <n v="1"/>
    <n v="4.4000000000000004"/>
    <n v="320"/>
    <n v="6528"/>
    <x v="0"/>
    <n v="6"/>
    <s v="Q2"/>
    <s v="Wednesday"/>
    <s v="Mumbai"/>
    <s v="Email"/>
    <s v="Employee Query"/>
    <x v="0"/>
    <x v="0"/>
    <s v="Normal"/>
    <s v="Good"/>
    <x v="1"/>
  </r>
  <r>
    <s v="OPS-102360"/>
    <d v="2025-06-03T00:00:00"/>
    <x v="3"/>
    <s v="Hyderabad"/>
    <s v="Access Request"/>
    <s v="Low"/>
    <x v="1"/>
    <x v="0"/>
    <x v="0"/>
    <n v="21"/>
    <n v="48"/>
    <x v="0"/>
    <n v="0"/>
    <n v="4.5999999999999996"/>
    <n v="320"/>
    <n v="6720"/>
    <x v="0"/>
    <n v="6"/>
    <s v="Q2"/>
    <s v="Tuesday"/>
    <s v="Hyderabad"/>
    <s v="Portal"/>
    <s v="Access Request"/>
    <x v="3"/>
    <x v="0"/>
    <s v="Normal"/>
    <s v="Excellent"/>
    <x v="0"/>
  </r>
  <r>
    <s v="OPS-101809"/>
    <d v="2025-06-28T00:00:00"/>
    <x v="1"/>
    <s v="Chennai"/>
    <s v="Invoice Query"/>
    <s v="Medium"/>
    <x v="0"/>
    <x v="4"/>
    <x v="0"/>
    <n v="19.399999999999999"/>
    <n v="24"/>
    <x v="0"/>
    <n v="1"/>
    <n v="4.7"/>
    <n v="280"/>
    <n v="5432"/>
    <x v="0"/>
    <n v="6"/>
    <s v="Q2"/>
    <s v="Saturday"/>
    <s v="Chennai"/>
    <s v="Email"/>
    <s v="Invoice Query"/>
    <x v="1"/>
    <x v="0"/>
    <s v="Normal"/>
    <s v="Good"/>
    <x v="1"/>
  </r>
  <r>
    <s v="OPS-102891"/>
    <d v="2025-03-27T00:00:00"/>
    <x v="1"/>
    <s v="Hyderabad"/>
    <s v="Invoice Query"/>
    <s v="Medium"/>
    <x v="0"/>
    <x v="1"/>
    <x v="0"/>
    <n v="6"/>
    <n v="24"/>
    <x v="0"/>
    <n v="1"/>
    <n v="4.5999999999999996"/>
    <n v="350"/>
    <n v="2100"/>
    <x v="8"/>
    <n v="3"/>
    <s v="Q1"/>
    <s v="Thursday"/>
    <s v="Hyderabad"/>
    <s v="Email"/>
    <s v="Invoice Query"/>
    <x v="1"/>
    <x v="0"/>
    <s v="Normal"/>
    <s v="Excellent"/>
    <x v="1"/>
  </r>
  <r>
    <s v="OPS-102462"/>
    <d v="2025-06-27T00:00:00"/>
    <x v="4"/>
    <s v="Mumbai"/>
    <s v="Data Correction"/>
    <s v="Low"/>
    <x v="0"/>
    <x v="0"/>
    <x v="0"/>
    <n v="9.4"/>
    <n v="48"/>
    <x v="0"/>
    <n v="1"/>
    <n v="5"/>
    <n v="450"/>
    <n v="4230"/>
    <x v="0"/>
    <n v="6"/>
    <s v="Q2"/>
    <s v="Friday"/>
    <s v="Mumbai"/>
    <s v="Email"/>
    <s v="Data Correction"/>
    <x v="4"/>
    <x v="0"/>
    <s v="Normal"/>
    <s v="Excellent"/>
    <x v="1"/>
  </r>
  <r>
    <s v="OPS-102507"/>
    <d v="2025-08-20T00:00:00"/>
    <x v="6"/>
    <s v="Hyderabad"/>
    <s v="System Issue"/>
    <s v="High"/>
    <x v="1"/>
    <x v="2"/>
    <x v="0"/>
    <n v="27.1"/>
    <n v="12"/>
    <x v="1"/>
    <n v="2"/>
    <n v="3.8"/>
    <n v="320"/>
    <n v="8672"/>
    <x v="1"/>
    <n v="8"/>
    <s v="Q3"/>
    <s v="Wednesday"/>
    <s v="Hyderabad"/>
    <s v="Portal"/>
    <s v="System Issue"/>
    <x v="6"/>
    <x v="1"/>
    <s v="Normal"/>
    <s v="Critical"/>
    <x v="1"/>
  </r>
  <r>
    <s v="OPS-101186"/>
    <d v="2025-12-30T00:00:00"/>
    <x v="2"/>
    <s v="Noida"/>
    <s v="Vendor Query"/>
    <s v="Medium"/>
    <x v="0"/>
    <x v="0"/>
    <x v="0"/>
    <n v="19.5"/>
    <n v="24"/>
    <x v="0"/>
    <n v="0"/>
    <n v="4.2"/>
    <n v="280"/>
    <n v="5460"/>
    <x v="7"/>
    <n v="12"/>
    <s v="Q4"/>
    <s v="Tuesday"/>
    <s v="Noida"/>
    <s v="Email"/>
    <s v="Vendor Query"/>
    <x v="2"/>
    <x v="0"/>
    <s v="Normal"/>
    <s v="Good"/>
    <x v="0"/>
  </r>
  <r>
    <s v="OPS-102388"/>
    <d v="2025-05-10T00:00:00"/>
    <x v="4"/>
    <s v="Noida"/>
    <s v="Data Correction"/>
    <s v="Low"/>
    <x v="3"/>
    <x v="2"/>
    <x v="0"/>
    <n v="7.8"/>
    <n v="48"/>
    <x v="0"/>
    <n v="0"/>
    <n v="4.8"/>
    <n v="350"/>
    <n v="2730"/>
    <x v="2"/>
    <n v="5"/>
    <s v="Q2"/>
    <s v="Saturday"/>
    <s v="Noida"/>
    <s v="Phone"/>
    <s v="Data Correction"/>
    <x v="4"/>
    <x v="0"/>
    <s v="Normal"/>
    <s v="Excellent"/>
    <x v="0"/>
  </r>
  <r>
    <s v="OPS-104383"/>
    <d v="2025-10-15T00:00:00"/>
    <x v="0"/>
    <s v="Pune"/>
    <s v="Compliance Request"/>
    <s v="Medium"/>
    <x v="0"/>
    <x v="4"/>
    <x v="2"/>
    <n v="2.2000000000000002"/>
    <n v="24"/>
    <x v="0"/>
    <n v="0"/>
    <n v="5"/>
    <n v="280"/>
    <n v="616"/>
    <x v="3"/>
    <n v="10"/>
    <s v="Q4"/>
    <s v="Wednesday"/>
    <s v="Pune"/>
    <s v="Email"/>
    <s v="Compliance Request"/>
    <x v="0"/>
    <x v="0"/>
    <s v="Normal"/>
    <s v="Excellent"/>
    <x v="0"/>
  </r>
  <r>
    <s v="OPS-103321"/>
    <d v="2025-07-29T00:00:00"/>
    <x v="0"/>
    <s v="Noida"/>
    <s v="Invoice Query"/>
    <s v="High"/>
    <x v="3"/>
    <x v="3"/>
    <x v="0"/>
    <n v="10.8"/>
    <n v="12"/>
    <x v="0"/>
    <n v="1"/>
    <n v="4.2"/>
    <n v="400"/>
    <n v="4320"/>
    <x v="11"/>
    <n v="7"/>
    <s v="Q3"/>
    <s v="Tuesday"/>
    <s v="Noida"/>
    <s v="Phone"/>
    <s v="Invoice Query"/>
    <x v="0"/>
    <x v="0"/>
    <s v="Normal"/>
    <s v="Good"/>
    <x v="1"/>
  </r>
  <r>
    <s v="OPS-102554"/>
    <d v="2025-10-04T00:00:00"/>
    <x v="5"/>
    <s v="Gurugram"/>
    <s v="System Issue"/>
    <s v="Medium"/>
    <x v="2"/>
    <x v="3"/>
    <x v="1"/>
    <n v="11.4"/>
    <n v="24"/>
    <x v="0"/>
    <n v="3"/>
    <n v="3.6"/>
    <n v="450"/>
    <n v="5130"/>
    <x v="3"/>
    <n v="10"/>
    <s v="Q4"/>
    <s v="Saturday"/>
    <s v="Gurugram"/>
    <s v="Teams"/>
    <s v="System Issue"/>
    <x v="5"/>
    <x v="0"/>
    <s v="Normal"/>
    <s v="Excellent"/>
    <x v="1"/>
  </r>
  <r>
    <s v="OPS-104236"/>
    <d v="2025-07-12T00:00:00"/>
    <x v="3"/>
    <s v="Mumbai"/>
    <s v="Vendor Query"/>
    <s v="High"/>
    <x v="0"/>
    <x v="4"/>
    <x v="0"/>
    <n v="10"/>
    <n v="12"/>
    <x v="0"/>
    <n v="1"/>
    <n v="4.5"/>
    <n v="400"/>
    <n v="4000"/>
    <x v="11"/>
    <n v="7"/>
    <s v="Q3"/>
    <s v="Saturday"/>
    <s v="Mumbai"/>
    <s v="Email"/>
    <s v="Vendor Query"/>
    <x v="3"/>
    <x v="0"/>
    <s v="Normal"/>
    <s v="Good"/>
    <x v="1"/>
  </r>
  <r>
    <s v="OPS-103926"/>
    <d v="2025-03-19T00:00:00"/>
    <x v="1"/>
    <s v="Hyderabad"/>
    <s v="Access Request"/>
    <s v="High"/>
    <x v="0"/>
    <x v="4"/>
    <x v="0"/>
    <n v="0.7"/>
    <n v="12"/>
    <x v="0"/>
    <n v="0"/>
    <n v="5"/>
    <n v="280"/>
    <n v="196"/>
    <x v="8"/>
    <n v="3"/>
    <s v="Q1"/>
    <s v="Wednesday"/>
    <s v="Hyderabad"/>
    <s v="Email"/>
    <s v="Access Request"/>
    <x v="1"/>
    <x v="0"/>
    <s v="Normal"/>
    <s v="Excellent"/>
    <x v="0"/>
  </r>
  <r>
    <s v="OPS-101761"/>
    <d v="2025-03-01T00:00:00"/>
    <x v="3"/>
    <s v="Noida"/>
    <s v="Vendor Query"/>
    <s v="Medium"/>
    <x v="0"/>
    <x v="2"/>
    <x v="0"/>
    <n v="1.9"/>
    <n v="24"/>
    <x v="0"/>
    <n v="0"/>
    <n v="5"/>
    <n v="450"/>
    <n v="855"/>
    <x v="8"/>
    <n v="3"/>
    <s v="Q1"/>
    <s v="Saturday"/>
    <s v="Noida"/>
    <s v="Email"/>
    <s v="Vendor Query"/>
    <x v="3"/>
    <x v="0"/>
    <s v="Normal"/>
    <s v="Excellent"/>
    <x v="0"/>
  </r>
  <r>
    <s v="OPS-103280"/>
    <d v="2025-11-28T00:00:00"/>
    <x v="0"/>
    <s v="Hyderabad"/>
    <s v="Compliance Request"/>
    <s v="Low"/>
    <x v="0"/>
    <x v="3"/>
    <x v="0"/>
    <n v="7.9"/>
    <n v="48"/>
    <x v="0"/>
    <n v="0"/>
    <n v="4.4000000000000004"/>
    <n v="350"/>
    <n v="2765"/>
    <x v="6"/>
    <n v="11"/>
    <s v="Q4"/>
    <s v="Friday"/>
    <s v="Hyderabad"/>
    <s v="Email"/>
    <s v="Compliance Request"/>
    <x v="0"/>
    <x v="0"/>
    <s v="Normal"/>
    <s v="Excellent"/>
    <x v="0"/>
  </r>
  <r>
    <s v="OPS-101966"/>
    <d v="2025-06-12T00:00:00"/>
    <x v="3"/>
    <s v="Hyderabad"/>
    <s v="Data Correction"/>
    <s v="High"/>
    <x v="2"/>
    <x v="1"/>
    <x v="0"/>
    <n v="3.1"/>
    <n v="12"/>
    <x v="0"/>
    <n v="1"/>
    <n v="4.4000000000000004"/>
    <n v="450"/>
    <n v="1395"/>
    <x v="0"/>
    <n v="6"/>
    <s v="Q2"/>
    <s v="Thursday"/>
    <s v="Hyderabad"/>
    <s v="Teams"/>
    <s v="Data Correction"/>
    <x v="3"/>
    <x v="0"/>
    <s v="Normal"/>
    <s v="Excellent"/>
    <x v="1"/>
  </r>
  <r>
    <s v="OPS-102949"/>
    <d v="2025-01-26T00:00:00"/>
    <x v="4"/>
    <s v="Pune"/>
    <s v="Vendor Query"/>
    <s v="High"/>
    <x v="3"/>
    <x v="3"/>
    <x v="0"/>
    <n v="19.899999999999999"/>
    <n v="12"/>
    <x v="1"/>
    <n v="1"/>
    <n v="3.8"/>
    <n v="280"/>
    <n v="5572"/>
    <x v="5"/>
    <n v="1"/>
    <s v="Q1"/>
    <s v="Sunday"/>
    <s v="Pune"/>
    <s v="Phone"/>
    <s v="Vendor Query"/>
    <x v="4"/>
    <x v="1"/>
    <s v="Normal"/>
    <s v="Critical"/>
    <x v="1"/>
  </r>
  <r>
    <s v="OPS-103143"/>
    <d v="2025-05-22T00:00:00"/>
    <x v="0"/>
    <s v="Bengaluru"/>
    <s v="Compliance Request"/>
    <s v="High"/>
    <x v="0"/>
    <x v="4"/>
    <x v="0"/>
    <n v="30"/>
    <n v="12"/>
    <x v="1"/>
    <n v="0"/>
    <n v="3.9"/>
    <n v="350"/>
    <n v="10500"/>
    <x v="2"/>
    <n v="5"/>
    <s v="Q2"/>
    <s v="Thursday"/>
    <s v="Bengaluru"/>
    <s v="Email"/>
    <s v="Compliance Request"/>
    <x v="0"/>
    <x v="1"/>
    <s v="Normal"/>
    <s v="Critical"/>
    <x v="0"/>
  </r>
  <r>
    <s v="OPS-100445"/>
    <d v="2025-02-27T00:00:00"/>
    <x v="5"/>
    <s v="Mumbai"/>
    <s v="Employee Query"/>
    <s v="Low"/>
    <x v="0"/>
    <x v="0"/>
    <x v="0"/>
    <n v="21.9"/>
    <n v="48"/>
    <x v="0"/>
    <n v="1"/>
    <n v="3.7"/>
    <n v="450"/>
    <n v="9855"/>
    <x v="4"/>
    <n v="2"/>
    <s v="Q1"/>
    <s v="Thursday"/>
    <s v="Mumbai"/>
    <s v="Email"/>
    <s v="Employee Query"/>
    <x v="5"/>
    <x v="0"/>
    <s v="Normal"/>
    <s v="Excellent"/>
    <x v="1"/>
  </r>
  <r>
    <s v="OPS-102088"/>
    <d v="2025-09-26T00:00:00"/>
    <x v="1"/>
    <s v="Hyderabad"/>
    <s v="System Issue"/>
    <s v="Medium"/>
    <x v="1"/>
    <x v="1"/>
    <x v="0"/>
    <n v="18.100000000000001"/>
    <n v="24"/>
    <x v="0"/>
    <n v="1"/>
    <n v="4.0999999999999996"/>
    <n v="350"/>
    <n v="6335"/>
    <x v="9"/>
    <n v="9"/>
    <s v="Q3"/>
    <s v="Friday"/>
    <s v="Hyderabad"/>
    <s v="Portal"/>
    <s v="System Issue"/>
    <x v="1"/>
    <x v="0"/>
    <s v="Normal"/>
    <s v="Good"/>
    <x v="1"/>
  </r>
  <r>
    <s v="OPS-101265"/>
    <d v="2025-04-02T00:00:00"/>
    <x v="2"/>
    <s v="Chennai"/>
    <s v="Invoice Query"/>
    <s v="Critical"/>
    <x v="0"/>
    <x v="0"/>
    <x v="0"/>
    <n v="2.5"/>
    <n v="4"/>
    <x v="0"/>
    <n v="1"/>
    <n v="4.7"/>
    <n v="280"/>
    <n v="700"/>
    <x v="10"/>
    <n v="4"/>
    <s v="Q2"/>
    <s v="Wednesday"/>
    <s v="Chennai"/>
    <s v="Email"/>
    <s v="Invoice Query"/>
    <x v="2"/>
    <x v="0"/>
    <s v="Normal"/>
    <s v="Good"/>
    <x v="1"/>
  </r>
  <r>
    <s v="OPS-102754"/>
    <d v="2025-04-27T00:00:00"/>
    <x v="3"/>
    <s v="Pune"/>
    <s v="Vendor Query"/>
    <s v="Medium"/>
    <x v="0"/>
    <x v="2"/>
    <x v="0"/>
    <n v="2.7"/>
    <n v="24"/>
    <x v="0"/>
    <n v="0"/>
    <n v="4.8"/>
    <n v="450"/>
    <n v="1215"/>
    <x v="10"/>
    <n v="4"/>
    <s v="Q2"/>
    <s v="Sunday"/>
    <s v="Pune"/>
    <s v="Email"/>
    <s v="Vendor Query"/>
    <x v="3"/>
    <x v="0"/>
    <s v="Normal"/>
    <s v="Excellent"/>
    <x v="0"/>
  </r>
  <r>
    <s v="OPS-102566"/>
    <d v="2025-01-08T00:00:00"/>
    <x v="2"/>
    <s v="Mumbai"/>
    <s v="Invoice Query"/>
    <s v="Medium"/>
    <x v="0"/>
    <x v="4"/>
    <x v="0"/>
    <n v="13.6"/>
    <n v="24"/>
    <x v="0"/>
    <n v="0"/>
    <n v="4.2"/>
    <n v="400"/>
    <n v="5440"/>
    <x v="5"/>
    <n v="1"/>
    <s v="Q1"/>
    <s v="Wednesday"/>
    <s v="Mumbai"/>
    <s v="Email"/>
    <s v="Invoice Query"/>
    <x v="2"/>
    <x v="0"/>
    <s v="Normal"/>
    <s v="Good"/>
    <x v="0"/>
  </r>
  <r>
    <s v="OPS-104451"/>
    <d v="2025-02-06T00:00:00"/>
    <x v="4"/>
    <s v="Pune"/>
    <s v="Data Correction"/>
    <s v="High"/>
    <x v="3"/>
    <x v="3"/>
    <x v="0"/>
    <n v="5.2"/>
    <n v="12"/>
    <x v="0"/>
    <n v="0"/>
    <n v="5"/>
    <n v="280"/>
    <n v="1456"/>
    <x v="4"/>
    <n v="2"/>
    <s v="Q1"/>
    <s v="Thursday"/>
    <s v="Pune"/>
    <s v="Phone"/>
    <s v="Data Correction"/>
    <x v="4"/>
    <x v="0"/>
    <s v="Normal"/>
    <s v="Excellent"/>
    <x v="0"/>
  </r>
  <r>
    <s v="OPS-103930"/>
    <d v="2025-08-10T00:00:00"/>
    <x v="0"/>
    <s v="Noida"/>
    <s v="Compliance Request"/>
    <s v="Medium"/>
    <x v="1"/>
    <x v="2"/>
    <x v="0"/>
    <n v="14"/>
    <n v="24"/>
    <x v="0"/>
    <n v="1"/>
    <n v="4"/>
    <n v="450"/>
    <n v="6300"/>
    <x v="1"/>
    <n v="8"/>
    <s v="Q3"/>
    <s v="Sunday"/>
    <s v="Noida"/>
    <s v="Portal"/>
    <s v="Compliance Request"/>
    <x v="0"/>
    <x v="0"/>
    <s v="Normal"/>
    <s v="Good"/>
    <x v="1"/>
  </r>
  <r>
    <s v="OPS-101077"/>
    <d v="2025-02-11T00:00:00"/>
    <x v="5"/>
    <s v="Noida"/>
    <s v="Invoice Query"/>
    <s v="Medium"/>
    <x v="1"/>
    <x v="2"/>
    <x v="1"/>
    <n v="10.199999999999999"/>
    <n v="24"/>
    <x v="0"/>
    <n v="2"/>
    <n v="4.2"/>
    <n v="350"/>
    <n v="3570"/>
    <x v="4"/>
    <n v="2"/>
    <s v="Q1"/>
    <s v="Tuesday"/>
    <s v="Noida"/>
    <s v="Portal"/>
    <s v="Invoice Query"/>
    <x v="5"/>
    <x v="0"/>
    <s v="Normal"/>
    <s v="Excellent"/>
    <x v="1"/>
  </r>
  <r>
    <s v="OPS-102888"/>
    <d v="2025-04-27T00:00:00"/>
    <x v="3"/>
    <s v="Chennai"/>
    <s v="Report Request"/>
    <s v="Medium"/>
    <x v="3"/>
    <x v="4"/>
    <x v="0"/>
    <n v="7.1"/>
    <n v="24"/>
    <x v="0"/>
    <n v="1"/>
    <n v="4.8"/>
    <n v="280"/>
    <n v="1988"/>
    <x v="10"/>
    <n v="4"/>
    <s v="Q2"/>
    <s v="Sunday"/>
    <s v="Chennai"/>
    <s v="Phone"/>
    <s v="Report Request"/>
    <x v="3"/>
    <x v="0"/>
    <s v="Normal"/>
    <s v="Excellent"/>
    <x v="1"/>
  </r>
  <r>
    <s v="OPS-103271"/>
    <d v="2025-05-27T00:00:00"/>
    <x v="0"/>
    <s v="Bengaluru"/>
    <s v="Employee Query"/>
    <s v="Low"/>
    <x v="2"/>
    <x v="4"/>
    <x v="2"/>
    <n v="3.5"/>
    <n v="48"/>
    <x v="0"/>
    <n v="0"/>
    <n v="4.5999999999999996"/>
    <n v="280"/>
    <n v="980"/>
    <x v="2"/>
    <n v="5"/>
    <s v="Q2"/>
    <s v="Tuesday"/>
    <s v="Bengaluru"/>
    <s v="Teams"/>
    <s v="Employee Query"/>
    <x v="0"/>
    <x v="0"/>
    <s v="Normal"/>
    <s v="Excellent"/>
    <x v="0"/>
  </r>
  <r>
    <s v="OPS-101228"/>
    <d v="2025-01-18T00:00:00"/>
    <x v="2"/>
    <s v="Chennai"/>
    <s v="Employee Query"/>
    <s v="High"/>
    <x v="0"/>
    <x v="2"/>
    <x v="0"/>
    <n v="5.2"/>
    <n v="12"/>
    <x v="0"/>
    <n v="1"/>
    <n v="4.4000000000000004"/>
    <n v="450"/>
    <n v="2340"/>
    <x v="5"/>
    <n v="1"/>
    <s v="Q1"/>
    <s v="Saturday"/>
    <s v="Chennai"/>
    <s v="Email"/>
    <s v="Employee Query"/>
    <x v="2"/>
    <x v="0"/>
    <s v="Normal"/>
    <s v="Excellent"/>
    <x v="1"/>
  </r>
  <r>
    <s v="OPS-101152"/>
    <d v="2025-02-20T00:00:00"/>
    <x v="1"/>
    <s v="Hyderabad"/>
    <s v="Compliance Request"/>
    <s v="Medium"/>
    <x v="3"/>
    <x v="0"/>
    <x v="0"/>
    <n v="18"/>
    <n v="24"/>
    <x v="0"/>
    <n v="0"/>
    <n v="4.7"/>
    <n v="350"/>
    <n v="6300"/>
    <x v="4"/>
    <n v="2"/>
    <s v="Q1"/>
    <s v="Thursday"/>
    <s v="Hyderabad"/>
    <s v="Phone"/>
    <s v="Compliance Request"/>
    <x v="1"/>
    <x v="0"/>
    <s v="Normal"/>
    <s v="Good"/>
    <x v="0"/>
  </r>
  <r>
    <s v="OPS-103728"/>
    <d v="2025-10-08T00:00:00"/>
    <x v="3"/>
    <s v="Chennai"/>
    <s v="Report Request"/>
    <s v="Low"/>
    <x v="3"/>
    <x v="1"/>
    <x v="1"/>
    <n v="2.7"/>
    <n v="48"/>
    <x v="0"/>
    <n v="1"/>
    <n v="4.0999999999999996"/>
    <n v="400"/>
    <n v="1080"/>
    <x v="3"/>
    <n v="10"/>
    <s v="Q4"/>
    <s v="Wednesday"/>
    <s v="Chennai"/>
    <s v="Phone"/>
    <s v="Report Request"/>
    <x v="3"/>
    <x v="0"/>
    <s v="Normal"/>
    <s v="Excellent"/>
    <x v="1"/>
  </r>
  <r>
    <s v="OPS-104031"/>
    <d v="2025-04-04T00:00:00"/>
    <x v="0"/>
    <s v="Hyderabad"/>
    <s v="System Issue"/>
    <s v="Low"/>
    <x v="0"/>
    <x v="3"/>
    <x v="1"/>
    <n v="29.9"/>
    <n v="48"/>
    <x v="0"/>
    <n v="2"/>
    <n v="3.8"/>
    <n v="280"/>
    <n v="8372"/>
    <x v="10"/>
    <n v="4"/>
    <s v="Q2"/>
    <s v="Friday"/>
    <s v="Hyderabad"/>
    <s v="Email"/>
    <s v="System Issue"/>
    <x v="0"/>
    <x v="0"/>
    <s v="Normal"/>
    <s v="Good"/>
    <x v="1"/>
  </r>
  <r>
    <s v="OPS-103935"/>
    <d v="2025-08-23T00:00:00"/>
    <x v="1"/>
    <s v="Gurugram"/>
    <s v="Report Request"/>
    <s v="High"/>
    <x v="0"/>
    <x v="0"/>
    <x v="0"/>
    <n v="13.9"/>
    <n v="12"/>
    <x v="1"/>
    <n v="0"/>
    <n v="4.8"/>
    <n v="320"/>
    <n v="4448"/>
    <x v="1"/>
    <n v="8"/>
    <s v="Q3"/>
    <s v="Saturday"/>
    <s v="Gurugram"/>
    <s v="Email"/>
    <s v="Report Request"/>
    <x v="1"/>
    <x v="1"/>
    <s v="Normal"/>
    <s v="At Risk"/>
    <x v="0"/>
  </r>
  <r>
    <s v="OPS-100418"/>
    <d v="2025-07-15T00:00:00"/>
    <x v="3"/>
    <s v="Bengaluru"/>
    <s v="Data Correction"/>
    <s v="High"/>
    <x v="0"/>
    <x v="2"/>
    <x v="0"/>
    <n v="32.700000000000003"/>
    <n v="12"/>
    <x v="1"/>
    <n v="0"/>
    <n v="4.5"/>
    <n v="350"/>
    <n v="11445"/>
    <x v="11"/>
    <n v="7"/>
    <s v="Q3"/>
    <s v="Tuesday"/>
    <s v="Bengaluru"/>
    <s v="Email"/>
    <s v="Data Correction"/>
    <x v="3"/>
    <x v="1"/>
    <s v="Normal"/>
    <s v="Critical"/>
    <x v="0"/>
  </r>
  <r>
    <s v="OPS-101243"/>
    <d v="2025-10-15T00:00:00"/>
    <x v="4"/>
    <s v="Gurugram"/>
    <s v="Employee Query"/>
    <s v="High"/>
    <x v="0"/>
    <x v="3"/>
    <x v="2"/>
    <n v="1.4"/>
    <n v="12"/>
    <x v="0"/>
    <n v="0"/>
    <n v="4.9000000000000004"/>
    <n v="350"/>
    <n v="490"/>
    <x v="3"/>
    <n v="10"/>
    <s v="Q4"/>
    <s v="Wednesday"/>
    <s v="Gurugram"/>
    <s v="Email"/>
    <s v="Employee Query"/>
    <x v="4"/>
    <x v="0"/>
    <s v="Normal"/>
    <s v="Excellent"/>
    <x v="0"/>
  </r>
  <r>
    <s v="OPS-101867"/>
    <d v="2025-10-24T00:00:00"/>
    <x v="2"/>
    <s v="Noida"/>
    <s v="Data Correction"/>
    <s v="Low"/>
    <x v="1"/>
    <x v="1"/>
    <x v="0"/>
    <n v="16.2"/>
    <n v="48"/>
    <x v="0"/>
    <n v="0"/>
    <n v="4.3"/>
    <n v="280"/>
    <n v="4536"/>
    <x v="3"/>
    <n v="10"/>
    <s v="Q4"/>
    <s v="Friday"/>
    <s v="Noida"/>
    <s v="Portal"/>
    <s v="Data Correction"/>
    <x v="2"/>
    <x v="0"/>
    <s v="Normal"/>
    <s v="Excellent"/>
    <x v="0"/>
  </r>
  <r>
    <s v="OPS-104254"/>
    <d v="2025-01-07T00:00:00"/>
    <x v="2"/>
    <s v="Chennai"/>
    <s v="System Issue"/>
    <s v="High"/>
    <x v="1"/>
    <x v="5"/>
    <x v="1"/>
    <n v="45.4"/>
    <n v="12"/>
    <x v="1"/>
    <n v="2"/>
    <n v="3.7"/>
    <n v="320"/>
    <n v="14528"/>
    <x v="5"/>
    <n v="1"/>
    <s v="Q1"/>
    <s v="Tuesday"/>
    <s v="Chennai"/>
    <s v="Portal"/>
    <s v="System Issue"/>
    <x v="2"/>
    <x v="1"/>
    <s v="Normal"/>
    <s v="Critical"/>
    <x v="1"/>
  </r>
  <r>
    <s v="OPS-103167"/>
    <d v="2025-09-24T00:00:00"/>
    <x v="3"/>
    <s v="Mumbai"/>
    <s v="Employee Query"/>
    <s v="High"/>
    <x v="3"/>
    <x v="4"/>
    <x v="0"/>
    <n v="24.2"/>
    <n v="12"/>
    <x v="1"/>
    <n v="0"/>
    <n v="4.8"/>
    <n v="320"/>
    <n v="7744"/>
    <x v="9"/>
    <n v="9"/>
    <s v="Q3"/>
    <s v="Wednesday"/>
    <s v="Mumbai"/>
    <s v="Phone"/>
    <s v="Employee Query"/>
    <x v="3"/>
    <x v="1"/>
    <s v="Normal"/>
    <s v="Critical"/>
    <x v="0"/>
  </r>
  <r>
    <s v="OPS-103664"/>
    <d v="2025-09-17T00:00:00"/>
    <x v="0"/>
    <s v="Noida"/>
    <s v="Invoice Query"/>
    <s v="Low"/>
    <x v="0"/>
    <x v="0"/>
    <x v="1"/>
    <n v="8.3000000000000007"/>
    <n v="48"/>
    <x v="0"/>
    <n v="1"/>
    <n v="4.8"/>
    <n v="280"/>
    <n v="2324"/>
    <x v="9"/>
    <n v="9"/>
    <s v="Q3"/>
    <s v="Wednesday"/>
    <s v="Noida"/>
    <s v="Email"/>
    <s v="Invoice Query"/>
    <x v="0"/>
    <x v="0"/>
    <s v="Normal"/>
    <s v="Excellent"/>
    <x v="1"/>
  </r>
  <r>
    <s v="OPS-103716"/>
    <d v="2025-08-05T00:00:00"/>
    <x v="5"/>
    <s v="Gurugram"/>
    <s v="System Issue"/>
    <s v="Medium"/>
    <x v="1"/>
    <x v="0"/>
    <x v="0"/>
    <n v="2.8"/>
    <n v="24"/>
    <x v="0"/>
    <n v="0"/>
    <n v="5"/>
    <n v="280"/>
    <n v="784"/>
    <x v="1"/>
    <n v="8"/>
    <s v="Q3"/>
    <s v="Tuesday"/>
    <s v="Gurugram"/>
    <s v="Portal"/>
    <s v="System Issue"/>
    <x v="5"/>
    <x v="0"/>
    <s v="Normal"/>
    <s v="Excellent"/>
    <x v="0"/>
  </r>
  <r>
    <s v="OPS-101279"/>
    <d v="2025-11-26T00:00:00"/>
    <x v="4"/>
    <s v="Pune"/>
    <s v="Compliance Request"/>
    <s v="Medium"/>
    <x v="0"/>
    <x v="2"/>
    <x v="0"/>
    <n v="28.1"/>
    <n v="24"/>
    <x v="1"/>
    <n v="1"/>
    <n v="4.2"/>
    <n v="400"/>
    <n v="11240"/>
    <x v="6"/>
    <n v="11"/>
    <s v="Q4"/>
    <s v="Wednesday"/>
    <s v="Pune"/>
    <s v="Email"/>
    <s v="Compliance Request"/>
    <x v="4"/>
    <x v="1"/>
    <s v="Normal"/>
    <s v="At Risk"/>
    <x v="1"/>
  </r>
  <r>
    <s v="OPS-102638"/>
    <d v="2025-05-30T00:00:00"/>
    <x v="2"/>
    <s v="Chennai"/>
    <s v="System Issue"/>
    <s v="Medium"/>
    <x v="2"/>
    <x v="2"/>
    <x v="0"/>
    <n v="7.7"/>
    <n v="24"/>
    <x v="0"/>
    <n v="0"/>
    <n v="5"/>
    <n v="450"/>
    <n v="3465"/>
    <x v="2"/>
    <n v="5"/>
    <s v="Q2"/>
    <s v="Friday"/>
    <s v="Chennai"/>
    <s v="Teams"/>
    <s v="System Issue"/>
    <x v="2"/>
    <x v="0"/>
    <s v="Normal"/>
    <s v="Excellent"/>
    <x v="0"/>
  </r>
  <r>
    <s v="OPS-104857"/>
    <d v="2025-01-19T00:00:00"/>
    <x v="6"/>
    <s v="Gurugram"/>
    <s v="Access Request"/>
    <s v="Low"/>
    <x v="1"/>
    <x v="3"/>
    <x v="0"/>
    <n v="18.7"/>
    <n v="48"/>
    <x v="0"/>
    <n v="1"/>
    <n v="4.2"/>
    <n v="320"/>
    <n v="5984"/>
    <x v="5"/>
    <n v="1"/>
    <s v="Q1"/>
    <s v="Sunday"/>
    <s v="Gurugram"/>
    <s v="Portal"/>
    <s v="Access Request"/>
    <x v="6"/>
    <x v="0"/>
    <s v="Normal"/>
    <s v="Excellent"/>
    <x v="1"/>
  </r>
  <r>
    <s v="OPS-103111"/>
    <d v="2025-11-30T00:00:00"/>
    <x v="5"/>
    <s v="Noida"/>
    <s v="System Issue"/>
    <s v="Medium"/>
    <x v="4"/>
    <x v="1"/>
    <x v="0"/>
    <n v="8"/>
    <n v="24"/>
    <x v="0"/>
    <n v="0"/>
    <n v="4.5999999999999996"/>
    <n v="450"/>
    <n v="3600"/>
    <x v="6"/>
    <n v="11"/>
    <s v="Q4"/>
    <s v="Sunday"/>
    <s v="Noida"/>
    <s v="Unknown"/>
    <s v="System Issue"/>
    <x v="5"/>
    <x v="0"/>
    <s v="Normal"/>
    <s v="Excellent"/>
    <x v="0"/>
  </r>
  <r>
    <s v="OPS-104339"/>
    <d v="2025-03-25T00:00:00"/>
    <x v="6"/>
    <s v="Unknown"/>
    <s v="Access Request"/>
    <s v="High"/>
    <x v="1"/>
    <x v="3"/>
    <x v="0"/>
    <n v="7"/>
    <n v="12"/>
    <x v="0"/>
    <n v="1"/>
    <n v="4.5"/>
    <n v="450"/>
    <n v="3150"/>
    <x v="8"/>
    <n v="3"/>
    <s v="Q1"/>
    <s v="Tuesday"/>
    <s v="Unknown"/>
    <s v="Portal"/>
    <s v="Access Request"/>
    <x v="6"/>
    <x v="0"/>
    <s v="Normal"/>
    <s v="Good"/>
    <x v="1"/>
  </r>
  <r>
    <s v="OPS-100885"/>
    <d v="2025-08-02T00:00:00"/>
    <x v="3"/>
    <s v="Pune"/>
    <s v="Compliance Request"/>
    <s v="Low"/>
    <x v="0"/>
    <x v="0"/>
    <x v="0"/>
    <n v="23"/>
    <n v="48"/>
    <x v="0"/>
    <n v="2"/>
    <n v="3.6"/>
    <n v="450"/>
    <n v="10350"/>
    <x v="1"/>
    <n v="8"/>
    <s v="Q3"/>
    <s v="Saturday"/>
    <s v="Pune"/>
    <s v="Email"/>
    <s v="Compliance Request"/>
    <x v="3"/>
    <x v="0"/>
    <s v="Normal"/>
    <s v="Excellent"/>
    <x v="1"/>
  </r>
  <r>
    <s v="OPS-100621"/>
    <d v="2025-12-08T00:00:00"/>
    <x v="2"/>
    <s v="Bengaluru"/>
    <s v="Employee Query"/>
    <s v="Medium"/>
    <x v="0"/>
    <x v="0"/>
    <x v="0"/>
    <n v="26.2"/>
    <n v="24"/>
    <x v="1"/>
    <n v="0"/>
    <n v="4.5"/>
    <n v="400"/>
    <n v="10480"/>
    <x v="7"/>
    <n v="12"/>
    <s v="Q4"/>
    <s v="Monday"/>
    <s v="Bengaluru"/>
    <s v="Email"/>
    <s v="Employee Query"/>
    <x v="2"/>
    <x v="1"/>
    <s v="Normal"/>
    <s v="At Risk"/>
    <x v="0"/>
  </r>
  <r>
    <s v="OPS-102552"/>
    <d v="2025-05-13T00:00:00"/>
    <x v="2"/>
    <s v="Pune"/>
    <s v="Compliance Request"/>
    <s v="Low"/>
    <x v="0"/>
    <x v="2"/>
    <x v="2"/>
    <n v="17.3"/>
    <n v="48"/>
    <x v="0"/>
    <n v="0"/>
    <n v="5"/>
    <n v="450"/>
    <n v="7785"/>
    <x v="2"/>
    <n v="5"/>
    <s v="Q2"/>
    <s v="Tuesday"/>
    <s v="Pune"/>
    <s v="Email"/>
    <s v="Compliance Request"/>
    <x v="2"/>
    <x v="0"/>
    <s v="Normal"/>
    <s v="Excellent"/>
    <x v="0"/>
  </r>
  <r>
    <s v="OPS-102971"/>
    <d v="2025-03-13T00:00:00"/>
    <x v="0"/>
    <s v="Chennai"/>
    <s v="Vendor Query"/>
    <s v="Critical"/>
    <x v="1"/>
    <x v="4"/>
    <x v="1"/>
    <n v="2.2999999999999998"/>
    <n v="4"/>
    <x v="0"/>
    <n v="2"/>
    <n v="4.5"/>
    <n v="350"/>
    <n v="805"/>
    <x v="8"/>
    <n v="3"/>
    <s v="Q1"/>
    <s v="Thursday"/>
    <s v="Chennai"/>
    <s v="Portal"/>
    <s v="Vendor Query"/>
    <x v="0"/>
    <x v="0"/>
    <s v="Normal"/>
    <s v="Good"/>
    <x v="1"/>
  </r>
  <r>
    <s v="OPS-102208"/>
    <d v="2025-05-05T00:00:00"/>
    <x v="2"/>
    <s v="Chennai"/>
    <s v="System Issue"/>
    <s v="Low"/>
    <x v="0"/>
    <x v="4"/>
    <x v="0"/>
    <n v="14.3"/>
    <n v="48"/>
    <x v="0"/>
    <n v="1"/>
    <n v="4.4000000000000004"/>
    <n v="450"/>
    <n v="6435"/>
    <x v="2"/>
    <n v="5"/>
    <s v="Q2"/>
    <s v="Monday"/>
    <s v="Chennai"/>
    <s v="Email"/>
    <s v="System Issue"/>
    <x v="2"/>
    <x v="0"/>
    <s v="Normal"/>
    <s v="Excellent"/>
    <x v="1"/>
  </r>
  <r>
    <s v="OPS-103467"/>
    <d v="2025-12-04T00:00:00"/>
    <x v="1"/>
    <s v="Gurugram"/>
    <s v="Invoice Query"/>
    <s v="High"/>
    <x v="0"/>
    <x v="1"/>
    <x v="2"/>
    <n v="4.0999999999999996"/>
    <n v="12"/>
    <x v="0"/>
    <n v="1"/>
    <n v="4.3"/>
    <n v="280"/>
    <n v="1148"/>
    <x v="7"/>
    <n v="12"/>
    <s v="Q4"/>
    <s v="Thursday"/>
    <s v="Gurugram"/>
    <s v="Email"/>
    <s v="Invoice Query"/>
    <x v="1"/>
    <x v="0"/>
    <s v="Normal"/>
    <s v="Excellent"/>
    <x v="1"/>
  </r>
  <r>
    <s v="OPS-100538"/>
    <d v="2025-10-04T00:00:00"/>
    <x v="4"/>
    <s v="Noida"/>
    <s v="Vendor Query"/>
    <s v="Medium"/>
    <x v="0"/>
    <x v="2"/>
    <x v="0"/>
    <n v="23.5"/>
    <n v="24"/>
    <x v="0"/>
    <n v="1"/>
    <n v="3.8"/>
    <n v="450"/>
    <n v="10575"/>
    <x v="3"/>
    <n v="10"/>
    <s v="Q4"/>
    <s v="Saturday"/>
    <s v="Noida"/>
    <s v="Email"/>
    <s v="Vendor Query"/>
    <x v="4"/>
    <x v="0"/>
    <s v="Normal"/>
    <s v="Good"/>
    <x v="1"/>
  </r>
  <r>
    <s v="OPS-103768"/>
    <d v="2025-10-19T00:00:00"/>
    <x v="5"/>
    <s v="Hyderabad"/>
    <s v="Report Request"/>
    <s v="Low"/>
    <x v="0"/>
    <x v="4"/>
    <x v="1"/>
    <n v="23.1"/>
    <n v="48"/>
    <x v="0"/>
    <n v="2"/>
    <n v="4.0999999999999996"/>
    <n v="320"/>
    <n v="7392"/>
    <x v="3"/>
    <n v="10"/>
    <s v="Q4"/>
    <s v="Sunday"/>
    <s v="Hyderabad"/>
    <s v="Email"/>
    <s v="Report Request"/>
    <x v="5"/>
    <x v="0"/>
    <s v="Normal"/>
    <s v="Excellent"/>
    <x v="1"/>
  </r>
  <r>
    <s v="OPS-102289"/>
    <d v="2025-02-19T00:00:00"/>
    <x v="3"/>
    <s v="Noida"/>
    <s v="Invoice Query"/>
    <s v="Low"/>
    <x v="1"/>
    <x v="2"/>
    <x v="0"/>
    <n v="24.6"/>
    <n v="48"/>
    <x v="0"/>
    <n v="1"/>
    <n v="4"/>
    <n v="280"/>
    <n v="6888"/>
    <x v="4"/>
    <n v="2"/>
    <s v="Q1"/>
    <s v="Wednesday"/>
    <s v="Noida"/>
    <s v="Portal"/>
    <s v="Invoice Query"/>
    <x v="3"/>
    <x v="0"/>
    <s v="Normal"/>
    <s v="Good"/>
    <x v="1"/>
  </r>
  <r>
    <s v="OPS-100014"/>
    <d v="2025-12-26T00:00:00"/>
    <x v="5"/>
    <s v="Hyderabad"/>
    <s v="Invoice Query"/>
    <s v="Low"/>
    <x v="0"/>
    <x v="1"/>
    <x v="0"/>
    <n v="7.9"/>
    <n v="48"/>
    <x v="0"/>
    <n v="0"/>
    <n v="5"/>
    <n v="280"/>
    <n v="2212"/>
    <x v="7"/>
    <n v="12"/>
    <s v="Q4"/>
    <s v="Friday"/>
    <s v="Hyderabad"/>
    <s v="Email"/>
    <s v="Invoice Query"/>
    <x v="5"/>
    <x v="0"/>
    <s v="Normal"/>
    <s v="Excellent"/>
    <x v="0"/>
  </r>
  <r>
    <s v="OPS-101682"/>
    <d v="2025-12-31T00:00:00"/>
    <x v="1"/>
    <s v="Chennai"/>
    <s v="System Issue"/>
    <s v="Medium"/>
    <x v="3"/>
    <x v="2"/>
    <x v="0"/>
    <n v="15.8"/>
    <n v="24"/>
    <x v="0"/>
    <n v="1"/>
    <n v="4.5999999999999996"/>
    <n v="320"/>
    <n v="5056"/>
    <x v="7"/>
    <n v="12"/>
    <s v="Q4"/>
    <s v="Wednesday"/>
    <s v="Chennai"/>
    <s v="Phone"/>
    <s v="System Issue"/>
    <x v="1"/>
    <x v="0"/>
    <s v="Normal"/>
    <s v="Good"/>
    <x v="1"/>
  </r>
  <r>
    <s v="OPS-100741"/>
    <d v="2025-11-07T00:00:00"/>
    <x v="0"/>
    <s v="Chennai"/>
    <s v="Report Request"/>
    <s v="Low"/>
    <x v="3"/>
    <x v="3"/>
    <x v="0"/>
    <n v="6"/>
    <n v="48"/>
    <x v="0"/>
    <n v="0"/>
    <n v="5"/>
    <n v="450"/>
    <n v="2700"/>
    <x v="6"/>
    <n v="11"/>
    <s v="Q4"/>
    <s v="Friday"/>
    <s v="Chennai"/>
    <s v="Phone"/>
    <s v="Report Request"/>
    <x v="0"/>
    <x v="0"/>
    <s v="Normal"/>
    <s v="Excellent"/>
    <x v="0"/>
  </r>
  <r>
    <s v="OPS-102977"/>
    <d v="2025-02-11T00:00:00"/>
    <x v="0"/>
    <s v="Chennai"/>
    <s v="Vendor Query"/>
    <s v="Critical"/>
    <x v="1"/>
    <x v="0"/>
    <x v="0"/>
    <n v="2.9"/>
    <n v="4"/>
    <x v="0"/>
    <n v="0"/>
    <n v="5"/>
    <n v="320"/>
    <n v="928"/>
    <x v="4"/>
    <n v="2"/>
    <s v="Q1"/>
    <s v="Tuesday"/>
    <s v="Chennai"/>
    <s v="Portal"/>
    <s v="Vendor Query"/>
    <x v="0"/>
    <x v="0"/>
    <s v="Normal"/>
    <s v="Good"/>
    <x v="0"/>
  </r>
  <r>
    <s v="OPS-103387"/>
    <d v="2025-10-02T00:00:00"/>
    <x v="4"/>
    <s v="Gurugram"/>
    <s v="Compliance Request"/>
    <s v="Medium"/>
    <x v="2"/>
    <x v="0"/>
    <x v="2"/>
    <n v="10.199999999999999"/>
    <n v="24"/>
    <x v="0"/>
    <n v="0"/>
    <n v="4.5"/>
    <n v="350"/>
    <n v="3570"/>
    <x v="3"/>
    <n v="10"/>
    <s v="Q4"/>
    <s v="Thursday"/>
    <s v="Gurugram"/>
    <s v="Teams"/>
    <s v="Compliance Request"/>
    <x v="4"/>
    <x v="0"/>
    <s v="Normal"/>
    <s v="Excellent"/>
    <x v="0"/>
  </r>
  <r>
    <s v="OPS-101386"/>
    <d v="2025-08-15T00:00:00"/>
    <x v="5"/>
    <s v="Hyderabad"/>
    <s v="Employee Query"/>
    <s v="High"/>
    <x v="1"/>
    <x v="4"/>
    <x v="0"/>
    <n v="28.9"/>
    <n v="12"/>
    <x v="1"/>
    <n v="0"/>
    <n v="4.0999999999999996"/>
    <n v="400"/>
    <n v="11560"/>
    <x v="1"/>
    <n v="8"/>
    <s v="Q3"/>
    <s v="Friday"/>
    <s v="Hyderabad"/>
    <s v="Portal"/>
    <s v="Employee Query"/>
    <x v="5"/>
    <x v="1"/>
    <s v="Normal"/>
    <s v="Critical"/>
    <x v="0"/>
  </r>
  <r>
    <s v="OPS-102844"/>
    <d v="2025-12-02T00:00:00"/>
    <x v="0"/>
    <s v="Gurugram"/>
    <s v="Compliance Request"/>
    <s v="High"/>
    <x v="0"/>
    <x v="4"/>
    <x v="0"/>
    <n v="15.6"/>
    <n v="12"/>
    <x v="1"/>
    <n v="0"/>
    <n v="4.7"/>
    <n v="280"/>
    <n v="4368"/>
    <x v="7"/>
    <n v="12"/>
    <s v="Q4"/>
    <s v="Tuesday"/>
    <s v="Gurugram"/>
    <s v="Email"/>
    <s v="Compliance Request"/>
    <x v="0"/>
    <x v="1"/>
    <s v="Normal"/>
    <s v="At Risk"/>
    <x v="0"/>
  </r>
  <r>
    <s v="OPS-102404"/>
    <d v="2025-11-06T00:00:00"/>
    <x v="3"/>
    <s v="Pune"/>
    <s v="Data Correction"/>
    <s v="Critical"/>
    <x v="4"/>
    <x v="0"/>
    <x v="0"/>
    <n v="7.7"/>
    <n v="4"/>
    <x v="1"/>
    <n v="0"/>
    <n v="4.4000000000000004"/>
    <n v="320"/>
    <n v="2464"/>
    <x v="6"/>
    <n v="11"/>
    <s v="Q4"/>
    <s v="Thursday"/>
    <s v="Pune"/>
    <s v="Unknown"/>
    <s v="Data Correction"/>
    <x v="3"/>
    <x v="1"/>
    <s v="Critical Risk"/>
    <s v="Critical"/>
    <x v="0"/>
  </r>
  <r>
    <s v="OPS-100335"/>
    <d v="2025-01-06T00:00:00"/>
    <x v="0"/>
    <s v="Gurugram"/>
    <s v="Invoice Query"/>
    <s v="Medium"/>
    <x v="0"/>
    <x v="3"/>
    <x v="1"/>
    <n v="20.9"/>
    <n v="24"/>
    <x v="0"/>
    <n v="2"/>
    <n v="4.2"/>
    <n v="400"/>
    <n v="8360"/>
    <x v="5"/>
    <n v="1"/>
    <s v="Q1"/>
    <s v="Monday"/>
    <s v="Gurugram"/>
    <s v="Email"/>
    <s v="Invoice Query"/>
    <x v="0"/>
    <x v="0"/>
    <s v="Normal"/>
    <s v="Good"/>
    <x v="1"/>
  </r>
  <r>
    <s v="OPS-102737"/>
    <d v="2025-02-24T00:00:00"/>
    <x v="6"/>
    <s v="Gurugram"/>
    <s v="Access Request"/>
    <s v="Medium"/>
    <x v="1"/>
    <x v="0"/>
    <x v="0"/>
    <n v="7.5"/>
    <n v="24"/>
    <x v="0"/>
    <n v="0"/>
    <n v="4.8"/>
    <n v="350"/>
    <n v="2625"/>
    <x v="4"/>
    <n v="2"/>
    <s v="Q1"/>
    <s v="Monday"/>
    <s v="Gurugram"/>
    <s v="Portal"/>
    <s v="Access Request"/>
    <x v="6"/>
    <x v="0"/>
    <s v="Normal"/>
    <s v="Excellent"/>
    <x v="0"/>
  </r>
  <r>
    <s v="OPS-104281"/>
    <d v="2025-08-02T00:00:00"/>
    <x v="5"/>
    <s v="Unknown"/>
    <s v="Access Request"/>
    <s v="Medium"/>
    <x v="2"/>
    <x v="2"/>
    <x v="0"/>
    <n v="10.8"/>
    <n v="24"/>
    <x v="0"/>
    <n v="0"/>
    <n v="5"/>
    <n v="400"/>
    <n v="4320"/>
    <x v="1"/>
    <n v="8"/>
    <s v="Q3"/>
    <s v="Saturday"/>
    <s v="Unknown"/>
    <s v="Teams"/>
    <s v="Access Request"/>
    <x v="5"/>
    <x v="0"/>
    <s v="Normal"/>
    <s v="Excellent"/>
    <x v="0"/>
  </r>
  <r>
    <s v="OPS-104920"/>
    <d v="2025-06-05T00:00:00"/>
    <x v="4"/>
    <s v="Pune"/>
    <s v="Vendor Query"/>
    <s v="Medium"/>
    <x v="0"/>
    <x v="4"/>
    <x v="0"/>
    <n v="8.6"/>
    <n v="24"/>
    <x v="0"/>
    <n v="0"/>
    <n v="4.2"/>
    <n v="320"/>
    <n v="2752"/>
    <x v="0"/>
    <n v="6"/>
    <s v="Q2"/>
    <s v="Thursday"/>
    <s v="Pune"/>
    <s v="Email"/>
    <s v="Vendor Query"/>
    <x v="4"/>
    <x v="0"/>
    <s v="Normal"/>
    <s v="Excellent"/>
    <x v="0"/>
  </r>
  <r>
    <s v="OPS-103496"/>
    <d v="2025-07-03T00:00:00"/>
    <x v="1"/>
    <s v="Noida"/>
    <s v="Access Request"/>
    <s v="High"/>
    <x v="0"/>
    <x v="1"/>
    <x v="0"/>
    <n v="16.3"/>
    <n v="12"/>
    <x v="1"/>
    <n v="0"/>
    <n v="4.8"/>
    <n v="280"/>
    <n v="4564"/>
    <x v="11"/>
    <n v="7"/>
    <s v="Q3"/>
    <s v="Thursday"/>
    <s v="Noida"/>
    <s v="Email"/>
    <s v="Access Request"/>
    <x v="1"/>
    <x v="1"/>
    <s v="Normal"/>
    <s v="At Risk"/>
    <x v="0"/>
  </r>
  <r>
    <s v="OPS-102990"/>
    <d v="2025-01-08T00:00:00"/>
    <x v="1"/>
    <s v="Gurugram"/>
    <s v="Employee Query"/>
    <s v="Low"/>
    <x v="1"/>
    <x v="3"/>
    <x v="1"/>
    <n v="21.4"/>
    <n v="48"/>
    <x v="0"/>
    <n v="2"/>
    <n v="3.8"/>
    <n v="400"/>
    <n v="8560"/>
    <x v="5"/>
    <n v="1"/>
    <s v="Q1"/>
    <s v="Wednesday"/>
    <s v="Gurugram"/>
    <s v="Portal"/>
    <s v="Employee Query"/>
    <x v="1"/>
    <x v="0"/>
    <s v="Normal"/>
    <s v="Excellent"/>
    <x v="1"/>
  </r>
  <r>
    <s v="OPS-103398"/>
    <d v="2025-11-17T00:00:00"/>
    <x v="6"/>
    <s v="Noida"/>
    <s v="Report Request"/>
    <s v="Low"/>
    <x v="2"/>
    <x v="1"/>
    <x v="0"/>
    <n v="14.4"/>
    <n v="48"/>
    <x v="0"/>
    <n v="1"/>
    <n v="4"/>
    <n v="320"/>
    <n v="4608"/>
    <x v="6"/>
    <n v="11"/>
    <s v="Q4"/>
    <s v="Monday"/>
    <s v="Noida"/>
    <s v="Teams"/>
    <s v="Report Request"/>
    <x v="6"/>
    <x v="0"/>
    <s v="Normal"/>
    <s v="Excellent"/>
    <x v="1"/>
  </r>
  <r>
    <s v="OPS-103050"/>
    <d v="2025-11-10T00:00:00"/>
    <x v="3"/>
    <s v="Hyderabad"/>
    <s v="Data Correction"/>
    <s v="Low"/>
    <x v="1"/>
    <x v="2"/>
    <x v="0"/>
    <n v="14.3"/>
    <n v="48"/>
    <x v="0"/>
    <n v="1"/>
    <n v="4.5"/>
    <n v="320"/>
    <n v="4576"/>
    <x v="6"/>
    <n v="11"/>
    <s v="Q4"/>
    <s v="Monday"/>
    <s v="Hyderabad"/>
    <s v="Portal"/>
    <s v="Data Correction"/>
    <x v="3"/>
    <x v="0"/>
    <s v="Normal"/>
    <s v="Excellent"/>
    <x v="1"/>
  </r>
  <r>
    <s v="OPS-102236"/>
    <d v="2025-05-29T00:00:00"/>
    <x v="5"/>
    <s v="Bengaluru"/>
    <s v="Vendor Query"/>
    <s v="Low"/>
    <x v="0"/>
    <x v="3"/>
    <x v="0"/>
    <n v="2.7"/>
    <n v="48"/>
    <x v="0"/>
    <n v="0"/>
    <n v="5"/>
    <n v="280"/>
    <n v="756"/>
    <x v="2"/>
    <n v="5"/>
    <s v="Q2"/>
    <s v="Thursday"/>
    <s v="Bengaluru"/>
    <s v="Email"/>
    <s v="Vendor Query"/>
    <x v="5"/>
    <x v="0"/>
    <s v="Normal"/>
    <s v="Excellent"/>
    <x v="0"/>
  </r>
  <r>
    <s v="OPS-100942"/>
    <d v="2025-08-17T00:00:00"/>
    <x v="4"/>
    <s v="Gurugram"/>
    <s v="Employee Query"/>
    <s v="High"/>
    <x v="3"/>
    <x v="0"/>
    <x v="0"/>
    <n v="8.4"/>
    <n v="12"/>
    <x v="0"/>
    <n v="1"/>
    <n v="3.9"/>
    <n v="350"/>
    <n v="2940"/>
    <x v="1"/>
    <n v="8"/>
    <s v="Q3"/>
    <s v="Sunday"/>
    <s v="Gurugram"/>
    <s v="Phone"/>
    <s v="Employee Query"/>
    <x v="4"/>
    <x v="0"/>
    <s v="Normal"/>
    <s v="Good"/>
    <x v="1"/>
  </r>
  <r>
    <s v="OPS-104381"/>
    <d v="2025-02-15T00:00:00"/>
    <x v="4"/>
    <s v="Hyderabad"/>
    <s v="Access Request"/>
    <s v="Medium"/>
    <x v="1"/>
    <x v="3"/>
    <x v="1"/>
    <n v="11.7"/>
    <n v="24"/>
    <x v="0"/>
    <n v="3"/>
    <n v="3.9"/>
    <n v="320"/>
    <n v="3744"/>
    <x v="4"/>
    <n v="2"/>
    <s v="Q1"/>
    <s v="Saturday"/>
    <s v="Hyderabad"/>
    <s v="Portal"/>
    <s v="Access Request"/>
    <x v="4"/>
    <x v="0"/>
    <s v="Normal"/>
    <s v="Excellent"/>
    <x v="1"/>
  </r>
  <r>
    <s v="OPS-102948"/>
    <d v="2025-10-11T00:00:00"/>
    <x v="3"/>
    <s v="Hyderabad"/>
    <s v="Vendor Query"/>
    <s v="Medium"/>
    <x v="0"/>
    <x v="0"/>
    <x v="0"/>
    <n v="32.1"/>
    <n v="24"/>
    <x v="1"/>
    <n v="1"/>
    <n v="3.2"/>
    <n v="450"/>
    <n v="14445"/>
    <x v="3"/>
    <n v="10"/>
    <s v="Q4"/>
    <s v="Saturday"/>
    <s v="Hyderabad"/>
    <s v="Email"/>
    <s v="Vendor Query"/>
    <x v="3"/>
    <x v="1"/>
    <s v="Normal"/>
    <s v="At Risk"/>
    <x v="1"/>
  </r>
  <r>
    <s v="OPS-101185"/>
    <d v="2025-05-08T00:00:00"/>
    <x v="2"/>
    <s v="Gurugram"/>
    <s v="Compliance Request"/>
    <s v="Low"/>
    <x v="1"/>
    <x v="4"/>
    <x v="0"/>
    <n v="10.6"/>
    <n v="48"/>
    <x v="0"/>
    <n v="0"/>
    <n v="4.0999999999999996"/>
    <n v="450"/>
    <n v="4770"/>
    <x v="2"/>
    <n v="5"/>
    <s v="Q2"/>
    <s v="Thursday"/>
    <s v="Gurugram"/>
    <s v="Portal"/>
    <s v="Compliance Request"/>
    <x v="2"/>
    <x v="0"/>
    <s v="Normal"/>
    <s v="Excellent"/>
    <x v="0"/>
  </r>
  <r>
    <s v="OPS-104262"/>
    <d v="2025-05-04T00:00:00"/>
    <x v="4"/>
    <s v="Hyderabad"/>
    <s v="Access Request"/>
    <s v="Low"/>
    <x v="3"/>
    <x v="3"/>
    <x v="1"/>
    <n v="19.399999999999999"/>
    <n v="48"/>
    <x v="0"/>
    <n v="1"/>
    <n v="4.2"/>
    <n v="350"/>
    <n v="6790"/>
    <x v="2"/>
    <n v="5"/>
    <s v="Q2"/>
    <s v="Sunday"/>
    <s v="Hyderabad"/>
    <s v="Phone"/>
    <s v="Access Request"/>
    <x v="4"/>
    <x v="0"/>
    <s v="Normal"/>
    <s v="Excellent"/>
    <x v="1"/>
  </r>
  <r>
    <s v="OPS-102278"/>
    <d v="2025-09-26T00:00:00"/>
    <x v="2"/>
    <s v="Mumbai"/>
    <s v="Access Request"/>
    <s v="Low"/>
    <x v="3"/>
    <x v="3"/>
    <x v="2"/>
    <n v="3.1"/>
    <n v="48"/>
    <x v="0"/>
    <n v="0"/>
    <n v="4.8"/>
    <n v="400"/>
    <n v="1240"/>
    <x v="9"/>
    <n v="9"/>
    <s v="Q3"/>
    <s v="Friday"/>
    <s v="Mumbai"/>
    <s v="Phone"/>
    <s v="Access Request"/>
    <x v="2"/>
    <x v="0"/>
    <s v="Normal"/>
    <s v="Excellent"/>
    <x v="0"/>
  </r>
  <r>
    <s v="OPS-103932"/>
    <d v="2025-01-06T00:00:00"/>
    <x v="3"/>
    <s v="Unknown"/>
    <s v="Employee Query"/>
    <s v="Critical"/>
    <x v="0"/>
    <x v="4"/>
    <x v="0"/>
    <n v="7"/>
    <n v="4"/>
    <x v="1"/>
    <n v="1"/>
    <n v="4.9000000000000004"/>
    <n v="400"/>
    <n v="2800"/>
    <x v="5"/>
    <n v="1"/>
    <s v="Q1"/>
    <s v="Monday"/>
    <s v="Unknown"/>
    <s v="Email"/>
    <s v="Employee Query"/>
    <x v="3"/>
    <x v="1"/>
    <s v="Normal"/>
    <s v="Critical"/>
    <x v="1"/>
  </r>
  <r>
    <s v="OPS-101852"/>
    <d v="2025-11-24T00:00:00"/>
    <x v="0"/>
    <s v="Bengaluru"/>
    <s v="Report Request"/>
    <s v="Medium"/>
    <x v="0"/>
    <x v="1"/>
    <x v="1"/>
    <n v="5.6"/>
    <n v="24"/>
    <x v="0"/>
    <n v="1"/>
    <n v="4.8"/>
    <n v="280"/>
    <n v="1568"/>
    <x v="6"/>
    <n v="11"/>
    <s v="Q4"/>
    <s v="Monday"/>
    <s v="Bengaluru"/>
    <s v="Email"/>
    <s v="Report Request"/>
    <x v="0"/>
    <x v="0"/>
    <s v="Normal"/>
    <s v="Excellent"/>
    <x v="1"/>
  </r>
  <r>
    <s v="OPS-104138"/>
    <d v="2025-08-27T00:00:00"/>
    <x v="2"/>
    <s v="Chennai"/>
    <s v="Report Request"/>
    <s v="Medium"/>
    <x v="0"/>
    <x v="1"/>
    <x v="0"/>
    <n v="12.7"/>
    <n v="24"/>
    <x v="0"/>
    <n v="0"/>
    <n v="4.7"/>
    <n v="280"/>
    <n v="3556"/>
    <x v="1"/>
    <n v="8"/>
    <s v="Q3"/>
    <s v="Wednesday"/>
    <s v="Chennai"/>
    <s v="Email"/>
    <s v="Report Request"/>
    <x v="2"/>
    <x v="0"/>
    <s v="Normal"/>
    <s v="Good"/>
    <x v="0"/>
  </r>
  <r>
    <s v="OPS-102797"/>
    <d v="2025-04-28T00:00:00"/>
    <x v="5"/>
    <s v="Gurugram"/>
    <s v="Access Request"/>
    <s v="Medium"/>
    <x v="0"/>
    <x v="0"/>
    <x v="0"/>
    <n v="6.2"/>
    <n v="24"/>
    <x v="0"/>
    <n v="1"/>
    <n v="5"/>
    <n v="450"/>
    <n v="2790"/>
    <x v="10"/>
    <n v="4"/>
    <s v="Q2"/>
    <s v="Monday"/>
    <s v="Gurugram"/>
    <s v="Email"/>
    <s v="Access Request"/>
    <x v="5"/>
    <x v="0"/>
    <s v="Normal"/>
    <s v="Excellent"/>
    <x v="1"/>
  </r>
  <r>
    <s v="OPS-104876"/>
    <d v="2025-02-19T00:00:00"/>
    <x v="5"/>
    <s v="Pune"/>
    <s v="Access Request"/>
    <s v="Low"/>
    <x v="1"/>
    <x v="4"/>
    <x v="0"/>
    <n v="22.1"/>
    <n v="48"/>
    <x v="0"/>
    <n v="0"/>
    <n v="4.7"/>
    <n v="350"/>
    <n v="7735"/>
    <x v="4"/>
    <n v="2"/>
    <s v="Q1"/>
    <s v="Wednesday"/>
    <s v="Pune"/>
    <s v="Portal"/>
    <s v="Access Request"/>
    <x v="5"/>
    <x v="0"/>
    <s v="Normal"/>
    <s v="Excellent"/>
    <x v="0"/>
  </r>
  <r>
    <s v="OPS-101887"/>
    <d v="2025-10-15T00:00:00"/>
    <x v="4"/>
    <s v="Bengaluru"/>
    <s v="Compliance Request"/>
    <s v="Medium"/>
    <x v="2"/>
    <x v="3"/>
    <x v="0"/>
    <n v="3.2"/>
    <n v="24"/>
    <x v="0"/>
    <n v="0"/>
    <n v="4.4000000000000004"/>
    <n v="350"/>
    <n v="1120"/>
    <x v="3"/>
    <n v="10"/>
    <s v="Q4"/>
    <s v="Wednesday"/>
    <s v="Bengaluru"/>
    <s v="Teams"/>
    <s v="Compliance Request"/>
    <x v="4"/>
    <x v="0"/>
    <s v="Normal"/>
    <s v="Excellent"/>
    <x v="0"/>
  </r>
  <r>
    <s v="OPS-103660"/>
    <d v="2025-12-01T00:00:00"/>
    <x v="2"/>
    <s v="Pune"/>
    <s v="System Issue"/>
    <s v="Medium"/>
    <x v="2"/>
    <x v="4"/>
    <x v="0"/>
    <n v="6.2"/>
    <n v="24"/>
    <x v="0"/>
    <n v="0"/>
    <n v="5"/>
    <n v="450"/>
    <n v="2790"/>
    <x v="7"/>
    <n v="12"/>
    <s v="Q4"/>
    <s v="Monday"/>
    <s v="Pune"/>
    <s v="Teams"/>
    <s v="System Issue"/>
    <x v="2"/>
    <x v="0"/>
    <s v="Normal"/>
    <s v="Excellent"/>
    <x v="0"/>
  </r>
  <r>
    <s v="OPS-103616"/>
    <d v="2025-06-11T00:00:00"/>
    <x v="2"/>
    <s v="Pune"/>
    <s v="Access Request"/>
    <s v="Medium"/>
    <x v="0"/>
    <x v="2"/>
    <x v="0"/>
    <n v="9.4"/>
    <n v="24"/>
    <x v="0"/>
    <n v="1"/>
    <n v="4.3"/>
    <n v="350"/>
    <n v="3290"/>
    <x v="0"/>
    <n v="6"/>
    <s v="Q2"/>
    <s v="Wednesday"/>
    <s v="Pune"/>
    <s v="Email"/>
    <s v="Access Request"/>
    <x v="2"/>
    <x v="0"/>
    <s v="Normal"/>
    <s v="Excellent"/>
    <x v="1"/>
  </r>
  <r>
    <s v="OPS-103520"/>
    <d v="2025-06-28T00:00:00"/>
    <x v="0"/>
    <s v="Pune"/>
    <s v="Vendor Query"/>
    <s v="High"/>
    <x v="1"/>
    <x v="3"/>
    <x v="0"/>
    <n v="3.8"/>
    <n v="12"/>
    <x v="0"/>
    <n v="0"/>
    <n v="4.9000000000000004"/>
    <n v="400"/>
    <n v="1520"/>
    <x v="0"/>
    <n v="6"/>
    <s v="Q2"/>
    <s v="Saturday"/>
    <s v="Pune"/>
    <s v="Portal"/>
    <s v="Vendor Query"/>
    <x v="0"/>
    <x v="0"/>
    <s v="Normal"/>
    <s v="Excellent"/>
    <x v="0"/>
  </r>
  <r>
    <s v="OPS-102398"/>
    <d v="2025-06-13T00:00:00"/>
    <x v="3"/>
    <s v="Hyderabad"/>
    <s v="Report Request"/>
    <s v="Medium"/>
    <x v="1"/>
    <x v="2"/>
    <x v="0"/>
    <n v="15.6"/>
    <n v="24"/>
    <x v="0"/>
    <n v="0"/>
    <n v="4"/>
    <n v="450"/>
    <n v="7020"/>
    <x v="0"/>
    <n v="6"/>
    <s v="Q2"/>
    <s v="Friday"/>
    <s v="Hyderabad"/>
    <s v="Portal"/>
    <s v="Report Request"/>
    <x v="3"/>
    <x v="0"/>
    <s v="Normal"/>
    <s v="Good"/>
    <x v="0"/>
  </r>
  <r>
    <s v="OPS-102094"/>
    <d v="2025-04-08T00:00:00"/>
    <x v="0"/>
    <s v="Bengaluru"/>
    <s v="System Issue"/>
    <s v="Medium"/>
    <x v="0"/>
    <x v="2"/>
    <x v="0"/>
    <n v="9.3000000000000007"/>
    <n v="24"/>
    <x v="0"/>
    <n v="0"/>
    <n v="5"/>
    <n v="450"/>
    <n v="4185"/>
    <x v="10"/>
    <n v="4"/>
    <s v="Q2"/>
    <s v="Tuesday"/>
    <s v="Bengaluru"/>
    <s v="Email"/>
    <s v="System Issue"/>
    <x v="0"/>
    <x v="0"/>
    <s v="Normal"/>
    <s v="Excellent"/>
    <x v="0"/>
  </r>
  <r>
    <s v="OPS-102157"/>
    <d v="2025-11-20T00:00:00"/>
    <x v="1"/>
    <s v="Pune"/>
    <s v="Compliance Request"/>
    <s v="Low"/>
    <x v="1"/>
    <x v="2"/>
    <x v="0"/>
    <n v="8.3000000000000007"/>
    <n v="48"/>
    <x v="0"/>
    <n v="1"/>
    <n v="4.5999999999999996"/>
    <n v="400"/>
    <n v="3320"/>
    <x v="6"/>
    <n v="11"/>
    <s v="Q4"/>
    <s v="Thursday"/>
    <s v="Pune"/>
    <s v="Portal"/>
    <s v="Compliance Request"/>
    <x v="1"/>
    <x v="0"/>
    <s v="Normal"/>
    <s v="Excellent"/>
    <x v="1"/>
  </r>
  <r>
    <s v="OPS-103690"/>
    <d v="2025-11-02T00:00:00"/>
    <x v="2"/>
    <s v="Mumbai"/>
    <s v="Compliance Request"/>
    <s v="High"/>
    <x v="0"/>
    <x v="1"/>
    <x v="0"/>
    <n v="18.100000000000001"/>
    <n v="12"/>
    <x v="1"/>
    <n v="1"/>
    <n v="4.2"/>
    <n v="400"/>
    <n v="7240"/>
    <x v="6"/>
    <n v="11"/>
    <s v="Q4"/>
    <s v="Sunday"/>
    <s v="Mumbai"/>
    <s v="Email"/>
    <s v="Compliance Request"/>
    <x v="2"/>
    <x v="1"/>
    <s v="Normal"/>
    <s v="Critical"/>
    <x v="1"/>
  </r>
  <r>
    <s v="OPS-100030"/>
    <d v="2025-02-18T00:00:00"/>
    <x v="2"/>
    <s v="Pune"/>
    <s v="System Issue"/>
    <s v="Low"/>
    <x v="3"/>
    <x v="4"/>
    <x v="0"/>
    <n v="3.2"/>
    <n v="48"/>
    <x v="0"/>
    <n v="0"/>
    <n v="4.5"/>
    <n v="400"/>
    <n v="1280"/>
    <x v="4"/>
    <n v="2"/>
    <s v="Q1"/>
    <s v="Tuesday"/>
    <s v="Pune"/>
    <s v="Phone"/>
    <s v="System Issue"/>
    <x v="2"/>
    <x v="0"/>
    <s v="Normal"/>
    <s v="Excellent"/>
    <x v="0"/>
  </r>
  <r>
    <s v="OPS-104278"/>
    <d v="2025-11-14T00:00:00"/>
    <x v="6"/>
    <s v="Mumbai"/>
    <s v="Data Correction"/>
    <s v="Medium"/>
    <x v="0"/>
    <x v="3"/>
    <x v="1"/>
    <n v="13.6"/>
    <n v="24"/>
    <x v="0"/>
    <n v="2"/>
    <s v="Unknown"/>
    <n v="320"/>
    <n v="4352"/>
    <x v="6"/>
    <n v="11"/>
    <s v="Q4"/>
    <s v="Friday"/>
    <s v="Mumbai"/>
    <s v="Email"/>
    <s v="Data Correction"/>
    <x v="6"/>
    <x v="0"/>
    <s v="Normal"/>
    <s v="Good"/>
    <x v="1"/>
  </r>
  <r>
    <s v="OPS-102670"/>
    <d v="2025-05-16T00:00:00"/>
    <x v="0"/>
    <s v="Bengaluru"/>
    <s v="Invoice Query"/>
    <s v="Medium"/>
    <x v="0"/>
    <x v="4"/>
    <x v="0"/>
    <n v="6.7"/>
    <n v="24"/>
    <x v="0"/>
    <n v="0"/>
    <n v="4.2"/>
    <n v="280"/>
    <n v="1876"/>
    <x v="2"/>
    <n v="5"/>
    <s v="Q2"/>
    <s v="Friday"/>
    <s v="Bengaluru"/>
    <s v="Email"/>
    <s v="Invoice Query"/>
    <x v="0"/>
    <x v="0"/>
    <s v="Normal"/>
    <s v="Excellent"/>
    <x v="0"/>
  </r>
  <r>
    <s v="OPS-103492"/>
    <d v="2025-09-03T00:00:00"/>
    <x v="0"/>
    <s v="Noida"/>
    <s v="Employee Query"/>
    <s v="Critical"/>
    <x v="2"/>
    <x v="4"/>
    <x v="0"/>
    <n v="4.7"/>
    <n v="4"/>
    <x v="1"/>
    <n v="1"/>
    <n v="4.5999999999999996"/>
    <n v="400"/>
    <n v="1880"/>
    <x v="9"/>
    <n v="9"/>
    <s v="Q3"/>
    <s v="Wednesday"/>
    <s v="Noida"/>
    <s v="Teams"/>
    <s v="Employee Query"/>
    <x v="0"/>
    <x v="1"/>
    <s v="Normal"/>
    <s v="At Risk"/>
    <x v="1"/>
  </r>
  <r>
    <s v="OPS-104731"/>
    <d v="2025-08-03T00:00:00"/>
    <x v="3"/>
    <s v="Mumbai"/>
    <s v="Data Correction"/>
    <s v="Low"/>
    <x v="0"/>
    <x v="1"/>
    <x v="0"/>
    <n v="23.7"/>
    <n v="48"/>
    <x v="0"/>
    <n v="0"/>
    <n v="3.8"/>
    <n v="280"/>
    <n v="6636"/>
    <x v="1"/>
    <n v="8"/>
    <s v="Q3"/>
    <s v="Sunday"/>
    <s v="Mumbai"/>
    <s v="Email"/>
    <s v="Data Correction"/>
    <x v="3"/>
    <x v="0"/>
    <s v="Normal"/>
    <s v="Excellent"/>
    <x v="0"/>
  </r>
  <r>
    <s v="OPS-104201"/>
    <d v="2025-03-11T00:00:00"/>
    <x v="1"/>
    <s v="Gurugram"/>
    <s v="Data Correction"/>
    <s v="Low"/>
    <x v="0"/>
    <x v="0"/>
    <x v="0"/>
    <n v="1.3"/>
    <n v="48"/>
    <x v="0"/>
    <n v="2"/>
    <n v="4.5"/>
    <n v="450"/>
    <n v="585"/>
    <x v="8"/>
    <n v="3"/>
    <s v="Q1"/>
    <s v="Tuesday"/>
    <s v="Gurugram"/>
    <s v="Email"/>
    <s v="Data Correction"/>
    <x v="1"/>
    <x v="0"/>
    <s v="Normal"/>
    <s v="Excellent"/>
    <x v="1"/>
  </r>
  <r>
    <s v="OPS-104157"/>
    <d v="2025-05-29T00:00:00"/>
    <x v="3"/>
    <s v="Pune"/>
    <s v="Compliance Request"/>
    <s v="Critical"/>
    <x v="3"/>
    <x v="0"/>
    <x v="0"/>
    <n v="5.7"/>
    <n v="4"/>
    <x v="1"/>
    <n v="0"/>
    <n v="5"/>
    <n v="400"/>
    <n v="2280"/>
    <x v="2"/>
    <n v="5"/>
    <s v="Q2"/>
    <s v="Thursday"/>
    <s v="Pune"/>
    <s v="Phone"/>
    <s v="Compliance Request"/>
    <x v="3"/>
    <x v="1"/>
    <s v="Normal"/>
    <s v="At Risk"/>
    <x v="0"/>
  </r>
  <r>
    <s v="OPS-101108"/>
    <d v="2025-06-06T00:00:00"/>
    <x v="2"/>
    <s v="Noida"/>
    <s v="Vendor Query"/>
    <s v="Medium"/>
    <x v="0"/>
    <x v="1"/>
    <x v="0"/>
    <n v="4.5"/>
    <n v="24"/>
    <x v="0"/>
    <n v="2"/>
    <n v="4"/>
    <n v="350"/>
    <n v="1575"/>
    <x v="0"/>
    <n v="6"/>
    <s v="Q2"/>
    <s v="Friday"/>
    <s v="Noida"/>
    <s v="Email"/>
    <s v="Vendor Query"/>
    <x v="2"/>
    <x v="0"/>
    <s v="Normal"/>
    <s v="Excellent"/>
    <x v="1"/>
  </r>
  <r>
    <s v="OPS-100491"/>
    <d v="2025-08-11T00:00:00"/>
    <x v="0"/>
    <s v="Mumbai"/>
    <s v="Invoice Query"/>
    <s v="Low"/>
    <x v="0"/>
    <x v="0"/>
    <x v="0"/>
    <n v="2.2999999999999998"/>
    <n v="48"/>
    <x v="0"/>
    <n v="0"/>
    <n v="5"/>
    <n v="280"/>
    <n v="644"/>
    <x v="1"/>
    <n v="8"/>
    <s v="Q3"/>
    <s v="Monday"/>
    <s v="Mumbai"/>
    <s v="Email"/>
    <s v="Invoice Query"/>
    <x v="0"/>
    <x v="0"/>
    <s v="Normal"/>
    <s v="Excellent"/>
    <x v="0"/>
  </r>
  <r>
    <s v="OPS-100316"/>
    <d v="2025-10-10T00:00:00"/>
    <x v="4"/>
    <s v="Pune"/>
    <s v="Invoice Query"/>
    <s v="Medium"/>
    <x v="0"/>
    <x v="0"/>
    <x v="2"/>
    <n v="15.9"/>
    <n v="24"/>
    <x v="0"/>
    <n v="0"/>
    <n v="4.8"/>
    <n v="450"/>
    <n v="7155"/>
    <x v="3"/>
    <n v="10"/>
    <s v="Q4"/>
    <s v="Friday"/>
    <s v="Pune"/>
    <s v="Email"/>
    <s v="Invoice Query"/>
    <x v="4"/>
    <x v="0"/>
    <s v="Normal"/>
    <s v="Good"/>
    <x v="0"/>
  </r>
  <r>
    <s v="OPS-101475"/>
    <d v="2025-06-01T00:00:00"/>
    <x v="6"/>
    <s v="Gurugram"/>
    <s v="Vendor Query"/>
    <s v="Medium"/>
    <x v="0"/>
    <x v="0"/>
    <x v="0"/>
    <n v="8.1"/>
    <n v="24"/>
    <x v="0"/>
    <n v="0"/>
    <n v="5"/>
    <n v="450"/>
    <n v="3645"/>
    <x v="0"/>
    <n v="6"/>
    <s v="Q2"/>
    <s v="Sunday"/>
    <s v="Gurugram"/>
    <s v="Email"/>
    <s v="Vendor Query"/>
    <x v="6"/>
    <x v="0"/>
    <s v="Normal"/>
    <s v="Excellent"/>
    <x v="0"/>
  </r>
  <r>
    <s v="OPS-100382"/>
    <d v="2025-02-05T00:00:00"/>
    <x v="5"/>
    <s v="Chennai"/>
    <s v="Employee Query"/>
    <s v="Low"/>
    <x v="1"/>
    <x v="4"/>
    <x v="0"/>
    <n v="14.1"/>
    <n v="48"/>
    <x v="0"/>
    <n v="1"/>
    <n v="4.2"/>
    <n v="450"/>
    <n v="6345"/>
    <x v="4"/>
    <n v="2"/>
    <s v="Q1"/>
    <s v="Wednesday"/>
    <s v="Chennai"/>
    <s v="Portal"/>
    <s v="Employee Query"/>
    <x v="5"/>
    <x v="0"/>
    <s v="Normal"/>
    <s v="Excellent"/>
    <x v="1"/>
  </r>
  <r>
    <s v="OPS-104519"/>
    <d v="2025-12-10T00:00:00"/>
    <x v="1"/>
    <s v="Gurugram"/>
    <s v="Vendor Query"/>
    <s v="Medium"/>
    <x v="1"/>
    <x v="0"/>
    <x v="0"/>
    <n v="13.2"/>
    <n v="24"/>
    <x v="0"/>
    <n v="0"/>
    <n v="4.7"/>
    <n v="450"/>
    <n v="5940"/>
    <x v="7"/>
    <n v="12"/>
    <s v="Q4"/>
    <s v="Wednesday"/>
    <s v="Gurugram"/>
    <s v="Portal"/>
    <s v="Vendor Query"/>
    <x v="1"/>
    <x v="0"/>
    <s v="Normal"/>
    <s v="Good"/>
    <x v="0"/>
  </r>
  <r>
    <s v="OPS-104975"/>
    <d v="2025-12-16T00:00:00"/>
    <x v="5"/>
    <s v="Gurugram"/>
    <s v="Vendor Query"/>
    <s v="Medium"/>
    <x v="3"/>
    <x v="3"/>
    <x v="2"/>
    <n v="14.7"/>
    <n v="24"/>
    <x v="0"/>
    <n v="0"/>
    <n v="4.8"/>
    <n v="400"/>
    <n v="5880"/>
    <x v="7"/>
    <n v="12"/>
    <s v="Q4"/>
    <s v="Tuesday"/>
    <s v="Gurugram"/>
    <s v="Phone"/>
    <s v="Vendor Query"/>
    <x v="5"/>
    <x v="0"/>
    <s v="Normal"/>
    <s v="Good"/>
    <x v="0"/>
  </r>
  <r>
    <s v="OPS-103812"/>
    <d v="2025-07-07T00:00:00"/>
    <x v="3"/>
    <s v="Hyderabad"/>
    <s v="Employee Query"/>
    <s v="Medium"/>
    <x v="0"/>
    <x v="1"/>
    <x v="0"/>
    <n v="20.2"/>
    <n v="24"/>
    <x v="0"/>
    <n v="0"/>
    <n v="4.3"/>
    <n v="450"/>
    <n v="9090"/>
    <x v="11"/>
    <n v="7"/>
    <s v="Q3"/>
    <s v="Monday"/>
    <s v="Hyderabad"/>
    <s v="Email"/>
    <s v="Employee Query"/>
    <x v="3"/>
    <x v="0"/>
    <s v="Normal"/>
    <s v="Good"/>
    <x v="0"/>
  </r>
  <r>
    <s v="OPS-103596"/>
    <d v="2025-01-23T00:00:00"/>
    <x v="2"/>
    <s v="Bengaluru"/>
    <s v="Vendor Query"/>
    <s v="Low"/>
    <x v="0"/>
    <x v="4"/>
    <x v="1"/>
    <n v="25.3"/>
    <n v="48"/>
    <x v="0"/>
    <n v="1"/>
    <n v="4"/>
    <n v="350"/>
    <n v="8855"/>
    <x v="5"/>
    <n v="1"/>
    <s v="Q1"/>
    <s v="Thursday"/>
    <s v="Bengaluru"/>
    <s v="Email"/>
    <s v="Vendor Query"/>
    <x v="2"/>
    <x v="0"/>
    <s v="Normal"/>
    <s v="Good"/>
    <x v="1"/>
  </r>
  <r>
    <s v="OPS-100446"/>
    <d v="2025-05-02T00:00:00"/>
    <x v="5"/>
    <s v="Gurugram"/>
    <s v="Invoice Query"/>
    <s v="High"/>
    <x v="0"/>
    <x v="2"/>
    <x v="2"/>
    <n v="13.6"/>
    <n v="12"/>
    <x v="1"/>
    <n v="1"/>
    <n v="4.5999999999999996"/>
    <n v="400"/>
    <n v="5440"/>
    <x v="2"/>
    <n v="5"/>
    <s v="Q2"/>
    <s v="Friday"/>
    <s v="Gurugram"/>
    <s v="Email"/>
    <s v="Invoice Query"/>
    <x v="5"/>
    <x v="1"/>
    <s v="Normal"/>
    <s v="At Risk"/>
    <x v="1"/>
  </r>
  <r>
    <s v="OPS-104760"/>
    <d v="2025-06-27T00:00:00"/>
    <x v="6"/>
    <s v="Gurugram"/>
    <s v="Vendor Query"/>
    <s v="Low"/>
    <x v="0"/>
    <x v="4"/>
    <x v="0"/>
    <n v="8.3000000000000007"/>
    <n v="48"/>
    <x v="0"/>
    <n v="0"/>
    <n v="4.7"/>
    <n v="320"/>
    <n v="2656"/>
    <x v="0"/>
    <n v="6"/>
    <s v="Q2"/>
    <s v="Friday"/>
    <s v="Gurugram"/>
    <s v="Email"/>
    <s v="Vendor Query"/>
    <x v="6"/>
    <x v="0"/>
    <s v="Normal"/>
    <s v="Excellent"/>
    <x v="0"/>
  </r>
  <r>
    <s v="OPS-104073"/>
    <d v="2025-10-09T00:00:00"/>
    <x v="4"/>
    <s v="Gurugram"/>
    <s v="Report Request"/>
    <s v="Medium"/>
    <x v="0"/>
    <x v="0"/>
    <x v="0"/>
    <n v="9.3000000000000007"/>
    <n v="24"/>
    <x v="0"/>
    <n v="0"/>
    <n v="4.5999999999999996"/>
    <n v="280"/>
    <n v="2604"/>
    <x v="3"/>
    <n v="10"/>
    <s v="Q4"/>
    <s v="Thursday"/>
    <s v="Gurugram"/>
    <s v="Email"/>
    <s v="Report Request"/>
    <x v="4"/>
    <x v="0"/>
    <s v="Normal"/>
    <s v="Excellent"/>
    <x v="0"/>
  </r>
  <r>
    <s v="OPS-100627"/>
    <d v="2025-10-19T00:00:00"/>
    <x v="5"/>
    <s v="Hyderabad"/>
    <s v="Report Request"/>
    <s v="High"/>
    <x v="0"/>
    <x v="2"/>
    <x v="0"/>
    <n v="2.2999999999999998"/>
    <n v="12"/>
    <x v="0"/>
    <n v="2"/>
    <n v="4.3"/>
    <n v="320"/>
    <n v="736"/>
    <x v="3"/>
    <n v="10"/>
    <s v="Q4"/>
    <s v="Sunday"/>
    <s v="Hyderabad"/>
    <s v="Email"/>
    <s v="Report Request"/>
    <x v="5"/>
    <x v="0"/>
    <s v="Normal"/>
    <s v="Excellent"/>
    <x v="1"/>
  </r>
  <r>
    <s v="OPS-101113"/>
    <d v="2025-05-10T00:00:00"/>
    <x v="1"/>
    <s v="Mumbai"/>
    <s v="Access Request"/>
    <s v="Low"/>
    <x v="0"/>
    <x v="1"/>
    <x v="1"/>
    <n v="20.2"/>
    <n v="48"/>
    <x v="0"/>
    <n v="2"/>
    <n v="4.0999999999999996"/>
    <n v="450"/>
    <n v="9090"/>
    <x v="2"/>
    <n v="5"/>
    <s v="Q2"/>
    <s v="Saturday"/>
    <s v="Mumbai"/>
    <s v="Email"/>
    <s v="Access Request"/>
    <x v="1"/>
    <x v="0"/>
    <s v="Normal"/>
    <s v="Excellent"/>
    <x v="1"/>
  </r>
  <r>
    <s v="OPS-101485"/>
    <d v="2025-02-08T00:00:00"/>
    <x v="0"/>
    <s v="Mumbai"/>
    <s v="Vendor Query"/>
    <s v="Low"/>
    <x v="0"/>
    <x v="0"/>
    <x v="0"/>
    <n v="4.3"/>
    <n v="48"/>
    <x v="0"/>
    <n v="0"/>
    <n v="3.9"/>
    <n v="450"/>
    <n v="1935"/>
    <x v="4"/>
    <n v="2"/>
    <s v="Q1"/>
    <s v="Saturday"/>
    <s v="Mumbai"/>
    <s v="Email"/>
    <s v="Vendor Query"/>
    <x v="0"/>
    <x v="0"/>
    <s v="Normal"/>
    <s v="Excellent"/>
    <x v="0"/>
  </r>
  <r>
    <s v="OPS-104365"/>
    <d v="2025-09-05T00:00:00"/>
    <x v="4"/>
    <s v="Bengaluru"/>
    <s v="Employee Query"/>
    <s v="Medium"/>
    <x v="0"/>
    <x v="0"/>
    <x v="0"/>
    <n v="6.5"/>
    <n v="24"/>
    <x v="0"/>
    <n v="0"/>
    <n v="5"/>
    <n v="450"/>
    <n v="2925"/>
    <x v="9"/>
    <n v="9"/>
    <s v="Q3"/>
    <s v="Friday"/>
    <s v="Bengaluru"/>
    <s v="Email"/>
    <s v="Employee Query"/>
    <x v="4"/>
    <x v="0"/>
    <s v="Normal"/>
    <s v="Excellent"/>
    <x v="0"/>
  </r>
  <r>
    <s v="OPS-102978"/>
    <d v="2025-11-12T00:00:00"/>
    <x v="0"/>
    <s v="Noida"/>
    <s v="Data Correction"/>
    <s v="Low"/>
    <x v="0"/>
    <x v="4"/>
    <x v="0"/>
    <n v="10.8"/>
    <n v="48"/>
    <x v="0"/>
    <n v="0"/>
    <n v="5"/>
    <n v="450"/>
    <n v="4860"/>
    <x v="6"/>
    <n v="11"/>
    <s v="Q4"/>
    <s v="Wednesday"/>
    <s v="Noida"/>
    <s v="Email"/>
    <s v="Data Correction"/>
    <x v="0"/>
    <x v="0"/>
    <s v="Normal"/>
    <s v="Excellent"/>
    <x v="0"/>
  </r>
  <r>
    <s v="OPS-103196"/>
    <d v="2025-01-21T00:00:00"/>
    <x v="2"/>
    <s v="Noida"/>
    <s v="Report Request"/>
    <s v="Low"/>
    <x v="1"/>
    <x v="3"/>
    <x v="0"/>
    <n v="12.5"/>
    <n v="48"/>
    <x v="0"/>
    <n v="0"/>
    <n v="4.5"/>
    <n v="320"/>
    <n v="4000"/>
    <x v="5"/>
    <n v="1"/>
    <s v="Q1"/>
    <s v="Tuesday"/>
    <s v="Noida"/>
    <s v="Portal"/>
    <s v="Report Request"/>
    <x v="2"/>
    <x v="0"/>
    <s v="Normal"/>
    <s v="Excellent"/>
    <x v="0"/>
  </r>
  <r>
    <s v="OPS-103806"/>
    <d v="2025-09-25T00:00:00"/>
    <x v="6"/>
    <s v="Hyderabad"/>
    <s v="Invoice Query"/>
    <s v="Low"/>
    <x v="1"/>
    <x v="2"/>
    <x v="0"/>
    <n v="0.9"/>
    <n v="48"/>
    <x v="0"/>
    <n v="0"/>
    <n v="4.9000000000000004"/>
    <n v="350"/>
    <n v="315"/>
    <x v="9"/>
    <n v="9"/>
    <s v="Q3"/>
    <s v="Thursday"/>
    <s v="Hyderabad"/>
    <s v="Portal"/>
    <s v="Invoice Query"/>
    <x v="6"/>
    <x v="0"/>
    <s v="Normal"/>
    <s v="Excellent"/>
    <x v="0"/>
  </r>
  <r>
    <s v="OPS-100012"/>
    <d v="2025-03-29T00:00:00"/>
    <x v="3"/>
    <s v="Pune"/>
    <s v="Compliance Request"/>
    <s v="High"/>
    <x v="0"/>
    <x v="2"/>
    <x v="0"/>
    <n v="3"/>
    <n v="12"/>
    <x v="0"/>
    <n v="0"/>
    <n v="4.5"/>
    <n v="280"/>
    <n v="840"/>
    <x v="8"/>
    <n v="3"/>
    <s v="Q1"/>
    <s v="Saturday"/>
    <s v="Pune"/>
    <s v="Email"/>
    <s v="Compliance Request"/>
    <x v="3"/>
    <x v="0"/>
    <s v="Normal"/>
    <s v="Excellent"/>
    <x v="0"/>
  </r>
  <r>
    <s v="OPS-104211"/>
    <d v="2025-06-24T00:00:00"/>
    <x v="0"/>
    <s v="Mumbai"/>
    <s v="Employee Query"/>
    <s v="High"/>
    <x v="0"/>
    <x v="2"/>
    <x v="0"/>
    <n v="14.6"/>
    <n v="12"/>
    <x v="1"/>
    <n v="1"/>
    <n v="4.2"/>
    <n v="450"/>
    <n v="6570"/>
    <x v="0"/>
    <n v="6"/>
    <s v="Q2"/>
    <s v="Tuesday"/>
    <s v="Mumbai"/>
    <s v="Email"/>
    <s v="Employee Query"/>
    <x v="0"/>
    <x v="1"/>
    <s v="Normal"/>
    <s v="At Risk"/>
    <x v="1"/>
  </r>
  <r>
    <s v="OPS-100844"/>
    <d v="2025-04-02T00:00:00"/>
    <x v="4"/>
    <s v="Chennai"/>
    <s v="Employee Query"/>
    <s v="Medium"/>
    <x v="3"/>
    <x v="2"/>
    <x v="0"/>
    <n v="11.5"/>
    <n v="24"/>
    <x v="0"/>
    <n v="0"/>
    <n v="4.9000000000000004"/>
    <n v="280"/>
    <n v="3220"/>
    <x v="10"/>
    <n v="4"/>
    <s v="Q2"/>
    <s v="Wednesday"/>
    <s v="Chennai"/>
    <s v="Phone"/>
    <s v="Employee Query"/>
    <x v="4"/>
    <x v="0"/>
    <s v="Normal"/>
    <s v="Excellent"/>
    <x v="0"/>
  </r>
  <r>
    <s v="OPS-101453"/>
    <d v="2025-10-15T00:00:00"/>
    <x v="6"/>
    <s v="Bengaluru"/>
    <s v="Report Request"/>
    <s v="Critical"/>
    <x v="0"/>
    <x v="4"/>
    <x v="0"/>
    <n v="14.9"/>
    <n v="4"/>
    <x v="1"/>
    <n v="2"/>
    <n v="4"/>
    <n v="280"/>
    <n v="4172"/>
    <x v="3"/>
    <n v="10"/>
    <s v="Q4"/>
    <s v="Wednesday"/>
    <s v="Bengaluru"/>
    <s v="Email"/>
    <s v="Report Request"/>
    <x v="6"/>
    <x v="1"/>
    <s v="Normal"/>
    <s v="Critical"/>
    <x v="1"/>
  </r>
  <r>
    <s v="OPS-101974"/>
    <d v="2025-07-14T00:00:00"/>
    <x v="6"/>
    <s v="Gurugram"/>
    <s v="Employee Query"/>
    <s v="High"/>
    <x v="0"/>
    <x v="2"/>
    <x v="0"/>
    <n v="8.6"/>
    <n v="12"/>
    <x v="0"/>
    <n v="0"/>
    <n v="4.5999999999999996"/>
    <n v="320"/>
    <n v="2752"/>
    <x v="11"/>
    <n v="7"/>
    <s v="Q3"/>
    <s v="Monday"/>
    <s v="Gurugram"/>
    <s v="Email"/>
    <s v="Employee Query"/>
    <x v="6"/>
    <x v="0"/>
    <s v="Normal"/>
    <s v="Good"/>
    <x v="0"/>
  </r>
  <r>
    <s v="OPS-101789"/>
    <d v="2025-12-10T00:00:00"/>
    <x v="3"/>
    <s v="Gurugram"/>
    <s v="Vendor Query"/>
    <s v="Critical"/>
    <x v="0"/>
    <x v="0"/>
    <x v="0"/>
    <n v="2.8"/>
    <n v="4"/>
    <x v="0"/>
    <n v="0"/>
    <n v="5"/>
    <n v="350"/>
    <n v="980"/>
    <x v="7"/>
    <n v="12"/>
    <s v="Q4"/>
    <s v="Wednesday"/>
    <s v="Gurugram"/>
    <s v="Email"/>
    <s v="Vendor Query"/>
    <x v="3"/>
    <x v="0"/>
    <s v="Normal"/>
    <s v="Good"/>
    <x v="0"/>
  </r>
  <r>
    <s v="OPS-102401"/>
    <d v="2025-11-17T00:00:00"/>
    <x v="6"/>
    <s v="Noida"/>
    <s v="System Issue"/>
    <s v="Medium"/>
    <x v="3"/>
    <x v="1"/>
    <x v="0"/>
    <n v="6.5"/>
    <n v="24"/>
    <x v="0"/>
    <n v="0"/>
    <n v="5"/>
    <n v="450"/>
    <n v="2925"/>
    <x v="6"/>
    <n v="11"/>
    <s v="Q4"/>
    <s v="Monday"/>
    <s v="Noida"/>
    <s v="Phone"/>
    <s v="System Issue"/>
    <x v="6"/>
    <x v="0"/>
    <s v="Normal"/>
    <s v="Excellent"/>
    <x v="0"/>
  </r>
  <r>
    <s v="OPS-102701"/>
    <d v="2025-03-16T00:00:00"/>
    <x v="4"/>
    <s v="Chennai"/>
    <s v="Employee Query"/>
    <s v="Low"/>
    <x v="0"/>
    <x v="0"/>
    <x v="0"/>
    <n v="1.7"/>
    <n v="48"/>
    <x v="0"/>
    <n v="0"/>
    <n v="4.7"/>
    <n v="400"/>
    <n v="680"/>
    <x v="8"/>
    <n v="3"/>
    <s v="Q1"/>
    <s v="Sunday"/>
    <s v="Chennai"/>
    <s v="Email"/>
    <s v="Employee Query"/>
    <x v="4"/>
    <x v="0"/>
    <s v="Normal"/>
    <s v="Excellent"/>
    <x v="0"/>
  </r>
  <r>
    <s v="OPS-100774"/>
    <d v="2025-02-23T00:00:00"/>
    <x v="3"/>
    <s v="Noida"/>
    <s v="Employee Query"/>
    <s v="High"/>
    <x v="0"/>
    <x v="2"/>
    <x v="0"/>
    <n v="8.4"/>
    <n v="12"/>
    <x v="0"/>
    <n v="1"/>
    <n v="4.2"/>
    <n v="350"/>
    <n v="2940"/>
    <x v="4"/>
    <n v="2"/>
    <s v="Q1"/>
    <s v="Sunday"/>
    <s v="Noida"/>
    <s v="Email"/>
    <s v="Employee Query"/>
    <x v="3"/>
    <x v="0"/>
    <s v="Normal"/>
    <s v="Good"/>
    <x v="1"/>
  </r>
  <r>
    <s v="OPS-104787"/>
    <d v="2025-07-23T00:00:00"/>
    <x v="3"/>
    <s v="Pune"/>
    <s v="Invoice Query"/>
    <s v="Low"/>
    <x v="2"/>
    <x v="2"/>
    <x v="0"/>
    <n v="20.8"/>
    <n v="48"/>
    <x v="0"/>
    <n v="1"/>
    <n v="3.3"/>
    <n v="400"/>
    <n v="8320"/>
    <x v="11"/>
    <n v="7"/>
    <s v="Q3"/>
    <s v="Wednesday"/>
    <s v="Pune"/>
    <s v="Teams"/>
    <s v="Invoice Query"/>
    <x v="3"/>
    <x v="0"/>
    <s v="Normal"/>
    <s v="Excellent"/>
    <x v="1"/>
  </r>
  <r>
    <s v="OPS-100791"/>
    <d v="2025-10-21T00:00:00"/>
    <x v="1"/>
    <s v="Noida"/>
    <s v="Data Correction"/>
    <s v="Medium"/>
    <x v="0"/>
    <x v="0"/>
    <x v="0"/>
    <n v="10.9"/>
    <n v="24"/>
    <x v="0"/>
    <n v="0"/>
    <n v="4.5999999999999996"/>
    <n v="450"/>
    <n v="4905"/>
    <x v="3"/>
    <n v="10"/>
    <s v="Q4"/>
    <s v="Tuesday"/>
    <s v="Noida"/>
    <s v="Email"/>
    <s v="Data Correction"/>
    <x v="1"/>
    <x v="0"/>
    <s v="Normal"/>
    <s v="Excellent"/>
    <x v="0"/>
  </r>
  <r>
    <s v="OPS-102916"/>
    <d v="2025-11-26T00:00:00"/>
    <x v="0"/>
    <s v="Hyderabad"/>
    <s v="Access Request"/>
    <s v="Medium"/>
    <x v="2"/>
    <x v="3"/>
    <x v="0"/>
    <n v="14.5"/>
    <n v="24"/>
    <x v="0"/>
    <n v="1"/>
    <n v="4.9000000000000004"/>
    <n v="320"/>
    <n v="4640"/>
    <x v="6"/>
    <n v="11"/>
    <s v="Q4"/>
    <s v="Wednesday"/>
    <s v="Hyderabad"/>
    <s v="Teams"/>
    <s v="Access Request"/>
    <x v="0"/>
    <x v="0"/>
    <s v="Normal"/>
    <s v="Good"/>
    <x v="1"/>
  </r>
  <r>
    <s v="OPS-104266"/>
    <d v="2025-02-22T00:00:00"/>
    <x v="6"/>
    <s v="Hyderabad"/>
    <s v="Employee Query"/>
    <s v="High"/>
    <x v="3"/>
    <x v="4"/>
    <x v="2"/>
    <n v="9.5"/>
    <n v="12"/>
    <x v="0"/>
    <n v="0"/>
    <n v="5"/>
    <n v="400"/>
    <n v="3800"/>
    <x v="4"/>
    <n v="2"/>
    <s v="Q1"/>
    <s v="Saturday"/>
    <s v="Hyderabad"/>
    <s v="Phone"/>
    <s v="Employee Query"/>
    <x v="6"/>
    <x v="0"/>
    <s v="Normal"/>
    <s v="Good"/>
    <x v="0"/>
  </r>
  <r>
    <s v="OPS-103350"/>
    <d v="2025-10-21T00:00:00"/>
    <x v="2"/>
    <s v="Hyderabad"/>
    <s v="System Issue"/>
    <s v="Medium"/>
    <x v="1"/>
    <x v="5"/>
    <x v="0"/>
    <n v="16"/>
    <n v="24"/>
    <x v="0"/>
    <n v="1"/>
    <n v="4.0999999999999996"/>
    <n v="450"/>
    <n v="7200"/>
    <x v="3"/>
    <n v="10"/>
    <s v="Q4"/>
    <s v="Tuesday"/>
    <s v="Hyderabad"/>
    <s v="Portal"/>
    <s v="System Issue"/>
    <x v="2"/>
    <x v="0"/>
    <s v="Normal"/>
    <s v="Good"/>
    <x v="1"/>
  </r>
  <r>
    <s v="OPS-102122"/>
    <d v="2025-04-20T00:00:00"/>
    <x v="2"/>
    <s v="Bengaluru"/>
    <s v="System Issue"/>
    <s v="Medium"/>
    <x v="1"/>
    <x v="3"/>
    <x v="0"/>
    <n v="14.9"/>
    <n v="24"/>
    <x v="0"/>
    <n v="1"/>
    <n v="4.9000000000000004"/>
    <n v="400"/>
    <n v="5960"/>
    <x v="10"/>
    <n v="4"/>
    <s v="Q2"/>
    <s v="Sunday"/>
    <s v="Bengaluru"/>
    <s v="Portal"/>
    <s v="System Issue"/>
    <x v="2"/>
    <x v="0"/>
    <s v="Normal"/>
    <s v="Good"/>
    <x v="1"/>
  </r>
  <r>
    <s v="OPS-101554"/>
    <d v="2025-11-26T00:00:00"/>
    <x v="0"/>
    <s v="Pune"/>
    <s v="Compliance Request"/>
    <s v="High"/>
    <x v="0"/>
    <x v="3"/>
    <x v="1"/>
    <n v="16.8"/>
    <n v="12"/>
    <x v="1"/>
    <n v="2"/>
    <n v="3.7"/>
    <n v="400"/>
    <n v="6720"/>
    <x v="6"/>
    <n v="11"/>
    <s v="Q4"/>
    <s v="Wednesday"/>
    <s v="Pune"/>
    <s v="Email"/>
    <s v="Compliance Request"/>
    <x v="0"/>
    <x v="1"/>
    <s v="Normal"/>
    <s v="At Risk"/>
    <x v="1"/>
  </r>
  <r>
    <s v="OPS-103135"/>
    <d v="2025-11-13T00:00:00"/>
    <x v="6"/>
    <s v="Chennai"/>
    <s v="Access Request"/>
    <s v="Medium"/>
    <x v="3"/>
    <x v="4"/>
    <x v="0"/>
    <n v="12.3"/>
    <n v="24"/>
    <x v="0"/>
    <n v="0"/>
    <n v="5"/>
    <n v="400"/>
    <n v="4920"/>
    <x v="6"/>
    <n v="11"/>
    <s v="Q4"/>
    <s v="Thursday"/>
    <s v="Chennai"/>
    <s v="Phone"/>
    <s v="Access Request"/>
    <x v="6"/>
    <x v="0"/>
    <s v="Normal"/>
    <s v="Good"/>
    <x v="0"/>
  </r>
  <r>
    <s v="OPS-104847"/>
    <d v="2025-07-27T00:00:00"/>
    <x v="3"/>
    <s v="Bengaluru"/>
    <s v="Access Request"/>
    <s v="High"/>
    <x v="1"/>
    <x v="2"/>
    <x v="0"/>
    <n v="6.3"/>
    <n v="12"/>
    <x v="0"/>
    <n v="1"/>
    <n v="4.8"/>
    <n v="400"/>
    <n v="2520"/>
    <x v="11"/>
    <n v="7"/>
    <s v="Q3"/>
    <s v="Sunday"/>
    <s v="Bengaluru"/>
    <s v="Portal"/>
    <s v="Access Request"/>
    <x v="3"/>
    <x v="0"/>
    <s v="Normal"/>
    <s v="Good"/>
    <x v="1"/>
  </r>
  <r>
    <s v="OPS-102879"/>
    <d v="2025-03-10T00:00:00"/>
    <x v="2"/>
    <s v="Gurugram"/>
    <s v="Access Request"/>
    <s v="Low"/>
    <x v="0"/>
    <x v="4"/>
    <x v="0"/>
    <n v="8.9"/>
    <n v="48"/>
    <x v="0"/>
    <n v="0"/>
    <n v="4.9000000000000004"/>
    <n v="450"/>
    <n v="4005"/>
    <x v="8"/>
    <n v="3"/>
    <s v="Q1"/>
    <s v="Monday"/>
    <s v="Gurugram"/>
    <s v="Email"/>
    <s v="Access Request"/>
    <x v="2"/>
    <x v="0"/>
    <s v="Normal"/>
    <s v="Excellent"/>
    <x v="0"/>
  </r>
  <r>
    <s v="OPS-101820"/>
    <d v="2025-06-10T00:00:00"/>
    <x v="5"/>
    <s v="Bengaluru"/>
    <s v="Compliance Request"/>
    <s v="Medium"/>
    <x v="1"/>
    <x v="4"/>
    <x v="0"/>
    <n v="4"/>
    <n v="24"/>
    <x v="0"/>
    <n v="0"/>
    <n v="5"/>
    <n v="280"/>
    <n v="1120"/>
    <x v="0"/>
    <n v="6"/>
    <s v="Q2"/>
    <s v="Tuesday"/>
    <s v="Bengaluru"/>
    <s v="Portal"/>
    <s v="Compliance Request"/>
    <x v="5"/>
    <x v="0"/>
    <s v="Normal"/>
    <s v="Excellent"/>
    <x v="0"/>
  </r>
  <r>
    <s v="OPS-102811"/>
    <d v="2025-09-18T00:00:00"/>
    <x v="2"/>
    <s v="Noida"/>
    <s v="Data Correction"/>
    <s v="Medium"/>
    <x v="0"/>
    <x v="3"/>
    <x v="1"/>
    <n v="10.9"/>
    <n v="24"/>
    <x v="0"/>
    <n v="2"/>
    <n v="4.3"/>
    <n v="350"/>
    <n v="3815"/>
    <x v="9"/>
    <n v="9"/>
    <s v="Q3"/>
    <s v="Thursday"/>
    <s v="Noida"/>
    <s v="Email"/>
    <s v="Data Correction"/>
    <x v="2"/>
    <x v="0"/>
    <s v="Normal"/>
    <s v="Excellent"/>
    <x v="1"/>
  </r>
  <r>
    <s v="OPS-100592"/>
    <d v="2025-05-02T00:00:00"/>
    <x v="0"/>
    <s v="Chennai"/>
    <s v="Data Correction"/>
    <s v="High"/>
    <x v="1"/>
    <x v="1"/>
    <x v="0"/>
    <n v="20.3"/>
    <n v="12"/>
    <x v="1"/>
    <n v="0"/>
    <n v="4.2"/>
    <n v="280"/>
    <n v="5684"/>
    <x v="2"/>
    <n v="5"/>
    <s v="Q2"/>
    <s v="Friday"/>
    <s v="Chennai"/>
    <s v="Portal"/>
    <s v="Data Correction"/>
    <x v="0"/>
    <x v="1"/>
    <s v="Normal"/>
    <s v="Critical"/>
    <x v="0"/>
  </r>
  <r>
    <s v="OPS-104904"/>
    <d v="2025-08-02T00:00:00"/>
    <x v="6"/>
    <s v="Gurugram"/>
    <s v="Vendor Query"/>
    <s v="Low"/>
    <x v="1"/>
    <x v="0"/>
    <x v="0"/>
    <n v="7.7"/>
    <n v="48"/>
    <x v="0"/>
    <n v="1"/>
    <s v="Unknown"/>
    <n v="350"/>
    <n v="2695"/>
    <x v="1"/>
    <n v="8"/>
    <s v="Q3"/>
    <s v="Saturday"/>
    <s v="Gurugram"/>
    <s v="Portal"/>
    <s v="Vendor Query"/>
    <x v="6"/>
    <x v="0"/>
    <s v="Normal"/>
    <s v="Excellent"/>
    <x v="1"/>
  </r>
  <r>
    <s v="OPS-101045"/>
    <d v="2025-01-05T00:00:00"/>
    <x v="0"/>
    <s v="Pune"/>
    <s v="Compliance Request"/>
    <s v="Medium"/>
    <x v="0"/>
    <x v="2"/>
    <x v="0"/>
    <n v="2.5"/>
    <n v="24"/>
    <x v="0"/>
    <n v="1"/>
    <n v="5"/>
    <n v="450"/>
    <n v="1125"/>
    <x v="5"/>
    <n v="1"/>
    <s v="Q1"/>
    <s v="Sunday"/>
    <s v="Pune"/>
    <s v="Email"/>
    <s v="Compliance Request"/>
    <x v="0"/>
    <x v="0"/>
    <s v="Normal"/>
    <s v="Excellent"/>
    <x v="1"/>
  </r>
  <r>
    <s v="OPS-104041"/>
    <d v="2025-06-22T00:00:00"/>
    <x v="1"/>
    <s v="Bengaluru"/>
    <s v="Invoice Query"/>
    <s v="Medium"/>
    <x v="2"/>
    <x v="3"/>
    <x v="0"/>
    <n v="4.9000000000000004"/>
    <n v="24"/>
    <x v="0"/>
    <n v="1"/>
    <n v="4.5999999999999996"/>
    <n v="400"/>
    <n v="1960"/>
    <x v="0"/>
    <n v="6"/>
    <s v="Q2"/>
    <s v="Sunday"/>
    <s v="Bengaluru"/>
    <s v="Teams"/>
    <s v="Invoice Query"/>
    <x v="1"/>
    <x v="0"/>
    <s v="Normal"/>
    <s v="Excellent"/>
    <x v="1"/>
  </r>
  <r>
    <s v="OPS-104749"/>
    <d v="2025-08-25T00:00:00"/>
    <x v="0"/>
    <s v="Hyderabad"/>
    <s v="Compliance Request"/>
    <s v="Low"/>
    <x v="0"/>
    <x v="4"/>
    <x v="0"/>
    <n v="27"/>
    <n v="48"/>
    <x v="0"/>
    <n v="3"/>
    <n v="3.4"/>
    <n v="450"/>
    <n v="12150"/>
    <x v="1"/>
    <n v="8"/>
    <s v="Q3"/>
    <s v="Monday"/>
    <s v="Hyderabad"/>
    <s v="Email"/>
    <s v="Compliance Request"/>
    <x v="0"/>
    <x v="0"/>
    <s v="Normal"/>
    <s v="Good"/>
    <x v="1"/>
  </r>
  <r>
    <s v="OPS-100245"/>
    <d v="2025-05-28T00:00:00"/>
    <x v="6"/>
    <s v="Bengaluru"/>
    <s v="Report Request"/>
    <s v="Low"/>
    <x v="1"/>
    <x v="4"/>
    <x v="0"/>
    <n v="9.5"/>
    <n v="48"/>
    <x v="0"/>
    <n v="0"/>
    <n v="5"/>
    <n v="280"/>
    <n v="2660"/>
    <x v="2"/>
    <n v="5"/>
    <s v="Q2"/>
    <s v="Wednesday"/>
    <s v="Bengaluru"/>
    <s v="Portal"/>
    <s v="Report Request"/>
    <x v="6"/>
    <x v="0"/>
    <s v="Normal"/>
    <s v="Excellent"/>
    <x v="0"/>
  </r>
  <r>
    <s v="OPS-101388"/>
    <d v="2025-04-08T00:00:00"/>
    <x v="1"/>
    <s v="Bengaluru"/>
    <s v="Vendor Query"/>
    <s v="Medium"/>
    <x v="1"/>
    <x v="0"/>
    <x v="1"/>
    <n v="10"/>
    <n v="24"/>
    <x v="0"/>
    <n v="2"/>
    <n v="4.5"/>
    <n v="320"/>
    <n v="3200"/>
    <x v="10"/>
    <n v="4"/>
    <s v="Q2"/>
    <s v="Tuesday"/>
    <s v="Bengaluru"/>
    <s v="Portal"/>
    <s v="Vendor Query"/>
    <x v="1"/>
    <x v="0"/>
    <s v="Normal"/>
    <s v="Excellent"/>
    <x v="1"/>
  </r>
  <r>
    <s v="OPS-102023"/>
    <d v="2025-06-30T00:00:00"/>
    <x v="4"/>
    <s v="Bengaluru"/>
    <s v="Vendor Query"/>
    <s v="Medium"/>
    <x v="1"/>
    <x v="0"/>
    <x v="0"/>
    <n v="7.2"/>
    <n v="24"/>
    <x v="0"/>
    <n v="1"/>
    <n v="4.3"/>
    <n v="280"/>
    <n v="2016"/>
    <x v="0"/>
    <n v="6"/>
    <s v="Q2"/>
    <s v="Monday"/>
    <s v="Bengaluru"/>
    <s v="Portal"/>
    <s v="Vendor Query"/>
    <x v="4"/>
    <x v="0"/>
    <s v="Normal"/>
    <s v="Excellent"/>
    <x v="1"/>
  </r>
  <r>
    <s v="OPS-100060"/>
    <d v="2025-07-25T00:00:00"/>
    <x v="0"/>
    <s v="Hyderabad"/>
    <s v="Employee Query"/>
    <s v="High"/>
    <x v="1"/>
    <x v="1"/>
    <x v="2"/>
    <n v="2.4"/>
    <n v="12"/>
    <x v="0"/>
    <n v="0"/>
    <n v="5"/>
    <n v="320"/>
    <n v="768"/>
    <x v="11"/>
    <n v="7"/>
    <s v="Q3"/>
    <s v="Friday"/>
    <s v="Hyderabad"/>
    <s v="Portal"/>
    <s v="Employee Query"/>
    <x v="0"/>
    <x v="0"/>
    <s v="Normal"/>
    <s v="Excellent"/>
    <x v="0"/>
  </r>
  <r>
    <s v="OPS-100177"/>
    <d v="2025-05-01T00:00:00"/>
    <x v="2"/>
    <s v="Hyderabad"/>
    <s v="Data Correction"/>
    <s v="Medium"/>
    <x v="2"/>
    <x v="2"/>
    <x v="2"/>
    <n v="14.4"/>
    <n v="24"/>
    <x v="0"/>
    <n v="0"/>
    <n v="4.8"/>
    <n v="280"/>
    <n v="4032"/>
    <x v="2"/>
    <n v="5"/>
    <s v="Q2"/>
    <s v="Thursday"/>
    <s v="Hyderabad"/>
    <s v="Teams"/>
    <s v="Data Correction"/>
    <x v="2"/>
    <x v="0"/>
    <s v="Normal"/>
    <s v="Good"/>
    <x v="0"/>
  </r>
  <r>
    <s v="OPS-100450"/>
    <d v="2025-04-06T00:00:00"/>
    <x v="1"/>
    <s v="Pune"/>
    <s v="Vendor Query"/>
    <s v="Critical"/>
    <x v="0"/>
    <x v="1"/>
    <x v="1"/>
    <n v="3.8"/>
    <n v="4"/>
    <x v="0"/>
    <n v="4"/>
    <n v="4"/>
    <n v="400"/>
    <n v="1520"/>
    <x v="10"/>
    <n v="4"/>
    <s v="Q2"/>
    <s v="Sunday"/>
    <s v="Pune"/>
    <s v="Email"/>
    <s v="Vendor Query"/>
    <x v="1"/>
    <x v="0"/>
    <s v="Normal"/>
    <s v="Good"/>
    <x v="1"/>
  </r>
  <r>
    <s v="OPS-104082"/>
    <d v="2025-05-12T00:00:00"/>
    <x v="0"/>
    <s v="Pune"/>
    <s v="Report Request"/>
    <s v="High"/>
    <x v="3"/>
    <x v="0"/>
    <x v="0"/>
    <n v="6.1"/>
    <n v="12"/>
    <x v="0"/>
    <n v="1"/>
    <n v="4.2"/>
    <n v="450"/>
    <n v="2745"/>
    <x v="2"/>
    <n v="5"/>
    <s v="Q2"/>
    <s v="Monday"/>
    <s v="Pune"/>
    <s v="Phone"/>
    <s v="Report Request"/>
    <x v="0"/>
    <x v="0"/>
    <s v="Normal"/>
    <s v="Good"/>
    <x v="1"/>
  </r>
  <r>
    <s v="OPS-100056"/>
    <d v="2025-12-06T00:00:00"/>
    <x v="4"/>
    <s v="Noida"/>
    <s v="Vendor Query"/>
    <s v="Medium"/>
    <x v="1"/>
    <x v="2"/>
    <x v="0"/>
    <n v="12.5"/>
    <n v="24"/>
    <x v="0"/>
    <n v="0"/>
    <n v="4.0999999999999996"/>
    <n v="280"/>
    <n v="3500"/>
    <x v="7"/>
    <n v="12"/>
    <s v="Q4"/>
    <s v="Saturday"/>
    <s v="Noida"/>
    <s v="Portal"/>
    <s v="Vendor Query"/>
    <x v="4"/>
    <x v="0"/>
    <s v="Normal"/>
    <s v="Good"/>
    <x v="0"/>
  </r>
  <r>
    <s v="OPS-103458"/>
    <d v="2025-04-02T00:00:00"/>
    <x v="5"/>
    <s v="Hyderabad"/>
    <s v="Compliance Request"/>
    <s v="Low"/>
    <x v="1"/>
    <x v="3"/>
    <x v="1"/>
    <n v="8"/>
    <n v="48"/>
    <x v="0"/>
    <n v="2"/>
    <n v="4.4000000000000004"/>
    <n v="320"/>
    <n v="2560"/>
    <x v="10"/>
    <n v="4"/>
    <s v="Q2"/>
    <s v="Wednesday"/>
    <s v="Hyderabad"/>
    <s v="Portal"/>
    <s v="Compliance Request"/>
    <x v="5"/>
    <x v="0"/>
    <s v="Normal"/>
    <s v="Excellent"/>
    <x v="1"/>
  </r>
  <r>
    <s v="OPS-101769"/>
    <d v="2025-02-19T00:00:00"/>
    <x v="4"/>
    <s v="Pune"/>
    <s v="Access Request"/>
    <s v="Low"/>
    <x v="1"/>
    <x v="2"/>
    <x v="0"/>
    <n v="26.9"/>
    <n v="48"/>
    <x v="0"/>
    <n v="0"/>
    <n v="4.2"/>
    <n v="320"/>
    <n v="8608"/>
    <x v="4"/>
    <n v="2"/>
    <s v="Q1"/>
    <s v="Wednesday"/>
    <s v="Pune"/>
    <s v="Portal"/>
    <s v="Access Request"/>
    <x v="4"/>
    <x v="0"/>
    <s v="Normal"/>
    <s v="Good"/>
    <x v="0"/>
  </r>
  <r>
    <s v="OPS-101738"/>
    <d v="2025-12-03T00:00:00"/>
    <x v="6"/>
    <s v="Hyderabad"/>
    <s v="Data Correction"/>
    <s v="Critical"/>
    <x v="3"/>
    <x v="3"/>
    <x v="0"/>
    <n v="1.3"/>
    <n v="4"/>
    <x v="0"/>
    <n v="1"/>
    <n v="4.4000000000000004"/>
    <n v="450"/>
    <n v="585"/>
    <x v="7"/>
    <n v="12"/>
    <s v="Q4"/>
    <s v="Wednesday"/>
    <s v="Hyderabad"/>
    <s v="Phone"/>
    <s v="Data Correction"/>
    <x v="6"/>
    <x v="0"/>
    <s v="Normal"/>
    <s v="Excellent"/>
    <x v="1"/>
  </r>
  <r>
    <s v="OPS-103241"/>
    <d v="2025-10-29T00:00:00"/>
    <x v="2"/>
    <s v="Chennai"/>
    <s v="Vendor Query"/>
    <s v="High"/>
    <x v="1"/>
    <x v="1"/>
    <x v="0"/>
    <n v="53.6"/>
    <n v="12"/>
    <x v="1"/>
    <n v="0"/>
    <n v="3.5"/>
    <n v="450"/>
    <n v="24120"/>
    <x v="3"/>
    <n v="10"/>
    <s v="Q4"/>
    <s v="Wednesday"/>
    <s v="Chennai"/>
    <s v="Portal"/>
    <s v="Vendor Query"/>
    <x v="2"/>
    <x v="1"/>
    <s v="Normal"/>
    <s v="Critical"/>
    <x v="0"/>
  </r>
  <r>
    <s v="OPS-104738"/>
    <d v="2025-11-28T00:00:00"/>
    <x v="6"/>
    <s v="Pune"/>
    <s v="Access Request"/>
    <s v="Medium"/>
    <x v="0"/>
    <x v="1"/>
    <x v="0"/>
    <n v="13"/>
    <n v="24"/>
    <x v="0"/>
    <n v="0"/>
    <n v="5"/>
    <n v="350"/>
    <n v="4550"/>
    <x v="6"/>
    <n v="11"/>
    <s v="Q4"/>
    <s v="Friday"/>
    <s v="Pune"/>
    <s v="Email"/>
    <s v="Access Request"/>
    <x v="6"/>
    <x v="0"/>
    <s v="Normal"/>
    <s v="Good"/>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C35297-2145-4B6B-A824-4A1B78912A1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Business Unit">
  <location ref="A5:B13" firstHeaderRow="1" firstDataRow="1" firstDataCol="1"/>
  <pivotFields count="28">
    <pivotField showAll="0"/>
    <pivotField numFmtId="14" showAll="0"/>
    <pivotField axis="axisRow" showAll="0">
      <items count="8">
        <item x="0"/>
        <item x="4"/>
        <item x="3"/>
        <item x="1"/>
        <item x="5"/>
        <item x="2"/>
        <item x="6"/>
        <item t="default"/>
      </items>
    </pivotField>
    <pivotField showAll="0"/>
    <pivotField showAll="0"/>
    <pivotField showAll="0"/>
    <pivotField showAll="0">
      <items count="7">
        <item x="5"/>
        <item x="0"/>
        <item x="3"/>
        <item x="1"/>
        <item x="2"/>
        <item x="4"/>
        <item t="default"/>
      </items>
    </pivotField>
    <pivotField showAll="0">
      <items count="7">
        <item x="4"/>
        <item x="2"/>
        <item x="3"/>
        <item x="1"/>
        <item x="5"/>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Average Resolution Hrs" fld="9" subtotal="average" baseField="2" baseItem="0" numFmtId="2"/>
  </dataFields>
  <formats count="2">
    <format dxfId="0">
      <pivotArea collapsedLevelsAreSubtotals="1" fieldPosition="0">
        <references count="1">
          <reference field="2" count="1">
            <x v="0"/>
          </reference>
        </references>
      </pivotArea>
    </format>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B2B50D-D690-411F-AF8E-0CA994A1538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G13" firstHeaderRow="1" firstDataRow="3" firstDataCol="1"/>
  <pivotFields count="28">
    <pivotField dataField="1" showAll="0"/>
    <pivotField numFmtId="14" showAll="0"/>
    <pivotField showAll="0">
      <items count="8">
        <item x="0"/>
        <item x="4"/>
        <item x="3"/>
        <item x="1"/>
        <item x="5"/>
        <item x="2"/>
        <item x="6"/>
        <item t="default"/>
      </items>
    </pivotField>
    <pivotField showAll="0"/>
    <pivotField showAll="0"/>
    <pivotField showAll="0"/>
    <pivotField showAll="0">
      <items count="7">
        <item x="5"/>
        <item x="0"/>
        <item x="3"/>
        <item x="1"/>
        <item x="2"/>
        <item x="4"/>
        <item t="default"/>
      </items>
    </pivotField>
    <pivotField showAll="0">
      <items count="7">
        <item x="4"/>
        <item x="2"/>
        <item x="3"/>
        <item x="1"/>
        <item x="5"/>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4"/>
        <item x="3"/>
        <item x="1"/>
        <item x="5"/>
        <item x="2"/>
        <item x="6"/>
        <item t="default"/>
      </items>
    </pivotField>
    <pivotField axis="axisCol" showAll="0">
      <items count="3">
        <item x="1"/>
        <item x="0"/>
        <item t="default"/>
      </items>
    </pivotField>
    <pivotField showAll="0"/>
    <pivotField showAll="0"/>
    <pivotField showAll="0"/>
  </pivotFields>
  <rowFields count="1">
    <field x="23"/>
  </rowFields>
  <rowItems count="8">
    <i>
      <x/>
    </i>
    <i>
      <x v="1"/>
    </i>
    <i>
      <x v="2"/>
    </i>
    <i>
      <x v="3"/>
    </i>
    <i>
      <x v="4"/>
    </i>
    <i>
      <x v="5"/>
    </i>
    <i>
      <x v="6"/>
    </i>
    <i t="grand">
      <x/>
    </i>
  </rowItems>
  <colFields count="2">
    <field x="24"/>
    <field x="-2"/>
  </colFields>
  <colItems count="6">
    <i>
      <x/>
      <x/>
    </i>
    <i r="1" i="1">
      <x v="1"/>
    </i>
    <i>
      <x v="1"/>
      <x/>
    </i>
    <i r="1" i="1">
      <x v="1"/>
    </i>
    <i t="grand">
      <x/>
    </i>
    <i t="grand" i="1">
      <x/>
    </i>
  </colItems>
  <dataFields count="2">
    <dataField name="Count of Ticket_ID" fld="0" subtotal="count" baseField="0" baseItem="0"/>
    <dataField name="Within SLA%" fld="0" subtotal="count" showDataAs="percentOfRow" baseField="2" baseItem="0" numFmtId="10"/>
  </dataFields>
  <chartFormats count="12">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1"/>
          </reference>
          <reference field="24" count="1" selected="0">
            <x v="0"/>
          </reference>
        </references>
      </pivotArea>
    </chartFormat>
    <chartFormat chart="0" format="2" series="1">
      <pivotArea type="data" outline="0" fieldPosition="0">
        <references count="2">
          <reference field="4294967294" count="1" selected="0">
            <x v="0"/>
          </reference>
          <reference field="24" count="1" selected="0">
            <x v="1"/>
          </reference>
        </references>
      </pivotArea>
    </chartFormat>
    <chartFormat chart="0" format="3" series="1">
      <pivotArea type="data" outline="0" fieldPosition="0">
        <references count="2">
          <reference field="4294967294" count="1" selected="0">
            <x v="1"/>
          </reference>
          <reference field="24" count="1" selected="0">
            <x v="1"/>
          </reference>
        </references>
      </pivotArea>
    </chartFormat>
    <chartFormat chart="2" format="0" series="1">
      <pivotArea type="data" outline="0" fieldPosition="0">
        <references count="2">
          <reference field="4294967294" count="1" selected="0">
            <x v="0"/>
          </reference>
          <reference field="24" count="1" selected="0">
            <x v="0"/>
          </reference>
        </references>
      </pivotArea>
    </chartFormat>
    <chartFormat chart="2" format="1" series="1">
      <pivotArea type="data" outline="0" fieldPosition="0">
        <references count="2">
          <reference field="4294967294" count="1" selected="0">
            <x v="1"/>
          </reference>
          <reference field="24" count="1" selected="0">
            <x v="0"/>
          </reference>
        </references>
      </pivotArea>
    </chartFormat>
    <chartFormat chart="2" format="2" series="1">
      <pivotArea type="data" outline="0" fieldPosition="0">
        <references count="2">
          <reference field="4294967294" count="1" selected="0">
            <x v="0"/>
          </reference>
          <reference field="24" count="1" selected="0">
            <x v="1"/>
          </reference>
        </references>
      </pivotArea>
    </chartFormat>
    <chartFormat chart="2" format="3" series="1">
      <pivotArea type="data" outline="0" fieldPosition="0">
        <references count="2">
          <reference field="4294967294" count="1" selected="0">
            <x v="1"/>
          </reference>
          <reference field="24" count="1" selected="0">
            <x v="1"/>
          </reference>
        </references>
      </pivotArea>
    </chartFormat>
    <chartFormat chart="4" format="0" series="1">
      <pivotArea type="data" outline="0" fieldPosition="0">
        <references count="2">
          <reference field="4294967294" count="1" selected="0">
            <x v="0"/>
          </reference>
          <reference field="24" count="1" selected="0">
            <x v="0"/>
          </reference>
        </references>
      </pivotArea>
    </chartFormat>
    <chartFormat chart="4" format="1" series="1">
      <pivotArea type="data" outline="0" fieldPosition="0">
        <references count="2">
          <reference field="4294967294" count="1" selected="0">
            <x v="1"/>
          </reference>
          <reference field="24" count="1" selected="0">
            <x v="0"/>
          </reference>
        </references>
      </pivotArea>
    </chartFormat>
    <chartFormat chart="4" format="2" series="1">
      <pivotArea type="data" outline="0" fieldPosition="0">
        <references count="2">
          <reference field="4294967294" count="1" selected="0">
            <x v="0"/>
          </reference>
          <reference field="24" count="1" selected="0">
            <x v="1"/>
          </reference>
        </references>
      </pivotArea>
    </chartFormat>
    <chartFormat chart="4" format="3" series="1">
      <pivotArea type="data" outline="0" fieldPosition="0">
        <references count="2">
          <reference field="4294967294" count="1" selected="0">
            <x v="1"/>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B1405F-8A66-4713-ADCB-FF0C88E38E99}"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28">
    <pivotField dataField="1" showAll="0"/>
    <pivotField numFmtId="14" showAll="0"/>
    <pivotField showAll="0">
      <items count="8">
        <item x="0"/>
        <item x="4"/>
        <item x="3"/>
        <item x="1"/>
        <item x="5"/>
        <item x="2"/>
        <item x="6"/>
        <item t="default"/>
      </items>
    </pivotField>
    <pivotField showAll="0"/>
    <pivotField showAll="0"/>
    <pivotField showAll="0"/>
    <pivotField showAll="0">
      <items count="7">
        <item x="5"/>
        <item x="0"/>
        <item x="3"/>
        <item x="1"/>
        <item x="2"/>
        <item x="4"/>
        <item t="default"/>
      </items>
    </pivotField>
    <pivotField showAll="0">
      <items count="7">
        <item x="4"/>
        <item x="2"/>
        <item x="3"/>
        <item x="1"/>
        <item x="5"/>
        <item x="0"/>
        <item t="default"/>
      </items>
    </pivotField>
    <pivotField showAll="0"/>
    <pivotField showAll="0"/>
    <pivotField showAll="0"/>
    <pivotField showAll="0"/>
    <pivotField showAll="0"/>
    <pivotField showAll="0"/>
    <pivotField showAll="0"/>
    <pivotField showAll="0"/>
    <pivotField axis="axisRow" showAll="0">
      <items count="13">
        <item x="5"/>
        <item x="4"/>
        <item x="8"/>
        <item x="10"/>
        <item x="2"/>
        <item x="0"/>
        <item x="11"/>
        <item x="1"/>
        <item x="9"/>
        <item x="3"/>
        <item x="6"/>
        <item x="7"/>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3">
    <i>
      <x/>
    </i>
    <i>
      <x v="1"/>
    </i>
    <i>
      <x v="2"/>
    </i>
    <i>
      <x v="3"/>
    </i>
    <i>
      <x v="4"/>
    </i>
    <i>
      <x v="5"/>
    </i>
    <i>
      <x v="6"/>
    </i>
    <i>
      <x v="7"/>
    </i>
    <i>
      <x v="8"/>
    </i>
    <i>
      <x v="9"/>
    </i>
    <i>
      <x v="10"/>
    </i>
    <i>
      <x v="11"/>
    </i>
    <i t="grand">
      <x/>
    </i>
  </rowItems>
  <colItems count="1">
    <i/>
  </colItems>
  <dataFields count="1">
    <dataField name="Count of Ticket_ID" fld="0" subtotal="count" baseField="0" baseItem="0"/>
  </dataFields>
  <chartFormats count="2">
    <chartFormat chart="0" format="6"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1342FD-BCE5-4F5E-A95E-2AE1BCF9D430}" name="PivotTable2"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G13" firstHeaderRow="1" firstDataRow="3" firstDataCol="1"/>
  <pivotFields count="28">
    <pivotField dataField="1" showAll="0"/>
    <pivotField numFmtId="14" showAll="0"/>
    <pivotField showAll="0">
      <items count="8">
        <item x="0"/>
        <item x="4"/>
        <item x="3"/>
        <item x="1"/>
        <item x="5"/>
        <item x="2"/>
        <item x="6"/>
        <item t="default"/>
      </items>
    </pivotField>
    <pivotField showAll="0"/>
    <pivotField showAll="0"/>
    <pivotField showAll="0"/>
    <pivotField showAll="0">
      <items count="7">
        <item x="5"/>
        <item x="0"/>
        <item x="3"/>
        <item x="1"/>
        <item x="2"/>
        <item x="4"/>
        <item t="default"/>
      </items>
    </pivotField>
    <pivotField showAll="0">
      <items count="7">
        <item x="4"/>
        <item x="2"/>
        <item x="3"/>
        <item x="1"/>
        <item x="5"/>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4"/>
        <item x="3"/>
        <item x="1"/>
        <item x="5"/>
        <item x="2"/>
        <item x="6"/>
        <item t="default"/>
      </items>
    </pivotField>
    <pivotField showAll="0"/>
    <pivotField showAll="0"/>
    <pivotField showAll="0"/>
    <pivotField axis="axisCol" showAll="0">
      <items count="3">
        <item x="0"/>
        <item x="1"/>
        <item t="default"/>
      </items>
    </pivotField>
  </pivotFields>
  <rowFields count="1">
    <field x="23"/>
  </rowFields>
  <rowItems count="8">
    <i>
      <x/>
    </i>
    <i>
      <x v="1"/>
    </i>
    <i>
      <x v="2"/>
    </i>
    <i>
      <x v="3"/>
    </i>
    <i>
      <x v="4"/>
    </i>
    <i>
      <x v="5"/>
    </i>
    <i>
      <x v="6"/>
    </i>
    <i t="grand">
      <x/>
    </i>
  </rowItems>
  <colFields count="2">
    <field x="27"/>
    <field x="-2"/>
  </colFields>
  <colItems count="6">
    <i>
      <x/>
      <x/>
    </i>
    <i r="1" i="1">
      <x v="1"/>
    </i>
    <i>
      <x v="1"/>
      <x/>
    </i>
    <i r="1" i="1">
      <x v="1"/>
    </i>
    <i t="grand">
      <x/>
    </i>
    <i t="grand" i="1">
      <x/>
    </i>
  </colItems>
  <dataFields count="2">
    <dataField name="Count of Ticket_ID" fld="0" subtotal="count" baseField="0" baseItem="0"/>
    <dataField name="Count of Ticket_ID2" fld="0" subtotal="count" showDataAs="percentOfRow"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C35E1C-475C-4302-8324-DDB85F804ED3}"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28">
    <pivotField showAll="0"/>
    <pivotField numFmtId="14" showAll="0"/>
    <pivotField showAll="0">
      <items count="8">
        <item x="0"/>
        <item x="4"/>
        <item x="3"/>
        <item x="1"/>
        <item x="5"/>
        <item x="2"/>
        <item x="6"/>
        <item t="default"/>
      </items>
    </pivotField>
    <pivotField showAll="0"/>
    <pivotField showAll="0"/>
    <pivotField showAll="0"/>
    <pivotField showAll="0">
      <items count="7">
        <item x="5"/>
        <item x="0"/>
        <item x="3"/>
        <item x="1"/>
        <item x="2"/>
        <item x="4"/>
        <item t="default"/>
      </items>
    </pivotField>
    <pivotField showAll="0">
      <items count="7">
        <item x="4"/>
        <item x="2"/>
        <item x="3"/>
        <item x="1"/>
        <item x="5"/>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8">
        <item x="0"/>
        <item x="4"/>
        <item x="3"/>
        <item x="1"/>
        <item x="5"/>
        <item x="2"/>
        <item x="6"/>
        <item t="default"/>
      </items>
    </pivotField>
    <pivotField showAll="0"/>
    <pivotField showAll="0"/>
    <pivotField showAll="0"/>
    <pivotField showAll="0"/>
  </pivotFields>
  <rowFields count="1">
    <field x="23"/>
  </rowFields>
  <rowItems count="8">
    <i>
      <x/>
    </i>
    <i>
      <x v="1"/>
    </i>
    <i>
      <x v="2"/>
    </i>
    <i>
      <x v="3"/>
    </i>
    <i>
      <x v="4"/>
    </i>
    <i>
      <x v="5"/>
    </i>
    <i>
      <x v="6"/>
    </i>
    <i t="grand">
      <x/>
    </i>
  </rowItems>
  <colItems count="1">
    <i/>
  </colItems>
  <dataFields count="1">
    <dataField name="Total Cost" fld="15" baseField="23"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57D0D7-A940-469E-A1FD-C51D502A168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G15" firstHeaderRow="1" firstDataRow="3" firstDataCol="1" rowPageCount="1" colPageCount="1"/>
  <pivotFields count="28">
    <pivotField dataField="1" showAll="0"/>
    <pivotField numFmtId="14" showAll="0"/>
    <pivotField showAll="0" sortType="descending">
      <items count="8">
        <item x="0"/>
        <item x="4"/>
        <item x="3"/>
        <item x="1"/>
        <item x="5"/>
        <item x="2"/>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
        <item x="5"/>
        <item x="0"/>
        <item x="3"/>
        <item x="1"/>
        <item x="2"/>
        <item x="4"/>
        <item t="default"/>
      </items>
    </pivotField>
    <pivotField showAll="0">
      <items count="7">
        <item x="4"/>
        <item x="2"/>
        <item x="3"/>
        <item x="1"/>
        <item x="5"/>
        <item x="0"/>
        <item t="default"/>
      </items>
    </pivotField>
    <pivotField showAll="0"/>
    <pivotField dataField="1"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4"/>
        <item x="3"/>
        <item x="1"/>
        <item x="5"/>
        <item x="2"/>
        <item x="6"/>
        <item t="default"/>
      </items>
    </pivotField>
    <pivotField axis="axisCol" showAll="0">
      <items count="3">
        <item x="1"/>
        <item x="0"/>
        <item t="default"/>
      </items>
    </pivotField>
    <pivotField showAll="0"/>
    <pivotField showAll="0"/>
    <pivotField showAll="0"/>
  </pivotFields>
  <rowFields count="1">
    <field x="23"/>
  </rowFields>
  <rowItems count="8">
    <i>
      <x/>
    </i>
    <i>
      <x v="1"/>
    </i>
    <i>
      <x v="2"/>
    </i>
    <i>
      <x v="3"/>
    </i>
    <i>
      <x v="4"/>
    </i>
    <i>
      <x v="5"/>
    </i>
    <i>
      <x v="6"/>
    </i>
    <i t="grand">
      <x/>
    </i>
  </rowItems>
  <colFields count="2">
    <field x="24"/>
    <field x="-2"/>
  </colFields>
  <colItems count="6">
    <i>
      <x/>
      <x/>
    </i>
    <i r="1" i="1">
      <x v="1"/>
    </i>
    <i>
      <x v="1"/>
      <x/>
    </i>
    <i r="1" i="1">
      <x v="1"/>
    </i>
    <i t="grand">
      <x/>
    </i>
    <i t="grand" i="1">
      <x/>
    </i>
  </colItems>
  <pageFields count="1">
    <pageField fld="11" hier="-1"/>
  </pageFields>
  <dataFields count="2">
    <dataField name="Count of Ticket_ID" fld="0" subtotal="count" showDataAs="percentOfRow" baseField="2" baseItem="6" numFmtId="10"/>
    <dataField name="Avg Resolution Hrs" fld="9" subtotal="average" baseField="2" baseItem="3"/>
  </dataFields>
  <formats count="3">
    <format dxfId="3">
      <pivotArea grandCol="1" outline="0" collapsedLevelsAreSubtotals="1" fieldPosition="0"/>
    </format>
    <format dxfId="4">
      <pivotArea outline="0" collapsedLevelsAreSubtotals="1" fieldPosition="0">
        <references count="2">
          <reference field="4294967294" count="1" selected="0">
            <x v="1"/>
          </reference>
          <reference field="24" count="1" selected="0">
            <x v="1"/>
          </reference>
        </references>
      </pivotArea>
    </format>
    <format dxfId="5">
      <pivotArea field="24" grandCol="1" outline="0" collapsedLevelsAreSubtotals="1" axis="axisCol"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Unit" xr10:uid="{C907342A-75CA-459F-BEAE-2ADFE9BF4179}" sourceName="Business_Unit">
  <pivotTables>
    <pivotTable tabId="13" name="PivotTable7"/>
    <pivotTable tabId="9" name="PivotTable1"/>
    <pivotTable tabId="16" name="PivotTable5"/>
    <pivotTable tabId="10" name="PivotTable3"/>
    <pivotTable tabId="15" name="PivotTable2"/>
    <pivotTable tabId="11" name="PivotTable4"/>
  </pivotTables>
  <data>
    <tabular pivotCacheId="1785515977">
      <items count="7">
        <i x="0" s="1"/>
        <i x="4" s="1"/>
        <i x="3" s="1"/>
        <i x="1" s="1"/>
        <i x="5" s="1"/>
        <i x="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Team" xr10:uid="{C0F7685D-D82F-4AEB-A035-B36D541976A8}" sourceName="Assigned_Team">
  <pivotTables>
    <pivotTable tabId="13" name="PivotTable7"/>
    <pivotTable tabId="9" name="PivotTable1"/>
    <pivotTable tabId="16" name="PivotTable5"/>
    <pivotTable tabId="10" name="PivotTable3"/>
    <pivotTable tabId="15" name="PivotTable2"/>
    <pivotTable tabId="11" name="PivotTable4"/>
  </pivotTables>
  <data>
    <tabular pivotCacheId="1785515977">
      <items count="6">
        <i x="4" s="1"/>
        <i x="2" s="1"/>
        <i x="3" s="1"/>
        <i x="1" s="1"/>
        <i x="5"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E2B50394-4FDA-4B91-B79E-CC7B549228D0}" sourceName="Channel">
  <pivotTables>
    <pivotTable tabId="13" name="PivotTable7"/>
    <pivotTable tabId="9" name="PivotTable1"/>
    <pivotTable tabId="16" name="PivotTable5"/>
    <pivotTable tabId="10" name="PivotTable3"/>
    <pivotTable tabId="15" name="PivotTable2"/>
    <pivotTable tabId="11" name="PivotTable4"/>
  </pivotTables>
  <data>
    <tabular pivotCacheId="1785515977">
      <items count="6">
        <i x="5" s="1"/>
        <i x="0" s="1"/>
        <i x="3"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_Unit" xr10:uid="{C3AB00D3-18BE-4E1B-A64C-4372AA2ABECA}" cache="Slicer_Business_Unit" caption="Business_Unit" style="SlicerStyleOther2" rowHeight="247650"/>
  <slicer name="Assigned_Team" xr10:uid="{43539E00-361B-41E7-8A46-CB7387F9B0CD}" cache="Slicer_Assigned_Team" caption="Assigned_Team" style="SlicerStyleOther2" rowHeight="247650"/>
  <slicer name="Channel" xr10:uid="{17B9180F-6C1B-4E01-A4D8-9A8FB98C588B}" cache="Slicer_Channel" caption="Channel"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B974FD-02D1-46A2-A9FE-FD48B7A60AB2}" name="tbl_Operations" displayName="tbl_Operations" ref="A1:AB5001" totalsRowShown="0">
  <autoFilter ref="A1:AB5001" xr:uid="{8AB974FD-02D1-46A2-A9FE-FD48B7A60AB2}"/>
  <tableColumns count="28">
    <tableColumn id="1" xr3:uid="{71600C17-8CB0-44FC-9AA0-7FEB1015B88A}" name="Ticket_ID"/>
    <tableColumn id="2" xr3:uid="{A6B9ECC7-C853-41EE-A9BA-FA0696B9518B}" name="Ticket_Date" dataDxfId="18"/>
    <tableColumn id="3" xr3:uid="{518E8EDD-3F0A-4F8F-8BEB-0D54B579D534}" name="Business_Unit"/>
    <tableColumn id="4" xr3:uid="{3408B5DB-8801-4D50-950C-0E127580A5E9}" name="Location"/>
    <tableColumn id="5" xr3:uid="{4E109F00-EC26-45B7-839A-62B7F68471D1}" name="Request_Type"/>
    <tableColumn id="6" xr3:uid="{DF80EF2E-AF1C-44BA-8CA2-8CC080DEBB18}" name="Priority"/>
    <tableColumn id="7" xr3:uid="{C4A06C76-9C62-466E-94BA-20410CB927A7}" name="Channel"/>
    <tableColumn id="8" xr3:uid="{526CFCD1-E254-4DF1-A088-BB0A13ABF7A6}" name="Assigned_Team"/>
    <tableColumn id="9" xr3:uid="{6A814511-AE98-4818-819F-E8D890DB267B}" name="Status"/>
    <tableColumn id="10" xr3:uid="{65050EA2-B023-41CB-B7D7-42FBF0AA12EA}" name="Resolution_Hours"/>
    <tableColumn id="11" xr3:uid="{2DC12AB1-2F3A-4578-98A6-5CC2686CF623}" name="SLA_Target_Hours"/>
    <tableColumn id="12" xr3:uid="{2E493FCD-5D22-4038-8640-6D73C9B7D765}" name="SLA_Breached"/>
    <tableColumn id="13" xr3:uid="{55395850-E790-4379-887C-F8B6E941588C}" name="Rework_Count"/>
    <tableColumn id="14" xr3:uid="{F0753861-4726-4190-83BC-2015F1FECA88}" name="Customer_Satisfaction"/>
    <tableColumn id="15" xr3:uid="{48F4391D-30B8-4B29-A1D1-1F1DF8A137F6}" name="FTE_Cost_per_Hour"/>
    <tableColumn id="16" xr3:uid="{37417F38-D65E-41A9-A289-1B354E431F99}" name="Estimated_Cost"/>
    <tableColumn id="17" xr3:uid="{0B2DD19A-3262-4CD0-81B4-6F7DD5ED19D2}" name="Month"/>
    <tableColumn id="18" xr3:uid="{AFEB0D5B-2BB4-4FAF-89D1-A3CCD49A99C7}" name="Month_No"/>
    <tableColumn id="19" xr3:uid="{F2A975B8-F628-403D-944B-682DF5A5A3D3}" name="Quarter"/>
    <tableColumn id="20" xr3:uid="{EBAB702F-1189-49E1-A17C-E6686B5FBDB8}" name="Weekday"/>
    <tableColumn id="21" xr3:uid="{9196EC94-031C-430B-AD5A-34B412D1FD0F}" name="Location_Clean" dataDxfId="17">
      <calculatedColumnFormula>TRIM(CLEAN(tbl_Operations[[#This Row],[Location]]))</calculatedColumnFormula>
    </tableColumn>
    <tableColumn id="22" xr3:uid="{FAEC5CAF-87C1-4BE5-B7BD-37A7C48DCFA4}" name="Channel_Clean" dataDxfId="16">
      <calculatedColumnFormula>TRIM(CLEAN(tbl_Operations[[#This Row],[Channel]]))</calculatedColumnFormula>
    </tableColumn>
    <tableColumn id="23" xr3:uid="{2FA0F49E-F9E6-4507-B9C1-1CB4E0FEEB16}" name="Request_Type_Clean" dataDxfId="15">
      <calculatedColumnFormula>TRIM(CLEAN(E2))</calculatedColumnFormula>
    </tableColumn>
    <tableColumn id="24" xr3:uid="{8D64613E-D288-4C35-AD2F-A3773BB40C83}" name="Business_Unit_Clean" dataDxfId="14">
      <calculatedColumnFormula>PROPER(TRIM(CLEAN(C2)))</calculatedColumnFormula>
    </tableColumn>
    <tableColumn id="25" xr3:uid="{8A29D580-C490-4279-8185-45305DEB94D9}" name="SLA_Status" dataDxfId="13">
      <calculatedColumnFormula>IF(J2&lt;=K2,"Within SLA","SLA Breach")</calculatedColumnFormula>
    </tableColumn>
    <tableColumn id="26" xr3:uid="{7243E9E8-4098-4A60-8C8D-052B4F526B0C}" name="Critical_SLA_Risk" dataDxfId="12">
      <calculatedColumnFormula>IF(AND(F2="Critical",Y1="SLA Breach"),"Critical Risk","Normal")</calculatedColumnFormula>
    </tableColumn>
    <tableColumn id="27" xr3:uid="{041D1FF8-428D-4A18-99B9-786635C2AB14}" name="Performance_Band" dataDxfId="11">
      <calculatedColumnFormula array="1">_xlfn.IFS(
J2&lt;=K2*0.5,"Excellent",
J2&lt;=K2,"Good",
J2&lt;=K2*1.5,"At Risk",
TRUE,"Critical"
)</calculatedColumnFormula>
    </tableColumn>
    <tableColumn id="28" xr3:uid="{8C8EE5A7-808C-4136-A6B3-A09990DE249B}" name="Rework_Status" dataDxfId="10">
      <calculatedColumnFormula>IF(M2&gt;0,"Reworked","No Rework")</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65370-D726-4899-B7A1-0AFFDF5A22EC}">
  <dimension ref="A1:B9"/>
  <sheetViews>
    <sheetView workbookViewId="0">
      <selection activeCell="D27" sqref="D27"/>
    </sheetView>
  </sheetViews>
  <sheetFormatPr defaultRowHeight="14.4" x14ac:dyDescent="0.3"/>
  <cols>
    <col min="1" max="1" width="18.88671875" bestFit="1" customWidth="1"/>
    <col min="2" max="2" width="6.21875" bestFit="1" customWidth="1"/>
  </cols>
  <sheetData>
    <row r="1" spans="1:2" x14ac:dyDescent="0.3">
      <c r="A1" s="4" t="s">
        <v>5084</v>
      </c>
      <c r="B1" s="4" t="s">
        <v>5085</v>
      </c>
    </row>
    <row r="2" spans="1:2" x14ac:dyDescent="0.3">
      <c r="A2" s="5" t="s">
        <v>5093</v>
      </c>
      <c r="B2" s="5">
        <f>ROWS(tbl_Operations[Ticket_ID])</f>
        <v>5000</v>
      </c>
    </row>
    <row r="3" spans="1:2" x14ac:dyDescent="0.3">
      <c r="A3" s="5" t="s">
        <v>5086</v>
      </c>
      <c r="B3" s="5">
        <f>COLUMNS(tbl_Operations[])</f>
        <v>28</v>
      </c>
    </row>
    <row r="4" spans="1:2" x14ac:dyDescent="0.3">
      <c r="A4" s="5" t="s">
        <v>5087</v>
      </c>
      <c r="B4" s="5">
        <f>ROWS(tbl_Operations[Ticket_ID])-ROWS(_xlfn.UNIQUE(tbl_Operations[Ticket_ID]))</f>
        <v>0</v>
      </c>
    </row>
    <row r="5" spans="1:2" x14ac:dyDescent="0.3">
      <c r="A5" s="5" t="s">
        <v>5088</v>
      </c>
      <c r="B5" s="5">
        <f>COUNTBLANK(tbl_Operations[Location])</f>
        <v>0</v>
      </c>
    </row>
    <row r="6" spans="1:2" x14ac:dyDescent="0.3">
      <c r="A6" s="5" t="s">
        <v>5089</v>
      </c>
      <c r="B6" s="5">
        <f>COUNTBLANK(tbl_Operations[Request_Type])</f>
        <v>0</v>
      </c>
    </row>
    <row r="7" spans="1:2" x14ac:dyDescent="0.3">
      <c r="A7" s="5" t="s">
        <v>5090</v>
      </c>
      <c r="B7" s="5">
        <f>COUNTBLANK(tbl_Operations[Channel])</f>
        <v>0</v>
      </c>
    </row>
    <row r="8" spans="1:2" x14ac:dyDescent="0.3">
      <c r="A8" s="5" t="s">
        <v>5091</v>
      </c>
      <c r="B8" s="5">
        <f>COUNTBLANK(tbl_Operations[Assigned_Team])</f>
        <v>0</v>
      </c>
    </row>
    <row r="9" spans="1:2" x14ac:dyDescent="0.3">
      <c r="A9" s="5" t="s">
        <v>5092</v>
      </c>
      <c r="B9" s="6">
        <f>COUNTBLANK(tbl_Operations[Customer_Satisfaction])</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250B5-1E8F-4AAF-B5BE-A935C1811E82}">
  <dimension ref="A5:B13"/>
  <sheetViews>
    <sheetView workbookViewId="0">
      <selection activeCell="U13" sqref="U13"/>
    </sheetView>
  </sheetViews>
  <sheetFormatPr defaultRowHeight="14.4" x14ac:dyDescent="0.3"/>
  <cols>
    <col min="1" max="1" width="15.5546875" bestFit="1" customWidth="1"/>
    <col min="2" max="2" width="20.109375" bestFit="1" customWidth="1"/>
  </cols>
  <sheetData>
    <row r="5" spans="1:2" x14ac:dyDescent="0.3">
      <c r="A5" s="15" t="s">
        <v>5117</v>
      </c>
      <c r="B5" t="s">
        <v>5141</v>
      </c>
    </row>
    <row r="6" spans="1:2" x14ac:dyDescent="0.3">
      <c r="A6" s="16" t="s">
        <v>21</v>
      </c>
      <c r="B6" s="18">
        <v>12.984154460719035</v>
      </c>
    </row>
    <row r="7" spans="1:2" x14ac:dyDescent="0.3">
      <c r="A7" s="16" t="s">
        <v>77</v>
      </c>
      <c r="B7" s="18">
        <v>12.862664714494882</v>
      </c>
    </row>
    <row r="8" spans="1:2" x14ac:dyDescent="0.3">
      <c r="A8" s="16" t="s">
        <v>54</v>
      </c>
      <c r="B8" s="18">
        <v>12.486718750000014</v>
      </c>
    </row>
    <row r="9" spans="1:2" x14ac:dyDescent="0.3">
      <c r="A9" s="16" t="s">
        <v>33</v>
      </c>
      <c r="B9" s="18">
        <v>12.914825174825163</v>
      </c>
    </row>
    <row r="10" spans="1:2" x14ac:dyDescent="0.3">
      <c r="A10" s="16" t="s">
        <v>91</v>
      </c>
      <c r="B10" s="18">
        <v>12.927065527065526</v>
      </c>
    </row>
    <row r="11" spans="1:2" x14ac:dyDescent="0.3">
      <c r="A11" s="16" t="s">
        <v>40</v>
      </c>
      <c r="B11" s="18">
        <v>13.109985734664765</v>
      </c>
    </row>
    <row r="12" spans="1:2" x14ac:dyDescent="0.3">
      <c r="A12" s="16" t="s">
        <v>95</v>
      </c>
      <c r="B12" s="18">
        <v>12.274558823529416</v>
      </c>
    </row>
    <row r="13" spans="1:2" x14ac:dyDescent="0.3">
      <c r="A13" s="16" t="s">
        <v>5133</v>
      </c>
      <c r="B13" s="18">
        <v>12.79436000000004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ADD22-B403-4E15-A56A-27CAC370636B}">
  <dimension ref="A3:G13"/>
  <sheetViews>
    <sheetView topLeftCell="A5" workbookViewId="0">
      <selection activeCell="M21" sqref="M21"/>
    </sheetView>
  </sheetViews>
  <sheetFormatPr defaultRowHeight="14.4" x14ac:dyDescent="0.3"/>
  <cols>
    <col min="1" max="1" width="15.5546875" bestFit="1" customWidth="1"/>
    <col min="2" max="2" width="15.88671875" bestFit="1" customWidth="1"/>
    <col min="3" max="3" width="11.44140625" bestFit="1" customWidth="1"/>
    <col min="4" max="4" width="15.88671875" bestFit="1" customWidth="1"/>
    <col min="5" max="5" width="11.44140625" bestFit="1" customWidth="1"/>
    <col min="6" max="6" width="20.44140625" bestFit="1" customWidth="1"/>
    <col min="7" max="7" width="16" bestFit="1" customWidth="1"/>
  </cols>
  <sheetData>
    <row r="3" spans="1:7" x14ac:dyDescent="0.3">
      <c r="B3" s="15" t="s">
        <v>5136</v>
      </c>
    </row>
    <row r="4" spans="1:7" x14ac:dyDescent="0.3">
      <c r="B4" t="s">
        <v>5137</v>
      </c>
      <c r="D4" t="s">
        <v>5138</v>
      </c>
      <c r="F4" t="s">
        <v>5139</v>
      </c>
      <c r="G4" t="s">
        <v>5142</v>
      </c>
    </row>
    <row r="5" spans="1:7" x14ac:dyDescent="0.3">
      <c r="A5" s="15" t="s">
        <v>5132</v>
      </c>
      <c r="B5" t="s">
        <v>5134</v>
      </c>
      <c r="C5" t="s">
        <v>5143</v>
      </c>
      <c r="D5" t="s">
        <v>5134</v>
      </c>
      <c r="E5" t="s">
        <v>5143</v>
      </c>
    </row>
    <row r="6" spans="1:7" x14ac:dyDescent="0.3">
      <c r="A6" s="16" t="s">
        <v>21</v>
      </c>
      <c r="B6" s="37">
        <v>117</v>
      </c>
      <c r="C6" s="17">
        <v>0.15579227696404793</v>
      </c>
      <c r="D6" s="37">
        <v>634</v>
      </c>
      <c r="E6" s="17">
        <v>0.84420772303595204</v>
      </c>
      <c r="F6" s="37">
        <v>751</v>
      </c>
      <c r="G6" s="17">
        <v>1</v>
      </c>
    </row>
    <row r="7" spans="1:7" x14ac:dyDescent="0.3">
      <c r="A7" s="16" t="s">
        <v>77</v>
      </c>
      <c r="B7" s="37">
        <v>99</v>
      </c>
      <c r="C7" s="17">
        <v>0.14494875549048317</v>
      </c>
      <c r="D7" s="37">
        <v>584</v>
      </c>
      <c r="E7" s="17">
        <v>0.85505124450951686</v>
      </c>
      <c r="F7" s="37">
        <v>683</v>
      </c>
      <c r="G7" s="17">
        <v>1</v>
      </c>
    </row>
    <row r="8" spans="1:7" x14ac:dyDescent="0.3">
      <c r="A8" s="16" t="s">
        <v>5145</v>
      </c>
      <c r="B8" s="37">
        <v>97</v>
      </c>
      <c r="C8" s="17">
        <v>0.12630208333333334</v>
      </c>
      <c r="D8" s="37">
        <v>671</v>
      </c>
      <c r="E8" s="17">
        <v>0.87369791666666663</v>
      </c>
      <c r="F8" s="37">
        <v>768</v>
      </c>
      <c r="G8" s="17">
        <v>1</v>
      </c>
    </row>
    <row r="9" spans="1:7" x14ac:dyDescent="0.3">
      <c r="A9" s="16" t="s">
        <v>5144</v>
      </c>
      <c r="B9" s="37">
        <v>108</v>
      </c>
      <c r="C9" s="17">
        <v>0.15104895104895105</v>
      </c>
      <c r="D9" s="37">
        <v>607</v>
      </c>
      <c r="E9" s="17">
        <v>0.848951048951049</v>
      </c>
      <c r="F9" s="37">
        <v>715</v>
      </c>
      <c r="G9" s="17">
        <v>1</v>
      </c>
    </row>
    <row r="10" spans="1:7" x14ac:dyDescent="0.3">
      <c r="A10" s="16" t="s">
        <v>91</v>
      </c>
      <c r="B10" s="37">
        <v>104</v>
      </c>
      <c r="C10" s="17">
        <v>0.14814814814814814</v>
      </c>
      <c r="D10" s="37">
        <v>598</v>
      </c>
      <c r="E10" s="17">
        <v>0.85185185185185186</v>
      </c>
      <c r="F10" s="37">
        <v>702</v>
      </c>
      <c r="G10" s="17">
        <v>1</v>
      </c>
    </row>
    <row r="11" spans="1:7" x14ac:dyDescent="0.3">
      <c r="A11" s="16" t="s">
        <v>40</v>
      </c>
      <c r="B11" s="37">
        <v>109</v>
      </c>
      <c r="C11" s="17">
        <v>0.15549215406562053</v>
      </c>
      <c r="D11" s="37">
        <v>592</v>
      </c>
      <c r="E11" s="17">
        <v>0.84450784593437944</v>
      </c>
      <c r="F11" s="37">
        <v>701</v>
      </c>
      <c r="G11" s="17">
        <v>1</v>
      </c>
    </row>
    <row r="12" spans="1:7" x14ac:dyDescent="0.3">
      <c r="A12" s="16" t="s">
        <v>95</v>
      </c>
      <c r="B12" s="37">
        <v>96</v>
      </c>
      <c r="C12" s="17">
        <v>0.14117647058823529</v>
      </c>
      <c r="D12" s="37">
        <v>584</v>
      </c>
      <c r="E12" s="17">
        <v>0.85882352941176465</v>
      </c>
      <c r="F12" s="37">
        <v>680</v>
      </c>
      <c r="G12" s="17">
        <v>1</v>
      </c>
    </row>
    <row r="13" spans="1:7" x14ac:dyDescent="0.3">
      <c r="A13" s="16" t="s">
        <v>5133</v>
      </c>
      <c r="B13" s="37">
        <v>730</v>
      </c>
      <c r="C13" s="17">
        <v>0.14599999999999999</v>
      </c>
      <c r="D13" s="37">
        <v>4270</v>
      </c>
      <c r="E13" s="17">
        <v>0.85399999999999998</v>
      </c>
      <c r="F13" s="37">
        <v>5000</v>
      </c>
      <c r="G13" s="17">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BACC4-CB39-4ACD-8C10-CC9EAE5DFB51}">
  <dimension ref="A1:B8"/>
  <sheetViews>
    <sheetView workbookViewId="0">
      <selection activeCell="B8" sqref="B8"/>
    </sheetView>
  </sheetViews>
  <sheetFormatPr defaultRowHeight="14.4" x14ac:dyDescent="0.3"/>
  <cols>
    <col min="1" max="1" width="15.5546875" bestFit="1" customWidth="1"/>
    <col min="2" max="2" width="17.44140625" bestFit="1" customWidth="1"/>
  </cols>
  <sheetData>
    <row r="1" spans="1:2" x14ac:dyDescent="0.3">
      <c r="A1" s="7" t="s">
        <v>5117</v>
      </c>
      <c r="B1" s="14" t="s">
        <v>5111</v>
      </c>
    </row>
    <row r="2" spans="1:2" x14ac:dyDescent="0.3">
      <c r="A2" s="5" t="s">
        <v>21</v>
      </c>
      <c r="B2" s="19">
        <f>_xlfn.XLOOKUP(A2,Pivot_SLA!$A$6:$A$12,Pivot_SLA!$E$6:$E$12,"Not Found")</f>
        <v>0.84420772303595204</v>
      </c>
    </row>
    <row r="3" spans="1:2" x14ac:dyDescent="0.3">
      <c r="A3" s="5" t="s">
        <v>77</v>
      </c>
      <c r="B3" s="19">
        <f>_xlfn.XLOOKUP(A3,Pivot_SLA!$A$6:$A$12,Pivot_SLA!$E$6:$E$12,"Not Found")</f>
        <v>0.85505124450951686</v>
      </c>
    </row>
    <row r="4" spans="1:2" x14ac:dyDescent="0.3">
      <c r="A4" s="5" t="s">
        <v>54</v>
      </c>
      <c r="B4" s="19">
        <f>_xlfn.XLOOKUP(A4,Pivot_SLA!$A$6:$A$12,Pivot_SLA!$E$6:$E$12,"Not Found")</f>
        <v>0.87369791666666663</v>
      </c>
    </row>
    <row r="5" spans="1:2" x14ac:dyDescent="0.3">
      <c r="A5" s="5" t="s">
        <v>33</v>
      </c>
      <c r="B5" s="19">
        <f>_xlfn.XLOOKUP(A5,Pivot_SLA!$A$6:$A$12,Pivot_SLA!$E$6:$E$12,"Not Found")</f>
        <v>0.848951048951049</v>
      </c>
    </row>
    <row r="6" spans="1:2" x14ac:dyDescent="0.3">
      <c r="A6" s="5" t="s">
        <v>91</v>
      </c>
      <c r="B6" s="19">
        <f>_xlfn.XLOOKUP(A6,Pivot_SLA!$A$6:$A$12,Pivot_SLA!$E$6:$E$12,"Not Found")</f>
        <v>0.85185185185185186</v>
      </c>
    </row>
    <row r="7" spans="1:2" x14ac:dyDescent="0.3">
      <c r="A7" s="5" t="s">
        <v>40</v>
      </c>
      <c r="B7" s="19">
        <f>_xlfn.XLOOKUP(A7,Pivot_SLA!$A$6:$A$12,Pivot_SLA!$E$6:$E$12,"Not Found")</f>
        <v>0.84450784593437944</v>
      </c>
    </row>
    <row r="8" spans="1:2" x14ac:dyDescent="0.3">
      <c r="A8" s="5" t="s">
        <v>95</v>
      </c>
      <c r="B8" s="19">
        <f>_xlfn.XLOOKUP(A8,Pivot_SLA!$A$6:$A$12,Pivot_SLA!$E$6:$E$12,"Not Found")</f>
        <v>0.85882352941176465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E8097-2036-4548-ADDC-84FC214E2E43}">
  <dimension ref="A3:B16"/>
  <sheetViews>
    <sheetView topLeftCell="A3" workbookViewId="0">
      <selection activeCell="A4" sqref="A4:XFD4"/>
    </sheetView>
  </sheetViews>
  <sheetFormatPr defaultRowHeight="14.4" x14ac:dyDescent="0.3"/>
  <cols>
    <col min="1" max="1" width="12.44140625" bestFit="1" customWidth="1"/>
    <col min="2" max="2" width="15.88671875" bestFit="1" customWidth="1"/>
    <col min="3" max="3" width="9.88671875" bestFit="1" customWidth="1"/>
    <col min="4" max="4" width="10.5546875" bestFit="1" customWidth="1"/>
    <col min="5" max="5" width="16.88671875" bestFit="1" customWidth="1"/>
    <col min="6" max="6" width="20.44140625" bestFit="1" customWidth="1"/>
    <col min="7" max="7" width="21.5546875" bestFit="1" customWidth="1"/>
  </cols>
  <sheetData>
    <row r="3" spans="1:2" x14ac:dyDescent="0.3">
      <c r="A3" s="15" t="s">
        <v>5132</v>
      </c>
      <c r="B3" t="s">
        <v>5134</v>
      </c>
    </row>
    <row r="4" spans="1:2" x14ac:dyDescent="0.3">
      <c r="A4" s="16" t="s">
        <v>64</v>
      </c>
      <c r="B4" s="37">
        <v>420</v>
      </c>
    </row>
    <row r="5" spans="1:2" x14ac:dyDescent="0.3">
      <c r="A5" s="16" t="s">
        <v>57</v>
      </c>
      <c r="B5" s="37">
        <v>392</v>
      </c>
    </row>
    <row r="6" spans="1:2" x14ac:dyDescent="0.3">
      <c r="A6" s="16" t="s">
        <v>79</v>
      </c>
      <c r="B6" s="37">
        <v>404</v>
      </c>
    </row>
    <row r="7" spans="1:2" x14ac:dyDescent="0.3">
      <c r="A7" s="16" t="s">
        <v>89</v>
      </c>
      <c r="B7" s="37">
        <v>433</v>
      </c>
    </row>
    <row r="8" spans="1:2" x14ac:dyDescent="0.3">
      <c r="A8" s="16" t="s">
        <v>44</v>
      </c>
      <c r="B8" s="37">
        <v>441</v>
      </c>
    </row>
    <row r="9" spans="1:2" x14ac:dyDescent="0.3">
      <c r="A9" s="16" t="s">
        <v>29</v>
      </c>
      <c r="B9" s="37">
        <v>440</v>
      </c>
    </row>
    <row r="10" spans="1:2" x14ac:dyDescent="0.3">
      <c r="A10" s="16" t="s">
        <v>114</v>
      </c>
      <c r="B10" s="37">
        <v>375</v>
      </c>
    </row>
    <row r="11" spans="1:2" x14ac:dyDescent="0.3">
      <c r="A11" s="16" t="s">
        <v>36</v>
      </c>
      <c r="B11" s="37">
        <v>441</v>
      </c>
    </row>
    <row r="12" spans="1:2" x14ac:dyDescent="0.3">
      <c r="A12" s="16" t="s">
        <v>83</v>
      </c>
      <c r="B12" s="37">
        <v>395</v>
      </c>
    </row>
    <row r="13" spans="1:2" x14ac:dyDescent="0.3">
      <c r="A13" s="16" t="s">
        <v>51</v>
      </c>
      <c r="B13" s="37">
        <v>418</v>
      </c>
    </row>
    <row r="14" spans="1:2" x14ac:dyDescent="0.3">
      <c r="A14" s="16" t="s">
        <v>67</v>
      </c>
      <c r="B14" s="37">
        <v>411</v>
      </c>
    </row>
    <row r="15" spans="1:2" x14ac:dyDescent="0.3">
      <c r="A15" s="16" t="s">
        <v>71</v>
      </c>
      <c r="B15" s="37">
        <v>430</v>
      </c>
    </row>
    <row r="16" spans="1:2" x14ac:dyDescent="0.3">
      <c r="A16" s="16" t="s">
        <v>5133</v>
      </c>
      <c r="B16" s="37">
        <v>5000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B93D5-F44B-4052-BAD7-F6AF5631106F}">
  <dimension ref="A3:G24"/>
  <sheetViews>
    <sheetView topLeftCell="A6" workbookViewId="0">
      <selection activeCell="A3" sqref="A3"/>
    </sheetView>
  </sheetViews>
  <sheetFormatPr defaultRowHeight="14.4" x14ac:dyDescent="0.3"/>
  <cols>
    <col min="1" max="1" width="15.5546875" bestFit="1" customWidth="1"/>
    <col min="2" max="2" width="15.88671875" bestFit="1" customWidth="1"/>
    <col min="3" max="3" width="16.88671875" bestFit="1" customWidth="1"/>
    <col min="4" max="4" width="15.88671875" bestFit="1" customWidth="1"/>
    <col min="5" max="5" width="16.88671875" bestFit="1" customWidth="1"/>
    <col min="6" max="6" width="20.44140625" bestFit="1" customWidth="1"/>
    <col min="7" max="7" width="21.5546875" bestFit="1" customWidth="1"/>
  </cols>
  <sheetData>
    <row r="3" spans="1:7" x14ac:dyDescent="0.3">
      <c r="B3" s="15" t="s">
        <v>5136</v>
      </c>
    </row>
    <row r="4" spans="1:7" x14ac:dyDescent="0.3">
      <c r="B4" t="s">
        <v>5150</v>
      </c>
      <c r="D4" t="s">
        <v>5151</v>
      </c>
      <c r="F4" t="s">
        <v>5139</v>
      </c>
      <c r="G4" t="s">
        <v>5152</v>
      </c>
    </row>
    <row r="5" spans="1:7" x14ac:dyDescent="0.3">
      <c r="A5" s="15" t="s">
        <v>5132</v>
      </c>
      <c r="B5" t="s">
        <v>5134</v>
      </c>
      <c r="C5" t="s">
        <v>5153</v>
      </c>
      <c r="D5" t="s">
        <v>5134</v>
      </c>
      <c r="E5" t="s">
        <v>5153</v>
      </c>
    </row>
    <row r="6" spans="1:7" x14ac:dyDescent="0.3">
      <c r="A6" s="16" t="s">
        <v>21</v>
      </c>
      <c r="B6" s="37">
        <v>419</v>
      </c>
      <c r="C6" s="17">
        <v>0.55792276964047938</v>
      </c>
      <c r="D6" s="37">
        <v>332</v>
      </c>
      <c r="E6" s="17">
        <v>0.44207723035952062</v>
      </c>
      <c r="F6" s="37">
        <v>751</v>
      </c>
      <c r="G6" s="17">
        <v>1</v>
      </c>
    </row>
    <row r="7" spans="1:7" x14ac:dyDescent="0.3">
      <c r="A7" s="16" t="s">
        <v>77</v>
      </c>
      <c r="B7" s="37">
        <v>372</v>
      </c>
      <c r="C7" s="17">
        <v>0.54465592972181553</v>
      </c>
      <c r="D7" s="37">
        <v>311</v>
      </c>
      <c r="E7" s="17">
        <v>0.45534407027818447</v>
      </c>
      <c r="F7" s="37">
        <v>683</v>
      </c>
      <c r="G7" s="17">
        <v>1</v>
      </c>
    </row>
    <row r="8" spans="1:7" x14ac:dyDescent="0.3">
      <c r="A8" s="16" t="s">
        <v>5145</v>
      </c>
      <c r="B8" s="37">
        <v>450</v>
      </c>
      <c r="C8" s="17">
        <v>0.5859375</v>
      </c>
      <c r="D8" s="37">
        <v>318</v>
      </c>
      <c r="E8" s="17">
        <v>0.4140625</v>
      </c>
      <c r="F8" s="37">
        <v>768</v>
      </c>
      <c r="G8" s="17">
        <v>1</v>
      </c>
    </row>
    <row r="9" spans="1:7" x14ac:dyDescent="0.3">
      <c r="A9" s="16" t="s">
        <v>5144</v>
      </c>
      <c r="B9" s="37">
        <v>408</v>
      </c>
      <c r="C9" s="17">
        <v>0.57062937062937058</v>
      </c>
      <c r="D9" s="37">
        <v>307</v>
      </c>
      <c r="E9" s="17">
        <v>0.42937062937062936</v>
      </c>
      <c r="F9" s="37">
        <v>715</v>
      </c>
      <c r="G9" s="17">
        <v>1</v>
      </c>
    </row>
    <row r="10" spans="1:7" x14ac:dyDescent="0.3">
      <c r="A10" s="16" t="s">
        <v>91</v>
      </c>
      <c r="B10" s="37">
        <v>393</v>
      </c>
      <c r="C10" s="17">
        <v>0.55982905982905984</v>
      </c>
      <c r="D10" s="37">
        <v>309</v>
      </c>
      <c r="E10" s="17">
        <v>0.44017094017094016</v>
      </c>
      <c r="F10" s="37">
        <v>702</v>
      </c>
      <c r="G10" s="17">
        <v>1</v>
      </c>
    </row>
    <row r="11" spans="1:7" x14ac:dyDescent="0.3">
      <c r="A11" s="16" t="s">
        <v>40</v>
      </c>
      <c r="B11" s="37">
        <v>391</v>
      </c>
      <c r="C11" s="17">
        <v>0.55777460770328102</v>
      </c>
      <c r="D11" s="37">
        <v>310</v>
      </c>
      <c r="E11" s="17">
        <v>0.44222539229671898</v>
      </c>
      <c r="F11" s="37">
        <v>701</v>
      </c>
      <c r="G11" s="17">
        <v>1</v>
      </c>
    </row>
    <row r="12" spans="1:7" x14ac:dyDescent="0.3">
      <c r="A12" s="16" t="s">
        <v>95</v>
      </c>
      <c r="B12" s="37">
        <v>396</v>
      </c>
      <c r="C12" s="17">
        <v>0.58235294117647063</v>
      </c>
      <c r="D12" s="37">
        <v>284</v>
      </c>
      <c r="E12" s="17">
        <v>0.41764705882352943</v>
      </c>
      <c r="F12" s="37">
        <v>680</v>
      </c>
      <c r="G12" s="17">
        <v>1</v>
      </c>
    </row>
    <row r="13" spans="1:7" x14ac:dyDescent="0.3">
      <c r="A13" s="16" t="s">
        <v>5133</v>
      </c>
      <c r="B13" s="37">
        <v>2829</v>
      </c>
      <c r="C13" s="17">
        <v>0.56579999999999997</v>
      </c>
      <c r="D13" s="37">
        <v>2171</v>
      </c>
      <c r="E13" s="17">
        <v>0.43419999999999997</v>
      </c>
      <c r="F13" s="37">
        <v>5000</v>
      </c>
      <c r="G13" s="17">
        <v>1</v>
      </c>
    </row>
    <row r="16" spans="1:7" x14ac:dyDescent="0.3">
      <c r="A16" s="20"/>
      <c r="B16" s="21"/>
    </row>
    <row r="17" spans="1:2" ht="28.8" x14ac:dyDescent="0.3">
      <c r="A17" s="7" t="s">
        <v>5117</v>
      </c>
      <c r="B17" s="14" t="s">
        <v>5154</v>
      </c>
    </row>
    <row r="18" spans="1:2" x14ac:dyDescent="0.3">
      <c r="A18" s="5" t="s">
        <v>21</v>
      </c>
      <c r="B18" s="19">
        <f>_xlfn.XLOOKUP(A18,$A$6:$A$12,$E$6:$E$12,,0)</f>
        <v>0.44207723035952062</v>
      </c>
    </row>
    <row r="19" spans="1:2" x14ac:dyDescent="0.3">
      <c r="A19" s="5" t="s">
        <v>77</v>
      </c>
      <c r="B19" s="19">
        <f t="shared" ref="B19:B24" si="0">_xlfn.XLOOKUP(A19,$A$6:$A$12,$E$6:$E$12,,0)</f>
        <v>0.45534407027818447</v>
      </c>
    </row>
    <row r="20" spans="1:2" x14ac:dyDescent="0.3">
      <c r="A20" s="5" t="s">
        <v>54</v>
      </c>
      <c r="B20" s="19">
        <f t="shared" si="0"/>
        <v>0.4140625</v>
      </c>
    </row>
    <row r="21" spans="1:2" x14ac:dyDescent="0.3">
      <c r="A21" s="5" t="s">
        <v>33</v>
      </c>
      <c r="B21" s="19">
        <f t="shared" si="0"/>
        <v>0.42937062937062936</v>
      </c>
    </row>
    <row r="22" spans="1:2" x14ac:dyDescent="0.3">
      <c r="A22" s="5" t="s">
        <v>91</v>
      </c>
      <c r="B22" s="19">
        <f t="shared" si="0"/>
        <v>0.44017094017094016</v>
      </c>
    </row>
    <row r="23" spans="1:2" x14ac:dyDescent="0.3">
      <c r="A23" s="5" t="s">
        <v>40</v>
      </c>
      <c r="B23" s="19">
        <f t="shared" si="0"/>
        <v>0.44222539229671898</v>
      </c>
    </row>
    <row r="24" spans="1:2" x14ac:dyDescent="0.3">
      <c r="A24" s="5" t="s">
        <v>95</v>
      </c>
      <c r="B24" s="19">
        <f t="shared" si="0"/>
        <v>0.41764705882352943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0E7F0-6A32-4605-875A-89952AE815A9}">
  <dimension ref="A3:G12"/>
  <sheetViews>
    <sheetView topLeftCell="A9" workbookViewId="0">
      <selection activeCell="E5" sqref="D5:G11"/>
    </sheetView>
  </sheetViews>
  <sheetFormatPr defaultRowHeight="14.4" x14ac:dyDescent="0.3"/>
  <cols>
    <col min="1" max="1" width="15.5546875" bestFit="1" customWidth="1"/>
    <col min="2" max="2" width="12.109375" bestFit="1" customWidth="1"/>
    <col min="5" max="5" width="13.44140625" bestFit="1" customWidth="1"/>
    <col min="6" max="6" width="7.33203125" customWidth="1"/>
    <col min="7" max="7" width="9.77734375" bestFit="1" customWidth="1"/>
  </cols>
  <sheetData>
    <row r="3" spans="1:7" x14ac:dyDescent="0.3">
      <c r="A3" s="15" t="s">
        <v>5132</v>
      </c>
      <c r="B3" t="s">
        <v>5121</v>
      </c>
    </row>
    <row r="4" spans="1:7" ht="28.8" x14ac:dyDescent="0.3">
      <c r="A4" s="16" t="s">
        <v>21</v>
      </c>
      <c r="B4" s="22">
        <v>3509593</v>
      </c>
      <c r="D4" s="7" t="s">
        <v>5117</v>
      </c>
      <c r="E4" s="14" t="s">
        <v>5121</v>
      </c>
      <c r="F4" s="14" t="s">
        <v>5118</v>
      </c>
      <c r="G4" s="14" t="s">
        <v>5155</v>
      </c>
    </row>
    <row r="5" spans="1:7" ht="28.8" x14ac:dyDescent="0.3">
      <c r="A5" s="16" t="s">
        <v>77</v>
      </c>
      <c r="B5" s="22">
        <v>3161483</v>
      </c>
      <c r="D5" s="5" t="s">
        <v>21</v>
      </c>
      <c r="E5" s="23">
        <f t="shared" ref="E5:E11" si="0">_xlfn.XLOOKUP(D5,A4:A10,B4:B10,,0)</f>
        <v>3509593</v>
      </c>
      <c r="F5" s="12">
        <f>COUNTIF(tbl_Operations[Business_Unit],D5)</f>
        <v>751</v>
      </c>
      <c r="G5" s="24">
        <f t="shared" ref="G5:G11" si="1">E5/F5</f>
        <v>4673.2263648468706</v>
      </c>
    </row>
    <row r="6" spans="1:7" x14ac:dyDescent="0.3">
      <c r="A6" s="16" t="s">
        <v>5145</v>
      </c>
      <c r="B6" s="22">
        <v>3446642</v>
      </c>
      <c r="D6" s="5" t="s">
        <v>77</v>
      </c>
      <c r="E6" s="23">
        <f t="shared" si="0"/>
        <v>3161483</v>
      </c>
      <c r="F6" s="12">
        <f>COUNTIF(tbl_Operations[Business_Unit],D6)</f>
        <v>683</v>
      </c>
      <c r="G6" s="24">
        <f t="shared" si="1"/>
        <v>4628.8184480234258</v>
      </c>
    </row>
    <row r="7" spans="1:7" x14ac:dyDescent="0.3">
      <c r="A7" s="16" t="s">
        <v>5144</v>
      </c>
      <c r="B7" s="22">
        <v>3301070</v>
      </c>
      <c r="D7" s="5" t="s">
        <v>54</v>
      </c>
      <c r="E7" s="23">
        <f t="shared" si="0"/>
        <v>3446642</v>
      </c>
      <c r="F7" s="12">
        <f>COUNTIF(tbl_Operations[Business_Unit],D7)</f>
        <v>768</v>
      </c>
      <c r="G7" s="24">
        <f t="shared" si="1"/>
        <v>4487.815104166667</v>
      </c>
    </row>
    <row r="8" spans="1:7" x14ac:dyDescent="0.3">
      <c r="A8" s="16" t="s">
        <v>91</v>
      </c>
      <c r="B8" s="22">
        <v>3299592</v>
      </c>
      <c r="D8" s="5" t="s">
        <v>33</v>
      </c>
      <c r="E8" s="23">
        <f t="shared" si="0"/>
        <v>3301070</v>
      </c>
      <c r="F8" s="12">
        <f>COUNTIF(tbl_Operations[Business_Unit],D8)</f>
        <v>715</v>
      </c>
      <c r="G8" s="24">
        <f t="shared" si="1"/>
        <v>4616.8811188811187</v>
      </c>
    </row>
    <row r="9" spans="1:7" ht="28.8" x14ac:dyDescent="0.3">
      <c r="A9" s="16" t="s">
        <v>40</v>
      </c>
      <c r="B9" s="22">
        <v>3326307</v>
      </c>
      <c r="D9" s="5" t="s">
        <v>91</v>
      </c>
      <c r="E9" s="23">
        <f t="shared" si="0"/>
        <v>3299592</v>
      </c>
      <c r="F9" s="12">
        <f>COUNTIF(tbl_Operations[Business_Unit],D9)</f>
        <v>702</v>
      </c>
      <c r="G9" s="24">
        <f t="shared" si="1"/>
        <v>4700.2735042735039</v>
      </c>
    </row>
    <row r="10" spans="1:7" ht="28.8" x14ac:dyDescent="0.3">
      <c r="A10" s="16" t="s">
        <v>95</v>
      </c>
      <c r="B10" s="22">
        <v>2997714</v>
      </c>
      <c r="D10" s="5" t="s">
        <v>40</v>
      </c>
      <c r="E10" s="23">
        <f t="shared" si="0"/>
        <v>3326307</v>
      </c>
      <c r="F10" s="12">
        <f>COUNTIF(tbl_Operations[Business_Unit],D10)</f>
        <v>701</v>
      </c>
      <c r="G10" s="24">
        <f t="shared" si="1"/>
        <v>4745.0884450784597</v>
      </c>
    </row>
    <row r="11" spans="1:7" x14ac:dyDescent="0.3">
      <c r="A11" s="16" t="s">
        <v>5133</v>
      </c>
      <c r="B11" s="22">
        <v>23042401</v>
      </c>
      <c r="D11" s="5" t="s">
        <v>95</v>
      </c>
      <c r="E11" s="23">
        <f t="shared" si="0"/>
        <v>2997714</v>
      </c>
      <c r="F11" s="12">
        <f>COUNTIF(tbl_Operations[Business_Unit],D11)</f>
        <v>680</v>
      </c>
      <c r="G11" s="24">
        <f t="shared" si="1"/>
        <v>4408.4029411764704</v>
      </c>
    </row>
    <row r="12" spans="1:7" x14ac:dyDescent="0.3">
      <c r="G12" s="18"/>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01994-64E9-4F54-AED3-C338F4F352E5}">
  <dimension ref="A1:AB5013"/>
  <sheetViews>
    <sheetView topLeftCell="A2" workbookViewId="0">
      <selection activeCell="D20" sqref="D20"/>
    </sheetView>
  </sheetViews>
  <sheetFormatPr defaultRowHeight="14.4" x14ac:dyDescent="0.3"/>
  <cols>
    <col min="1" max="1" width="11.109375" bestFit="1" customWidth="1"/>
    <col min="2" max="2" width="12.6640625" customWidth="1"/>
    <col min="3" max="3" width="15.5546875" bestFit="1" customWidth="1"/>
    <col min="4" max="4" width="10" customWidth="1"/>
    <col min="5" max="5" width="17.77734375" bestFit="1" customWidth="1"/>
    <col min="6" max="6" width="9" customWidth="1"/>
    <col min="7" max="7" width="9.6640625" customWidth="1"/>
    <col min="8" max="8" width="17.77734375" bestFit="1" customWidth="1"/>
    <col min="9" max="9" width="8.77734375" customWidth="1"/>
    <col min="10" max="10" width="17.33203125" customWidth="1"/>
    <col min="11" max="11" width="17.5546875" customWidth="1"/>
    <col min="12" max="13" width="14.6640625" customWidth="1"/>
    <col min="14" max="14" width="21.77734375" customWidth="1"/>
    <col min="15" max="15" width="18.6640625" customWidth="1"/>
    <col min="16" max="16" width="16" customWidth="1"/>
    <col min="17" max="17" width="8" customWidth="1"/>
    <col min="18" max="18" width="11.109375" customWidth="1"/>
    <col min="19" max="19" width="9.21875" customWidth="1"/>
    <col min="20" max="20" width="10.5546875" customWidth="1"/>
    <col min="21" max="21" width="12.88671875" customWidth="1"/>
    <col min="23" max="23" width="20.44140625" bestFit="1" customWidth="1"/>
    <col min="24" max="24" width="20.5546875" bestFit="1" customWidth="1"/>
    <col min="25" max="25" width="12.44140625" bestFit="1" customWidth="1"/>
    <col min="26" max="26" width="17.77734375" bestFit="1" customWidth="1"/>
    <col min="27" max="27" width="19" bestFit="1" customWidth="1"/>
    <col min="28" max="28" width="15.5546875" bestFit="1"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5097</v>
      </c>
      <c r="V1" t="s">
        <v>5098</v>
      </c>
      <c r="W1" t="s">
        <v>5099</v>
      </c>
      <c r="X1" t="s">
        <v>5100</v>
      </c>
      <c r="Y1" t="s">
        <v>5101</v>
      </c>
      <c r="Z1" t="s">
        <v>5102</v>
      </c>
      <c r="AA1" t="s">
        <v>5103</v>
      </c>
      <c r="AB1" t="s">
        <v>5146</v>
      </c>
    </row>
    <row r="2" spans="1:28" x14ac:dyDescent="0.3">
      <c r="A2" t="s">
        <v>20</v>
      </c>
      <c r="B2" s="1">
        <v>45817</v>
      </c>
      <c r="C2" t="s">
        <v>21</v>
      </c>
      <c r="D2" t="s">
        <v>22</v>
      </c>
      <c r="E2" t="s">
        <v>23</v>
      </c>
      <c r="F2" t="s">
        <v>24</v>
      </c>
      <c r="G2" t="s">
        <v>25</v>
      </c>
      <c r="H2" t="s">
        <v>26</v>
      </c>
      <c r="I2" t="s">
        <v>27</v>
      </c>
      <c r="J2">
        <v>2.5</v>
      </c>
      <c r="K2">
        <v>24</v>
      </c>
      <c r="L2" t="s">
        <v>28</v>
      </c>
      <c r="M2">
        <v>0</v>
      </c>
      <c r="N2">
        <v>4.3</v>
      </c>
      <c r="O2">
        <v>350</v>
      </c>
      <c r="P2">
        <v>875</v>
      </c>
      <c r="Q2" t="s">
        <v>29</v>
      </c>
      <c r="R2">
        <v>6</v>
      </c>
      <c r="S2" t="s">
        <v>30</v>
      </c>
      <c r="T2" t="s">
        <v>31</v>
      </c>
      <c r="U2" t="str">
        <f>TRIM(CLEAN(tbl_Operations[[#This Row],[Location]]))</f>
        <v>Noida</v>
      </c>
      <c r="V2" t="str">
        <f>TRIM(CLEAN(tbl_Operations[[#This Row],[Channel]]))</f>
        <v>Email</v>
      </c>
      <c r="W2" t="str">
        <f t="shared" ref="W2:W65" si="0">TRIM(CLEAN(E2))</f>
        <v>Invoice Query</v>
      </c>
      <c r="X2" t="str">
        <f t="shared" ref="X2:X65" si="1">PROPER(TRIM(CLEAN(C2)))</f>
        <v>Customer Support</v>
      </c>
      <c r="Y2" t="str">
        <f t="shared" ref="Y2:Y65" si="2">IF(J2&lt;=K2,"Within SLA","SLA Breach")</f>
        <v>Within SLA</v>
      </c>
      <c r="Z2" t="str">
        <f t="shared" ref="Z2:Z65" si="3">IF(AND(F2="Critical",Y1="SLA Breach"),"Critical Risk","Normal")</f>
        <v>Normal</v>
      </c>
      <c r="AA2" t="str" cm="1">
        <f t="array" ref="AA2">_xlfn.IFS(
J2&lt;=K2*0.5,"Excellent",
J2&lt;=K2,"Good",
J2&lt;=K2*1.5,"At Risk",
TRUE,"Critical"
)</f>
        <v>Excellent</v>
      </c>
      <c r="AB2" t="str">
        <f t="shared" ref="AB2:AB65" si="4">IF(M2&gt;0,"Reworked","No Rework")</f>
        <v>No Rework</v>
      </c>
    </row>
    <row r="3" spans="1:28" x14ac:dyDescent="0.3">
      <c r="A3" t="s">
        <v>32</v>
      </c>
      <c r="B3" s="1">
        <v>45874</v>
      </c>
      <c r="C3" t="s">
        <v>33</v>
      </c>
      <c r="D3" t="s">
        <v>34</v>
      </c>
      <c r="E3" t="s">
        <v>35</v>
      </c>
      <c r="F3" t="s">
        <v>24</v>
      </c>
      <c r="G3" t="s">
        <v>25</v>
      </c>
      <c r="H3" t="s">
        <v>26</v>
      </c>
      <c r="I3" t="s">
        <v>27</v>
      </c>
      <c r="J3">
        <v>20.2</v>
      </c>
      <c r="K3">
        <v>24</v>
      </c>
      <c r="L3" t="s">
        <v>28</v>
      </c>
      <c r="M3">
        <v>0</v>
      </c>
      <c r="N3">
        <v>4.5999999999999996</v>
      </c>
      <c r="O3">
        <v>350</v>
      </c>
      <c r="P3">
        <v>7070</v>
      </c>
      <c r="Q3" t="s">
        <v>36</v>
      </c>
      <c r="R3">
        <v>8</v>
      </c>
      <c r="S3" t="s">
        <v>37</v>
      </c>
      <c r="T3" t="s">
        <v>38</v>
      </c>
      <c r="U3" t="str">
        <f>TRIM(CLEAN(tbl_Operations[[#This Row],[Location]]))</f>
        <v>Mumbai</v>
      </c>
      <c r="V3" t="str">
        <f>TRIM(CLEAN(tbl_Operations[[#This Row],[Channel]]))</f>
        <v>Email</v>
      </c>
      <c r="W3" t="str">
        <f t="shared" si="0"/>
        <v>Employee Query</v>
      </c>
      <c r="X3" t="str">
        <f t="shared" si="1"/>
        <v>It</v>
      </c>
      <c r="Y3" t="str">
        <f t="shared" si="2"/>
        <v>Within SLA</v>
      </c>
      <c r="Z3" t="str">
        <f t="shared" si="3"/>
        <v>Normal</v>
      </c>
      <c r="AA3" t="str" cm="1">
        <f t="array" ref="AA3">_xlfn.IFS(
J3&lt;=K3*0.5,"Excellent",
J3&lt;=K3,"Good",
J3&lt;=K3*1.5,"At Risk",
TRUE,"Critical"
)</f>
        <v>Good</v>
      </c>
      <c r="AB3" t="str">
        <f t="shared" si="4"/>
        <v>No Rework</v>
      </c>
    </row>
    <row r="4" spans="1:28" x14ac:dyDescent="0.3">
      <c r="A4" t="s">
        <v>39</v>
      </c>
      <c r="B4" s="1">
        <v>45800</v>
      </c>
      <c r="C4" t="s">
        <v>40</v>
      </c>
      <c r="D4" t="s">
        <v>41</v>
      </c>
      <c r="E4" t="s">
        <v>23</v>
      </c>
      <c r="F4" t="s">
        <v>24</v>
      </c>
      <c r="G4" t="s">
        <v>42</v>
      </c>
      <c r="H4" t="s">
        <v>43</v>
      </c>
      <c r="I4" t="s">
        <v>27</v>
      </c>
      <c r="J4">
        <v>5.4</v>
      </c>
      <c r="K4">
        <v>24</v>
      </c>
      <c r="L4" t="s">
        <v>28</v>
      </c>
      <c r="M4">
        <v>0</v>
      </c>
      <c r="N4">
        <v>5</v>
      </c>
      <c r="O4">
        <v>280</v>
      </c>
      <c r="P4">
        <v>1512</v>
      </c>
      <c r="Q4" t="s">
        <v>44</v>
      </c>
      <c r="R4">
        <v>5</v>
      </c>
      <c r="S4" t="s">
        <v>30</v>
      </c>
      <c r="T4" t="s">
        <v>45</v>
      </c>
      <c r="U4" t="str">
        <f>TRIM(CLEAN(tbl_Operations[[#This Row],[Location]]))</f>
        <v>Bengaluru</v>
      </c>
      <c r="V4" t="str">
        <f>TRIM(CLEAN(tbl_Operations[[#This Row],[Channel]]))</f>
        <v>Portal</v>
      </c>
      <c r="W4" t="str">
        <f t="shared" si="0"/>
        <v>Invoice Query</v>
      </c>
      <c r="X4" t="str">
        <f t="shared" si="1"/>
        <v>Procurement</v>
      </c>
      <c r="Y4" t="str">
        <f t="shared" si="2"/>
        <v>Within SLA</v>
      </c>
      <c r="Z4" t="str">
        <f>IF(AND(F4="Critical",Y2="SLA Breach"),"Critical Risk","Normal")</f>
        <v>Normal</v>
      </c>
      <c r="AA4" t="str" cm="1">
        <f t="array" ref="AA4">_xlfn.IFS(
J4&lt;=K4*0.5,"Excellent",
J4&lt;=K4,"Good",
J4&lt;=K4*1.5,"At Risk",
TRUE,"Critical"
)</f>
        <v>Excellent</v>
      </c>
      <c r="AB4" t="str">
        <f t="shared" si="4"/>
        <v>No Rework</v>
      </c>
    </row>
    <row r="5" spans="1:28" x14ac:dyDescent="0.3">
      <c r="A5" t="s">
        <v>46</v>
      </c>
      <c r="B5" s="1">
        <v>45950</v>
      </c>
      <c r="C5" t="s">
        <v>40</v>
      </c>
      <c r="D5" t="s">
        <v>47</v>
      </c>
      <c r="E5" t="s">
        <v>48</v>
      </c>
      <c r="F5" t="s">
        <v>49</v>
      </c>
      <c r="G5" t="s">
        <v>42</v>
      </c>
      <c r="H5" t="s">
        <v>50</v>
      </c>
      <c r="I5" t="s">
        <v>27</v>
      </c>
      <c r="J5">
        <v>8.1</v>
      </c>
      <c r="K5">
        <v>48</v>
      </c>
      <c r="L5" t="s">
        <v>28</v>
      </c>
      <c r="M5">
        <v>0</v>
      </c>
      <c r="N5">
        <v>4.8</v>
      </c>
      <c r="O5">
        <v>450</v>
      </c>
      <c r="P5">
        <v>3645</v>
      </c>
      <c r="Q5" t="s">
        <v>51</v>
      </c>
      <c r="R5">
        <v>10</v>
      </c>
      <c r="S5" t="s">
        <v>52</v>
      </c>
      <c r="T5" t="s">
        <v>31</v>
      </c>
      <c r="U5" t="str">
        <f>TRIM(CLEAN(tbl_Operations[[#This Row],[Location]]))</f>
        <v>Gurugram</v>
      </c>
      <c r="V5" t="str">
        <f>TRIM(CLEAN(tbl_Operations[[#This Row],[Channel]]))</f>
        <v>Portal</v>
      </c>
      <c r="W5" t="str">
        <f t="shared" si="0"/>
        <v>Compliance Request</v>
      </c>
      <c r="X5" t="str">
        <f t="shared" si="1"/>
        <v>Procurement</v>
      </c>
      <c r="Y5" t="str">
        <f t="shared" si="2"/>
        <v>Within SLA</v>
      </c>
      <c r="Z5" t="str">
        <f t="shared" si="3"/>
        <v>Normal</v>
      </c>
      <c r="AA5" t="str" cm="1">
        <f t="array" ref="AA5">_xlfn.IFS(
J5&lt;=K5*0.5,"Excellent",
J5&lt;=K5,"Good",
J5&lt;=K5*1.5,"At Risk",
TRUE,"Critical"
)</f>
        <v>Excellent</v>
      </c>
      <c r="AB5" t="str">
        <f t="shared" si="4"/>
        <v>No Rework</v>
      </c>
    </row>
    <row r="6" spans="1:28" x14ac:dyDescent="0.3">
      <c r="A6" t="s">
        <v>53</v>
      </c>
      <c r="B6" s="1">
        <v>45702</v>
      </c>
      <c r="C6" t="s">
        <v>54</v>
      </c>
      <c r="D6" t="s">
        <v>55</v>
      </c>
      <c r="E6" t="s">
        <v>56</v>
      </c>
      <c r="F6" t="s">
        <v>24</v>
      </c>
      <c r="G6" t="s">
        <v>25</v>
      </c>
      <c r="H6" t="s">
        <v>50</v>
      </c>
      <c r="I6" t="s">
        <v>27</v>
      </c>
      <c r="J6">
        <v>1.8</v>
      </c>
      <c r="K6">
        <v>24</v>
      </c>
      <c r="L6" t="s">
        <v>28</v>
      </c>
      <c r="M6">
        <v>0</v>
      </c>
      <c r="N6">
        <v>4.9000000000000004</v>
      </c>
      <c r="O6">
        <v>350</v>
      </c>
      <c r="P6">
        <v>630</v>
      </c>
      <c r="Q6" t="s">
        <v>57</v>
      </c>
      <c r="R6">
        <v>2</v>
      </c>
      <c r="S6" t="s">
        <v>58</v>
      </c>
      <c r="T6" t="s">
        <v>45</v>
      </c>
      <c r="U6" t="str">
        <f>TRIM(CLEAN(tbl_Operations[[#This Row],[Location]]))</f>
        <v>Hyderabad</v>
      </c>
      <c r="V6" t="str">
        <f>TRIM(CLEAN(tbl_Operations[[#This Row],[Channel]]))</f>
        <v>Email</v>
      </c>
      <c r="W6" t="str">
        <f t="shared" si="0"/>
        <v>Vendor Query</v>
      </c>
      <c r="X6" t="str">
        <f t="shared" si="1"/>
        <v>Hr</v>
      </c>
      <c r="Y6" t="str">
        <f t="shared" si="2"/>
        <v>Within SLA</v>
      </c>
      <c r="Z6" t="str">
        <f t="shared" si="3"/>
        <v>Normal</v>
      </c>
      <c r="AA6" t="str" cm="1">
        <f t="array" ref="AA6">_xlfn.IFS(
J6&lt;=K6*0.5,"Excellent",
J6&lt;=K6,"Good",
J6&lt;=K6*1.5,"At Risk",
TRUE,"Critical"
)</f>
        <v>Excellent</v>
      </c>
      <c r="AB6" t="str">
        <f t="shared" si="4"/>
        <v>No Rework</v>
      </c>
    </row>
    <row r="7" spans="1:28" x14ac:dyDescent="0.3">
      <c r="A7" t="s">
        <v>59</v>
      </c>
      <c r="B7" s="1">
        <v>45670</v>
      </c>
      <c r="C7" t="s">
        <v>40</v>
      </c>
      <c r="D7" t="s">
        <v>60</v>
      </c>
      <c r="E7" t="s">
        <v>35</v>
      </c>
      <c r="F7" t="s">
        <v>61</v>
      </c>
      <c r="G7" t="s">
        <v>62</v>
      </c>
      <c r="H7" t="s">
        <v>43</v>
      </c>
      <c r="I7" t="s">
        <v>27</v>
      </c>
      <c r="J7">
        <v>16.8</v>
      </c>
      <c r="K7">
        <v>12</v>
      </c>
      <c r="L7" t="s">
        <v>63</v>
      </c>
      <c r="M7">
        <v>1</v>
      </c>
      <c r="N7">
        <v>4</v>
      </c>
      <c r="O7">
        <v>450</v>
      </c>
      <c r="P7">
        <v>7560</v>
      </c>
      <c r="Q7" t="s">
        <v>64</v>
      </c>
      <c r="R7">
        <v>1</v>
      </c>
      <c r="S7" t="s">
        <v>58</v>
      </c>
      <c r="T7" t="s">
        <v>31</v>
      </c>
      <c r="U7" t="str">
        <f>TRIM(CLEAN(tbl_Operations[[#This Row],[Location]]))</f>
        <v>Pune</v>
      </c>
      <c r="V7" t="str">
        <f>TRIM(CLEAN(tbl_Operations[[#This Row],[Channel]]))</f>
        <v>Teams</v>
      </c>
      <c r="W7" t="str">
        <f t="shared" si="0"/>
        <v>Employee Query</v>
      </c>
      <c r="X7" t="str">
        <f t="shared" si="1"/>
        <v>Procurement</v>
      </c>
      <c r="Y7" t="str">
        <f t="shared" si="2"/>
        <v>SLA Breach</v>
      </c>
      <c r="Z7" t="str">
        <f t="shared" si="3"/>
        <v>Normal</v>
      </c>
      <c r="AA7" t="str" cm="1">
        <f t="array" ref="AA7">_xlfn.IFS(
J7&lt;=K7*0.5,"Excellent",
J7&lt;=K7,"Good",
J7&lt;=K7*1.5,"At Risk",
TRUE,"Critical"
)</f>
        <v>At Risk</v>
      </c>
      <c r="AB7" t="str">
        <f t="shared" si="4"/>
        <v>Reworked</v>
      </c>
    </row>
    <row r="8" spans="1:28" x14ac:dyDescent="0.3">
      <c r="A8" t="s">
        <v>65</v>
      </c>
      <c r="B8" s="1">
        <v>45962</v>
      </c>
      <c r="C8" t="s">
        <v>40</v>
      </c>
      <c r="D8" t="s">
        <v>34</v>
      </c>
      <c r="E8" t="s">
        <v>23</v>
      </c>
      <c r="F8" t="s">
        <v>49</v>
      </c>
      <c r="G8" t="s">
        <v>62</v>
      </c>
      <c r="H8" t="s">
        <v>66</v>
      </c>
      <c r="I8" t="s">
        <v>27</v>
      </c>
      <c r="J8">
        <v>9.5</v>
      </c>
      <c r="K8">
        <v>48</v>
      </c>
      <c r="L8" t="s">
        <v>28</v>
      </c>
      <c r="M8">
        <v>0</v>
      </c>
      <c r="N8">
        <v>4.5999999999999996</v>
      </c>
      <c r="O8">
        <v>350</v>
      </c>
      <c r="P8">
        <v>3325</v>
      </c>
      <c r="Q8" t="s">
        <v>67</v>
      </c>
      <c r="R8">
        <v>11</v>
      </c>
      <c r="S8" t="s">
        <v>52</v>
      </c>
      <c r="T8" t="s">
        <v>68</v>
      </c>
      <c r="U8" t="str">
        <f>TRIM(CLEAN(tbl_Operations[[#This Row],[Location]]))</f>
        <v>Mumbai</v>
      </c>
      <c r="V8" t="str">
        <f>TRIM(CLEAN(tbl_Operations[[#This Row],[Channel]]))</f>
        <v>Teams</v>
      </c>
      <c r="W8" t="str">
        <f t="shared" si="0"/>
        <v>Invoice Query</v>
      </c>
      <c r="X8" t="str">
        <f t="shared" si="1"/>
        <v>Procurement</v>
      </c>
      <c r="Y8" t="str">
        <f t="shared" si="2"/>
        <v>Within SLA</v>
      </c>
      <c r="Z8" t="str">
        <f t="shared" si="3"/>
        <v>Normal</v>
      </c>
      <c r="AA8" t="str" cm="1">
        <f t="array" ref="AA8">_xlfn.IFS(
J8&lt;=K8*0.5,"Excellent",
J8&lt;=K8,"Good",
J8&lt;=K8*1.5,"At Risk",
TRUE,"Critical"
)</f>
        <v>Excellent</v>
      </c>
      <c r="AB8" t="str">
        <f t="shared" si="4"/>
        <v>No Rework</v>
      </c>
    </row>
    <row r="9" spans="1:28" x14ac:dyDescent="0.3">
      <c r="A9" t="s">
        <v>69</v>
      </c>
      <c r="B9" s="1">
        <v>46014</v>
      </c>
      <c r="C9" t="s">
        <v>33</v>
      </c>
      <c r="D9" t="s">
        <v>34</v>
      </c>
      <c r="E9" t="s">
        <v>70</v>
      </c>
      <c r="F9" t="s">
        <v>61</v>
      </c>
      <c r="G9" t="s">
        <v>25</v>
      </c>
      <c r="H9" t="s">
        <v>66</v>
      </c>
      <c r="I9" t="s">
        <v>27</v>
      </c>
      <c r="J9">
        <v>20</v>
      </c>
      <c r="K9">
        <v>12</v>
      </c>
      <c r="L9" t="s">
        <v>63</v>
      </c>
      <c r="M9">
        <v>0</v>
      </c>
      <c r="N9">
        <v>4.3</v>
      </c>
      <c r="O9">
        <v>320</v>
      </c>
      <c r="P9">
        <v>6400</v>
      </c>
      <c r="Q9" t="s">
        <v>71</v>
      </c>
      <c r="R9">
        <v>12</v>
      </c>
      <c r="S9" t="s">
        <v>52</v>
      </c>
      <c r="T9" t="s">
        <v>38</v>
      </c>
      <c r="U9" t="str">
        <f>TRIM(CLEAN(tbl_Operations[[#This Row],[Location]]))</f>
        <v>Mumbai</v>
      </c>
      <c r="V9" t="str">
        <f>TRIM(CLEAN(tbl_Operations[[#This Row],[Channel]]))</f>
        <v>Email</v>
      </c>
      <c r="W9" t="str">
        <f t="shared" si="0"/>
        <v>Data Correction</v>
      </c>
      <c r="X9" t="str">
        <f t="shared" si="1"/>
        <v>It</v>
      </c>
      <c r="Y9" t="str">
        <f t="shared" si="2"/>
        <v>SLA Breach</v>
      </c>
      <c r="Z9" t="str">
        <f t="shared" si="3"/>
        <v>Normal</v>
      </c>
      <c r="AA9" t="str" cm="1">
        <f t="array" ref="AA9">_xlfn.IFS(
J9&lt;=K9*0.5,"Excellent",
J9&lt;=K9,"Good",
J9&lt;=K9*1.5,"At Risk",
TRUE,"Critical"
)</f>
        <v>Critical</v>
      </c>
      <c r="AB9" t="str">
        <f t="shared" si="4"/>
        <v>No Rework</v>
      </c>
    </row>
    <row r="10" spans="1:28" x14ac:dyDescent="0.3">
      <c r="A10" t="s">
        <v>72</v>
      </c>
      <c r="B10" s="1">
        <v>45874</v>
      </c>
      <c r="C10" t="s">
        <v>33</v>
      </c>
      <c r="D10" t="s">
        <v>73</v>
      </c>
      <c r="E10" t="s">
        <v>74</v>
      </c>
      <c r="F10" t="s">
        <v>24</v>
      </c>
      <c r="G10" t="s">
        <v>25</v>
      </c>
      <c r="H10" t="s">
        <v>75</v>
      </c>
      <c r="I10" t="s">
        <v>27</v>
      </c>
      <c r="J10">
        <v>14</v>
      </c>
      <c r="K10">
        <v>24</v>
      </c>
      <c r="L10" t="s">
        <v>28</v>
      </c>
      <c r="M10">
        <v>0</v>
      </c>
      <c r="N10">
        <v>4.7</v>
      </c>
      <c r="O10">
        <v>450</v>
      </c>
      <c r="P10">
        <v>6300</v>
      </c>
      <c r="Q10" t="s">
        <v>36</v>
      </c>
      <c r="R10">
        <v>8</v>
      </c>
      <c r="S10" t="s">
        <v>37</v>
      </c>
      <c r="T10" t="s">
        <v>38</v>
      </c>
      <c r="U10" t="str">
        <f>TRIM(CLEAN(tbl_Operations[[#This Row],[Location]]))</f>
        <v>Chennai</v>
      </c>
      <c r="V10" t="str">
        <f>TRIM(CLEAN(tbl_Operations[[#This Row],[Channel]]))</f>
        <v>Email</v>
      </c>
      <c r="W10" t="str">
        <f t="shared" si="0"/>
        <v>System Issue</v>
      </c>
      <c r="X10" t="str">
        <f t="shared" si="1"/>
        <v>It</v>
      </c>
      <c r="Y10" t="str">
        <f t="shared" si="2"/>
        <v>Within SLA</v>
      </c>
      <c r="Z10" t="str">
        <f t="shared" si="3"/>
        <v>Normal</v>
      </c>
      <c r="AA10" t="str" cm="1">
        <f t="array" ref="AA10">_xlfn.IFS(
J10&lt;=K10*0.5,"Excellent",
J10&lt;=K10,"Good",
J10&lt;=K10*1.5,"At Risk",
TRUE,"Critical"
)</f>
        <v>Good</v>
      </c>
      <c r="AB10" t="str">
        <f t="shared" si="4"/>
        <v>No Rework</v>
      </c>
    </row>
    <row r="11" spans="1:28" x14ac:dyDescent="0.3">
      <c r="A11" t="s">
        <v>76</v>
      </c>
      <c r="B11" s="1">
        <v>45724</v>
      </c>
      <c r="C11" t="s">
        <v>77</v>
      </c>
      <c r="D11" t="s">
        <v>34</v>
      </c>
      <c r="E11" t="s">
        <v>78</v>
      </c>
      <c r="F11" t="s">
        <v>61</v>
      </c>
      <c r="G11" t="s">
        <v>25</v>
      </c>
      <c r="H11" t="s">
        <v>75</v>
      </c>
      <c r="I11" t="s">
        <v>27</v>
      </c>
      <c r="J11">
        <v>2.1</v>
      </c>
      <c r="K11">
        <v>12</v>
      </c>
      <c r="L11" t="s">
        <v>28</v>
      </c>
      <c r="M11">
        <v>0</v>
      </c>
      <c r="N11">
        <v>5</v>
      </c>
      <c r="O11">
        <v>280</v>
      </c>
      <c r="P11">
        <v>588</v>
      </c>
      <c r="Q11" t="s">
        <v>79</v>
      </c>
      <c r="R11">
        <v>3</v>
      </c>
      <c r="S11" t="s">
        <v>58</v>
      </c>
      <c r="T11" t="s">
        <v>68</v>
      </c>
      <c r="U11" t="str">
        <f>TRIM(CLEAN(tbl_Operations[[#This Row],[Location]]))</f>
        <v>Mumbai</v>
      </c>
      <c r="V11" t="str">
        <f>TRIM(CLEAN(tbl_Operations[[#This Row],[Channel]]))</f>
        <v>Email</v>
      </c>
      <c r="W11" t="str">
        <f t="shared" si="0"/>
        <v>Access Request</v>
      </c>
      <c r="X11" t="str">
        <f t="shared" si="1"/>
        <v>Finance</v>
      </c>
      <c r="Y11" t="str">
        <f t="shared" si="2"/>
        <v>Within SLA</v>
      </c>
      <c r="Z11" t="str">
        <f t="shared" si="3"/>
        <v>Normal</v>
      </c>
      <c r="AA11" t="str" cm="1">
        <f t="array" ref="AA11">_xlfn.IFS(
J11&lt;=K11*0.5,"Excellent",
J11&lt;=K11,"Good",
J11&lt;=K11*1.5,"At Risk",
TRUE,"Critical"
)</f>
        <v>Excellent</v>
      </c>
      <c r="AB11" t="str">
        <f t="shared" si="4"/>
        <v>No Rework</v>
      </c>
    </row>
    <row r="12" spans="1:28" x14ac:dyDescent="0.3">
      <c r="A12" t="s">
        <v>80</v>
      </c>
      <c r="B12" s="1">
        <v>45997</v>
      </c>
      <c r="C12" t="s">
        <v>77</v>
      </c>
      <c r="D12" t="s">
        <v>41</v>
      </c>
      <c r="E12" t="s">
        <v>74</v>
      </c>
      <c r="F12" t="s">
        <v>24</v>
      </c>
      <c r="G12" t="s">
        <v>81</v>
      </c>
      <c r="H12" t="s">
        <v>66</v>
      </c>
      <c r="I12" t="s">
        <v>27</v>
      </c>
      <c r="J12">
        <v>19.600000000000001</v>
      </c>
      <c r="K12">
        <v>24</v>
      </c>
      <c r="L12" t="s">
        <v>28</v>
      </c>
      <c r="M12">
        <v>1</v>
      </c>
      <c r="N12">
        <v>4.2</v>
      </c>
      <c r="O12">
        <v>320</v>
      </c>
      <c r="P12">
        <v>6272</v>
      </c>
      <c r="Q12" t="s">
        <v>71</v>
      </c>
      <c r="R12">
        <v>12</v>
      </c>
      <c r="S12" t="s">
        <v>52</v>
      </c>
      <c r="T12" t="s">
        <v>68</v>
      </c>
      <c r="U12" t="str">
        <f>TRIM(CLEAN(tbl_Operations[[#This Row],[Location]]))</f>
        <v>Bengaluru</v>
      </c>
      <c r="V12" t="str">
        <f>TRIM(CLEAN(tbl_Operations[[#This Row],[Channel]]))</f>
        <v>Phone</v>
      </c>
      <c r="W12" t="str">
        <f t="shared" si="0"/>
        <v>System Issue</v>
      </c>
      <c r="X12" t="str">
        <f t="shared" si="1"/>
        <v>Finance</v>
      </c>
      <c r="Y12" t="str">
        <f t="shared" si="2"/>
        <v>Within SLA</v>
      </c>
      <c r="Z12" t="str">
        <f t="shared" si="3"/>
        <v>Normal</v>
      </c>
      <c r="AA12" t="str" cm="1">
        <f t="array" ref="AA12">_xlfn.IFS(
J12&lt;=K12*0.5,"Excellent",
J12&lt;=K12,"Good",
J12&lt;=K12*1.5,"At Risk",
TRUE,"Critical"
)</f>
        <v>Good</v>
      </c>
      <c r="AB12" t="str">
        <f t="shared" si="4"/>
        <v>Reworked</v>
      </c>
    </row>
    <row r="13" spans="1:28" x14ac:dyDescent="0.3">
      <c r="A13" t="s">
        <v>82</v>
      </c>
      <c r="B13" s="1">
        <v>45925</v>
      </c>
      <c r="C13" t="s">
        <v>40</v>
      </c>
      <c r="D13" t="s">
        <v>73</v>
      </c>
      <c r="E13" t="s">
        <v>56</v>
      </c>
      <c r="F13" t="s">
        <v>24</v>
      </c>
      <c r="G13" t="s">
        <v>25</v>
      </c>
      <c r="H13" t="s">
        <v>26</v>
      </c>
      <c r="I13" t="s">
        <v>27</v>
      </c>
      <c r="J13">
        <v>28.1</v>
      </c>
      <c r="K13">
        <v>24</v>
      </c>
      <c r="L13" t="s">
        <v>63</v>
      </c>
      <c r="M13">
        <v>0</v>
      </c>
      <c r="N13">
        <v>4.2</v>
      </c>
      <c r="O13">
        <v>450</v>
      </c>
      <c r="P13">
        <v>12645</v>
      </c>
      <c r="Q13" t="s">
        <v>83</v>
      </c>
      <c r="R13">
        <v>9</v>
      </c>
      <c r="S13" t="s">
        <v>37</v>
      </c>
      <c r="T13" t="s">
        <v>84</v>
      </c>
      <c r="U13" t="str">
        <f>TRIM(CLEAN(tbl_Operations[[#This Row],[Location]]))</f>
        <v>Chennai</v>
      </c>
      <c r="V13" t="str">
        <f>TRIM(CLEAN(tbl_Operations[[#This Row],[Channel]]))</f>
        <v>Email</v>
      </c>
      <c r="W13" t="str">
        <f t="shared" si="0"/>
        <v>Vendor Query</v>
      </c>
      <c r="X13" t="str">
        <f t="shared" si="1"/>
        <v>Procurement</v>
      </c>
      <c r="Y13" t="str">
        <f t="shared" si="2"/>
        <v>SLA Breach</v>
      </c>
      <c r="Z13" t="str">
        <f t="shared" si="3"/>
        <v>Normal</v>
      </c>
      <c r="AA13" t="str" cm="1">
        <f t="array" ref="AA13">_xlfn.IFS(
J13&lt;=K13*0.5,"Excellent",
J13&lt;=K13,"Good",
J13&lt;=K13*1.5,"At Risk",
TRUE,"Critical"
)</f>
        <v>At Risk</v>
      </c>
      <c r="AB13" t="str">
        <f t="shared" si="4"/>
        <v>No Rework</v>
      </c>
    </row>
    <row r="14" spans="1:28" x14ac:dyDescent="0.3">
      <c r="A14" t="s">
        <v>85</v>
      </c>
      <c r="B14" s="1">
        <v>45686</v>
      </c>
      <c r="C14" t="s">
        <v>54</v>
      </c>
      <c r="D14" t="s">
        <v>41</v>
      </c>
      <c r="E14" t="s">
        <v>48</v>
      </c>
      <c r="F14" t="s">
        <v>61</v>
      </c>
      <c r="G14" t="s">
        <v>25</v>
      </c>
      <c r="H14" t="s">
        <v>50</v>
      </c>
      <c r="I14" t="s">
        <v>27</v>
      </c>
      <c r="J14">
        <v>11.9</v>
      </c>
      <c r="K14">
        <v>12</v>
      </c>
      <c r="L14" t="s">
        <v>28</v>
      </c>
      <c r="M14">
        <v>2</v>
      </c>
      <c r="N14">
        <v>4.2</v>
      </c>
      <c r="O14">
        <v>400</v>
      </c>
      <c r="P14">
        <v>4760</v>
      </c>
      <c r="Q14" t="s">
        <v>64</v>
      </c>
      <c r="R14">
        <v>1</v>
      </c>
      <c r="S14" t="s">
        <v>58</v>
      </c>
      <c r="T14" t="s">
        <v>86</v>
      </c>
      <c r="U14" t="str">
        <f>TRIM(CLEAN(tbl_Operations[[#This Row],[Location]]))</f>
        <v>Bengaluru</v>
      </c>
      <c r="V14" t="str">
        <f>TRIM(CLEAN(tbl_Operations[[#This Row],[Channel]]))</f>
        <v>Email</v>
      </c>
      <c r="W14" t="str">
        <f t="shared" si="0"/>
        <v>Compliance Request</v>
      </c>
      <c r="X14" t="str">
        <f t="shared" si="1"/>
        <v>Hr</v>
      </c>
      <c r="Y14" t="str">
        <f t="shared" si="2"/>
        <v>Within SLA</v>
      </c>
      <c r="Z14" t="str">
        <f t="shared" si="3"/>
        <v>Normal</v>
      </c>
      <c r="AA14" t="str" cm="1">
        <f t="array" ref="AA14">_xlfn.IFS(
J14&lt;=K14*0.5,"Excellent",
J14&lt;=K14,"Good",
J14&lt;=K14*1.5,"At Risk",
TRUE,"Critical"
)</f>
        <v>Good</v>
      </c>
      <c r="AB14" t="str">
        <f t="shared" si="4"/>
        <v>Reworked</v>
      </c>
    </row>
    <row r="15" spans="1:28" x14ac:dyDescent="0.3">
      <c r="A15" t="s">
        <v>87</v>
      </c>
      <c r="B15" s="1">
        <v>45749</v>
      </c>
      <c r="C15" t="s">
        <v>40</v>
      </c>
      <c r="D15" t="s">
        <v>47</v>
      </c>
      <c r="E15" t="s">
        <v>70</v>
      </c>
      <c r="F15" t="s">
        <v>49</v>
      </c>
      <c r="G15" t="s">
        <v>81</v>
      </c>
      <c r="H15" t="s">
        <v>43</v>
      </c>
      <c r="I15" t="s">
        <v>88</v>
      </c>
      <c r="J15">
        <v>5.4</v>
      </c>
      <c r="K15">
        <v>48</v>
      </c>
      <c r="L15" t="s">
        <v>28</v>
      </c>
      <c r="M15">
        <v>1</v>
      </c>
      <c r="N15">
        <v>5</v>
      </c>
      <c r="O15">
        <v>320</v>
      </c>
      <c r="P15">
        <v>1728</v>
      </c>
      <c r="Q15" t="s">
        <v>89</v>
      </c>
      <c r="R15">
        <v>4</v>
      </c>
      <c r="S15" t="s">
        <v>30</v>
      </c>
      <c r="T15" t="s">
        <v>86</v>
      </c>
      <c r="U15" t="str">
        <f>TRIM(CLEAN(tbl_Operations[[#This Row],[Location]]))</f>
        <v>Gurugram</v>
      </c>
      <c r="V15" t="str">
        <f>TRIM(CLEAN(tbl_Operations[[#This Row],[Channel]]))</f>
        <v>Phone</v>
      </c>
      <c r="W15" t="str">
        <f t="shared" si="0"/>
        <v>Data Correction</v>
      </c>
      <c r="X15" t="str">
        <f t="shared" si="1"/>
        <v>Procurement</v>
      </c>
      <c r="Y15" t="str">
        <f t="shared" si="2"/>
        <v>Within SLA</v>
      </c>
      <c r="Z15" t="str">
        <f t="shared" si="3"/>
        <v>Normal</v>
      </c>
      <c r="AA15" t="str" cm="1">
        <f t="array" ref="AA15">_xlfn.IFS(
J15&lt;=K15*0.5,"Excellent",
J15&lt;=K15,"Good",
J15&lt;=K15*1.5,"At Risk",
TRUE,"Critical"
)</f>
        <v>Excellent</v>
      </c>
      <c r="AB15" t="str">
        <f t="shared" si="4"/>
        <v>Reworked</v>
      </c>
    </row>
    <row r="16" spans="1:28" x14ac:dyDescent="0.3">
      <c r="A16" t="s">
        <v>90</v>
      </c>
      <c r="B16" s="1">
        <v>46009</v>
      </c>
      <c r="C16" t="s">
        <v>91</v>
      </c>
      <c r="D16" t="s">
        <v>34</v>
      </c>
      <c r="E16" t="s">
        <v>92</v>
      </c>
      <c r="F16" t="s">
        <v>24</v>
      </c>
      <c r="G16" t="s">
        <v>42</v>
      </c>
      <c r="H16" t="s">
        <v>75</v>
      </c>
      <c r="I16" t="s">
        <v>27</v>
      </c>
      <c r="J16">
        <v>20.7</v>
      </c>
      <c r="K16">
        <v>24</v>
      </c>
      <c r="L16" t="s">
        <v>28</v>
      </c>
      <c r="M16">
        <v>0</v>
      </c>
      <c r="N16">
        <v>3.8</v>
      </c>
      <c r="O16">
        <v>320</v>
      </c>
      <c r="P16">
        <v>6624</v>
      </c>
      <c r="Q16" t="s">
        <v>71</v>
      </c>
      <c r="R16">
        <v>12</v>
      </c>
      <c r="S16" t="s">
        <v>52</v>
      </c>
      <c r="T16" t="s">
        <v>84</v>
      </c>
      <c r="U16" t="str">
        <f>TRIM(CLEAN(tbl_Operations[[#This Row],[Location]]))</f>
        <v>Mumbai</v>
      </c>
      <c r="V16" t="str">
        <f>TRIM(CLEAN(tbl_Operations[[#This Row],[Channel]]))</f>
        <v>Portal</v>
      </c>
      <c r="W16" t="str">
        <f t="shared" si="0"/>
        <v>Report Request</v>
      </c>
      <c r="X16" t="str">
        <f t="shared" si="1"/>
        <v>Operations</v>
      </c>
      <c r="Y16" t="str">
        <f t="shared" si="2"/>
        <v>Within SLA</v>
      </c>
      <c r="Z16" t="str">
        <f t="shared" si="3"/>
        <v>Normal</v>
      </c>
      <c r="AA16" t="str" cm="1">
        <f t="array" ref="AA16">_xlfn.IFS(
J16&lt;=K16*0.5,"Excellent",
J16&lt;=K16,"Good",
J16&lt;=K16*1.5,"At Risk",
TRUE,"Critical"
)</f>
        <v>Good</v>
      </c>
      <c r="AB16" t="str">
        <f t="shared" si="4"/>
        <v>No Rework</v>
      </c>
    </row>
    <row r="17" spans="1:28" x14ac:dyDescent="0.3">
      <c r="A17" t="s">
        <v>93</v>
      </c>
      <c r="B17" s="1">
        <v>46017</v>
      </c>
      <c r="C17" t="s">
        <v>91</v>
      </c>
      <c r="D17" t="s">
        <v>22</v>
      </c>
      <c r="E17" t="s">
        <v>48</v>
      </c>
      <c r="F17" t="s">
        <v>49</v>
      </c>
      <c r="G17" t="s">
        <v>42</v>
      </c>
      <c r="H17" t="s">
        <v>43</v>
      </c>
      <c r="I17" t="s">
        <v>27</v>
      </c>
      <c r="J17">
        <v>10.199999999999999</v>
      </c>
      <c r="K17">
        <v>48</v>
      </c>
      <c r="L17" t="s">
        <v>28</v>
      </c>
      <c r="M17">
        <v>0</v>
      </c>
      <c r="N17">
        <v>4.5999999999999996</v>
      </c>
      <c r="O17">
        <v>450</v>
      </c>
      <c r="P17">
        <v>4590</v>
      </c>
      <c r="Q17" t="s">
        <v>71</v>
      </c>
      <c r="R17">
        <v>12</v>
      </c>
      <c r="S17" t="s">
        <v>52</v>
      </c>
      <c r="T17" t="s">
        <v>45</v>
      </c>
      <c r="U17" t="str">
        <f>TRIM(CLEAN(tbl_Operations[[#This Row],[Location]]))</f>
        <v>Noida</v>
      </c>
      <c r="V17" t="str">
        <f>TRIM(CLEAN(tbl_Operations[[#This Row],[Channel]]))</f>
        <v>Portal</v>
      </c>
      <c r="W17" t="str">
        <f t="shared" si="0"/>
        <v>Compliance Request</v>
      </c>
      <c r="X17" t="str">
        <f t="shared" si="1"/>
        <v>Operations</v>
      </c>
      <c r="Y17" t="str">
        <f t="shared" si="2"/>
        <v>Within SLA</v>
      </c>
      <c r="Z17" t="str">
        <f t="shared" si="3"/>
        <v>Normal</v>
      </c>
      <c r="AA17" t="str" cm="1">
        <f t="array" ref="AA17">_xlfn.IFS(
J17&lt;=K17*0.5,"Excellent",
J17&lt;=K17,"Good",
J17&lt;=K17*1.5,"At Risk",
TRUE,"Critical"
)</f>
        <v>Excellent</v>
      </c>
      <c r="AB17" t="str">
        <f t="shared" si="4"/>
        <v>No Rework</v>
      </c>
    </row>
    <row r="18" spans="1:28" x14ac:dyDescent="0.3">
      <c r="A18" t="s">
        <v>94</v>
      </c>
      <c r="B18" s="1">
        <v>45895</v>
      </c>
      <c r="C18" t="s">
        <v>95</v>
      </c>
      <c r="D18" t="s">
        <v>73</v>
      </c>
      <c r="E18" t="s">
        <v>48</v>
      </c>
      <c r="F18" t="s">
        <v>61</v>
      </c>
      <c r="G18" t="s">
        <v>42</v>
      </c>
      <c r="H18" t="s">
        <v>26</v>
      </c>
      <c r="I18" t="s">
        <v>27</v>
      </c>
      <c r="J18">
        <v>8.3000000000000007</v>
      </c>
      <c r="K18">
        <v>12</v>
      </c>
      <c r="L18" t="s">
        <v>28</v>
      </c>
      <c r="M18">
        <v>1</v>
      </c>
      <c r="N18">
        <v>4.3</v>
      </c>
      <c r="O18">
        <v>350</v>
      </c>
      <c r="P18">
        <v>2905</v>
      </c>
      <c r="Q18" t="s">
        <v>36</v>
      </c>
      <c r="R18">
        <v>8</v>
      </c>
      <c r="S18" t="s">
        <v>37</v>
      </c>
      <c r="T18" t="s">
        <v>38</v>
      </c>
      <c r="U18" t="str">
        <f>TRIM(CLEAN(tbl_Operations[[#This Row],[Location]]))</f>
        <v>Chennai</v>
      </c>
      <c r="V18" t="str">
        <f>TRIM(CLEAN(tbl_Operations[[#This Row],[Channel]]))</f>
        <v>Portal</v>
      </c>
      <c r="W18" t="str">
        <f t="shared" si="0"/>
        <v>Compliance Request</v>
      </c>
      <c r="X18" t="str">
        <f t="shared" si="1"/>
        <v>Sales</v>
      </c>
      <c r="Y18" t="str">
        <f t="shared" si="2"/>
        <v>Within SLA</v>
      </c>
      <c r="Z18" t="str">
        <f t="shared" si="3"/>
        <v>Normal</v>
      </c>
      <c r="AA18" t="str" cm="1">
        <f t="array" ref="AA18">_xlfn.IFS(
J18&lt;=K18*0.5,"Excellent",
J18&lt;=K18,"Good",
J18&lt;=K18*1.5,"At Risk",
TRUE,"Critical"
)</f>
        <v>Good</v>
      </c>
      <c r="AB18" t="str">
        <f t="shared" si="4"/>
        <v>Reworked</v>
      </c>
    </row>
    <row r="19" spans="1:28" x14ac:dyDescent="0.3">
      <c r="A19" t="s">
        <v>96</v>
      </c>
      <c r="B19" s="1">
        <v>45801</v>
      </c>
      <c r="C19" t="s">
        <v>54</v>
      </c>
      <c r="D19" t="s">
        <v>41</v>
      </c>
      <c r="E19" t="s">
        <v>92</v>
      </c>
      <c r="F19" t="s">
        <v>49</v>
      </c>
      <c r="G19" t="s">
        <v>42</v>
      </c>
      <c r="H19" t="s">
        <v>75</v>
      </c>
      <c r="I19" t="s">
        <v>88</v>
      </c>
      <c r="J19">
        <v>9.6999999999999993</v>
      </c>
      <c r="K19">
        <v>48</v>
      </c>
      <c r="L19" t="s">
        <v>28</v>
      </c>
      <c r="M19">
        <v>1</v>
      </c>
      <c r="N19">
        <v>4.0999999999999996</v>
      </c>
      <c r="O19">
        <v>320</v>
      </c>
      <c r="P19">
        <v>3104</v>
      </c>
      <c r="Q19" t="s">
        <v>44</v>
      </c>
      <c r="R19">
        <v>5</v>
      </c>
      <c r="S19" t="s">
        <v>30</v>
      </c>
      <c r="T19" t="s">
        <v>68</v>
      </c>
      <c r="U19" t="str">
        <f>TRIM(CLEAN(tbl_Operations[[#This Row],[Location]]))</f>
        <v>Bengaluru</v>
      </c>
      <c r="V19" t="str">
        <f>TRIM(CLEAN(tbl_Operations[[#This Row],[Channel]]))</f>
        <v>Portal</v>
      </c>
      <c r="W19" t="str">
        <f t="shared" si="0"/>
        <v>Report Request</v>
      </c>
      <c r="X19" t="str">
        <f t="shared" si="1"/>
        <v>Hr</v>
      </c>
      <c r="Y19" t="str">
        <f t="shared" si="2"/>
        <v>Within SLA</v>
      </c>
      <c r="Z19" t="str">
        <f t="shared" si="3"/>
        <v>Normal</v>
      </c>
      <c r="AA19" t="str" cm="1">
        <f t="array" ref="AA19">_xlfn.IFS(
J19&lt;=K19*0.5,"Excellent",
J19&lt;=K19,"Good",
J19&lt;=K19*1.5,"At Risk",
TRUE,"Critical"
)</f>
        <v>Excellent</v>
      </c>
      <c r="AB19" t="str">
        <f t="shared" si="4"/>
        <v>Reworked</v>
      </c>
    </row>
    <row r="20" spans="1:28" x14ac:dyDescent="0.3">
      <c r="A20" t="s">
        <v>97</v>
      </c>
      <c r="B20" s="1">
        <v>45689</v>
      </c>
      <c r="C20" t="s">
        <v>77</v>
      </c>
      <c r="D20" t="s">
        <v>47</v>
      </c>
      <c r="E20" t="s">
        <v>56</v>
      </c>
      <c r="F20" t="s">
        <v>49</v>
      </c>
      <c r="G20" t="s">
        <v>25</v>
      </c>
      <c r="H20" t="s">
        <v>75</v>
      </c>
      <c r="I20" t="s">
        <v>88</v>
      </c>
      <c r="J20">
        <v>5.3</v>
      </c>
      <c r="K20">
        <v>48</v>
      </c>
      <c r="L20" t="s">
        <v>28</v>
      </c>
      <c r="M20">
        <v>4</v>
      </c>
      <c r="N20">
        <v>3.5</v>
      </c>
      <c r="O20">
        <v>400</v>
      </c>
      <c r="P20">
        <v>2120</v>
      </c>
      <c r="Q20" t="s">
        <v>57</v>
      </c>
      <c r="R20">
        <v>2</v>
      </c>
      <c r="S20" t="s">
        <v>58</v>
      </c>
      <c r="T20" t="s">
        <v>68</v>
      </c>
      <c r="U20" t="str">
        <f>TRIM(CLEAN(tbl_Operations[[#This Row],[Location]]))</f>
        <v>Gurugram</v>
      </c>
      <c r="V20" t="str">
        <f>TRIM(CLEAN(tbl_Operations[[#This Row],[Channel]]))</f>
        <v>Email</v>
      </c>
      <c r="W20" t="str">
        <f t="shared" si="0"/>
        <v>Vendor Query</v>
      </c>
      <c r="X20" t="str">
        <f t="shared" si="1"/>
        <v>Finance</v>
      </c>
      <c r="Y20" t="str">
        <f t="shared" si="2"/>
        <v>Within SLA</v>
      </c>
      <c r="Z20" t="str">
        <f t="shared" si="3"/>
        <v>Normal</v>
      </c>
      <c r="AA20" t="str" cm="1">
        <f t="array" ref="AA20">_xlfn.IFS(
J20&lt;=K20*0.5,"Excellent",
J20&lt;=K20,"Good",
J20&lt;=K20*1.5,"At Risk",
TRUE,"Critical"
)</f>
        <v>Excellent</v>
      </c>
      <c r="AB20" t="str">
        <f t="shared" si="4"/>
        <v>Reworked</v>
      </c>
    </row>
    <row r="21" spans="1:28" x14ac:dyDescent="0.3">
      <c r="A21" t="s">
        <v>98</v>
      </c>
      <c r="B21" s="1">
        <v>45756</v>
      </c>
      <c r="C21" t="s">
        <v>40</v>
      </c>
      <c r="D21" t="s">
        <v>60</v>
      </c>
      <c r="E21" t="s">
        <v>92</v>
      </c>
      <c r="F21" t="s">
        <v>24</v>
      </c>
      <c r="G21" t="s">
        <v>62</v>
      </c>
      <c r="H21" t="s">
        <v>66</v>
      </c>
      <c r="I21" t="s">
        <v>27</v>
      </c>
      <c r="J21">
        <v>8</v>
      </c>
      <c r="K21">
        <v>24</v>
      </c>
      <c r="L21" t="s">
        <v>28</v>
      </c>
      <c r="M21">
        <v>0</v>
      </c>
      <c r="N21">
        <v>4.8</v>
      </c>
      <c r="O21">
        <v>450</v>
      </c>
      <c r="P21">
        <v>3600</v>
      </c>
      <c r="Q21" t="s">
        <v>89</v>
      </c>
      <c r="R21">
        <v>4</v>
      </c>
      <c r="S21" t="s">
        <v>30</v>
      </c>
      <c r="T21" t="s">
        <v>86</v>
      </c>
      <c r="U21" t="str">
        <f>TRIM(CLEAN(tbl_Operations[[#This Row],[Location]]))</f>
        <v>Pune</v>
      </c>
      <c r="V21" t="str">
        <f>TRIM(CLEAN(tbl_Operations[[#This Row],[Channel]]))</f>
        <v>Teams</v>
      </c>
      <c r="W21" t="str">
        <f t="shared" si="0"/>
        <v>Report Request</v>
      </c>
      <c r="X21" t="str">
        <f t="shared" si="1"/>
        <v>Procurement</v>
      </c>
      <c r="Y21" t="str">
        <f t="shared" si="2"/>
        <v>Within SLA</v>
      </c>
      <c r="Z21" t="str">
        <f t="shared" si="3"/>
        <v>Normal</v>
      </c>
      <c r="AA21" t="str" cm="1">
        <f t="array" ref="AA21">_xlfn.IFS(
J21&lt;=K21*0.5,"Excellent",
J21&lt;=K21,"Good",
J21&lt;=K21*1.5,"At Risk",
TRUE,"Critical"
)</f>
        <v>Excellent</v>
      </c>
      <c r="AB21" t="str">
        <f t="shared" si="4"/>
        <v>No Rework</v>
      </c>
    </row>
    <row r="22" spans="1:28" x14ac:dyDescent="0.3">
      <c r="A22" t="s">
        <v>99</v>
      </c>
      <c r="B22" s="1">
        <v>45980</v>
      </c>
      <c r="C22" t="s">
        <v>40</v>
      </c>
      <c r="D22" t="s">
        <v>73</v>
      </c>
      <c r="E22" t="s">
        <v>92</v>
      </c>
      <c r="F22" t="s">
        <v>49</v>
      </c>
      <c r="G22" t="s">
        <v>62</v>
      </c>
      <c r="H22" t="s">
        <v>43</v>
      </c>
      <c r="I22" t="s">
        <v>88</v>
      </c>
      <c r="J22">
        <v>8.3000000000000007</v>
      </c>
      <c r="K22">
        <v>48</v>
      </c>
      <c r="L22" t="s">
        <v>28</v>
      </c>
      <c r="M22">
        <v>1</v>
      </c>
      <c r="N22">
        <v>5</v>
      </c>
      <c r="O22">
        <v>400</v>
      </c>
      <c r="P22">
        <v>3320</v>
      </c>
      <c r="Q22" t="s">
        <v>67</v>
      </c>
      <c r="R22">
        <v>11</v>
      </c>
      <c r="S22" t="s">
        <v>52</v>
      </c>
      <c r="T22" t="s">
        <v>86</v>
      </c>
      <c r="U22" t="str">
        <f>TRIM(CLEAN(tbl_Operations[[#This Row],[Location]]))</f>
        <v>Chennai</v>
      </c>
      <c r="V22" t="str">
        <f>TRIM(CLEAN(tbl_Operations[[#This Row],[Channel]]))</f>
        <v>Teams</v>
      </c>
      <c r="W22" t="str">
        <f t="shared" si="0"/>
        <v>Report Request</v>
      </c>
      <c r="X22" t="str">
        <f t="shared" si="1"/>
        <v>Procurement</v>
      </c>
      <c r="Y22" t="str">
        <f t="shared" si="2"/>
        <v>Within SLA</v>
      </c>
      <c r="Z22" t="str">
        <f t="shared" si="3"/>
        <v>Normal</v>
      </c>
      <c r="AA22" t="str" cm="1">
        <f t="array" ref="AA22">_xlfn.IFS(
J22&lt;=K22*0.5,"Excellent",
J22&lt;=K22,"Good",
J22&lt;=K22*1.5,"At Risk",
TRUE,"Critical"
)</f>
        <v>Excellent</v>
      </c>
      <c r="AB22" t="str">
        <f t="shared" si="4"/>
        <v>Reworked</v>
      </c>
    </row>
    <row r="23" spans="1:28" x14ac:dyDescent="0.3">
      <c r="A23" t="s">
        <v>100</v>
      </c>
      <c r="B23" s="1">
        <v>45711</v>
      </c>
      <c r="C23" t="s">
        <v>95</v>
      </c>
      <c r="D23" t="s">
        <v>34</v>
      </c>
      <c r="E23" t="s">
        <v>48</v>
      </c>
      <c r="F23" t="s">
        <v>61</v>
      </c>
      <c r="G23" t="s">
        <v>42</v>
      </c>
      <c r="H23" t="s">
        <v>26</v>
      </c>
      <c r="I23" t="s">
        <v>101</v>
      </c>
      <c r="J23">
        <v>5.4</v>
      </c>
      <c r="K23">
        <v>12</v>
      </c>
      <c r="L23" t="s">
        <v>28</v>
      </c>
      <c r="M23">
        <v>1</v>
      </c>
      <c r="N23">
        <v>4.5</v>
      </c>
      <c r="O23">
        <v>400</v>
      </c>
      <c r="P23">
        <v>2160</v>
      </c>
      <c r="Q23" t="s">
        <v>57</v>
      </c>
      <c r="R23">
        <v>2</v>
      </c>
      <c r="S23" t="s">
        <v>58</v>
      </c>
      <c r="T23" t="s">
        <v>102</v>
      </c>
      <c r="U23" t="str">
        <f>TRIM(CLEAN(tbl_Operations[[#This Row],[Location]]))</f>
        <v>Mumbai</v>
      </c>
      <c r="V23" t="str">
        <f>TRIM(CLEAN(tbl_Operations[[#This Row],[Channel]]))</f>
        <v>Portal</v>
      </c>
      <c r="W23" t="str">
        <f t="shared" si="0"/>
        <v>Compliance Request</v>
      </c>
      <c r="X23" t="str">
        <f t="shared" si="1"/>
        <v>Sales</v>
      </c>
      <c r="Y23" t="str">
        <f t="shared" si="2"/>
        <v>Within SLA</v>
      </c>
      <c r="Z23" t="str">
        <f t="shared" si="3"/>
        <v>Normal</v>
      </c>
      <c r="AA23" t="str" cm="1">
        <f t="array" ref="AA23">_xlfn.IFS(
J23&lt;=K23*0.5,"Excellent",
J23&lt;=K23,"Good",
J23&lt;=K23*1.5,"At Risk",
TRUE,"Critical"
)</f>
        <v>Excellent</v>
      </c>
      <c r="AB23" t="str">
        <f t="shared" si="4"/>
        <v>Reworked</v>
      </c>
    </row>
    <row r="24" spans="1:28" x14ac:dyDescent="0.3">
      <c r="A24" t="s">
        <v>103</v>
      </c>
      <c r="B24" s="1">
        <v>45960</v>
      </c>
      <c r="C24" t="s">
        <v>54</v>
      </c>
      <c r="D24" t="s">
        <v>73</v>
      </c>
      <c r="E24" t="s">
        <v>48</v>
      </c>
      <c r="F24" t="s">
        <v>49</v>
      </c>
      <c r="G24" t="s">
        <v>25</v>
      </c>
      <c r="H24" t="s">
        <v>50</v>
      </c>
      <c r="I24" t="s">
        <v>101</v>
      </c>
      <c r="J24">
        <v>22.6</v>
      </c>
      <c r="K24">
        <v>48</v>
      </c>
      <c r="L24" t="s">
        <v>28</v>
      </c>
      <c r="M24">
        <v>0</v>
      </c>
      <c r="N24">
        <v>4.0999999999999996</v>
      </c>
      <c r="O24">
        <v>320</v>
      </c>
      <c r="P24">
        <v>7232</v>
      </c>
      <c r="Q24" t="s">
        <v>51</v>
      </c>
      <c r="R24">
        <v>10</v>
      </c>
      <c r="S24" t="s">
        <v>52</v>
      </c>
      <c r="T24" t="s">
        <v>84</v>
      </c>
      <c r="U24" t="str">
        <f>TRIM(CLEAN(tbl_Operations[[#This Row],[Location]]))</f>
        <v>Chennai</v>
      </c>
      <c r="V24" t="str">
        <f>TRIM(CLEAN(tbl_Operations[[#This Row],[Channel]]))</f>
        <v>Email</v>
      </c>
      <c r="W24" t="str">
        <f t="shared" si="0"/>
        <v>Compliance Request</v>
      </c>
      <c r="X24" t="str">
        <f t="shared" si="1"/>
        <v>Hr</v>
      </c>
      <c r="Y24" t="str">
        <f t="shared" si="2"/>
        <v>Within SLA</v>
      </c>
      <c r="Z24" t="str">
        <f t="shared" si="3"/>
        <v>Normal</v>
      </c>
      <c r="AA24" t="str" cm="1">
        <f t="array" ref="AA24">_xlfn.IFS(
J24&lt;=K24*0.5,"Excellent",
J24&lt;=K24,"Good",
J24&lt;=K24*1.5,"At Risk",
TRUE,"Critical"
)</f>
        <v>Excellent</v>
      </c>
      <c r="AB24" t="str">
        <f t="shared" si="4"/>
        <v>No Rework</v>
      </c>
    </row>
    <row r="25" spans="1:28" x14ac:dyDescent="0.3">
      <c r="A25" t="s">
        <v>104</v>
      </c>
      <c r="B25" s="1">
        <v>45809</v>
      </c>
      <c r="C25" t="s">
        <v>21</v>
      </c>
      <c r="D25" t="s">
        <v>41</v>
      </c>
      <c r="E25" t="s">
        <v>56</v>
      </c>
      <c r="F25" t="s">
        <v>61</v>
      </c>
      <c r="G25" t="s">
        <v>42</v>
      </c>
      <c r="H25" t="s">
        <v>75</v>
      </c>
      <c r="I25" t="s">
        <v>27</v>
      </c>
      <c r="J25">
        <v>5.4</v>
      </c>
      <c r="K25">
        <v>12</v>
      </c>
      <c r="L25" t="s">
        <v>28</v>
      </c>
      <c r="M25">
        <v>1</v>
      </c>
      <c r="N25">
        <v>4.5</v>
      </c>
      <c r="O25">
        <v>450</v>
      </c>
      <c r="P25">
        <v>2430</v>
      </c>
      <c r="Q25" t="s">
        <v>29</v>
      </c>
      <c r="R25">
        <v>6</v>
      </c>
      <c r="S25" t="s">
        <v>30</v>
      </c>
      <c r="T25" t="s">
        <v>102</v>
      </c>
      <c r="U25" t="str">
        <f>TRIM(CLEAN(tbl_Operations[[#This Row],[Location]]))</f>
        <v>Bengaluru</v>
      </c>
      <c r="V25" t="str">
        <f>TRIM(CLEAN(tbl_Operations[[#This Row],[Channel]]))</f>
        <v>Portal</v>
      </c>
      <c r="W25" t="str">
        <f t="shared" si="0"/>
        <v>Vendor Query</v>
      </c>
      <c r="X25" t="str">
        <f t="shared" si="1"/>
        <v>Customer Support</v>
      </c>
      <c r="Y25" t="str">
        <f t="shared" si="2"/>
        <v>Within SLA</v>
      </c>
      <c r="Z25" t="str">
        <f t="shared" si="3"/>
        <v>Normal</v>
      </c>
      <c r="AA25" t="str" cm="1">
        <f t="array" ref="AA25">_xlfn.IFS(
J25&lt;=K25*0.5,"Excellent",
J25&lt;=K25,"Good",
J25&lt;=K25*1.5,"At Risk",
TRUE,"Critical"
)</f>
        <v>Excellent</v>
      </c>
      <c r="AB25" t="str">
        <f t="shared" si="4"/>
        <v>Reworked</v>
      </c>
    </row>
    <row r="26" spans="1:28" x14ac:dyDescent="0.3">
      <c r="A26" t="s">
        <v>105</v>
      </c>
      <c r="B26" s="1">
        <v>46011</v>
      </c>
      <c r="C26" t="s">
        <v>54</v>
      </c>
      <c r="D26" t="s">
        <v>47</v>
      </c>
      <c r="E26" t="s">
        <v>70</v>
      </c>
      <c r="F26" t="s">
        <v>49</v>
      </c>
      <c r="G26" t="s">
        <v>25</v>
      </c>
      <c r="H26" t="s">
        <v>26</v>
      </c>
      <c r="I26" t="s">
        <v>88</v>
      </c>
      <c r="J26">
        <v>12.2</v>
      </c>
      <c r="K26">
        <v>48</v>
      </c>
      <c r="L26" t="s">
        <v>28</v>
      </c>
      <c r="M26">
        <v>1</v>
      </c>
      <c r="N26">
        <v>4.0999999999999996</v>
      </c>
      <c r="O26">
        <v>350</v>
      </c>
      <c r="P26">
        <v>4270</v>
      </c>
      <c r="Q26" t="s">
        <v>71</v>
      </c>
      <c r="R26">
        <v>12</v>
      </c>
      <c r="S26" t="s">
        <v>52</v>
      </c>
      <c r="T26" t="s">
        <v>68</v>
      </c>
      <c r="U26" t="str">
        <f>TRIM(CLEAN(tbl_Operations[[#This Row],[Location]]))</f>
        <v>Gurugram</v>
      </c>
      <c r="V26" t="str">
        <f>TRIM(CLEAN(tbl_Operations[[#This Row],[Channel]]))</f>
        <v>Email</v>
      </c>
      <c r="W26" t="str">
        <f t="shared" si="0"/>
        <v>Data Correction</v>
      </c>
      <c r="X26" t="str">
        <f t="shared" si="1"/>
        <v>Hr</v>
      </c>
      <c r="Y26" t="str">
        <f t="shared" si="2"/>
        <v>Within SLA</v>
      </c>
      <c r="Z26" t="str">
        <f t="shared" si="3"/>
        <v>Normal</v>
      </c>
      <c r="AA26" t="str" cm="1">
        <f t="array" ref="AA26">_xlfn.IFS(
J26&lt;=K26*0.5,"Excellent",
J26&lt;=K26,"Good",
J26&lt;=K26*1.5,"At Risk",
TRUE,"Critical"
)</f>
        <v>Excellent</v>
      </c>
      <c r="AB26" t="str">
        <f t="shared" si="4"/>
        <v>Reworked</v>
      </c>
    </row>
    <row r="27" spans="1:28" x14ac:dyDescent="0.3">
      <c r="A27" t="s">
        <v>106</v>
      </c>
      <c r="B27" s="1">
        <v>45736</v>
      </c>
      <c r="C27" t="s">
        <v>33</v>
      </c>
      <c r="D27" t="s">
        <v>73</v>
      </c>
      <c r="E27" t="s">
        <v>56</v>
      </c>
      <c r="F27" t="s">
        <v>24</v>
      </c>
      <c r="G27" t="s">
        <v>62</v>
      </c>
      <c r="H27" t="s">
        <v>50</v>
      </c>
      <c r="I27" t="s">
        <v>27</v>
      </c>
      <c r="J27">
        <v>9.5</v>
      </c>
      <c r="K27">
        <v>24</v>
      </c>
      <c r="L27" t="s">
        <v>28</v>
      </c>
      <c r="M27">
        <v>1</v>
      </c>
      <c r="N27">
        <v>4.0999999999999996</v>
      </c>
      <c r="O27">
        <v>320</v>
      </c>
      <c r="P27">
        <v>3040</v>
      </c>
      <c r="Q27" t="s">
        <v>79</v>
      </c>
      <c r="R27">
        <v>3</v>
      </c>
      <c r="S27" t="s">
        <v>58</v>
      </c>
      <c r="T27" t="s">
        <v>84</v>
      </c>
      <c r="U27" t="str">
        <f>TRIM(CLEAN(tbl_Operations[[#This Row],[Location]]))</f>
        <v>Chennai</v>
      </c>
      <c r="V27" t="str">
        <f>TRIM(CLEAN(tbl_Operations[[#This Row],[Channel]]))</f>
        <v>Teams</v>
      </c>
      <c r="W27" t="str">
        <f t="shared" si="0"/>
        <v>Vendor Query</v>
      </c>
      <c r="X27" t="str">
        <f t="shared" si="1"/>
        <v>It</v>
      </c>
      <c r="Y27" t="str">
        <f t="shared" si="2"/>
        <v>Within SLA</v>
      </c>
      <c r="Z27" t="str">
        <f t="shared" si="3"/>
        <v>Normal</v>
      </c>
      <c r="AA27" t="str" cm="1">
        <f t="array" ref="AA27">_xlfn.IFS(
J27&lt;=K27*0.5,"Excellent",
J27&lt;=K27,"Good",
J27&lt;=K27*1.5,"At Risk",
TRUE,"Critical"
)</f>
        <v>Excellent</v>
      </c>
      <c r="AB27" t="str">
        <f t="shared" si="4"/>
        <v>Reworked</v>
      </c>
    </row>
    <row r="28" spans="1:28" x14ac:dyDescent="0.3">
      <c r="A28" t="s">
        <v>107</v>
      </c>
      <c r="B28" s="1">
        <v>45758</v>
      </c>
      <c r="C28" t="s">
        <v>91</v>
      </c>
      <c r="D28" t="s">
        <v>55</v>
      </c>
      <c r="E28" t="s">
        <v>35</v>
      </c>
      <c r="F28" t="s">
        <v>49</v>
      </c>
      <c r="G28" t="s">
        <v>62</v>
      </c>
      <c r="H28" t="s">
        <v>50</v>
      </c>
      <c r="I28" t="s">
        <v>27</v>
      </c>
      <c r="J28">
        <v>1.2</v>
      </c>
      <c r="K28">
        <v>48</v>
      </c>
      <c r="L28" t="s">
        <v>28</v>
      </c>
      <c r="M28">
        <v>0</v>
      </c>
      <c r="N28">
        <v>4.7</v>
      </c>
      <c r="O28">
        <v>450</v>
      </c>
      <c r="P28">
        <v>540</v>
      </c>
      <c r="Q28" t="s">
        <v>89</v>
      </c>
      <c r="R28">
        <v>4</v>
      </c>
      <c r="S28" t="s">
        <v>30</v>
      </c>
      <c r="T28" t="s">
        <v>45</v>
      </c>
      <c r="U28" t="str">
        <f>TRIM(CLEAN(tbl_Operations[[#This Row],[Location]]))</f>
        <v>Hyderabad</v>
      </c>
      <c r="V28" t="str">
        <f>TRIM(CLEAN(tbl_Operations[[#This Row],[Channel]]))</f>
        <v>Teams</v>
      </c>
      <c r="W28" t="str">
        <f t="shared" si="0"/>
        <v>Employee Query</v>
      </c>
      <c r="X28" t="str">
        <f t="shared" si="1"/>
        <v>Operations</v>
      </c>
      <c r="Y28" t="str">
        <f t="shared" si="2"/>
        <v>Within SLA</v>
      </c>
      <c r="Z28" t="str">
        <f t="shared" si="3"/>
        <v>Normal</v>
      </c>
      <c r="AA28" t="str" cm="1">
        <f t="array" ref="AA28">_xlfn.IFS(
J28&lt;=K28*0.5,"Excellent",
J28&lt;=K28,"Good",
J28&lt;=K28*1.5,"At Risk",
TRUE,"Critical"
)</f>
        <v>Excellent</v>
      </c>
      <c r="AB28" t="str">
        <f t="shared" si="4"/>
        <v>No Rework</v>
      </c>
    </row>
    <row r="29" spans="1:28" x14ac:dyDescent="0.3">
      <c r="A29" t="s">
        <v>108</v>
      </c>
      <c r="B29" s="1">
        <v>45660</v>
      </c>
      <c r="C29" t="s">
        <v>21</v>
      </c>
      <c r="D29" t="s">
        <v>47</v>
      </c>
      <c r="E29" t="s">
        <v>35</v>
      </c>
      <c r="F29" t="s">
        <v>61</v>
      </c>
      <c r="G29" t="s">
        <v>62</v>
      </c>
      <c r="H29" t="s">
        <v>50</v>
      </c>
      <c r="I29" t="s">
        <v>27</v>
      </c>
      <c r="J29">
        <v>2.9</v>
      </c>
      <c r="K29">
        <v>12</v>
      </c>
      <c r="L29" t="s">
        <v>28</v>
      </c>
      <c r="M29">
        <v>0</v>
      </c>
      <c r="N29">
        <v>4.5999999999999996</v>
      </c>
      <c r="O29">
        <v>350</v>
      </c>
      <c r="P29">
        <v>1015</v>
      </c>
      <c r="Q29" t="s">
        <v>64</v>
      </c>
      <c r="R29">
        <v>1</v>
      </c>
      <c r="S29" t="s">
        <v>58</v>
      </c>
      <c r="T29" t="s">
        <v>45</v>
      </c>
      <c r="U29" t="str">
        <f>TRIM(CLEAN(tbl_Operations[[#This Row],[Location]]))</f>
        <v>Gurugram</v>
      </c>
      <c r="V29" t="str">
        <f>TRIM(CLEAN(tbl_Operations[[#This Row],[Channel]]))</f>
        <v>Teams</v>
      </c>
      <c r="W29" t="str">
        <f t="shared" si="0"/>
        <v>Employee Query</v>
      </c>
      <c r="X29" t="str">
        <f t="shared" si="1"/>
        <v>Customer Support</v>
      </c>
      <c r="Y29" t="str">
        <f t="shared" si="2"/>
        <v>Within SLA</v>
      </c>
      <c r="Z29" t="str">
        <f t="shared" si="3"/>
        <v>Normal</v>
      </c>
      <c r="AA29" t="str" cm="1">
        <f t="array" ref="AA29">_xlfn.IFS(
J29&lt;=K29*0.5,"Excellent",
J29&lt;=K29,"Good",
J29&lt;=K29*1.5,"At Risk",
TRUE,"Critical"
)</f>
        <v>Excellent</v>
      </c>
      <c r="AB29" t="str">
        <f t="shared" si="4"/>
        <v>No Rework</v>
      </c>
    </row>
    <row r="30" spans="1:28" x14ac:dyDescent="0.3">
      <c r="A30" t="s">
        <v>109</v>
      </c>
      <c r="B30" s="1">
        <v>45740</v>
      </c>
      <c r="C30" t="s">
        <v>95</v>
      </c>
      <c r="D30" t="s">
        <v>60</v>
      </c>
      <c r="E30" t="s">
        <v>35</v>
      </c>
      <c r="F30" t="s">
        <v>49</v>
      </c>
      <c r="G30" t="s">
        <v>62</v>
      </c>
      <c r="H30" t="s">
        <v>66</v>
      </c>
      <c r="I30" t="s">
        <v>27</v>
      </c>
      <c r="J30">
        <v>5.4</v>
      </c>
      <c r="K30">
        <v>48</v>
      </c>
      <c r="L30" t="s">
        <v>28</v>
      </c>
      <c r="M30">
        <v>0</v>
      </c>
      <c r="N30">
        <v>4.5999999999999996</v>
      </c>
      <c r="O30">
        <v>400</v>
      </c>
      <c r="P30">
        <v>2160</v>
      </c>
      <c r="Q30" t="s">
        <v>79</v>
      </c>
      <c r="R30">
        <v>3</v>
      </c>
      <c r="S30" t="s">
        <v>58</v>
      </c>
      <c r="T30" t="s">
        <v>31</v>
      </c>
      <c r="U30" t="str">
        <f>TRIM(CLEAN(tbl_Operations[[#This Row],[Location]]))</f>
        <v>Pune</v>
      </c>
      <c r="V30" t="str">
        <f>TRIM(CLEAN(tbl_Operations[[#This Row],[Channel]]))</f>
        <v>Teams</v>
      </c>
      <c r="W30" t="str">
        <f t="shared" si="0"/>
        <v>Employee Query</v>
      </c>
      <c r="X30" t="str">
        <f t="shared" si="1"/>
        <v>Sales</v>
      </c>
      <c r="Y30" t="str">
        <f t="shared" si="2"/>
        <v>Within SLA</v>
      </c>
      <c r="Z30" t="str">
        <f t="shared" si="3"/>
        <v>Normal</v>
      </c>
      <c r="AA30" t="str" cm="1">
        <f t="array" ref="AA30">_xlfn.IFS(
J30&lt;=K30*0.5,"Excellent",
J30&lt;=K30,"Good",
J30&lt;=K30*1.5,"At Risk",
TRUE,"Critical"
)</f>
        <v>Excellent</v>
      </c>
      <c r="AB30" t="str">
        <f t="shared" si="4"/>
        <v>No Rework</v>
      </c>
    </row>
    <row r="31" spans="1:28" x14ac:dyDescent="0.3">
      <c r="A31" t="s">
        <v>110</v>
      </c>
      <c r="B31" s="1">
        <v>45986</v>
      </c>
      <c r="C31" t="s">
        <v>54</v>
      </c>
      <c r="D31" t="s">
        <v>41</v>
      </c>
      <c r="E31" t="s">
        <v>70</v>
      </c>
      <c r="F31" t="s">
        <v>24</v>
      </c>
      <c r="G31" t="s">
        <v>25</v>
      </c>
      <c r="H31" t="s">
        <v>75</v>
      </c>
      <c r="I31" t="s">
        <v>101</v>
      </c>
      <c r="J31">
        <v>2.4</v>
      </c>
      <c r="K31">
        <v>24</v>
      </c>
      <c r="L31" t="s">
        <v>28</v>
      </c>
      <c r="M31">
        <v>1</v>
      </c>
      <c r="N31">
        <v>4.8</v>
      </c>
      <c r="O31">
        <v>280</v>
      </c>
      <c r="P31">
        <v>672</v>
      </c>
      <c r="Q31" t="s">
        <v>67</v>
      </c>
      <c r="R31">
        <v>11</v>
      </c>
      <c r="S31" t="s">
        <v>52</v>
      </c>
      <c r="T31" t="s">
        <v>38</v>
      </c>
      <c r="U31" t="str">
        <f>TRIM(CLEAN(tbl_Operations[[#This Row],[Location]]))</f>
        <v>Bengaluru</v>
      </c>
      <c r="V31" t="str">
        <f>TRIM(CLEAN(tbl_Operations[[#This Row],[Channel]]))</f>
        <v>Email</v>
      </c>
      <c r="W31" t="str">
        <f t="shared" si="0"/>
        <v>Data Correction</v>
      </c>
      <c r="X31" t="str">
        <f t="shared" si="1"/>
        <v>Hr</v>
      </c>
      <c r="Y31" t="str">
        <f t="shared" si="2"/>
        <v>Within SLA</v>
      </c>
      <c r="Z31" t="str">
        <f t="shared" si="3"/>
        <v>Normal</v>
      </c>
      <c r="AA31" t="str" cm="1">
        <f t="array" ref="AA31">_xlfn.IFS(
J31&lt;=K31*0.5,"Excellent",
J31&lt;=K31,"Good",
J31&lt;=K31*1.5,"At Risk",
TRUE,"Critical"
)</f>
        <v>Excellent</v>
      </c>
      <c r="AB31" t="str">
        <f t="shared" si="4"/>
        <v>Reworked</v>
      </c>
    </row>
    <row r="32" spans="1:28" x14ac:dyDescent="0.3">
      <c r="A32" t="s">
        <v>111</v>
      </c>
      <c r="B32" s="1">
        <v>45700</v>
      </c>
      <c r="C32" t="s">
        <v>54</v>
      </c>
      <c r="D32" t="s">
        <v>73</v>
      </c>
      <c r="E32" t="s">
        <v>23</v>
      </c>
      <c r="F32" t="s">
        <v>49</v>
      </c>
      <c r="G32" t="s">
        <v>25</v>
      </c>
      <c r="H32" t="s">
        <v>66</v>
      </c>
      <c r="I32" t="s">
        <v>27</v>
      </c>
      <c r="J32">
        <v>20.3</v>
      </c>
      <c r="K32">
        <v>48</v>
      </c>
      <c r="L32" t="s">
        <v>28</v>
      </c>
      <c r="M32">
        <v>2</v>
      </c>
      <c r="N32">
        <v>3.3</v>
      </c>
      <c r="O32">
        <v>350</v>
      </c>
      <c r="P32">
        <v>7105</v>
      </c>
      <c r="Q32" t="s">
        <v>57</v>
      </c>
      <c r="R32">
        <v>2</v>
      </c>
      <c r="S32" t="s">
        <v>58</v>
      </c>
      <c r="T32" t="s">
        <v>86</v>
      </c>
      <c r="U32" t="str">
        <f>TRIM(CLEAN(tbl_Operations[[#This Row],[Location]]))</f>
        <v>Chennai</v>
      </c>
      <c r="V32" t="str">
        <f>TRIM(CLEAN(tbl_Operations[[#This Row],[Channel]]))</f>
        <v>Email</v>
      </c>
      <c r="W32" t="str">
        <f t="shared" si="0"/>
        <v>Invoice Query</v>
      </c>
      <c r="X32" t="str">
        <f t="shared" si="1"/>
        <v>Hr</v>
      </c>
      <c r="Y32" t="str">
        <f t="shared" si="2"/>
        <v>Within SLA</v>
      </c>
      <c r="Z32" t="str">
        <f t="shared" si="3"/>
        <v>Normal</v>
      </c>
      <c r="AA32" t="str" cm="1">
        <f t="array" ref="AA32">_xlfn.IFS(
J32&lt;=K32*0.5,"Excellent",
J32&lt;=K32,"Good",
J32&lt;=K32*1.5,"At Risk",
TRUE,"Critical"
)</f>
        <v>Excellent</v>
      </c>
      <c r="AB32" t="str">
        <f t="shared" si="4"/>
        <v>Reworked</v>
      </c>
    </row>
    <row r="33" spans="1:28" x14ac:dyDescent="0.3">
      <c r="A33" t="s">
        <v>112</v>
      </c>
      <c r="B33" s="1">
        <v>45898</v>
      </c>
      <c r="C33" t="s">
        <v>91</v>
      </c>
      <c r="D33" t="s">
        <v>73</v>
      </c>
      <c r="E33" t="s">
        <v>56</v>
      </c>
      <c r="F33" t="s">
        <v>49</v>
      </c>
      <c r="G33" t="s">
        <v>62</v>
      </c>
      <c r="H33" t="s">
        <v>43</v>
      </c>
      <c r="I33" t="s">
        <v>27</v>
      </c>
      <c r="J33">
        <v>17.100000000000001</v>
      </c>
      <c r="K33">
        <v>48</v>
      </c>
      <c r="L33" t="s">
        <v>28</v>
      </c>
      <c r="M33">
        <v>0</v>
      </c>
      <c r="N33">
        <v>4.0999999999999996</v>
      </c>
      <c r="O33">
        <v>450</v>
      </c>
      <c r="P33">
        <v>7695</v>
      </c>
      <c r="Q33" t="s">
        <v>36</v>
      </c>
      <c r="R33">
        <v>8</v>
      </c>
      <c r="S33" t="s">
        <v>37</v>
      </c>
      <c r="T33" t="s">
        <v>45</v>
      </c>
      <c r="U33" t="str">
        <f>TRIM(CLEAN(tbl_Operations[[#This Row],[Location]]))</f>
        <v>Chennai</v>
      </c>
      <c r="V33" t="str">
        <f>TRIM(CLEAN(tbl_Operations[[#This Row],[Channel]]))</f>
        <v>Teams</v>
      </c>
      <c r="W33" t="str">
        <f t="shared" si="0"/>
        <v>Vendor Query</v>
      </c>
      <c r="X33" t="str">
        <f t="shared" si="1"/>
        <v>Operations</v>
      </c>
      <c r="Y33" t="str">
        <f t="shared" si="2"/>
        <v>Within SLA</v>
      </c>
      <c r="Z33" t="str">
        <f t="shared" si="3"/>
        <v>Normal</v>
      </c>
      <c r="AA33" t="str" cm="1">
        <f t="array" ref="AA33">_xlfn.IFS(
J33&lt;=K33*0.5,"Excellent",
J33&lt;=K33,"Good",
J33&lt;=K33*1.5,"At Risk",
TRUE,"Critical"
)</f>
        <v>Excellent</v>
      </c>
      <c r="AB33" t="str">
        <f t="shared" si="4"/>
        <v>No Rework</v>
      </c>
    </row>
    <row r="34" spans="1:28" x14ac:dyDescent="0.3">
      <c r="A34" t="s">
        <v>113</v>
      </c>
      <c r="B34" s="1">
        <v>45851</v>
      </c>
      <c r="C34" t="s">
        <v>95</v>
      </c>
      <c r="D34" t="s">
        <v>55</v>
      </c>
      <c r="E34" t="s">
        <v>92</v>
      </c>
      <c r="F34" t="s">
        <v>49</v>
      </c>
      <c r="G34" t="s">
        <v>62</v>
      </c>
      <c r="H34" t="s">
        <v>75</v>
      </c>
      <c r="I34" t="s">
        <v>27</v>
      </c>
      <c r="J34">
        <v>14.9</v>
      </c>
      <c r="K34">
        <v>48</v>
      </c>
      <c r="L34" t="s">
        <v>28</v>
      </c>
      <c r="M34">
        <v>0</v>
      </c>
      <c r="N34">
        <v>5</v>
      </c>
      <c r="O34">
        <v>400</v>
      </c>
      <c r="P34">
        <v>5960</v>
      </c>
      <c r="Q34" t="s">
        <v>114</v>
      </c>
      <c r="R34">
        <v>7</v>
      </c>
      <c r="S34" t="s">
        <v>37</v>
      </c>
      <c r="T34" t="s">
        <v>102</v>
      </c>
      <c r="U34" t="str">
        <f>TRIM(CLEAN(tbl_Operations[[#This Row],[Location]]))</f>
        <v>Hyderabad</v>
      </c>
      <c r="V34" t="str">
        <f>TRIM(CLEAN(tbl_Operations[[#This Row],[Channel]]))</f>
        <v>Teams</v>
      </c>
      <c r="W34" t="str">
        <f t="shared" si="0"/>
        <v>Report Request</v>
      </c>
      <c r="X34" t="str">
        <f t="shared" si="1"/>
        <v>Sales</v>
      </c>
      <c r="Y34" t="str">
        <f t="shared" si="2"/>
        <v>Within SLA</v>
      </c>
      <c r="Z34" t="str">
        <f t="shared" si="3"/>
        <v>Normal</v>
      </c>
      <c r="AA34" t="str" cm="1">
        <f t="array" ref="AA34">_xlfn.IFS(
J34&lt;=K34*0.5,"Excellent",
J34&lt;=K34,"Good",
J34&lt;=K34*1.5,"At Risk",
TRUE,"Critical"
)</f>
        <v>Excellent</v>
      </c>
      <c r="AB34" t="str">
        <f t="shared" si="4"/>
        <v>No Rework</v>
      </c>
    </row>
    <row r="35" spans="1:28" x14ac:dyDescent="0.3">
      <c r="A35" t="s">
        <v>115</v>
      </c>
      <c r="B35" s="1">
        <v>45887</v>
      </c>
      <c r="C35" t="s">
        <v>95</v>
      </c>
      <c r="D35" t="s">
        <v>34</v>
      </c>
      <c r="E35" t="s">
        <v>92</v>
      </c>
      <c r="F35" t="s">
        <v>24</v>
      </c>
      <c r="G35" t="s">
        <v>42</v>
      </c>
      <c r="H35" t="s">
        <v>26</v>
      </c>
      <c r="I35" t="s">
        <v>27</v>
      </c>
      <c r="J35">
        <v>2.9</v>
      </c>
      <c r="K35">
        <v>24</v>
      </c>
      <c r="L35" t="s">
        <v>28</v>
      </c>
      <c r="M35">
        <v>1</v>
      </c>
      <c r="N35">
        <v>3.9</v>
      </c>
      <c r="O35">
        <v>400</v>
      </c>
      <c r="P35">
        <v>1160</v>
      </c>
      <c r="Q35" t="s">
        <v>36</v>
      </c>
      <c r="R35">
        <v>8</v>
      </c>
      <c r="S35" t="s">
        <v>37</v>
      </c>
      <c r="T35" t="s">
        <v>31</v>
      </c>
      <c r="U35" t="str">
        <f>TRIM(CLEAN(tbl_Operations[[#This Row],[Location]]))</f>
        <v>Mumbai</v>
      </c>
      <c r="V35" t="str">
        <f>TRIM(CLEAN(tbl_Operations[[#This Row],[Channel]]))</f>
        <v>Portal</v>
      </c>
      <c r="W35" t="str">
        <f t="shared" si="0"/>
        <v>Report Request</v>
      </c>
      <c r="X35" t="str">
        <f t="shared" si="1"/>
        <v>Sales</v>
      </c>
      <c r="Y35" t="str">
        <f t="shared" si="2"/>
        <v>Within SLA</v>
      </c>
      <c r="Z35" t="str">
        <f t="shared" si="3"/>
        <v>Normal</v>
      </c>
      <c r="AA35" t="str" cm="1">
        <f t="array" ref="AA35">_xlfn.IFS(
J35&lt;=K35*0.5,"Excellent",
J35&lt;=K35,"Good",
J35&lt;=K35*1.5,"At Risk",
TRUE,"Critical"
)</f>
        <v>Excellent</v>
      </c>
      <c r="AB35" t="str">
        <f t="shared" si="4"/>
        <v>Reworked</v>
      </c>
    </row>
    <row r="36" spans="1:28" x14ac:dyDescent="0.3">
      <c r="A36" t="s">
        <v>116</v>
      </c>
      <c r="B36" s="1">
        <v>45871</v>
      </c>
      <c r="C36" t="s">
        <v>95</v>
      </c>
      <c r="D36" t="s">
        <v>55</v>
      </c>
      <c r="E36" t="s">
        <v>78</v>
      </c>
      <c r="F36" t="s">
        <v>24</v>
      </c>
      <c r="G36" t="s">
        <v>42</v>
      </c>
      <c r="H36" t="s">
        <v>26</v>
      </c>
      <c r="I36" t="s">
        <v>27</v>
      </c>
      <c r="J36">
        <v>18.5</v>
      </c>
      <c r="K36">
        <v>24</v>
      </c>
      <c r="L36" t="s">
        <v>28</v>
      </c>
      <c r="M36">
        <v>2</v>
      </c>
      <c r="N36">
        <v>3.9</v>
      </c>
      <c r="O36">
        <v>350</v>
      </c>
      <c r="P36">
        <v>6475</v>
      </c>
      <c r="Q36" t="s">
        <v>36</v>
      </c>
      <c r="R36">
        <v>8</v>
      </c>
      <c r="S36" t="s">
        <v>37</v>
      </c>
      <c r="T36" t="s">
        <v>68</v>
      </c>
      <c r="U36" t="str">
        <f>TRIM(CLEAN(tbl_Operations[[#This Row],[Location]]))</f>
        <v>Hyderabad</v>
      </c>
      <c r="V36" t="str">
        <f>TRIM(CLEAN(tbl_Operations[[#This Row],[Channel]]))</f>
        <v>Portal</v>
      </c>
      <c r="W36" t="str">
        <f t="shared" si="0"/>
        <v>Access Request</v>
      </c>
      <c r="X36" t="str">
        <f t="shared" si="1"/>
        <v>Sales</v>
      </c>
      <c r="Y36" t="str">
        <f t="shared" si="2"/>
        <v>Within SLA</v>
      </c>
      <c r="Z36" t="str">
        <f t="shared" si="3"/>
        <v>Normal</v>
      </c>
      <c r="AA36" t="str" cm="1">
        <f t="array" ref="AA36">_xlfn.IFS(
J36&lt;=K36*0.5,"Excellent",
J36&lt;=K36,"Good",
J36&lt;=K36*1.5,"At Risk",
TRUE,"Critical"
)</f>
        <v>Good</v>
      </c>
      <c r="AB36" t="str">
        <f t="shared" si="4"/>
        <v>Reworked</v>
      </c>
    </row>
    <row r="37" spans="1:28" x14ac:dyDescent="0.3">
      <c r="A37" t="s">
        <v>117</v>
      </c>
      <c r="B37" s="1">
        <v>45947</v>
      </c>
      <c r="C37" t="s">
        <v>33</v>
      </c>
      <c r="D37" t="s">
        <v>41</v>
      </c>
      <c r="E37" t="s">
        <v>35</v>
      </c>
      <c r="F37" t="s">
        <v>49</v>
      </c>
      <c r="G37" t="s">
        <v>42</v>
      </c>
      <c r="H37" t="s">
        <v>43</v>
      </c>
      <c r="I37" t="s">
        <v>101</v>
      </c>
      <c r="J37">
        <v>1.8</v>
      </c>
      <c r="K37">
        <v>48</v>
      </c>
      <c r="L37" t="s">
        <v>28</v>
      </c>
      <c r="M37">
        <v>0</v>
      </c>
      <c r="N37">
        <v>4.5999999999999996</v>
      </c>
      <c r="O37">
        <v>320</v>
      </c>
      <c r="P37">
        <v>576</v>
      </c>
      <c r="Q37" t="s">
        <v>51</v>
      </c>
      <c r="R37">
        <v>10</v>
      </c>
      <c r="S37" t="s">
        <v>52</v>
      </c>
      <c r="T37" t="s">
        <v>45</v>
      </c>
      <c r="U37" t="str">
        <f>TRIM(CLEAN(tbl_Operations[[#This Row],[Location]]))</f>
        <v>Bengaluru</v>
      </c>
      <c r="V37" t="str">
        <f>TRIM(CLEAN(tbl_Operations[[#This Row],[Channel]]))</f>
        <v>Portal</v>
      </c>
      <c r="W37" t="str">
        <f t="shared" si="0"/>
        <v>Employee Query</v>
      </c>
      <c r="X37" t="str">
        <f t="shared" si="1"/>
        <v>It</v>
      </c>
      <c r="Y37" t="str">
        <f t="shared" si="2"/>
        <v>Within SLA</v>
      </c>
      <c r="Z37" t="str">
        <f t="shared" si="3"/>
        <v>Normal</v>
      </c>
      <c r="AA37" t="str" cm="1">
        <f t="array" ref="AA37">_xlfn.IFS(
J37&lt;=K37*0.5,"Excellent",
J37&lt;=K37,"Good",
J37&lt;=K37*1.5,"At Risk",
TRUE,"Critical"
)</f>
        <v>Excellent</v>
      </c>
      <c r="AB37" t="str">
        <f t="shared" si="4"/>
        <v>No Rework</v>
      </c>
    </row>
    <row r="38" spans="1:28" x14ac:dyDescent="0.3">
      <c r="A38" t="s">
        <v>118</v>
      </c>
      <c r="B38" s="1">
        <v>45775</v>
      </c>
      <c r="C38" t="s">
        <v>40</v>
      </c>
      <c r="D38" t="s">
        <v>60</v>
      </c>
      <c r="E38" t="s">
        <v>48</v>
      </c>
      <c r="F38" t="s">
        <v>49</v>
      </c>
      <c r="G38" t="s">
        <v>62</v>
      </c>
      <c r="H38" t="s">
        <v>50</v>
      </c>
      <c r="I38" t="s">
        <v>27</v>
      </c>
      <c r="J38">
        <v>17</v>
      </c>
      <c r="K38">
        <v>48</v>
      </c>
      <c r="L38" t="s">
        <v>28</v>
      </c>
      <c r="M38">
        <v>1</v>
      </c>
      <c r="N38">
        <v>4.2</v>
      </c>
      <c r="O38">
        <v>350</v>
      </c>
      <c r="P38">
        <v>5950</v>
      </c>
      <c r="Q38" t="s">
        <v>89</v>
      </c>
      <c r="R38">
        <v>4</v>
      </c>
      <c r="S38" t="s">
        <v>30</v>
      </c>
      <c r="T38" t="s">
        <v>31</v>
      </c>
      <c r="U38" t="str">
        <f>TRIM(CLEAN(tbl_Operations[[#This Row],[Location]]))</f>
        <v>Pune</v>
      </c>
      <c r="V38" t="str">
        <f>TRIM(CLEAN(tbl_Operations[[#This Row],[Channel]]))</f>
        <v>Teams</v>
      </c>
      <c r="W38" t="str">
        <f t="shared" si="0"/>
        <v>Compliance Request</v>
      </c>
      <c r="X38" t="str">
        <f t="shared" si="1"/>
        <v>Procurement</v>
      </c>
      <c r="Y38" t="str">
        <f t="shared" si="2"/>
        <v>Within SLA</v>
      </c>
      <c r="Z38" t="str">
        <f t="shared" si="3"/>
        <v>Normal</v>
      </c>
      <c r="AA38" t="str" cm="1">
        <f t="array" ref="AA38">_xlfn.IFS(
J38&lt;=K38*0.5,"Excellent",
J38&lt;=K38,"Good",
J38&lt;=K38*1.5,"At Risk",
TRUE,"Critical"
)</f>
        <v>Excellent</v>
      </c>
      <c r="AB38" t="str">
        <f t="shared" si="4"/>
        <v>Reworked</v>
      </c>
    </row>
    <row r="39" spans="1:28" x14ac:dyDescent="0.3">
      <c r="A39" t="s">
        <v>119</v>
      </c>
      <c r="B39" s="1">
        <v>45750</v>
      </c>
      <c r="C39" t="s">
        <v>21</v>
      </c>
      <c r="D39" t="s">
        <v>34</v>
      </c>
      <c r="E39" t="s">
        <v>78</v>
      </c>
      <c r="F39" t="s">
        <v>49</v>
      </c>
      <c r="G39" t="s">
        <v>62</v>
      </c>
      <c r="H39" t="s">
        <v>66</v>
      </c>
      <c r="I39" t="s">
        <v>27</v>
      </c>
      <c r="J39">
        <v>10.7</v>
      </c>
      <c r="K39">
        <v>48</v>
      </c>
      <c r="L39" t="s">
        <v>28</v>
      </c>
      <c r="M39">
        <v>0</v>
      </c>
      <c r="N39">
        <v>4.5</v>
      </c>
      <c r="O39">
        <v>450</v>
      </c>
      <c r="P39">
        <v>4815</v>
      </c>
      <c r="Q39" t="s">
        <v>89</v>
      </c>
      <c r="R39">
        <v>4</v>
      </c>
      <c r="S39" t="s">
        <v>30</v>
      </c>
      <c r="T39" t="s">
        <v>84</v>
      </c>
      <c r="U39" t="str">
        <f>TRIM(CLEAN(tbl_Operations[[#This Row],[Location]]))</f>
        <v>Mumbai</v>
      </c>
      <c r="V39" t="str">
        <f>TRIM(CLEAN(tbl_Operations[[#This Row],[Channel]]))</f>
        <v>Teams</v>
      </c>
      <c r="W39" t="str">
        <f t="shared" si="0"/>
        <v>Access Request</v>
      </c>
      <c r="X39" t="str">
        <f t="shared" si="1"/>
        <v>Customer Support</v>
      </c>
      <c r="Y39" t="str">
        <f t="shared" si="2"/>
        <v>Within SLA</v>
      </c>
      <c r="Z39" t="str">
        <f t="shared" si="3"/>
        <v>Normal</v>
      </c>
      <c r="AA39" t="str" cm="1">
        <f t="array" ref="AA39">_xlfn.IFS(
J39&lt;=K39*0.5,"Excellent",
J39&lt;=K39,"Good",
J39&lt;=K39*1.5,"At Risk",
TRUE,"Critical"
)</f>
        <v>Excellent</v>
      </c>
      <c r="AB39" t="str">
        <f t="shared" si="4"/>
        <v>No Rework</v>
      </c>
    </row>
    <row r="40" spans="1:28" x14ac:dyDescent="0.3">
      <c r="A40" t="s">
        <v>120</v>
      </c>
      <c r="B40" s="1">
        <v>45685</v>
      </c>
      <c r="C40" t="s">
        <v>95</v>
      </c>
      <c r="D40" t="s">
        <v>73</v>
      </c>
      <c r="E40" t="s">
        <v>74</v>
      </c>
      <c r="F40" t="s">
        <v>49</v>
      </c>
      <c r="G40" t="s">
        <v>25</v>
      </c>
      <c r="H40" t="s">
        <v>50</v>
      </c>
      <c r="I40" t="s">
        <v>27</v>
      </c>
      <c r="J40">
        <v>5.8</v>
      </c>
      <c r="K40">
        <v>48</v>
      </c>
      <c r="L40" t="s">
        <v>28</v>
      </c>
      <c r="M40">
        <v>0</v>
      </c>
      <c r="N40">
        <v>4.7</v>
      </c>
      <c r="O40">
        <v>350</v>
      </c>
      <c r="P40">
        <v>2030</v>
      </c>
      <c r="Q40" t="s">
        <v>64</v>
      </c>
      <c r="R40">
        <v>1</v>
      </c>
      <c r="S40" t="s">
        <v>58</v>
      </c>
      <c r="T40" t="s">
        <v>38</v>
      </c>
      <c r="U40" t="str">
        <f>TRIM(CLEAN(tbl_Operations[[#This Row],[Location]]))</f>
        <v>Chennai</v>
      </c>
      <c r="V40" t="str">
        <f>TRIM(CLEAN(tbl_Operations[[#This Row],[Channel]]))</f>
        <v>Email</v>
      </c>
      <c r="W40" t="str">
        <f t="shared" si="0"/>
        <v>System Issue</v>
      </c>
      <c r="X40" t="str">
        <f t="shared" si="1"/>
        <v>Sales</v>
      </c>
      <c r="Y40" t="str">
        <f t="shared" si="2"/>
        <v>Within SLA</v>
      </c>
      <c r="Z40" t="str">
        <f t="shared" si="3"/>
        <v>Normal</v>
      </c>
      <c r="AA40" t="str" cm="1">
        <f t="array" ref="AA40">_xlfn.IFS(
J40&lt;=K40*0.5,"Excellent",
J40&lt;=K40,"Good",
J40&lt;=K40*1.5,"At Risk",
TRUE,"Critical"
)</f>
        <v>Excellent</v>
      </c>
      <c r="AB40" t="str">
        <f t="shared" si="4"/>
        <v>No Rework</v>
      </c>
    </row>
    <row r="41" spans="1:28" x14ac:dyDescent="0.3">
      <c r="A41" t="s">
        <v>121</v>
      </c>
      <c r="B41" s="1">
        <v>45668</v>
      </c>
      <c r="C41" t="s">
        <v>77</v>
      </c>
      <c r="D41" t="s">
        <v>73</v>
      </c>
      <c r="E41" t="s">
        <v>70</v>
      </c>
      <c r="F41" t="s">
        <v>24</v>
      </c>
      <c r="G41" t="s">
        <v>25</v>
      </c>
      <c r="H41" t="s">
        <v>75</v>
      </c>
      <c r="I41" t="s">
        <v>27</v>
      </c>
      <c r="J41">
        <v>1.5</v>
      </c>
      <c r="K41">
        <v>24</v>
      </c>
      <c r="L41" t="s">
        <v>28</v>
      </c>
      <c r="M41">
        <v>0</v>
      </c>
      <c r="N41">
        <v>5</v>
      </c>
      <c r="O41">
        <v>350</v>
      </c>
      <c r="P41">
        <v>525</v>
      </c>
      <c r="Q41" t="s">
        <v>64</v>
      </c>
      <c r="R41">
        <v>1</v>
      </c>
      <c r="S41" t="s">
        <v>58</v>
      </c>
      <c r="T41" t="s">
        <v>68</v>
      </c>
      <c r="U41" t="str">
        <f>TRIM(CLEAN(tbl_Operations[[#This Row],[Location]]))</f>
        <v>Chennai</v>
      </c>
      <c r="V41" t="str">
        <f>TRIM(CLEAN(tbl_Operations[[#This Row],[Channel]]))</f>
        <v>Email</v>
      </c>
      <c r="W41" t="str">
        <f t="shared" si="0"/>
        <v>Data Correction</v>
      </c>
      <c r="X41" t="str">
        <f t="shared" si="1"/>
        <v>Finance</v>
      </c>
      <c r="Y41" t="str">
        <f t="shared" si="2"/>
        <v>Within SLA</v>
      </c>
      <c r="Z41" t="str">
        <f t="shared" si="3"/>
        <v>Normal</v>
      </c>
      <c r="AA41" t="str" cm="1">
        <f t="array" ref="AA41">_xlfn.IFS(
J41&lt;=K41*0.5,"Excellent",
J41&lt;=K41,"Good",
J41&lt;=K41*1.5,"At Risk",
TRUE,"Critical"
)</f>
        <v>Excellent</v>
      </c>
      <c r="AB41" t="str">
        <f t="shared" si="4"/>
        <v>No Rework</v>
      </c>
    </row>
    <row r="42" spans="1:28" x14ac:dyDescent="0.3">
      <c r="A42" t="s">
        <v>122</v>
      </c>
      <c r="B42" s="1">
        <v>45743</v>
      </c>
      <c r="C42" t="s">
        <v>21</v>
      </c>
      <c r="D42" t="s">
        <v>47</v>
      </c>
      <c r="E42" t="s">
        <v>70</v>
      </c>
      <c r="F42" t="s">
        <v>24</v>
      </c>
      <c r="G42" t="s">
        <v>25</v>
      </c>
      <c r="H42" t="s">
        <v>26</v>
      </c>
      <c r="I42" t="s">
        <v>27</v>
      </c>
      <c r="J42">
        <v>2.7</v>
      </c>
      <c r="K42">
        <v>24</v>
      </c>
      <c r="L42" t="s">
        <v>28</v>
      </c>
      <c r="M42">
        <v>0</v>
      </c>
      <c r="N42">
        <v>4.5999999999999996</v>
      </c>
      <c r="O42">
        <v>400</v>
      </c>
      <c r="P42">
        <v>1080</v>
      </c>
      <c r="Q42" t="s">
        <v>79</v>
      </c>
      <c r="R42">
        <v>3</v>
      </c>
      <c r="S42" t="s">
        <v>58</v>
      </c>
      <c r="T42" t="s">
        <v>84</v>
      </c>
      <c r="U42" t="str">
        <f>TRIM(CLEAN(tbl_Operations[[#This Row],[Location]]))</f>
        <v>Gurugram</v>
      </c>
      <c r="V42" t="str">
        <f>TRIM(CLEAN(tbl_Operations[[#This Row],[Channel]]))</f>
        <v>Email</v>
      </c>
      <c r="W42" t="str">
        <f t="shared" si="0"/>
        <v>Data Correction</v>
      </c>
      <c r="X42" t="str">
        <f t="shared" si="1"/>
        <v>Customer Support</v>
      </c>
      <c r="Y42" t="str">
        <f t="shared" si="2"/>
        <v>Within SLA</v>
      </c>
      <c r="Z42" t="str">
        <f t="shared" si="3"/>
        <v>Normal</v>
      </c>
      <c r="AA42" t="str" cm="1">
        <f t="array" ref="AA42">_xlfn.IFS(
J42&lt;=K42*0.5,"Excellent",
J42&lt;=K42,"Good",
J42&lt;=K42*1.5,"At Risk",
TRUE,"Critical"
)</f>
        <v>Excellent</v>
      </c>
      <c r="AB42" t="str">
        <f t="shared" si="4"/>
        <v>No Rework</v>
      </c>
    </row>
    <row r="43" spans="1:28" x14ac:dyDescent="0.3">
      <c r="A43" t="s">
        <v>123</v>
      </c>
      <c r="B43" s="1">
        <v>45872</v>
      </c>
      <c r="C43" t="s">
        <v>95</v>
      </c>
      <c r="D43" t="s">
        <v>22</v>
      </c>
      <c r="E43" t="s">
        <v>78</v>
      </c>
      <c r="F43" t="s">
        <v>24</v>
      </c>
      <c r="G43" t="s">
        <v>62</v>
      </c>
      <c r="H43" t="s">
        <v>50</v>
      </c>
      <c r="I43" t="s">
        <v>88</v>
      </c>
      <c r="J43">
        <v>18.2</v>
      </c>
      <c r="K43">
        <v>24</v>
      </c>
      <c r="L43" t="s">
        <v>28</v>
      </c>
      <c r="M43">
        <v>1</v>
      </c>
      <c r="N43">
        <v>4.2</v>
      </c>
      <c r="O43">
        <v>280</v>
      </c>
      <c r="P43">
        <v>5096</v>
      </c>
      <c r="Q43" t="s">
        <v>36</v>
      </c>
      <c r="R43">
        <v>8</v>
      </c>
      <c r="S43" t="s">
        <v>37</v>
      </c>
      <c r="T43" t="s">
        <v>102</v>
      </c>
      <c r="U43" t="str">
        <f>TRIM(CLEAN(tbl_Operations[[#This Row],[Location]]))</f>
        <v>Noida</v>
      </c>
      <c r="V43" t="str">
        <f>TRIM(CLEAN(tbl_Operations[[#This Row],[Channel]]))</f>
        <v>Teams</v>
      </c>
      <c r="W43" t="str">
        <f t="shared" si="0"/>
        <v>Access Request</v>
      </c>
      <c r="X43" t="str">
        <f t="shared" si="1"/>
        <v>Sales</v>
      </c>
      <c r="Y43" t="str">
        <f t="shared" si="2"/>
        <v>Within SLA</v>
      </c>
      <c r="Z43" t="str">
        <f t="shared" si="3"/>
        <v>Normal</v>
      </c>
      <c r="AA43" t="str" cm="1">
        <f t="array" ref="AA43">_xlfn.IFS(
J43&lt;=K43*0.5,"Excellent",
J43&lt;=K43,"Good",
J43&lt;=K43*1.5,"At Risk",
TRUE,"Critical"
)</f>
        <v>Good</v>
      </c>
      <c r="AB43" t="str">
        <f t="shared" si="4"/>
        <v>Reworked</v>
      </c>
    </row>
    <row r="44" spans="1:28" x14ac:dyDescent="0.3">
      <c r="A44" t="s">
        <v>124</v>
      </c>
      <c r="B44" s="1">
        <v>45729</v>
      </c>
      <c r="C44" t="s">
        <v>21</v>
      </c>
      <c r="D44" t="s">
        <v>55</v>
      </c>
      <c r="E44" t="s">
        <v>74</v>
      </c>
      <c r="F44" t="s">
        <v>24</v>
      </c>
      <c r="G44" t="s">
        <v>81</v>
      </c>
      <c r="H44" t="s">
        <v>50</v>
      </c>
      <c r="I44" t="s">
        <v>27</v>
      </c>
      <c r="J44">
        <v>16.399999999999999</v>
      </c>
      <c r="K44">
        <v>24</v>
      </c>
      <c r="L44" t="s">
        <v>28</v>
      </c>
      <c r="M44">
        <v>0</v>
      </c>
      <c r="N44">
        <v>4.8</v>
      </c>
      <c r="O44">
        <v>350</v>
      </c>
      <c r="P44">
        <v>5740</v>
      </c>
      <c r="Q44" t="s">
        <v>79</v>
      </c>
      <c r="R44">
        <v>3</v>
      </c>
      <c r="S44" t="s">
        <v>58</v>
      </c>
      <c r="T44" t="s">
        <v>84</v>
      </c>
      <c r="U44" t="str">
        <f>TRIM(CLEAN(tbl_Operations[[#This Row],[Location]]))</f>
        <v>Hyderabad</v>
      </c>
      <c r="V44" t="str">
        <f>TRIM(CLEAN(tbl_Operations[[#This Row],[Channel]]))</f>
        <v>Phone</v>
      </c>
      <c r="W44" t="str">
        <f t="shared" si="0"/>
        <v>System Issue</v>
      </c>
      <c r="X44" t="str">
        <f t="shared" si="1"/>
        <v>Customer Support</v>
      </c>
      <c r="Y44" t="str">
        <f t="shared" si="2"/>
        <v>Within SLA</v>
      </c>
      <c r="Z44" t="str">
        <f t="shared" si="3"/>
        <v>Normal</v>
      </c>
      <c r="AA44" t="str" cm="1">
        <f t="array" ref="AA44">_xlfn.IFS(
J44&lt;=K44*0.5,"Excellent",
J44&lt;=K44,"Good",
J44&lt;=K44*1.5,"At Risk",
TRUE,"Critical"
)</f>
        <v>Good</v>
      </c>
      <c r="AB44" t="str">
        <f t="shared" si="4"/>
        <v>No Rework</v>
      </c>
    </row>
    <row r="45" spans="1:28" x14ac:dyDescent="0.3">
      <c r="A45" t="s">
        <v>125</v>
      </c>
      <c r="B45" s="1">
        <v>45951</v>
      </c>
      <c r="C45" t="s">
        <v>77</v>
      </c>
      <c r="D45" t="s">
        <v>34</v>
      </c>
      <c r="E45" t="s">
        <v>56</v>
      </c>
      <c r="F45" t="s">
        <v>24</v>
      </c>
      <c r="G45" t="s">
        <v>81</v>
      </c>
      <c r="H45" t="s">
        <v>75</v>
      </c>
      <c r="I45" t="s">
        <v>88</v>
      </c>
      <c r="J45">
        <v>8.1999999999999993</v>
      </c>
      <c r="K45">
        <v>24</v>
      </c>
      <c r="L45" t="s">
        <v>28</v>
      </c>
      <c r="M45">
        <v>1</v>
      </c>
      <c r="N45">
        <v>5</v>
      </c>
      <c r="O45">
        <v>450</v>
      </c>
      <c r="P45">
        <v>3690</v>
      </c>
      <c r="Q45" t="s">
        <v>51</v>
      </c>
      <c r="R45">
        <v>10</v>
      </c>
      <c r="S45" t="s">
        <v>52</v>
      </c>
      <c r="T45" t="s">
        <v>38</v>
      </c>
      <c r="U45" t="str">
        <f>TRIM(CLEAN(tbl_Operations[[#This Row],[Location]]))</f>
        <v>Mumbai</v>
      </c>
      <c r="V45" t="str">
        <f>TRIM(CLEAN(tbl_Operations[[#This Row],[Channel]]))</f>
        <v>Phone</v>
      </c>
      <c r="W45" t="str">
        <f t="shared" si="0"/>
        <v>Vendor Query</v>
      </c>
      <c r="X45" t="str">
        <f t="shared" si="1"/>
        <v>Finance</v>
      </c>
      <c r="Y45" t="str">
        <f t="shared" si="2"/>
        <v>Within SLA</v>
      </c>
      <c r="Z45" t="str">
        <f t="shared" si="3"/>
        <v>Normal</v>
      </c>
      <c r="AA45" t="str" cm="1">
        <f t="array" ref="AA45">_xlfn.IFS(
J45&lt;=K45*0.5,"Excellent",
J45&lt;=K45,"Good",
J45&lt;=K45*1.5,"At Risk",
TRUE,"Critical"
)</f>
        <v>Excellent</v>
      </c>
      <c r="AB45" t="str">
        <f t="shared" si="4"/>
        <v>Reworked</v>
      </c>
    </row>
    <row r="46" spans="1:28" x14ac:dyDescent="0.3">
      <c r="A46" t="s">
        <v>126</v>
      </c>
      <c r="B46" s="1">
        <v>45716</v>
      </c>
      <c r="C46" t="s">
        <v>33</v>
      </c>
      <c r="D46" t="s">
        <v>34</v>
      </c>
      <c r="E46" t="s">
        <v>74</v>
      </c>
      <c r="F46" t="s">
        <v>24</v>
      </c>
      <c r="G46" t="s">
        <v>25</v>
      </c>
      <c r="H46" t="s">
        <v>66</v>
      </c>
      <c r="I46" t="s">
        <v>27</v>
      </c>
      <c r="J46">
        <v>5.8</v>
      </c>
      <c r="K46">
        <v>24</v>
      </c>
      <c r="L46" t="s">
        <v>28</v>
      </c>
      <c r="M46">
        <v>2</v>
      </c>
      <c r="N46">
        <v>4.3</v>
      </c>
      <c r="O46">
        <v>280</v>
      </c>
      <c r="P46">
        <v>1624</v>
      </c>
      <c r="Q46" t="s">
        <v>57</v>
      </c>
      <c r="R46">
        <v>2</v>
      </c>
      <c r="S46" t="s">
        <v>58</v>
      </c>
      <c r="T46" t="s">
        <v>45</v>
      </c>
      <c r="U46" t="str">
        <f>TRIM(CLEAN(tbl_Operations[[#This Row],[Location]]))</f>
        <v>Mumbai</v>
      </c>
      <c r="V46" t="str">
        <f>TRIM(CLEAN(tbl_Operations[[#This Row],[Channel]]))</f>
        <v>Email</v>
      </c>
      <c r="W46" t="str">
        <f t="shared" si="0"/>
        <v>System Issue</v>
      </c>
      <c r="X46" t="str">
        <f t="shared" si="1"/>
        <v>It</v>
      </c>
      <c r="Y46" t="str">
        <f t="shared" si="2"/>
        <v>Within SLA</v>
      </c>
      <c r="Z46" t="str">
        <f t="shared" si="3"/>
        <v>Normal</v>
      </c>
      <c r="AA46" t="str" cm="1">
        <f t="array" ref="AA46">_xlfn.IFS(
J46&lt;=K46*0.5,"Excellent",
J46&lt;=K46,"Good",
J46&lt;=K46*1.5,"At Risk",
TRUE,"Critical"
)</f>
        <v>Excellent</v>
      </c>
      <c r="AB46" t="str">
        <f t="shared" si="4"/>
        <v>Reworked</v>
      </c>
    </row>
    <row r="47" spans="1:28" x14ac:dyDescent="0.3">
      <c r="A47" t="s">
        <v>127</v>
      </c>
      <c r="B47" s="1">
        <v>45767</v>
      </c>
      <c r="C47" t="s">
        <v>54</v>
      </c>
      <c r="D47" t="s">
        <v>55</v>
      </c>
      <c r="E47" t="s">
        <v>78</v>
      </c>
      <c r="F47" t="s">
        <v>24</v>
      </c>
      <c r="G47" t="s">
        <v>42</v>
      </c>
      <c r="H47" t="s">
        <v>43</v>
      </c>
      <c r="I47" t="s">
        <v>27</v>
      </c>
      <c r="J47">
        <v>15.9</v>
      </c>
      <c r="K47">
        <v>24</v>
      </c>
      <c r="L47" t="s">
        <v>28</v>
      </c>
      <c r="M47">
        <v>1</v>
      </c>
      <c r="N47">
        <v>4.5</v>
      </c>
      <c r="O47">
        <v>450</v>
      </c>
      <c r="P47">
        <v>7155</v>
      </c>
      <c r="Q47" t="s">
        <v>89</v>
      </c>
      <c r="R47">
        <v>4</v>
      </c>
      <c r="S47" t="s">
        <v>30</v>
      </c>
      <c r="T47" t="s">
        <v>102</v>
      </c>
      <c r="U47" t="str">
        <f>TRIM(CLEAN(tbl_Operations[[#This Row],[Location]]))</f>
        <v>Hyderabad</v>
      </c>
      <c r="V47" t="str">
        <f>TRIM(CLEAN(tbl_Operations[[#This Row],[Channel]]))</f>
        <v>Portal</v>
      </c>
      <c r="W47" t="str">
        <f t="shared" si="0"/>
        <v>Access Request</v>
      </c>
      <c r="X47" t="str">
        <f t="shared" si="1"/>
        <v>Hr</v>
      </c>
      <c r="Y47" t="str">
        <f t="shared" si="2"/>
        <v>Within SLA</v>
      </c>
      <c r="Z47" t="str">
        <f t="shared" si="3"/>
        <v>Normal</v>
      </c>
      <c r="AA47" t="str" cm="1">
        <f t="array" ref="AA47">_xlfn.IFS(
J47&lt;=K47*0.5,"Excellent",
J47&lt;=K47,"Good",
J47&lt;=K47*1.5,"At Risk",
TRUE,"Critical"
)</f>
        <v>Good</v>
      </c>
      <c r="AB47" t="str">
        <f t="shared" si="4"/>
        <v>Reworked</v>
      </c>
    </row>
    <row r="48" spans="1:28" x14ac:dyDescent="0.3">
      <c r="A48" t="s">
        <v>128</v>
      </c>
      <c r="B48" s="1">
        <v>46001</v>
      </c>
      <c r="C48" t="s">
        <v>95</v>
      </c>
      <c r="D48" t="s">
        <v>22</v>
      </c>
      <c r="E48" t="s">
        <v>92</v>
      </c>
      <c r="F48" t="s">
        <v>49</v>
      </c>
      <c r="G48" t="s">
        <v>42</v>
      </c>
      <c r="H48" t="s">
        <v>75</v>
      </c>
      <c r="I48" t="s">
        <v>27</v>
      </c>
      <c r="J48">
        <v>20.3</v>
      </c>
      <c r="K48">
        <v>48</v>
      </c>
      <c r="L48" t="s">
        <v>28</v>
      </c>
      <c r="M48">
        <v>0</v>
      </c>
      <c r="N48">
        <v>4.4000000000000004</v>
      </c>
      <c r="O48">
        <v>320</v>
      </c>
      <c r="P48">
        <v>6496</v>
      </c>
      <c r="Q48" t="s">
        <v>71</v>
      </c>
      <c r="R48">
        <v>12</v>
      </c>
      <c r="S48" t="s">
        <v>52</v>
      </c>
      <c r="T48" t="s">
        <v>86</v>
      </c>
      <c r="U48" t="str">
        <f>TRIM(CLEAN(tbl_Operations[[#This Row],[Location]]))</f>
        <v>Noida</v>
      </c>
      <c r="V48" t="str">
        <f>TRIM(CLEAN(tbl_Operations[[#This Row],[Channel]]))</f>
        <v>Portal</v>
      </c>
      <c r="W48" t="str">
        <f t="shared" si="0"/>
        <v>Report Request</v>
      </c>
      <c r="X48" t="str">
        <f t="shared" si="1"/>
        <v>Sales</v>
      </c>
      <c r="Y48" t="str">
        <f t="shared" si="2"/>
        <v>Within SLA</v>
      </c>
      <c r="Z48" t="str">
        <f t="shared" si="3"/>
        <v>Normal</v>
      </c>
      <c r="AA48" t="str" cm="1">
        <f t="array" ref="AA48">_xlfn.IFS(
J48&lt;=K48*0.5,"Excellent",
J48&lt;=K48,"Good",
J48&lt;=K48*1.5,"At Risk",
TRUE,"Critical"
)</f>
        <v>Excellent</v>
      </c>
      <c r="AB48" t="str">
        <f t="shared" si="4"/>
        <v>No Rework</v>
      </c>
    </row>
    <row r="49" spans="1:28" x14ac:dyDescent="0.3">
      <c r="A49" t="s">
        <v>129</v>
      </c>
      <c r="B49" s="1">
        <v>45908</v>
      </c>
      <c r="C49" t="s">
        <v>40</v>
      </c>
      <c r="D49" t="s">
        <v>60</v>
      </c>
      <c r="E49" t="s">
        <v>92</v>
      </c>
      <c r="F49" t="s">
        <v>49</v>
      </c>
      <c r="G49" t="s">
        <v>42</v>
      </c>
      <c r="H49" t="s">
        <v>26</v>
      </c>
      <c r="I49" t="s">
        <v>101</v>
      </c>
      <c r="J49">
        <v>6.3</v>
      </c>
      <c r="K49">
        <v>48</v>
      </c>
      <c r="L49" t="s">
        <v>28</v>
      </c>
      <c r="M49">
        <v>1</v>
      </c>
      <c r="N49">
        <v>4.2</v>
      </c>
      <c r="O49">
        <v>320</v>
      </c>
      <c r="P49">
        <v>2016</v>
      </c>
      <c r="Q49" t="s">
        <v>83</v>
      </c>
      <c r="R49">
        <v>9</v>
      </c>
      <c r="S49" t="s">
        <v>37</v>
      </c>
      <c r="T49" t="s">
        <v>31</v>
      </c>
      <c r="U49" t="str">
        <f>TRIM(CLEAN(tbl_Operations[[#This Row],[Location]]))</f>
        <v>Pune</v>
      </c>
      <c r="V49" t="str">
        <f>TRIM(CLEAN(tbl_Operations[[#This Row],[Channel]]))</f>
        <v>Portal</v>
      </c>
      <c r="W49" t="str">
        <f t="shared" si="0"/>
        <v>Report Request</v>
      </c>
      <c r="X49" t="str">
        <f t="shared" si="1"/>
        <v>Procurement</v>
      </c>
      <c r="Y49" t="str">
        <f t="shared" si="2"/>
        <v>Within SLA</v>
      </c>
      <c r="Z49" t="str">
        <f t="shared" si="3"/>
        <v>Normal</v>
      </c>
      <c r="AA49" t="str" cm="1">
        <f t="array" ref="AA49">_xlfn.IFS(
J49&lt;=K49*0.5,"Excellent",
J49&lt;=K49,"Good",
J49&lt;=K49*1.5,"At Risk",
TRUE,"Critical"
)</f>
        <v>Excellent</v>
      </c>
      <c r="AB49" t="str">
        <f t="shared" si="4"/>
        <v>Reworked</v>
      </c>
    </row>
    <row r="50" spans="1:28" x14ac:dyDescent="0.3">
      <c r="A50" t="s">
        <v>130</v>
      </c>
      <c r="B50" s="1">
        <v>45828</v>
      </c>
      <c r="C50" t="s">
        <v>33</v>
      </c>
      <c r="D50" t="s">
        <v>22</v>
      </c>
      <c r="E50" t="s">
        <v>48</v>
      </c>
      <c r="F50" t="s">
        <v>49</v>
      </c>
      <c r="G50" t="s">
        <v>42</v>
      </c>
      <c r="H50" t="s">
        <v>43</v>
      </c>
      <c r="I50" t="s">
        <v>27</v>
      </c>
      <c r="J50">
        <v>25.1</v>
      </c>
      <c r="K50">
        <v>48</v>
      </c>
      <c r="L50" t="s">
        <v>28</v>
      </c>
      <c r="M50">
        <v>0</v>
      </c>
      <c r="N50">
        <v>4.0999999999999996</v>
      </c>
      <c r="O50">
        <v>280</v>
      </c>
      <c r="P50">
        <v>7028</v>
      </c>
      <c r="Q50" t="s">
        <v>29</v>
      </c>
      <c r="R50">
        <v>6</v>
      </c>
      <c r="S50" t="s">
        <v>30</v>
      </c>
      <c r="T50" t="s">
        <v>45</v>
      </c>
      <c r="U50" t="str">
        <f>TRIM(CLEAN(tbl_Operations[[#This Row],[Location]]))</f>
        <v>Noida</v>
      </c>
      <c r="V50" t="str">
        <f>TRIM(CLEAN(tbl_Operations[[#This Row],[Channel]]))</f>
        <v>Portal</v>
      </c>
      <c r="W50" t="str">
        <f t="shared" si="0"/>
        <v>Compliance Request</v>
      </c>
      <c r="X50" t="str">
        <f t="shared" si="1"/>
        <v>It</v>
      </c>
      <c r="Y50" t="str">
        <f t="shared" si="2"/>
        <v>Within SLA</v>
      </c>
      <c r="Z50" t="str">
        <f t="shared" si="3"/>
        <v>Normal</v>
      </c>
      <c r="AA50" t="str" cm="1">
        <f t="array" ref="AA50">_xlfn.IFS(
J50&lt;=K50*0.5,"Excellent",
J50&lt;=K50,"Good",
J50&lt;=K50*1.5,"At Risk",
TRUE,"Critical"
)</f>
        <v>Good</v>
      </c>
      <c r="AB50" t="str">
        <f t="shared" si="4"/>
        <v>No Rework</v>
      </c>
    </row>
    <row r="51" spans="1:28" x14ac:dyDescent="0.3">
      <c r="A51" t="s">
        <v>131</v>
      </c>
      <c r="B51" s="1">
        <v>45662</v>
      </c>
      <c r="C51" t="s">
        <v>40</v>
      </c>
      <c r="D51" t="s">
        <v>55</v>
      </c>
      <c r="E51" t="s">
        <v>78</v>
      </c>
      <c r="F51" t="s">
        <v>61</v>
      </c>
      <c r="G51" t="s">
        <v>42</v>
      </c>
      <c r="H51" t="s">
        <v>75</v>
      </c>
      <c r="I51" t="s">
        <v>88</v>
      </c>
      <c r="J51">
        <v>13.8</v>
      </c>
      <c r="K51">
        <v>12</v>
      </c>
      <c r="L51" t="s">
        <v>63</v>
      </c>
      <c r="M51">
        <v>2</v>
      </c>
      <c r="N51">
        <v>4.3</v>
      </c>
      <c r="O51">
        <v>350</v>
      </c>
      <c r="P51">
        <v>4830</v>
      </c>
      <c r="Q51" t="s">
        <v>64</v>
      </c>
      <c r="R51">
        <v>1</v>
      </c>
      <c r="S51" t="s">
        <v>58</v>
      </c>
      <c r="T51" t="s">
        <v>102</v>
      </c>
      <c r="U51" t="str">
        <f>TRIM(CLEAN(tbl_Operations[[#This Row],[Location]]))</f>
        <v>Hyderabad</v>
      </c>
      <c r="V51" t="str">
        <f>TRIM(CLEAN(tbl_Operations[[#This Row],[Channel]]))</f>
        <v>Portal</v>
      </c>
      <c r="W51" t="str">
        <f t="shared" si="0"/>
        <v>Access Request</v>
      </c>
      <c r="X51" t="str">
        <f t="shared" si="1"/>
        <v>Procurement</v>
      </c>
      <c r="Y51" t="str">
        <f t="shared" si="2"/>
        <v>SLA Breach</v>
      </c>
      <c r="Z51" t="str">
        <f t="shared" si="3"/>
        <v>Normal</v>
      </c>
      <c r="AA51" t="str" cm="1">
        <f t="array" ref="AA51">_xlfn.IFS(
J51&lt;=K51*0.5,"Excellent",
J51&lt;=K51,"Good",
J51&lt;=K51*1.5,"At Risk",
TRUE,"Critical"
)</f>
        <v>At Risk</v>
      </c>
      <c r="AB51" t="str">
        <f t="shared" si="4"/>
        <v>Reworked</v>
      </c>
    </row>
    <row r="52" spans="1:28" x14ac:dyDescent="0.3">
      <c r="A52" t="s">
        <v>132</v>
      </c>
      <c r="B52" s="1">
        <v>45892</v>
      </c>
      <c r="C52" t="s">
        <v>33</v>
      </c>
      <c r="D52" t="s">
        <v>34</v>
      </c>
      <c r="E52" t="s">
        <v>35</v>
      </c>
      <c r="F52" t="s">
        <v>24</v>
      </c>
      <c r="G52" t="s">
        <v>42</v>
      </c>
      <c r="H52" t="s">
        <v>50</v>
      </c>
      <c r="I52" t="s">
        <v>27</v>
      </c>
      <c r="J52">
        <v>5.6</v>
      </c>
      <c r="K52">
        <v>24</v>
      </c>
      <c r="L52" t="s">
        <v>28</v>
      </c>
      <c r="M52">
        <v>0</v>
      </c>
      <c r="N52">
        <v>4.8</v>
      </c>
      <c r="O52">
        <v>450</v>
      </c>
      <c r="P52">
        <v>2520</v>
      </c>
      <c r="Q52" t="s">
        <v>36</v>
      </c>
      <c r="R52">
        <v>8</v>
      </c>
      <c r="S52" t="s">
        <v>37</v>
      </c>
      <c r="T52" t="s">
        <v>68</v>
      </c>
      <c r="U52" t="str">
        <f>TRIM(CLEAN(tbl_Operations[[#This Row],[Location]]))</f>
        <v>Mumbai</v>
      </c>
      <c r="V52" t="str">
        <f>TRIM(CLEAN(tbl_Operations[[#This Row],[Channel]]))</f>
        <v>Portal</v>
      </c>
      <c r="W52" t="str">
        <f t="shared" si="0"/>
        <v>Employee Query</v>
      </c>
      <c r="X52" t="str">
        <f t="shared" si="1"/>
        <v>It</v>
      </c>
      <c r="Y52" t="str">
        <f t="shared" si="2"/>
        <v>Within SLA</v>
      </c>
      <c r="Z52" t="str">
        <f t="shared" si="3"/>
        <v>Normal</v>
      </c>
      <c r="AA52" t="str" cm="1">
        <f t="array" ref="AA52">_xlfn.IFS(
J52&lt;=K52*0.5,"Excellent",
J52&lt;=K52,"Good",
J52&lt;=K52*1.5,"At Risk",
TRUE,"Critical"
)</f>
        <v>Excellent</v>
      </c>
      <c r="AB52" t="str">
        <f t="shared" si="4"/>
        <v>No Rework</v>
      </c>
    </row>
    <row r="53" spans="1:28" x14ac:dyDescent="0.3">
      <c r="A53" t="s">
        <v>133</v>
      </c>
      <c r="B53" s="1">
        <v>45969</v>
      </c>
      <c r="C53" t="s">
        <v>77</v>
      </c>
      <c r="D53" t="s">
        <v>41</v>
      </c>
      <c r="E53" t="s">
        <v>74</v>
      </c>
      <c r="F53" t="s">
        <v>49</v>
      </c>
      <c r="G53" t="s">
        <v>25</v>
      </c>
      <c r="H53" t="s">
        <v>43</v>
      </c>
      <c r="I53" t="s">
        <v>27</v>
      </c>
      <c r="J53">
        <v>4.5999999999999996</v>
      </c>
      <c r="K53">
        <v>48</v>
      </c>
      <c r="L53" t="s">
        <v>28</v>
      </c>
      <c r="M53">
        <v>1</v>
      </c>
      <c r="N53">
        <v>4.8</v>
      </c>
      <c r="O53">
        <v>280</v>
      </c>
      <c r="P53">
        <v>1288</v>
      </c>
      <c r="Q53" t="s">
        <v>67</v>
      </c>
      <c r="R53">
        <v>11</v>
      </c>
      <c r="S53" t="s">
        <v>52</v>
      </c>
      <c r="T53" t="s">
        <v>68</v>
      </c>
      <c r="U53" t="str">
        <f>TRIM(CLEAN(tbl_Operations[[#This Row],[Location]]))</f>
        <v>Bengaluru</v>
      </c>
      <c r="V53" t="str">
        <f>TRIM(CLEAN(tbl_Operations[[#This Row],[Channel]]))</f>
        <v>Email</v>
      </c>
      <c r="W53" t="str">
        <f t="shared" si="0"/>
        <v>System Issue</v>
      </c>
      <c r="X53" t="str">
        <f t="shared" si="1"/>
        <v>Finance</v>
      </c>
      <c r="Y53" t="str">
        <f t="shared" si="2"/>
        <v>Within SLA</v>
      </c>
      <c r="Z53" t="str">
        <f t="shared" si="3"/>
        <v>Normal</v>
      </c>
      <c r="AA53" t="str" cm="1">
        <f t="array" ref="AA53">_xlfn.IFS(
J53&lt;=K53*0.5,"Excellent",
J53&lt;=K53,"Good",
J53&lt;=K53*1.5,"At Risk",
TRUE,"Critical"
)</f>
        <v>Excellent</v>
      </c>
      <c r="AB53" t="str">
        <f t="shared" si="4"/>
        <v>Reworked</v>
      </c>
    </row>
    <row r="54" spans="1:28" x14ac:dyDescent="0.3">
      <c r="A54" t="s">
        <v>134</v>
      </c>
      <c r="B54" s="1">
        <v>45778</v>
      </c>
      <c r="C54" t="s">
        <v>54</v>
      </c>
      <c r="D54" t="s">
        <v>60</v>
      </c>
      <c r="E54" t="s">
        <v>92</v>
      </c>
      <c r="F54" t="s">
        <v>24</v>
      </c>
      <c r="G54" t="s">
        <v>25</v>
      </c>
      <c r="H54" t="s">
        <v>66</v>
      </c>
      <c r="I54" t="s">
        <v>27</v>
      </c>
      <c r="J54">
        <v>11.8</v>
      </c>
      <c r="K54">
        <v>24</v>
      </c>
      <c r="L54" t="s">
        <v>28</v>
      </c>
      <c r="M54">
        <v>0</v>
      </c>
      <c r="N54">
        <v>4.7</v>
      </c>
      <c r="O54">
        <v>320</v>
      </c>
      <c r="P54">
        <v>3776</v>
      </c>
      <c r="Q54" t="s">
        <v>44</v>
      </c>
      <c r="R54">
        <v>5</v>
      </c>
      <c r="S54" t="s">
        <v>30</v>
      </c>
      <c r="T54" t="s">
        <v>84</v>
      </c>
      <c r="U54" t="str">
        <f>TRIM(CLEAN(tbl_Operations[[#This Row],[Location]]))</f>
        <v>Pune</v>
      </c>
      <c r="V54" t="str">
        <f>TRIM(CLEAN(tbl_Operations[[#This Row],[Channel]]))</f>
        <v>Email</v>
      </c>
      <c r="W54" t="str">
        <f t="shared" si="0"/>
        <v>Report Request</v>
      </c>
      <c r="X54" t="str">
        <f t="shared" si="1"/>
        <v>Hr</v>
      </c>
      <c r="Y54" t="str">
        <f t="shared" si="2"/>
        <v>Within SLA</v>
      </c>
      <c r="Z54" t="str">
        <f t="shared" si="3"/>
        <v>Normal</v>
      </c>
      <c r="AA54" t="str" cm="1">
        <f t="array" ref="AA54">_xlfn.IFS(
J54&lt;=K54*0.5,"Excellent",
J54&lt;=K54,"Good",
J54&lt;=K54*1.5,"At Risk",
TRUE,"Critical"
)</f>
        <v>Excellent</v>
      </c>
      <c r="AB54" t="str">
        <f t="shared" si="4"/>
        <v>No Rework</v>
      </c>
    </row>
    <row r="55" spans="1:28" x14ac:dyDescent="0.3">
      <c r="A55" t="s">
        <v>135</v>
      </c>
      <c r="B55" s="1">
        <v>45715</v>
      </c>
      <c r="C55" t="s">
        <v>95</v>
      </c>
      <c r="D55" t="s">
        <v>60</v>
      </c>
      <c r="E55" t="s">
        <v>92</v>
      </c>
      <c r="F55" t="s">
        <v>24</v>
      </c>
      <c r="G55" t="s">
        <v>42</v>
      </c>
      <c r="H55" t="s">
        <v>75</v>
      </c>
      <c r="I55" t="s">
        <v>88</v>
      </c>
      <c r="J55">
        <v>16</v>
      </c>
      <c r="K55">
        <v>24</v>
      </c>
      <c r="L55" t="s">
        <v>28</v>
      </c>
      <c r="M55">
        <v>1</v>
      </c>
      <c r="N55">
        <v>4.5</v>
      </c>
      <c r="O55">
        <v>280</v>
      </c>
      <c r="P55">
        <v>4480</v>
      </c>
      <c r="Q55" t="s">
        <v>57</v>
      </c>
      <c r="R55">
        <v>2</v>
      </c>
      <c r="S55" t="s">
        <v>58</v>
      </c>
      <c r="T55" t="s">
        <v>84</v>
      </c>
      <c r="U55" t="str">
        <f>TRIM(CLEAN(tbl_Operations[[#This Row],[Location]]))</f>
        <v>Pune</v>
      </c>
      <c r="V55" t="str">
        <f>TRIM(CLEAN(tbl_Operations[[#This Row],[Channel]]))</f>
        <v>Portal</v>
      </c>
      <c r="W55" t="str">
        <f t="shared" si="0"/>
        <v>Report Request</v>
      </c>
      <c r="X55" t="str">
        <f t="shared" si="1"/>
        <v>Sales</v>
      </c>
      <c r="Y55" t="str">
        <f t="shared" si="2"/>
        <v>Within SLA</v>
      </c>
      <c r="Z55" t="str">
        <f t="shared" si="3"/>
        <v>Normal</v>
      </c>
      <c r="AA55" t="str" cm="1">
        <f t="array" ref="AA55">_xlfn.IFS(
J55&lt;=K55*0.5,"Excellent",
J55&lt;=K55,"Good",
J55&lt;=K55*1.5,"At Risk",
TRUE,"Critical"
)</f>
        <v>Good</v>
      </c>
      <c r="AB55" t="str">
        <f t="shared" si="4"/>
        <v>Reworked</v>
      </c>
    </row>
    <row r="56" spans="1:28" x14ac:dyDescent="0.3">
      <c r="A56" t="s">
        <v>136</v>
      </c>
      <c r="B56" s="1">
        <v>45899</v>
      </c>
      <c r="C56" t="s">
        <v>54</v>
      </c>
      <c r="D56" t="s">
        <v>55</v>
      </c>
      <c r="E56" t="s">
        <v>92</v>
      </c>
      <c r="F56" t="s">
        <v>49</v>
      </c>
      <c r="G56" t="s">
        <v>25</v>
      </c>
      <c r="H56" t="s">
        <v>26</v>
      </c>
      <c r="I56" t="s">
        <v>101</v>
      </c>
      <c r="J56">
        <v>18.3</v>
      </c>
      <c r="K56">
        <v>48</v>
      </c>
      <c r="L56" t="s">
        <v>28</v>
      </c>
      <c r="M56">
        <v>0</v>
      </c>
      <c r="N56">
        <v>4.5999999999999996</v>
      </c>
      <c r="O56">
        <v>350</v>
      </c>
      <c r="P56">
        <v>6405</v>
      </c>
      <c r="Q56" t="s">
        <v>36</v>
      </c>
      <c r="R56">
        <v>8</v>
      </c>
      <c r="S56" t="s">
        <v>37</v>
      </c>
      <c r="T56" t="s">
        <v>68</v>
      </c>
      <c r="U56" t="str">
        <f>TRIM(CLEAN(tbl_Operations[[#This Row],[Location]]))</f>
        <v>Hyderabad</v>
      </c>
      <c r="V56" t="str">
        <f>TRIM(CLEAN(tbl_Operations[[#This Row],[Channel]]))</f>
        <v>Email</v>
      </c>
      <c r="W56" t="str">
        <f t="shared" si="0"/>
        <v>Report Request</v>
      </c>
      <c r="X56" t="str">
        <f t="shared" si="1"/>
        <v>Hr</v>
      </c>
      <c r="Y56" t="str">
        <f t="shared" si="2"/>
        <v>Within SLA</v>
      </c>
      <c r="Z56" t="str">
        <f t="shared" si="3"/>
        <v>Normal</v>
      </c>
      <c r="AA56" t="str" cm="1">
        <f t="array" ref="AA56">_xlfn.IFS(
J56&lt;=K56*0.5,"Excellent",
J56&lt;=K56,"Good",
J56&lt;=K56*1.5,"At Risk",
TRUE,"Critical"
)</f>
        <v>Excellent</v>
      </c>
      <c r="AB56" t="str">
        <f t="shared" si="4"/>
        <v>No Rework</v>
      </c>
    </row>
    <row r="57" spans="1:28" x14ac:dyDescent="0.3">
      <c r="A57" t="s">
        <v>137</v>
      </c>
      <c r="B57" s="1">
        <v>45975</v>
      </c>
      <c r="C57" t="s">
        <v>54</v>
      </c>
      <c r="D57" t="s">
        <v>47</v>
      </c>
      <c r="E57" t="s">
        <v>35</v>
      </c>
      <c r="F57" t="s">
        <v>24</v>
      </c>
      <c r="G57" t="s">
        <v>25</v>
      </c>
      <c r="H57" t="s">
        <v>43</v>
      </c>
      <c r="I57" t="s">
        <v>27</v>
      </c>
      <c r="J57">
        <v>4.0999999999999996</v>
      </c>
      <c r="K57">
        <v>24</v>
      </c>
      <c r="L57" t="s">
        <v>28</v>
      </c>
      <c r="M57">
        <v>2</v>
      </c>
      <c r="N57">
        <v>4.2</v>
      </c>
      <c r="O57">
        <v>280</v>
      </c>
      <c r="P57">
        <v>1148</v>
      </c>
      <c r="Q57" t="s">
        <v>67</v>
      </c>
      <c r="R57">
        <v>11</v>
      </c>
      <c r="S57" t="s">
        <v>52</v>
      </c>
      <c r="T57" t="s">
        <v>45</v>
      </c>
      <c r="U57" t="str">
        <f>TRIM(CLEAN(tbl_Operations[[#This Row],[Location]]))</f>
        <v>Gurugram</v>
      </c>
      <c r="V57" t="str">
        <f>TRIM(CLEAN(tbl_Operations[[#This Row],[Channel]]))</f>
        <v>Email</v>
      </c>
      <c r="W57" t="str">
        <f t="shared" si="0"/>
        <v>Employee Query</v>
      </c>
      <c r="X57" t="str">
        <f t="shared" si="1"/>
        <v>Hr</v>
      </c>
      <c r="Y57" t="str">
        <f t="shared" si="2"/>
        <v>Within SLA</v>
      </c>
      <c r="Z57" t="str">
        <f t="shared" si="3"/>
        <v>Normal</v>
      </c>
      <c r="AA57" t="str" cm="1">
        <f t="array" ref="AA57">_xlfn.IFS(
J57&lt;=K57*0.5,"Excellent",
J57&lt;=K57,"Good",
J57&lt;=K57*1.5,"At Risk",
TRUE,"Critical"
)</f>
        <v>Excellent</v>
      </c>
      <c r="AB57" t="str">
        <f t="shared" si="4"/>
        <v>Reworked</v>
      </c>
    </row>
    <row r="58" spans="1:28" x14ac:dyDescent="0.3">
      <c r="A58" t="s">
        <v>138</v>
      </c>
      <c r="B58" s="1">
        <v>45786</v>
      </c>
      <c r="C58" t="s">
        <v>77</v>
      </c>
      <c r="D58" t="s">
        <v>55</v>
      </c>
      <c r="E58" t="s">
        <v>48</v>
      </c>
      <c r="F58" t="s">
        <v>24</v>
      </c>
      <c r="G58" t="s">
        <v>81</v>
      </c>
      <c r="H58" t="s">
        <v>50</v>
      </c>
      <c r="I58" t="s">
        <v>27</v>
      </c>
      <c r="J58">
        <v>8.6</v>
      </c>
      <c r="K58">
        <v>24</v>
      </c>
      <c r="L58" t="s">
        <v>28</v>
      </c>
      <c r="M58">
        <v>0</v>
      </c>
      <c r="N58">
        <v>4.7</v>
      </c>
      <c r="O58">
        <v>320</v>
      </c>
      <c r="P58">
        <v>2752</v>
      </c>
      <c r="Q58" t="s">
        <v>44</v>
      </c>
      <c r="R58">
        <v>5</v>
      </c>
      <c r="S58" t="s">
        <v>30</v>
      </c>
      <c r="T58" t="s">
        <v>45</v>
      </c>
      <c r="U58" t="str">
        <f>TRIM(CLEAN(tbl_Operations[[#This Row],[Location]]))</f>
        <v>Hyderabad</v>
      </c>
      <c r="V58" t="str">
        <f>TRIM(CLEAN(tbl_Operations[[#This Row],[Channel]]))</f>
        <v>Phone</v>
      </c>
      <c r="W58" t="str">
        <f t="shared" si="0"/>
        <v>Compliance Request</v>
      </c>
      <c r="X58" t="str">
        <f t="shared" si="1"/>
        <v>Finance</v>
      </c>
      <c r="Y58" t="str">
        <f t="shared" si="2"/>
        <v>Within SLA</v>
      </c>
      <c r="Z58" t="str">
        <f t="shared" si="3"/>
        <v>Normal</v>
      </c>
      <c r="AA58" t="str" cm="1">
        <f t="array" ref="AA58">_xlfn.IFS(
J58&lt;=K58*0.5,"Excellent",
J58&lt;=K58,"Good",
J58&lt;=K58*1.5,"At Risk",
TRUE,"Critical"
)</f>
        <v>Excellent</v>
      </c>
      <c r="AB58" t="str">
        <f t="shared" si="4"/>
        <v>No Rework</v>
      </c>
    </row>
    <row r="59" spans="1:28" x14ac:dyDescent="0.3">
      <c r="A59" t="s">
        <v>139</v>
      </c>
      <c r="B59" s="1">
        <v>45784</v>
      </c>
      <c r="C59" t="s">
        <v>95</v>
      </c>
      <c r="D59" t="s">
        <v>60</v>
      </c>
      <c r="E59" t="s">
        <v>92</v>
      </c>
      <c r="F59" t="s">
        <v>61</v>
      </c>
      <c r="G59" t="s">
        <v>42</v>
      </c>
      <c r="H59" t="s">
        <v>75</v>
      </c>
      <c r="I59" t="s">
        <v>27</v>
      </c>
      <c r="J59">
        <v>4.2</v>
      </c>
      <c r="K59">
        <v>12</v>
      </c>
      <c r="L59" t="s">
        <v>28</v>
      </c>
      <c r="M59">
        <v>0</v>
      </c>
      <c r="N59">
        <v>4.7</v>
      </c>
      <c r="O59">
        <v>450</v>
      </c>
      <c r="P59">
        <v>1890</v>
      </c>
      <c r="Q59" t="s">
        <v>44</v>
      </c>
      <c r="R59">
        <v>5</v>
      </c>
      <c r="S59" t="s">
        <v>30</v>
      </c>
      <c r="T59" t="s">
        <v>86</v>
      </c>
      <c r="U59" t="str">
        <f>TRIM(CLEAN(tbl_Operations[[#This Row],[Location]]))</f>
        <v>Pune</v>
      </c>
      <c r="V59" t="str">
        <f>TRIM(CLEAN(tbl_Operations[[#This Row],[Channel]]))</f>
        <v>Portal</v>
      </c>
      <c r="W59" t="str">
        <f t="shared" si="0"/>
        <v>Report Request</v>
      </c>
      <c r="X59" t="str">
        <f t="shared" si="1"/>
        <v>Sales</v>
      </c>
      <c r="Y59" t="str">
        <f t="shared" si="2"/>
        <v>Within SLA</v>
      </c>
      <c r="Z59" t="str">
        <f t="shared" si="3"/>
        <v>Normal</v>
      </c>
      <c r="AA59" t="str" cm="1">
        <f t="array" ref="AA59">_xlfn.IFS(
J59&lt;=K59*0.5,"Excellent",
J59&lt;=K59,"Good",
J59&lt;=K59*1.5,"At Risk",
TRUE,"Critical"
)</f>
        <v>Excellent</v>
      </c>
      <c r="AB59" t="str">
        <f t="shared" si="4"/>
        <v>No Rework</v>
      </c>
    </row>
    <row r="60" spans="1:28" x14ac:dyDescent="0.3">
      <c r="A60" t="s">
        <v>140</v>
      </c>
      <c r="B60" s="1">
        <v>45725</v>
      </c>
      <c r="C60" t="s">
        <v>33</v>
      </c>
      <c r="D60" t="s">
        <v>47</v>
      </c>
      <c r="E60" t="s">
        <v>74</v>
      </c>
      <c r="F60" t="s">
        <v>24</v>
      </c>
      <c r="G60" t="s">
        <v>25</v>
      </c>
      <c r="H60" t="s">
        <v>75</v>
      </c>
      <c r="I60" t="s">
        <v>27</v>
      </c>
      <c r="J60">
        <v>4.5</v>
      </c>
      <c r="K60">
        <v>24</v>
      </c>
      <c r="L60" t="s">
        <v>28</v>
      </c>
      <c r="M60">
        <v>3</v>
      </c>
      <c r="N60">
        <v>3.9</v>
      </c>
      <c r="O60">
        <v>280</v>
      </c>
      <c r="P60">
        <v>1260</v>
      </c>
      <c r="Q60" t="s">
        <v>79</v>
      </c>
      <c r="R60">
        <v>3</v>
      </c>
      <c r="S60" t="s">
        <v>58</v>
      </c>
      <c r="T60" t="s">
        <v>102</v>
      </c>
      <c r="U60" t="str">
        <f>TRIM(CLEAN(tbl_Operations[[#This Row],[Location]]))</f>
        <v>Gurugram</v>
      </c>
      <c r="V60" t="str">
        <f>TRIM(CLEAN(tbl_Operations[[#This Row],[Channel]]))</f>
        <v>Email</v>
      </c>
      <c r="W60" t="str">
        <f t="shared" si="0"/>
        <v>System Issue</v>
      </c>
      <c r="X60" t="str">
        <f t="shared" si="1"/>
        <v>It</v>
      </c>
      <c r="Y60" t="str">
        <f t="shared" si="2"/>
        <v>Within SLA</v>
      </c>
      <c r="Z60" t="str">
        <f t="shared" si="3"/>
        <v>Normal</v>
      </c>
      <c r="AA60" t="str" cm="1">
        <f t="array" ref="AA60">_xlfn.IFS(
J60&lt;=K60*0.5,"Excellent",
J60&lt;=K60,"Good",
J60&lt;=K60*1.5,"At Risk",
TRUE,"Critical"
)</f>
        <v>Excellent</v>
      </c>
      <c r="AB60" t="str">
        <f t="shared" si="4"/>
        <v>Reworked</v>
      </c>
    </row>
    <row r="61" spans="1:28" x14ac:dyDescent="0.3">
      <c r="A61" t="s">
        <v>141</v>
      </c>
      <c r="B61" s="1">
        <v>45915</v>
      </c>
      <c r="C61" t="s">
        <v>77</v>
      </c>
      <c r="D61" t="s">
        <v>34</v>
      </c>
      <c r="E61" t="s">
        <v>78</v>
      </c>
      <c r="F61" t="s">
        <v>24</v>
      </c>
      <c r="G61" t="s">
        <v>42</v>
      </c>
      <c r="H61" t="s">
        <v>43</v>
      </c>
      <c r="I61" t="s">
        <v>27</v>
      </c>
      <c r="J61">
        <v>13.4</v>
      </c>
      <c r="K61">
        <v>24</v>
      </c>
      <c r="L61" t="s">
        <v>28</v>
      </c>
      <c r="M61">
        <v>0</v>
      </c>
      <c r="N61">
        <v>3.7</v>
      </c>
      <c r="O61">
        <v>350</v>
      </c>
      <c r="P61">
        <v>4690</v>
      </c>
      <c r="Q61" t="s">
        <v>83</v>
      </c>
      <c r="R61">
        <v>9</v>
      </c>
      <c r="S61" t="s">
        <v>37</v>
      </c>
      <c r="T61" t="s">
        <v>31</v>
      </c>
      <c r="U61" t="str">
        <f>TRIM(CLEAN(tbl_Operations[[#This Row],[Location]]))</f>
        <v>Mumbai</v>
      </c>
      <c r="V61" t="str">
        <f>TRIM(CLEAN(tbl_Operations[[#This Row],[Channel]]))</f>
        <v>Portal</v>
      </c>
      <c r="W61" t="str">
        <f t="shared" si="0"/>
        <v>Access Request</v>
      </c>
      <c r="X61" t="str">
        <f t="shared" si="1"/>
        <v>Finance</v>
      </c>
      <c r="Y61" t="str">
        <f t="shared" si="2"/>
        <v>Within SLA</v>
      </c>
      <c r="Z61" t="str">
        <f t="shared" si="3"/>
        <v>Normal</v>
      </c>
      <c r="AA61" t="str" cm="1">
        <f t="array" ref="AA61">_xlfn.IFS(
J61&lt;=K61*0.5,"Excellent",
J61&lt;=K61,"Good",
J61&lt;=K61*1.5,"At Risk",
TRUE,"Critical"
)</f>
        <v>Good</v>
      </c>
      <c r="AB61" t="str">
        <f t="shared" si="4"/>
        <v>No Rework</v>
      </c>
    </row>
    <row r="62" spans="1:28" x14ac:dyDescent="0.3">
      <c r="A62" t="s">
        <v>142</v>
      </c>
      <c r="B62" s="1">
        <v>45928</v>
      </c>
      <c r="C62" t="s">
        <v>95</v>
      </c>
      <c r="D62" t="s">
        <v>22</v>
      </c>
      <c r="E62" t="s">
        <v>74</v>
      </c>
      <c r="F62" t="s">
        <v>49</v>
      </c>
      <c r="G62" t="s">
        <v>25</v>
      </c>
      <c r="H62" t="s">
        <v>43</v>
      </c>
      <c r="I62" t="s">
        <v>101</v>
      </c>
      <c r="J62">
        <v>7.8</v>
      </c>
      <c r="K62">
        <v>48</v>
      </c>
      <c r="L62" t="s">
        <v>28</v>
      </c>
      <c r="M62">
        <v>0</v>
      </c>
      <c r="N62">
        <v>4.9000000000000004</v>
      </c>
      <c r="O62">
        <v>450</v>
      </c>
      <c r="P62">
        <v>3510</v>
      </c>
      <c r="Q62" t="s">
        <v>83</v>
      </c>
      <c r="R62">
        <v>9</v>
      </c>
      <c r="S62" t="s">
        <v>37</v>
      </c>
      <c r="T62" t="s">
        <v>102</v>
      </c>
      <c r="U62" t="str">
        <f>TRIM(CLEAN(tbl_Operations[[#This Row],[Location]]))</f>
        <v>Noida</v>
      </c>
      <c r="V62" t="str">
        <f>TRIM(CLEAN(tbl_Operations[[#This Row],[Channel]]))</f>
        <v>Email</v>
      </c>
      <c r="W62" t="str">
        <f t="shared" si="0"/>
        <v>System Issue</v>
      </c>
      <c r="X62" t="str">
        <f t="shared" si="1"/>
        <v>Sales</v>
      </c>
      <c r="Y62" t="str">
        <f t="shared" si="2"/>
        <v>Within SLA</v>
      </c>
      <c r="Z62" t="str">
        <f t="shared" si="3"/>
        <v>Normal</v>
      </c>
      <c r="AA62" t="str" cm="1">
        <f t="array" ref="AA62">_xlfn.IFS(
J62&lt;=K62*0.5,"Excellent",
J62&lt;=K62,"Good",
J62&lt;=K62*1.5,"At Risk",
TRUE,"Critical"
)</f>
        <v>Excellent</v>
      </c>
      <c r="AB62" t="str">
        <f t="shared" si="4"/>
        <v>No Rework</v>
      </c>
    </row>
    <row r="63" spans="1:28" x14ac:dyDescent="0.3">
      <c r="A63" t="s">
        <v>143</v>
      </c>
      <c r="B63" s="1">
        <v>45914</v>
      </c>
      <c r="C63" t="s">
        <v>54</v>
      </c>
      <c r="D63" t="s">
        <v>34</v>
      </c>
      <c r="E63" t="s">
        <v>56</v>
      </c>
      <c r="F63" t="s">
        <v>24</v>
      </c>
      <c r="G63" t="s">
        <v>42</v>
      </c>
      <c r="H63" t="s">
        <v>66</v>
      </c>
      <c r="I63" t="s">
        <v>27</v>
      </c>
      <c r="J63">
        <v>5.6</v>
      </c>
      <c r="K63">
        <v>24</v>
      </c>
      <c r="L63" t="s">
        <v>28</v>
      </c>
      <c r="M63">
        <v>2</v>
      </c>
      <c r="N63">
        <v>3.7</v>
      </c>
      <c r="O63">
        <v>400</v>
      </c>
      <c r="P63">
        <v>2240</v>
      </c>
      <c r="Q63" t="s">
        <v>83</v>
      </c>
      <c r="R63">
        <v>9</v>
      </c>
      <c r="S63" t="s">
        <v>37</v>
      </c>
      <c r="T63" t="s">
        <v>102</v>
      </c>
      <c r="U63" t="str">
        <f>TRIM(CLEAN(tbl_Operations[[#This Row],[Location]]))</f>
        <v>Mumbai</v>
      </c>
      <c r="V63" t="str">
        <f>TRIM(CLEAN(tbl_Operations[[#This Row],[Channel]]))</f>
        <v>Portal</v>
      </c>
      <c r="W63" t="str">
        <f t="shared" si="0"/>
        <v>Vendor Query</v>
      </c>
      <c r="X63" t="str">
        <f t="shared" si="1"/>
        <v>Hr</v>
      </c>
      <c r="Y63" t="str">
        <f t="shared" si="2"/>
        <v>Within SLA</v>
      </c>
      <c r="Z63" t="str">
        <f t="shared" si="3"/>
        <v>Normal</v>
      </c>
      <c r="AA63" t="str" cm="1">
        <f t="array" ref="AA63">_xlfn.IFS(
J63&lt;=K63*0.5,"Excellent",
J63&lt;=K63,"Good",
J63&lt;=K63*1.5,"At Risk",
TRUE,"Critical"
)</f>
        <v>Excellent</v>
      </c>
      <c r="AB63" t="str">
        <f t="shared" si="4"/>
        <v>Reworked</v>
      </c>
    </row>
    <row r="64" spans="1:28" x14ac:dyDescent="0.3">
      <c r="A64" t="s">
        <v>144</v>
      </c>
      <c r="B64" s="1">
        <v>45758</v>
      </c>
      <c r="C64" t="s">
        <v>54</v>
      </c>
      <c r="D64" t="s">
        <v>47</v>
      </c>
      <c r="E64" t="s">
        <v>70</v>
      </c>
      <c r="F64" t="s">
        <v>49</v>
      </c>
      <c r="G64" t="s">
        <v>42</v>
      </c>
      <c r="H64" t="s">
        <v>66</v>
      </c>
      <c r="I64" t="s">
        <v>27</v>
      </c>
      <c r="J64">
        <v>2.4</v>
      </c>
      <c r="K64">
        <v>48</v>
      </c>
      <c r="L64" t="s">
        <v>28</v>
      </c>
      <c r="M64">
        <v>1</v>
      </c>
      <c r="N64">
        <v>5</v>
      </c>
      <c r="O64">
        <v>280</v>
      </c>
      <c r="P64">
        <v>672</v>
      </c>
      <c r="Q64" t="s">
        <v>89</v>
      </c>
      <c r="R64">
        <v>4</v>
      </c>
      <c r="S64" t="s">
        <v>30</v>
      </c>
      <c r="T64" t="s">
        <v>45</v>
      </c>
      <c r="U64" t="str">
        <f>TRIM(CLEAN(tbl_Operations[[#This Row],[Location]]))</f>
        <v>Gurugram</v>
      </c>
      <c r="V64" t="str">
        <f>TRIM(CLEAN(tbl_Operations[[#This Row],[Channel]]))</f>
        <v>Portal</v>
      </c>
      <c r="W64" t="str">
        <f t="shared" si="0"/>
        <v>Data Correction</v>
      </c>
      <c r="X64" t="str">
        <f t="shared" si="1"/>
        <v>Hr</v>
      </c>
      <c r="Y64" t="str">
        <f t="shared" si="2"/>
        <v>Within SLA</v>
      </c>
      <c r="Z64" t="str">
        <f t="shared" si="3"/>
        <v>Normal</v>
      </c>
      <c r="AA64" t="str" cm="1">
        <f t="array" ref="AA64">_xlfn.IFS(
J64&lt;=K64*0.5,"Excellent",
J64&lt;=K64,"Good",
J64&lt;=K64*1.5,"At Risk",
TRUE,"Critical"
)</f>
        <v>Excellent</v>
      </c>
      <c r="AB64" t="str">
        <f t="shared" si="4"/>
        <v>Reworked</v>
      </c>
    </row>
    <row r="65" spans="1:28" x14ac:dyDescent="0.3">
      <c r="A65" t="s">
        <v>145</v>
      </c>
      <c r="B65" s="1">
        <v>45854</v>
      </c>
      <c r="C65" t="s">
        <v>77</v>
      </c>
      <c r="D65" t="s">
        <v>34</v>
      </c>
      <c r="E65" t="s">
        <v>70</v>
      </c>
      <c r="F65" t="s">
        <v>146</v>
      </c>
      <c r="G65" t="s">
        <v>25</v>
      </c>
      <c r="H65" t="s">
        <v>66</v>
      </c>
      <c r="I65" t="s">
        <v>101</v>
      </c>
      <c r="J65">
        <v>12.2</v>
      </c>
      <c r="K65">
        <v>4</v>
      </c>
      <c r="L65" t="s">
        <v>63</v>
      </c>
      <c r="M65">
        <v>0</v>
      </c>
      <c r="N65">
        <v>4.3</v>
      </c>
      <c r="O65">
        <v>320</v>
      </c>
      <c r="P65">
        <v>3904</v>
      </c>
      <c r="Q65" t="s">
        <v>114</v>
      </c>
      <c r="R65">
        <v>7</v>
      </c>
      <c r="S65" t="s">
        <v>37</v>
      </c>
      <c r="T65" t="s">
        <v>86</v>
      </c>
      <c r="U65" t="str">
        <f>TRIM(CLEAN(tbl_Operations[[#This Row],[Location]]))</f>
        <v>Mumbai</v>
      </c>
      <c r="V65" t="str">
        <f>TRIM(CLEAN(tbl_Operations[[#This Row],[Channel]]))</f>
        <v>Email</v>
      </c>
      <c r="W65" t="str">
        <f t="shared" si="0"/>
        <v>Data Correction</v>
      </c>
      <c r="X65" t="str">
        <f t="shared" si="1"/>
        <v>Finance</v>
      </c>
      <c r="Y65" t="str">
        <f t="shared" si="2"/>
        <v>SLA Breach</v>
      </c>
      <c r="Z65" t="str">
        <f t="shared" si="3"/>
        <v>Normal</v>
      </c>
      <c r="AA65" t="str" cm="1">
        <f t="array" ref="AA65">_xlfn.IFS(
J65&lt;=K65*0.5,"Excellent",
J65&lt;=K65,"Good",
J65&lt;=K65*1.5,"At Risk",
TRUE,"Critical"
)</f>
        <v>Critical</v>
      </c>
      <c r="AB65" t="str">
        <f t="shared" si="4"/>
        <v>No Rework</v>
      </c>
    </row>
    <row r="66" spans="1:28" x14ac:dyDescent="0.3">
      <c r="A66" t="s">
        <v>147</v>
      </c>
      <c r="B66" s="1">
        <v>45781</v>
      </c>
      <c r="C66" t="s">
        <v>33</v>
      </c>
      <c r="D66" t="s">
        <v>47</v>
      </c>
      <c r="E66" t="s">
        <v>23</v>
      </c>
      <c r="F66" t="s">
        <v>49</v>
      </c>
      <c r="G66" t="s">
        <v>25</v>
      </c>
      <c r="H66" t="s">
        <v>26</v>
      </c>
      <c r="I66" t="s">
        <v>27</v>
      </c>
      <c r="J66">
        <v>5.6</v>
      </c>
      <c r="K66">
        <v>48</v>
      </c>
      <c r="L66" t="s">
        <v>28</v>
      </c>
      <c r="M66">
        <v>0</v>
      </c>
      <c r="N66">
        <v>5</v>
      </c>
      <c r="O66">
        <v>350</v>
      </c>
      <c r="P66">
        <v>1960</v>
      </c>
      <c r="Q66" t="s">
        <v>44</v>
      </c>
      <c r="R66">
        <v>5</v>
      </c>
      <c r="S66" t="s">
        <v>30</v>
      </c>
      <c r="T66" t="s">
        <v>102</v>
      </c>
      <c r="U66" t="str">
        <f>TRIM(CLEAN(tbl_Operations[[#This Row],[Location]]))</f>
        <v>Gurugram</v>
      </c>
      <c r="V66" t="str">
        <f>TRIM(CLEAN(tbl_Operations[[#This Row],[Channel]]))</f>
        <v>Email</v>
      </c>
      <c r="W66" t="str">
        <f t="shared" ref="W66:W129" si="5">TRIM(CLEAN(E66))</f>
        <v>Invoice Query</v>
      </c>
      <c r="X66" t="str">
        <f t="shared" ref="X66:X129" si="6">PROPER(TRIM(CLEAN(C66)))</f>
        <v>It</v>
      </c>
      <c r="Y66" t="str">
        <f t="shared" ref="Y66:Y129" si="7">IF(J66&lt;=K66,"Within SLA","SLA Breach")</f>
        <v>Within SLA</v>
      </c>
      <c r="Z66" t="str">
        <f t="shared" ref="Z66:Z129" si="8">IF(AND(F66="Critical",Y65="SLA Breach"),"Critical Risk","Normal")</f>
        <v>Normal</v>
      </c>
      <c r="AA66" t="str" cm="1">
        <f t="array" ref="AA66">_xlfn.IFS(
J66&lt;=K66*0.5,"Excellent",
J66&lt;=K66,"Good",
J66&lt;=K66*1.5,"At Risk",
TRUE,"Critical"
)</f>
        <v>Excellent</v>
      </c>
      <c r="AB66" t="str">
        <f t="shared" ref="AB66:AB129" si="9">IF(M66&gt;0,"Reworked","No Rework")</f>
        <v>No Rework</v>
      </c>
    </row>
    <row r="67" spans="1:28" x14ac:dyDescent="0.3">
      <c r="A67" t="s">
        <v>148</v>
      </c>
      <c r="B67" s="1">
        <v>45759</v>
      </c>
      <c r="C67" t="s">
        <v>40</v>
      </c>
      <c r="D67" t="s">
        <v>41</v>
      </c>
      <c r="E67" t="s">
        <v>70</v>
      </c>
      <c r="F67" t="s">
        <v>24</v>
      </c>
      <c r="G67" t="s">
        <v>42</v>
      </c>
      <c r="H67" t="s">
        <v>50</v>
      </c>
      <c r="I67" t="s">
        <v>27</v>
      </c>
      <c r="J67">
        <v>19.100000000000001</v>
      </c>
      <c r="K67">
        <v>24</v>
      </c>
      <c r="L67" t="s">
        <v>28</v>
      </c>
      <c r="M67">
        <v>0</v>
      </c>
      <c r="N67">
        <v>3.9</v>
      </c>
      <c r="O67">
        <v>450</v>
      </c>
      <c r="P67">
        <v>8595</v>
      </c>
      <c r="Q67" t="s">
        <v>89</v>
      </c>
      <c r="R67">
        <v>4</v>
      </c>
      <c r="S67" t="s">
        <v>30</v>
      </c>
      <c r="T67" t="s">
        <v>68</v>
      </c>
      <c r="U67" t="str">
        <f>TRIM(CLEAN(tbl_Operations[[#This Row],[Location]]))</f>
        <v>Bengaluru</v>
      </c>
      <c r="V67" t="str">
        <f>TRIM(CLEAN(tbl_Operations[[#This Row],[Channel]]))</f>
        <v>Portal</v>
      </c>
      <c r="W67" t="str">
        <f t="shared" si="5"/>
        <v>Data Correction</v>
      </c>
      <c r="X67" t="str">
        <f t="shared" si="6"/>
        <v>Procurement</v>
      </c>
      <c r="Y67" t="str">
        <f t="shared" si="7"/>
        <v>Within SLA</v>
      </c>
      <c r="Z67" t="str">
        <f t="shared" si="8"/>
        <v>Normal</v>
      </c>
      <c r="AA67" t="str" cm="1">
        <f t="array" ref="AA67">_xlfn.IFS(
J67&lt;=K67*0.5,"Excellent",
J67&lt;=K67,"Good",
J67&lt;=K67*1.5,"At Risk",
TRUE,"Critical"
)</f>
        <v>Good</v>
      </c>
      <c r="AB67" t="str">
        <f t="shared" si="9"/>
        <v>No Rework</v>
      </c>
    </row>
    <row r="68" spans="1:28" x14ac:dyDescent="0.3">
      <c r="A68" t="s">
        <v>149</v>
      </c>
      <c r="B68" s="1">
        <v>45820</v>
      </c>
      <c r="C68" t="s">
        <v>91</v>
      </c>
      <c r="D68" t="s">
        <v>47</v>
      </c>
      <c r="E68" t="s">
        <v>74</v>
      </c>
      <c r="F68" t="s">
        <v>61</v>
      </c>
      <c r="G68" t="s">
        <v>42</v>
      </c>
      <c r="H68" t="s">
        <v>75</v>
      </c>
      <c r="I68" t="s">
        <v>88</v>
      </c>
      <c r="J68">
        <v>12.9</v>
      </c>
      <c r="K68">
        <v>12</v>
      </c>
      <c r="L68" t="s">
        <v>63</v>
      </c>
      <c r="M68">
        <v>2</v>
      </c>
      <c r="N68">
        <v>4.0999999999999996</v>
      </c>
      <c r="O68">
        <v>450</v>
      </c>
      <c r="P68">
        <v>5805</v>
      </c>
      <c r="Q68" t="s">
        <v>29</v>
      </c>
      <c r="R68">
        <v>6</v>
      </c>
      <c r="S68" t="s">
        <v>30</v>
      </c>
      <c r="T68" t="s">
        <v>84</v>
      </c>
      <c r="U68" t="str">
        <f>TRIM(CLEAN(tbl_Operations[[#This Row],[Location]]))</f>
        <v>Gurugram</v>
      </c>
      <c r="V68" t="str">
        <f>TRIM(CLEAN(tbl_Operations[[#This Row],[Channel]]))</f>
        <v>Portal</v>
      </c>
      <c r="W68" t="str">
        <f t="shared" si="5"/>
        <v>System Issue</v>
      </c>
      <c r="X68" t="str">
        <f t="shared" si="6"/>
        <v>Operations</v>
      </c>
      <c r="Y68" t="str">
        <f t="shared" si="7"/>
        <v>SLA Breach</v>
      </c>
      <c r="Z68" t="str">
        <f t="shared" si="8"/>
        <v>Normal</v>
      </c>
      <c r="AA68" t="str" cm="1">
        <f t="array" ref="AA68">_xlfn.IFS(
J68&lt;=K68*0.5,"Excellent",
J68&lt;=K68,"Good",
J68&lt;=K68*1.5,"At Risk",
TRUE,"Critical"
)</f>
        <v>At Risk</v>
      </c>
      <c r="AB68" t="str">
        <f t="shared" si="9"/>
        <v>Reworked</v>
      </c>
    </row>
    <row r="69" spans="1:28" x14ac:dyDescent="0.3">
      <c r="A69" t="s">
        <v>150</v>
      </c>
      <c r="B69" s="1">
        <v>45743</v>
      </c>
      <c r="C69" t="s">
        <v>54</v>
      </c>
      <c r="D69" t="s">
        <v>22</v>
      </c>
      <c r="E69" t="s">
        <v>56</v>
      </c>
      <c r="F69" t="s">
        <v>24</v>
      </c>
      <c r="G69" t="s">
        <v>42</v>
      </c>
      <c r="H69" t="s">
        <v>75</v>
      </c>
      <c r="I69" t="s">
        <v>101</v>
      </c>
      <c r="J69">
        <v>5</v>
      </c>
      <c r="K69">
        <v>24</v>
      </c>
      <c r="L69" t="s">
        <v>28</v>
      </c>
      <c r="M69">
        <v>0</v>
      </c>
      <c r="N69">
        <v>4.9000000000000004</v>
      </c>
      <c r="O69">
        <v>400</v>
      </c>
      <c r="P69">
        <v>2000</v>
      </c>
      <c r="Q69" t="s">
        <v>79</v>
      </c>
      <c r="R69">
        <v>3</v>
      </c>
      <c r="S69" t="s">
        <v>58</v>
      </c>
      <c r="T69" t="s">
        <v>84</v>
      </c>
      <c r="U69" t="str">
        <f>TRIM(CLEAN(tbl_Operations[[#This Row],[Location]]))</f>
        <v>Noida</v>
      </c>
      <c r="V69" t="str">
        <f>TRIM(CLEAN(tbl_Operations[[#This Row],[Channel]]))</f>
        <v>Portal</v>
      </c>
      <c r="W69" t="str">
        <f t="shared" si="5"/>
        <v>Vendor Query</v>
      </c>
      <c r="X69" t="str">
        <f t="shared" si="6"/>
        <v>Hr</v>
      </c>
      <c r="Y69" t="str">
        <f t="shared" si="7"/>
        <v>Within SLA</v>
      </c>
      <c r="Z69" t="str">
        <f t="shared" si="8"/>
        <v>Normal</v>
      </c>
      <c r="AA69" t="str" cm="1">
        <f t="array" ref="AA69">_xlfn.IFS(
J69&lt;=K69*0.5,"Excellent",
J69&lt;=K69,"Good",
J69&lt;=K69*1.5,"At Risk",
TRUE,"Critical"
)</f>
        <v>Excellent</v>
      </c>
      <c r="AB69" t="str">
        <f t="shared" si="9"/>
        <v>No Rework</v>
      </c>
    </row>
    <row r="70" spans="1:28" x14ac:dyDescent="0.3">
      <c r="A70" t="s">
        <v>151</v>
      </c>
      <c r="B70" s="1">
        <v>45685</v>
      </c>
      <c r="C70" t="s">
        <v>91</v>
      </c>
      <c r="D70" t="s">
        <v>34</v>
      </c>
      <c r="E70" t="s">
        <v>48</v>
      </c>
      <c r="F70" t="s">
        <v>49</v>
      </c>
      <c r="G70" t="s">
        <v>42</v>
      </c>
      <c r="H70" t="s">
        <v>66</v>
      </c>
      <c r="I70" t="s">
        <v>27</v>
      </c>
      <c r="J70">
        <v>5.3</v>
      </c>
      <c r="K70">
        <v>48</v>
      </c>
      <c r="L70" t="s">
        <v>28</v>
      </c>
      <c r="M70">
        <v>0</v>
      </c>
      <c r="N70">
        <v>5</v>
      </c>
      <c r="O70">
        <v>320</v>
      </c>
      <c r="P70">
        <v>1696</v>
      </c>
      <c r="Q70" t="s">
        <v>64</v>
      </c>
      <c r="R70">
        <v>1</v>
      </c>
      <c r="S70" t="s">
        <v>58</v>
      </c>
      <c r="T70" t="s">
        <v>38</v>
      </c>
      <c r="U70" t="str">
        <f>TRIM(CLEAN(tbl_Operations[[#This Row],[Location]]))</f>
        <v>Mumbai</v>
      </c>
      <c r="V70" t="str">
        <f>TRIM(CLEAN(tbl_Operations[[#This Row],[Channel]]))</f>
        <v>Portal</v>
      </c>
      <c r="W70" t="str">
        <f t="shared" si="5"/>
        <v>Compliance Request</v>
      </c>
      <c r="X70" t="str">
        <f t="shared" si="6"/>
        <v>Operations</v>
      </c>
      <c r="Y70" t="str">
        <f t="shared" si="7"/>
        <v>Within SLA</v>
      </c>
      <c r="Z70" t="str">
        <f t="shared" si="8"/>
        <v>Normal</v>
      </c>
      <c r="AA70" t="str" cm="1">
        <f t="array" ref="AA70">_xlfn.IFS(
J70&lt;=K70*0.5,"Excellent",
J70&lt;=K70,"Good",
J70&lt;=K70*1.5,"At Risk",
TRUE,"Critical"
)</f>
        <v>Excellent</v>
      </c>
      <c r="AB70" t="str">
        <f t="shared" si="9"/>
        <v>No Rework</v>
      </c>
    </row>
    <row r="71" spans="1:28" x14ac:dyDescent="0.3">
      <c r="A71" t="s">
        <v>152</v>
      </c>
      <c r="B71" s="1">
        <v>45796</v>
      </c>
      <c r="C71" t="s">
        <v>91</v>
      </c>
      <c r="D71" t="s">
        <v>55</v>
      </c>
      <c r="E71" t="s">
        <v>23</v>
      </c>
      <c r="F71" t="s">
        <v>24</v>
      </c>
      <c r="G71" t="s">
        <v>81</v>
      </c>
      <c r="H71" t="s">
        <v>26</v>
      </c>
      <c r="I71" t="s">
        <v>27</v>
      </c>
      <c r="J71">
        <v>10.1</v>
      </c>
      <c r="K71">
        <v>24</v>
      </c>
      <c r="L71" t="s">
        <v>28</v>
      </c>
      <c r="M71">
        <v>1</v>
      </c>
      <c r="N71">
        <v>4.5</v>
      </c>
      <c r="O71">
        <v>450</v>
      </c>
      <c r="P71">
        <v>4545</v>
      </c>
      <c r="Q71" t="s">
        <v>44</v>
      </c>
      <c r="R71">
        <v>5</v>
      </c>
      <c r="S71" t="s">
        <v>30</v>
      </c>
      <c r="T71" t="s">
        <v>31</v>
      </c>
      <c r="U71" t="str">
        <f>TRIM(CLEAN(tbl_Operations[[#This Row],[Location]]))</f>
        <v>Hyderabad</v>
      </c>
      <c r="V71" t="str">
        <f>TRIM(CLEAN(tbl_Operations[[#This Row],[Channel]]))</f>
        <v>Phone</v>
      </c>
      <c r="W71" t="str">
        <f t="shared" si="5"/>
        <v>Invoice Query</v>
      </c>
      <c r="X71" t="str">
        <f t="shared" si="6"/>
        <v>Operations</v>
      </c>
      <c r="Y71" t="str">
        <f t="shared" si="7"/>
        <v>Within SLA</v>
      </c>
      <c r="Z71" t="str">
        <f t="shared" si="8"/>
        <v>Normal</v>
      </c>
      <c r="AA71" t="str" cm="1">
        <f t="array" ref="AA71">_xlfn.IFS(
J71&lt;=K71*0.5,"Excellent",
J71&lt;=K71,"Good",
J71&lt;=K71*1.5,"At Risk",
TRUE,"Critical"
)</f>
        <v>Excellent</v>
      </c>
      <c r="AB71" t="str">
        <f t="shared" si="9"/>
        <v>Reworked</v>
      </c>
    </row>
    <row r="72" spans="1:28" x14ac:dyDescent="0.3">
      <c r="A72" t="s">
        <v>153</v>
      </c>
      <c r="B72" s="1">
        <v>45927</v>
      </c>
      <c r="C72" t="s">
        <v>54</v>
      </c>
      <c r="D72" t="s">
        <v>47</v>
      </c>
      <c r="E72" t="s">
        <v>48</v>
      </c>
      <c r="F72" t="s">
        <v>24</v>
      </c>
      <c r="G72" t="s">
        <v>25</v>
      </c>
      <c r="H72" t="s">
        <v>50</v>
      </c>
      <c r="I72" t="s">
        <v>101</v>
      </c>
      <c r="J72">
        <v>6.2</v>
      </c>
      <c r="K72">
        <v>24</v>
      </c>
      <c r="L72" t="s">
        <v>28</v>
      </c>
      <c r="M72">
        <v>0</v>
      </c>
      <c r="N72">
        <v>5</v>
      </c>
      <c r="O72">
        <v>450</v>
      </c>
      <c r="P72">
        <v>2790</v>
      </c>
      <c r="Q72" t="s">
        <v>83</v>
      </c>
      <c r="R72">
        <v>9</v>
      </c>
      <c r="S72" t="s">
        <v>37</v>
      </c>
      <c r="T72" t="s">
        <v>68</v>
      </c>
      <c r="U72" t="str">
        <f>TRIM(CLEAN(tbl_Operations[[#This Row],[Location]]))</f>
        <v>Gurugram</v>
      </c>
      <c r="V72" t="str">
        <f>TRIM(CLEAN(tbl_Operations[[#This Row],[Channel]]))</f>
        <v>Email</v>
      </c>
      <c r="W72" t="str">
        <f t="shared" si="5"/>
        <v>Compliance Request</v>
      </c>
      <c r="X72" t="str">
        <f t="shared" si="6"/>
        <v>Hr</v>
      </c>
      <c r="Y72" t="str">
        <f t="shared" si="7"/>
        <v>Within SLA</v>
      </c>
      <c r="Z72" t="str">
        <f t="shared" si="8"/>
        <v>Normal</v>
      </c>
      <c r="AA72" t="str" cm="1">
        <f t="array" ref="AA72">_xlfn.IFS(
J72&lt;=K72*0.5,"Excellent",
J72&lt;=K72,"Good",
J72&lt;=K72*1.5,"At Risk",
TRUE,"Critical"
)</f>
        <v>Excellent</v>
      </c>
      <c r="AB72" t="str">
        <f t="shared" si="9"/>
        <v>No Rework</v>
      </c>
    </row>
    <row r="73" spans="1:28" x14ac:dyDescent="0.3">
      <c r="A73" t="s">
        <v>154</v>
      </c>
      <c r="B73" s="1">
        <v>45759</v>
      </c>
      <c r="C73" t="s">
        <v>54</v>
      </c>
      <c r="D73" t="s">
        <v>60</v>
      </c>
      <c r="E73" t="s">
        <v>78</v>
      </c>
      <c r="F73" t="s">
        <v>49</v>
      </c>
      <c r="G73" t="s">
        <v>62</v>
      </c>
      <c r="H73" t="s">
        <v>43</v>
      </c>
      <c r="I73" t="s">
        <v>27</v>
      </c>
      <c r="J73">
        <v>14.3</v>
      </c>
      <c r="K73">
        <v>48</v>
      </c>
      <c r="L73" t="s">
        <v>28</v>
      </c>
      <c r="M73">
        <v>1</v>
      </c>
      <c r="N73">
        <v>4.3</v>
      </c>
      <c r="O73">
        <v>280</v>
      </c>
      <c r="P73">
        <v>4004</v>
      </c>
      <c r="Q73" t="s">
        <v>89</v>
      </c>
      <c r="R73">
        <v>4</v>
      </c>
      <c r="S73" t="s">
        <v>30</v>
      </c>
      <c r="T73" t="s">
        <v>68</v>
      </c>
      <c r="U73" t="str">
        <f>TRIM(CLEAN(tbl_Operations[[#This Row],[Location]]))</f>
        <v>Pune</v>
      </c>
      <c r="V73" t="str">
        <f>TRIM(CLEAN(tbl_Operations[[#This Row],[Channel]]))</f>
        <v>Teams</v>
      </c>
      <c r="W73" t="str">
        <f t="shared" si="5"/>
        <v>Access Request</v>
      </c>
      <c r="X73" t="str">
        <f t="shared" si="6"/>
        <v>Hr</v>
      </c>
      <c r="Y73" t="str">
        <f t="shared" si="7"/>
        <v>Within SLA</v>
      </c>
      <c r="Z73" t="str">
        <f t="shared" si="8"/>
        <v>Normal</v>
      </c>
      <c r="AA73" t="str" cm="1">
        <f t="array" ref="AA73">_xlfn.IFS(
J73&lt;=K73*0.5,"Excellent",
J73&lt;=K73,"Good",
J73&lt;=K73*1.5,"At Risk",
TRUE,"Critical"
)</f>
        <v>Excellent</v>
      </c>
      <c r="AB73" t="str">
        <f t="shared" si="9"/>
        <v>Reworked</v>
      </c>
    </row>
    <row r="74" spans="1:28" x14ac:dyDescent="0.3">
      <c r="A74" t="s">
        <v>155</v>
      </c>
      <c r="B74" s="1">
        <v>45828</v>
      </c>
      <c r="C74" t="s">
        <v>33</v>
      </c>
      <c r="D74" t="s">
        <v>5094</v>
      </c>
      <c r="E74" t="s">
        <v>56</v>
      </c>
      <c r="F74" t="s">
        <v>49</v>
      </c>
      <c r="G74" t="s">
        <v>25</v>
      </c>
      <c r="H74" t="s">
        <v>50</v>
      </c>
      <c r="I74" t="s">
        <v>27</v>
      </c>
      <c r="J74">
        <v>11.5</v>
      </c>
      <c r="K74">
        <v>48</v>
      </c>
      <c r="L74" t="s">
        <v>28</v>
      </c>
      <c r="M74">
        <v>0</v>
      </c>
      <c r="N74">
        <v>4.8</v>
      </c>
      <c r="O74">
        <v>280</v>
      </c>
      <c r="P74">
        <v>3220</v>
      </c>
      <c r="Q74" t="s">
        <v>29</v>
      </c>
      <c r="R74">
        <v>6</v>
      </c>
      <c r="S74" t="s">
        <v>30</v>
      </c>
      <c r="T74" t="s">
        <v>45</v>
      </c>
      <c r="U74" t="str">
        <f>TRIM(CLEAN(tbl_Operations[[#This Row],[Location]]))</f>
        <v>Unknown</v>
      </c>
      <c r="V74" t="str">
        <f>TRIM(CLEAN(tbl_Operations[[#This Row],[Channel]]))</f>
        <v>Email</v>
      </c>
      <c r="W74" t="str">
        <f t="shared" si="5"/>
        <v>Vendor Query</v>
      </c>
      <c r="X74" t="str">
        <f t="shared" si="6"/>
        <v>It</v>
      </c>
      <c r="Y74" t="str">
        <f t="shared" si="7"/>
        <v>Within SLA</v>
      </c>
      <c r="Z74" t="str">
        <f t="shared" si="8"/>
        <v>Normal</v>
      </c>
      <c r="AA74" t="str" cm="1">
        <f t="array" ref="AA74">_xlfn.IFS(
J74&lt;=K74*0.5,"Excellent",
J74&lt;=K74,"Good",
J74&lt;=K74*1.5,"At Risk",
TRUE,"Critical"
)</f>
        <v>Excellent</v>
      </c>
      <c r="AB74" t="str">
        <f t="shared" si="9"/>
        <v>No Rework</v>
      </c>
    </row>
    <row r="75" spans="1:28" x14ac:dyDescent="0.3">
      <c r="A75" t="s">
        <v>156</v>
      </c>
      <c r="B75" s="1">
        <v>45875</v>
      </c>
      <c r="C75" t="s">
        <v>21</v>
      </c>
      <c r="D75" t="s">
        <v>60</v>
      </c>
      <c r="E75" t="s">
        <v>74</v>
      </c>
      <c r="F75" t="s">
        <v>49</v>
      </c>
      <c r="G75" t="s">
        <v>25</v>
      </c>
      <c r="H75" t="s">
        <v>75</v>
      </c>
      <c r="I75" t="s">
        <v>27</v>
      </c>
      <c r="J75">
        <v>7.1</v>
      </c>
      <c r="K75">
        <v>48</v>
      </c>
      <c r="L75" t="s">
        <v>28</v>
      </c>
      <c r="M75">
        <v>0</v>
      </c>
      <c r="N75">
        <v>5</v>
      </c>
      <c r="O75">
        <v>280</v>
      </c>
      <c r="P75">
        <v>1988</v>
      </c>
      <c r="Q75" t="s">
        <v>36</v>
      </c>
      <c r="R75">
        <v>8</v>
      </c>
      <c r="S75" t="s">
        <v>37</v>
      </c>
      <c r="T75" t="s">
        <v>86</v>
      </c>
      <c r="U75" t="str">
        <f>TRIM(CLEAN(tbl_Operations[[#This Row],[Location]]))</f>
        <v>Pune</v>
      </c>
      <c r="V75" t="str">
        <f>TRIM(CLEAN(tbl_Operations[[#This Row],[Channel]]))</f>
        <v>Email</v>
      </c>
      <c r="W75" t="str">
        <f t="shared" si="5"/>
        <v>System Issue</v>
      </c>
      <c r="X75" t="str">
        <f t="shared" si="6"/>
        <v>Customer Support</v>
      </c>
      <c r="Y75" t="str">
        <f t="shared" si="7"/>
        <v>Within SLA</v>
      </c>
      <c r="Z75" t="str">
        <f t="shared" si="8"/>
        <v>Normal</v>
      </c>
      <c r="AA75" t="str" cm="1">
        <f t="array" ref="AA75">_xlfn.IFS(
J75&lt;=K75*0.5,"Excellent",
J75&lt;=K75,"Good",
J75&lt;=K75*1.5,"At Risk",
TRUE,"Critical"
)</f>
        <v>Excellent</v>
      </c>
      <c r="AB75" t="str">
        <f t="shared" si="9"/>
        <v>No Rework</v>
      </c>
    </row>
    <row r="76" spans="1:28" x14ac:dyDescent="0.3">
      <c r="A76" t="s">
        <v>157</v>
      </c>
      <c r="B76" s="1">
        <v>45793</v>
      </c>
      <c r="C76" t="s">
        <v>40</v>
      </c>
      <c r="D76" t="s">
        <v>22</v>
      </c>
      <c r="E76" t="s">
        <v>74</v>
      </c>
      <c r="F76" t="s">
        <v>49</v>
      </c>
      <c r="G76" t="s">
        <v>25</v>
      </c>
      <c r="H76" t="s">
        <v>66</v>
      </c>
      <c r="I76" t="s">
        <v>27</v>
      </c>
      <c r="J76">
        <v>31.3</v>
      </c>
      <c r="K76">
        <v>48</v>
      </c>
      <c r="L76" t="s">
        <v>28</v>
      </c>
      <c r="M76">
        <v>0</v>
      </c>
      <c r="N76">
        <v>4.8</v>
      </c>
      <c r="O76">
        <v>280</v>
      </c>
      <c r="P76">
        <v>8764</v>
      </c>
      <c r="Q76" t="s">
        <v>44</v>
      </c>
      <c r="R76">
        <v>5</v>
      </c>
      <c r="S76" t="s">
        <v>30</v>
      </c>
      <c r="T76" t="s">
        <v>45</v>
      </c>
      <c r="U76" t="str">
        <f>TRIM(CLEAN(tbl_Operations[[#This Row],[Location]]))</f>
        <v>Noida</v>
      </c>
      <c r="V76" t="str">
        <f>TRIM(CLEAN(tbl_Operations[[#This Row],[Channel]]))</f>
        <v>Email</v>
      </c>
      <c r="W76" t="str">
        <f t="shared" si="5"/>
        <v>System Issue</v>
      </c>
      <c r="X76" t="str">
        <f t="shared" si="6"/>
        <v>Procurement</v>
      </c>
      <c r="Y76" t="str">
        <f t="shared" si="7"/>
        <v>Within SLA</v>
      </c>
      <c r="Z76" t="str">
        <f t="shared" si="8"/>
        <v>Normal</v>
      </c>
      <c r="AA76" t="str" cm="1">
        <f t="array" ref="AA76">_xlfn.IFS(
J76&lt;=K76*0.5,"Excellent",
J76&lt;=K76,"Good",
J76&lt;=K76*1.5,"At Risk",
TRUE,"Critical"
)</f>
        <v>Good</v>
      </c>
      <c r="AB76" t="str">
        <f t="shared" si="9"/>
        <v>No Rework</v>
      </c>
    </row>
    <row r="77" spans="1:28" x14ac:dyDescent="0.3">
      <c r="A77" t="s">
        <v>158</v>
      </c>
      <c r="B77" s="1">
        <v>45984</v>
      </c>
      <c r="C77" t="s">
        <v>54</v>
      </c>
      <c r="D77" t="s">
        <v>55</v>
      </c>
      <c r="E77" t="s">
        <v>70</v>
      </c>
      <c r="F77" t="s">
        <v>24</v>
      </c>
      <c r="G77" t="s">
        <v>25</v>
      </c>
      <c r="H77" t="s">
        <v>26</v>
      </c>
      <c r="I77" t="s">
        <v>101</v>
      </c>
      <c r="J77">
        <v>7.6</v>
      </c>
      <c r="K77">
        <v>24</v>
      </c>
      <c r="L77" t="s">
        <v>28</v>
      </c>
      <c r="M77">
        <v>0</v>
      </c>
      <c r="N77">
        <v>4.9000000000000004</v>
      </c>
      <c r="O77">
        <v>280</v>
      </c>
      <c r="P77">
        <v>2128</v>
      </c>
      <c r="Q77" t="s">
        <v>67</v>
      </c>
      <c r="R77">
        <v>11</v>
      </c>
      <c r="S77" t="s">
        <v>52</v>
      </c>
      <c r="T77" t="s">
        <v>102</v>
      </c>
      <c r="U77" t="str">
        <f>TRIM(CLEAN(tbl_Operations[[#This Row],[Location]]))</f>
        <v>Hyderabad</v>
      </c>
      <c r="V77" t="str">
        <f>TRIM(CLEAN(tbl_Operations[[#This Row],[Channel]]))</f>
        <v>Email</v>
      </c>
      <c r="W77" t="str">
        <f t="shared" si="5"/>
        <v>Data Correction</v>
      </c>
      <c r="X77" t="str">
        <f t="shared" si="6"/>
        <v>Hr</v>
      </c>
      <c r="Y77" t="str">
        <f t="shared" si="7"/>
        <v>Within SLA</v>
      </c>
      <c r="Z77" t="str">
        <f t="shared" si="8"/>
        <v>Normal</v>
      </c>
      <c r="AA77" t="str" cm="1">
        <f t="array" ref="AA77">_xlfn.IFS(
J77&lt;=K77*0.5,"Excellent",
J77&lt;=K77,"Good",
J77&lt;=K77*1.5,"At Risk",
TRUE,"Critical"
)</f>
        <v>Excellent</v>
      </c>
      <c r="AB77" t="str">
        <f t="shared" si="9"/>
        <v>No Rework</v>
      </c>
    </row>
    <row r="78" spans="1:28" x14ac:dyDescent="0.3">
      <c r="A78" t="s">
        <v>159</v>
      </c>
      <c r="B78" s="1">
        <v>45770</v>
      </c>
      <c r="C78" t="s">
        <v>21</v>
      </c>
      <c r="D78" t="s">
        <v>22</v>
      </c>
      <c r="E78" t="s">
        <v>56</v>
      </c>
      <c r="F78" t="s">
        <v>49</v>
      </c>
      <c r="G78" t="s">
        <v>42</v>
      </c>
      <c r="H78" t="s">
        <v>43</v>
      </c>
      <c r="I78" t="s">
        <v>27</v>
      </c>
      <c r="J78">
        <v>14.2</v>
      </c>
      <c r="K78">
        <v>48</v>
      </c>
      <c r="L78" t="s">
        <v>28</v>
      </c>
      <c r="M78">
        <v>0</v>
      </c>
      <c r="N78">
        <v>4.5999999999999996</v>
      </c>
      <c r="O78">
        <v>400</v>
      </c>
      <c r="P78">
        <v>5680</v>
      </c>
      <c r="Q78" t="s">
        <v>89</v>
      </c>
      <c r="R78">
        <v>4</v>
      </c>
      <c r="S78" t="s">
        <v>30</v>
      </c>
      <c r="T78" t="s">
        <v>86</v>
      </c>
      <c r="U78" t="str">
        <f>TRIM(CLEAN(tbl_Operations[[#This Row],[Location]]))</f>
        <v>Noida</v>
      </c>
      <c r="V78" t="str">
        <f>TRIM(CLEAN(tbl_Operations[[#This Row],[Channel]]))</f>
        <v>Portal</v>
      </c>
      <c r="W78" t="str">
        <f t="shared" si="5"/>
        <v>Vendor Query</v>
      </c>
      <c r="X78" t="str">
        <f t="shared" si="6"/>
        <v>Customer Support</v>
      </c>
      <c r="Y78" t="str">
        <f t="shared" si="7"/>
        <v>Within SLA</v>
      </c>
      <c r="Z78" t="str">
        <f t="shared" si="8"/>
        <v>Normal</v>
      </c>
      <c r="AA78" t="str" cm="1">
        <f t="array" ref="AA78">_xlfn.IFS(
J78&lt;=K78*0.5,"Excellent",
J78&lt;=K78,"Good",
J78&lt;=K78*1.5,"At Risk",
TRUE,"Critical"
)</f>
        <v>Excellent</v>
      </c>
      <c r="AB78" t="str">
        <f t="shared" si="9"/>
        <v>No Rework</v>
      </c>
    </row>
    <row r="79" spans="1:28" x14ac:dyDescent="0.3">
      <c r="A79" t="s">
        <v>160</v>
      </c>
      <c r="B79" s="1">
        <v>45875</v>
      </c>
      <c r="C79" t="s">
        <v>95</v>
      </c>
      <c r="D79" t="s">
        <v>55</v>
      </c>
      <c r="E79" t="s">
        <v>70</v>
      </c>
      <c r="F79" t="s">
        <v>49</v>
      </c>
      <c r="G79" t="s">
        <v>42</v>
      </c>
      <c r="H79" t="s">
        <v>66</v>
      </c>
      <c r="I79" t="s">
        <v>27</v>
      </c>
      <c r="J79">
        <v>12.3</v>
      </c>
      <c r="K79">
        <v>48</v>
      </c>
      <c r="L79" t="s">
        <v>28</v>
      </c>
      <c r="M79">
        <v>0</v>
      </c>
      <c r="N79">
        <v>4.8</v>
      </c>
      <c r="O79">
        <v>350</v>
      </c>
      <c r="P79">
        <v>4305</v>
      </c>
      <c r="Q79" t="s">
        <v>36</v>
      </c>
      <c r="R79">
        <v>8</v>
      </c>
      <c r="S79" t="s">
        <v>37</v>
      </c>
      <c r="T79" t="s">
        <v>86</v>
      </c>
      <c r="U79" t="str">
        <f>TRIM(CLEAN(tbl_Operations[[#This Row],[Location]]))</f>
        <v>Hyderabad</v>
      </c>
      <c r="V79" t="str">
        <f>TRIM(CLEAN(tbl_Operations[[#This Row],[Channel]]))</f>
        <v>Portal</v>
      </c>
      <c r="W79" t="str">
        <f t="shared" si="5"/>
        <v>Data Correction</v>
      </c>
      <c r="X79" t="str">
        <f t="shared" si="6"/>
        <v>Sales</v>
      </c>
      <c r="Y79" t="str">
        <f t="shared" si="7"/>
        <v>Within SLA</v>
      </c>
      <c r="Z79" t="str">
        <f t="shared" si="8"/>
        <v>Normal</v>
      </c>
      <c r="AA79" t="str" cm="1">
        <f t="array" ref="AA79">_xlfn.IFS(
J79&lt;=K79*0.5,"Excellent",
J79&lt;=K79,"Good",
J79&lt;=K79*1.5,"At Risk",
TRUE,"Critical"
)</f>
        <v>Excellent</v>
      </c>
      <c r="AB79" t="str">
        <f t="shared" si="9"/>
        <v>No Rework</v>
      </c>
    </row>
    <row r="80" spans="1:28" x14ac:dyDescent="0.3">
      <c r="A80" t="s">
        <v>161</v>
      </c>
      <c r="B80" s="1">
        <v>45757</v>
      </c>
      <c r="C80" t="s">
        <v>77</v>
      </c>
      <c r="D80" t="s">
        <v>55</v>
      </c>
      <c r="E80" t="s">
        <v>23</v>
      </c>
      <c r="F80" t="s">
        <v>49</v>
      </c>
      <c r="G80" t="s">
        <v>25</v>
      </c>
      <c r="H80" t="s">
        <v>66</v>
      </c>
      <c r="I80" t="s">
        <v>27</v>
      </c>
      <c r="J80">
        <v>18.2</v>
      </c>
      <c r="K80">
        <v>48</v>
      </c>
      <c r="L80" t="s">
        <v>28</v>
      </c>
      <c r="M80">
        <v>0</v>
      </c>
      <c r="N80">
        <v>4.4000000000000004</v>
      </c>
      <c r="O80">
        <v>350</v>
      </c>
      <c r="P80">
        <v>6370</v>
      </c>
      <c r="Q80" t="s">
        <v>89</v>
      </c>
      <c r="R80">
        <v>4</v>
      </c>
      <c r="S80" t="s">
        <v>30</v>
      </c>
      <c r="T80" t="s">
        <v>84</v>
      </c>
      <c r="U80" t="str">
        <f>TRIM(CLEAN(tbl_Operations[[#This Row],[Location]]))</f>
        <v>Hyderabad</v>
      </c>
      <c r="V80" t="str">
        <f>TRIM(CLEAN(tbl_Operations[[#This Row],[Channel]]))</f>
        <v>Email</v>
      </c>
      <c r="W80" t="str">
        <f t="shared" si="5"/>
        <v>Invoice Query</v>
      </c>
      <c r="X80" t="str">
        <f t="shared" si="6"/>
        <v>Finance</v>
      </c>
      <c r="Y80" t="str">
        <f t="shared" si="7"/>
        <v>Within SLA</v>
      </c>
      <c r="Z80" t="str">
        <f t="shared" si="8"/>
        <v>Normal</v>
      </c>
      <c r="AA80" t="str" cm="1">
        <f t="array" ref="AA80">_xlfn.IFS(
J80&lt;=K80*0.5,"Excellent",
J80&lt;=K80,"Good",
J80&lt;=K80*1.5,"At Risk",
TRUE,"Critical"
)</f>
        <v>Excellent</v>
      </c>
      <c r="AB80" t="str">
        <f t="shared" si="9"/>
        <v>No Rework</v>
      </c>
    </row>
    <row r="81" spans="1:28" x14ac:dyDescent="0.3">
      <c r="A81" t="s">
        <v>162</v>
      </c>
      <c r="B81" s="1">
        <v>45863</v>
      </c>
      <c r="C81" t="s">
        <v>33</v>
      </c>
      <c r="D81" t="s">
        <v>22</v>
      </c>
      <c r="E81" t="s">
        <v>48</v>
      </c>
      <c r="F81" t="s">
        <v>24</v>
      </c>
      <c r="G81" t="s">
        <v>25</v>
      </c>
      <c r="H81" t="s">
        <v>43</v>
      </c>
      <c r="I81" t="s">
        <v>27</v>
      </c>
      <c r="J81">
        <v>12.8</v>
      </c>
      <c r="K81">
        <v>24</v>
      </c>
      <c r="L81" t="s">
        <v>28</v>
      </c>
      <c r="M81">
        <v>0</v>
      </c>
      <c r="N81">
        <v>3.9</v>
      </c>
      <c r="O81">
        <v>350</v>
      </c>
      <c r="P81">
        <v>4480</v>
      </c>
      <c r="Q81" t="s">
        <v>114</v>
      </c>
      <c r="R81">
        <v>7</v>
      </c>
      <c r="S81" t="s">
        <v>37</v>
      </c>
      <c r="T81" t="s">
        <v>45</v>
      </c>
      <c r="U81" t="str">
        <f>TRIM(CLEAN(tbl_Operations[[#This Row],[Location]]))</f>
        <v>Noida</v>
      </c>
      <c r="V81" t="str">
        <f>TRIM(CLEAN(tbl_Operations[[#This Row],[Channel]]))</f>
        <v>Email</v>
      </c>
      <c r="W81" t="str">
        <f t="shared" si="5"/>
        <v>Compliance Request</v>
      </c>
      <c r="X81" t="str">
        <f t="shared" si="6"/>
        <v>It</v>
      </c>
      <c r="Y81" t="str">
        <f t="shared" si="7"/>
        <v>Within SLA</v>
      </c>
      <c r="Z81" t="str">
        <f t="shared" si="8"/>
        <v>Normal</v>
      </c>
      <c r="AA81" t="str" cm="1">
        <f t="array" ref="AA81">_xlfn.IFS(
J81&lt;=K81*0.5,"Excellent",
J81&lt;=K81,"Good",
J81&lt;=K81*1.5,"At Risk",
TRUE,"Critical"
)</f>
        <v>Good</v>
      </c>
      <c r="AB81" t="str">
        <f t="shared" si="9"/>
        <v>No Rework</v>
      </c>
    </row>
    <row r="82" spans="1:28" x14ac:dyDescent="0.3">
      <c r="A82" t="s">
        <v>163</v>
      </c>
      <c r="B82" s="1">
        <v>45923</v>
      </c>
      <c r="C82" t="s">
        <v>40</v>
      </c>
      <c r="D82" t="s">
        <v>55</v>
      </c>
      <c r="E82" t="s">
        <v>74</v>
      </c>
      <c r="F82" t="s">
        <v>49</v>
      </c>
      <c r="G82" t="s">
        <v>25</v>
      </c>
      <c r="H82" t="s">
        <v>26</v>
      </c>
      <c r="I82" t="s">
        <v>27</v>
      </c>
      <c r="J82">
        <v>4.9000000000000004</v>
      </c>
      <c r="K82">
        <v>48</v>
      </c>
      <c r="L82" t="s">
        <v>28</v>
      </c>
      <c r="M82">
        <v>0</v>
      </c>
      <c r="N82">
        <v>4.7</v>
      </c>
      <c r="O82">
        <v>320</v>
      </c>
      <c r="P82">
        <v>1568</v>
      </c>
      <c r="Q82" t="s">
        <v>83</v>
      </c>
      <c r="R82">
        <v>9</v>
      </c>
      <c r="S82" t="s">
        <v>37</v>
      </c>
      <c r="T82" t="s">
        <v>38</v>
      </c>
      <c r="U82" t="str">
        <f>TRIM(CLEAN(tbl_Operations[[#This Row],[Location]]))</f>
        <v>Hyderabad</v>
      </c>
      <c r="V82" t="str">
        <f>TRIM(CLEAN(tbl_Operations[[#This Row],[Channel]]))</f>
        <v>Email</v>
      </c>
      <c r="W82" t="str">
        <f t="shared" si="5"/>
        <v>System Issue</v>
      </c>
      <c r="X82" t="str">
        <f t="shared" si="6"/>
        <v>Procurement</v>
      </c>
      <c r="Y82" t="str">
        <f t="shared" si="7"/>
        <v>Within SLA</v>
      </c>
      <c r="Z82" t="str">
        <f t="shared" si="8"/>
        <v>Normal</v>
      </c>
      <c r="AA82" t="str" cm="1">
        <f t="array" ref="AA82">_xlfn.IFS(
J82&lt;=K82*0.5,"Excellent",
J82&lt;=K82,"Good",
J82&lt;=K82*1.5,"At Risk",
TRUE,"Critical"
)</f>
        <v>Excellent</v>
      </c>
      <c r="AB82" t="str">
        <f t="shared" si="9"/>
        <v>No Rework</v>
      </c>
    </row>
    <row r="83" spans="1:28" x14ac:dyDescent="0.3">
      <c r="A83" t="s">
        <v>164</v>
      </c>
      <c r="B83" s="1">
        <v>45970</v>
      </c>
      <c r="C83" t="s">
        <v>21</v>
      </c>
      <c r="D83" t="s">
        <v>55</v>
      </c>
      <c r="E83" t="s">
        <v>35</v>
      </c>
      <c r="F83" t="s">
        <v>24</v>
      </c>
      <c r="G83" t="s">
        <v>81</v>
      </c>
      <c r="H83" t="s">
        <v>75</v>
      </c>
      <c r="I83" t="s">
        <v>27</v>
      </c>
      <c r="J83">
        <v>3.8</v>
      </c>
      <c r="K83">
        <v>24</v>
      </c>
      <c r="L83" t="s">
        <v>28</v>
      </c>
      <c r="M83">
        <v>2</v>
      </c>
      <c r="N83">
        <v>4.5999999999999996</v>
      </c>
      <c r="O83">
        <v>350</v>
      </c>
      <c r="P83">
        <v>1330</v>
      </c>
      <c r="Q83" t="s">
        <v>67</v>
      </c>
      <c r="R83">
        <v>11</v>
      </c>
      <c r="S83" t="s">
        <v>52</v>
      </c>
      <c r="T83" t="s">
        <v>102</v>
      </c>
      <c r="U83" t="str">
        <f>TRIM(CLEAN(tbl_Operations[[#This Row],[Location]]))</f>
        <v>Hyderabad</v>
      </c>
      <c r="V83" t="str">
        <f>TRIM(CLEAN(tbl_Operations[[#This Row],[Channel]]))</f>
        <v>Phone</v>
      </c>
      <c r="W83" t="str">
        <f t="shared" si="5"/>
        <v>Employee Query</v>
      </c>
      <c r="X83" t="str">
        <f t="shared" si="6"/>
        <v>Customer Support</v>
      </c>
      <c r="Y83" t="str">
        <f t="shared" si="7"/>
        <v>Within SLA</v>
      </c>
      <c r="Z83" t="str">
        <f t="shared" si="8"/>
        <v>Normal</v>
      </c>
      <c r="AA83" t="str" cm="1">
        <f t="array" ref="AA83">_xlfn.IFS(
J83&lt;=K83*0.5,"Excellent",
J83&lt;=K83,"Good",
J83&lt;=K83*1.5,"At Risk",
TRUE,"Critical"
)</f>
        <v>Excellent</v>
      </c>
      <c r="AB83" t="str">
        <f t="shared" si="9"/>
        <v>Reworked</v>
      </c>
    </row>
    <row r="84" spans="1:28" x14ac:dyDescent="0.3">
      <c r="A84" t="s">
        <v>165</v>
      </c>
      <c r="B84" s="1">
        <v>45985</v>
      </c>
      <c r="C84" t="s">
        <v>21</v>
      </c>
      <c r="D84" t="s">
        <v>41</v>
      </c>
      <c r="E84" t="s">
        <v>35</v>
      </c>
      <c r="F84" t="s">
        <v>49</v>
      </c>
      <c r="G84" t="s">
        <v>25</v>
      </c>
      <c r="H84" t="s">
        <v>43</v>
      </c>
      <c r="I84" t="s">
        <v>27</v>
      </c>
      <c r="J84">
        <v>10</v>
      </c>
      <c r="K84">
        <v>48</v>
      </c>
      <c r="L84" t="s">
        <v>28</v>
      </c>
      <c r="M84">
        <v>1</v>
      </c>
      <c r="N84">
        <v>4.5999999999999996</v>
      </c>
      <c r="O84">
        <v>350</v>
      </c>
      <c r="P84">
        <v>3500</v>
      </c>
      <c r="Q84" t="s">
        <v>67</v>
      </c>
      <c r="R84">
        <v>11</v>
      </c>
      <c r="S84" t="s">
        <v>52</v>
      </c>
      <c r="T84" t="s">
        <v>31</v>
      </c>
      <c r="U84" t="str">
        <f>TRIM(CLEAN(tbl_Operations[[#This Row],[Location]]))</f>
        <v>Bengaluru</v>
      </c>
      <c r="V84" t="str">
        <f>TRIM(CLEAN(tbl_Operations[[#This Row],[Channel]]))</f>
        <v>Email</v>
      </c>
      <c r="W84" t="str">
        <f t="shared" si="5"/>
        <v>Employee Query</v>
      </c>
      <c r="X84" t="str">
        <f t="shared" si="6"/>
        <v>Customer Support</v>
      </c>
      <c r="Y84" t="str">
        <f t="shared" si="7"/>
        <v>Within SLA</v>
      </c>
      <c r="Z84" t="str">
        <f t="shared" si="8"/>
        <v>Normal</v>
      </c>
      <c r="AA84" t="str" cm="1">
        <f t="array" ref="AA84">_xlfn.IFS(
J84&lt;=K84*0.5,"Excellent",
J84&lt;=K84,"Good",
J84&lt;=K84*1.5,"At Risk",
TRUE,"Critical"
)</f>
        <v>Excellent</v>
      </c>
      <c r="AB84" t="str">
        <f t="shared" si="9"/>
        <v>Reworked</v>
      </c>
    </row>
    <row r="85" spans="1:28" x14ac:dyDescent="0.3">
      <c r="A85" t="s">
        <v>166</v>
      </c>
      <c r="B85" s="1">
        <v>45938</v>
      </c>
      <c r="C85" t="s">
        <v>95</v>
      </c>
      <c r="D85" t="s">
        <v>47</v>
      </c>
      <c r="E85" t="s">
        <v>56</v>
      </c>
      <c r="F85" t="s">
        <v>61</v>
      </c>
      <c r="G85" t="s">
        <v>42</v>
      </c>
      <c r="H85" t="s">
        <v>75</v>
      </c>
      <c r="I85" t="s">
        <v>27</v>
      </c>
      <c r="J85">
        <v>26.3</v>
      </c>
      <c r="K85">
        <v>12</v>
      </c>
      <c r="L85" t="s">
        <v>63</v>
      </c>
      <c r="M85">
        <v>0</v>
      </c>
      <c r="N85">
        <v>5</v>
      </c>
      <c r="O85">
        <v>450</v>
      </c>
      <c r="P85">
        <v>11835</v>
      </c>
      <c r="Q85" t="s">
        <v>51</v>
      </c>
      <c r="R85">
        <v>10</v>
      </c>
      <c r="S85" t="s">
        <v>52</v>
      </c>
      <c r="T85" t="s">
        <v>86</v>
      </c>
      <c r="U85" t="str">
        <f>TRIM(CLEAN(tbl_Operations[[#This Row],[Location]]))</f>
        <v>Gurugram</v>
      </c>
      <c r="V85" t="str">
        <f>TRIM(CLEAN(tbl_Operations[[#This Row],[Channel]]))</f>
        <v>Portal</v>
      </c>
      <c r="W85" t="str">
        <f t="shared" si="5"/>
        <v>Vendor Query</v>
      </c>
      <c r="X85" t="str">
        <f t="shared" si="6"/>
        <v>Sales</v>
      </c>
      <c r="Y85" t="str">
        <f t="shared" si="7"/>
        <v>SLA Breach</v>
      </c>
      <c r="Z85" t="str">
        <f t="shared" si="8"/>
        <v>Normal</v>
      </c>
      <c r="AA85" t="str" cm="1">
        <f t="array" ref="AA85">_xlfn.IFS(
J85&lt;=K85*0.5,"Excellent",
J85&lt;=K85,"Good",
J85&lt;=K85*1.5,"At Risk",
TRUE,"Critical"
)</f>
        <v>Critical</v>
      </c>
      <c r="AB85" t="str">
        <f t="shared" si="9"/>
        <v>No Rework</v>
      </c>
    </row>
    <row r="86" spans="1:28" x14ac:dyDescent="0.3">
      <c r="A86" t="s">
        <v>167</v>
      </c>
      <c r="B86" s="1">
        <v>45959</v>
      </c>
      <c r="C86" t="s">
        <v>91</v>
      </c>
      <c r="D86" t="s">
        <v>55</v>
      </c>
      <c r="E86" t="s">
        <v>48</v>
      </c>
      <c r="F86" t="s">
        <v>61</v>
      </c>
      <c r="G86" t="s">
        <v>25</v>
      </c>
      <c r="H86" t="s">
        <v>26</v>
      </c>
      <c r="I86" t="s">
        <v>27</v>
      </c>
      <c r="J86">
        <v>12.6</v>
      </c>
      <c r="K86">
        <v>12</v>
      </c>
      <c r="L86" t="s">
        <v>63</v>
      </c>
      <c r="M86">
        <v>1</v>
      </c>
      <c r="N86">
        <v>4.2</v>
      </c>
      <c r="O86">
        <v>280</v>
      </c>
      <c r="P86">
        <v>3528</v>
      </c>
      <c r="Q86" t="s">
        <v>51</v>
      </c>
      <c r="R86">
        <v>10</v>
      </c>
      <c r="S86" t="s">
        <v>52</v>
      </c>
      <c r="T86" t="s">
        <v>86</v>
      </c>
      <c r="U86" t="str">
        <f>TRIM(CLEAN(tbl_Operations[[#This Row],[Location]]))</f>
        <v>Hyderabad</v>
      </c>
      <c r="V86" t="str">
        <f>TRIM(CLEAN(tbl_Operations[[#This Row],[Channel]]))</f>
        <v>Email</v>
      </c>
      <c r="W86" t="str">
        <f t="shared" si="5"/>
        <v>Compliance Request</v>
      </c>
      <c r="X86" t="str">
        <f t="shared" si="6"/>
        <v>Operations</v>
      </c>
      <c r="Y86" t="str">
        <f t="shared" si="7"/>
        <v>SLA Breach</v>
      </c>
      <c r="Z86" t="str">
        <f t="shared" si="8"/>
        <v>Normal</v>
      </c>
      <c r="AA86" t="str" cm="1">
        <f t="array" ref="AA86">_xlfn.IFS(
J86&lt;=K86*0.5,"Excellent",
J86&lt;=K86,"Good",
J86&lt;=K86*1.5,"At Risk",
TRUE,"Critical"
)</f>
        <v>At Risk</v>
      </c>
      <c r="AB86" t="str">
        <f t="shared" si="9"/>
        <v>Reworked</v>
      </c>
    </row>
    <row r="87" spans="1:28" x14ac:dyDescent="0.3">
      <c r="A87" t="s">
        <v>168</v>
      </c>
      <c r="B87" s="1">
        <v>45706</v>
      </c>
      <c r="C87" t="s">
        <v>91</v>
      </c>
      <c r="D87" t="s">
        <v>34</v>
      </c>
      <c r="E87" t="s">
        <v>56</v>
      </c>
      <c r="F87" t="s">
        <v>24</v>
      </c>
      <c r="G87" t="s">
        <v>25</v>
      </c>
      <c r="H87" t="s">
        <v>26</v>
      </c>
      <c r="I87" t="s">
        <v>88</v>
      </c>
      <c r="J87">
        <v>10.7</v>
      </c>
      <c r="K87">
        <v>24</v>
      </c>
      <c r="L87" t="s">
        <v>28</v>
      </c>
      <c r="M87">
        <v>2</v>
      </c>
      <c r="N87">
        <v>4.2</v>
      </c>
      <c r="O87">
        <v>320</v>
      </c>
      <c r="P87">
        <v>3424</v>
      </c>
      <c r="Q87" t="s">
        <v>57</v>
      </c>
      <c r="R87">
        <v>2</v>
      </c>
      <c r="S87" t="s">
        <v>58</v>
      </c>
      <c r="T87" t="s">
        <v>38</v>
      </c>
      <c r="U87" t="str">
        <f>TRIM(CLEAN(tbl_Operations[[#This Row],[Location]]))</f>
        <v>Mumbai</v>
      </c>
      <c r="V87" t="str">
        <f>TRIM(CLEAN(tbl_Operations[[#This Row],[Channel]]))</f>
        <v>Email</v>
      </c>
      <c r="W87" t="str">
        <f t="shared" si="5"/>
        <v>Vendor Query</v>
      </c>
      <c r="X87" t="str">
        <f t="shared" si="6"/>
        <v>Operations</v>
      </c>
      <c r="Y87" t="str">
        <f t="shared" si="7"/>
        <v>Within SLA</v>
      </c>
      <c r="Z87" t="str">
        <f t="shared" si="8"/>
        <v>Normal</v>
      </c>
      <c r="AA87" t="str" cm="1">
        <f t="array" ref="AA87">_xlfn.IFS(
J87&lt;=K87*0.5,"Excellent",
J87&lt;=K87,"Good",
J87&lt;=K87*1.5,"At Risk",
TRUE,"Critical"
)</f>
        <v>Excellent</v>
      </c>
      <c r="AB87" t="str">
        <f t="shared" si="9"/>
        <v>Reworked</v>
      </c>
    </row>
    <row r="88" spans="1:28" x14ac:dyDescent="0.3">
      <c r="A88" t="s">
        <v>169</v>
      </c>
      <c r="B88" s="1">
        <v>45696</v>
      </c>
      <c r="C88" t="s">
        <v>40</v>
      </c>
      <c r="D88" t="s">
        <v>41</v>
      </c>
      <c r="E88" t="s">
        <v>92</v>
      </c>
      <c r="F88" t="s">
        <v>49</v>
      </c>
      <c r="G88" t="s">
        <v>25</v>
      </c>
      <c r="H88" t="s">
        <v>43</v>
      </c>
      <c r="I88" t="s">
        <v>88</v>
      </c>
      <c r="J88">
        <v>48.4</v>
      </c>
      <c r="K88">
        <v>48</v>
      </c>
      <c r="L88" t="s">
        <v>63</v>
      </c>
      <c r="M88">
        <v>2</v>
      </c>
      <c r="N88">
        <v>2.7</v>
      </c>
      <c r="O88">
        <v>450</v>
      </c>
      <c r="P88">
        <v>21780</v>
      </c>
      <c r="Q88" t="s">
        <v>57</v>
      </c>
      <c r="R88">
        <v>2</v>
      </c>
      <c r="S88" t="s">
        <v>58</v>
      </c>
      <c r="T88" t="s">
        <v>68</v>
      </c>
      <c r="U88" t="str">
        <f>TRIM(CLEAN(tbl_Operations[[#This Row],[Location]]))</f>
        <v>Bengaluru</v>
      </c>
      <c r="V88" t="str">
        <f>TRIM(CLEAN(tbl_Operations[[#This Row],[Channel]]))</f>
        <v>Email</v>
      </c>
      <c r="W88" t="str">
        <f t="shared" si="5"/>
        <v>Report Request</v>
      </c>
      <c r="X88" t="str">
        <f t="shared" si="6"/>
        <v>Procurement</v>
      </c>
      <c r="Y88" t="str">
        <f t="shared" si="7"/>
        <v>SLA Breach</v>
      </c>
      <c r="Z88" t="str">
        <f t="shared" si="8"/>
        <v>Normal</v>
      </c>
      <c r="AA88" t="str" cm="1">
        <f t="array" ref="AA88">_xlfn.IFS(
J88&lt;=K88*0.5,"Excellent",
J88&lt;=K88,"Good",
J88&lt;=K88*1.5,"At Risk",
TRUE,"Critical"
)</f>
        <v>At Risk</v>
      </c>
      <c r="AB88" t="str">
        <f t="shared" si="9"/>
        <v>Reworked</v>
      </c>
    </row>
    <row r="89" spans="1:28" x14ac:dyDescent="0.3">
      <c r="A89" t="s">
        <v>170</v>
      </c>
      <c r="B89" s="1">
        <v>45748</v>
      </c>
      <c r="C89" t="s">
        <v>33</v>
      </c>
      <c r="D89" t="s">
        <v>41</v>
      </c>
      <c r="E89" t="s">
        <v>23</v>
      </c>
      <c r="F89" t="s">
        <v>49</v>
      </c>
      <c r="G89" t="s">
        <v>62</v>
      </c>
      <c r="H89" t="s">
        <v>50</v>
      </c>
      <c r="I89" t="s">
        <v>88</v>
      </c>
      <c r="J89">
        <v>13.8</v>
      </c>
      <c r="K89">
        <v>48</v>
      </c>
      <c r="L89" t="s">
        <v>28</v>
      </c>
      <c r="M89">
        <v>2</v>
      </c>
      <c r="N89">
        <v>4.0999999999999996</v>
      </c>
      <c r="O89">
        <v>280</v>
      </c>
      <c r="P89">
        <v>3864</v>
      </c>
      <c r="Q89" t="s">
        <v>89</v>
      </c>
      <c r="R89">
        <v>4</v>
      </c>
      <c r="S89" t="s">
        <v>30</v>
      </c>
      <c r="T89" t="s">
        <v>38</v>
      </c>
      <c r="U89" t="str">
        <f>TRIM(CLEAN(tbl_Operations[[#This Row],[Location]]))</f>
        <v>Bengaluru</v>
      </c>
      <c r="V89" t="str">
        <f>TRIM(CLEAN(tbl_Operations[[#This Row],[Channel]]))</f>
        <v>Teams</v>
      </c>
      <c r="W89" t="str">
        <f t="shared" si="5"/>
        <v>Invoice Query</v>
      </c>
      <c r="X89" t="str">
        <f t="shared" si="6"/>
        <v>It</v>
      </c>
      <c r="Y89" t="str">
        <f t="shared" si="7"/>
        <v>Within SLA</v>
      </c>
      <c r="Z89" t="str">
        <f t="shared" si="8"/>
        <v>Normal</v>
      </c>
      <c r="AA89" t="str" cm="1">
        <f t="array" ref="AA89">_xlfn.IFS(
J89&lt;=K89*0.5,"Excellent",
J89&lt;=K89,"Good",
J89&lt;=K89*1.5,"At Risk",
TRUE,"Critical"
)</f>
        <v>Excellent</v>
      </c>
      <c r="AB89" t="str">
        <f t="shared" si="9"/>
        <v>Reworked</v>
      </c>
    </row>
    <row r="90" spans="1:28" x14ac:dyDescent="0.3">
      <c r="A90" t="s">
        <v>171</v>
      </c>
      <c r="B90" s="1">
        <v>46011</v>
      </c>
      <c r="C90" t="s">
        <v>40</v>
      </c>
      <c r="D90" t="s">
        <v>73</v>
      </c>
      <c r="E90" t="s">
        <v>35</v>
      </c>
      <c r="F90" t="s">
        <v>24</v>
      </c>
      <c r="G90" t="s">
        <v>42</v>
      </c>
      <c r="H90" t="s">
        <v>50</v>
      </c>
      <c r="I90" t="s">
        <v>27</v>
      </c>
      <c r="J90">
        <v>8.4</v>
      </c>
      <c r="K90">
        <v>24</v>
      </c>
      <c r="L90" t="s">
        <v>28</v>
      </c>
      <c r="M90">
        <v>0</v>
      </c>
      <c r="N90">
        <v>4.5999999999999996</v>
      </c>
      <c r="O90">
        <v>450</v>
      </c>
      <c r="P90">
        <v>3780</v>
      </c>
      <c r="Q90" t="s">
        <v>71</v>
      </c>
      <c r="R90">
        <v>12</v>
      </c>
      <c r="S90" t="s">
        <v>52</v>
      </c>
      <c r="T90" t="s">
        <v>68</v>
      </c>
      <c r="U90" t="str">
        <f>TRIM(CLEAN(tbl_Operations[[#This Row],[Location]]))</f>
        <v>Chennai</v>
      </c>
      <c r="V90" t="str">
        <f>TRIM(CLEAN(tbl_Operations[[#This Row],[Channel]]))</f>
        <v>Portal</v>
      </c>
      <c r="W90" t="str">
        <f t="shared" si="5"/>
        <v>Employee Query</v>
      </c>
      <c r="X90" t="str">
        <f t="shared" si="6"/>
        <v>Procurement</v>
      </c>
      <c r="Y90" t="str">
        <f t="shared" si="7"/>
        <v>Within SLA</v>
      </c>
      <c r="Z90" t="str">
        <f t="shared" si="8"/>
        <v>Normal</v>
      </c>
      <c r="AA90" t="str" cm="1">
        <f t="array" ref="AA90">_xlfn.IFS(
J90&lt;=K90*0.5,"Excellent",
J90&lt;=K90,"Good",
J90&lt;=K90*1.5,"At Risk",
TRUE,"Critical"
)</f>
        <v>Excellent</v>
      </c>
      <c r="AB90" t="str">
        <f t="shared" si="9"/>
        <v>No Rework</v>
      </c>
    </row>
    <row r="91" spans="1:28" x14ac:dyDescent="0.3">
      <c r="A91" t="s">
        <v>172</v>
      </c>
      <c r="B91" s="1">
        <v>45813</v>
      </c>
      <c r="C91" t="s">
        <v>95</v>
      </c>
      <c r="D91" t="s">
        <v>55</v>
      </c>
      <c r="E91" t="s">
        <v>23</v>
      </c>
      <c r="F91" t="s">
        <v>24</v>
      </c>
      <c r="G91" t="s">
        <v>42</v>
      </c>
      <c r="H91" t="s">
        <v>26</v>
      </c>
      <c r="I91" t="s">
        <v>27</v>
      </c>
      <c r="J91">
        <v>10.3</v>
      </c>
      <c r="K91">
        <v>24</v>
      </c>
      <c r="L91" t="s">
        <v>28</v>
      </c>
      <c r="M91">
        <v>0</v>
      </c>
      <c r="N91">
        <v>4.5999999999999996</v>
      </c>
      <c r="O91">
        <v>280</v>
      </c>
      <c r="P91">
        <v>2884</v>
      </c>
      <c r="Q91" t="s">
        <v>29</v>
      </c>
      <c r="R91">
        <v>6</v>
      </c>
      <c r="S91" t="s">
        <v>30</v>
      </c>
      <c r="T91" t="s">
        <v>84</v>
      </c>
      <c r="U91" t="str">
        <f>TRIM(CLEAN(tbl_Operations[[#This Row],[Location]]))</f>
        <v>Hyderabad</v>
      </c>
      <c r="V91" t="str">
        <f>TRIM(CLEAN(tbl_Operations[[#This Row],[Channel]]))</f>
        <v>Portal</v>
      </c>
      <c r="W91" t="str">
        <f t="shared" si="5"/>
        <v>Invoice Query</v>
      </c>
      <c r="X91" t="str">
        <f t="shared" si="6"/>
        <v>Sales</v>
      </c>
      <c r="Y91" t="str">
        <f t="shared" si="7"/>
        <v>Within SLA</v>
      </c>
      <c r="Z91" t="str">
        <f t="shared" si="8"/>
        <v>Normal</v>
      </c>
      <c r="AA91" t="str" cm="1">
        <f t="array" ref="AA91">_xlfn.IFS(
J91&lt;=K91*0.5,"Excellent",
J91&lt;=K91,"Good",
J91&lt;=K91*1.5,"At Risk",
TRUE,"Critical"
)</f>
        <v>Excellent</v>
      </c>
      <c r="AB91" t="str">
        <f t="shared" si="9"/>
        <v>No Rework</v>
      </c>
    </row>
    <row r="92" spans="1:28" x14ac:dyDescent="0.3">
      <c r="A92" t="s">
        <v>173</v>
      </c>
      <c r="B92" s="1">
        <v>45844</v>
      </c>
      <c r="C92" t="s">
        <v>54</v>
      </c>
      <c r="D92" t="s">
        <v>60</v>
      </c>
      <c r="E92" t="s">
        <v>23</v>
      </c>
      <c r="F92" t="s">
        <v>24</v>
      </c>
      <c r="G92" t="s">
        <v>25</v>
      </c>
      <c r="H92" t="s">
        <v>66</v>
      </c>
      <c r="I92" t="s">
        <v>27</v>
      </c>
      <c r="J92">
        <v>34.1</v>
      </c>
      <c r="K92">
        <v>24</v>
      </c>
      <c r="L92" t="s">
        <v>63</v>
      </c>
      <c r="M92">
        <v>1</v>
      </c>
      <c r="N92">
        <v>3.8</v>
      </c>
      <c r="O92">
        <v>320</v>
      </c>
      <c r="P92">
        <v>10912</v>
      </c>
      <c r="Q92" t="s">
        <v>114</v>
      </c>
      <c r="R92">
        <v>7</v>
      </c>
      <c r="S92" t="s">
        <v>37</v>
      </c>
      <c r="T92" t="s">
        <v>102</v>
      </c>
      <c r="U92" t="str">
        <f>TRIM(CLEAN(tbl_Operations[[#This Row],[Location]]))</f>
        <v>Pune</v>
      </c>
      <c r="V92" t="str">
        <f>TRIM(CLEAN(tbl_Operations[[#This Row],[Channel]]))</f>
        <v>Email</v>
      </c>
      <c r="W92" t="str">
        <f t="shared" si="5"/>
        <v>Invoice Query</v>
      </c>
      <c r="X92" t="str">
        <f t="shared" si="6"/>
        <v>Hr</v>
      </c>
      <c r="Y92" t="str">
        <f t="shared" si="7"/>
        <v>SLA Breach</v>
      </c>
      <c r="Z92" t="str">
        <f t="shared" si="8"/>
        <v>Normal</v>
      </c>
      <c r="AA92" t="str" cm="1">
        <f t="array" ref="AA92">_xlfn.IFS(
J92&lt;=K92*0.5,"Excellent",
J92&lt;=K92,"Good",
J92&lt;=K92*1.5,"At Risk",
TRUE,"Critical"
)</f>
        <v>At Risk</v>
      </c>
      <c r="AB92" t="str">
        <f t="shared" si="9"/>
        <v>Reworked</v>
      </c>
    </row>
    <row r="93" spans="1:28" x14ac:dyDescent="0.3">
      <c r="A93" t="s">
        <v>174</v>
      </c>
      <c r="B93" s="1">
        <v>45732</v>
      </c>
      <c r="C93" t="s">
        <v>77</v>
      </c>
      <c r="D93" t="s">
        <v>34</v>
      </c>
      <c r="E93" t="s">
        <v>78</v>
      </c>
      <c r="F93" t="s">
        <v>24</v>
      </c>
      <c r="G93" t="s">
        <v>62</v>
      </c>
      <c r="H93" t="s">
        <v>43</v>
      </c>
      <c r="I93" t="s">
        <v>27</v>
      </c>
      <c r="J93">
        <v>11.6</v>
      </c>
      <c r="K93">
        <v>24</v>
      </c>
      <c r="L93" t="s">
        <v>28</v>
      </c>
      <c r="M93">
        <v>1</v>
      </c>
      <c r="N93">
        <v>4.5999999999999996</v>
      </c>
      <c r="O93">
        <v>320</v>
      </c>
      <c r="P93">
        <v>3712</v>
      </c>
      <c r="Q93" t="s">
        <v>79</v>
      </c>
      <c r="R93">
        <v>3</v>
      </c>
      <c r="S93" t="s">
        <v>58</v>
      </c>
      <c r="T93" t="s">
        <v>102</v>
      </c>
      <c r="U93" t="str">
        <f>TRIM(CLEAN(tbl_Operations[[#This Row],[Location]]))</f>
        <v>Mumbai</v>
      </c>
      <c r="V93" t="str">
        <f>TRIM(CLEAN(tbl_Operations[[#This Row],[Channel]]))</f>
        <v>Teams</v>
      </c>
      <c r="W93" t="str">
        <f t="shared" si="5"/>
        <v>Access Request</v>
      </c>
      <c r="X93" t="str">
        <f t="shared" si="6"/>
        <v>Finance</v>
      </c>
      <c r="Y93" t="str">
        <f t="shared" si="7"/>
        <v>Within SLA</v>
      </c>
      <c r="Z93" t="str">
        <f t="shared" si="8"/>
        <v>Normal</v>
      </c>
      <c r="AA93" t="str" cm="1">
        <f t="array" ref="AA93">_xlfn.IFS(
J93&lt;=K93*0.5,"Excellent",
J93&lt;=K93,"Good",
J93&lt;=K93*1.5,"At Risk",
TRUE,"Critical"
)</f>
        <v>Excellent</v>
      </c>
      <c r="AB93" t="str">
        <f t="shared" si="9"/>
        <v>Reworked</v>
      </c>
    </row>
    <row r="94" spans="1:28" x14ac:dyDescent="0.3">
      <c r="A94" t="s">
        <v>175</v>
      </c>
      <c r="B94" s="1">
        <v>45935</v>
      </c>
      <c r="C94" t="s">
        <v>91</v>
      </c>
      <c r="D94" t="s">
        <v>41</v>
      </c>
      <c r="E94" t="s">
        <v>70</v>
      </c>
      <c r="F94" t="s">
        <v>49</v>
      </c>
      <c r="G94" t="s">
        <v>25</v>
      </c>
      <c r="H94" t="s">
        <v>26</v>
      </c>
      <c r="I94" t="s">
        <v>27</v>
      </c>
      <c r="J94">
        <v>3.9</v>
      </c>
      <c r="K94">
        <v>48</v>
      </c>
      <c r="L94" t="s">
        <v>28</v>
      </c>
      <c r="M94">
        <v>0</v>
      </c>
      <c r="N94">
        <v>4.9000000000000004</v>
      </c>
      <c r="O94">
        <v>450</v>
      </c>
      <c r="P94">
        <v>1755</v>
      </c>
      <c r="Q94" t="s">
        <v>51</v>
      </c>
      <c r="R94">
        <v>10</v>
      </c>
      <c r="S94" t="s">
        <v>52</v>
      </c>
      <c r="T94" t="s">
        <v>102</v>
      </c>
      <c r="U94" t="str">
        <f>TRIM(CLEAN(tbl_Operations[[#This Row],[Location]]))</f>
        <v>Bengaluru</v>
      </c>
      <c r="V94" t="str">
        <f>TRIM(CLEAN(tbl_Operations[[#This Row],[Channel]]))</f>
        <v>Email</v>
      </c>
      <c r="W94" t="str">
        <f t="shared" si="5"/>
        <v>Data Correction</v>
      </c>
      <c r="X94" t="str">
        <f t="shared" si="6"/>
        <v>Operations</v>
      </c>
      <c r="Y94" t="str">
        <f t="shared" si="7"/>
        <v>Within SLA</v>
      </c>
      <c r="Z94" t="str">
        <f t="shared" si="8"/>
        <v>Normal</v>
      </c>
      <c r="AA94" t="str" cm="1">
        <f t="array" ref="AA94">_xlfn.IFS(
J94&lt;=K94*0.5,"Excellent",
J94&lt;=K94,"Good",
J94&lt;=K94*1.5,"At Risk",
TRUE,"Critical"
)</f>
        <v>Excellent</v>
      </c>
      <c r="AB94" t="str">
        <f t="shared" si="9"/>
        <v>No Rework</v>
      </c>
    </row>
    <row r="95" spans="1:28" x14ac:dyDescent="0.3">
      <c r="A95" t="s">
        <v>176</v>
      </c>
      <c r="B95" s="1">
        <v>45870</v>
      </c>
      <c r="C95" t="s">
        <v>40</v>
      </c>
      <c r="D95" t="s">
        <v>47</v>
      </c>
      <c r="E95" t="s">
        <v>48</v>
      </c>
      <c r="F95" t="s">
        <v>24</v>
      </c>
      <c r="G95" t="s">
        <v>62</v>
      </c>
      <c r="H95" t="s">
        <v>50</v>
      </c>
      <c r="I95" t="s">
        <v>27</v>
      </c>
      <c r="J95">
        <v>7.9</v>
      </c>
      <c r="K95">
        <v>24</v>
      </c>
      <c r="L95" t="s">
        <v>28</v>
      </c>
      <c r="M95">
        <v>0</v>
      </c>
      <c r="N95">
        <v>4.8</v>
      </c>
      <c r="O95">
        <v>350</v>
      </c>
      <c r="P95">
        <v>2765</v>
      </c>
      <c r="Q95" t="s">
        <v>36</v>
      </c>
      <c r="R95">
        <v>8</v>
      </c>
      <c r="S95" t="s">
        <v>37</v>
      </c>
      <c r="T95" t="s">
        <v>45</v>
      </c>
      <c r="U95" t="str">
        <f>TRIM(CLEAN(tbl_Operations[[#This Row],[Location]]))</f>
        <v>Gurugram</v>
      </c>
      <c r="V95" t="str">
        <f>TRIM(CLEAN(tbl_Operations[[#This Row],[Channel]]))</f>
        <v>Teams</v>
      </c>
      <c r="W95" t="str">
        <f t="shared" si="5"/>
        <v>Compliance Request</v>
      </c>
      <c r="X95" t="str">
        <f t="shared" si="6"/>
        <v>Procurement</v>
      </c>
      <c r="Y95" t="str">
        <f t="shared" si="7"/>
        <v>Within SLA</v>
      </c>
      <c r="Z95" t="str">
        <f t="shared" si="8"/>
        <v>Normal</v>
      </c>
      <c r="AA95" t="str" cm="1">
        <f t="array" ref="AA95">_xlfn.IFS(
J95&lt;=K95*0.5,"Excellent",
J95&lt;=K95,"Good",
J95&lt;=K95*1.5,"At Risk",
TRUE,"Critical"
)</f>
        <v>Excellent</v>
      </c>
      <c r="AB95" t="str">
        <f t="shared" si="9"/>
        <v>No Rework</v>
      </c>
    </row>
    <row r="96" spans="1:28" x14ac:dyDescent="0.3">
      <c r="A96" t="s">
        <v>177</v>
      </c>
      <c r="B96" s="1">
        <v>45818</v>
      </c>
      <c r="C96" t="s">
        <v>77</v>
      </c>
      <c r="D96" t="s">
        <v>73</v>
      </c>
      <c r="E96" t="s">
        <v>70</v>
      </c>
      <c r="F96" t="s">
        <v>49</v>
      </c>
      <c r="G96" t="s">
        <v>42</v>
      </c>
      <c r="H96" t="s">
        <v>26</v>
      </c>
      <c r="I96" t="s">
        <v>27</v>
      </c>
      <c r="J96">
        <v>12.4</v>
      </c>
      <c r="K96">
        <v>48</v>
      </c>
      <c r="L96" t="s">
        <v>28</v>
      </c>
      <c r="M96">
        <v>0</v>
      </c>
      <c r="N96">
        <v>4.9000000000000004</v>
      </c>
      <c r="O96">
        <v>450</v>
      </c>
      <c r="P96">
        <v>5580</v>
      </c>
      <c r="Q96" t="s">
        <v>29</v>
      </c>
      <c r="R96">
        <v>6</v>
      </c>
      <c r="S96" t="s">
        <v>30</v>
      </c>
      <c r="T96" t="s">
        <v>38</v>
      </c>
      <c r="U96" t="str">
        <f>TRIM(CLEAN(tbl_Operations[[#This Row],[Location]]))</f>
        <v>Chennai</v>
      </c>
      <c r="V96" t="str">
        <f>TRIM(CLEAN(tbl_Operations[[#This Row],[Channel]]))</f>
        <v>Portal</v>
      </c>
      <c r="W96" t="str">
        <f t="shared" si="5"/>
        <v>Data Correction</v>
      </c>
      <c r="X96" t="str">
        <f t="shared" si="6"/>
        <v>Finance</v>
      </c>
      <c r="Y96" t="str">
        <f t="shared" si="7"/>
        <v>Within SLA</v>
      </c>
      <c r="Z96" t="str">
        <f t="shared" si="8"/>
        <v>Normal</v>
      </c>
      <c r="AA96" t="str" cm="1">
        <f t="array" ref="AA96">_xlfn.IFS(
J96&lt;=K96*0.5,"Excellent",
J96&lt;=K96,"Good",
J96&lt;=K96*1.5,"At Risk",
TRUE,"Critical"
)</f>
        <v>Excellent</v>
      </c>
      <c r="AB96" t="str">
        <f t="shared" si="9"/>
        <v>No Rework</v>
      </c>
    </row>
    <row r="97" spans="1:28" x14ac:dyDescent="0.3">
      <c r="A97" t="s">
        <v>178</v>
      </c>
      <c r="B97" s="1">
        <v>45755</v>
      </c>
      <c r="C97" t="s">
        <v>40</v>
      </c>
      <c r="D97" t="s">
        <v>34</v>
      </c>
      <c r="E97" t="s">
        <v>23</v>
      </c>
      <c r="F97" t="s">
        <v>24</v>
      </c>
      <c r="G97" t="s">
        <v>25</v>
      </c>
      <c r="H97" t="s">
        <v>26</v>
      </c>
      <c r="I97" t="s">
        <v>27</v>
      </c>
      <c r="J97">
        <v>19.7</v>
      </c>
      <c r="K97">
        <v>24</v>
      </c>
      <c r="L97" t="s">
        <v>28</v>
      </c>
      <c r="M97">
        <v>0</v>
      </c>
      <c r="N97">
        <v>4.3</v>
      </c>
      <c r="O97">
        <v>450</v>
      </c>
      <c r="P97">
        <v>8865</v>
      </c>
      <c r="Q97" t="s">
        <v>89</v>
      </c>
      <c r="R97">
        <v>4</v>
      </c>
      <c r="S97" t="s">
        <v>30</v>
      </c>
      <c r="T97" t="s">
        <v>38</v>
      </c>
      <c r="U97" t="str">
        <f>TRIM(CLEAN(tbl_Operations[[#This Row],[Location]]))</f>
        <v>Mumbai</v>
      </c>
      <c r="V97" t="str">
        <f>TRIM(CLEAN(tbl_Operations[[#This Row],[Channel]]))</f>
        <v>Email</v>
      </c>
      <c r="W97" t="str">
        <f t="shared" si="5"/>
        <v>Invoice Query</v>
      </c>
      <c r="X97" t="str">
        <f t="shared" si="6"/>
        <v>Procurement</v>
      </c>
      <c r="Y97" t="str">
        <f t="shared" si="7"/>
        <v>Within SLA</v>
      </c>
      <c r="Z97" t="str">
        <f t="shared" si="8"/>
        <v>Normal</v>
      </c>
      <c r="AA97" t="str" cm="1">
        <f t="array" ref="AA97">_xlfn.IFS(
J97&lt;=K97*0.5,"Excellent",
J97&lt;=K97,"Good",
J97&lt;=K97*1.5,"At Risk",
TRUE,"Critical"
)</f>
        <v>Good</v>
      </c>
      <c r="AB97" t="str">
        <f t="shared" si="9"/>
        <v>No Rework</v>
      </c>
    </row>
    <row r="98" spans="1:28" x14ac:dyDescent="0.3">
      <c r="A98" t="s">
        <v>179</v>
      </c>
      <c r="B98" s="1">
        <v>45796</v>
      </c>
      <c r="C98" t="s">
        <v>91</v>
      </c>
      <c r="D98" t="s">
        <v>34</v>
      </c>
      <c r="E98" t="s">
        <v>92</v>
      </c>
      <c r="F98" t="s">
        <v>146</v>
      </c>
      <c r="G98" t="s">
        <v>25</v>
      </c>
      <c r="H98" t="s">
        <v>26</v>
      </c>
      <c r="I98" t="s">
        <v>27</v>
      </c>
      <c r="J98">
        <v>6.2</v>
      </c>
      <c r="K98">
        <v>4</v>
      </c>
      <c r="L98" t="s">
        <v>63</v>
      </c>
      <c r="M98">
        <v>0</v>
      </c>
      <c r="N98">
        <v>4.8</v>
      </c>
      <c r="O98">
        <v>280</v>
      </c>
      <c r="P98">
        <v>1736</v>
      </c>
      <c r="Q98" t="s">
        <v>44</v>
      </c>
      <c r="R98">
        <v>5</v>
      </c>
      <c r="S98" t="s">
        <v>30</v>
      </c>
      <c r="T98" t="s">
        <v>31</v>
      </c>
      <c r="U98" t="str">
        <f>TRIM(CLEAN(tbl_Operations[[#This Row],[Location]]))</f>
        <v>Mumbai</v>
      </c>
      <c r="V98" t="str">
        <f>TRIM(CLEAN(tbl_Operations[[#This Row],[Channel]]))</f>
        <v>Email</v>
      </c>
      <c r="W98" t="str">
        <f t="shared" si="5"/>
        <v>Report Request</v>
      </c>
      <c r="X98" t="str">
        <f t="shared" si="6"/>
        <v>Operations</v>
      </c>
      <c r="Y98" t="str">
        <f t="shared" si="7"/>
        <v>SLA Breach</v>
      </c>
      <c r="Z98" t="str">
        <f t="shared" si="8"/>
        <v>Normal</v>
      </c>
      <c r="AA98" t="str" cm="1">
        <f t="array" ref="AA98">_xlfn.IFS(
J98&lt;=K98*0.5,"Excellent",
J98&lt;=K98,"Good",
J98&lt;=K98*1.5,"At Risk",
TRUE,"Critical"
)</f>
        <v>Critical</v>
      </c>
      <c r="AB98" t="str">
        <f t="shared" si="9"/>
        <v>No Rework</v>
      </c>
    </row>
    <row r="99" spans="1:28" x14ac:dyDescent="0.3">
      <c r="A99" t="s">
        <v>180</v>
      </c>
      <c r="B99" s="1">
        <v>45889</v>
      </c>
      <c r="C99" t="s">
        <v>91</v>
      </c>
      <c r="D99" t="s">
        <v>34</v>
      </c>
      <c r="E99" t="s">
        <v>74</v>
      </c>
      <c r="F99" t="s">
        <v>49</v>
      </c>
      <c r="G99" t="s">
        <v>25</v>
      </c>
      <c r="H99" t="s">
        <v>26</v>
      </c>
      <c r="I99" t="s">
        <v>27</v>
      </c>
      <c r="J99">
        <v>15.2</v>
      </c>
      <c r="K99">
        <v>48</v>
      </c>
      <c r="L99" t="s">
        <v>28</v>
      </c>
      <c r="M99">
        <v>0</v>
      </c>
      <c r="N99">
        <v>4.9000000000000004</v>
      </c>
      <c r="O99">
        <v>400</v>
      </c>
      <c r="P99">
        <v>6080</v>
      </c>
      <c r="Q99" t="s">
        <v>36</v>
      </c>
      <c r="R99">
        <v>8</v>
      </c>
      <c r="S99" t="s">
        <v>37</v>
      </c>
      <c r="T99" t="s">
        <v>86</v>
      </c>
      <c r="U99" t="str">
        <f>TRIM(CLEAN(tbl_Operations[[#This Row],[Location]]))</f>
        <v>Mumbai</v>
      </c>
      <c r="V99" t="str">
        <f>TRIM(CLEAN(tbl_Operations[[#This Row],[Channel]]))</f>
        <v>Email</v>
      </c>
      <c r="W99" t="str">
        <f t="shared" si="5"/>
        <v>System Issue</v>
      </c>
      <c r="X99" t="str">
        <f t="shared" si="6"/>
        <v>Operations</v>
      </c>
      <c r="Y99" t="str">
        <f t="shared" si="7"/>
        <v>Within SLA</v>
      </c>
      <c r="Z99" t="str">
        <f t="shared" si="8"/>
        <v>Normal</v>
      </c>
      <c r="AA99" t="str" cm="1">
        <f t="array" ref="AA99">_xlfn.IFS(
J99&lt;=K99*0.5,"Excellent",
J99&lt;=K99,"Good",
J99&lt;=K99*1.5,"At Risk",
TRUE,"Critical"
)</f>
        <v>Excellent</v>
      </c>
      <c r="AB99" t="str">
        <f t="shared" si="9"/>
        <v>No Rework</v>
      </c>
    </row>
    <row r="100" spans="1:28" x14ac:dyDescent="0.3">
      <c r="A100" t="s">
        <v>181</v>
      </c>
      <c r="B100" s="1">
        <v>45842</v>
      </c>
      <c r="C100" t="s">
        <v>33</v>
      </c>
      <c r="D100" t="s">
        <v>22</v>
      </c>
      <c r="E100" t="s">
        <v>23</v>
      </c>
      <c r="F100" t="s">
        <v>49</v>
      </c>
      <c r="G100" t="s">
        <v>62</v>
      </c>
      <c r="H100" t="s">
        <v>66</v>
      </c>
      <c r="I100" t="s">
        <v>101</v>
      </c>
      <c r="J100">
        <v>25.6</v>
      </c>
      <c r="K100">
        <v>48</v>
      </c>
      <c r="L100" t="s">
        <v>28</v>
      </c>
      <c r="M100">
        <v>0</v>
      </c>
      <c r="N100">
        <v>4.3</v>
      </c>
      <c r="O100">
        <v>320</v>
      </c>
      <c r="P100">
        <v>8192</v>
      </c>
      <c r="Q100" t="s">
        <v>114</v>
      </c>
      <c r="R100">
        <v>7</v>
      </c>
      <c r="S100" t="s">
        <v>37</v>
      </c>
      <c r="T100" t="s">
        <v>45</v>
      </c>
      <c r="U100" t="str">
        <f>TRIM(CLEAN(tbl_Operations[[#This Row],[Location]]))</f>
        <v>Noida</v>
      </c>
      <c r="V100" t="str">
        <f>TRIM(CLEAN(tbl_Operations[[#This Row],[Channel]]))</f>
        <v>Teams</v>
      </c>
      <c r="W100" t="str">
        <f t="shared" si="5"/>
        <v>Invoice Query</v>
      </c>
      <c r="X100" t="str">
        <f t="shared" si="6"/>
        <v>It</v>
      </c>
      <c r="Y100" t="str">
        <f t="shared" si="7"/>
        <v>Within SLA</v>
      </c>
      <c r="Z100" t="str">
        <f t="shared" si="8"/>
        <v>Normal</v>
      </c>
      <c r="AA100" t="str" cm="1">
        <f t="array" ref="AA100">_xlfn.IFS(
J100&lt;=K100*0.5,"Excellent",
J100&lt;=K100,"Good",
J100&lt;=K100*1.5,"At Risk",
TRUE,"Critical"
)</f>
        <v>Good</v>
      </c>
      <c r="AB100" t="str">
        <f t="shared" si="9"/>
        <v>No Rework</v>
      </c>
    </row>
    <row r="101" spans="1:28" x14ac:dyDescent="0.3">
      <c r="A101" t="s">
        <v>182</v>
      </c>
      <c r="B101" s="1">
        <v>45804</v>
      </c>
      <c r="C101" t="s">
        <v>77</v>
      </c>
      <c r="D101" t="s">
        <v>34</v>
      </c>
      <c r="E101" t="s">
        <v>70</v>
      </c>
      <c r="F101" t="s">
        <v>49</v>
      </c>
      <c r="G101" t="s">
        <v>25</v>
      </c>
      <c r="H101" t="s">
        <v>26</v>
      </c>
      <c r="I101" t="s">
        <v>27</v>
      </c>
      <c r="J101">
        <v>4.8</v>
      </c>
      <c r="K101">
        <v>48</v>
      </c>
      <c r="L101" t="s">
        <v>28</v>
      </c>
      <c r="M101">
        <v>0</v>
      </c>
      <c r="N101">
        <v>5</v>
      </c>
      <c r="O101">
        <v>350</v>
      </c>
      <c r="P101">
        <v>1680</v>
      </c>
      <c r="Q101" t="s">
        <v>44</v>
      </c>
      <c r="R101">
        <v>5</v>
      </c>
      <c r="S101" t="s">
        <v>30</v>
      </c>
      <c r="T101" t="s">
        <v>38</v>
      </c>
      <c r="U101" t="str">
        <f>TRIM(CLEAN(tbl_Operations[[#This Row],[Location]]))</f>
        <v>Mumbai</v>
      </c>
      <c r="V101" t="str">
        <f>TRIM(CLEAN(tbl_Operations[[#This Row],[Channel]]))</f>
        <v>Email</v>
      </c>
      <c r="W101" t="str">
        <f t="shared" si="5"/>
        <v>Data Correction</v>
      </c>
      <c r="X101" t="str">
        <f t="shared" si="6"/>
        <v>Finance</v>
      </c>
      <c r="Y101" t="str">
        <f t="shared" si="7"/>
        <v>Within SLA</v>
      </c>
      <c r="Z101" t="str">
        <f t="shared" si="8"/>
        <v>Normal</v>
      </c>
      <c r="AA101" t="str" cm="1">
        <f t="array" ref="AA101">_xlfn.IFS(
J101&lt;=K101*0.5,"Excellent",
J101&lt;=K101,"Good",
J101&lt;=K101*1.5,"At Risk",
TRUE,"Critical"
)</f>
        <v>Excellent</v>
      </c>
      <c r="AB101" t="str">
        <f t="shared" si="9"/>
        <v>No Rework</v>
      </c>
    </row>
    <row r="102" spans="1:28" x14ac:dyDescent="0.3">
      <c r="A102" t="s">
        <v>183</v>
      </c>
      <c r="B102" s="1">
        <v>45823</v>
      </c>
      <c r="C102" t="s">
        <v>77</v>
      </c>
      <c r="D102" t="s">
        <v>41</v>
      </c>
      <c r="E102" t="s">
        <v>35</v>
      </c>
      <c r="F102" t="s">
        <v>49</v>
      </c>
      <c r="G102" t="s">
        <v>25</v>
      </c>
      <c r="H102" t="s">
        <v>66</v>
      </c>
      <c r="I102" t="s">
        <v>88</v>
      </c>
      <c r="J102">
        <v>10.5</v>
      </c>
      <c r="K102">
        <v>48</v>
      </c>
      <c r="L102" t="s">
        <v>28</v>
      </c>
      <c r="M102">
        <v>2</v>
      </c>
      <c r="N102">
        <v>4.7</v>
      </c>
      <c r="O102">
        <v>450</v>
      </c>
      <c r="P102">
        <v>4725</v>
      </c>
      <c r="Q102" t="s">
        <v>29</v>
      </c>
      <c r="R102">
        <v>6</v>
      </c>
      <c r="S102" t="s">
        <v>30</v>
      </c>
      <c r="T102" t="s">
        <v>102</v>
      </c>
      <c r="U102" t="str">
        <f>TRIM(CLEAN(tbl_Operations[[#This Row],[Location]]))</f>
        <v>Bengaluru</v>
      </c>
      <c r="V102" t="str">
        <f>TRIM(CLEAN(tbl_Operations[[#This Row],[Channel]]))</f>
        <v>Email</v>
      </c>
      <c r="W102" t="str">
        <f t="shared" si="5"/>
        <v>Employee Query</v>
      </c>
      <c r="X102" t="str">
        <f t="shared" si="6"/>
        <v>Finance</v>
      </c>
      <c r="Y102" t="str">
        <f t="shared" si="7"/>
        <v>Within SLA</v>
      </c>
      <c r="Z102" t="str">
        <f t="shared" si="8"/>
        <v>Normal</v>
      </c>
      <c r="AA102" t="str" cm="1">
        <f t="array" ref="AA102">_xlfn.IFS(
J102&lt;=K102*0.5,"Excellent",
J102&lt;=K102,"Good",
J102&lt;=K102*1.5,"At Risk",
TRUE,"Critical"
)</f>
        <v>Excellent</v>
      </c>
      <c r="AB102" t="str">
        <f t="shared" si="9"/>
        <v>Reworked</v>
      </c>
    </row>
    <row r="103" spans="1:28" x14ac:dyDescent="0.3">
      <c r="A103" t="s">
        <v>184</v>
      </c>
      <c r="B103" s="1">
        <v>45740</v>
      </c>
      <c r="C103" t="s">
        <v>91</v>
      </c>
      <c r="D103" t="s">
        <v>55</v>
      </c>
      <c r="E103" t="s">
        <v>56</v>
      </c>
      <c r="F103" t="s">
        <v>49</v>
      </c>
      <c r="G103" t="s">
        <v>81</v>
      </c>
      <c r="H103" t="s">
        <v>75</v>
      </c>
      <c r="I103" t="s">
        <v>101</v>
      </c>
      <c r="J103">
        <v>15.9</v>
      </c>
      <c r="K103">
        <v>48</v>
      </c>
      <c r="L103" t="s">
        <v>28</v>
      </c>
      <c r="M103">
        <v>0</v>
      </c>
      <c r="N103">
        <v>5</v>
      </c>
      <c r="O103">
        <v>400</v>
      </c>
      <c r="P103">
        <v>6360</v>
      </c>
      <c r="Q103" t="s">
        <v>79</v>
      </c>
      <c r="R103">
        <v>3</v>
      </c>
      <c r="S103" t="s">
        <v>58</v>
      </c>
      <c r="T103" t="s">
        <v>31</v>
      </c>
      <c r="U103" t="str">
        <f>TRIM(CLEAN(tbl_Operations[[#This Row],[Location]]))</f>
        <v>Hyderabad</v>
      </c>
      <c r="V103" t="str">
        <f>TRIM(CLEAN(tbl_Operations[[#This Row],[Channel]]))</f>
        <v>Phone</v>
      </c>
      <c r="W103" t="str">
        <f t="shared" si="5"/>
        <v>Vendor Query</v>
      </c>
      <c r="X103" t="str">
        <f t="shared" si="6"/>
        <v>Operations</v>
      </c>
      <c r="Y103" t="str">
        <f t="shared" si="7"/>
        <v>Within SLA</v>
      </c>
      <c r="Z103" t="str">
        <f t="shared" si="8"/>
        <v>Normal</v>
      </c>
      <c r="AA103" t="str" cm="1">
        <f t="array" ref="AA103">_xlfn.IFS(
J103&lt;=K103*0.5,"Excellent",
J103&lt;=K103,"Good",
J103&lt;=K103*1.5,"At Risk",
TRUE,"Critical"
)</f>
        <v>Excellent</v>
      </c>
      <c r="AB103" t="str">
        <f t="shared" si="9"/>
        <v>No Rework</v>
      </c>
    </row>
    <row r="104" spans="1:28" x14ac:dyDescent="0.3">
      <c r="A104" t="s">
        <v>185</v>
      </c>
      <c r="B104" s="1">
        <v>45998</v>
      </c>
      <c r="C104" t="s">
        <v>91</v>
      </c>
      <c r="D104" t="s">
        <v>73</v>
      </c>
      <c r="E104" t="s">
        <v>74</v>
      </c>
      <c r="F104" t="s">
        <v>24</v>
      </c>
      <c r="G104" t="s">
        <v>25</v>
      </c>
      <c r="H104" t="s">
        <v>43</v>
      </c>
      <c r="I104" t="s">
        <v>27</v>
      </c>
      <c r="J104">
        <v>13.7</v>
      </c>
      <c r="K104">
        <v>24</v>
      </c>
      <c r="L104" t="s">
        <v>28</v>
      </c>
      <c r="M104">
        <v>1</v>
      </c>
      <c r="N104">
        <v>4.4000000000000004</v>
      </c>
      <c r="O104">
        <v>350</v>
      </c>
      <c r="P104">
        <v>4795</v>
      </c>
      <c r="Q104" t="s">
        <v>71</v>
      </c>
      <c r="R104">
        <v>12</v>
      </c>
      <c r="S104" t="s">
        <v>52</v>
      </c>
      <c r="T104" t="s">
        <v>102</v>
      </c>
      <c r="U104" t="str">
        <f>TRIM(CLEAN(tbl_Operations[[#This Row],[Location]]))</f>
        <v>Chennai</v>
      </c>
      <c r="V104" t="str">
        <f>TRIM(CLEAN(tbl_Operations[[#This Row],[Channel]]))</f>
        <v>Email</v>
      </c>
      <c r="W104" t="str">
        <f t="shared" si="5"/>
        <v>System Issue</v>
      </c>
      <c r="X104" t="str">
        <f t="shared" si="6"/>
        <v>Operations</v>
      </c>
      <c r="Y104" t="str">
        <f t="shared" si="7"/>
        <v>Within SLA</v>
      </c>
      <c r="Z104" t="str">
        <f t="shared" si="8"/>
        <v>Normal</v>
      </c>
      <c r="AA104" t="str" cm="1">
        <f t="array" ref="AA104">_xlfn.IFS(
J104&lt;=K104*0.5,"Excellent",
J104&lt;=K104,"Good",
J104&lt;=K104*1.5,"At Risk",
TRUE,"Critical"
)</f>
        <v>Good</v>
      </c>
      <c r="AB104" t="str">
        <f t="shared" si="9"/>
        <v>Reworked</v>
      </c>
    </row>
    <row r="105" spans="1:28" x14ac:dyDescent="0.3">
      <c r="A105" t="s">
        <v>186</v>
      </c>
      <c r="B105" s="1">
        <v>45707</v>
      </c>
      <c r="C105" t="s">
        <v>95</v>
      </c>
      <c r="D105" t="s">
        <v>55</v>
      </c>
      <c r="E105" t="s">
        <v>74</v>
      </c>
      <c r="F105" t="s">
        <v>61</v>
      </c>
      <c r="G105" t="s">
        <v>25</v>
      </c>
      <c r="H105" t="s">
        <v>66</v>
      </c>
      <c r="I105" t="s">
        <v>101</v>
      </c>
      <c r="J105">
        <v>17.899999999999999</v>
      </c>
      <c r="K105">
        <v>12</v>
      </c>
      <c r="L105" t="s">
        <v>63</v>
      </c>
      <c r="M105">
        <v>1</v>
      </c>
      <c r="N105">
        <v>4.5</v>
      </c>
      <c r="O105">
        <v>450</v>
      </c>
      <c r="P105">
        <v>8055</v>
      </c>
      <c r="Q105" t="s">
        <v>57</v>
      </c>
      <c r="R105">
        <v>2</v>
      </c>
      <c r="S105" t="s">
        <v>58</v>
      </c>
      <c r="T105" t="s">
        <v>86</v>
      </c>
      <c r="U105" t="str">
        <f>TRIM(CLEAN(tbl_Operations[[#This Row],[Location]]))</f>
        <v>Hyderabad</v>
      </c>
      <c r="V105" t="str">
        <f>TRIM(CLEAN(tbl_Operations[[#This Row],[Channel]]))</f>
        <v>Email</v>
      </c>
      <c r="W105" t="str">
        <f t="shared" si="5"/>
        <v>System Issue</v>
      </c>
      <c r="X105" t="str">
        <f t="shared" si="6"/>
        <v>Sales</v>
      </c>
      <c r="Y105" t="str">
        <f t="shared" si="7"/>
        <v>SLA Breach</v>
      </c>
      <c r="Z105" t="str">
        <f t="shared" si="8"/>
        <v>Normal</v>
      </c>
      <c r="AA105" t="str" cm="1">
        <f t="array" ref="AA105">_xlfn.IFS(
J105&lt;=K105*0.5,"Excellent",
J105&lt;=K105,"Good",
J105&lt;=K105*1.5,"At Risk",
TRUE,"Critical"
)</f>
        <v>At Risk</v>
      </c>
      <c r="AB105" t="str">
        <f t="shared" si="9"/>
        <v>Reworked</v>
      </c>
    </row>
    <row r="106" spans="1:28" x14ac:dyDescent="0.3">
      <c r="A106" t="s">
        <v>187</v>
      </c>
      <c r="B106" s="1">
        <v>45948</v>
      </c>
      <c r="C106" t="s">
        <v>40</v>
      </c>
      <c r="D106" t="s">
        <v>22</v>
      </c>
      <c r="E106" t="s">
        <v>70</v>
      </c>
      <c r="F106" t="s">
        <v>49</v>
      </c>
      <c r="G106" t="s">
        <v>25</v>
      </c>
      <c r="H106" t="s">
        <v>50</v>
      </c>
      <c r="I106" t="s">
        <v>27</v>
      </c>
      <c r="J106">
        <v>10.3</v>
      </c>
      <c r="K106">
        <v>48</v>
      </c>
      <c r="L106" t="s">
        <v>28</v>
      </c>
      <c r="M106">
        <v>0</v>
      </c>
      <c r="N106">
        <v>4</v>
      </c>
      <c r="O106">
        <v>450</v>
      </c>
      <c r="P106">
        <v>4635</v>
      </c>
      <c r="Q106" t="s">
        <v>51</v>
      </c>
      <c r="R106">
        <v>10</v>
      </c>
      <c r="S106" t="s">
        <v>52</v>
      </c>
      <c r="T106" t="s">
        <v>68</v>
      </c>
      <c r="U106" t="str">
        <f>TRIM(CLEAN(tbl_Operations[[#This Row],[Location]]))</f>
        <v>Noida</v>
      </c>
      <c r="V106" t="str">
        <f>TRIM(CLEAN(tbl_Operations[[#This Row],[Channel]]))</f>
        <v>Email</v>
      </c>
      <c r="W106" t="str">
        <f t="shared" si="5"/>
        <v>Data Correction</v>
      </c>
      <c r="X106" t="str">
        <f t="shared" si="6"/>
        <v>Procurement</v>
      </c>
      <c r="Y106" t="str">
        <f t="shared" si="7"/>
        <v>Within SLA</v>
      </c>
      <c r="Z106" t="str">
        <f t="shared" si="8"/>
        <v>Normal</v>
      </c>
      <c r="AA106" t="str" cm="1">
        <f t="array" ref="AA106">_xlfn.IFS(
J106&lt;=K106*0.5,"Excellent",
J106&lt;=K106,"Good",
J106&lt;=K106*1.5,"At Risk",
TRUE,"Critical"
)</f>
        <v>Excellent</v>
      </c>
      <c r="AB106" t="str">
        <f t="shared" si="9"/>
        <v>No Rework</v>
      </c>
    </row>
    <row r="107" spans="1:28" x14ac:dyDescent="0.3">
      <c r="A107" t="s">
        <v>188</v>
      </c>
      <c r="B107" s="1">
        <v>45946</v>
      </c>
      <c r="C107" t="s">
        <v>33</v>
      </c>
      <c r="D107" t="s">
        <v>73</v>
      </c>
      <c r="E107" t="s">
        <v>74</v>
      </c>
      <c r="F107" t="s">
        <v>24</v>
      </c>
      <c r="G107" t="s">
        <v>42</v>
      </c>
      <c r="H107" t="s">
        <v>75</v>
      </c>
      <c r="I107" t="s">
        <v>27</v>
      </c>
      <c r="J107">
        <v>8.6999999999999993</v>
      </c>
      <c r="K107">
        <v>24</v>
      </c>
      <c r="L107" t="s">
        <v>28</v>
      </c>
      <c r="M107">
        <v>0</v>
      </c>
      <c r="N107">
        <v>4.7</v>
      </c>
      <c r="O107">
        <v>450</v>
      </c>
      <c r="P107">
        <v>3915</v>
      </c>
      <c r="Q107" t="s">
        <v>51</v>
      </c>
      <c r="R107">
        <v>10</v>
      </c>
      <c r="S107" t="s">
        <v>52</v>
      </c>
      <c r="T107" t="s">
        <v>84</v>
      </c>
      <c r="U107" t="str">
        <f>TRIM(CLEAN(tbl_Operations[[#This Row],[Location]]))</f>
        <v>Chennai</v>
      </c>
      <c r="V107" t="str">
        <f>TRIM(CLEAN(tbl_Operations[[#This Row],[Channel]]))</f>
        <v>Portal</v>
      </c>
      <c r="W107" t="str">
        <f t="shared" si="5"/>
        <v>System Issue</v>
      </c>
      <c r="X107" t="str">
        <f t="shared" si="6"/>
        <v>It</v>
      </c>
      <c r="Y107" t="str">
        <f t="shared" si="7"/>
        <v>Within SLA</v>
      </c>
      <c r="Z107" t="str">
        <f t="shared" si="8"/>
        <v>Normal</v>
      </c>
      <c r="AA107" t="str" cm="1">
        <f t="array" ref="AA107">_xlfn.IFS(
J107&lt;=K107*0.5,"Excellent",
J107&lt;=K107,"Good",
J107&lt;=K107*1.5,"At Risk",
TRUE,"Critical"
)</f>
        <v>Excellent</v>
      </c>
      <c r="AB107" t="str">
        <f t="shared" si="9"/>
        <v>No Rework</v>
      </c>
    </row>
    <row r="108" spans="1:28" x14ac:dyDescent="0.3">
      <c r="A108" t="s">
        <v>189</v>
      </c>
      <c r="B108" s="1">
        <v>45848</v>
      </c>
      <c r="C108" t="s">
        <v>21</v>
      </c>
      <c r="D108" t="s">
        <v>47</v>
      </c>
      <c r="E108" t="s">
        <v>35</v>
      </c>
      <c r="F108" t="s">
        <v>49</v>
      </c>
      <c r="G108" t="s">
        <v>25</v>
      </c>
      <c r="H108" t="s">
        <v>50</v>
      </c>
      <c r="I108" t="s">
        <v>27</v>
      </c>
      <c r="J108">
        <v>5.2</v>
      </c>
      <c r="K108">
        <v>48</v>
      </c>
      <c r="L108" t="s">
        <v>28</v>
      </c>
      <c r="M108">
        <v>0</v>
      </c>
      <c r="N108">
        <v>5</v>
      </c>
      <c r="O108">
        <v>400</v>
      </c>
      <c r="P108">
        <v>2080</v>
      </c>
      <c r="Q108" t="s">
        <v>114</v>
      </c>
      <c r="R108">
        <v>7</v>
      </c>
      <c r="S108" t="s">
        <v>37</v>
      </c>
      <c r="T108" t="s">
        <v>84</v>
      </c>
      <c r="U108" t="str">
        <f>TRIM(CLEAN(tbl_Operations[[#This Row],[Location]]))</f>
        <v>Gurugram</v>
      </c>
      <c r="V108" t="str">
        <f>TRIM(CLEAN(tbl_Operations[[#This Row],[Channel]]))</f>
        <v>Email</v>
      </c>
      <c r="W108" t="str">
        <f t="shared" si="5"/>
        <v>Employee Query</v>
      </c>
      <c r="X108" t="str">
        <f t="shared" si="6"/>
        <v>Customer Support</v>
      </c>
      <c r="Y108" t="str">
        <f t="shared" si="7"/>
        <v>Within SLA</v>
      </c>
      <c r="Z108" t="str">
        <f t="shared" si="8"/>
        <v>Normal</v>
      </c>
      <c r="AA108" t="str" cm="1">
        <f t="array" ref="AA108">_xlfn.IFS(
J108&lt;=K108*0.5,"Excellent",
J108&lt;=K108,"Good",
J108&lt;=K108*1.5,"At Risk",
TRUE,"Critical"
)</f>
        <v>Excellent</v>
      </c>
      <c r="AB108" t="str">
        <f t="shared" si="9"/>
        <v>No Rework</v>
      </c>
    </row>
    <row r="109" spans="1:28" x14ac:dyDescent="0.3">
      <c r="A109" t="s">
        <v>190</v>
      </c>
      <c r="B109" s="1">
        <v>45943</v>
      </c>
      <c r="C109" t="s">
        <v>95</v>
      </c>
      <c r="D109" t="s">
        <v>55</v>
      </c>
      <c r="E109" t="s">
        <v>78</v>
      </c>
      <c r="F109" t="s">
        <v>24</v>
      </c>
      <c r="G109" t="s">
        <v>25</v>
      </c>
      <c r="H109" t="s">
        <v>66</v>
      </c>
      <c r="I109" t="s">
        <v>27</v>
      </c>
      <c r="J109">
        <v>8.6999999999999993</v>
      </c>
      <c r="K109">
        <v>24</v>
      </c>
      <c r="L109" t="s">
        <v>28</v>
      </c>
      <c r="M109">
        <v>0</v>
      </c>
      <c r="N109">
        <v>4.9000000000000004</v>
      </c>
      <c r="O109">
        <v>280</v>
      </c>
      <c r="P109">
        <v>2436</v>
      </c>
      <c r="Q109" t="s">
        <v>51</v>
      </c>
      <c r="R109">
        <v>10</v>
      </c>
      <c r="S109" t="s">
        <v>52</v>
      </c>
      <c r="T109" t="s">
        <v>31</v>
      </c>
      <c r="U109" t="str">
        <f>TRIM(CLEAN(tbl_Operations[[#This Row],[Location]]))</f>
        <v>Hyderabad</v>
      </c>
      <c r="V109" t="str">
        <f>TRIM(CLEAN(tbl_Operations[[#This Row],[Channel]]))</f>
        <v>Email</v>
      </c>
      <c r="W109" t="str">
        <f t="shared" si="5"/>
        <v>Access Request</v>
      </c>
      <c r="X109" t="str">
        <f t="shared" si="6"/>
        <v>Sales</v>
      </c>
      <c r="Y109" t="str">
        <f t="shared" si="7"/>
        <v>Within SLA</v>
      </c>
      <c r="Z109" t="str">
        <f t="shared" si="8"/>
        <v>Normal</v>
      </c>
      <c r="AA109" t="str" cm="1">
        <f t="array" ref="AA109">_xlfn.IFS(
J109&lt;=K109*0.5,"Excellent",
J109&lt;=K109,"Good",
J109&lt;=K109*1.5,"At Risk",
TRUE,"Critical"
)</f>
        <v>Excellent</v>
      </c>
      <c r="AB109" t="str">
        <f t="shared" si="9"/>
        <v>No Rework</v>
      </c>
    </row>
    <row r="110" spans="1:28" x14ac:dyDescent="0.3">
      <c r="A110" t="s">
        <v>191</v>
      </c>
      <c r="B110" s="1">
        <v>45670</v>
      </c>
      <c r="C110" t="s">
        <v>91</v>
      </c>
      <c r="D110" t="s">
        <v>73</v>
      </c>
      <c r="E110" t="s">
        <v>48</v>
      </c>
      <c r="F110" t="s">
        <v>24</v>
      </c>
      <c r="G110" t="s">
        <v>42</v>
      </c>
      <c r="H110" t="s">
        <v>26</v>
      </c>
      <c r="I110" t="s">
        <v>27</v>
      </c>
      <c r="J110">
        <v>7.8</v>
      </c>
      <c r="K110">
        <v>24</v>
      </c>
      <c r="L110" t="s">
        <v>28</v>
      </c>
      <c r="M110">
        <v>0</v>
      </c>
      <c r="N110">
        <v>4.7</v>
      </c>
      <c r="O110">
        <v>320</v>
      </c>
      <c r="P110">
        <v>2496</v>
      </c>
      <c r="Q110" t="s">
        <v>64</v>
      </c>
      <c r="R110">
        <v>1</v>
      </c>
      <c r="S110" t="s">
        <v>58</v>
      </c>
      <c r="T110" t="s">
        <v>31</v>
      </c>
      <c r="U110" t="str">
        <f>TRIM(CLEAN(tbl_Operations[[#This Row],[Location]]))</f>
        <v>Chennai</v>
      </c>
      <c r="V110" t="str">
        <f>TRIM(CLEAN(tbl_Operations[[#This Row],[Channel]]))</f>
        <v>Portal</v>
      </c>
      <c r="W110" t="str">
        <f t="shared" si="5"/>
        <v>Compliance Request</v>
      </c>
      <c r="X110" t="str">
        <f t="shared" si="6"/>
        <v>Operations</v>
      </c>
      <c r="Y110" t="str">
        <f t="shared" si="7"/>
        <v>Within SLA</v>
      </c>
      <c r="Z110" t="str">
        <f t="shared" si="8"/>
        <v>Normal</v>
      </c>
      <c r="AA110" t="str" cm="1">
        <f t="array" ref="AA110">_xlfn.IFS(
J110&lt;=K110*0.5,"Excellent",
J110&lt;=K110,"Good",
J110&lt;=K110*1.5,"At Risk",
TRUE,"Critical"
)</f>
        <v>Excellent</v>
      </c>
      <c r="AB110" t="str">
        <f t="shared" si="9"/>
        <v>No Rework</v>
      </c>
    </row>
    <row r="111" spans="1:28" x14ac:dyDescent="0.3">
      <c r="A111" t="s">
        <v>192</v>
      </c>
      <c r="B111" s="1">
        <v>46016</v>
      </c>
      <c r="C111" t="s">
        <v>77</v>
      </c>
      <c r="D111" t="s">
        <v>41</v>
      </c>
      <c r="E111" t="s">
        <v>56</v>
      </c>
      <c r="F111" t="s">
        <v>49</v>
      </c>
      <c r="G111" t="s">
        <v>25</v>
      </c>
      <c r="H111" t="s">
        <v>66</v>
      </c>
      <c r="I111" t="s">
        <v>27</v>
      </c>
      <c r="J111">
        <v>8.1999999999999993</v>
      </c>
      <c r="K111">
        <v>48</v>
      </c>
      <c r="L111" t="s">
        <v>28</v>
      </c>
      <c r="M111">
        <v>1</v>
      </c>
      <c r="N111">
        <v>4.3</v>
      </c>
      <c r="O111">
        <v>350</v>
      </c>
      <c r="P111">
        <v>2870</v>
      </c>
      <c r="Q111" t="s">
        <v>71</v>
      </c>
      <c r="R111">
        <v>12</v>
      </c>
      <c r="S111" t="s">
        <v>52</v>
      </c>
      <c r="T111" t="s">
        <v>84</v>
      </c>
      <c r="U111" t="str">
        <f>TRIM(CLEAN(tbl_Operations[[#This Row],[Location]]))</f>
        <v>Bengaluru</v>
      </c>
      <c r="V111" t="str">
        <f>TRIM(CLEAN(tbl_Operations[[#This Row],[Channel]]))</f>
        <v>Email</v>
      </c>
      <c r="W111" t="str">
        <f t="shared" si="5"/>
        <v>Vendor Query</v>
      </c>
      <c r="X111" t="str">
        <f t="shared" si="6"/>
        <v>Finance</v>
      </c>
      <c r="Y111" t="str">
        <f t="shared" si="7"/>
        <v>Within SLA</v>
      </c>
      <c r="Z111" t="str">
        <f t="shared" si="8"/>
        <v>Normal</v>
      </c>
      <c r="AA111" t="str" cm="1">
        <f t="array" ref="AA111">_xlfn.IFS(
J111&lt;=K111*0.5,"Excellent",
J111&lt;=K111,"Good",
J111&lt;=K111*1.5,"At Risk",
TRUE,"Critical"
)</f>
        <v>Excellent</v>
      </c>
      <c r="AB111" t="str">
        <f t="shared" si="9"/>
        <v>Reworked</v>
      </c>
    </row>
    <row r="112" spans="1:28" x14ac:dyDescent="0.3">
      <c r="A112" t="s">
        <v>193</v>
      </c>
      <c r="B112" s="1">
        <v>45943</v>
      </c>
      <c r="C112" t="s">
        <v>91</v>
      </c>
      <c r="D112" t="s">
        <v>41</v>
      </c>
      <c r="E112" t="s">
        <v>48</v>
      </c>
      <c r="F112" t="s">
        <v>49</v>
      </c>
      <c r="G112" t="s">
        <v>25</v>
      </c>
      <c r="H112" t="s">
        <v>26</v>
      </c>
      <c r="I112" t="s">
        <v>88</v>
      </c>
      <c r="J112">
        <v>29.2</v>
      </c>
      <c r="K112">
        <v>48</v>
      </c>
      <c r="L112" t="s">
        <v>28</v>
      </c>
      <c r="M112">
        <v>2</v>
      </c>
      <c r="N112">
        <v>3.2</v>
      </c>
      <c r="O112">
        <v>350</v>
      </c>
      <c r="P112">
        <v>10220</v>
      </c>
      <c r="Q112" t="s">
        <v>51</v>
      </c>
      <c r="R112">
        <v>10</v>
      </c>
      <c r="S112" t="s">
        <v>52</v>
      </c>
      <c r="T112" t="s">
        <v>31</v>
      </c>
      <c r="U112" t="str">
        <f>TRIM(CLEAN(tbl_Operations[[#This Row],[Location]]))</f>
        <v>Bengaluru</v>
      </c>
      <c r="V112" t="str">
        <f>TRIM(CLEAN(tbl_Operations[[#This Row],[Channel]]))</f>
        <v>Email</v>
      </c>
      <c r="W112" t="str">
        <f t="shared" si="5"/>
        <v>Compliance Request</v>
      </c>
      <c r="X112" t="str">
        <f t="shared" si="6"/>
        <v>Operations</v>
      </c>
      <c r="Y112" t="str">
        <f t="shared" si="7"/>
        <v>Within SLA</v>
      </c>
      <c r="Z112" t="str">
        <f t="shared" si="8"/>
        <v>Normal</v>
      </c>
      <c r="AA112" t="str" cm="1">
        <f t="array" ref="AA112">_xlfn.IFS(
J112&lt;=K112*0.5,"Excellent",
J112&lt;=K112,"Good",
J112&lt;=K112*1.5,"At Risk",
TRUE,"Critical"
)</f>
        <v>Good</v>
      </c>
      <c r="AB112" t="str">
        <f t="shared" si="9"/>
        <v>Reworked</v>
      </c>
    </row>
    <row r="113" spans="1:28" x14ac:dyDescent="0.3">
      <c r="A113" t="s">
        <v>194</v>
      </c>
      <c r="B113" s="1">
        <v>45992</v>
      </c>
      <c r="C113" t="s">
        <v>40</v>
      </c>
      <c r="D113" t="s">
        <v>22</v>
      </c>
      <c r="E113" t="s">
        <v>92</v>
      </c>
      <c r="F113" t="s">
        <v>24</v>
      </c>
      <c r="G113" t="s">
        <v>81</v>
      </c>
      <c r="H113" t="s">
        <v>50</v>
      </c>
      <c r="I113" t="s">
        <v>27</v>
      </c>
      <c r="J113">
        <v>22.2</v>
      </c>
      <c r="K113">
        <v>24</v>
      </c>
      <c r="L113" t="s">
        <v>28</v>
      </c>
      <c r="M113">
        <v>0</v>
      </c>
      <c r="N113">
        <v>4</v>
      </c>
      <c r="O113">
        <v>400</v>
      </c>
      <c r="P113">
        <v>8880</v>
      </c>
      <c r="Q113" t="s">
        <v>71</v>
      </c>
      <c r="R113">
        <v>12</v>
      </c>
      <c r="S113" t="s">
        <v>52</v>
      </c>
      <c r="T113" t="s">
        <v>31</v>
      </c>
      <c r="U113" t="str">
        <f>TRIM(CLEAN(tbl_Operations[[#This Row],[Location]]))</f>
        <v>Noida</v>
      </c>
      <c r="V113" t="str">
        <f>TRIM(CLEAN(tbl_Operations[[#This Row],[Channel]]))</f>
        <v>Phone</v>
      </c>
      <c r="W113" t="str">
        <f t="shared" si="5"/>
        <v>Report Request</v>
      </c>
      <c r="X113" t="str">
        <f t="shared" si="6"/>
        <v>Procurement</v>
      </c>
      <c r="Y113" t="str">
        <f t="shared" si="7"/>
        <v>Within SLA</v>
      </c>
      <c r="Z113" t="str">
        <f t="shared" si="8"/>
        <v>Normal</v>
      </c>
      <c r="AA113" t="str" cm="1">
        <f t="array" ref="AA113">_xlfn.IFS(
J113&lt;=K113*0.5,"Excellent",
J113&lt;=K113,"Good",
J113&lt;=K113*1.5,"At Risk",
TRUE,"Critical"
)</f>
        <v>Good</v>
      </c>
      <c r="AB113" t="str">
        <f t="shared" si="9"/>
        <v>No Rework</v>
      </c>
    </row>
    <row r="114" spans="1:28" x14ac:dyDescent="0.3">
      <c r="A114" t="s">
        <v>195</v>
      </c>
      <c r="B114" s="1">
        <v>45927</v>
      </c>
      <c r="C114" t="s">
        <v>21</v>
      </c>
      <c r="D114" t="s">
        <v>73</v>
      </c>
      <c r="E114" t="s">
        <v>35</v>
      </c>
      <c r="F114" t="s">
        <v>24</v>
      </c>
      <c r="G114" t="s">
        <v>25</v>
      </c>
      <c r="H114" t="s">
        <v>50</v>
      </c>
      <c r="I114" t="s">
        <v>27</v>
      </c>
      <c r="J114">
        <v>2.8</v>
      </c>
      <c r="K114">
        <v>24</v>
      </c>
      <c r="L114" t="s">
        <v>28</v>
      </c>
      <c r="M114">
        <v>0</v>
      </c>
      <c r="N114">
        <v>4.7</v>
      </c>
      <c r="O114">
        <v>280</v>
      </c>
      <c r="P114">
        <v>784</v>
      </c>
      <c r="Q114" t="s">
        <v>83</v>
      </c>
      <c r="R114">
        <v>9</v>
      </c>
      <c r="S114" t="s">
        <v>37</v>
      </c>
      <c r="T114" t="s">
        <v>68</v>
      </c>
      <c r="U114" t="str">
        <f>TRIM(CLEAN(tbl_Operations[[#This Row],[Location]]))</f>
        <v>Chennai</v>
      </c>
      <c r="V114" t="str">
        <f>TRIM(CLEAN(tbl_Operations[[#This Row],[Channel]]))</f>
        <v>Email</v>
      </c>
      <c r="W114" t="str">
        <f t="shared" si="5"/>
        <v>Employee Query</v>
      </c>
      <c r="X114" t="str">
        <f t="shared" si="6"/>
        <v>Customer Support</v>
      </c>
      <c r="Y114" t="str">
        <f t="shared" si="7"/>
        <v>Within SLA</v>
      </c>
      <c r="Z114" t="str">
        <f t="shared" si="8"/>
        <v>Normal</v>
      </c>
      <c r="AA114" t="str" cm="1">
        <f t="array" ref="AA114">_xlfn.IFS(
J114&lt;=K114*0.5,"Excellent",
J114&lt;=K114,"Good",
J114&lt;=K114*1.5,"At Risk",
TRUE,"Critical"
)</f>
        <v>Excellent</v>
      </c>
      <c r="AB114" t="str">
        <f t="shared" si="9"/>
        <v>No Rework</v>
      </c>
    </row>
    <row r="115" spans="1:28" x14ac:dyDescent="0.3">
      <c r="A115" t="s">
        <v>196</v>
      </c>
      <c r="B115" s="1">
        <v>45921</v>
      </c>
      <c r="C115" t="s">
        <v>33</v>
      </c>
      <c r="D115" t="s">
        <v>22</v>
      </c>
      <c r="E115" t="s">
        <v>23</v>
      </c>
      <c r="F115" t="s">
        <v>49</v>
      </c>
      <c r="G115" t="s">
        <v>25</v>
      </c>
      <c r="H115" t="s">
        <v>66</v>
      </c>
      <c r="I115" t="s">
        <v>88</v>
      </c>
      <c r="J115">
        <v>26.4</v>
      </c>
      <c r="K115">
        <v>48</v>
      </c>
      <c r="L115" t="s">
        <v>28</v>
      </c>
      <c r="M115">
        <v>2</v>
      </c>
      <c r="N115">
        <v>4.5999999999999996</v>
      </c>
      <c r="O115">
        <v>280</v>
      </c>
      <c r="P115">
        <v>7392</v>
      </c>
      <c r="Q115" t="s">
        <v>83</v>
      </c>
      <c r="R115">
        <v>9</v>
      </c>
      <c r="S115" t="s">
        <v>37</v>
      </c>
      <c r="T115" t="s">
        <v>102</v>
      </c>
      <c r="U115" t="str">
        <f>TRIM(CLEAN(tbl_Operations[[#This Row],[Location]]))</f>
        <v>Noida</v>
      </c>
      <c r="V115" t="str">
        <f>TRIM(CLEAN(tbl_Operations[[#This Row],[Channel]]))</f>
        <v>Email</v>
      </c>
      <c r="W115" t="str">
        <f t="shared" si="5"/>
        <v>Invoice Query</v>
      </c>
      <c r="X115" t="str">
        <f t="shared" si="6"/>
        <v>It</v>
      </c>
      <c r="Y115" t="str">
        <f t="shared" si="7"/>
        <v>Within SLA</v>
      </c>
      <c r="Z115" t="str">
        <f t="shared" si="8"/>
        <v>Normal</v>
      </c>
      <c r="AA115" t="str" cm="1">
        <f t="array" ref="AA115">_xlfn.IFS(
J115&lt;=K115*0.5,"Excellent",
J115&lt;=K115,"Good",
J115&lt;=K115*1.5,"At Risk",
TRUE,"Critical"
)</f>
        <v>Good</v>
      </c>
      <c r="AB115" t="str">
        <f t="shared" si="9"/>
        <v>Reworked</v>
      </c>
    </row>
    <row r="116" spans="1:28" x14ac:dyDescent="0.3">
      <c r="A116" t="s">
        <v>197</v>
      </c>
      <c r="B116" s="1">
        <v>45947</v>
      </c>
      <c r="C116" t="s">
        <v>77</v>
      </c>
      <c r="D116" t="s">
        <v>60</v>
      </c>
      <c r="E116" t="s">
        <v>56</v>
      </c>
      <c r="F116" t="s">
        <v>24</v>
      </c>
      <c r="G116" t="s">
        <v>25</v>
      </c>
      <c r="H116" t="s">
        <v>43</v>
      </c>
      <c r="I116" t="s">
        <v>88</v>
      </c>
      <c r="J116">
        <v>18.899999999999999</v>
      </c>
      <c r="K116">
        <v>24</v>
      </c>
      <c r="L116" t="s">
        <v>28</v>
      </c>
      <c r="M116">
        <v>2</v>
      </c>
      <c r="N116">
        <v>4</v>
      </c>
      <c r="O116">
        <v>350</v>
      </c>
      <c r="P116">
        <v>6615</v>
      </c>
      <c r="Q116" t="s">
        <v>51</v>
      </c>
      <c r="R116">
        <v>10</v>
      </c>
      <c r="S116" t="s">
        <v>52</v>
      </c>
      <c r="T116" t="s">
        <v>45</v>
      </c>
      <c r="U116" t="str">
        <f>TRIM(CLEAN(tbl_Operations[[#This Row],[Location]]))</f>
        <v>Pune</v>
      </c>
      <c r="V116" t="str">
        <f>TRIM(CLEAN(tbl_Operations[[#This Row],[Channel]]))</f>
        <v>Email</v>
      </c>
      <c r="W116" t="str">
        <f t="shared" si="5"/>
        <v>Vendor Query</v>
      </c>
      <c r="X116" t="str">
        <f t="shared" si="6"/>
        <v>Finance</v>
      </c>
      <c r="Y116" t="str">
        <f t="shared" si="7"/>
        <v>Within SLA</v>
      </c>
      <c r="Z116" t="str">
        <f t="shared" si="8"/>
        <v>Normal</v>
      </c>
      <c r="AA116" t="str" cm="1">
        <f t="array" ref="AA116">_xlfn.IFS(
J116&lt;=K116*0.5,"Excellent",
J116&lt;=K116,"Good",
J116&lt;=K116*1.5,"At Risk",
TRUE,"Critical"
)</f>
        <v>Good</v>
      </c>
      <c r="AB116" t="str">
        <f t="shared" si="9"/>
        <v>Reworked</v>
      </c>
    </row>
    <row r="117" spans="1:28" x14ac:dyDescent="0.3">
      <c r="A117" t="s">
        <v>198</v>
      </c>
      <c r="B117" s="1">
        <v>45684</v>
      </c>
      <c r="C117" t="s">
        <v>21</v>
      </c>
      <c r="D117" t="s">
        <v>73</v>
      </c>
      <c r="E117" t="s">
        <v>70</v>
      </c>
      <c r="F117" t="s">
        <v>49</v>
      </c>
      <c r="G117" t="s">
        <v>42</v>
      </c>
      <c r="H117" t="s">
        <v>26</v>
      </c>
      <c r="I117" t="s">
        <v>27</v>
      </c>
      <c r="J117">
        <v>7.8</v>
      </c>
      <c r="K117">
        <v>48</v>
      </c>
      <c r="L117" t="s">
        <v>28</v>
      </c>
      <c r="M117">
        <v>0</v>
      </c>
      <c r="N117">
        <v>5</v>
      </c>
      <c r="O117">
        <v>280</v>
      </c>
      <c r="P117">
        <v>2184</v>
      </c>
      <c r="Q117" t="s">
        <v>64</v>
      </c>
      <c r="R117">
        <v>1</v>
      </c>
      <c r="S117" t="s">
        <v>58</v>
      </c>
      <c r="T117" t="s">
        <v>31</v>
      </c>
      <c r="U117" t="str">
        <f>TRIM(CLEAN(tbl_Operations[[#This Row],[Location]]))</f>
        <v>Chennai</v>
      </c>
      <c r="V117" t="str">
        <f>TRIM(CLEAN(tbl_Operations[[#This Row],[Channel]]))</f>
        <v>Portal</v>
      </c>
      <c r="W117" t="str">
        <f t="shared" si="5"/>
        <v>Data Correction</v>
      </c>
      <c r="X117" t="str">
        <f t="shared" si="6"/>
        <v>Customer Support</v>
      </c>
      <c r="Y117" t="str">
        <f t="shared" si="7"/>
        <v>Within SLA</v>
      </c>
      <c r="Z117" t="str">
        <f t="shared" si="8"/>
        <v>Normal</v>
      </c>
      <c r="AA117" t="str" cm="1">
        <f t="array" ref="AA117">_xlfn.IFS(
J117&lt;=K117*0.5,"Excellent",
J117&lt;=K117,"Good",
J117&lt;=K117*1.5,"At Risk",
TRUE,"Critical"
)</f>
        <v>Excellent</v>
      </c>
      <c r="AB117" t="str">
        <f t="shared" si="9"/>
        <v>No Rework</v>
      </c>
    </row>
    <row r="118" spans="1:28" x14ac:dyDescent="0.3">
      <c r="A118" t="s">
        <v>199</v>
      </c>
      <c r="B118" s="1">
        <v>45755</v>
      </c>
      <c r="C118" t="s">
        <v>33</v>
      </c>
      <c r="D118" t="s">
        <v>34</v>
      </c>
      <c r="E118" t="s">
        <v>23</v>
      </c>
      <c r="F118" t="s">
        <v>24</v>
      </c>
      <c r="G118" t="s">
        <v>25</v>
      </c>
      <c r="H118" t="s">
        <v>26</v>
      </c>
      <c r="I118" t="s">
        <v>27</v>
      </c>
      <c r="J118">
        <v>8.3000000000000007</v>
      </c>
      <c r="K118">
        <v>24</v>
      </c>
      <c r="L118" t="s">
        <v>28</v>
      </c>
      <c r="M118">
        <v>0</v>
      </c>
      <c r="N118">
        <v>4.8</v>
      </c>
      <c r="O118">
        <v>400</v>
      </c>
      <c r="P118">
        <v>3320</v>
      </c>
      <c r="Q118" t="s">
        <v>89</v>
      </c>
      <c r="R118">
        <v>4</v>
      </c>
      <c r="S118" t="s">
        <v>30</v>
      </c>
      <c r="T118" t="s">
        <v>38</v>
      </c>
      <c r="U118" t="str">
        <f>TRIM(CLEAN(tbl_Operations[[#This Row],[Location]]))</f>
        <v>Mumbai</v>
      </c>
      <c r="V118" t="str">
        <f>TRIM(CLEAN(tbl_Operations[[#This Row],[Channel]]))</f>
        <v>Email</v>
      </c>
      <c r="W118" t="str">
        <f t="shared" si="5"/>
        <v>Invoice Query</v>
      </c>
      <c r="X118" t="str">
        <f t="shared" si="6"/>
        <v>It</v>
      </c>
      <c r="Y118" t="str">
        <f t="shared" si="7"/>
        <v>Within SLA</v>
      </c>
      <c r="Z118" t="str">
        <f t="shared" si="8"/>
        <v>Normal</v>
      </c>
      <c r="AA118" t="str" cm="1">
        <f t="array" ref="AA118">_xlfn.IFS(
J118&lt;=K118*0.5,"Excellent",
J118&lt;=K118,"Good",
J118&lt;=K118*1.5,"At Risk",
TRUE,"Critical"
)</f>
        <v>Excellent</v>
      </c>
      <c r="AB118" t="str">
        <f t="shared" si="9"/>
        <v>No Rework</v>
      </c>
    </row>
    <row r="119" spans="1:28" x14ac:dyDescent="0.3">
      <c r="A119" t="s">
        <v>200</v>
      </c>
      <c r="B119" s="1">
        <v>45674</v>
      </c>
      <c r="C119" t="s">
        <v>40</v>
      </c>
      <c r="D119" t="s">
        <v>47</v>
      </c>
      <c r="E119" t="s">
        <v>48</v>
      </c>
      <c r="F119" t="s">
        <v>61</v>
      </c>
      <c r="G119" t="s">
        <v>62</v>
      </c>
      <c r="H119" t="s">
        <v>50</v>
      </c>
      <c r="I119" t="s">
        <v>27</v>
      </c>
      <c r="J119">
        <v>2.8</v>
      </c>
      <c r="K119">
        <v>12</v>
      </c>
      <c r="L119" t="s">
        <v>28</v>
      </c>
      <c r="M119">
        <v>1</v>
      </c>
      <c r="N119">
        <v>4.4000000000000004</v>
      </c>
      <c r="O119">
        <v>280</v>
      </c>
      <c r="P119">
        <v>784</v>
      </c>
      <c r="Q119" t="s">
        <v>64</v>
      </c>
      <c r="R119">
        <v>1</v>
      </c>
      <c r="S119" t="s">
        <v>58</v>
      </c>
      <c r="T119" t="s">
        <v>45</v>
      </c>
      <c r="U119" t="str">
        <f>TRIM(CLEAN(tbl_Operations[[#This Row],[Location]]))</f>
        <v>Gurugram</v>
      </c>
      <c r="V119" t="str">
        <f>TRIM(CLEAN(tbl_Operations[[#This Row],[Channel]]))</f>
        <v>Teams</v>
      </c>
      <c r="W119" t="str">
        <f t="shared" si="5"/>
        <v>Compliance Request</v>
      </c>
      <c r="X119" t="str">
        <f t="shared" si="6"/>
        <v>Procurement</v>
      </c>
      <c r="Y119" t="str">
        <f t="shared" si="7"/>
        <v>Within SLA</v>
      </c>
      <c r="Z119" t="str">
        <f t="shared" si="8"/>
        <v>Normal</v>
      </c>
      <c r="AA119" t="str" cm="1">
        <f t="array" ref="AA119">_xlfn.IFS(
J119&lt;=K119*0.5,"Excellent",
J119&lt;=K119,"Good",
J119&lt;=K119*1.5,"At Risk",
TRUE,"Critical"
)</f>
        <v>Excellent</v>
      </c>
      <c r="AB119" t="str">
        <f t="shared" si="9"/>
        <v>Reworked</v>
      </c>
    </row>
    <row r="120" spans="1:28" x14ac:dyDescent="0.3">
      <c r="A120" t="s">
        <v>201</v>
      </c>
      <c r="B120" s="1">
        <v>45773</v>
      </c>
      <c r="C120" t="s">
        <v>54</v>
      </c>
      <c r="D120" t="s">
        <v>41</v>
      </c>
      <c r="E120" t="s">
        <v>78</v>
      </c>
      <c r="F120" t="s">
        <v>24</v>
      </c>
      <c r="G120" t="s">
        <v>25</v>
      </c>
      <c r="H120" t="s">
        <v>26</v>
      </c>
      <c r="I120" t="s">
        <v>101</v>
      </c>
      <c r="J120">
        <v>21.6</v>
      </c>
      <c r="K120">
        <v>24</v>
      </c>
      <c r="L120" t="s">
        <v>28</v>
      </c>
      <c r="M120">
        <v>0</v>
      </c>
      <c r="N120">
        <v>4.5999999999999996</v>
      </c>
      <c r="O120">
        <v>400</v>
      </c>
      <c r="P120">
        <v>8640</v>
      </c>
      <c r="Q120" t="s">
        <v>89</v>
      </c>
      <c r="R120">
        <v>4</v>
      </c>
      <c r="S120" t="s">
        <v>30</v>
      </c>
      <c r="T120" t="s">
        <v>68</v>
      </c>
      <c r="U120" t="str">
        <f>TRIM(CLEAN(tbl_Operations[[#This Row],[Location]]))</f>
        <v>Bengaluru</v>
      </c>
      <c r="V120" t="str">
        <f>TRIM(CLEAN(tbl_Operations[[#This Row],[Channel]]))</f>
        <v>Email</v>
      </c>
      <c r="W120" t="str">
        <f t="shared" si="5"/>
        <v>Access Request</v>
      </c>
      <c r="X120" t="str">
        <f t="shared" si="6"/>
        <v>Hr</v>
      </c>
      <c r="Y120" t="str">
        <f t="shared" si="7"/>
        <v>Within SLA</v>
      </c>
      <c r="Z120" t="str">
        <f t="shared" si="8"/>
        <v>Normal</v>
      </c>
      <c r="AA120" t="str" cm="1">
        <f t="array" ref="AA120">_xlfn.IFS(
J120&lt;=K120*0.5,"Excellent",
J120&lt;=K120,"Good",
J120&lt;=K120*1.5,"At Risk",
TRUE,"Critical"
)</f>
        <v>Good</v>
      </c>
      <c r="AB120" t="str">
        <f t="shared" si="9"/>
        <v>No Rework</v>
      </c>
    </row>
    <row r="121" spans="1:28" x14ac:dyDescent="0.3">
      <c r="A121" t="s">
        <v>202</v>
      </c>
      <c r="B121" s="1">
        <v>45873</v>
      </c>
      <c r="C121" t="s">
        <v>21</v>
      </c>
      <c r="D121" t="s">
        <v>47</v>
      </c>
      <c r="E121" t="s">
        <v>78</v>
      </c>
      <c r="F121" t="s">
        <v>24</v>
      </c>
      <c r="G121" t="s">
        <v>25</v>
      </c>
      <c r="H121" t="s">
        <v>50</v>
      </c>
      <c r="I121" t="s">
        <v>27</v>
      </c>
      <c r="J121">
        <v>6.1</v>
      </c>
      <c r="K121">
        <v>24</v>
      </c>
      <c r="L121" t="s">
        <v>28</v>
      </c>
      <c r="M121">
        <v>0</v>
      </c>
      <c r="N121">
        <v>5</v>
      </c>
      <c r="O121">
        <v>280</v>
      </c>
      <c r="P121">
        <v>1708</v>
      </c>
      <c r="Q121" t="s">
        <v>36</v>
      </c>
      <c r="R121">
        <v>8</v>
      </c>
      <c r="S121" t="s">
        <v>37</v>
      </c>
      <c r="T121" t="s">
        <v>31</v>
      </c>
      <c r="U121" t="str">
        <f>TRIM(CLEAN(tbl_Operations[[#This Row],[Location]]))</f>
        <v>Gurugram</v>
      </c>
      <c r="V121" t="str">
        <f>TRIM(CLEAN(tbl_Operations[[#This Row],[Channel]]))</f>
        <v>Email</v>
      </c>
      <c r="W121" t="str">
        <f t="shared" si="5"/>
        <v>Access Request</v>
      </c>
      <c r="X121" t="str">
        <f t="shared" si="6"/>
        <v>Customer Support</v>
      </c>
      <c r="Y121" t="str">
        <f t="shared" si="7"/>
        <v>Within SLA</v>
      </c>
      <c r="Z121" t="str">
        <f t="shared" si="8"/>
        <v>Normal</v>
      </c>
      <c r="AA121" t="str" cm="1">
        <f t="array" ref="AA121">_xlfn.IFS(
J121&lt;=K121*0.5,"Excellent",
J121&lt;=K121,"Good",
J121&lt;=K121*1.5,"At Risk",
TRUE,"Critical"
)</f>
        <v>Excellent</v>
      </c>
      <c r="AB121" t="str">
        <f t="shared" si="9"/>
        <v>No Rework</v>
      </c>
    </row>
    <row r="122" spans="1:28" x14ac:dyDescent="0.3">
      <c r="A122" t="s">
        <v>203</v>
      </c>
      <c r="B122" s="1">
        <v>45726</v>
      </c>
      <c r="C122" t="s">
        <v>33</v>
      </c>
      <c r="D122" t="s">
        <v>47</v>
      </c>
      <c r="E122" t="s">
        <v>74</v>
      </c>
      <c r="F122" t="s">
        <v>49</v>
      </c>
      <c r="G122" t="s">
        <v>81</v>
      </c>
      <c r="H122" t="s">
        <v>66</v>
      </c>
      <c r="I122" t="s">
        <v>101</v>
      </c>
      <c r="J122">
        <v>7.8</v>
      </c>
      <c r="K122">
        <v>48</v>
      </c>
      <c r="L122" t="s">
        <v>28</v>
      </c>
      <c r="M122">
        <v>0</v>
      </c>
      <c r="N122">
        <v>5</v>
      </c>
      <c r="O122">
        <v>450</v>
      </c>
      <c r="P122">
        <v>3510</v>
      </c>
      <c r="Q122" t="s">
        <v>79</v>
      </c>
      <c r="R122">
        <v>3</v>
      </c>
      <c r="S122" t="s">
        <v>58</v>
      </c>
      <c r="T122" t="s">
        <v>31</v>
      </c>
      <c r="U122" t="str">
        <f>TRIM(CLEAN(tbl_Operations[[#This Row],[Location]]))</f>
        <v>Gurugram</v>
      </c>
      <c r="V122" t="str">
        <f>TRIM(CLEAN(tbl_Operations[[#This Row],[Channel]]))</f>
        <v>Phone</v>
      </c>
      <c r="W122" t="str">
        <f t="shared" si="5"/>
        <v>System Issue</v>
      </c>
      <c r="X122" t="str">
        <f t="shared" si="6"/>
        <v>It</v>
      </c>
      <c r="Y122" t="str">
        <f t="shared" si="7"/>
        <v>Within SLA</v>
      </c>
      <c r="Z122" t="str">
        <f t="shared" si="8"/>
        <v>Normal</v>
      </c>
      <c r="AA122" t="str" cm="1">
        <f t="array" ref="AA122">_xlfn.IFS(
J122&lt;=K122*0.5,"Excellent",
J122&lt;=K122,"Good",
J122&lt;=K122*1.5,"At Risk",
TRUE,"Critical"
)</f>
        <v>Excellent</v>
      </c>
      <c r="AB122" t="str">
        <f t="shared" si="9"/>
        <v>No Rework</v>
      </c>
    </row>
    <row r="123" spans="1:28" x14ac:dyDescent="0.3">
      <c r="A123" t="s">
        <v>204</v>
      </c>
      <c r="B123" s="1">
        <v>45928</v>
      </c>
      <c r="C123" t="s">
        <v>91</v>
      </c>
      <c r="D123" t="s">
        <v>5094</v>
      </c>
      <c r="E123" t="s">
        <v>56</v>
      </c>
      <c r="F123" t="s">
        <v>49</v>
      </c>
      <c r="G123" t="s">
        <v>25</v>
      </c>
      <c r="H123" t="s">
        <v>66</v>
      </c>
      <c r="I123" t="s">
        <v>27</v>
      </c>
      <c r="J123">
        <v>16.3</v>
      </c>
      <c r="K123">
        <v>48</v>
      </c>
      <c r="L123" t="s">
        <v>28</v>
      </c>
      <c r="M123">
        <v>3</v>
      </c>
      <c r="N123">
        <v>3.7</v>
      </c>
      <c r="O123">
        <v>450</v>
      </c>
      <c r="P123">
        <v>7335</v>
      </c>
      <c r="Q123" t="s">
        <v>83</v>
      </c>
      <c r="R123">
        <v>9</v>
      </c>
      <c r="S123" t="s">
        <v>37</v>
      </c>
      <c r="T123" t="s">
        <v>102</v>
      </c>
      <c r="U123" t="str">
        <f>TRIM(CLEAN(tbl_Operations[[#This Row],[Location]]))</f>
        <v>Unknown</v>
      </c>
      <c r="V123" t="str">
        <f>TRIM(CLEAN(tbl_Operations[[#This Row],[Channel]]))</f>
        <v>Email</v>
      </c>
      <c r="W123" t="str">
        <f t="shared" si="5"/>
        <v>Vendor Query</v>
      </c>
      <c r="X123" t="str">
        <f t="shared" si="6"/>
        <v>Operations</v>
      </c>
      <c r="Y123" t="str">
        <f t="shared" si="7"/>
        <v>Within SLA</v>
      </c>
      <c r="Z123" t="str">
        <f t="shared" si="8"/>
        <v>Normal</v>
      </c>
      <c r="AA123" t="str" cm="1">
        <f t="array" ref="AA123">_xlfn.IFS(
J123&lt;=K123*0.5,"Excellent",
J123&lt;=K123,"Good",
J123&lt;=K123*1.5,"At Risk",
TRUE,"Critical"
)</f>
        <v>Excellent</v>
      </c>
      <c r="AB123" t="str">
        <f t="shared" si="9"/>
        <v>Reworked</v>
      </c>
    </row>
    <row r="124" spans="1:28" x14ac:dyDescent="0.3">
      <c r="A124" t="s">
        <v>205</v>
      </c>
      <c r="B124" s="1">
        <v>45779</v>
      </c>
      <c r="C124" t="s">
        <v>40</v>
      </c>
      <c r="D124" t="s">
        <v>34</v>
      </c>
      <c r="E124" t="s">
        <v>92</v>
      </c>
      <c r="F124" t="s">
        <v>61</v>
      </c>
      <c r="G124" t="s">
        <v>25</v>
      </c>
      <c r="H124" t="s">
        <v>26</v>
      </c>
      <c r="I124" t="s">
        <v>27</v>
      </c>
      <c r="J124">
        <v>8.3000000000000007</v>
      </c>
      <c r="K124">
        <v>12</v>
      </c>
      <c r="L124" t="s">
        <v>28</v>
      </c>
      <c r="M124">
        <v>1</v>
      </c>
      <c r="N124">
        <v>5</v>
      </c>
      <c r="O124">
        <v>350</v>
      </c>
      <c r="P124">
        <v>2905</v>
      </c>
      <c r="Q124" t="s">
        <v>44</v>
      </c>
      <c r="R124">
        <v>5</v>
      </c>
      <c r="S124" t="s">
        <v>30</v>
      </c>
      <c r="T124" t="s">
        <v>45</v>
      </c>
      <c r="U124" t="str">
        <f>TRIM(CLEAN(tbl_Operations[[#This Row],[Location]]))</f>
        <v>Mumbai</v>
      </c>
      <c r="V124" t="str">
        <f>TRIM(CLEAN(tbl_Operations[[#This Row],[Channel]]))</f>
        <v>Email</v>
      </c>
      <c r="W124" t="str">
        <f t="shared" si="5"/>
        <v>Report Request</v>
      </c>
      <c r="X124" t="str">
        <f t="shared" si="6"/>
        <v>Procurement</v>
      </c>
      <c r="Y124" t="str">
        <f t="shared" si="7"/>
        <v>Within SLA</v>
      </c>
      <c r="Z124" t="str">
        <f t="shared" si="8"/>
        <v>Normal</v>
      </c>
      <c r="AA124" t="str" cm="1">
        <f t="array" ref="AA124">_xlfn.IFS(
J124&lt;=K124*0.5,"Excellent",
J124&lt;=K124,"Good",
J124&lt;=K124*1.5,"At Risk",
TRUE,"Critical"
)</f>
        <v>Good</v>
      </c>
      <c r="AB124" t="str">
        <f t="shared" si="9"/>
        <v>Reworked</v>
      </c>
    </row>
    <row r="125" spans="1:28" x14ac:dyDescent="0.3">
      <c r="A125" t="s">
        <v>206</v>
      </c>
      <c r="B125" s="1">
        <v>45948</v>
      </c>
      <c r="C125" t="s">
        <v>77</v>
      </c>
      <c r="D125" t="s">
        <v>34</v>
      </c>
      <c r="E125" t="s">
        <v>92</v>
      </c>
      <c r="F125" t="s">
        <v>61</v>
      </c>
      <c r="G125" t="s">
        <v>81</v>
      </c>
      <c r="H125" t="s">
        <v>50</v>
      </c>
      <c r="I125" t="s">
        <v>27</v>
      </c>
      <c r="J125">
        <v>20.2</v>
      </c>
      <c r="K125">
        <v>12</v>
      </c>
      <c r="L125" t="s">
        <v>63</v>
      </c>
      <c r="M125">
        <v>0</v>
      </c>
      <c r="N125">
        <v>4.2</v>
      </c>
      <c r="O125">
        <v>350</v>
      </c>
      <c r="P125">
        <v>7070</v>
      </c>
      <c r="Q125" t="s">
        <v>51</v>
      </c>
      <c r="R125">
        <v>10</v>
      </c>
      <c r="S125" t="s">
        <v>52</v>
      </c>
      <c r="T125" t="s">
        <v>68</v>
      </c>
      <c r="U125" t="str">
        <f>TRIM(CLEAN(tbl_Operations[[#This Row],[Location]]))</f>
        <v>Mumbai</v>
      </c>
      <c r="V125" t="str">
        <f>TRIM(CLEAN(tbl_Operations[[#This Row],[Channel]]))</f>
        <v>Phone</v>
      </c>
      <c r="W125" t="str">
        <f t="shared" si="5"/>
        <v>Report Request</v>
      </c>
      <c r="X125" t="str">
        <f t="shared" si="6"/>
        <v>Finance</v>
      </c>
      <c r="Y125" t="str">
        <f t="shared" si="7"/>
        <v>SLA Breach</v>
      </c>
      <c r="Z125" t="str">
        <f t="shared" si="8"/>
        <v>Normal</v>
      </c>
      <c r="AA125" t="str" cm="1">
        <f t="array" ref="AA125">_xlfn.IFS(
J125&lt;=K125*0.5,"Excellent",
J125&lt;=K125,"Good",
J125&lt;=K125*1.5,"At Risk",
TRUE,"Critical"
)</f>
        <v>Critical</v>
      </c>
      <c r="AB125" t="str">
        <f t="shared" si="9"/>
        <v>No Rework</v>
      </c>
    </row>
    <row r="126" spans="1:28" x14ac:dyDescent="0.3">
      <c r="A126" t="s">
        <v>207</v>
      </c>
      <c r="B126" s="1">
        <v>45699</v>
      </c>
      <c r="C126" t="s">
        <v>33</v>
      </c>
      <c r="D126" t="s">
        <v>73</v>
      </c>
      <c r="E126" t="s">
        <v>74</v>
      </c>
      <c r="F126" t="s">
        <v>24</v>
      </c>
      <c r="G126" t="s">
        <v>25</v>
      </c>
      <c r="H126" t="s">
        <v>66</v>
      </c>
      <c r="I126" t="s">
        <v>88</v>
      </c>
      <c r="J126">
        <v>24.3</v>
      </c>
      <c r="K126">
        <v>24</v>
      </c>
      <c r="L126" t="s">
        <v>63</v>
      </c>
      <c r="M126">
        <v>4</v>
      </c>
      <c r="N126">
        <v>3.2</v>
      </c>
      <c r="O126">
        <v>280</v>
      </c>
      <c r="P126">
        <v>6804</v>
      </c>
      <c r="Q126" t="s">
        <v>57</v>
      </c>
      <c r="R126">
        <v>2</v>
      </c>
      <c r="S126" t="s">
        <v>58</v>
      </c>
      <c r="T126" t="s">
        <v>38</v>
      </c>
      <c r="U126" t="str">
        <f>TRIM(CLEAN(tbl_Operations[[#This Row],[Location]]))</f>
        <v>Chennai</v>
      </c>
      <c r="V126" t="str">
        <f>TRIM(CLEAN(tbl_Operations[[#This Row],[Channel]]))</f>
        <v>Email</v>
      </c>
      <c r="W126" t="str">
        <f t="shared" si="5"/>
        <v>System Issue</v>
      </c>
      <c r="X126" t="str">
        <f t="shared" si="6"/>
        <v>It</v>
      </c>
      <c r="Y126" t="str">
        <f t="shared" si="7"/>
        <v>SLA Breach</v>
      </c>
      <c r="Z126" t="str">
        <f t="shared" si="8"/>
        <v>Normal</v>
      </c>
      <c r="AA126" t="str" cm="1">
        <f t="array" ref="AA126">_xlfn.IFS(
J126&lt;=K126*0.5,"Excellent",
J126&lt;=K126,"Good",
J126&lt;=K126*1.5,"At Risk",
TRUE,"Critical"
)</f>
        <v>At Risk</v>
      </c>
      <c r="AB126" t="str">
        <f t="shared" si="9"/>
        <v>Reworked</v>
      </c>
    </row>
    <row r="127" spans="1:28" x14ac:dyDescent="0.3">
      <c r="A127" t="s">
        <v>208</v>
      </c>
      <c r="B127" s="1">
        <v>45863</v>
      </c>
      <c r="C127" t="s">
        <v>21</v>
      </c>
      <c r="D127" t="s">
        <v>34</v>
      </c>
      <c r="E127" t="s">
        <v>56</v>
      </c>
      <c r="F127" t="s">
        <v>24</v>
      </c>
      <c r="G127" t="s">
        <v>81</v>
      </c>
      <c r="H127" t="s">
        <v>50</v>
      </c>
      <c r="I127" t="s">
        <v>27</v>
      </c>
      <c r="J127">
        <v>12.3</v>
      </c>
      <c r="K127">
        <v>24</v>
      </c>
      <c r="L127" t="s">
        <v>28</v>
      </c>
      <c r="M127">
        <v>1</v>
      </c>
      <c r="N127">
        <v>4.3</v>
      </c>
      <c r="O127">
        <v>450</v>
      </c>
      <c r="P127">
        <v>5535</v>
      </c>
      <c r="Q127" t="s">
        <v>114</v>
      </c>
      <c r="R127">
        <v>7</v>
      </c>
      <c r="S127" t="s">
        <v>37</v>
      </c>
      <c r="T127" t="s">
        <v>45</v>
      </c>
      <c r="U127" t="str">
        <f>TRIM(CLEAN(tbl_Operations[[#This Row],[Location]]))</f>
        <v>Mumbai</v>
      </c>
      <c r="V127" t="str">
        <f>TRIM(CLEAN(tbl_Operations[[#This Row],[Channel]]))</f>
        <v>Phone</v>
      </c>
      <c r="W127" t="str">
        <f t="shared" si="5"/>
        <v>Vendor Query</v>
      </c>
      <c r="X127" t="str">
        <f t="shared" si="6"/>
        <v>Customer Support</v>
      </c>
      <c r="Y127" t="str">
        <f t="shared" si="7"/>
        <v>Within SLA</v>
      </c>
      <c r="Z127" t="str">
        <f t="shared" si="8"/>
        <v>Normal</v>
      </c>
      <c r="AA127" t="str" cm="1">
        <f t="array" ref="AA127">_xlfn.IFS(
J127&lt;=K127*0.5,"Excellent",
J127&lt;=K127,"Good",
J127&lt;=K127*1.5,"At Risk",
TRUE,"Critical"
)</f>
        <v>Good</v>
      </c>
      <c r="AB127" t="str">
        <f t="shared" si="9"/>
        <v>Reworked</v>
      </c>
    </row>
    <row r="128" spans="1:28" x14ac:dyDescent="0.3">
      <c r="A128" t="s">
        <v>209</v>
      </c>
      <c r="B128" s="1">
        <v>45830</v>
      </c>
      <c r="C128" t="s">
        <v>40</v>
      </c>
      <c r="D128" t="s">
        <v>55</v>
      </c>
      <c r="E128" t="s">
        <v>48</v>
      </c>
      <c r="F128" t="s">
        <v>49</v>
      </c>
      <c r="G128" t="s">
        <v>42</v>
      </c>
      <c r="H128" t="s">
        <v>66</v>
      </c>
      <c r="I128" t="s">
        <v>27</v>
      </c>
      <c r="J128">
        <v>5.4</v>
      </c>
      <c r="K128">
        <v>48</v>
      </c>
      <c r="L128" t="s">
        <v>28</v>
      </c>
      <c r="M128">
        <v>2</v>
      </c>
      <c r="N128">
        <v>4.3</v>
      </c>
      <c r="O128">
        <v>450</v>
      </c>
      <c r="P128">
        <v>2430</v>
      </c>
      <c r="Q128" t="s">
        <v>29</v>
      </c>
      <c r="R128">
        <v>6</v>
      </c>
      <c r="S128" t="s">
        <v>30</v>
      </c>
      <c r="T128" t="s">
        <v>102</v>
      </c>
      <c r="U128" t="str">
        <f>TRIM(CLEAN(tbl_Operations[[#This Row],[Location]]))</f>
        <v>Hyderabad</v>
      </c>
      <c r="V128" t="str">
        <f>TRIM(CLEAN(tbl_Operations[[#This Row],[Channel]]))</f>
        <v>Portal</v>
      </c>
      <c r="W128" t="str">
        <f t="shared" si="5"/>
        <v>Compliance Request</v>
      </c>
      <c r="X128" t="str">
        <f t="shared" si="6"/>
        <v>Procurement</v>
      </c>
      <c r="Y128" t="str">
        <f t="shared" si="7"/>
        <v>Within SLA</v>
      </c>
      <c r="Z128" t="str">
        <f t="shared" si="8"/>
        <v>Normal</v>
      </c>
      <c r="AA128" t="str" cm="1">
        <f t="array" ref="AA128">_xlfn.IFS(
J128&lt;=K128*0.5,"Excellent",
J128&lt;=K128,"Good",
J128&lt;=K128*1.5,"At Risk",
TRUE,"Critical"
)</f>
        <v>Excellent</v>
      </c>
      <c r="AB128" t="str">
        <f t="shared" si="9"/>
        <v>Reworked</v>
      </c>
    </row>
    <row r="129" spans="1:28" x14ac:dyDescent="0.3">
      <c r="A129" t="s">
        <v>210</v>
      </c>
      <c r="B129" s="1">
        <v>45908</v>
      </c>
      <c r="C129" t="s">
        <v>95</v>
      </c>
      <c r="D129" t="s">
        <v>47</v>
      </c>
      <c r="E129" t="s">
        <v>56</v>
      </c>
      <c r="F129" t="s">
        <v>24</v>
      </c>
      <c r="G129" t="s">
        <v>42</v>
      </c>
      <c r="H129" t="s">
        <v>66</v>
      </c>
      <c r="I129" t="s">
        <v>27</v>
      </c>
      <c r="J129">
        <v>14.3</v>
      </c>
      <c r="K129">
        <v>24</v>
      </c>
      <c r="L129" t="s">
        <v>28</v>
      </c>
      <c r="M129">
        <v>2</v>
      </c>
      <c r="N129">
        <v>3.8</v>
      </c>
      <c r="O129">
        <v>350</v>
      </c>
      <c r="P129">
        <v>5005</v>
      </c>
      <c r="Q129" t="s">
        <v>83</v>
      </c>
      <c r="R129">
        <v>9</v>
      </c>
      <c r="S129" t="s">
        <v>37</v>
      </c>
      <c r="T129" t="s">
        <v>31</v>
      </c>
      <c r="U129" t="str">
        <f>TRIM(CLEAN(tbl_Operations[[#This Row],[Location]]))</f>
        <v>Gurugram</v>
      </c>
      <c r="V129" t="str">
        <f>TRIM(CLEAN(tbl_Operations[[#This Row],[Channel]]))</f>
        <v>Portal</v>
      </c>
      <c r="W129" t="str">
        <f t="shared" si="5"/>
        <v>Vendor Query</v>
      </c>
      <c r="X129" t="str">
        <f t="shared" si="6"/>
        <v>Sales</v>
      </c>
      <c r="Y129" t="str">
        <f t="shared" si="7"/>
        <v>Within SLA</v>
      </c>
      <c r="Z129" t="str">
        <f t="shared" si="8"/>
        <v>Normal</v>
      </c>
      <c r="AA129" t="str" cm="1">
        <f t="array" ref="AA129">_xlfn.IFS(
J129&lt;=K129*0.5,"Excellent",
J129&lt;=K129,"Good",
J129&lt;=K129*1.5,"At Risk",
TRUE,"Critical"
)</f>
        <v>Good</v>
      </c>
      <c r="AB129" t="str">
        <f t="shared" si="9"/>
        <v>Reworked</v>
      </c>
    </row>
    <row r="130" spans="1:28" x14ac:dyDescent="0.3">
      <c r="A130" t="s">
        <v>211</v>
      </c>
      <c r="B130" s="1">
        <v>45844</v>
      </c>
      <c r="C130" t="s">
        <v>40</v>
      </c>
      <c r="D130" t="s">
        <v>22</v>
      </c>
      <c r="E130" t="s">
        <v>35</v>
      </c>
      <c r="F130" t="s">
        <v>49</v>
      </c>
      <c r="G130" t="s">
        <v>62</v>
      </c>
      <c r="H130" t="s">
        <v>26</v>
      </c>
      <c r="I130" t="s">
        <v>27</v>
      </c>
      <c r="J130">
        <v>16</v>
      </c>
      <c r="K130">
        <v>48</v>
      </c>
      <c r="L130" t="s">
        <v>28</v>
      </c>
      <c r="M130">
        <v>0</v>
      </c>
      <c r="N130">
        <v>4.7</v>
      </c>
      <c r="O130">
        <v>450</v>
      </c>
      <c r="P130">
        <v>7200</v>
      </c>
      <c r="Q130" t="s">
        <v>114</v>
      </c>
      <c r="R130">
        <v>7</v>
      </c>
      <c r="S130" t="s">
        <v>37</v>
      </c>
      <c r="T130" t="s">
        <v>102</v>
      </c>
      <c r="U130" t="str">
        <f>TRIM(CLEAN(tbl_Operations[[#This Row],[Location]]))</f>
        <v>Noida</v>
      </c>
      <c r="V130" t="str">
        <f>TRIM(CLEAN(tbl_Operations[[#This Row],[Channel]]))</f>
        <v>Teams</v>
      </c>
      <c r="W130" t="str">
        <f t="shared" ref="W130:W193" si="10">TRIM(CLEAN(E130))</f>
        <v>Employee Query</v>
      </c>
      <c r="X130" t="str">
        <f t="shared" ref="X130:X193" si="11">PROPER(TRIM(CLEAN(C130)))</f>
        <v>Procurement</v>
      </c>
      <c r="Y130" t="str">
        <f t="shared" ref="Y130:Y193" si="12">IF(J130&lt;=K130,"Within SLA","SLA Breach")</f>
        <v>Within SLA</v>
      </c>
      <c r="Z130" t="str">
        <f t="shared" ref="Z130:Z193" si="13">IF(AND(F130="Critical",Y129="SLA Breach"),"Critical Risk","Normal")</f>
        <v>Normal</v>
      </c>
      <c r="AA130" t="str" cm="1">
        <f t="array" ref="AA130">_xlfn.IFS(
J130&lt;=K130*0.5,"Excellent",
J130&lt;=K130,"Good",
J130&lt;=K130*1.5,"At Risk",
TRUE,"Critical"
)</f>
        <v>Excellent</v>
      </c>
      <c r="AB130" t="str">
        <f t="shared" ref="AB130:AB193" si="14">IF(M130&gt;0,"Reworked","No Rework")</f>
        <v>No Rework</v>
      </c>
    </row>
    <row r="131" spans="1:28" x14ac:dyDescent="0.3">
      <c r="A131" t="s">
        <v>212</v>
      </c>
      <c r="B131" s="1">
        <v>45892</v>
      </c>
      <c r="C131" t="s">
        <v>54</v>
      </c>
      <c r="D131" t="s">
        <v>47</v>
      </c>
      <c r="E131" t="s">
        <v>70</v>
      </c>
      <c r="F131" t="s">
        <v>24</v>
      </c>
      <c r="G131" t="s">
        <v>42</v>
      </c>
      <c r="H131" t="s">
        <v>75</v>
      </c>
      <c r="I131" t="s">
        <v>27</v>
      </c>
      <c r="J131">
        <v>3.6</v>
      </c>
      <c r="K131">
        <v>24</v>
      </c>
      <c r="L131" t="s">
        <v>28</v>
      </c>
      <c r="M131">
        <v>2</v>
      </c>
      <c r="N131">
        <v>4.7</v>
      </c>
      <c r="O131">
        <v>320</v>
      </c>
      <c r="P131">
        <v>1152</v>
      </c>
      <c r="Q131" t="s">
        <v>36</v>
      </c>
      <c r="R131">
        <v>8</v>
      </c>
      <c r="S131" t="s">
        <v>37</v>
      </c>
      <c r="T131" t="s">
        <v>68</v>
      </c>
      <c r="U131" t="str">
        <f>TRIM(CLEAN(tbl_Operations[[#This Row],[Location]]))</f>
        <v>Gurugram</v>
      </c>
      <c r="V131" t="str">
        <f>TRIM(CLEAN(tbl_Operations[[#This Row],[Channel]]))</f>
        <v>Portal</v>
      </c>
      <c r="W131" t="str">
        <f t="shared" si="10"/>
        <v>Data Correction</v>
      </c>
      <c r="X131" t="str">
        <f t="shared" si="11"/>
        <v>Hr</v>
      </c>
      <c r="Y131" t="str">
        <f t="shared" si="12"/>
        <v>Within SLA</v>
      </c>
      <c r="Z131" t="str">
        <f t="shared" si="13"/>
        <v>Normal</v>
      </c>
      <c r="AA131" t="str" cm="1">
        <f t="array" ref="AA131">_xlfn.IFS(
J131&lt;=K131*0.5,"Excellent",
J131&lt;=K131,"Good",
J131&lt;=K131*1.5,"At Risk",
TRUE,"Critical"
)</f>
        <v>Excellent</v>
      </c>
      <c r="AB131" t="str">
        <f t="shared" si="14"/>
        <v>Reworked</v>
      </c>
    </row>
    <row r="132" spans="1:28" x14ac:dyDescent="0.3">
      <c r="A132" t="s">
        <v>213</v>
      </c>
      <c r="B132" s="1">
        <v>45670</v>
      </c>
      <c r="C132" t="s">
        <v>95</v>
      </c>
      <c r="D132" t="s">
        <v>34</v>
      </c>
      <c r="E132" t="s">
        <v>92</v>
      </c>
      <c r="F132" t="s">
        <v>49</v>
      </c>
      <c r="G132" t="s">
        <v>62</v>
      </c>
      <c r="H132" t="s">
        <v>66</v>
      </c>
      <c r="I132" t="s">
        <v>27</v>
      </c>
      <c r="J132">
        <v>27.8</v>
      </c>
      <c r="K132">
        <v>48</v>
      </c>
      <c r="L132" t="s">
        <v>28</v>
      </c>
      <c r="M132">
        <v>1</v>
      </c>
      <c r="N132">
        <v>4.4000000000000004</v>
      </c>
      <c r="O132">
        <v>280</v>
      </c>
      <c r="P132">
        <v>7784</v>
      </c>
      <c r="Q132" t="s">
        <v>64</v>
      </c>
      <c r="R132">
        <v>1</v>
      </c>
      <c r="S132" t="s">
        <v>58</v>
      </c>
      <c r="T132" t="s">
        <v>31</v>
      </c>
      <c r="U132" t="str">
        <f>TRIM(CLEAN(tbl_Operations[[#This Row],[Location]]))</f>
        <v>Mumbai</v>
      </c>
      <c r="V132" t="str">
        <f>TRIM(CLEAN(tbl_Operations[[#This Row],[Channel]]))</f>
        <v>Teams</v>
      </c>
      <c r="W132" t="str">
        <f t="shared" si="10"/>
        <v>Report Request</v>
      </c>
      <c r="X132" t="str">
        <f t="shared" si="11"/>
        <v>Sales</v>
      </c>
      <c r="Y132" t="str">
        <f t="shared" si="12"/>
        <v>Within SLA</v>
      </c>
      <c r="Z132" t="str">
        <f t="shared" si="13"/>
        <v>Normal</v>
      </c>
      <c r="AA132" t="str" cm="1">
        <f t="array" ref="AA132">_xlfn.IFS(
J132&lt;=K132*0.5,"Excellent",
J132&lt;=K132,"Good",
J132&lt;=K132*1.5,"At Risk",
TRUE,"Critical"
)</f>
        <v>Good</v>
      </c>
      <c r="AB132" t="str">
        <f t="shared" si="14"/>
        <v>Reworked</v>
      </c>
    </row>
    <row r="133" spans="1:28" x14ac:dyDescent="0.3">
      <c r="A133" t="s">
        <v>214</v>
      </c>
      <c r="B133" s="1">
        <v>45897</v>
      </c>
      <c r="C133" t="s">
        <v>21</v>
      </c>
      <c r="D133" t="s">
        <v>60</v>
      </c>
      <c r="E133" t="s">
        <v>56</v>
      </c>
      <c r="F133" t="s">
        <v>24</v>
      </c>
      <c r="G133" t="s">
        <v>25</v>
      </c>
      <c r="H133" t="s">
        <v>75</v>
      </c>
      <c r="I133" t="s">
        <v>27</v>
      </c>
      <c r="J133">
        <v>7.2</v>
      </c>
      <c r="K133">
        <v>24</v>
      </c>
      <c r="L133" t="s">
        <v>28</v>
      </c>
      <c r="M133">
        <v>0</v>
      </c>
      <c r="N133">
        <v>5</v>
      </c>
      <c r="O133">
        <v>320</v>
      </c>
      <c r="P133">
        <v>2304</v>
      </c>
      <c r="Q133" t="s">
        <v>36</v>
      </c>
      <c r="R133">
        <v>8</v>
      </c>
      <c r="S133" t="s">
        <v>37</v>
      </c>
      <c r="T133" t="s">
        <v>84</v>
      </c>
      <c r="U133" t="str">
        <f>TRIM(CLEAN(tbl_Operations[[#This Row],[Location]]))</f>
        <v>Pune</v>
      </c>
      <c r="V133" t="str">
        <f>TRIM(CLEAN(tbl_Operations[[#This Row],[Channel]]))</f>
        <v>Email</v>
      </c>
      <c r="W133" t="str">
        <f t="shared" si="10"/>
        <v>Vendor Query</v>
      </c>
      <c r="X133" t="str">
        <f t="shared" si="11"/>
        <v>Customer Support</v>
      </c>
      <c r="Y133" t="str">
        <f t="shared" si="12"/>
        <v>Within SLA</v>
      </c>
      <c r="Z133" t="str">
        <f t="shared" si="13"/>
        <v>Normal</v>
      </c>
      <c r="AA133" t="str" cm="1">
        <f t="array" ref="AA133">_xlfn.IFS(
J133&lt;=K133*0.5,"Excellent",
J133&lt;=K133,"Good",
J133&lt;=K133*1.5,"At Risk",
TRUE,"Critical"
)</f>
        <v>Excellent</v>
      </c>
      <c r="AB133" t="str">
        <f t="shared" si="14"/>
        <v>No Rework</v>
      </c>
    </row>
    <row r="134" spans="1:28" x14ac:dyDescent="0.3">
      <c r="A134" t="s">
        <v>215</v>
      </c>
      <c r="B134" s="1">
        <v>45715</v>
      </c>
      <c r="C134" t="s">
        <v>40</v>
      </c>
      <c r="D134" t="s">
        <v>60</v>
      </c>
      <c r="E134" t="s">
        <v>23</v>
      </c>
      <c r="F134" t="s">
        <v>61</v>
      </c>
      <c r="G134" t="s">
        <v>25</v>
      </c>
      <c r="H134" t="s">
        <v>66</v>
      </c>
      <c r="I134" t="s">
        <v>88</v>
      </c>
      <c r="J134">
        <v>20.6</v>
      </c>
      <c r="K134">
        <v>12</v>
      </c>
      <c r="L134" t="s">
        <v>63</v>
      </c>
      <c r="M134">
        <v>2</v>
      </c>
      <c r="N134">
        <v>3.8</v>
      </c>
      <c r="O134">
        <v>320</v>
      </c>
      <c r="P134">
        <v>6592</v>
      </c>
      <c r="Q134" t="s">
        <v>57</v>
      </c>
      <c r="R134">
        <v>2</v>
      </c>
      <c r="S134" t="s">
        <v>58</v>
      </c>
      <c r="T134" t="s">
        <v>84</v>
      </c>
      <c r="U134" t="str">
        <f>TRIM(CLEAN(tbl_Operations[[#This Row],[Location]]))</f>
        <v>Pune</v>
      </c>
      <c r="V134" t="str">
        <f>TRIM(CLEAN(tbl_Operations[[#This Row],[Channel]]))</f>
        <v>Email</v>
      </c>
      <c r="W134" t="str">
        <f t="shared" si="10"/>
        <v>Invoice Query</v>
      </c>
      <c r="X134" t="str">
        <f t="shared" si="11"/>
        <v>Procurement</v>
      </c>
      <c r="Y134" t="str">
        <f t="shared" si="12"/>
        <v>SLA Breach</v>
      </c>
      <c r="Z134" t="str">
        <f t="shared" si="13"/>
        <v>Normal</v>
      </c>
      <c r="AA134" t="str" cm="1">
        <f t="array" ref="AA134">_xlfn.IFS(
J134&lt;=K134*0.5,"Excellent",
J134&lt;=K134,"Good",
J134&lt;=K134*1.5,"At Risk",
TRUE,"Critical"
)</f>
        <v>Critical</v>
      </c>
      <c r="AB134" t="str">
        <f t="shared" si="14"/>
        <v>Reworked</v>
      </c>
    </row>
    <row r="135" spans="1:28" x14ac:dyDescent="0.3">
      <c r="A135" t="s">
        <v>216</v>
      </c>
      <c r="B135" s="1">
        <v>45991</v>
      </c>
      <c r="C135" t="s">
        <v>21</v>
      </c>
      <c r="D135" t="s">
        <v>41</v>
      </c>
      <c r="E135" t="s">
        <v>92</v>
      </c>
      <c r="F135" t="s">
        <v>49</v>
      </c>
      <c r="G135" t="s">
        <v>25</v>
      </c>
      <c r="H135" t="s">
        <v>43</v>
      </c>
      <c r="I135" t="s">
        <v>27</v>
      </c>
      <c r="J135">
        <v>15.2</v>
      </c>
      <c r="K135">
        <v>48</v>
      </c>
      <c r="L135" t="s">
        <v>28</v>
      </c>
      <c r="M135">
        <v>1</v>
      </c>
      <c r="N135">
        <v>4.5999999999999996</v>
      </c>
      <c r="O135">
        <v>400</v>
      </c>
      <c r="P135">
        <v>6080</v>
      </c>
      <c r="Q135" t="s">
        <v>67</v>
      </c>
      <c r="R135">
        <v>11</v>
      </c>
      <c r="S135" t="s">
        <v>52</v>
      </c>
      <c r="T135" t="s">
        <v>102</v>
      </c>
      <c r="U135" t="str">
        <f>TRIM(CLEAN(tbl_Operations[[#This Row],[Location]]))</f>
        <v>Bengaluru</v>
      </c>
      <c r="V135" t="str">
        <f>TRIM(CLEAN(tbl_Operations[[#This Row],[Channel]]))</f>
        <v>Email</v>
      </c>
      <c r="W135" t="str">
        <f t="shared" si="10"/>
        <v>Report Request</v>
      </c>
      <c r="X135" t="str">
        <f t="shared" si="11"/>
        <v>Customer Support</v>
      </c>
      <c r="Y135" t="str">
        <f t="shared" si="12"/>
        <v>Within SLA</v>
      </c>
      <c r="Z135" t="str">
        <f t="shared" si="13"/>
        <v>Normal</v>
      </c>
      <c r="AA135" t="str" cm="1">
        <f t="array" ref="AA135">_xlfn.IFS(
J135&lt;=K135*0.5,"Excellent",
J135&lt;=K135,"Good",
J135&lt;=K135*1.5,"At Risk",
TRUE,"Critical"
)</f>
        <v>Excellent</v>
      </c>
      <c r="AB135" t="str">
        <f t="shared" si="14"/>
        <v>Reworked</v>
      </c>
    </row>
    <row r="136" spans="1:28" x14ac:dyDescent="0.3">
      <c r="A136" t="s">
        <v>217</v>
      </c>
      <c r="B136" s="1">
        <v>45952</v>
      </c>
      <c r="C136" t="s">
        <v>40</v>
      </c>
      <c r="D136" t="s">
        <v>22</v>
      </c>
      <c r="E136" t="s">
        <v>92</v>
      </c>
      <c r="F136" t="s">
        <v>24</v>
      </c>
      <c r="G136" t="s">
        <v>25</v>
      </c>
      <c r="H136" t="s">
        <v>75</v>
      </c>
      <c r="I136" t="s">
        <v>101</v>
      </c>
      <c r="J136">
        <v>27.7</v>
      </c>
      <c r="K136">
        <v>24</v>
      </c>
      <c r="L136" t="s">
        <v>63</v>
      </c>
      <c r="M136">
        <v>0</v>
      </c>
      <c r="N136">
        <v>3.8</v>
      </c>
      <c r="O136">
        <v>450</v>
      </c>
      <c r="P136">
        <v>12465</v>
      </c>
      <c r="Q136" t="s">
        <v>51</v>
      </c>
      <c r="R136">
        <v>10</v>
      </c>
      <c r="S136" t="s">
        <v>52</v>
      </c>
      <c r="T136" t="s">
        <v>86</v>
      </c>
      <c r="U136" t="str">
        <f>TRIM(CLEAN(tbl_Operations[[#This Row],[Location]]))</f>
        <v>Noida</v>
      </c>
      <c r="V136" t="str">
        <f>TRIM(CLEAN(tbl_Operations[[#This Row],[Channel]]))</f>
        <v>Email</v>
      </c>
      <c r="W136" t="str">
        <f t="shared" si="10"/>
        <v>Report Request</v>
      </c>
      <c r="X136" t="str">
        <f t="shared" si="11"/>
        <v>Procurement</v>
      </c>
      <c r="Y136" t="str">
        <f t="shared" si="12"/>
        <v>SLA Breach</v>
      </c>
      <c r="Z136" t="str">
        <f t="shared" si="13"/>
        <v>Normal</v>
      </c>
      <c r="AA136" t="str" cm="1">
        <f t="array" ref="AA136">_xlfn.IFS(
J136&lt;=K136*0.5,"Excellent",
J136&lt;=K136,"Good",
J136&lt;=K136*1.5,"At Risk",
TRUE,"Critical"
)</f>
        <v>At Risk</v>
      </c>
      <c r="AB136" t="str">
        <f t="shared" si="14"/>
        <v>No Rework</v>
      </c>
    </row>
    <row r="137" spans="1:28" x14ac:dyDescent="0.3">
      <c r="A137" t="s">
        <v>218</v>
      </c>
      <c r="B137" s="1">
        <v>45974</v>
      </c>
      <c r="C137" t="s">
        <v>91</v>
      </c>
      <c r="D137" t="s">
        <v>34</v>
      </c>
      <c r="E137" t="s">
        <v>74</v>
      </c>
      <c r="F137" t="s">
        <v>24</v>
      </c>
      <c r="G137" t="s">
        <v>81</v>
      </c>
      <c r="H137" t="s">
        <v>66</v>
      </c>
      <c r="I137" t="s">
        <v>27</v>
      </c>
      <c r="J137">
        <v>3.1</v>
      </c>
      <c r="K137">
        <v>24</v>
      </c>
      <c r="L137" t="s">
        <v>28</v>
      </c>
      <c r="M137">
        <v>0</v>
      </c>
      <c r="N137">
        <v>4.7</v>
      </c>
      <c r="O137">
        <v>350</v>
      </c>
      <c r="P137">
        <v>1085</v>
      </c>
      <c r="Q137" t="s">
        <v>67</v>
      </c>
      <c r="R137">
        <v>11</v>
      </c>
      <c r="S137" t="s">
        <v>52</v>
      </c>
      <c r="T137" t="s">
        <v>84</v>
      </c>
      <c r="U137" t="str">
        <f>TRIM(CLEAN(tbl_Operations[[#This Row],[Location]]))</f>
        <v>Mumbai</v>
      </c>
      <c r="V137" t="str">
        <f>TRIM(CLEAN(tbl_Operations[[#This Row],[Channel]]))</f>
        <v>Phone</v>
      </c>
      <c r="W137" t="str">
        <f t="shared" si="10"/>
        <v>System Issue</v>
      </c>
      <c r="X137" t="str">
        <f t="shared" si="11"/>
        <v>Operations</v>
      </c>
      <c r="Y137" t="str">
        <f t="shared" si="12"/>
        <v>Within SLA</v>
      </c>
      <c r="Z137" t="str">
        <f t="shared" si="13"/>
        <v>Normal</v>
      </c>
      <c r="AA137" t="str" cm="1">
        <f t="array" ref="AA137">_xlfn.IFS(
J137&lt;=K137*0.5,"Excellent",
J137&lt;=K137,"Good",
J137&lt;=K137*1.5,"At Risk",
TRUE,"Critical"
)</f>
        <v>Excellent</v>
      </c>
      <c r="AB137" t="str">
        <f t="shared" si="14"/>
        <v>No Rework</v>
      </c>
    </row>
    <row r="138" spans="1:28" x14ac:dyDescent="0.3">
      <c r="A138" t="s">
        <v>219</v>
      </c>
      <c r="B138" s="1">
        <v>45745</v>
      </c>
      <c r="C138" t="s">
        <v>77</v>
      </c>
      <c r="D138" t="s">
        <v>60</v>
      </c>
      <c r="E138" t="s">
        <v>92</v>
      </c>
      <c r="F138" t="s">
        <v>49</v>
      </c>
      <c r="G138" t="s">
        <v>62</v>
      </c>
      <c r="H138" t="s">
        <v>50</v>
      </c>
      <c r="I138" t="s">
        <v>27</v>
      </c>
      <c r="J138">
        <v>9.1</v>
      </c>
      <c r="K138">
        <v>48</v>
      </c>
      <c r="L138" t="s">
        <v>28</v>
      </c>
      <c r="M138">
        <v>1</v>
      </c>
      <c r="N138">
        <v>3.9</v>
      </c>
      <c r="O138">
        <v>450</v>
      </c>
      <c r="P138">
        <v>4095</v>
      </c>
      <c r="Q138" t="s">
        <v>79</v>
      </c>
      <c r="R138">
        <v>3</v>
      </c>
      <c r="S138" t="s">
        <v>58</v>
      </c>
      <c r="T138" t="s">
        <v>68</v>
      </c>
      <c r="U138" t="str">
        <f>TRIM(CLEAN(tbl_Operations[[#This Row],[Location]]))</f>
        <v>Pune</v>
      </c>
      <c r="V138" t="str">
        <f>TRIM(CLEAN(tbl_Operations[[#This Row],[Channel]]))</f>
        <v>Teams</v>
      </c>
      <c r="W138" t="str">
        <f t="shared" si="10"/>
        <v>Report Request</v>
      </c>
      <c r="X138" t="str">
        <f t="shared" si="11"/>
        <v>Finance</v>
      </c>
      <c r="Y138" t="str">
        <f t="shared" si="12"/>
        <v>Within SLA</v>
      </c>
      <c r="Z138" t="str">
        <f t="shared" si="13"/>
        <v>Normal</v>
      </c>
      <c r="AA138" t="str" cm="1">
        <f t="array" ref="AA138">_xlfn.IFS(
J138&lt;=K138*0.5,"Excellent",
J138&lt;=K138,"Good",
J138&lt;=K138*1.5,"At Risk",
TRUE,"Critical"
)</f>
        <v>Excellent</v>
      </c>
      <c r="AB138" t="str">
        <f t="shared" si="14"/>
        <v>Reworked</v>
      </c>
    </row>
    <row r="139" spans="1:28" x14ac:dyDescent="0.3">
      <c r="A139" t="s">
        <v>220</v>
      </c>
      <c r="B139" s="1">
        <v>45693</v>
      </c>
      <c r="C139" t="s">
        <v>40</v>
      </c>
      <c r="D139" t="s">
        <v>41</v>
      </c>
      <c r="E139" t="s">
        <v>74</v>
      </c>
      <c r="F139" t="s">
        <v>49</v>
      </c>
      <c r="G139" t="s">
        <v>25</v>
      </c>
      <c r="H139" t="s">
        <v>26</v>
      </c>
      <c r="I139" t="s">
        <v>88</v>
      </c>
      <c r="J139">
        <v>9.5</v>
      </c>
      <c r="K139">
        <v>48</v>
      </c>
      <c r="L139" t="s">
        <v>28</v>
      </c>
      <c r="M139">
        <v>2</v>
      </c>
      <c r="N139">
        <v>3.9</v>
      </c>
      <c r="O139">
        <v>350</v>
      </c>
      <c r="P139">
        <v>3325</v>
      </c>
      <c r="Q139" t="s">
        <v>57</v>
      </c>
      <c r="R139">
        <v>2</v>
      </c>
      <c r="S139" t="s">
        <v>58</v>
      </c>
      <c r="T139" t="s">
        <v>86</v>
      </c>
      <c r="U139" t="str">
        <f>TRIM(CLEAN(tbl_Operations[[#This Row],[Location]]))</f>
        <v>Bengaluru</v>
      </c>
      <c r="V139" t="str">
        <f>TRIM(CLEAN(tbl_Operations[[#This Row],[Channel]]))</f>
        <v>Email</v>
      </c>
      <c r="W139" t="str">
        <f t="shared" si="10"/>
        <v>System Issue</v>
      </c>
      <c r="X139" t="str">
        <f t="shared" si="11"/>
        <v>Procurement</v>
      </c>
      <c r="Y139" t="str">
        <f t="shared" si="12"/>
        <v>Within SLA</v>
      </c>
      <c r="Z139" t="str">
        <f t="shared" si="13"/>
        <v>Normal</v>
      </c>
      <c r="AA139" t="str" cm="1">
        <f t="array" ref="AA139">_xlfn.IFS(
J139&lt;=K139*0.5,"Excellent",
J139&lt;=K139,"Good",
J139&lt;=K139*1.5,"At Risk",
TRUE,"Critical"
)</f>
        <v>Excellent</v>
      </c>
      <c r="AB139" t="str">
        <f t="shared" si="14"/>
        <v>Reworked</v>
      </c>
    </row>
    <row r="140" spans="1:28" x14ac:dyDescent="0.3">
      <c r="A140" t="s">
        <v>221</v>
      </c>
      <c r="B140" s="1">
        <v>45930</v>
      </c>
      <c r="C140" t="s">
        <v>40</v>
      </c>
      <c r="D140" t="s">
        <v>73</v>
      </c>
      <c r="E140" t="s">
        <v>56</v>
      </c>
      <c r="F140" t="s">
        <v>24</v>
      </c>
      <c r="G140" t="s">
        <v>25</v>
      </c>
      <c r="H140" t="s">
        <v>50</v>
      </c>
      <c r="I140" t="s">
        <v>27</v>
      </c>
      <c r="J140">
        <v>3.9</v>
      </c>
      <c r="K140">
        <v>24</v>
      </c>
      <c r="L140" t="s">
        <v>28</v>
      </c>
      <c r="M140">
        <v>0</v>
      </c>
      <c r="N140">
        <v>5</v>
      </c>
      <c r="O140">
        <v>320</v>
      </c>
      <c r="P140">
        <v>1248</v>
      </c>
      <c r="Q140" t="s">
        <v>83</v>
      </c>
      <c r="R140">
        <v>9</v>
      </c>
      <c r="S140" t="s">
        <v>37</v>
      </c>
      <c r="T140" t="s">
        <v>38</v>
      </c>
      <c r="U140" t="str">
        <f>TRIM(CLEAN(tbl_Operations[[#This Row],[Location]]))</f>
        <v>Chennai</v>
      </c>
      <c r="V140" t="str">
        <f>TRIM(CLEAN(tbl_Operations[[#This Row],[Channel]]))</f>
        <v>Email</v>
      </c>
      <c r="W140" t="str">
        <f t="shared" si="10"/>
        <v>Vendor Query</v>
      </c>
      <c r="X140" t="str">
        <f t="shared" si="11"/>
        <v>Procurement</v>
      </c>
      <c r="Y140" t="str">
        <f t="shared" si="12"/>
        <v>Within SLA</v>
      </c>
      <c r="Z140" t="str">
        <f t="shared" si="13"/>
        <v>Normal</v>
      </c>
      <c r="AA140" t="str" cm="1">
        <f t="array" ref="AA140">_xlfn.IFS(
J140&lt;=K140*0.5,"Excellent",
J140&lt;=K140,"Good",
J140&lt;=K140*1.5,"At Risk",
TRUE,"Critical"
)</f>
        <v>Excellent</v>
      </c>
      <c r="AB140" t="str">
        <f t="shared" si="14"/>
        <v>No Rework</v>
      </c>
    </row>
    <row r="141" spans="1:28" x14ac:dyDescent="0.3">
      <c r="A141" t="s">
        <v>222</v>
      </c>
      <c r="B141" s="1">
        <v>45669</v>
      </c>
      <c r="C141" t="s">
        <v>77</v>
      </c>
      <c r="D141" t="s">
        <v>34</v>
      </c>
      <c r="E141" t="s">
        <v>48</v>
      </c>
      <c r="F141" t="s">
        <v>146</v>
      </c>
      <c r="G141" t="s">
        <v>25</v>
      </c>
      <c r="H141" t="s">
        <v>50</v>
      </c>
      <c r="I141" t="s">
        <v>27</v>
      </c>
      <c r="J141">
        <v>9.6999999999999993</v>
      </c>
      <c r="K141">
        <v>4</v>
      </c>
      <c r="L141" t="s">
        <v>63</v>
      </c>
      <c r="M141">
        <v>0</v>
      </c>
      <c r="N141">
        <v>3.9</v>
      </c>
      <c r="O141">
        <v>320</v>
      </c>
      <c r="P141">
        <v>3104</v>
      </c>
      <c r="Q141" t="s">
        <v>64</v>
      </c>
      <c r="R141">
        <v>1</v>
      </c>
      <c r="S141" t="s">
        <v>58</v>
      </c>
      <c r="T141" t="s">
        <v>102</v>
      </c>
      <c r="U141" t="str">
        <f>TRIM(CLEAN(tbl_Operations[[#This Row],[Location]]))</f>
        <v>Mumbai</v>
      </c>
      <c r="V141" t="str">
        <f>TRIM(CLEAN(tbl_Operations[[#This Row],[Channel]]))</f>
        <v>Email</v>
      </c>
      <c r="W141" t="str">
        <f t="shared" si="10"/>
        <v>Compliance Request</v>
      </c>
      <c r="X141" t="str">
        <f t="shared" si="11"/>
        <v>Finance</v>
      </c>
      <c r="Y141" t="str">
        <f t="shared" si="12"/>
        <v>SLA Breach</v>
      </c>
      <c r="Z141" t="str">
        <f t="shared" si="13"/>
        <v>Normal</v>
      </c>
      <c r="AA141" t="str" cm="1">
        <f t="array" ref="AA141">_xlfn.IFS(
J141&lt;=K141*0.5,"Excellent",
J141&lt;=K141,"Good",
J141&lt;=K141*1.5,"At Risk",
TRUE,"Critical"
)</f>
        <v>Critical</v>
      </c>
      <c r="AB141" t="str">
        <f t="shared" si="14"/>
        <v>No Rework</v>
      </c>
    </row>
    <row r="142" spans="1:28" x14ac:dyDescent="0.3">
      <c r="A142" t="s">
        <v>223</v>
      </c>
      <c r="B142" s="1">
        <v>45775</v>
      </c>
      <c r="C142" t="s">
        <v>54</v>
      </c>
      <c r="D142" t="s">
        <v>60</v>
      </c>
      <c r="E142" t="s">
        <v>23</v>
      </c>
      <c r="F142" t="s">
        <v>24</v>
      </c>
      <c r="G142" t="s">
        <v>25</v>
      </c>
      <c r="H142" t="s">
        <v>43</v>
      </c>
      <c r="I142" t="s">
        <v>27</v>
      </c>
      <c r="J142">
        <v>3</v>
      </c>
      <c r="K142">
        <v>24</v>
      </c>
      <c r="L142" t="s">
        <v>28</v>
      </c>
      <c r="M142">
        <v>0</v>
      </c>
      <c r="N142">
        <v>4.7</v>
      </c>
      <c r="O142">
        <v>350</v>
      </c>
      <c r="P142">
        <v>1050</v>
      </c>
      <c r="Q142" t="s">
        <v>89</v>
      </c>
      <c r="R142">
        <v>4</v>
      </c>
      <c r="S142" t="s">
        <v>30</v>
      </c>
      <c r="T142" t="s">
        <v>31</v>
      </c>
      <c r="U142" t="str">
        <f>TRIM(CLEAN(tbl_Operations[[#This Row],[Location]]))</f>
        <v>Pune</v>
      </c>
      <c r="V142" t="str">
        <f>TRIM(CLEAN(tbl_Operations[[#This Row],[Channel]]))</f>
        <v>Email</v>
      </c>
      <c r="W142" t="str">
        <f t="shared" si="10"/>
        <v>Invoice Query</v>
      </c>
      <c r="X142" t="str">
        <f t="shared" si="11"/>
        <v>Hr</v>
      </c>
      <c r="Y142" t="str">
        <f t="shared" si="12"/>
        <v>Within SLA</v>
      </c>
      <c r="Z142" t="str">
        <f t="shared" si="13"/>
        <v>Normal</v>
      </c>
      <c r="AA142" t="str" cm="1">
        <f t="array" ref="AA142">_xlfn.IFS(
J142&lt;=K142*0.5,"Excellent",
J142&lt;=K142,"Good",
J142&lt;=K142*1.5,"At Risk",
TRUE,"Critical"
)</f>
        <v>Excellent</v>
      </c>
      <c r="AB142" t="str">
        <f t="shared" si="14"/>
        <v>No Rework</v>
      </c>
    </row>
    <row r="143" spans="1:28" x14ac:dyDescent="0.3">
      <c r="A143" t="s">
        <v>224</v>
      </c>
      <c r="B143" s="1">
        <v>45859</v>
      </c>
      <c r="C143" t="s">
        <v>91</v>
      </c>
      <c r="D143" t="s">
        <v>22</v>
      </c>
      <c r="E143" t="s">
        <v>23</v>
      </c>
      <c r="F143" t="s">
        <v>146</v>
      </c>
      <c r="G143" t="s">
        <v>25</v>
      </c>
      <c r="H143" t="s">
        <v>43</v>
      </c>
      <c r="I143" t="s">
        <v>27</v>
      </c>
      <c r="J143">
        <v>22.2</v>
      </c>
      <c r="K143">
        <v>4</v>
      </c>
      <c r="L143" t="s">
        <v>63</v>
      </c>
      <c r="M143">
        <v>2</v>
      </c>
      <c r="N143">
        <v>3.7</v>
      </c>
      <c r="O143">
        <v>450</v>
      </c>
      <c r="P143">
        <v>9990</v>
      </c>
      <c r="Q143" t="s">
        <v>114</v>
      </c>
      <c r="R143">
        <v>7</v>
      </c>
      <c r="S143" t="s">
        <v>37</v>
      </c>
      <c r="T143" t="s">
        <v>31</v>
      </c>
      <c r="U143" t="str">
        <f>TRIM(CLEAN(tbl_Operations[[#This Row],[Location]]))</f>
        <v>Noida</v>
      </c>
      <c r="V143" t="str">
        <f>TRIM(CLEAN(tbl_Operations[[#This Row],[Channel]]))</f>
        <v>Email</v>
      </c>
      <c r="W143" t="str">
        <f t="shared" si="10"/>
        <v>Invoice Query</v>
      </c>
      <c r="X143" t="str">
        <f t="shared" si="11"/>
        <v>Operations</v>
      </c>
      <c r="Y143" t="str">
        <f t="shared" si="12"/>
        <v>SLA Breach</v>
      </c>
      <c r="Z143" t="str">
        <f t="shared" si="13"/>
        <v>Normal</v>
      </c>
      <c r="AA143" t="str" cm="1">
        <f t="array" ref="AA143">_xlfn.IFS(
J143&lt;=K143*0.5,"Excellent",
J143&lt;=K143,"Good",
J143&lt;=K143*1.5,"At Risk",
TRUE,"Critical"
)</f>
        <v>Critical</v>
      </c>
      <c r="AB143" t="str">
        <f t="shared" si="14"/>
        <v>Reworked</v>
      </c>
    </row>
    <row r="144" spans="1:28" x14ac:dyDescent="0.3">
      <c r="A144" t="s">
        <v>225</v>
      </c>
      <c r="B144" s="1">
        <v>45899</v>
      </c>
      <c r="C144" t="s">
        <v>54</v>
      </c>
      <c r="D144" t="s">
        <v>47</v>
      </c>
      <c r="E144" t="s">
        <v>35</v>
      </c>
      <c r="F144" t="s">
        <v>61</v>
      </c>
      <c r="G144" t="s">
        <v>62</v>
      </c>
      <c r="H144" t="s">
        <v>75</v>
      </c>
      <c r="I144" t="s">
        <v>27</v>
      </c>
      <c r="J144">
        <v>7.6</v>
      </c>
      <c r="K144">
        <v>12</v>
      </c>
      <c r="L144" t="s">
        <v>28</v>
      </c>
      <c r="M144">
        <v>0</v>
      </c>
      <c r="N144">
        <v>4.5</v>
      </c>
      <c r="O144">
        <v>350</v>
      </c>
      <c r="P144">
        <v>2660</v>
      </c>
      <c r="Q144" t="s">
        <v>36</v>
      </c>
      <c r="R144">
        <v>8</v>
      </c>
      <c r="S144" t="s">
        <v>37</v>
      </c>
      <c r="T144" t="s">
        <v>68</v>
      </c>
      <c r="U144" t="str">
        <f>TRIM(CLEAN(tbl_Operations[[#This Row],[Location]]))</f>
        <v>Gurugram</v>
      </c>
      <c r="V144" t="str">
        <f>TRIM(CLEAN(tbl_Operations[[#This Row],[Channel]]))</f>
        <v>Teams</v>
      </c>
      <c r="W144" t="str">
        <f t="shared" si="10"/>
        <v>Employee Query</v>
      </c>
      <c r="X144" t="str">
        <f t="shared" si="11"/>
        <v>Hr</v>
      </c>
      <c r="Y144" t="str">
        <f t="shared" si="12"/>
        <v>Within SLA</v>
      </c>
      <c r="Z144" t="str">
        <f t="shared" si="13"/>
        <v>Normal</v>
      </c>
      <c r="AA144" t="str" cm="1">
        <f t="array" ref="AA144">_xlfn.IFS(
J144&lt;=K144*0.5,"Excellent",
J144&lt;=K144,"Good",
J144&lt;=K144*1.5,"At Risk",
TRUE,"Critical"
)</f>
        <v>Good</v>
      </c>
      <c r="AB144" t="str">
        <f t="shared" si="14"/>
        <v>No Rework</v>
      </c>
    </row>
    <row r="145" spans="1:28" x14ac:dyDescent="0.3">
      <c r="A145" t="s">
        <v>226</v>
      </c>
      <c r="B145" s="1">
        <v>45973</v>
      </c>
      <c r="C145" t="s">
        <v>77</v>
      </c>
      <c r="D145" t="s">
        <v>60</v>
      </c>
      <c r="E145" t="s">
        <v>48</v>
      </c>
      <c r="F145" t="s">
        <v>146</v>
      </c>
      <c r="G145" t="s">
        <v>25</v>
      </c>
      <c r="H145" t="s">
        <v>66</v>
      </c>
      <c r="I145" t="s">
        <v>27</v>
      </c>
      <c r="J145">
        <v>4.7</v>
      </c>
      <c r="K145">
        <v>4</v>
      </c>
      <c r="L145" t="s">
        <v>63</v>
      </c>
      <c r="M145">
        <v>0</v>
      </c>
      <c r="N145">
        <v>4.3</v>
      </c>
      <c r="O145">
        <v>320</v>
      </c>
      <c r="P145">
        <v>1504</v>
      </c>
      <c r="Q145" t="s">
        <v>67</v>
      </c>
      <c r="R145">
        <v>11</v>
      </c>
      <c r="S145" t="s">
        <v>52</v>
      </c>
      <c r="T145" t="s">
        <v>86</v>
      </c>
      <c r="U145" t="str">
        <f>TRIM(CLEAN(tbl_Operations[[#This Row],[Location]]))</f>
        <v>Pune</v>
      </c>
      <c r="V145" t="str">
        <f>TRIM(CLEAN(tbl_Operations[[#This Row],[Channel]]))</f>
        <v>Email</v>
      </c>
      <c r="W145" t="str">
        <f t="shared" si="10"/>
        <v>Compliance Request</v>
      </c>
      <c r="X145" t="str">
        <f t="shared" si="11"/>
        <v>Finance</v>
      </c>
      <c r="Y145" t="str">
        <f t="shared" si="12"/>
        <v>SLA Breach</v>
      </c>
      <c r="Z145" t="str">
        <f t="shared" si="13"/>
        <v>Normal</v>
      </c>
      <c r="AA145" t="str" cm="1">
        <f t="array" ref="AA145">_xlfn.IFS(
J145&lt;=K145*0.5,"Excellent",
J145&lt;=K145,"Good",
J145&lt;=K145*1.5,"At Risk",
TRUE,"Critical"
)</f>
        <v>At Risk</v>
      </c>
      <c r="AB145" t="str">
        <f t="shared" si="14"/>
        <v>No Rework</v>
      </c>
    </row>
    <row r="146" spans="1:28" x14ac:dyDescent="0.3">
      <c r="A146" t="s">
        <v>227</v>
      </c>
      <c r="B146" s="1">
        <v>45889</v>
      </c>
      <c r="C146" t="s">
        <v>77</v>
      </c>
      <c r="D146" t="s">
        <v>55</v>
      </c>
      <c r="E146" t="s">
        <v>78</v>
      </c>
      <c r="F146" t="s">
        <v>49</v>
      </c>
      <c r="G146" t="s">
        <v>25</v>
      </c>
      <c r="H146" t="s">
        <v>43</v>
      </c>
      <c r="I146" t="s">
        <v>27</v>
      </c>
      <c r="J146">
        <v>31.9</v>
      </c>
      <c r="K146">
        <v>48</v>
      </c>
      <c r="L146" t="s">
        <v>28</v>
      </c>
      <c r="M146">
        <v>1</v>
      </c>
      <c r="N146">
        <v>4.0999999999999996</v>
      </c>
      <c r="O146">
        <v>450</v>
      </c>
      <c r="P146">
        <v>14355</v>
      </c>
      <c r="Q146" t="s">
        <v>36</v>
      </c>
      <c r="R146">
        <v>8</v>
      </c>
      <c r="S146" t="s">
        <v>37</v>
      </c>
      <c r="T146" t="s">
        <v>86</v>
      </c>
      <c r="U146" t="str">
        <f>TRIM(CLEAN(tbl_Operations[[#This Row],[Location]]))</f>
        <v>Hyderabad</v>
      </c>
      <c r="V146" t="str">
        <f>TRIM(CLEAN(tbl_Operations[[#This Row],[Channel]]))</f>
        <v>Email</v>
      </c>
      <c r="W146" t="str">
        <f t="shared" si="10"/>
        <v>Access Request</v>
      </c>
      <c r="X146" t="str">
        <f t="shared" si="11"/>
        <v>Finance</v>
      </c>
      <c r="Y146" t="str">
        <f t="shared" si="12"/>
        <v>Within SLA</v>
      </c>
      <c r="Z146" t="str">
        <f t="shared" si="13"/>
        <v>Normal</v>
      </c>
      <c r="AA146" t="str" cm="1">
        <f t="array" ref="AA146">_xlfn.IFS(
J146&lt;=K146*0.5,"Excellent",
J146&lt;=K146,"Good",
J146&lt;=K146*1.5,"At Risk",
TRUE,"Critical"
)</f>
        <v>Good</v>
      </c>
      <c r="AB146" t="str">
        <f t="shared" si="14"/>
        <v>Reworked</v>
      </c>
    </row>
    <row r="147" spans="1:28" x14ac:dyDescent="0.3">
      <c r="A147" t="s">
        <v>228</v>
      </c>
      <c r="B147" s="1">
        <v>45899</v>
      </c>
      <c r="C147" t="s">
        <v>54</v>
      </c>
      <c r="D147" t="s">
        <v>73</v>
      </c>
      <c r="E147" t="s">
        <v>56</v>
      </c>
      <c r="F147" t="s">
        <v>49</v>
      </c>
      <c r="G147" t="s">
        <v>25</v>
      </c>
      <c r="H147" t="s">
        <v>50</v>
      </c>
      <c r="I147" t="s">
        <v>27</v>
      </c>
      <c r="J147">
        <v>3.4</v>
      </c>
      <c r="K147">
        <v>48</v>
      </c>
      <c r="L147" t="s">
        <v>28</v>
      </c>
      <c r="M147">
        <v>2</v>
      </c>
      <c r="N147">
        <v>4.5</v>
      </c>
      <c r="O147">
        <v>450</v>
      </c>
      <c r="P147">
        <v>1530</v>
      </c>
      <c r="Q147" t="s">
        <v>36</v>
      </c>
      <c r="R147">
        <v>8</v>
      </c>
      <c r="S147" t="s">
        <v>37</v>
      </c>
      <c r="T147" t="s">
        <v>68</v>
      </c>
      <c r="U147" t="str">
        <f>TRIM(CLEAN(tbl_Operations[[#This Row],[Location]]))</f>
        <v>Chennai</v>
      </c>
      <c r="V147" t="str">
        <f>TRIM(CLEAN(tbl_Operations[[#This Row],[Channel]]))</f>
        <v>Email</v>
      </c>
      <c r="W147" t="str">
        <f t="shared" si="10"/>
        <v>Vendor Query</v>
      </c>
      <c r="X147" t="str">
        <f t="shared" si="11"/>
        <v>Hr</v>
      </c>
      <c r="Y147" t="str">
        <f t="shared" si="12"/>
        <v>Within SLA</v>
      </c>
      <c r="Z147" t="str">
        <f t="shared" si="13"/>
        <v>Normal</v>
      </c>
      <c r="AA147" t="str" cm="1">
        <f t="array" ref="AA147">_xlfn.IFS(
J147&lt;=K147*0.5,"Excellent",
J147&lt;=K147,"Good",
J147&lt;=K147*1.5,"At Risk",
TRUE,"Critical"
)</f>
        <v>Excellent</v>
      </c>
      <c r="AB147" t="str">
        <f t="shared" si="14"/>
        <v>Reworked</v>
      </c>
    </row>
    <row r="148" spans="1:28" x14ac:dyDescent="0.3">
      <c r="A148" t="s">
        <v>229</v>
      </c>
      <c r="B148" s="1">
        <v>45810</v>
      </c>
      <c r="C148" t="s">
        <v>54</v>
      </c>
      <c r="D148" t="s">
        <v>22</v>
      </c>
      <c r="E148" t="s">
        <v>70</v>
      </c>
      <c r="F148" t="s">
        <v>49</v>
      </c>
      <c r="G148" t="s">
        <v>62</v>
      </c>
      <c r="H148" t="s">
        <v>66</v>
      </c>
      <c r="I148" t="s">
        <v>27</v>
      </c>
      <c r="J148">
        <v>15.1</v>
      </c>
      <c r="K148">
        <v>48</v>
      </c>
      <c r="L148" t="s">
        <v>28</v>
      </c>
      <c r="M148">
        <v>0</v>
      </c>
      <c r="N148">
        <v>4.7</v>
      </c>
      <c r="O148">
        <v>400</v>
      </c>
      <c r="P148">
        <v>6040</v>
      </c>
      <c r="Q148" t="s">
        <v>29</v>
      </c>
      <c r="R148">
        <v>6</v>
      </c>
      <c r="S148" t="s">
        <v>30</v>
      </c>
      <c r="T148" t="s">
        <v>31</v>
      </c>
      <c r="U148" t="str">
        <f>TRIM(CLEAN(tbl_Operations[[#This Row],[Location]]))</f>
        <v>Noida</v>
      </c>
      <c r="V148" t="str">
        <f>TRIM(CLEAN(tbl_Operations[[#This Row],[Channel]]))</f>
        <v>Teams</v>
      </c>
      <c r="W148" t="str">
        <f t="shared" si="10"/>
        <v>Data Correction</v>
      </c>
      <c r="X148" t="str">
        <f t="shared" si="11"/>
        <v>Hr</v>
      </c>
      <c r="Y148" t="str">
        <f t="shared" si="12"/>
        <v>Within SLA</v>
      </c>
      <c r="Z148" t="str">
        <f t="shared" si="13"/>
        <v>Normal</v>
      </c>
      <c r="AA148" t="str" cm="1">
        <f t="array" ref="AA148">_xlfn.IFS(
J148&lt;=K148*0.5,"Excellent",
J148&lt;=K148,"Good",
J148&lt;=K148*1.5,"At Risk",
TRUE,"Critical"
)</f>
        <v>Excellent</v>
      </c>
      <c r="AB148" t="str">
        <f t="shared" si="14"/>
        <v>No Rework</v>
      </c>
    </row>
    <row r="149" spans="1:28" x14ac:dyDescent="0.3">
      <c r="A149" t="s">
        <v>230</v>
      </c>
      <c r="B149" s="1">
        <v>45816</v>
      </c>
      <c r="C149" t="s">
        <v>40</v>
      </c>
      <c r="D149" t="s">
        <v>22</v>
      </c>
      <c r="E149" t="s">
        <v>78</v>
      </c>
      <c r="F149" t="s">
        <v>24</v>
      </c>
      <c r="G149" t="s">
        <v>42</v>
      </c>
      <c r="H149" t="s">
        <v>26</v>
      </c>
      <c r="I149" t="s">
        <v>27</v>
      </c>
      <c r="J149">
        <v>5.3</v>
      </c>
      <c r="K149">
        <v>24</v>
      </c>
      <c r="L149" t="s">
        <v>28</v>
      </c>
      <c r="M149">
        <v>0</v>
      </c>
      <c r="N149">
        <v>4.9000000000000004</v>
      </c>
      <c r="O149">
        <v>350</v>
      </c>
      <c r="P149">
        <v>1855</v>
      </c>
      <c r="Q149" t="s">
        <v>29</v>
      </c>
      <c r="R149">
        <v>6</v>
      </c>
      <c r="S149" t="s">
        <v>30</v>
      </c>
      <c r="T149" t="s">
        <v>102</v>
      </c>
      <c r="U149" t="str">
        <f>TRIM(CLEAN(tbl_Operations[[#This Row],[Location]]))</f>
        <v>Noida</v>
      </c>
      <c r="V149" t="str">
        <f>TRIM(CLEAN(tbl_Operations[[#This Row],[Channel]]))</f>
        <v>Portal</v>
      </c>
      <c r="W149" t="str">
        <f t="shared" si="10"/>
        <v>Access Request</v>
      </c>
      <c r="X149" t="str">
        <f t="shared" si="11"/>
        <v>Procurement</v>
      </c>
      <c r="Y149" t="str">
        <f t="shared" si="12"/>
        <v>Within SLA</v>
      </c>
      <c r="Z149" t="str">
        <f t="shared" si="13"/>
        <v>Normal</v>
      </c>
      <c r="AA149" t="str" cm="1">
        <f t="array" ref="AA149">_xlfn.IFS(
J149&lt;=K149*0.5,"Excellent",
J149&lt;=K149,"Good",
J149&lt;=K149*1.5,"At Risk",
TRUE,"Critical"
)</f>
        <v>Excellent</v>
      </c>
      <c r="AB149" t="str">
        <f t="shared" si="14"/>
        <v>No Rework</v>
      </c>
    </row>
    <row r="150" spans="1:28" x14ac:dyDescent="0.3">
      <c r="A150" t="s">
        <v>231</v>
      </c>
      <c r="B150" s="1">
        <v>45658</v>
      </c>
      <c r="C150" t="s">
        <v>91</v>
      </c>
      <c r="D150" t="s">
        <v>60</v>
      </c>
      <c r="E150" t="s">
        <v>48</v>
      </c>
      <c r="F150" t="s">
        <v>49</v>
      </c>
      <c r="G150" t="s">
        <v>25</v>
      </c>
      <c r="H150" t="s">
        <v>43</v>
      </c>
      <c r="I150" t="s">
        <v>27</v>
      </c>
      <c r="J150">
        <v>14.5</v>
      </c>
      <c r="K150">
        <v>48</v>
      </c>
      <c r="L150" t="s">
        <v>28</v>
      </c>
      <c r="M150">
        <v>0</v>
      </c>
      <c r="N150">
        <v>4.8</v>
      </c>
      <c r="O150">
        <v>320</v>
      </c>
      <c r="P150">
        <v>4640</v>
      </c>
      <c r="Q150" t="s">
        <v>64</v>
      </c>
      <c r="R150">
        <v>1</v>
      </c>
      <c r="S150" t="s">
        <v>58</v>
      </c>
      <c r="T150" t="s">
        <v>86</v>
      </c>
      <c r="U150" t="str">
        <f>TRIM(CLEAN(tbl_Operations[[#This Row],[Location]]))</f>
        <v>Pune</v>
      </c>
      <c r="V150" t="str">
        <f>TRIM(CLEAN(tbl_Operations[[#This Row],[Channel]]))</f>
        <v>Email</v>
      </c>
      <c r="W150" t="str">
        <f t="shared" si="10"/>
        <v>Compliance Request</v>
      </c>
      <c r="X150" t="str">
        <f t="shared" si="11"/>
        <v>Operations</v>
      </c>
      <c r="Y150" t="str">
        <f t="shared" si="12"/>
        <v>Within SLA</v>
      </c>
      <c r="Z150" t="str">
        <f t="shared" si="13"/>
        <v>Normal</v>
      </c>
      <c r="AA150" t="str" cm="1">
        <f t="array" ref="AA150">_xlfn.IFS(
J150&lt;=K150*0.5,"Excellent",
J150&lt;=K150,"Good",
J150&lt;=K150*1.5,"At Risk",
TRUE,"Critical"
)</f>
        <v>Excellent</v>
      </c>
      <c r="AB150" t="str">
        <f t="shared" si="14"/>
        <v>No Rework</v>
      </c>
    </row>
    <row r="151" spans="1:28" x14ac:dyDescent="0.3">
      <c r="A151" t="s">
        <v>232</v>
      </c>
      <c r="B151" s="1">
        <v>45726</v>
      </c>
      <c r="C151" t="s">
        <v>33</v>
      </c>
      <c r="D151" t="s">
        <v>34</v>
      </c>
      <c r="E151" t="s">
        <v>23</v>
      </c>
      <c r="F151" t="s">
        <v>49</v>
      </c>
      <c r="G151" t="s">
        <v>25</v>
      </c>
      <c r="H151" t="s">
        <v>5095</v>
      </c>
      <c r="I151" t="s">
        <v>27</v>
      </c>
      <c r="J151">
        <v>9.1</v>
      </c>
      <c r="K151">
        <v>48</v>
      </c>
      <c r="L151" t="s">
        <v>28</v>
      </c>
      <c r="M151">
        <v>0</v>
      </c>
      <c r="N151">
        <v>4.7</v>
      </c>
      <c r="O151">
        <v>400</v>
      </c>
      <c r="P151">
        <v>3640</v>
      </c>
      <c r="Q151" t="s">
        <v>79</v>
      </c>
      <c r="R151">
        <v>3</v>
      </c>
      <c r="S151" t="s">
        <v>58</v>
      </c>
      <c r="T151" t="s">
        <v>31</v>
      </c>
      <c r="U151" t="str">
        <f>TRIM(CLEAN(tbl_Operations[[#This Row],[Location]]))</f>
        <v>Mumbai</v>
      </c>
      <c r="V151" t="str">
        <f>TRIM(CLEAN(tbl_Operations[[#This Row],[Channel]]))</f>
        <v>Email</v>
      </c>
      <c r="W151" t="str">
        <f t="shared" si="10"/>
        <v>Invoice Query</v>
      </c>
      <c r="X151" t="str">
        <f t="shared" si="11"/>
        <v>It</v>
      </c>
      <c r="Y151" t="str">
        <f t="shared" si="12"/>
        <v>Within SLA</v>
      </c>
      <c r="Z151" t="str">
        <f t="shared" si="13"/>
        <v>Normal</v>
      </c>
      <c r="AA151" t="str" cm="1">
        <f t="array" ref="AA151">_xlfn.IFS(
J151&lt;=K151*0.5,"Excellent",
J151&lt;=K151,"Good",
J151&lt;=K151*1.5,"At Risk",
TRUE,"Critical"
)</f>
        <v>Excellent</v>
      </c>
      <c r="AB151" t="str">
        <f t="shared" si="14"/>
        <v>No Rework</v>
      </c>
    </row>
    <row r="152" spans="1:28" x14ac:dyDescent="0.3">
      <c r="A152" t="s">
        <v>233</v>
      </c>
      <c r="B152" s="1">
        <v>45967</v>
      </c>
      <c r="C152" t="s">
        <v>77</v>
      </c>
      <c r="D152" t="s">
        <v>41</v>
      </c>
      <c r="E152" t="s">
        <v>92</v>
      </c>
      <c r="F152" t="s">
        <v>24</v>
      </c>
      <c r="G152" t="s">
        <v>62</v>
      </c>
      <c r="H152" t="s">
        <v>50</v>
      </c>
      <c r="I152" t="s">
        <v>101</v>
      </c>
      <c r="J152">
        <v>7.4</v>
      </c>
      <c r="K152">
        <v>24</v>
      </c>
      <c r="L152" t="s">
        <v>28</v>
      </c>
      <c r="M152">
        <v>0</v>
      </c>
      <c r="N152">
        <v>4.7</v>
      </c>
      <c r="O152">
        <v>320</v>
      </c>
      <c r="P152">
        <v>2368</v>
      </c>
      <c r="Q152" t="s">
        <v>67</v>
      </c>
      <c r="R152">
        <v>11</v>
      </c>
      <c r="S152" t="s">
        <v>52</v>
      </c>
      <c r="T152" t="s">
        <v>84</v>
      </c>
      <c r="U152" t="str">
        <f>TRIM(CLEAN(tbl_Operations[[#This Row],[Location]]))</f>
        <v>Bengaluru</v>
      </c>
      <c r="V152" t="str">
        <f>TRIM(CLEAN(tbl_Operations[[#This Row],[Channel]]))</f>
        <v>Teams</v>
      </c>
      <c r="W152" t="str">
        <f t="shared" si="10"/>
        <v>Report Request</v>
      </c>
      <c r="X152" t="str">
        <f t="shared" si="11"/>
        <v>Finance</v>
      </c>
      <c r="Y152" t="str">
        <f t="shared" si="12"/>
        <v>Within SLA</v>
      </c>
      <c r="Z152" t="str">
        <f t="shared" si="13"/>
        <v>Normal</v>
      </c>
      <c r="AA152" t="str" cm="1">
        <f t="array" ref="AA152">_xlfn.IFS(
J152&lt;=K152*0.5,"Excellent",
J152&lt;=K152,"Good",
J152&lt;=K152*1.5,"At Risk",
TRUE,"Critical"
)</f>
        <v>Excellent</v>
      </c>
      <c r="AB152" t="str">
        <f t="shared" si="14"/>
        <v>No Rework</v>
      </c>
    </row>
    <row r="153" spans="1:28" x14ac:dyDescent="0.3">
      <c r="A153" t="s">
        <v>234</v>
      </c>
      <c r="B153" s="1">
        <v>45795</v>
      </c>
      <c r="C153" t="s">
        <v>40</v>
      </c>
      <c r="D153" t="s">
        <v>55</v>
      </c>
      <c r="E153" t="s">
        <v>48</v>
      </c>
      <c r="F153" t="s">
        <v>61</v>
      </c>
      <c r="G153" t="s">
        <v>42</v>
      </c>
      <c r="H153" t="s">
        <v>50</v>
      </c>
      <c r="I153" t="s">
        <v>27</v>
      </c>
      <c r="J153">
        <v>2.2000000000000002</v>
      </c>
      <c r="K153">
        <v>12</v>
      </c>
      <c r="L153" t="s">
        <v>28</v>
      </c>
      <c r="M153">
        <v>0</v>
      </c>
      <c r="N153">
        <v>5</v>
      </c>
      <c r="O153">
        <v>280</v>
      </c>
      <c r="P153">
        <v>616</v>
      </c>
      <c r="Q153" t="s">
        <v>44</v>
      </c>
      <c r="R153">
        <v>5</v>
      </c>
      <c r="S153" t="s">
        <v>30</v>
      </c>
      <c r="T153" t="s">
        <v>102</v>
      </c>
      <c r="U153" t="str">
        <f>TRIM(CLEAN(tbl_Operations[[#This Row],[Location]]))</f>
        <v>Hyderabad</v>
      </c>
      <c r="V153" t="str">
        <f>TRIM(CLEAN(tbl_Operations[[#This Row],[Channel]]))</f>
        <v>Portal</v>
      </c>
      <c r="W153" t="str">
        <f t="shared" si="10"/>
        <v>Compliance Request</v>
      </c>
      <c r="X153" t="str">
        <f t="shared" si="11"/>
        <v>Procurement</v>
      </c>
      <c r="Y153" t="str">
        <f t="shared" si="12"/>
        <v>Within SLA</v>
      </c>
      <c r="Z153" t="str">
        <f t="shared" si="13"/>
        <v>Normal</v>
      </c>
      <c r="AA153" t="str" cm="1">
        <f t="array" ref="AA153">_xlfn.IFS(
J153&lt;=K153*0.5,"Excellent",
J153&lt;=K153,"Good",
J153&lt;=K153*1.5,"At Risk",
TRUE,"Critical"
)</f>
        <v>Excellent</v>
      </c>
      <c r="AB153" t="str">
        <f t="shared" si="14"/>
        <v>No Rework</v>
      </c>
    </row>
    <row r="154" spans="1:28" x14ac:dyDescent="0.3">
      <c r="A154" t="s">
        <v>235</v>
      </c>
      <c r="B154" s="1">
        <v>45685</v>
      </c>
      <c r="C154" t="s">
        <v>21</v>
      </c>
      <c r="D154" t="s">
        <v>41</v>
      </c>
      <c r="E154" t="s">
        <v>48</v>
      </c>
      <c r="F154" t="s">
        <v>24</v>
      </c>
      <c r="G154" t="s">
        <v>42</v>
      </c>
      <c r="H154" t="s">
        <v>66</v>
      </c>
      <c r="I154" t="s">
        <v>27</v>
      </c>
      <c r="J154">
        <v>1.1000000000000001</v>
      </c>
      <c r="K154">
        <v>24</v>
      </c>
      <c r="L154" t="s">
        <v>28</v>
      </c>
      <c r="M154">
        <v>0</v>
      </c>
      <c r="N154">
        <v>5</v>
      </c>
      <c r="O154">
        <v>400</v>
      </c>
      <c r="P154">
        <v>440</v>
      </c>
      <c r="Q154" t="s">
        <v>64</v>
      </c>
      <c r="R154">
        <v>1</v>
      </c>
      <c r="S154" t="s">
        <v>58</v>
      </c>
      <c r="T154" t="s">
        <v>38</v>
      </c>
      <c r="U154" t="str">
        <f>TRIM(CLEAN(tbl_Operations[[#This Row],[Location]]))</f>
        <v>Bengaluru</v>
      </c>
      <c r="V154" t="str">
        <f>TRIM(CLEAN(tbl_Operations[[#This Row],[Channel]]))</f>
        <v>Portal</v>
      </c>
      <c r="W154" t="str">
        <f t="shared" si="10"/>
        <v>Compliance Request</v>
      </c>
      <c r="X154" t="str">
        <f t="shared" si="11"/>
        <v>Customer Support</v>
      </c>
      <c r="Y154" t="str">
        <f t="shared" si="12"/>
        <v>Within SLA</v>
      </c>
      <c r="Z154" t="str">
        <f t="shared" si="13"/>
        <v>Normal</v>
      </c>
      <c r="AA154" t="str" cm="1">
        <f t="array" ref="AA154">_xlfn.IFS(
J154&lt;=K154*0.5,"Excellent",
J154&lt;=K154,"Good",
J154&lt;=K154*1.5,"At Risk",
TRUE,"Critical"
)</f>
        <v>Excellent</v>
      </c>
      <c r="AB154" t="str">
        <f t="shared" si="14"/>
        <v>No Rework</v>
      </c>
    </row>
    <row r="155" spans="1:28" x14ac:dyDescent="0.3">
      <c r="A155" t="s">
        <v>236</v>
      </c>
      <c r="B155" s="1">
        <v>45788</v>
      </c>
      <c r="C155" t="s">
        <v>91</v>
      </c>
      <c r="D155" t="s">
        <v>47</v>
      </c>
      <c r="E155" t="s">
        <v>23</v>
      </c>
      <c r="F155" t="s">
        <v>24</v>
      </c>
      <c r="G155" t="s">
        <v>42</v>
      </c>
      <c r="H155" t="s">
        <v>66</v>
      </c>
      <c r="I155" t="s">
        <v>101</v>
      </c>
      <c r="J155">
        <v>3.6</v>
      </c>
      <c r="K155">
        <v>24</v>
      </c>
      <c r="L155" t="s">
        <v>28</v>
      </c>
      <c r="M155">
        <v>0</v>
      </c>
      <c r="N155">
        <v>4.8</v>
      </c>
      <c r="O155">
        <v>350</v>
      </c>
      <c r="P155">
        <v>1260</v>
      </c>
      <c r="Q155" t="s">
        <v>44</v>
      </c>
      <c r="R155">
        <v>5</v>
      </c>
      <c r="S155" t="s">
        <v>30</v>
      </c>
      <c r="T155" t="s">
        <v>102</v>
      </c>
      <c r="U155" t="str">
        <f>TRIM(CLEAN(tbl_Operations[[#This Row],[Location]]))</f>
        <v>Gurugram</v>
      </c>
      <c r="V155" t="str">
        <f>TRIM(CLEAN(tbl_Operations[[#This Row],[Channel]]))</f>
        <v>Portal</v>
      </c>
      <c r="W155" t="str">
        <f t="shared" si="10"/>
        <v>Invoice Query</v>
      </c>
      <c r="X155" t="str">
        <f t="shared" si="11"/>
        <v>Operations</v>
      </c>
      <c r="Y155" t="str">
        <f t="shared" si="12"/>
        <v>Within SLA</v>
      </c>
      <c r="Z155" t="str">
        <f t="shared" si="13"/>
        <v>Normal</v>
      </c>
      <c r="AA155" t="str" cm="1">
        <f t="array" ref="AA155">_xlfn.IFS(
J155&lt;=K155*0.5,"Excellent",
J155&lt;=K155,"Good",
J155&lt;=K155*1.5,"At Risk",
TRUE,"Critical"
)</f>
        <v>Excellent</v>
      </c>
      <c r="AB155" t="str">
        <f t="shared" si="14"/>
        <v>No Rework</v>
      </c>
    </row>
    <row r="156" spans="1:28" x14ac:dyDescent="0.3">
      <c r="A156" t="s">
        <v>237</v>
      </c>
      <c r="B156" s="1">
        <v>45775</v>
      </c>
      <c r="C156" t="s">
        <v>40</v>
      </c>
      <c r="D156" t="s">
        <v>34</v>
      </c>
      <c r="E156" t="s">
        <v>74</v>
      </c>
      <c r="F156" t="s">
        <v>49</v>
      </c>
      <c r="G156" t="s">
        <v>42</v>
      </c>
      <c r="H156" t="s">
        <v>50</v>
      </c>
      <c r="I156" t="s">
        <v>27</v>
      </c>
      <c r="J156">
        <v>6.4</v>
      </c>
      <c r="K156">
        <v>48</v>
      </c>
      <c r="L156" t="s">
        <v>28</v>
      </c>
      <c r="M156">
        <v>0</v>
      </c>
      <c r="N156">
        <v>4.8</v>
      </c>
      <c r="O156">
        <v>320</v>
      </c>
      <c r="P156">
        <v>2048</v>
      </c>
      <c r="Q156" t="s">
        <v>89</v>
      </c>
      <c r="R156">
        <v>4</v>
      </c>
      <c r="S156" t="s">
        <v>30</v>
      </c>
      <c r="T156" t="s">
        <v>31</v>
      </c>
      <c r="U156" t="str">
        <f>TRIM(CLEAN(tbl_Operations[[#This Row],[Location]]))</f>
        <v>Mumbai</v>
      </c>
      <c r="V156" t="str">
        <f>TRIM(CLEAN(tbl_Operations[[#This Row],[Channel]]))</f>
        <v>Portal</v>
      </c>
      <c r="W156" t="str">
        <f t="shared" si="10"/>
        <v>System Issue</v>
      </c>
      <c r="X156" t="str">
        <f t="shared" si="11"/>
        <v>Procurement</v>
      </c>
      <c r="Y156" t="str">
        <f t="shared" si="12"/>
        <v>Within SLA</v>
      </c>
      <c r="Z156" t="str">
        <f t="shared" si="13"/>
        <v>Normal</v>
      </c>
      <c r="AA156" t="str" cm="1">
        <f t="array" ref="AA156">_xlfn.IFS(
J156&lt;=K156*0.5,"Excellent",
J156&lt;=K156,"Good",
J156&lt;=K156*1.5,"At Risk",
TRUE,"Critical"
)</f>
        <v>Excellent</v>
      </c>
      <c r="AB156" t="str">
        <f t="shared" si="14"/>
        <v>No Rework</v>
      </c>
    </row>
    <row r="157" spans="1:28" x14ac:dyDescent="0.3">
      <c r="A157" t="s">
        <v>238</v>
      </c>
      <c r="B157" s="1">
        <v>45885</v>
      </c>
      <c r="C157" t="s">
        <v>21</v>
      </c>
      <c r="D157" t="s">
        <v>73</v>
      </c>
      <c r="E157" t="s">
        <v>56</v>
      </c>
      <c r="F157" t="s">
        <v>49</v>
      </c>
      <c r="G157" t="s">
        <v>25</v>
      </c>
      <c r="H157" t="s">
        <v>75</v>
      </c>
      <c r="I157" t="s">
        <v>88</v>
      </c>
      <c r="J157">
        <v>8</v>
      </c>
      <c r="K157">
        <v>48</v>
      </c>
      <c r="L157" t="s">
        <v>28</v>
      </c>
      <c r="M157">
        <v>1</v>
      </c>
      <c r="N157">
        <v>4.7</v>
      </c>
      <c r="O157">
        <v>350</v>
      </c>
      <c r="P157">
        <v>2800</v>
      </c>
      <c r="Q157" t="s">
        <v>36</v>
      </c>
      <c r="R157">
        <v>8</v>
      </c>
      <c r="S157" t="s">
        <v>37</v>
      </c>
      <c r="T157" t="s">
        <v>68</v>
      </c>
      <c r="U157" t="str">
        <f>TRIM(CLEAN(tbl_Operations[[#This Row],[Location]]))</f>
        <v>Chennai</v>
      </c>
      <c r="V157" t="str">
        <f>TRIM(CLEAN(tbl_Operations[[#This Row],[Channel]]))</f>
        <v>Email</v>
      </c>
      <c r="W157" t="str">
        <f t="shared" si="10"/>
        <v>Vendor Query</v>
      </c>
      <c r="X157" t="str">
        <f t="shared" si="11"/>
        <v>Customer Support</v>
      </c>
      <c r="Y157" t="str">
        <f t="shared" si="12"/>
        <v>Within SLA</v>
      </c>
      <c r="Z157" t="str">
        <f t="shared" si="13"/>
        <v>Normal</v>
      </c>
      <c r="AA157" t="str" cm="1">
        <f t="array" ref="AA157">_xlfn.IFS(
J157&lt;=K157*0.5,"Excellent",
J157&lt;=K157,"Good",
J157&lt;=K157*1.5,"At Risk",
TRUE,"Critical"
)</f>
        <v>Excellent</v>
      </c>
      <c r="AB157" t="str">
        <f t="shared" si="14"/>
        <v>Reworked</v>
      </c>
    </row>
    <row r="158" spans="1:28" x14ac:dyDescent="0.3">
      <c r="A158" t="s">
        <v>239</v>
      </c>
      <c r="B158" s="1">
        <v>45843</v>
      </c>
      <c r="C158" t="s">
        <v>91</v>
      </c>
      <c r="D158" t="s">
        <v>47</v>
      </c>
      <c r="E158" t="s">
        <v>70</v>
      </c>
      <c r="F158" t="s">
        <v>61</v>
      </c>
      <c r="G158" t="s">
        <v>25</v>
      </c>
      <c r="H158" t="s">
        <v>43</v>
      </c>
      <c r="I158" t="s">
        <v>27</v>
      </c>
      <c r="J158">
        <v>21.4</v>
      </c>
      <c r="K158">
        <v>12</v>
      </c>
      <c r="L158" t="s">
        <v>63</v>
      </c>
      <c r="M158">
        <v>1</v>
      </c>
      <c r="N158">
        <v>4.7</v>
      </c>
      <c r="O158">
        <v>400</v>
      </c>
      <c r="P158">
        <v>8560</v>
      </c>
      <c r="Q158" t="s">
        <v>114</v>
      </c>
      <c r="R158">
        <v>7</v>
      </c>
      <c r="S158" t="s">
        <v>37</v>
      </c>
      <c r="T158" t="s">
        <v>68</v>
      </c>
      <c r="U158" t="str">
        <f>TRIM(CLEAN(tbl_Operations[[#This Row],[Location]]))</f>
        <v>Gurugram</v>
      </c>
      <c r="V158" t="str">
        <f>TRIM(CLEAN(tbl_Operations[[#This Row],[Channel]]))</f>
        <v>Email</v>
      </c>
      <c r="W158" t="str">
        <f t="shared" si="10"/>
        <v>Data Correction</v>
      </c>
      <c r="X158" t="str">
        <f t="shared" si="11"/>
        <v>Operations</v>
      </c>
      <c r="Y158" t="str">
        <f t="shared" si="12"/>
        <v>SLA Breach</v>
      </c>
      <c r="Z158" t="str">
        <f t="shared" si="13"/>
        <v>Normal</v>
      </c>
      <c r="AA158" t="str" cm="1">
        <f t="array" ref="AA158">_xlfn.IFS(
J158&lt;=K158*0.5,"Excellent",
J158&lt;=K158,"Good",
J158&lt;=K158*1.5,"At Risk",
TRUE,"Critical"
)</f>
        <v>Critical</v>
      </c>
      <c r="AB158" t="str">
        <f t="shared" si="14"/>
        <v>Reworked</v>
      </c>
    </row>
    <row r="159" spans="1:28" x14ac:dyDescent="0.3">
      <c r="A159" t="s">
        <v>240</v>
      </c>
      <c r="B159" s="1">
        <v>46016</v>
      </c>
      <c r="C159" t="s">
        <v>95</v>
      </c>
      <c r="D159" t="s">
        <v>47</v>
      </c>
      <c r="E159" t="s">
        <v>48</v>
      </c>
      <c r="F159" t="s">
        <v>49</v>
      </c>
      <c r="G159" t="s">
        <v>62</v>
      </c>
      <c r="H159" t="s">
        <v>50</v>
      </c>
      <c r="I159" t="s">
        <v>27</v>
      </c>
      <c r="J159">
        <v>2.2000000000000002</v>
      </c>
      <c r="K159">
        <v>48</v>
      </c>
      <c r="L159" t="s">
        <v>28</v>
      </c>
      <c r="M159">
        <v>0</v>
      </c>
      <c r="N159">
        <v>4.7</v>
      </c>
      <c r="O159">
        <v>280</v>
      </c>
      <c r="P159">
        <v>616</v>
      </c>
      <c r="Q159" t="s">
        <v>71</v>
      </c>
      <c r="R159">
        <v>12</v>
      </c>
      <c r="S159" t="s">
        <v>52</v>
      </c>
      <c r="T159" t="s">
        <v>84</v>
      </c>
      <c r="U159" t="str">
        <f>TRIM(CLEAN(tbl_Operations[[#This Row],[Location]]))</f>
        <v>Gurugram</v>
      </c>
      <c r="V159" t="str">
        <f>TRIM(CLEAN(tbl_Operations[[#This Row],[Channel]]))</f>
        <v>Teams</v>
      </c>
      <c r="W159" t="str">
        <f t="shared" si="10"/>
        <v>Compliance Request</v>
      </c>
      <c r="X159" t="str">
        <f t="shared" si="11"/>
        <v>Sales</v>
      </c>
      <c r="Y159" t="str">
        <f t="shared" si="12"/>
        <v>Within SLA</v>
      </c>
      <c r="Z159" t="str">
        <f t="shared" si="13"/>
        <v>Normal</v>
      </c>
      <c r="AA159" t="str" cm="1">
        <f t="array" ref="AA159">_xlfn.IFS(
J159&lt;=K159*0.5,"Excellent",
J159&lt;=K159,"Good",
J159&lt;=K159*1.5,"At Risk",
TRUE,"Critical"
)</f>
        <v>Excellent</v>
      </c>
      <c r="AB159" t="str">
        <f t="shared" si="14"/>
        <v>No Rework</v>
      </c>
    </row>
    <row r="160" spans="1:28" x14ac:dyDescent="0.3">
      <c r="A160" t="s">
        <v>241</v>
      </c>
      <c r="B160" s="1">
        <v>45835</v>
      </c>
      <c r="C160" t="s">
        <v>77</v>
      </c>
      <c r="D160" t="s">
        <v>22</v>
      </c>
      <c r="E160" t="s">
        <v>48</v>
      </c>
      <c r="F160" t="s">
        <v>24</v>
      </c>
      <c r="G160" t="s">
        <v>25</v>
      </c>
      <c r="H160" t="s">
        <v>50</v>
      </c>
      <c r="I160" t="s">
        <v>27</v>
      </c>
      <c r="J160">
        <v>21.6</v>
      </c>
      <c r="K160">
        <v>24</v>
      </c>
      <c r="L160" t="s">
        <v>28</v>
      </c>
      <c r="M160">
        <v>0</v>
      </c>
      <c r="N160">
        <v>3.8</v>
      </c>
      <c r="O160">
        <v>450</v>
      </c>
      <c r="P160">
        <v>9720</v>
      </c>
      <c r="Q160" t="s">
        <v>29</v>
      </c>
      <c r="R160">
        <v>6</v>
      </c>
      <c r="S160" t="s">
        <v>30</v>
      </c>
      <c r="T160" t="s">
        <v>45</v>
      </c>
      <c r="U160" t="str">
        <f>TRIM(CLEAN(tbl_Operations[[#This Row],[Location]]))</f>
        <v>Noida</v>
      </c>
      <c r="V160" t="str">
        <f>TRIM(CLEAN(tbl_Operations[[#This Row],[Channel]]))</f>
        <v>Email</v>
      </c>
      <c r="W160" t="str">
        <f t="shared" si="10"/>
        <v>Compliance Request</v>
      </c>
      <c r="X160" t="str">
        <f t="shared" si="11"/>
        <v>Finance</v>
      </c>
      <c r="Y160" t="str">
        <f t="shared" si="12"/>
        <v>Within SLA</v>
      </c>
      <c r="Z160" t="str">
        <f t="shared" si="13"/>
        <v>Normal</v>
      </c>
      <c r="AA160" t="str" cm="1">
        <f t="array" ref="AA160">_xlfn.IFS(
J160&lt;=K160*0.5,"Excellent",
J160&lt;=K160,"Good",
J160&lt;=K160*1.5,"At Risk",
TRUE,"Critical"
)</f>
        <v>Good</v>
      </c>
      <c r="AB160" t="str">
        <f t="shared" si="14"/>
        <v>No Rework</v>
      </c>
    </row>
    <row r="161" spans="1:28" x14ac:dyDescent="0.3">
      <c r="A161" t="s">
        <v>242</v>
      </c>
      <c r="B161" s="1">
        <v>45753</v>
      </c>
      <c r="C161" t="s">
        <v>95</v>
      </c>
      <c r="D161" t="s">
        <v>34</v>
      </c>
      <c r="E161" t="s">
        <v>48</v>
      </c>
      <c r="F161" t="s">
        <v>49</v>
      </c>
      <c r="G161" t="s">
        <v>25</v>
      </c>
      <c r="H161" t="s">
        <v>66</v>
      </c>
      <c r="I161" t="s">
        <v>88</v>
      </c>
      <c r="J161">
        <v>29.9</v>
      </c>
      <c r="K161">
        <v>48</v>
      </c>
      <c r="L161" t="s">
        <v>28</v>
      </c>
      <c r="M161">
        <v>2</v>
      </c>
      <c r="N161">
        <v>3.1</v>
      </c>
      <c r="O161">
        <v>450</v>
      </c>
      <c r="P161">
        <v>13455</v>
      </c>
      <c r="Q161" t="s">
        <v>89</v>
      </c>
      <c r="R161">
        <v>4</v>
      </c>
      <c r="S161" t="s">
        <v>30</v>
      </c>
      <c r="T161" t="s">
        <v>102</v>
      </c>
      <c r="U161" t="str">
        <f>TRIM(CLEAN(tbl_Operations[[#This Row],[Location]]))</f>
        <v>Mumbai</v>
      </c>
      <c r="V161" t="str">
        <f>TRIM(CLEAN(tbl_Operations[[#This Row],[Channel]]))</f>
        <v>Email</v>
      </c>
      <c r="W161" t="str">
        <f t="shared" si="10"/>
        <v>Compliance Request</v>
      </c>
      <c r="X161" t="str">
        <f t="shared" si="11"/>
        <v>Sales</v>
      </c>
      <c r="Y161" t="str">
        <f t="shared" si="12"/>
        <v>Within SLA</v>
      </c>
      <c r="Z161" t="str">
        <f t="shared" si="13"/>
        <v>Normal</v>
      </c>
      <c r="AA161" t="str" cm="1">
        <f t="array" ref="AA161">_xlfn.IFS(
J161&lt;=K161*0.5,"Excellent",
J161&lt;=K161,"Good",
J161&lt;=K161*1.5,"At Risk",
TRUE,"Critical"
)</f>
        <v>Good</v>
      </c>
      <c r="AB161" t="str">
        <f t="shared" si="14"/>
        <v>Reworked</v>
      </c>
    </row>
    <row r="162" spans="1:28" x14ac:dyDescent="0.3">
      <c r="A162" t="s">
        <v>243</v>
      </c>
      <c r="B162" s="1">
        <v>46016</v>
      </c>
      <c r="C162" t="s">
        <v>91</v>
      </c>
      <c r="D162" t="s">
        <v>41</v>
      </c>
      <c r="E162" t="s">
        <v>92</v>
      </c>
      <c r="F162" t="s">
        <v>24</v>
      </c>
      <c r="G162" t="s">
        <v>25</v>
      </c>
      <c r="H162" t="s">
        <v>75</v>
      </c>
      <c r="I162" t="s">
        <v>27</v>
      </c>
      <c r="J162">
        <v>8.8000000000000007</v>
      </c>
      <c r="K162">
        <v>24</v>
      </c>
      <c r="L162" t="s">
        <v>28</v>
      </c>
      <c r="M162">
        <v>0</v>
      </c>
      <c r="N162">
        <v>5</v>
      </c>
      <c r="O162">
        <v>450</v>
      </c>
      <c r="P162">
        <v>3960</v>
      </c>
      <c r="Q162" t="s">
        <v>71</v>
      </c>
      <c r="R162">
        <v>12</v>
      </c>
      <c r="S162" t="s">
        <v>52</v>
      </c>
      <c r="T162" t="s">
        <v>84</v>
      </c>
      <c r="U162" t="str">
        <f>TRIM(CLEAN(tbl_Operations[[#This Row],[Location]]))</f>
        <v>Bengaluru</v>
      </c>
      <c r="V162" t="str">
        <f>TRIM(CLEAN(tbl_Operations[[#This Row],[Channel]]))</f>
        <v>Email</v>
      </c>
      <c r="W162" t="str">
        <f t="shared" si="10"/>
        <v>Report Request</v>
      </c>
      <c r="X162" t="str">
        <f t="shared" si="11"/>
        <v>Operations</v>
      </c>
      <c r="Y162" t="str">
        <f t="shared" si="12"/>
        <v>Within SLA</v>
      </c>
      <c r="Z162" t="str">
        <f t="shared" si="13"/>
        <v>Normal</v>
      </c>
      <c r="AA162" t="str" cm="1">
        <f t="array" ref="AA162">_xlfn.IFS(
J162&lt;=K162*0.5,"Excellent",
J162&lt;=K162,"Good",
J162&lt;=K162*1.5,"At Risk",
TRUE,"Critical"
)</f>
        <v>Excellent</v>
      </c>
      <c r="AB162" t="str">
        <f t="shared" si="14"/>
        <v>No Rework</v>
      </c>
    </row>
    <row r="163" spans="1:28" x14ac:dyDescent="0.3">
      <c r="A163" t="s">
        <v>244</v>
      </c>
      <c r="B163" s="1">
        <v>45739</v>
      </c>
      <c r="C163" t="s">
        <v>91</v>
      </c>
      <c r="D163" t="s">
        <v>55</v>
      </c>
      <c r="E163" t="s">
        <v>74</v>
      </c>
      <c r="F163" t="s">
        <v>49</v>
      </c>
      <c r="G163" t="s">
        <v>25</v>
      </c>
      <c r="H163" t="s">
        <v>75</v>
      </c>
      <c r="I163" t="s">
        <v>101</v>
      </c>
      <c r="J163">
        <v>11.5</v>
      </c>
      <c r="K163">
        <v>48</v>
      </c>
      <c r="L163" t="s">
        <v>28</v>
      </c>
      <c r="M163">
        <v>0</v>
      </c>
      <c r="N163">
        <v>4.8</v>
      </c>
      <c r="O163">
        <v>450</v>
      </c>
      <c r="P163">
        <v>5175</v>
      </c>
      <c r="Q163" t="s">
        <v>79</v>
      </c>
      <c r="R163">
        <v>3</v>
      </c>
      <c r="S163" t="s">
        <v>58</v>
      </c>
      <c r="T163" t="s">
        <v>102</v>
      </c>
      <c r="U163" t="str">
        <f>TRIM(CLEAN(tbl_Operations[[#This Row],[Location]]))</f>
        <v>Hyderabad</v>
      </c>
      <c r="V163" t="str">
        <f>TRIM(CLEAN(tbl_Operations[[#This Row],[Channel]]))</f>
        <v>Email</v>
      </c>
      <c r="W163" t="str">
        <f t="shared" si="10"/>
        <v>System Issue</v>
      </c>
      <c r="X163" t="str">
        <f t="shared" si="11"/>
        <v>Operations</v>
      </c>
      <c r="Y163" t="str">
        <f t="shared" si="12"/>
        <v>Within SLA</v>
      </c>
      <c r="Z163" t="str">
        <f t="shared" si="13"/>
        <v>Normal</v>
      </c>
      <c r="AA163" t="str" cm="1">
        <f t="array" ref="AA163">_xlfn.IFS(
J163&lt;=K163*0.5,"Excellent",
J163&lt;=K163,"Good",
J163&lt;=K163*1.5,"At Risk",
TRUE,"Critical"
)</f>
        <v>Excellent</v>
      </c>
      <c r="AB163" t="str">
        <f t="shared" si="14"/>
        <v>No Rework</v>
      </c>
    </row>
    <row r="164" spans="1:28" x14ac:dyDescent="0.3">
      <c r="A164" t="s">
        <v>245</v>
      </c>
      <c r="B164" s="1">
        <v>45664</v>
      </c>
      <c r="C164" t="s">
        <v>95</v>
      </c>
      <c r="D164" t="s">
        <v>47</v>
      </c>
      <c r="E164" t="s">
        <v>56</v>
      </c>
      <c r="F164" t="s">
        <v>24</v>
      </c>
      <c r="G164" t="s">
        <v>25</v>
      </c>
      <c r="H164" t="s">
        <v>43</v>
      </c>
      <c r="I164" t="s">
        <v>101</v>
      </c>
      <c r="J164">
        <v>15.7</v>
      </c>
      <c r="K164">
        <v>24</v>
      </c>
      <c r="L164" t="s">
        <v>28</v>
      </c>
      <c r="M164">
        <v>0</v>
      </c>
      <c r="N164">
        <v>4.9000000000000004</v>
      </c>
      <c r="O164">
        <v>400</v>
      </c>
      <c r="P164">
        <v>6280</v>
      </c>
      <c r="Q164" t="s">
        <v>64</v>
      </c>
      <c r="R164">
        <v>1</v>
      </c>
      <c r="S164" t="s">
        <v>58</v>
      </c>
      <c r="T164" t="s">
        <v>38</v>
      </c>
      <c r="U164" t="str">
        <f>TRIM(CLEAN(tbl_Operations[[#This Row],[Location]]))</f>
        <v>Gurugram</v>
      </c>
      <c r="V164" t="str">
        <f>TRIM(CLEAN(tbl_Operations[[#This Row],[Channel]]))</f>
        <v>Email</v>
      </c>
      <c r="W164" t="str">
        <f t="shared" si="10"/>
        <v>Vendor Query</v>
      </c>
      <c r="X164" t="str">
        <f t="shared" si="11"/>
        <v>Sales</v>
      </c>
      <c r="Y164" t="str">
        <f t="shared" si="12"/>
        <v>Within SLA</v>
      </c>
      <c r="Z164" t="str">
        <f t="shared" si="13"/>
        <v>Normal</v>
      </c>
      <c r="AA164" t="str" cm="1">
        <f t="array" ref="AA164">_xlfn.IFS(
J164&lt;=K164*0.5,"Excellent",
J164&lt;=K164,"Good",
J164&lt;=K164*1.5,"At Risk",
TRUE,"Critical"
)</f>
        <v>Good</v>
      </c>
      <c r="AB164" t="str">
        <f t="shared" si="14"/>
        <v>No Rework</v>
      </c>
    </row>
    <row r="165" spans="1:28" x14ac:dyDescent="0.3">
      <c r="A165" t="s">
        <v>246</v>
      </c>
      <c r="B165" s="1">
        <v>45969</v>
      </c>
      <c r="C165" t="s">
        <v>95</v>
      </c>
      <c r="D165" t="s">
        <v>55</v>
      </c>
      <c r="E165" t="s">
        <v>70</v>
      </c>
      <c r="F165" t="s">
        <v>24</v>
      </c>
      <c r="G165" t="s">
        <v>42</v>
      </c>
      <c r="H165" t="s">
        <v>50</v>
      </c>
      <c r="I165" t="s">
        <v>27</v>
      </c>
      <c r="J165">
        <v>7.3</v>
      </c>
      <c r="K165">
        <v>24</v>
      </c>
      <c r="L165" t="s">
        <v>28</v>
      </c>
      <c r="M165">
        <v>0</v>
      </c>
      <c r="N165">
        <v>4.7</v>
      </c>
      <c r="O165">
        <v>400</v>
      </c>
      <c r="P165">
        <v>2920</v>
      </c>
      <c r="Q165" t="s">
        <v>67</v>
      </c>
      <c r="R165">
        <v>11</v>
      </c>
      <c r="S165" t="s">
        <v>52</v>
      </c>
      <c r="T165" t="s">
        <v>68</v>
      </c>
      <c r="U165" t="str">
        <f>TRIM(CLEAN(tbl_Operations[[#This Row],[Location]]))</f>
        <v>Hyderabad</v>
      </c>
      <c r="V165" t="str">
        <f>TRIM(CLEAN(tbl_Operations[[#This Row],[Channel]]))</f>
        <v>Portal</v>
      </c>
      <c r="W165" t="str">
        <f t="shared" si="10"/>
        <v>Data Correction</v>
      </c>
      <c r="X165" t="str">
        <f t="shared" si="11"/>
        <v>Sales</v>
      </c>
      <c r="Y165" t="str">
        <f t="shared" si="12"/>
        <v>Within SLA</v>
      </c>
      <c r="Z165" t="str">
        <f t="shared" si="13"/>
        <v>Normal</v>
      </c>
      <c r="AA165" t="str" cm="1">
        <f t="array" ref="AA165">_xlfn.IFS(
J165&lt;=K165*0.5,"Excellent",
J165&lt;=K165,"Good",
J165&lt;=K165*1.5,"At Risk",
TRUE,"Critical"
)</f>
        <v>Excellent</v>
      </c>
      <c r="AB165" t="str">
        <f t="shared" si="14"/>
        <v>No Rework</v>
      </c>
    </row>
    <row r="166" spans="1:28" x14ac:dyDescent="0.3">
      <c r="A166" t="s">
        <v>247</v>
      </c>
      <c r="B166" s="1">
        <v>45708</v>
      </c>
      <c r="C166" t="s">
        <v>91</v>
      </c>
      <c r="D166" t="s">
        <v>60</v>
      </c>
      <c r="E166" t="s">
        <v>78</v>
      </c>
      <c r="F166" t="s">
        <v>49</v>
      </c>
      <c r="G166" t="s">
        <v>42</v>
      </c>
      <c r="H166" t="s">
        <v>66</v>
      </c>
      <c r="I166" t="s">
        <v>27</v>
      </c>
      <c r="J166">
        <v>10.4</v>
      </c>
      <c r="K166">
        <v>48</v>
      </c>
      <c r="L166" t="s">
        <v>28</v>
      </c>
      <c r="M166">
        <v>0</v>
      </c>
      <c r="N166">
        <v>4.4000000000000004</v>
      </c>
      <c r="O166">
        <v>320</v>
      </c>
      <c r="P166">
        <v>3328</v>
      </c>
      <c r="Q166" t="s">
        <v>57</v>
      </c>
      <c r="R166">
        <v>2</v>
      </c>
      <c r="S166" t="s">
        <v>58</v>
      </c>
      <c r="T166" t="s">
        <v>84</v>
      </c>
      <c r="U166" t="str">
        <f>TRIM(CLEAN(tbl_Operations[[#This Row],[Location]]))</f>
        <v>Pune</v>
      </c>
      <c r="V166" t="str">
        <f>TRIM(CLEAN(tbl_Operations[[#This Row],[Channel]]))</f>
        <v>Portal</v>
      </c>
      <c r="W166" t="str">
        <f t="shared" si="10"/>
        <v>Access Request</v>
      </c>
      <c r="X166" t="str">
        <f t="shared" si="11"/>
        <v>Operations</v>
      </c>
      <c r="Y166" t="str">
        <f t="shared" si="12"/>
        <v>Within SLA</v>
      </c>
      <c r="Z166" t="str">
        <f t="shared" si="13"/>
        <v>Normal</v>
      </c>
      <c r="AA166" t="str" cm="1">
        <f t="array" ref="AA166">_xlfn.IFS(
J166&lt;=K166*0.5,"Excellent",
J166&lt;=K166,"Good",
J166&lt;=K166*1.5,"At Risk",
TRUE,"Critical"
)</f>
        <v>Excellent</v>
      </c>
      <c r="AB166" t="str">
        <f t="shared" si="14"/>
        <v>No Rework</v>
      </c>
    </row>
    <row r="167" spans="1:28" x14ac:dyDescent="0.3">
      <c r="A167" t="s">
        <v>248</v>
      </c>
      <c r="B167" s="1">
        <v>45704</v>
      </c>
      <c r="C167" t="s">
        <v>21</v>
      </c>
      <c r="D167" t="s">
        <v>22</v>
      </c>
      <c r="E167" t="s">
        <v>74</v>
      </c>
      <c r="F167" t="s">
        <v>24</v>
      </c>
      <c r="G167" t="s">
        <v>81</v>
      </c>
      <c r="H167" t="s">
        <v>26</v>
      </c>
      <c r="I167" t="s">
        <v>27</v>
      </c>
      <c r="J167">
        <v>13.9</v>
      </c>
      <c r="K167">
        <v>24</v>
      </c>
      <c r="L167" t="s">
        <v>28</v>
      </c>
      <c r="M167">
        <v>1</v>
      </c>
      <c r="N167">
        <v>4.2</v>
      </c>
      <c r="O167">
        <v>450</v>
      </c>
      <c r="P167">
        <v>6255</v>
      </c>
      <c r="Q167" t="s">
        <v>57</v>
      </c>
      <c r="R167">
        <v>2</v>
      </c>
      <c r="S167" t="s">
        <v>58</v>
      </c>
      <c r="T167" t="s">
        <v>102</v>
      </c>
      <c r="U167" t="str">
        <f>TRIM(CLEAN(tbl_Operations[[#This Row],[Location]]))</f>
        <v>Noida</v>
      </c>
      <c r="V167" t="str">
        <f>TRIM(CLEAN(tbl_Operations[[#This Row],[Channel]]))</f>
        <v>Phone</v>
      </c>
      <c r="W167" t="str">
        <f t="shared" si="10"/>
        <v>System Issue</v>
      </c>
      <c r="X167" t="str">
        <f t="shared" si="11"/>
        <v>Customer Support</v>
      </c>
      <c r="Y167" t="str">
        <f t="shared" si="12"/>
        <v>Within SLA</v>
      </c>
      <c r="Z167" t="str">
        <f t="shared" si="13"/>
        <v>Normal</v>
      </c>
      <c r="AA167" t="str" cm="1">
        <f t="array" ref="AA167">_xlfn.IFS(
J167&lt;=K167*0.5,"Excellent",
J167&lt;=K167,"Good",
J167&lt;=K167*1.5,"At Risk",
TRUE,"Critical"
)</f>
        <v>Good</v>
      </c>
      <c r="AB167" t="str">
        <f t="shared" si="14"/>
        <v>Reworked</v>
      </c>
    </row>
    <row r="168" spans="1:28" x14ac:dyDescent="0.3">
      <c r="A168" t="s">
        <v>249</v>
      </c>
      <c r="B168" s="1">
        <v>45718</v>
      </c>
      <c r="C168" t="s">
        <v>21</v>
      </c>
      <c r="D168" t="s">
        <v>73</v>
      </c>
      <c r="E168" t="s">
        <v>56</v>
      </c>
      <c r="F168" t="s">
        <v>24</v>
      </c>
      <c r="G168" t="s">
        <v>25</v>
      </c>
      <c r="H168" t="s">
        <v>26</v>
      </c>
      <c r="I168" t="s">
        <v>88</v>
      </c>
      <c r="J168">
        <v>19.600000000000001</v>
      </c>
      <c r="K168">
        <v>24</v>
      </c>
      <c r="L168" t="s">
        <v>28</v>
      </c>
      <c r="M168">
        <v>2</v>
      </c>
      <c r="N168">
        <v>4.2</v>
      </c>
      <c r="O168">
        <v>280</v>
      </c>
      <c r="P168">
        <v>5488</v>
      </c>
      <c r="Q168" t="s">
        <v>79</v>
      </c>
      <c r="R168">
        <v>3</v>
      </c>
      <c r="S168" t="s">
        <v>58</v>
      </c>
      <c r="T168" t="s">
        <v>102</v>
      </c>
      <c r="U168" t="str">
        <f>TRIM(CLEAN(tbl_Operations[[#This Row],[Location]]))</f>
        <v>Chennai</v>
      </c>
      <c r="V168" t="str">
        <f>TRIM(CLEAN(tbl_Operations[[#This Row],[Channel]]))</f>
        <v>Email</v>
      </c>
      <c r="W168" t="str">
        <f t="shared" si="10"/>
        <v>Vendor Query</v>
      </c>
      <c r="X168" t="str">
        <f t="shared" si="11"/>
        <v>Customer Support</v>
      </c>
      <c r="Y168" t="str">
        <f t="shared" si="12"/>
        <v>Within SLA</v>
      </c>
      <c r="Z168" t="str">
        <f t="shared" si="13"/>
        <v>Normal</v>
      </c>
      <c r="AA168" t="str" cm="1">
        <f t="array" ref="AA168">_xlfn.IFS(
J168&lt;=K168*0.5,"Excellent",
J168&lt;=K168,"Good",
J168&lt;=K168*1.5,"At Risk",
TRUE,"Critical"
)</f>
        <v>Good</v>
      </c>
      <c r="AB168" t="str">
        <f t="shared" si="14"/>
        <v>Reworked</v>
      </c>
    </row>
    <row r="169" spans="1:28" x14ac:dyDescent="0.3">
      <c r="A169" t="s">
        <v>250</v>
      </c>
      <c r="B169" s="1">
        <v>45670</v>
      </c>
      <c r="C169" t="s">
        <v>77</v>
      </c>
      <c r="D169" t="s">
        <v>47</v>
      </c>
      <c r="E169" t="s">
        <v>74</v>
      </c>
      <c r="F169" t="s">
        <v>49</v>
      </c>
      <c r="G169" t="s">
        <v>81</v>
      </c>
      <c r="H169" t="s">
        <v>26</v>
      </c>
      <c r="I169" t="s">
        <v>27</v>
      </c>
      <c r="J169">
        <v>15</v>
      </c>
      <c r="K169">
        <v>48</v>
      </c>
      <c r="L169" t="s">
        <v>28</v>
      </c>
      <c r="M169">
        <v>2</v>
      </c>
      <c r="N169">
        <v>4.3</v>
      </c>
      <c r="O169">
        <v>350</v>
      </c>
      <c r="P169">
        <v>5250</v>
      </c>
      <c r="Q169" t="s">
        <v>64</v>
      </c>
      <c r="R169">
        <v>1</v>
      </c>
      <c r="S169" t="s">
        <v>58</v>
      </c>
      <c r="T169" t="s">
        <v>31</v>
      </c>
      <c r="U169" t="str">
        <f>TRIM(CLEAN(tbl_Operations[[#This Row],[Location]]))</f>
        <v>Gurugram</v>
      </c>
      <c r="V169" t="str">
        <f>TRIM(CLEAN(tbl_Operations[[#This Row],[Channel]]))</f>
        <v>Phone</v>
      </c>
      <c r="W169" t="str">
        <f t="shared" si="10"/>
        <v>System Issue</v>
      </c>
      <c r="X169" t="str">
        <f t="shared" si="11"/>
        <v>Finance</v>
      </c>
      <c r="Y169" t="str">
        <f t="shared" si="12"/>
        <v>Within SLA</v>
      </c>
      <c r="Z169" t="str">
        <f t="shared" si="13"/>
        <v>Normal</v>
      </c>
      <c r="AA169" t="str" cm="1">
        <f t="array" ref="AA169">_xlfn.IFS(
J169&lt;=K169*0.5,"Excellent",
J169&lt;=K169,"Good",
J169&lt;=K169*1.5,"At Risk",
TRUE,"Critical"
)</f>
        <v>Excellent</v>
      </c>
      <c r="AB169" t="str">
        <f t="shared" si="14"/>
        <v>Reworked</v>
      </c>
    </row>
    <row r="170" spans="1:28" x14ac:dyDescent="0.3">
      <c r="A170" t="s">
        <v>251</v>
      </c>
      <c r="B170" s="1">
        <v>45995</v>
      </c>
      <c r="C170" t="s">
        <v>95</v>
      </c>
      <c r="D170" t="s">
        <v>47</v>
      </c>
      <c r="E170" t="s">
        <v>23</v>
      </c>
      <c r="F170" t="s">
        <v>49</v>
      </c>
      <c r="G170" t="s">
        <v>62</v>
      </c>
      <c r="H170" t="s">
        <v>43</v>
      </c>
      <c r="I170" t="s">
        <v>27</v>
      </c>
      <c r="J170">
        <v>13.7</v>
      </c>
      <c r="K170">
        <v>48</v>
      </c>
      <c r="L170" t="s">
        <v>28</v>
      </c>
      <c r="M170">
        <v>0</v>
      </c>
      <c r="N170">
        <v>4.7</v>
      </c>
      <c r="O170">
        <v>350</v>
      </c>
      <c r="P170">
        <v>4795</v>
      </c>
      <c r="Q170" t="s">
        <v>71</v>
      </c>
      <c r="R170">
        <v>12</v>
      </c>
      <c r="S170" t="s">
        <v>52</v>
      </c>
      <c r="T170" t="s">
        <v>84</v>
      </c>
      <c r="U170" t="str">
        <f>TRIM(CLEAN(tbl_Operations[[#This Row],[Location]]))</f>
        <v>Gurugram</v>
      </c>
      <c r="V170" t="str">
        <f>TRIM(CLEAN(tbl_Operations[[#This Row],[Channel]]))</f>
        <v>Teams</v>
      </c>
      <c r="W170" t="str">
        <f t="shared" si="10"/>
        <v>Invoice Query</v>
      </c>
      <c r="X170" t="str">
        <f t="shared" si="11"/>
        <v>Sales</v>
      </c>
      <c r="Y170" t="str">
        <f t="shared" si="12"/>
        <v>Within SLA</v>
      </c>
      <c r="Z170" t="str">
        <f t="shared" si="13"/>
        <v>Normal</v>
      </c>
      <c r="AA170" t="str" cm="1">
        <f t="array" ref="AA170">_xlfn.IFS(
J170&lt;=K170*0.5,"Excellent",
J170&lt;=K170,"Good",
J170&lt;=K170*1.5,"At Risk",
TRUE,"Critical"
)</f>
        <v>Excellent</v>
      </c>
      <c r="AB170" t="str">
        <f t="shared" si="14"/>
        <v>No Rework</v>
      </c>
    </row>
    <row r="171" spans="1:28" x14ac:dyDescent="0.3">
      <c r="A171" t="s">
        <v>252</v>
      </c>
      <c r="B171" s="1">
        <v>45807</v>
      </c>
      <c r="C171" t="s">
        <v>54</v>
      </c>
      <c r="D171" t="s">
        <v>34</v>
      </c>
      <c r="E171" t="s">
        <v>70</v>
      </c>
      <c r="F171" t="s">
        <v>24</v>
      </c>
      <c r="G171" t="s">
        <v>42</v>
      </c>
      <c r="H171" t="s">
        <v>66</v>
      </c>
      <c r="I171" t="s">
        <v>27</v>
      </c>
      <c r="J171">
        <v>21.5</v>
      </c>
      <c r="K171">
        <v>24</v>
      </c>
      <c r="L171" t="s">
        <v>28</v>
      </c>
      <c r="M171">
        <v>1</v>
      </c>
      <c r="N171">
        <v>4.2</v>
      </c>
      <c r="O171">
        <v>400</v>
      </c>
      <c r="P171">
        <v>8600</v>
      </c>
      <c r="Q171" t="s">
        <v>44</v>
      </c>
      <c r="R171">
        <v>5</v>
      </c>
      <c r="S171" t="s">
        <v>30</v>
      </c>
      <c r="T171" t="s">
        <v>45</v>
      </c>
      <c r="U171" t="str">
        <f>TRIM(CLEAN(tbl_Operations[[#This Row],[Location]]))</f>
        <v>Mumbai</v>
      </c>
      <c r="V171" t="str">
        <f>TRIM(CLEAN(tbl_Operations[[#This Row],[Channel]]))</f>
        <v>Portal</v>
      </c>
      <c r="W171" t="str">
        <f t="shared" si="10"/>
        <v>Data Correction</v>
      </c>
      <c r="X171" t="str">
        <f t="shared" si="11"/>
        <v>Hr</v>
      </c>
      <c r="Y171" t="str">
        <f t="shared" si="12"/>
        <v>Within SLA</v>
      </c>
      <c r="Z171" t="str">
        <f t="shared" si="13"/>
        <v>Normal</v>
      </c>
      <c r="AA171" t="str" cm="1">
        <f t="array" ref="AA171">_xlfn.IFS(
J171&lt;=K171*0.5,"Excellent",
J171&lt;=K171,"Good",
J171&lt;=K171*1.5,"At Risk",
TRUE,"Critical"
)</f>
        <v>Good</v>
      </c>
      <c r="AB171" t="str">
        <f t="shared" si="14"/>
        <v>Reworked</v>
      </c>
    </row>
    <row r="172" spans="1:28" x14ac:dyDescent="0.3">
      <c r="A172" t="s">
        <v>253</v>
      </c>
      <c r="B172" s="1">
        <v>46007</v>
      </c>
      <c r="C172" t="s">
        <v>33</v>
      </c>
      <c r="D172" t="s">
        <v>5094</v>
      </c>
      <c r="E172" t="s">
        <v>56</v>
      </c>
      <c r="F172" t="s">
        <v>49</v>
      </c>
      <c r="G172" t="s">
        <v>81</v>
      </c>
      <c r="H172" t="s">
        <v>43</v>
      </c>
      <c r="I172" t="s">
        <v>27</v>
      </c>
      <c r="J172">
        <v>2.2000000000000002</v>
      </c>
      <c r="K172">
        <v>48</v>
      </c>
      <c r="L172" t="s">
        <v>28</v>
      </c>
      <c r="M172">
        <v>0</v>
      </c>
      <c r="N172">
        <v>5</v>
      </c>
      <c r="O172">
        <v>400</v>
      </c>
      <c r="P172">
        <v>880</v>
      </c>
      <c r="Q172" t="s">
        <v>71</v>
      </c>
      <c r="R172">
        <v>12</v>
      </c>
      <c r="S172" t="s">
        <v>52</v>
      </c>
      <c r="T172" t="s">
        <v>38</v>
      </c>
      <c r="U172" t="str">
        <f>TRIM(CLEAN(tbl_Operations[[#This Row],[Location]]))</f>
        <v>Unknown</v>
      </c>
      <c r="V172" t="str">
        <f>TRIM(CLEAN(tbl_Operations[[#This Row],[Channel]]))</f>
        <v>Phone</v>
      </c>
      <c r="W172" t="str">
        <f t="shared" si="10"/>
        <v>Vendor Query</v>
      </c>
      <c r="X172" t="str">
        <f t="shared" si="11"/>
        <v>It</v>
      </c>
      <c r="Y172" t="str">
        <f t="shared" si="12"/>
        <v>Within SLA</v>
      </c>
      <c r="Z172" t="str">
        <f t="shared" si="13"/>
        <v>Normal</v>
      </c>
      <c r="AA172" t="str" cm="1">
        <f t="array" ref="AA172">_xlfn.IFS(
J172&lt;=K172*0.5,"Excellent",
J172&lt;=K172,"Good",
J172&lt;=K172*1.5,"At Risk",
TRUE,"Critical"
)</f>
        <v>Excellent</v>
      </c>
      <c r="AB172" t="str">
        <f t="shared" si="14"/>
        <v>No Rework</v>
      </c>
    </row>
    <row r="173" spans="1:28" x14ac:dyDescent="0.3">
      <c r="A173" t="s">
        <v>254</v>
      </c>
      <c r="B173" s="1">
        <v>45726</v>
      </c>
      <c r="C173" t="s">
        <v>33</v>
      </c>
      <c r="D173" t="s">
        <v>55</v>
      </c>
      <c r="E173" t="s">
        <v>74</v>
      </c>
      <c r="F173" t="s">
        <v>24</v>
      </c>
      <c r="G173" t="s">
        <v>42</v>
      </c>
      <c r="H173" t="s">
        <v>26</v>
      </c>
      <c r="I173" t="s">
        <v>27</v>
      </c>
      <c r="J173">
        <v>4.0999999999999996</v>
      </c>
      <c r="K173">
        <v>24</v>
      </c>
      <c r="L173" t="s">
        <v>28</v>
      </c>
      <c r="M173">
        <v>0</v>
      </c>
      <c r="N173">
        <v>5</v>
      </c>
      <c r="O173">
        <v>320</v>
      </c>
      <c r="P173">
        <v>1312</v>
      </c>
      <c r="Q173" t="s">
        <v>79</v>
      </c>
      <c r="R173">
        <v>3</v>
      </c>
      <c r="S173" t="s">
        <v>58</v>
      </c>
      <c r="T173" t="s">
        <v>31</v>
      </c>
      <c r="U173" t="str">
        <f>TRIM(CLEAN(tbl_Operations[[#This Row],[Location]]))</f>
        <v>Hyderabad</v>
      </c>
      <c r="V173" t="str">
        <f>TRIM(CLEAN(tbl_Operations[[#This Row],[Channel]]))</f>
        <v>Portal</v>
      </c>
      <c r="W173" t="str">
        <f t="shared" si="10"/>
        <v>System Issue</v>
      </c>
      <c r="X173" t="str">
        <f t="shared" si="11"/>
        <v>It</v>
      </c>
      <c r="Y173" t="str">
        <f t="shared" si="12"/>
        <v>Within SLA</v>
      </c>
      <c r="Z173" t="str">
        <f t="shared" si="13"/>
        <v>Normal</v>
      </c>
      <c r="AA173" t="str" cm="1">
        <f t="array" ref="AA173">_xlfn.IFS(
J173&lt;=K173*0.5,"Excellent",
J173&lt;=K173,"Good",
J173&lt;=K173*1.5,"At Risk",
TRUE,"Critical"
)</f>
        <v>Excellent</v>
      </c>
      <c r="AB173" t="str">
        <f t="shared" si="14"/>
        <v>No Rework</v>
      </c>
    </row>
    <row r="174" spans="1:28" x14ac:dyDescent="0.3">
      <c r="A174" t="s">
        <v>255</v>
      </c>
      <c r="B174" s="1">
        <v>45994</v>
      </c>
      <c r="C174" t="s">
        <v>33</v>
      </c>
      <c r="D174" t="s">
        <v>47</v>
      </c>
      <c r="E174" t="s">
        <v>92</v>
      </c>
      <c r="F174" t="s">
        <v>24</v>
      </c>
      <c r="G174" t="s">
        <v>25</v>
      </c>
      <c r="H174" t="s">
        <v>75</v>
      </c>
      <c r="I174" t="s">
        <v>27</v>
      </c>
      <c r="J174">
        <v>13.6</v>
      </c>
      <c r="K174">
        <v>24</v>
      </c>
      <c r="L174" t="s">
        <v>28</v>
      </c>
      <c r="M174">
        <v>0</v>
      </c>
      <c r="N174">
        <v>5</v>
      </c>
      <c r="O174">
        <v>350</v>
      </c>
      <c r="P174">
        <v>4760</v>
      </c>
      <c r="Q174" t="s">
        <v>71</v>
      </c>
      <c r="R174">
        <v>12</v>
      </c>
      <c r="S174" t="s">
        <v>52</v>
      </c>
      <c r="T174" t="s">
        <v>86</v>
      </c>
      <c r="U174" t="str">
        <f>TRIM(CLEAN(tbl_Operations[[#This Row],[Location]]))</f>
        <v>Gurugram</v>
      </c>
      <c r="V174" t="str">
        <f>TRIM(CLEAN(tbl_Operations[[#This Row],[Channel]]))</f>
        <v>Email</v>
      </c>
      <c r="W174" t="str">
        <f t="shared" si="10"/>
        <v>Report Request</v>
      </c>
      <c r="X174" t="str">
        <f t="shared" si="11"/>
        <v>It</v>
      </c>
      <c r="Y174" t="str">
        <f t="shared" si="12"/>
        <v>Within SLA</v>
      </c>
      <c r="Z174" t="str">
        <f t="shared" si="13"/>
        <v>Normal</v>
      </c>
      <c r="AA174" t="str" cm="1">
        <f t="array" ref="AA174">_xlfn.IFS(
J174&lt;=K174*0.5,"Excellent",
J174&lt;=K174,"Good",
J174&lt;=K174*1.5,"At Risk",
TRUE,"Critical"
)</f>
        <v>Good</v>
      </c>
      <c r="AB174" t="str">
        <f t="shared" si="14"/>
        <v>No Rework</v>
      </c>
    </row>
    <row r="175" spans="1:28" x14ac:dyDescent="0.3">
      <c r="A175" t="s">
        <v>256</v>
      </c>
      <c r="B175" s="1">
        <v>45665</v>
      </c>
      <c r="C175" t="s">
        <v>77</v>
      </c>
      <c r="D175" t="s">
        <v>22</v>
      </c>
      <c r="E175" t="s">
        <v>78</v>
      </c>
      <c r="F175" t="s">
        <v>24</v>
      </c>
      <c r="G175" t="s">
        <v>42</v>
      </c>
      <c r="H175" t="s">
        <v>66</v>
      </c>
      <c r="I175" t="s">
        <v>27</v>
      </c>
      <c r="J175">
        <v>6.8</v>
      </c>
      <c r="K175">
        <v>24</v>
      </c>
      <c r="L175" t="s">
        <v>28</v>
      </c>
      <c r="M175">
        <v>0</v>
      </c>
      <c r="N175">
        <v>4.9000000000000004</v>
      </c>
      <c r="O175">
        <v>280</v>
      </c>
      <c r="P175">
        <v>1904</v>
      </c>
      <c r="Q175" t="s">
        <v>64</v>
      </c>
      <c r="R175">
        <v>1</v>
      </c>
      <c r="S175" t="s">
        <v>58</v>
      </c>
      <c r="T175" t="s">
        <v>86</v>
      </c>
      <c r="U175" t="str">
        <f>TRIM(CLEAN(tbl_Operations[[#This Row],[Location]]))</f>
        <v>Noida</v>
      </c>
      <c r="V175" t="str">
        <f>TRIM(CLEAN(tbl_Operations[[#This Row],[Channel]]))</f>
        <v>Portal</v>
      </c>
      <c r="W175" t="str">
        <f t="shared" si="10"/>
        <v>Access Request</v>
      </c>
      <c r="X175" t="str">
        <f t="shared" si="11"/>
        <v>Finance</v>
      </c>
      <c r="Y175" t="str">
        <f t="shared" si="12"/>
        <v>Within SLA</v>
      </c>
      <c r="Z175" t="str">
        <f t="shared" si="13"/>
        <v>Normal</v>
      </c>
      <c r="AA175" t="str" cm="1">
        <f t="array" ref="AA175">_xlfn.IFS(
J175&lt;=K175*0.5,"Excellent",
J175&lt;=K175,"Good",
J175&lt;=K175*1.5,"At Risk",
TRUE,"Critical"
)</f>
        <v>Excellent</v>
      </c>
      <c r="AB175" t="str">
        <f t="shared" si="14"/>
        <v>No Rework</v>
      </c>
    </row>
    <row r="176" spans="1:28" x14ac:dyDescent="0.3">
      <c r="A176" t="s">
        <v>257</v>
      </c>
      <c r="B176" s="1">
        <v>45836</v>
      </c>
      <c r="C176" t="s">
        <v>33</v>
      </c>
      <c r="D176" t="s">
        <v>60</v>
      </c>
      <c r="E176" t="s">
        <v>23</v>
      </c>
      <c r="F176" t="s">
        <v>49</v>
      </c>
      <c r="G176" t="s">
        <v>25</v>
      </c>
      <c r="H176" t="s">
        <v>26</v>
      </c>
      <c r="I176" t="s">
        <v>27</v>
      </c>
      <c r="J176">
        <v>11.3</v>
      </c>
      <c r="K176">
        <v>48</v>
      </c>
      <c r="L176" t="s">
        <v>28</v>
      </c>
      <c r="M176">
        <v>0</v>
      </c>
      <c r="N176">
        <v>4.0999999999999996</v>
      </c>
      <c r="O176">
        <v>350</v>
      </c>
      <c r="P176">
        <v>3955</v>
      </c>
      <c r="Q176" t="s">
        <v>29</v>
      </c>
      <c r="R176">
        <v>6</v>
      </c>
      <c r="S176" t="s">
        <v>30</v>
      </c>
      <c r="T176" t="s">
        <v>68</v>
      </c>
      <c r="U176" t="str">
        <f>TRIM(CLEAN(tbl_Operations[[#This Row],[Location]]))</f>
        <v>Pune</v>
      </c>
      <c r="V176" t="str">
        <f>TRIM(CLEAN(tbl_Operations[[#This Row],[Channel]]))</f>
        <v>Email</v>
      </c>
      <c r="W176" t="str">
        <f t="shared" si="10"/>
        <v>Invoice Query</v>
      </c>
      <c r="X176" t="str">
        <f t="shared" si="11"/>
        <v>It</v>
      </c>
      <c r="Y176" t="str">
        <f t="shared" si="12"/>
        <v>Within SLA</v>
      </c>
      <c r="Z176" t="str">
        <f t="shared" si="13"/>
        <v>Normal</v>
      </c>
      <c r="AA176" t="str" cm="1">
        <f t="array" ref="AA176">_xlfn.IFS(
J176&lt;=K176*0.5,"Excellent",
J176&lt;=K176,"Good",
J176&lt;=K176*1.5,"At Risk",
TRUE,"Critical"
)</f>
        <v>Excellent</v>
      </c>
      <c r="AB176" t="str">
        <f t="shared" si="14"/>
        <v>No Rework</v>
      </c>
    </row>
    <row r="177" spans="1:28" x14ac:dyDescent="0.3">
      <c r="A177" t="s">
        <v>258</v>
      </c>
      <c r="B177" s="1">
        <v>45787</v>
      </c>
      <c r="C177" t="s">
        <v>21</v>
      </c>
      <c r="D177" t="s">
        <v>22</v>
      </c>
      <c r="E177" t="s">
        <v>56</v>
      </c>
      <c r="F177" t="s">
        <v>24</v>
      </c>
      <c r="G177" t="s">
        <v>81</v>
      </c>
      <c r="H177" t="s">
        <v>26</v>
      </c>
      <c r="I177" t="s">
        <v>88</v>
      </c>
      <c r="J177">
        <v>17.3</v>
      </c>
      <c r="K177">
        <v>24</v>
      </c>
      <c r="L177" t="s">
        <v>28</v>
      </c>
      <c r="M177">
        <v>1</v>
      </c>
      <c r="N177">
        <v>4.5999999999999996</v>
      </c>
      <c r="O177">
        <v>450</v>
      </c>
      <c r="P177">
        <v>7785</v>
      </c>
      <c r="Q177" t="s">
        <v>44</v>
      </c>
      <c r="R177">
        <v>5</v>
      </c>
      <c r="S177" t="s">
        <v>30</v>
      </c>
      <c r="T177" t="s">
        <v>68</v>
      </c>
      <c r="U177" t="str">
        <f>TRIM(CLEAN(tbl_Operations[[#This Row],[Location]]))</f>
        <v>Noida</v>
      </c>
      <c r="V177" t="str">
        <f>TRIM(CLEAN(tbl_Operations[[#This Row],[Channel]]))</f>
        <v>Phone</v>
      </c>
      <c r="W177" t="str">
        <f t="shared" si="10"/>
        <v>Vendor Query</v>
      </c>
      <c r="X177" t="str">
        <f t="shared" si="11"/>
        <v>Customer Support</v>
      </c>
      <c r="Y177" t="str">
        <f t="shared" si="12"/>
        <v>Within SLA</v>
      </c>
      <c r="Z177" t="str">
        <f t="shared" si="13"/>
        <v>Normal</v>
      </c>
      <c r="AA177" t="str" cm="1">
        <f t="array" ref="AA177">_xlfn.IFS(
J177&lt;=K177*0.5,"Excellent",
J177&lt;=K177,"Good",
J177&lt;=K177*1.5,"At Risk",
TRUE,"Critical"
)</f>
        <v>Good</v>
      </c>
      <c r="AB177" t="str">
        <f t="shared" si="14"/>
        <v>Reworked</v>
      </c>
    </row>
    <row r="178" spans="1:28" x14ac:dyDescent="0.3">
      <c r="A178" t="s">
        <v>259</v>
      </c>
      <c r="B178" s="1">
        <v>46016</v>
      </c>
      <c r="C178" t="s">
        <v>95</v>
      </c>
      <c r="D178" t="s">
        <v>60</v>
      </c>
      <c r="E178" t="s">
        <v>74</v>
      </c>
      <c r="F178" t="s">
        <v>24</v>
      </c>
      <c r="G178" t="s">
        <v>62</v>
      </c>
      <c r="H178" t="s">
        <v>26</v>
      </c>
      <c r="I178" t="s">
        <v>27</v>
      </c>
      <c r="J178">
        <v>6.3</v>
      </c>
      <c r="K178">
        <v>24</v>
      </c>
      <c r="L178" t="s">
        <v>28</v>
      </c>
      <c r="M178">
        <v>0</v>
      </c>
      <c r="N178">
        <v>4.2</v>
      </c>
      <c r="O178">
        <v>450</v>
      </c>
      <c r="P178">
        <v>2835</v>
      </c>
      <c r="Q178" t="s">
        <v>71</v>
      </c>
      <c r="R178">
        <v>12</v>
      </c>
      <c r="S178" t="s">
        <v>52</v>
      </c>
      <c r="T178" t="s">
        <v>84</v>
      </c>
      <c r="U178" t="str">
        <f>TRIM(CLEAN(tbl_Operations[[#This Row],[Location]]))</f>
        <v>Pune</v>
      </c>
      <c r="V178" t="str">
        <f>TRIM(CLEAN(tbl_Operations[[#This Row],[Channel]]))</f>
        <v>Teams</v>
      </c>
      <c r="W178" t="str">
        <f t="shared" si="10"/>
        <v>System Issue</v>
      </c>
      <c r="X178" t="str">
        <f t="shared" si="11"/>
        <v>Sales</v>
      </c>
      <c r="Y178" t="str">
        <f t="shared" si="12"/>
        <v>Within SLA</v>
      </c>
      <c r="Z178" t="str">
        <f t="shared" si="13"/>
        <v>Normal</v>
      </c>
      <c r="AA178" t="str" cm="1">
        <f t="array" ref="AA178">_xlfn.IFS(
J178&lt;=K178*0.5,"Excellent",
J178&lt;=K178,"Good",
J178&lt;=K178*1.5,"At Risk",
TRUE,"Critical"
)</f>
        <v>Excellent</v>
      </c>
      <c r="AB178" t="str">
        <f t="shared" si="14"/>
        <v>No Rework</v>
      </c>
    </row>
    <row r="179" spans="1:28" x14ac:dyDescent="0.3">
      <c r="A179" t="s">
        <v>260</v>
      </c>
      <c r="B179" s="1">
        <v>45744</v>
      </c>
      <c r="C179" t="s">
        <v>95</v>
      </c>
      <c r="D179" t="s">
        <v>47</v>
      </c>
      <c r="E179" t="s">
        <v>48</v>
      </c>
      <c r="F179" t="s">
        <v>24</v>
      </c>
      <c r="G179" t="s">
        <v>25</v>
      </c>
      <c r="H179" t="s">
        <v>66</v>
      </c>
      <c r="I179" t="s">
        <v>27</v>
      </c>
      <c r="J179">
        <v>14.6</v>
      </c>
      <c r="K179">
        <v>24</v>
      </c>
      <c r="L179" t="s">
        <v>28</v>
      </c>
      <c r="M179">
        <v>0</v>
      </c>
      <c r="N179">
        <v>4.3</v>
      </c>
      <c r="O179">
        <v>320</v>
      </c>
      <c r="P179">
        <v>4672</v>
      </c>
      <c r="Q179" t="s">
        <v>79</v>
      </c>
      <c r="R179">
        <v>3</v>
      </c>
      <c r="S179" t="s">
        <v>58</v>
      </c>
      <c r="T179" t="s">
        <v>45</v>
      </c>
      <c r="U179" t="str">
        <f>TRIM(CLEAN(tbl_Operations[[#This Row],[Location]]))</f>
        <v>Gurugram</v>
      </c>
      <c r="V179" t="str">
        <f>TRIM(CLEAN(tbl_Operations[[#This Row],[Channel]]))</f>
        <v>Email</v>
      </c>
      <c r="W179" t="str">
        <f t="shared" si="10"/>
        <v>Compliance Request</v>
      </c>
      <c r="X179" t="str">
        <f t="shared" si="11"/>
        <v>Sales</v>
      </c>
      <c r="Y179" t="str">
        <f t="shared" si="12"/>
        <v>Within SLA</v>
      </c>
      <c r="Z179" t="str">
        <f t="shared" si="13"/>
        <v>Normal</v>
      </c>
      <c r="AA179" t="str" cm="1">
        <f t="array" ref="AA179">_xlfn.IFS(
J179&lt;=K179*0.5,"Excellent",
J179&lt;=K179,"Good",
J179&lt;=K179*1.5,"At Risk",
TRUE,"Critical"
)</f>
        <v>Good</v>
      </c>
      <c r="AB179" t="str">
        <f t="shared" si="14"/>
        <v>No Rework</v>
      </c>
    </row>
    <row r="180" spans="1:28" x14ac:dyDescent="0.3">
      <c r="A180" t="s">
        <v>261</v>
      </c>
      <c r="B180" s="1">
        <v>45738</v>
      </c>
      <c r="C180" t="s">
        <v>54</v>
      </c>
      <c r="D180" t="s">
        <v>73</v>
      </c>
      <c r="E180" t="s">
        <v>74</v>
      </c>
      <c r="F180" t="s">
        <v>24</v>
      </c>
      <c r="G180" t="s">
        <v>81</v>
      </c>
      <c r="H180" t="s">
        <v>26</v>
      </c>
      <c r="I180" t="s">
        <v>27</v>
      </c>
      <c r="J180">
        <v>15</v>
      </c>
      <c r="K180">
        <v>24</v>
      </c>
      <c r="L180" t="s">
        <v>28</v>
      </c>
      <c r="M180">
        <v>0</v>
      </c>
      <c r="N180">
        <v>4.5999999999999996</v>
      </c>
      <c r="O180">
        <v>400</v>
      </c>
      <c r="P180">
        <v>6000</v>
      </c>
      <c r="Q180" t="s">
        <v>79</v>
      </c>
      <c r="R180">
        <v>3</v>
      </c>
      <c r="S180" t="s">
        <v>58</v>
      </c>
      <c r="T180" t="s">
        <v>68</v>
      </c>
      <c r="U180" t="str">
        <f>TRIM(CLEAN(tbl_Operations[[#This Row],[Location]]))</f>
        <v>Chennai</v>
      </c>
      <c r="V180" t="str">
        <f>TRIM(CLEAN(tbl_Operations[[#This Row],[Channel]]))</f>
        <v>Phone</v>
      </c>
      <c r="W180" t="str">
        <f t="shared" si="10"/>
        <v>System Issue</v>
      </c>
      <c r="X180" t="str">
        <f t="shared" si="11"/>
        <v>Hr</v>
      </c>
      <c r="Y180" t="str">
        <f t="shared" si="12"/>
        <v>Within SLA</v>
      </c>
      <c r="Z180" t="str">
        <f t="shared" si="13"/>
        <v>Normal</v>
      </c>
      <c r="AA180" t="str" cm="1">
        <f t="array" ref="AA180">_xlfn.IFS(
J180&lt;=K180*0.5,"Excellent",
J180&lt;=K180,"Good",
J180&lt;=K180*1.5,"At Risk",
TRUE,"Critical"
)</f>
        <v>Good</v>
      </c>
      <c r="AB180" t="str">
        <f t="shared" si="14"/>
        <v>No Rework</v>
      </c>
    </row>
    <row r="181" spans="1:28" x14ac:dyDescent="0.3">
      <c r="A181" t="s">
        <v>262</v>
      </c>
      <c r="B181" s="1">
        <v>45729</v>
      </c>
      <c r="C181" t="s">
        <v>95</v>
      </c>
      <c r="D181" t="s">
        <v>34</v>
      </c>
      <c r="E181" t="s">
        <v>92</v>
      </c>
      <c r="F181" t="s">
        <v>24</v>
      </c>
      <c r="G181" t="s">
        <v>42</v>
      </c>
      <c r="H181" t="s">
        <v>75</v>
      </c>
      <c r="I181" t="s">
        <v>27</v>
      </c>
      <c r="J181">
        <v>9.3000000000000007</v>
      </c>
      <c r="K181">
        <v>24</v>
      </c>
      <c r="L181" t="s">
        <v>28</v>
      </c>
      <c r="M181">
        <v>1</v>
      </c>
      <c r="N181">
        <v>4.9000000000000004</v>
      </c>
      <c r="O181">
        <v>320</v>
      </c>
      <c r="P181">
        <v>2976</v>
      </c>
      <c r="Q181" t="s">
        <v>79</v>
      </c>
      <c r="R181">
        <v>3</v>
      </c>
      <c r="S181" t="s">
        <v>58</v>
      </c>
      <c r="T181" t="s">
        <v>84</v>
      </c>
      <c r="U181" t="str">
        <f>TRIM(CLEAN(tbl_Operations[[#This Row],[Location]]))</f>
        <v>Mumbai</v>
      </c>
      <c r="V181" t="str">
        <f>TRIM(CLEAN(tbl_Operations[[#This Row],[Channel]]))</f>
        <v>Portal</v>
      </c>
      <c r="W181" t="str">
        <f t="shared" si="10"/>
        <v>Report Request</v>
      </c>
      <c r="X181" t="str">
        <f t="shared" si="11"/>
        <v>Sales</v>
      </c>
      <c r="Y181" t="str">
        <f t="shared" si="12"/>
        <v>Within SLA</v>
      </c>
      <c r="Z181" t="str">
        <f t="shared" si="13"/>
        <v>Normal</v>
      </c>
      <c r="AA181" t="str" cm="1">
        <f t="array" ref="AA181">_xlfn.IFS(
J181&lt;=K181*0.5,"Excellent",
J181&lt;=K181,"Good",
J181&lt;=K181*1.5,"At Risk",
TRUE,"Critical"
)</f>
        <v>Excellent</v>
      </c>
      <c r="AB181" t="str">
        <f t="shared" si="14"/>
        <v>Reworked</v>
      </c>
    </row>
    <row r="182" spans="1:28" x14ac:dyDescent="0.3">
      <c r="A182" t="s">
        <v>263</v>
      </c>
      <c r="B182" s="1">
        <v>45937</v>
      </c>
      <c r="C182" t="s">
        <v>54</v>
      </c>
      <c r="D182" t="s">
        <v>41</v>
      </c>
      <c r="E182" t="s">
        <v>78</v>
      </c>
      <c r="F182" t="s">
        <v>24</v>
      </c>
      <c r="G182" t="s">
        <v>42</v>
      </c>
      <c r="H182" t="s">
        <v>43</v>
      </c>
      <c r="I182" t="s">
        <v>88</v>
      </c>
      <c r="J182">
        <v>5.6</v>
      </c>
      <c r="K182">
        <v>24</v>
      </c>
      <c r="L182" t="s">
        <v>28</v>
      </c>
      <c r="M182">
        <v>2</v>
      </c>
      <c r="N182">
        <v>4.4000000000000004</v>
      </c>
      <c r="O182">
        <v>350</v>
      </c>
      <c r="P182">
        <v>1960</v>
      </c>
      <c r="Q182" t="s">
        <v>51</v>
      </c>
      <c r="R182">
        <v>10</v>
      </c>
      <c r="S182" t="s">
        <v>52</v>
      </c>
      <c r="T182" t="s">
        <v>38</v>
      </c>
      <c r="U182" t="str">
        <f>TRIM(CLEAN(tbl_Operations[[#This Row],[Location]]))</f>
        <v>Bengaluru</v>
      </c>
      <c r="V182" t="str">
        <f>TRIM(CLEAN(tbl_Operations[[#This Row],[Channel]]))</f>
        <v>Portal</v>
      </c>
      <c r="W182" t="str">
        <f t="shared" si="10"/>
        <v>Access Request</v>
      </c>
      <c r="X182" t="str">
        <f t="shared" si="11"/>
        <v>Hr</v>
      </c>
      <c r="Y182" t="str">
        <f t="shared" si="12"/>
        <v>Within SLA</v>
      </c>
      <c r="Z182" t="str">
        <f t="shared" si="13"/>
        <v>Normal</v>
      </c>
      <c r="AA182" t="str" cm="1">
        <f t="array" ref="AA182">_xlfn.IFS(
J182&lt;=K182*0.5,"Excellent",
J182&lt;=K182,"Good",
J182&lt;=K182*1.5,"At Risk",
TRUE,"Critical"
)</f>
        <v>Excellent</v>
      </c>
      <c r="AB182" t="str">
        <f t="shared" si="14"/>
        <v>Reworked</v>
      </c>
    </row>
    <row r="183" spans="1:28" x14ac:dyDescent="0.3">
      <c r="A183" t="s">
        <v>264</v>
      </c>
      <c r="B183" s="1">
        <v>46001</v>
      </c>
      <c r="C183" t="s">
        <v>21</v>
      </c>
      <c r="D183" t="s">
        <v>41</v>
      </c>
      <c r="E183" t="s">
        <v>74</v>
      </c>
      <c r="F183" t="s">
        <v>24</v>
      </c>
      <c r="G183" t="s">
        <v>42</v>
      </c>
      <c r="H183" t="s">
        <v>43</v>
      </c>
      <c r="I183" t="s">
        <v>27</v>
      </c>
      <c r="J183">
        <v>12.3</v>
      </c>
      <c r="K183">
        <v>24</v>
      </c>
      <c r="L183" t="s">
        <v>28</v>
      </c>
      <c r="M183">
        <v>0</v>
      </c>
      <c r="N183">
        <v>4.3</v>
      </c>
      <c r="O183">
        <v>400</v>
      </c>
      <c r="P183">
        <v>4920</v>
      </c>
      <c r="Q183" t="s">
        <v>71</v>
      </c>
      <c r="R183">
        <v>12</v>
      </c>
      <c r="S183" t="s">
        <v>52</v>
      </c>
      <c r="T183" t="s">
        <v>86</v>
      </c>
      <c r="U183" t="str">
        <f>TRIM(CLEAN(tbl_Operations[[#This Row],[Location]]))</f>
        <v>Bengaluru</v>
      </c>
      <c r="V183" t="str">
        <f>TRIM(CLEAN(tbl_Operations[[#This Row],[Channel]]))</f>
        <v>Portal</v>
      </c>
      <c r="W183" t="str">
        <f t="shared" si="10"/>
        <v>System Issue</v>
      </c>
      <c r="X183" t="str">
        <f t="shared" si="11"/>
        <v>Customer Support</v>
      </c>
      <c r="Y183" t="str">
        <f t="shared" si="12"/>
        <v>Within SLA</v>
      </c>
      <c r="Z183" t="str">
        <f t="shared" si="13"/>
        <v>Normal</v>
      </c>
      <c r="AA183" t="str" cm="1">
        <f t="array" ref="AA183">_xlfn.IFS(
J183&lt;=K183*0.5,"Excellent",
J183&lt;=K183,"Good",
J183&lt;=K183*1.5,"At Risk",
TRUE,"Critical"
)</f>
        <v>Good</v>
      </c>
      <c r="AB183" t="str">
        <f t="shared" si="14"/>
        <v>No Rework</v>
      </c>
    </row>
    <row r="184" spans="1:28" x14ac:dyDescent="0.3">
      <c r="A184" t="s">
        <v>265</v>
      </c>
      <c r="B184" s="1">
        <v>45750</v>
      </c>
      <c r="C184" t="s">
        <v>40</v>
      </c>
      <c r="D184" t="s">
        <v>41</v>
      </c>
      <c r="E184" t="s">
        <v>70</v>
      </c>
      <c r="F184" t="s">
        <v>49</v>
      </c>
      <c r="G184" t="s">
        <v>25</v>
      </c>
      <c r="H184" t="s">
        <v>75</v>
      </c>
      <c r="I184" t="s">
        <v>27</v>
      </c>
      <c r="J184">
        <v>9</v>
      </c>
      <c r="K184">
        <v>48</v>
      </c>
      <c r="L184" t="s">
        <v>28</v>
      </c>
      <c r="M184">
        <v>0</v>
      </c>
      <c r="N184">
        <v>4.4000000000000004</v>
      </c>
      <c r="O184">
        <v>400</v>
      </c>
      <c r="P184">
        <v>3600</v>
      </c>
      <c r="Q184" t="s">
        <v>89</v>
      </c>
      <c r="R184">
        <v>4</v>
      </c>
      <c r="S184" t="s">
        <v>30</v>
      </c>
      <c r="T184" t="s">
        <v>84</v>
      </c>
      <c r="U184" t="str">
        <f>TRIM(CLEAN(tbl_Operations[[#This Row],[Location]]))</f>
        <v>Bengaluru</v>
      </c>
      <c r="V184" t="str">
        <f>TRIM(CLEAN(tbl_Operations[[#This Row],[Channel]]))</f>
        <v>Email</v>
      </c>
      <c r="W184" t="str">
        <f t="shared" si="10"/>
        <v>Data Correction</v>
      </c>
      <c r="X184" t="str">
        <f t="shared" si="11"/>
        <v>Procurement</v>
      </c>
      <c r="Y184" t="str">
        <f t="shared" si="12"/>
        <v>Within SLA</v>
      </c>
      <c r="Z184" t="str">
        <f t="shared" si="13"/>
        <v>Normal</v>
      </c>
      <c r="AA184" t="str" cm="1">
        <f t="array" ref="AA184">_xlfn.IFS(
J184&lt;=K184*0.5,"Excellent",
J184&lt;=K184,"Good",
J184&lt;=K184*1.5,"At Risk",
TRUE,"Critical"
)</f>
        <v>Excellent</v>
      </c>
      <c r="AB184" t="str">
        <f t="shared" si="14"/>
        <v>No Rework</v>
      </c>
    </row>
    <row r="185" spans="1:28" x14ac:dyDescent="0.3">
      <c r="A185" t="s">
        <v>266</v>
      </c>
      <c r="B185" s="1">
        <v>45670</v>
      </c>
      <c r="C185" t="s">
        <v>21</v>
      </c>
      <c r="D185" t="s">
        <v>41</v>
      </c>
      <c r="E185" t="s">
        <v>92</v>
      </c>
      <c r="F185" t="s">
        <v>24</v>
      </c>
      <c r="G185" t="s">
        <v>42</v>
      </c>
      <c r="H185" t="s">
        <v>50</v>
      </c>
      <c r="I185" t="s">
        <v>27</v>
      </c>
      <c r="J185">
        <v>13.8</v>
      </c>
      <c r="K185">
        <v>24</v>
      </c>
      <c r="L185" t="s">
        <v>28</v>
      </c>
      <c r="M185">
        <v>0</v>
      </c>
      <c r="N185">
        <v>4.7</v>
      </c>
      <c r="O185">
        <v>450</v>
      </c>
      <c r="P185">
        <v>6210</v>
      </c>
      <c r="Q185" t="s">
        <v>64</v>
      </c>
      <c r="R185">
        <v>1</v>
      </c>
      <c r="S185" t="s">
        <v>58</v>
      </c>
      <c r="T185" t="s">
        <v>31</v>
      </c>
      <c r="U185" t="str">
        <f>TRIM(CLEAN(tbl_Operations[[#This Row],[Location]]))</f>
        <v>Bengaluru</v>
      </c>
      <c r="V185" t="str">
        <f>TRIM(CLEAN(tbl_Operations[[#This Row],[Channel]]))</f>
        <v>Portal</v>
      </c>
      <c r="W185" t="str">
        <f t="shared" si="10"/>
        <v>Report Request</v>
      </c>
      <c r="X185" t="str">
        <f t="shared" si="11"/>
        <v>Customer Support</v>
      </c>
      <c r="Y185" t="str">
        <f t="shared" si="12"/>
        <v>Within SLA</v>
      </c>
      <c r="Z185" t="str">
        <f t="shared" si="13"/>
        <v>Normal</v>
      </c>
      <c r="AA185" t="str" cm="1">
        <f t="array" ref="AA185">_xlfn.IFS(
J185&lt;=K185*0.5,"Excellent",
J185&lt;=K185,"Good",
J185&lt;=K185*1.5,"At Risk",
TRUE,"Critical"
)</f>
        <v>Good</v>
      </c>
      <c r="AB185" t="str">
        <f t="shared" si="14"/>
        <v>No Rework</v>
      </c>
    </row>
    <row r="186" spans="1:28" x14ac:dyDescent="0.3">
      <c r="A186" t="s">
        <v>267</v>
      </c>
      <c r="B186" s="1">
        <v>45796</v>
      </c>
      <c r="C186" t="s">
        <v>77</v>
      </c>
      <c r="D186" t="s">
        <v>22</v>
      </c>
      <c r="E186" t="s">
        <v>74</v>
      </c>
      <c r="F186" t="s">
        <v>49</v>
      </c>
      <c r="G186" t="s">
        <v>62</v>
      </c>
      <c r="H186" t="s">
        <v>75</v>
      </c>
      <c r="I186" t="s">
        <v>27</v>
      </c>
      <c r="J186">
        <v>3.1</v>
      </c>
      <c r="K186">
        <v>48</v>
      </c>
      <c r="L186" t="s">
        <v>28</v>
      </c>
      <c r="M186">
        <v>0</v>
      </c>
      <c r="N186">
        <v>4.5999999999999996</v>
      </c>
      <c r="O186">
        <v>400</v>
      </c>
      <c r="P186">
        <v>1240</v>
      </c>
      <c r="Q186" t="s">
        <v>44</v>
      </c>
      <c r="R186">
        <v>5</v>
      </c>
      <c r="S186" t="s">
        <v>30</v>
      </c>
      <c r="T186" t="s">
        <v>31</v>
      </c>
      <c r="U186" t="str">
        <f>TRIM(CLEAN(tbl_Operations[[#This Row],[Location]]))</f>
        <v>Noida</v>
      </c>
      <c r="V186" t="str">
        <f>TRIM(CLEAN(tbl_Operations[[#This Row],[Channel]]))</f>
        <v>Teams</v>
      </c>
      <c r="W186" t="str">
        <f t="shared" si="10"/>
        <v>System Issue</v>
      </c>
      <c r="X186" t="str">
        <f t="shared" si="11"/>
        <v>Finance</v>
      </c>
      <c r="Y186" t="str">
        <f t="shared" si="12"/>
        <v>Within SLA</v>
      </c>
      <c r="Z186" t="str">
        <f t="shared" si="13"/>
        <v>Normal</v>
      </c>
      <c r="AA186" t="str" cm="1">
        <f t="array" ref="AA186">_xlfn.IFS(
J186&lt;=K186*0.5,"Excellent",
J186&lt;=K186,"Good",
J186&lt;=K186*1.5,"At Risk",
TRUE,"Critical"
)</f>
        <v>Excellent</v>
      </c>
      <c r="AB186" t="str">
        <f t="shared" si="14"/>
        <v>No Rework</v>
      </c>
    </row>
    <row r="187" spans="1:28" x14ac:dyDescent="0.3">
      <c r="A187" t="s">
        <v>268</v>
      </c>
      <c r="B187" s="1">
        <v>45832</v>
      </c>
      <c r="C187" t="s">
        <v>95</v>
      </c>
      <c r="D187" t="s">
        <v>55</v>
      </c>
      <c r="E187" t="s">
        <v>56</v>
      </c>
      <c r="F187" t="s">
        <v>24</v>
      </c>
      <c r="G187" t="s">
        <v>25</v>
      </c>
      <c r="H187" t="s">
        <v>75</v>
      </c>
      <c r="I187" t="s">
        <v>88</v>
      </c>
      <c r="J187">
        <v>17.2</v>
      </c>
      <c r="K187">
        <v>24</v>
      </c>
      <c r="L187" t="s">
        <v>28</v>
      </c>
      <c r="M187">
        <v>3</v>
      </c>
      <c r="N187">
        <v>3.4</v>
      </c>
      <c r="O187">
        <v>450</v>
      </c>
      <c r="P187">
        <v>7740</v>
      </c>
      <c r="Q187" t="s">
        <v>29</v>
      </c>
      <c r="R187">
        <v>6</v>
      </c>
      <c r="S187" t="s">
        <v>30</v>
      </c>
      <c r="T187" t="s">
        <v>38</v>
      </c>
      <c r="U187" t="str">
        <f>TRIM(CLEAN(tbl_Operations[[#This Row],[Location]]))</f>
        <v>Hyderabad</v>
      </c>
      <c r="V187" t="str">
        <f>TRIM(CLEAN(tbl_Operations[[#This Row],[Channel]]))</f>
        <v>Email</v>
      </c>
      <c r="W187" t="str">
        <f t="shared" si="10"/>
        <v>Vendor Query</v>
      </c>
      <c r="X187" t="str">
        <f t="shared" si="11"/>
        <v>Sales</v>
      </c>
      <c r="Y187" t="str">
        <f t="shared" si="12"/>
        <v>Within SLA</v>
      </c>
      <c r="Z187" t="str">
        <f t="shared" si="13"/>
        <v>Normal</v>
      </c>
      <c r="AA187" t="str" cm="1">
        <f t="array" ref="AA187">_xlfn.IFS(
J187&lt;=K187*0.5,"Excellent",
J187&lt;=K187,"Good",
J187&lt;=K187*1.5,"At Risk",
TRUE,"Critical"
)</f>
        <v>Good</v>
      </c>
      <c r="AB187" t="str">
        <f t="shared" si="14"/>
        <v>Reworked</v>
      </c>
    </row>
    <row r="188" spans="1:28" x14ac:dyDescent="0.3">
      <c r="A188" t="s">
        <v>269</v>
      </c>
      <c r="B188" s="1">
        <v>45790</v>
      </c>
      <c r="C188" t="s">
        <v>33</v>
      </c>
      <c r="D188" t="s">
        <v>22</v>
      </c>
      <c r="E188" t="s">
        <v>70</v>
      </c>
      <c r="F188" t="s">
        <v>24</v>
      </c>
      <c r="G188" t="s">
        <v>62</v>
      </c>
      <c r="H188" t="s">
        <v>43</v>
      </c>
      <c r="I188" t="s">
        <v>27</v>
      </c>
      <c r="J188">
        <v>14.5</v>
      </c>
      <c r="K188">
        <v>24</v>
      </c>
      <c r="L188" t="s">
        <v>28</v>
      </c>
      <c r="M188">
        <v>1</v>
      </c>
      <c r="N188">
        <v>5</v>
      </c>
      <c r="O188">
        <v>450</v>
      </c>
      <c r="P188">
        <v>6525</v>
      </c>
      <c r="Q188" t="s">
        <v>44</v>
      </c>
      <c r="R188">
        <v>5</v>
      </c>
      <c r="S188" t="s">
        <v>30</v>
      </c>
      <c r="T188" t="s">
        <v>38</v>
      </c>
      <c r="U188" t="str">
        <f>TRIM(CLEAN(tbl_Operations[[#This Row],[Location]]))</f>
        <v>Noida</v>
      </c>
      <c r="V188" t="str">
        <f>TRIM(CLEAN(tbl_Operations[[#This Row],[Channel]]))</f>
        <v>Teams</v>
      </c>
      <c r="W188" t="str">
        <f t="shared" si="10"/>
        <v>Data Correction</v>
      </c>
      <c r="X188" t="str">
        <f t="shared" si="11"/>
        <v>It</v>
      </c>
      <c r="Y188" t="str">
        <f t="shared" si="12"/>
        <v>Within SLA</v>
      </c>
      <c r="Z188" t="str">
        <f t="shared" si="13"/>
        <v>Normal</v>
      </c>
      <c r="AA188" t="str" cm="1">
        <f t="array" ref="AA188">_xlfn.IFS(
J188&lt;=K188*0.5,"Excellent",
J188&lt;=K188,"Good",
J188&lt;=K188*1.5,"At Risk",
TRUE,"Critical"
)</f>
        <v>Good</v>
      </c>
      <c r="AB188" t="str">
        <f t="shared" si="14"/>
        <v>Reworked</v>
      </c>
    </row>
    <row r="189" spans="1:28" x14ac:dyDescent="0.3">
      <c r="A189" t="s">
        <v>270</v>
      </c>
      <c r="B189" s="1">
        <v>45687</v>
      </c>
      <c r="C189" t="s">
        <v>33</v>
      </c>
      <c r="D189" t="s">
        <v>41</v>
      </c>
      <c r="E189" t="s">
        <v>78</v>
      </c>
      <c r="F189" t="s">
        <v>61</v>
      </c>
      <c r="G189" t="s">
        <v>25</v>
      </c>
      <c r="H189" t="s">
        <v>66</v>
      </c>
      <c r="I189" t="s">
        <v>27</v>
      </c>
      <c r="J189">
        <v>9.6999999999999993</v>
      </c>
      <c r="K189">
        <v>12</v>
      </c>
      <c r="L189" t="s">
        <v>28</v>
      </c>
      <c r="M189">
        <v>0</v>
      </c>
      <c r="N189">
        <v>4.5</v>
      </c>
      <c r="O189">
        <v>350</v>
      </c>
      <c r="P189">
        <v>3395</v>
      </c>
      <c r="Q189" t="s">
        <v>64</v>
      </c>
      <c r="R189">
        <v>1</v>
      </c>
      <c r="S189" t="s">
        <v>58</v>
      </c>
      <c r="T189" t="s">
        <v>84</v>
      </c>
      <c r="U189" t="str">
        <f>TRIM(CLEAN(tbl_Operations[[#This Row],[Location]]))</f>
        <v>Bengaluru</v>
      </c>
      <c r="V189" t="str">
        <f>TRIM(CLEAN(tbl_Operations[[#This Row],[Channel]]))</f>
        <v>Email</v>
      </c>
      <c r="W189" t="str">
        <f t="shared" si="10"/>
        <v>Access Request</v>
      </c>
      <c r="X189" t="str">
        <f t="shared" si="11"/>
        <v>It</v>
      </c>
      <c r="Y189" t="str">
        <f t="shared" si="12"/>
        <v>Within SLA</v>
      </c>
      <c r="Z189" t="str">
        <f t="shared" si="13"/>
        <v>Normal</v>
      </c>
      <c r="AA189" t="str" cm="1">
        <f t="array" ref="AA189">_xlfn.IFS(
J189&lt;=K189*0.5,"Excellent",
J189&lt;=K189,"Good",
J189&lt;=K189*1.5,"At Risk",
TRUE,"Critical"
)</f>
        <v>Good</v>
      </c>
      <c r="AB189" t="str">
        <f t="shared" si="14"/>
        <v>No Rework</v>
      </c>
    </row>
    <row r="190" spans="1:28" x14ac:dyDescent="0.3">
      <c r="A190" t="s">
        <v>271</v>
      </c>
      <c r="B190" s="1">
        <v>45860</v>
      </c>
      <c r="C190" t="s">
        <v>33</v>
      </c>
      <c r="D190" t="s">
        <v>60</v>
      </c>
      <c r="E190" t="s">
        <v>56</v>
      </c>
      <c r="F190" t="s">
        <v>24</v>
      </c>
      <c r="G190" t="s">
        <v>25</v>
      </c>
      <c r="H190" t="s">
        <v>66</v>
      </c>
      <c r="I190" t="s">
        <v>27</v>
      </c>
      <c r="J190">
        <v>9.5</v>
      </c>
      <c r="K190">
        <v>24</v>
      </c>
      <c r="L190" t="s">
        <v>28</v>
      </c>
      <c r="M190">
        <v>1</v>
      </c>
      <c r="N190">
        <v>4.4000000000000004</v>
      </c>
      <c r="O190">
        <v>400</v>
      </c>
      <c r="P190">
        <v>3800</v>
      </c>
      <c r="Q190" t="s">
        <v>114</v>
      </c>
      <c r="R190">
        <v>7</v>
      </c>
      <c r="S190" t="s">
        <v>37</v>
      </c>
      <c r="T190" t="s">
        <v>38</v>
      </c>
      <c r="U190" t="str">
        <f>TRIM(CLEAN(tbl_Operations[[#This Row],[Location]]))</f>
        <v>Pune</v>
      </c>
      <c r="V190" t="str">
        <f>TRIM(CLEAN(tbl_Operations[[#This Row],[Channel]]))</f>
        <v>Email</v>
      </c>
      <c r="W190" t="str">
        <f t="shared" si="10"/>
        <v>Vendor Query</v>
      </c>
      <c r="X190" t="str">
        <f t="shared" si="11"/>
        <v>It</v>
      </c>
      <c r="Y190" t="str">
        <f t="shared" si="12"/>
        <v>Within SLA</v>
      </c>
      <c r="Z190" t="str">
        <f t="shared" si="13"/>
        <v>Normal</v>
      </c>
      <c r="AA190" t="str" cm="1">
        <f t="array" ref="AA190">_xlfn.IFS(
J190&lt;=K190*0.5,"Excellent",
J190&lt;=K190,"Good",
J190&lt;=K190*1.5,"At Risk",
TRUE,"Critical"
)</f>
        <v>Excellent</v>
      </c>
      <c r="AB190" t="str">
        <f t="shared" si="14"/>
        <v>Reworked</v>
      </c>
    </row>
    <row r="191" spans="1:28" x14ac:dyDescent="0.3">
      <c r="A191" t="s">
        <v>272</v>
      </c>
      <c r="B191" s="1">
        <v>45773</v>
      </c>
      <c r="C191" t="s">
        <v>40</v>
      </c>
      <c r="D191" t="s">
        <v>22</v>
      </c>
      <c r="E191" t="s">
        <v>23</v>
      </c>
      <c r="F191" t="s">
        <v>24</v>
      </c>
      <c r="G191" t="s">
        <v>25</v>
      </c>
      <c r="H191" t="s">
        <v>50</v>
      </c>
      <c r="I191" t="s">
        <v>27</v>
      </c>
      <c r="J191">
        <v>11.5</v>
      </c>
      <c r="K191">
        <v>24</v>
      </c>
      <c r="L191" t="s">
        <v>28</v>
      </c>
      <c r="M191">
        <v>1</v>
      </c>
      <c r="N191">
        <v>4.2</v>
      </c>
      <c r="O191">
        <v>450</v>
      </c>
      <c r="P191">
        <v>5175</v>
      </c>
      <c r="Q191" t="s">
        <v>89</v>
      </c>
      <c r="R191">
        <v>4</v>
      </c>
      <c r="S191" t="s">
        <v>30</v>
      </c>
      <c r="T191" t="s">
        <v>68</v>
      </c>
      <c r="U191" t="str">
        <f>TRIM(CLEAN(tbl_Operations[[#This Row],[Location]]))</f>
        <v>Noida</v>
      </c>
      <c r="V191" t="str">
        <f>TRIM(CLEAN(tbl_Operations[[#This Row],[Channel]]))</f>
        <v>Email</v>
      </c>
      <c r="W191" t="str">
        <f t="shared" si="10"/>
        <v>Invoice Query</v>
      </c>
      <c r="X191" t="str">
        <f t="shared" si="11"/>
        <v>Procurement</v>
      </c>
      <c r="Y191" t="str">
        <f t="shared" si="12"/>
        <v>Within SLA</v>
      </c>
      <c r="Z191" t="str">
        <f t="shared" si="13"/>
        <v>Normal</v>
      </c>
      <c r="AA191" t="str" cm="1">
        <f t="array" ref="AA191">_xlfn.IFS(
J191&lt;=K191*0.5,"Excellent",
J191&lt;=K191,"Good",
J191&lt;=K191*1.5,"At Risk",
TRUE,"Critical"
)</f>
        <v>Excellent</v>
      </c>
      <c r="AB191" t="str">
        <f t="shared" si="14"/>
        <v>Reworked</v>
      </c>
    </row>
    <row r="192" spans="1:28" x14ac:dyDescent="0.3">
      <c r="A192" t="s">
        <v>273</v>
      </c>
      <c r="B192" s="1">
        <v>45723</v>
      </c>
      <c r="C192" t="s">
        <v>77</v>
      </c>
      <c r="D192" t="s">
        <v>41</v>
      </c>
      <c r="E192" t="s">
        <v>5094</v>
      </c>
      <c r="F192" t="s">
        <v>24</v>
      </c>
      <c r="G192" t="s">
        <v>25</v>
      </c>
      <c r="H192" t="s">
        <v>66</v>
      </c>
      <c r="I192" t="s">
        <v>27</v>
      </c>
      <c r="J192">
        <v>8.9</v>
      </c>
      <c r="K192">
        <v>24</v>
      </c>
      <c r="L192" t="s">
        <v>28</v>
      </c>
      <c r="M192">
        <v>0</v>
      </c>
      <c r="N192">
        <v>4.5</v>
      </c>
      <c r="O192">
        <v>320</v>
      </c>
      <c r="P192">
        <v>2848</v>
      </c>
      <c r="Q192" t="s">
        <v>79</v>
      </c>
      <c r="R192">
        <v>3</v>
      </c>
      <c r="S192" t="s">
        <v>58</v>
      </c>
      <c r="T192" t="s">
        <v>45</v>
      </c>
      <c r="U192" t="str">
        <f>TRIM(CLEAN(tbl_Operations[[#This Row],[Location]]))</f>
        <v>Bengaluru</v>
      </c>
      <c r="V192" t="str">
        <f>TRIM(CLEAN(tbl_Operations[[#This Row],[Channel]]))</f>
        <v>Email</v>
      </c>
      <c r="W192" t="str">
        <f t="shared" si="10"/>
        <v>Unknown</v>
      </c>
      <c r="X192" t="str">
        <f t="shared" si="11"/>
        <v>Finance</v>
      </c>
      <c r="Y192" t="str">
        <f t="shared" si="12"/>
        <v>Within SLA</v>
      </c>
      <c r="Z192" t="str">
        <f t="shared" si="13"/>
        <v>Normal</v>
      </c>
      <c r="AA192" t="str" cm="1">
        <f t="array" ref="AA192">_xlfn.IFS(
J192&lt;=K192*0.5,"Excellent",
J192&lt;=K192,"Good",
J192&lt;=K192*1.5,"At Risk",
TRUE,"Critical"
)</f>
        <v>Excellent</v>
      </c>
      <c r="AB192" t="str">
        <f t="shared" si="14"/>
        <v>No Rework</v>
      </c>
    </row>
    <row r="193" spans="1:28" x14ac:dyDescent="0.3">
      <c r="A193" t="s">
        <v>274</v>
      </c>
      <c r="B193" s="1">
        <v>45674</v>
      </c>
      <c r="C193" t="s">
        <v>40</v>
      </c>
      <c r="D193" t="s">
        <v>60</v>
      </c>
      <c r="E193" t="s">
        <v>56</v>
      </c>
      <c r="F193" t="s">
        <v>49</v>
      </c>
      <c r="G193" t="s">
        <v>42</v>
      </c>
      <c r="H193" t="s">
        <v>26</v>
      </c>
      <c r="I193" t="s">
        <v>27</v>
      </c>
      <c r="J193">
        <v>3.8</v>
      </c>
      <c r="K193">
        <v>48</v>
      </c>
      <c r="L193" t="s">
        <v>28</v>
      </c>
      <c r="M193">
        <v>1</v>
      </c>
      <c r="N193">
        <v>5</v>
      </c>
      <c r="O193">
        <v>400</v>
      </c>
      <c r="P193">
        <v>1520</v>
      </c>
      <c r="Q193" t="s">
        <v>64</v>
      </c>
      <c r="R193">
        <v>1</v>
      </c>
      <c r="S193" t="s">
        <v>58</v>
      </c>
      <c r="T193" t="s">
        <v>45</v>
      </c>
      <c r="U193" t="str">
        <f>TRIM(CLEAN(tbl_Operations[[#This Row],[Location]]))</f>
        <v>Pune</v>
      </c>
      <c r="V193" t="str">
        <f>TRIM(CLEAN(tbl_Operations[[#This Row],[Channel]]))</f>
        <v>Portal</v>
      </c>
      <c r="W193" t="str">
        <f t="shared" si="10"/>
        <v>Vendor Query</v>
      </c>
      <c r="X193" t="str">
        <f t="shared" si="11"/>
        <v>Procurement</v>
      </c>
      <c r="Y193" t="str">
        <f t="shared" si="12"/>
        <v>Within SLA</v>
      </c>
      <c r="Z193" t="str">
        <f t="shared" si="13"/>
        <v>Normal</v>
      </c>
      <c r="AA193" t="str" cm="1">
        <f t="array" ref="AA193">_xlfn.IFS(
J193&lt;=K193*0.5,"Excellent",
J193&lt;=K193,"Good",
J193&lt;=K193*1.5,"At Risk",
TRUE,"Critical"
)</f>
        <v>Excellent</v>
      </c>
      <c r="AB193" t="str">
        <f t="shared" si="14"/>
        <v>Reworked</v>
      </c>
    </row>
    <row r="194" spans="1:28" x14ac:dyDescent="0.3">
      <c r="A194" t="s">
        <v>275</v>
      </c>
      <c r="B194" s="1">
        <v>45852</v>
      </c>
      <c r="C194" t="s">
        <v>21</v>
      </c>
      <c r="D194" t="s">
        <v>73</v>
      </c>
      <c r="E194" t="s">
        <v>78</v>
      </c>
      <c r="F194" t="s">
        <v>49</v>
      </c>
      <c r="G194" t="s">
        <v>25</v>
      </c>
      <c r="H194" t="s">
        <v>75</v>
      </c>
      <c r="I194" t="s">
        <v>27</v>
      </c>
      <c r="J194">
        <v>13.4</v>
      </c>
      <c r="K194">
        <v>48</v>
      </c>
      <c r="L194" t="s">
        <v>28</v>
      </c>
      <c r="M194">
        <v>0</v>
      </c>
      <c r="N194">
        <v>4.8</v>
      </c>
      <c r="O194">
        <v>350</v>
      </c>
      <c r="P194">
        <v>4690</v>
      </c>
      <c r="Q194" t="s">
        <v>114</v>
      </c>
      <c r="R194">
        <v>7</v>
      </c>
      <c r="S194" t="s">
        <v>37</v>
      </c>
      <c r="T194" t="s">
        <v>31</v>
      </c>
      <c r="U194" t="str">
        <f>TRIM(CLEAN(tbl_Operations[[#This Row],[Location]]))</f>
        <v>Chennai</v>
      </c>
      <c r="V194" t="str">
        <f>TRIM(CLEAN(tbl_Operations[[#This Row],[Channel]]))</f>
        <v>Email</v>
      </c>
      <c r="W194" t="str">
        <f t="shared" ref="W194:W257" si="15">TRIM(CLEAN(E194))</f>
        <v>Access Request</v>
      </c>
      <c r="X194" t="str">
        <f t="shared" ref="X194:X257" si="16">PROPER(TRIM(CLEAN(C194)))</f>
        <v>Customer Support</v>
      </c>
      <c r="Y194" t="str">
        <f t="shared" ref="Y194:Y257" si="17">IF(J194&lt;=K194,"Within SLA","SLA Breach")</f>
        <v>Within SLA</v>
      </c>
      <c r="Z194" t="str">
        <f t="shared" ref="Z194:Z257" si="18">IF(AND(F194="Critical",Y193="SLA Breach"),"Critical Risk","Normal")</f>
        <v>Normal</v>
      </c>
      <c r="AA194" t="str" cm="1">
        <f t="array" ref="AA194">_xlfn.IFS(
J194&lt;=K194*0.5,"Excellent",
J194&lt;=K194,"Good",
J194&lt;=K194*1.5,"At Risk",
TRUE,"Critical"
)</f>
        <v>Excellent</v>
      </c>
      <c r="AB194" t="str">
        <f t="shared" ref="AB194:AB257" si="19">IF(M194&gt;0,"Reworked","No Rework")</f>
        <v>No Rework</v>
      </c>
    </row>
    <row r="195" spans="1:28" x14ac:dyDescent="0.3">
      <c r="A195" t="s">
        <v>276</v>
      </c>
      <c r="B195" s="1">
        <v>45802</v>
      </c>
      <c r="C195" t="s">
        <v>33</v>
      </c>
      <c r="D195" t="s">
        <v>73</v>
      </c>
      <c r="E195" t="s">
        <v>23</v>
      </c>
      <c r="F195" t="s">
        <v>24</v>
      </c>
      <c r="G195" t="s">
        <v>62</v>
      </c>
      <c r="H195" t="s">
        <v>66</v>
      </c>
      <c r="I195" t="s">
        <v>27</v>
      </c>
      <c r="J195">
        <v>32.9</v>
      </c>
      <c r="K195">
        <v>24</v>
      </c>
      <c r="L195" t="s">
        <v>63</v>
      </c>
      <c r="M195">
        <v>0</v>
      </c>
      <c r="N195">
        <v>3.8</v>
      </c>
      <c r="O195">
        <v>450</v>
      </c>
      <c r="P195">
        <v>14805</v>
      </c>
      <c r="Q195" t="s">
        <v>44</v>
      </c>
      <c r="R195">
        <v>5</v>
      </c>
      <c r="S195" t="s">
        <v>30</v>
      </c>
      <c r="T195" t="s">
        <v>102</v>
      </c>
      <c r="U195" t="str">
        <f>TRIM(CLEAN(tbl_Operations[[#This Row],[Location]]))</f>
        <v>Chennai</v>
      </c>
      <c r="V195" t="str">
        <f>TRIM(CLEAN(tbl_Operations[[#This Row],[Channel]]))</f>
        <v>Teams</v>
      </c>
      <c r="W195" t="str">
        <f t="shared" si="15"/>
        <v>Invoice Query</v>
      </c>
      <c r="X195" t="str">
        <f t="shared" si="16"/>
        <v>It</v>
      </c>
      <c r="Y195" t="str">
        <f t="shared" si="17"/>
        <v>SLA Breach</v>
      </c>
      <c r="Z195" t="str">
        <f t="shared" si="18"/>
        <v>Normal</v>
      </c>
      <c r="AA195" t="str" cm="1">
        <f t="array" ref="AA195">_xlfn.IFS(
J195&lt;=K195*0.5,"Excellent",
J195&lt;=K195,"Good",
J195&lt;=K195*1.5,"At Risk",
TRUE,"Critical"
)</f>
        <v>At Risk</v>
      </c>
      <c r="AB195" t="str">
        <f t="shared" si="19"/>
        <v>No Rework</v>
      </c>
    </row>
    <row r="196" spans="1:28" x14ac:dyDescent="0.3">
      <c r="A196" t="s">
        <v>277</v>
      </c>
      <c r="B196" s="1">
        <v>45863</v>
      </c>
      <c r="C196" t="s">
        <v>54</v>
      </c>
      <c r="D196" t="s">
        <v>60</v>
      </c>
      <c r="E196" t="s">
        <v>56</v>
      </c>
      <c r="F196" t="s">
        <v>24</v>
      </c>
      <c r="G196" t="s">
        <v>25</v>
      </c>
      <c r="H196" t="s">
        <v>66</v>
      </c>
      <c r="I196" t="s">
        <v>101</v>
      </c>
      <c r="J196">
        <v>14.4</v>
      </c>
      <c r="K196">
        <v>24</v>
      </c>
      <c r="L196" t="s">
        <v>28</v>
      </c>
      <c r="M196">
        <v>1</v>
      </c>
      <c r="N196">
        <v>4.5</v>
      </c>
      <c r="O196">
        <v>400</v>
      </c>
      <c r="P196">
        <v>5760</v>
      </c>
      <c r="Q196" t="s">
        <v>114</v>
      </c>
      <c r="R196">
        <v>7</v>
      </c>
      <c r="S196" t="s">
        <v>37</v>
      </c>
      <c r="T196" t="s">
        <v>45</v>
      </c>
      <c r="U196" t="str">
        <f>TRIM(CLEAN(tbl_Operations[[#This Row],[Location]]))</f>
        <v>Pune</v>
      </c>
      <c r="V196" t="str">
        <f>TRIM(CLEAN(tbl_Operations[[#This Row],[Channel]]))</f>
        <v>Email</v>
      </c>
      <c r="W196" t="str">
        <f t="shared" si="15"/>
        <v>Vendor Query</v>
      </c>
      <c r="X196" t="str">
        <f t="shared" si="16"/>
        <v>Hr</v>
      </c>
      <c r="Y196" t="str">
        <f t="shared" si="17"/>
        <v>Within SLA</v>
      </c>
      <c r="Z196" t="str">
        <f t="shared" si="18"/>
        <v>Normal</v>
      </c>
      <c r="AA196" t="str" cm="1">
        <f t="array" ref="AA196">_xlfn.IFS(
J196&lt;=K196*0.5,"Excellent",
J196&lt;=K196,"Good",
J196&lt;=K196*1.5,"At Risk",
TRUE,"Critical"
)</f>
        <v>Good</v>
      </c>
      <c r="AB196" t="str">
        <f t="shared" si="19"/>
        <v>Reworked</v>
      </c>
    </row>
    <row r="197" spans="1:28" x14ac:dyDescent="0.3">
      <c r="A197" t="s">
        <v>278</v>
      </c>
      <c r="B197" s="1">
        <v>45743</v>
      </c>
      <c r="C197" t="s">
        <v>40</v>
      </c>
      <c r="D197" t="s">
        <v>41</v>
      </c>
      <c r="E197" t="s">
        <v>35</v>
      </c>
      <c r="F197" t="s">
        <v>61</v>
      </c>
      <c r="G197" t="s">
        <v>42</v>
      </c>
      <c r="H197" t="s">
        <v>43</v>
      </c>
      <c r="I197" t="s">
        <v>27</v>
      </c>
      <c r="J197">
        <v>21.3</v>
      </c>
      <c r="K197">
        <v>12</v>
      </c>
      <c r="L197" t="s">
        <v>63</v>
      </c>
      <c r="M197">
        <v>0</v>
      </c>
      <c r="N197">
        <v>4</v>
      </c>
      <c r="O197">
        <v>350</v>
      </c>
      <c r="P197">
        <v>7455</v>
      </c>
      <c r="Q197" t="s">
        <v>79</v>
      </c>
      <c r="R197">
        <v>3</v>
      </c>
      <c r="S197" t="s">
        <v>58</v>
      </c>
      <c r="T197" t="s">
        <v>84</v>
      </c>
      <c r="U197" t="str">
        <f>TRIM(CLEAN(tbl_Operations[[#This Row],[Location]]))</f>
        <v>Bengaluru</v>
      </c>
      <c r="V197" t="str">
        <f>TRIM(CLEAN(tbl_Operations[[#This Row],[Channel]]))</f>
        <v>Portal</v>
      </c>
      <c r="W197" t="str">
        <f t="shared" si="15"/>
        <v>Employee Query</v>
      </c>
      <c r="X197" t="str">
        <f t="shared" si="16"/>
        <v>Procurement</v>
      </c>
      <c r="Y197" t="str">
        <f t="shared" si="17"/>
        <v>SLA Breach</v>
      </c>
      <c r="Z197" t="str">
        <f t="shared" si="18"/>
        <v>Normal</v>
      </c>
      <c r="AA197" t="str" cm="1">
        <f t="array" ref="AA197">_xlfn.IFS(
J197&lt;=K197*0.5,"Excellent",
J197&lt;=K197,"Good",
J197&lt;=K197*1.5,"At Risk",
TRUE,"Critical"
)</f>
        <v>Critical</v>
      </c>
      <c r="AB197" t="str">
        <f t="shared" si="19"/>
        <v>No Rework</v>
      </c>
    </row>
    <row r="198" spans="1:28" x14ac:dyDescent="0.3">
      <c r="A198" t="s">
        <v>279</v>
      </c>
      <c r="B198" s="1">
        <v>45782</v>
      </c>
      <c r="C198" t="s">
        <v>54</v>
      </c>
      <c r="D198" t="s">
        <v>47</v>
      </c>
      <c r="E198" t="s">
        <v>56</v>
      </c>
      <c r="F198" t="s">
        <v>24</v>
      </c>
      <c r="G198" t="s">
        <v>81</v>
      </c>
      <c r="H198" t="s">
        <v>50</v>
      </c>
      <c r="I198" t="s">
        <v>27</v>
      </c>
      <c r="J198">
        <v>21.2</v>
      </c>
      <c r="K198">
        <v>24</v>
      </c>
      <c r="L198" t="s">
        <v>28</v>
      </c>
      <c r="M198">
        <v>1</v>
      </c>
      <c r="N198">
        <v>4.0999999999999996</v>
      </c>
      <c r="O198">
        <v>280</v>
      </c>
      <c r="P198">
        <v>5936</v>
      </c>
      <c r="Q198" t="s">
        <v>44</v>
      </c>
      <c r="R198">
        <v>5</v>
      </c>
      <c r="S198" t="s">
        <v>30</v>
      </c>
      <c r="T198" t="s">
        <v>31</v>
      </c>
      <c r="U198" t="str">
        <f>TRIM(CLEAN(tbl_Operations[[#This Row],[Location]]))</f>
        <v>Gurugram</v>
      </c>
      <c r="V198" t="str">
        <f>TRIM(CLEAN(tbl_Operations[[#This Row],[Channel]]))</f>
        <v>Phone</v>
      </c>
      <c r="W198" t="str">
        <f t="shared" si="15"/>
        <v>Vendor Query</v>
      </c>
      <c r="X198" t="str">
        <f t="shared" si="16"/>
        <v>Hr</v>
      </c>
      <c r="Y198" t="str">
        <f t="shared" si="17"/>
        <v>Within SLA</v>
      </c>
      <c r="Z198" t="str">
        <f t="shared" si="18"/>
        <v>Normal</v>
      </c>
      <c r="AA198" t="str" cm="1">
        <f t="array" ref="AA198">_xlfn.IFS(
J198&lt;=K198*0.5,"Excellent",
J198&lt;=K198,"Good",
J198&lt;=K198*1.5,"At Risk",
TRUE,"Critical"
)</f>
        <v>Good</v>
      </c>
      <c r="AB198" t="str">
        <f t="shared" si="19"/>
        <v>Reworked</v>
      </c>
    </row>
    <row r="199" spans="1:28" x14ac:dyDescent="0.3">
      <c r="A199" t="s">
        <v>280</v>
      </c>
      <c r="B199" s="1">
        <v>45983</v>
      </c>
      <c r="C199" t="s">
        <v>54</v>
      </c>
      <c r="D199" t="s">
        <v>73</v>
      </c>
      <c r="E199" t="s">
        <v>70</v>
      </c>
      <c r="F199" t="s">
        <v>24</v>
      </c>
      <c r="G199" t="s">
        <v>62</v>
      </c>
      <c r="H199" t="s">
        <v>43</v>
      </c>
      <c r="I199" t="s">
        <v>27</v>
      </c>
      <c r="J199">
        <v>10.8</v>
      </c>
      <c r="K199">
        <v>24</v>
      </c>
      <c r="L199" t="s">
        <v>28</v>
      </c>
      <c r="M199">
        <v>0</v>
      </c>
      <c r="N199">
        <v>4.3</v>
      </c>
      <c r="O199">
        <v>280</v>
      </c>
      <c r="P199">
        <v>3024</v>
      </c>
      <c r="Q199" t="s">
        <v>67</v>
      </c>
      <c r="R199">
        <v>11</v>
      </c>
      <c r="S199" t="s">
        <v>52</v>
      </c>
      <c r="T199" t="s">
        <v>68</v>
      </c>
      <c r="U199" t="str">
        <f>TRIM(CLEAN(tbl_Operations[[#This Row],[Location]]))</f>
        <v>Chennai</v>
      </c>
      <c r="V199" t="str">
        <f>TRIM(CLEAN(tbl_Operations[[#This Row],[Channel]]))</f>
        <v>Teams</v>
      </c>
      <c r="W199" t="str">
        <f t="shared" si="15"/>
        <v>Data Correction</v>
      </c>
      <c r="X199" t="str">
        <f t="shared" si="16"/>
        <v>Hr</v>
      </c>
      <c r="Y199" t="str">
        <f t="shared" si="17"/>
        <v>Within SLA</v>
      </c>
      <c r="Z199" t="str">
        <f t="shared" si="18"/>
        <v>Normal</v>
      </c>
      <c r="AA199" t="str" cm="1">
        <f t="array" ref="AA199">_xlfn.IFS(
J199&lt;=K199*0.5,"Excellent",
J199&lt;=K199,"Good",
J199&lt;=K199*1.5,"At Risk",
TRUE,"Critical"
)</f>
        <v>Excellent</v>
      </c>
      <c r="AB199" t="str">
        <f t="shared" si="19"/>
        <v>No Rework</v>
      </c>
    </row>
    <row r="200" spans="1:28" x14ac:dyDescent="0.3">
      <c r="A200" t="s">
        <v>281</v>
      </c>
      <c r="B200" s="1">
        <v>45804</v>
      </c>
      <c r="C200" t="s">
        <v>21</v>
      </c>
      <c r="D200" t="s">
        <v>41</v>
      </c>
      <c r="E200" t="s">
        <v>74</v>
      </c>
      <c r="F200" t="s">
        <v>61</v>
      </c>
      <c r="G200" t="s">
        <v>42</v>
      </c>
      <c r="H200" t="s">
        <v>26</v>
      </c>
      <c r="I200" t="s">
        <v>27</v>
      </c>
      <c r="J200">
        <v>6.2</v>
      </c>
      <c r="K200">
        <v>12</v>
      </c>
      <c r="L200" t="s">
        <v>28</v>
      </c>
      <c r="M200">
        <v>1</v>
      </c>
      <c r="N200">
        <v>4.3</v>
      </c>
      <c r="O200">
        <v>450</v>
      </c>
      <c r="P200">
        <v>2790</v>
      </c>
      <c r="Q200" t="s">
        <v>44</v>
      </c>
      <c r="R200">
        <v>5</v>
      </c>
      <c r="S200" t="s">
        <v>30</v>
      </c>
      <c r="T200" t="s">
        <v>38</v>
      </c>
      <c r="U200" t="str">
        <f>TRIM(CLEAN(tbl_Operations[[#This Row],[Location]]))</f>
        <v>Bengaluru</v>
      </c>
      <c r="V200" t="str">
        <f>TRIM(CLEAN(tbl_Operations[[#This Row],[Channel]]))</f>
        <v>Portal</v>
      </c>
      <c r="W200" t="str">
        <f t="shared" si="15"/>
        <v>System Issue</v>
      </c>
      <c r="X200" t="str">
        <f t="shared" si="16"/>
        <v>Customer Support</v>
      </c>
      <c r="Y200" t="str">
        <f t="shared" si="17"/>
        <v>Within SLA</v>
      </c>
      <c r="Z200" t="str">
        <f t="shared" si="18"/>
        <v>Normal</v>
      </c>
      <c r="AA200" t="str" cm="1">
        <f t="array" ref="AA200">_xlfn.IFS(
J200&lt;=K200*0.5,"Excellent",
J200&lt;=K200,"Good",
J200&lt;=K200*1.5,"At Risk",
TRUE,"Critical"
)</f>
        <v>Good</v>
      </c>
      <c r="AB200" t="str">
        <f t="shared" si="19"/>
        <v>Reworked</v>
      </c>
    </row>
    <row r="201" spans="1:28" x14ac:dyDescent="0.3">
      <c r="A201" t="s">
        <v>282</v>
      </c>
      <c r="B201" s="1">
        <v>45988</v>
      </c>
      <c r="C201" t="s">
        <v>77</v>
      </c>
      <c r="D201" t="s">
        <v>5094</v>
      </c>
      <c r="E201" t="s">
        <v>56</v>
      </c>
      <c r="F201" t="s">
        <v>146</v>
      </c>
      <c r="G201" t="s">
        <v>81</v>
      </c>
      <c r="H201" t="s">
        <v>75</v>
      </c>
      <c r="I201" t="s">
        <v>88</v>
      </c>
      <c r="J201">
        <v>19.399999999999999</v>
      </c>
      <c r="K201">
        <v>4</v>
      </c>
      <c r="L201" t="s">
        <v>63</v>
      </c>
      <c r="M201">
        <v>1</v>
      </c>
      <c r="N201">
        <v>3.7</v>
      </c>
      <c r="O201">
        <v>450</v>
      </c>
      <c r="P201">
        <v>8730</v>
      </c>
      <c r="Q201" t="s">
        <v>67</v>
      </c>
      <c r="R201">
        <v>11</v>
      </c>
      <c r="S201" t="s">
        <v>52</v>
      </c>
      <c r="T201" t="s">
        <v>84</v>
      </c>
      <c r="U201" t="str">
        <f>TRIM(CLEAN(tbl_Operations[[#This Row],[Location]]))</f>
        <v>Unknown</v>
      </c>
      <c r="V201" t="str">
        <f>TRIM(CLEAN(tbl_Operations[[#This Row],[Channel]]))</f>
        <v>Phone</v>
      </c>
      <c r="W201" t="str">
        <f t="shared" si="15"/>
        <v>Vendor Query</v>
      </c>
      <c r="X201" t="str">
        <f t="shared" si="16"/>
        <v>Finance</v>
      </c>
      <c r="Y201" t="str">
        <f t="shared" si="17"/>
        <v>SLA Breach</v>
      </c>
      <c r="Z201" t="str">
        <f t="shared" si="18"/>
        <v>Normal</v>
      </c>
      <c r="AA201" t="str" cm="1">
        <f t="array" ref="AA201">_xlfn.IFS(
J201&lt;=K201*0.5,"Excellent",
J201&lt;=K201,"Good",
J201&lt;=K201*1.5,"At Risk",
TRUE,"Critical"
)</f>
        <v>Critical</v>
      </c>
      <c r="AB201" t="str">
        <f t="shared" si="19"/>
        <v>Reworked</v>
      </c>
    </row>
    <row r="202" spans="1:28" x14ac:dyDescent="0.3">
      <c r="A202" t="s">
        <v>283</v>
      </c>
      <c r="B202" s="1">
        <v>45940</v>
      </c>
      <c r="C202" t="s">
        <v>21</v>
      </c>
      <c r="D202" t="s">
        <v>55</v>
      </c>
      <c r="E202" t="s">
        <v>74</v>
      </c>
      <c r="F202" t="s">
        <v>146</v>
      </c>
      <c r="G202" t="s">
        <v>25</v>
      </c>
      <c r="H202" t="s">
        <v>66</v>
      </c>
      <c r="I202" t="s">
        <v>27</v>
      </c>
      <c r="J202">
        <v>7</v>
      </c>
      <c r="K202">
        <v>4</v>
      </c>
      <c r="L202" t="s">
        <v>63</v>
      </c>
      <c r="M202">
        <v>0</v>
      </c>
      <c r="N202">
        <v>4.8</v>
      </c>
      <c r="O202">
        <v>350</v>
      </c>
      <c r="P202">
        <v>2450</v>
      </c>
      <c r="Q202" t="s">
        <v>51</v>
      </c>
      <c r="R202">
        <v>10</v>
      </c>
      <c r="S202" t="s">
        <v>52</v>
      </c>
      <c r="T202" t="s">
        <v>45</v>
      </c>
      <c r="U202" t="str">
        <f>TRIM(CLEAN(tbl_Operations[[#This Row],[Location]]))</f>
        <v>Hyderabad</v>
      </c>
      <c r="V202" t="str">
        <f>TRIM(CLEAN(tbl_Operations[[#This Row],[Channel]]))</f>
        <v>Email</v>
      </c>
      <c r="W202" t="str">
        <f t="shared" si="15"/>
        <v>System Issue</v>
      </c>
      <c r="X202" t="str">
        <f t="shared" si="16"/>
        <v>Customer Support</v>
      </c>
      <c r="Y202" t="str">
        <f t="shared" si="17"/>
        <v>SLA Breach</v>
      </c>
      <c r="Z202" t="str">
        <f t="shared" si="18"/>
        <v>Critical Risk</v>
      </c>
      <c r="AA202" t="str" cm="1">
        <f t="array" ref="AA202">_xlfn.IFS(
J202&lt;=K202*0.5,"Excellent",
J202&lt;=K202,"Good",
J202&lt;=K202*1.5,"At Risk",
TRUE,"Critical"
)</f>
        <v>Critical</v>
      </c>
      <c r="AB202" t="str">
        <f t="shared" si="19"/>
        <v>No Rework</v>
      </c>
    </row>
    <row r="203" spans="1:28" x14ac:dyDescent="0.3">
      <c r="A203" t="s">
        <v>284</v>
      </c>
      <c r="B203" s="1">
        <v>45995</v>
      </c>
      <c r="C203" t="s">
        <v>33</v>
      </c>
      <c r="D203" t="s">
        <v>55</v>
      </c>
      <c r="E203" t="s">
        <v>23</v>
      </c>
      <c r="F203" t="s">
        <v>61</v>
      </c>
      <c r="G203" t="s">
        <v>62</v>
      </c>
      <c r="H203" t="s">
        <v>75</v>
      </c>
      <c r="I203" t="s">
        <v>27</v>
      </c>
      <c r="J203">
        <v>2.9</v>
      </c>
      <c r="K203">
        <v>12</v>
      </c>
      <c r="L203" t="s">
        <v>28</v>
      </c>
      <c r="M203">
        <v>0</v>
      </c>
      <c r="N203">
        <v>5</v>
      </c>
      <c r="O203">
        <v>400</v>
      </c>
      <c r="P203">
        <v>1160</v>
      </c>
      <c r="Q203" t="s">
        <v>71</v>
      </c>
      <c r="R203">
        <v>12</v>
      </c>
      <c r="S203" t="s">
        <v>52</v>
      </c>
      <c r="T203" t="s">
        <v>84</v>
      </c>
      <c r="U203" t="str">
        <f>TRIM(CLEAN(tbl_Operations[[#This Row],[Location]]))</f>
        <v>Hyderabad</v>
      </c>
      <c r="V203" t="str">
        <f>TRIM(CLEAN(tbl_Operations[[#This Row],[Channel]]))</f>
        <v>Teams</v>
      </c>
      <c r="W203" t="str">
        <f t="shared" si="15"/>
        <v>Invoice Query</v>
      </c>
      <c r="X203" t="str">
        <f t="shared" si="16"/>
        <v>It</v>
      </c>
      <c r="Y203" t="str">
        <f t="shared" si="17"/>
        <v>Within SLA</v>
      </c>
      <c r="Z203" t="str">
        <f t="shared" si="18"/>
        <v>Normal</v>
      </c>
      <c r="AA203" t="str" cm="1">
        <f t="array" ref="AA203">_xlfn.IFS(
J203&lt;=K203*0.5,"Excellent",
J203&lt;=K203,"Good",
J203&lt;=K203*1.5,"At Risk",
TRUE,"Critical"
)</f>
        <v>Excellent</v>
      </c>
      <c r="AB203" t="str">
        <f t="shared" si="19"/>
        <v>No Rework</v>
      </c>
    </row>
    <row r="204" spans="1:28" x14ac:dyDescent="0.3">
      <c r="A204" t="s">
        <v>285</v>
      </c>
      <c r="B204" s="1">
        <v>45745</v>
      </c>
      <c r="C204" t="s">
        <v>33</v>
      </c>
      <c r="D204" t="s">
        <v>73</v>
      </c>
      <c r="E204" t="s">
        <v>48</v>
      </c>
      <c r="F204" t="s">
        <v>49</v>
      </c>
      <c r="G204" t="s">
        <v>42</v>
      </c>
      <c r="H204" t="s">
        <v>5095</v>
      </c>
      <c r="I204" t="s">
        <v>27</v>
      </c>
      <c r="J204">
        <v>1.8</v>
      </c>
      <c r="K204">
        <v>48</v>
      </c>
      <c r="L204" t="s">
        <v>28</v>
      </c>
      <c r="M204">
        <v>1</v>
      </c>
      <c r="N204">
        <v>5</v>
      </c>
      <c r="O204">
        <v>280</v>
      </c>
      <c r="P204">
        <v>504</v>
      </c>
      <c r="Q204" t="s">
        <v>79</v>
      </c>
      <c r="R204">
        <v>3</v>
      </c>
      <c r="S204" t="s">
        <v>58</v>
      </c>
      <c r="T204" t="s">
        <v>68</v>
      </c>
      <c r="U204" t="str">
        <f>TRIM(CLEAN(tbl_Operations[[#This Row],[Location]]))</f>
        <v>Chennai</v>
      </c>
      <c r="V204" t="str">
        <f>TRIM(CLEAN(tbl_Operations[[#This Row],[Channel]]))</f>
        <v>Portal</v>
      </c>
      <c r="W204" t="str">
        <f t="shared" si="15"/>
        <v>Compliance Request</v>
      </c>
      <c r="X204" t="str">
        <f t="shared" si="16"/>
        <v>It</v>
      </c>
      <c r="Y204" t="str">
        <f t="shared" si="17"/>
        <v>Within SLA</v>
      </c>
      <c r="Z204" t="str">
        <f t="shared" si="18"/>
        <v>Normal</v>
      </c>
      <c r="AA204" t="str" cm="1">
        <f t="array" ref="AA204">_xlfn.IFS(
J204&lt;=K204*0.5,"Excellent",
J204&lt;=K204,"Good",
J204&lt;=K204*1.5,"At Risk",
TRUE,"Critical"
)</f>
        <v>Excellent</v>
      </c>
      <c r="AB204" t="str">
        <f t="shared" si="19"/>
        <v>Reworked</v>
      </c>
    </row>
    <row r="205" spans="1:28" x14ac:dyDescent="0.3">
      <c r="A205" t="s">
        <v>286</v>
      </c>
      <c r="B205" s="1">
        <v>45765</v>
      </c>
      <c r="C205" t="s">
        <v>95</v>
      </c>
      <c r="D205" t="s">
        <v>47</v>
      </c>
      <c r="E205" t="s">
        <v>92</v>
      </c>
      <c r="F205" t="s">
        <v>49</v>
      </c>
      <c r="G205" t="s">
        <v>25</v>
      </c>
      <c r="H205" t="s">
        <v>66</v>
      </c>
      <c r="I205" t="s">
        <v>27</v>
      </c>
      <c r="J205">
        <v>25.7</v>
      </c>
      <c r="K205">
        <v>48</v>
      </c>
      <c r="L205" t="s">
        <v>28</v>
      </c>
      <c r="M205">
        <v>3</v>
      </c>
      <c r="N205">
        <v>3.9</v>
      </c>
      <c r="O205">
        <v>350</v>
      </c>
      <c r="P205">
        <v>8995</v>
      </c>
      <c r="Q205" t="s">
        <v>89</v>
      </c>
      <c r="R205">
        <v>4</v>
      </c>
      <c r="S205" t="s">
        <v>30</v>
      </c>
      <c r="T205" t="s">
        <v>45</v>
      </c>
      <c r="U205" t="str">
        <f>TRIM(CLEAN(tbl_Operations[[#This Row],[Location]]))</f>
        <v>Gurugram</v>
      </c>
      <c r="V205" t="str">
        <f>TRIM(CLEAN(tbl_Operations[[#This Row],[Channel]]))</f>
        <v>Email</v>
      </c>
      <c r="W205" t="str">
        <f t="shared" si="15"/>
        <v>Report Request</v>
      </c>
      <c r="X205" t="str">
        <f t="shared" si="16"/>
        <v>Sales</v>
      </c>
      <c r="Y205" t="str">
        <f t="shared" si="17"/>
        <v>Within SLA</v>
      </c>
      <c r="Z205" t="str">
        <f t="shared" si="18"/>
        <v>Normal</v>
      </c>
      <c r="AA205" t="str" cm="1">
        <f t="array" ref="AA205">_xlfn.IFS(
J205&lt;=K205*0.5,"Excellent",
J205&lt;=K205,"Good",
J205&lt;=K205*1.5,"At Risk",
TRUE,"Critical"
)</f>
        <v>Good</v>
      </c>
      <c r="AB205" t="str">
        <f t="shared" si="19"/>
        <v>Reworked</v>
      </c>
    </row>
    <row r="206" spans="1:28" x14ac:dyDescent="0.3">
      <c r="A206" t="s">
        <v>287</v>
      </c>
      <c r="B206" s="1">
        <v>45741</v>
      </c>
      <c r="C206" t="s">
        <v>21</v>
      </c>
      <c r="D206" t="s">
        <v>60</v>
      </c>
      <c r="E206" t="s">
        <v>35</v>
      </c>
      <c r="F206" t="s">
        <v>49</v>
      </c>
      <c r="G206" t="s">
        <v>62</v>
      </c>
      <c r="H206" t="s">
        <v>75</v>
      </c>
      <c r="I206" t="s">
        <v>101</v>
      </c>
      <c r="J206">
        <v>25.9</v>
      </c>
      <c r="K206">
        <v>48</v>
      </c>
      <c r="L206" t="s">
        <v>28</v>
      </c>
      <c r="M206">
        <v>2</v>
      </c>
      <c r="N206">
        <v>4.3</v>
      </c>
      <c r="O206">
        <v>450</v>
      </c>
      <c r="P206">
        <v>11655</v>
      </c>
      <c r="Q206" t="s">
        <v>79</v>
      </c>
      <c r="R206">
        <v>3</v>
      </c>
      <c r="S206" t="s">
        <v>58</v>
      </c>
      <c r="T206" t="s">
        <v>38</v>
      </c>
      <c r="U206" t="str">
        <f>TRIM(CLEAN(tbl_Operations[[#This Row],[Location]]))</f>
        <v>Pune</v>
      </c>
      <c r="V206" t="str">
        <f>TRIM(CLEAN(tbl_Operations[[#This Row],[Channel]]))</f>
        <v>Teams</v>
      </c>
      <c r="W206" t="str">
        <f t="shared" si="15"/>
        <v>Employee Query</v>
      </c>
      <c r="X206" t="str">
        <f t="shared" si="16"/>
        <v>Customer Support</v>
      </c>
      <c r="Y206" t="str">
        <f t="shared" si="17"/>
        <v>Within SLA</v>
      </c>
      <c r="Z206" t="str">
        <f t="shared" si="18"/>
        <v>Normal</v>
      </c>
      <c r="AA206" t="str" cm="1">
        <f t="array" ref="AA206">_xlfn.IFS(
J206&lt;=K206*0.5,"Excellent",
J206&lt;=K206,"Good",
J206&lt;=K206*1.5,"At Risk",
TRUE,"Critical"
)</f>
        <v>Good</v>
      </c>
      <c r="AB206" t="str">
        <f t="shared" si="19"/>
        <v>Reworked</v>
      </c>
    </row>
    <row r="207" spans="1:28" x14ac:dyDescent="0.3">
      <c r="A207" t="s">
        <v>288</v>
      </c>
      <c r="B207" s="1">
        <v>45731</v>
      </c>
      <c r="C207" t="s">
        <v>21</v>
      </c>
      <c r="D207" t="s">
        <v>41</v>
      </c>
      <c r="E207" t="s">
        <v>78</v>
      </c>
      <c r="F207" t="s">
        <v>24</v>
      </c>
      <c r="G207" t="s">
        <v>25</v>
      </c>
      <c r="H207" t="s">
        <v>50</v>
      </c>
      <c r="I207" t="s">
        <v>27</v>
      </c>
      <c r="J207">
        <v>16.5</v>
      </c>
      <c r="K207">
        <v>24</v>
      </c>
      <c r="L207" t="s">
        <v>28</v>
      </c>
      <c r="M207">
        <v>0</v>
      </c>
      <c r="N207">
        <v>4.5999999999999996</v>
      </c>
      <c r="O207">
        <v>400</v>
      </c>
      <c r="P207">
        <v>6600</v>
      </c>
      <c r="Q207" t="s">
        <v>79</v>
      </c>
      <c r="R207">
        <v>3</v>
      </c>
      <c r="S207" t="s">
        <v>58</v>
      </c>
      <c r="T207" t="s">
        <v>68</v>
      </c>
      <c r="U207" t="str">
        <f>TRIM(CLEAN(tbl_Operations[[#This Row],[Location]]))</f>
        <v>Bengaluru</v>
      </c>
      <c r="V207" t="str">
        <f>TRIM(CLEAN(tbl_Operations[[#This Row],[Channel]]))</f>
        <v>Email</v>
      </c>
      <c r="W207" t="str">
        <f t="shared" si="15"/>
        <v>Access Request</v>
      </c>
      <c r="X207" t="str">
        <f t="shared" si="16"/>
        <v>Customer Support</v>
      </c>
      <c r="Y207" t="str">
        <f t="shared" si="17"/>
        <v>Within SLA</v>
      </c>
      <c r="Z207" t="str">
        <f t="shared" si="18"/>
        <v>Normal</v>
      </c>
      <c r="AA207" t="str" cm="1">
        <f t="array" ref="AA207">_xlfn.IFS(
J207&lt;=K207*0.5,"Excellent",
J207&lt;=K207,"Good",
J207&lt;=K207*1.5,"At Risk",
TRUE,"Critical"
)</f>
        <v>Good</v>
      </c>
      <c r="AB207" t="str">
        <f t="shared" si="19"/>
        <v>No Rework</v>
      </c>
    </row>
    <row r="208" spans="1:28" x14ac:dyDescent="0.3">
      <c r="A208" t="s">
        <v>289</v>
      </c>
      <c r="B208" s="1">
        <v>45805</v>
      </c>
      <c r="C208" t="s">
        <v>33</v>
      </c>
      <c r="D208" t="s">
        <v>60</v>
      </c>
      <c r="E208" t="s">
        <v>56</v>
      </c>
      <c r="F208" t="s">
        <v>24</v>
      </c>
      <c r="G208" t="s">
        <v>42</v>
      </c>
      <c r="H208" t="s">
        <v>66</v>
      </c>
      <c r="I208" t="s">
        <v>27</v>
      </c>
      <c r="J208">
        <v>3.7</v>
      </c>
      <c r="K208">
        <v>24</v>
      </c>
      <c r="L208" t="s">
        <v>28</v>
      </c>
      <c r="M208">
        <v>0</v>
      </c>
      <c r="N208">
        <v>5</v>
      </c>
      <c r="O208">
        <v>350</v>
      </c>
      <c r="P208">
        <v>1295</v>
      </c>
      <c r="Q208" t="s">
        <v>44</v>
      </c>
      <c r="R208">
        <v>5</v>
      </c>
      <c r="S208" t="s">
        <v>30</v>
      </c>
      <c r="T208" t="s">
        <v>86</v>
      </c>
      <c r="U208" t="str">
        <f>TRIM(CLEAN(tbl_Operations[[#This Row],[Location]]))</f>
        <v>Pune</v>
      </c>
      <c r="V208" t="str">
        <f>TRIM(CLEAN(tbl_Operations[[#This Row],[Channel]]))</f>
        <v>Portal</v>
      </c>
      <c r="W208" t="str">
        <f t="shared" si="15"/>
        <v>Vendor Query</v>
      </c>
      <c r="X208" t="str">
        <f t="shared" si="16"/>
        <v>It</v>
      </c>
      <c r="Y208" t="str">
        <f t="shared" si="17"/>
        <v>Within SLA</v>
      </c>
      <c r="Z208" t="str">
        <f t="shared" si="18"/>
        <v>Normal</v>
      </c>
      <c r="AA208" t="str" cm="1">
        <f t="array" ref="AA208">_xlfn.IFS(
J208&lt;=K208*0.5,"Excellent",
J208&lt;=K208,"Good",
J208&lt;=K208*1.5,"At Risk",
TRUE,"Critical"
)</f>
        <v>Excellent</v>
      </c>
      <c r="AB208" t="str">
        <f t="shared" si="19"/>
        <v>No Rework</v>
      </c>
    </row>
    <row r="209" spans="1:28" x14ac:dyDescent="0.3">
      <c r="A209" t="s">
        <v>290</v>
      </c>
      <c r="B209" s="1">
        <v>45921</v>
      </c>
      <c r="C209" t="s">
        <v>40</v>
      </c>
      <c r="D209" t="s">
        <v>55</v>
      </c>
      <c r="E209" t="s">
        <v>92</v>
      </c>
      <c r="F209" t="s">
        <v>49</v>
      </c>
      <c r="G209" t="s">
        <v>25</v>
      </c>
      <c r="H209" t="s">
        <v>50</v>
      </c>
      <c r="I209" t="s">
        <v>27</v>
      </c>
      <c r="J209">
        <v>2</v>
      </c>
      <c r="K209">
        <v>48</v>
      </c>
      <c r="L209" t="s">
        <v>28</v>
      </c>
      <c r="M209">
        <v>0</v>
      </c>
      <c r="N209">
        <v>5</v>
      </c>
      <c r="O209">
        <v>280</v>
      </c>
      <c r="P209">
        <v>560</v>
      </c>
      <c r="Q209" t="s">
        <v>83</v>
      </c>
      <c r="R209">
        <v>9</v>
      </c>
      <c r="S209" t="s">
        <v>37</v>
      </c>
      <c r="T209" t="s">
        <v>102</v>
      </c>
      <c r="U209" t="str">
        <f>TRIM(CLEAN(tbl_Operations[[#This Row],[Location]]))</f>
        <v>Hyderabad</v>
      </c>
      <c r="V209" t="str">
        <f>TRIM(CLEAN(tbl_Operations[[#This Row],[Channel]]))</f>
        <v>Email</v>
      </c>
      <c r="W209" t="str">
        <f t="shared" si="15"/>
        <v>Report Request</v>
      </c>
      <c r="X209" t="str">
        <f t="shared" si="16"/>
        <v>Procurement</v>
      </c>
      <c r="Y209" t="str">
        <f t="shared" si="17"/>
        <v>Within SLA</v>
      </c>
      <c r="Z209" t="str">
        <f t="shared" si="18"/>
        <v>Normal</v>
      </c>
      <c r="AA209" t="str" cm="1">
        <f t="array" ref="AA209">_xlfn.IFS(
J209&lt;=K209*0.5,"Excellent",
J209&lt;=K209,"Good",
J209&lt;=K209*1.5,"At Risk",
TRUE,"Critical"
)</f>
        <v>Excellent</v>
      </c>
      <c r="AB209" t="str">
        <f t="shared" si="19"/>
        <v>No Rework</v>
      </c>
    </row>
    <row r="210" spans="1:28" x14ac:dyDescent="0.3">
      <c r="A210" t="s">
        <v>291</v>
      </c>
      <c r="B210" s="1">
        <v>45744</v>
      </c>
      <c r="C210" t="s">
        <v>77</v>
      </c>
      <c r="D210" t="s">
        <v>22</v>
      </c>
      <c r="E210" t="s">
        <v>92</v>
      </c>
      <c r="F210" t="s">
        <v>49</v>
      </c>
      <c r="G210" t="s">
        <v>42</v>
      </c>
      <c r="H210" t="s">
        <v>50</v>
      </c>
      <c r="I210" t="s">
        <v>27</v>
      </c>
      <c r="J210">
        <v>9.5</v>
      </c>
      <c r="K210">
        <v>48</v>
      </c>
      <c r="L210" t="s">
        <v>28</v>
      </c>
      <c r="M210">
        <v>0</v>
      </c>
      <c r="N210">
        <v>5</v>
      </c>
      <c r="O210">
        <v>320</v>
      </c>
      <c r="P210">
        <v>3040</v>
      </c>
      <c r="Q210" t="s">
        <v>79</v>
      </c>
      <c r="R210">
        <v>3</v>
      </c>
      <c r="S210" t="s">
        <v>58</v>
      </c>
      <c r="T210" t="s">
        <v>45</v>
      </c>
      <c r="U210" t="str">
        <f>TRIM(CLEAN(tbl_Operations[[#This Row],[Location]]))</f>
        <v>Noida</v>
      </c>
      <c r="V210" t="str">
        <f>TRIM(CLEAN(tbl_Operations[[#This Row],[Channel]]))</f>
        <v>Portal</v>
      </c>
      <c r="W210" t="str">
        <f t="shared" si="15"/>
        <v>Report Request</v>
      </c>
      <c r="X210" t="str">
        <f t="shared" si="16"/>
        <v>Finance</v>
      </c>
      <c r="Y210" t="str">
        <f t="shared" si="17"/>
        <v>Within SLA</v>
      </c>
      <c r="Z210" t="str">
        <f t="shared" si="18"/>
        <v>Normal</v>
      </c>
      <c r="AA210" t="str" cm="1">
        <f t="array" ref="AA210">_xlfn.IFS(
J210&lt;=K210*0.5,"Excellent",
J210&lt;=K210,"Good",
J210&lt;=K210*1.5,"At Risk",
TRUE,"Critical"
)</f>
        <v>Excellent</v>
      </c>
      <c r="AB210" t="str">
        <f t="shared" si="19"/>
        <v>No Rework</v>
      </c>
    </row>
    <row r="211" spans="1:28" x14ac:dyDescent="0.3">
      <c r="A211" t="s">
        <v>292</v>
      </c>
      <c r="B211" s="1">
        <v>45734</v>
      </c>
      <c r="C211" t="s">
        <v>21</v>
      </c>
      <c r="D211" t="s">
        <v>60</v>
      </c>
      <c r="E211" t="s">
        <v>35</v>
      </c>
      <c r="F211" t="s">
        <v>61</v>
      </c>
      <c r="G211" t="s">
        <v>25</v>
      </c>
      <c r="H211" t="s">
        <v>26</v>
      </c>
      <c r="I211" t="s">
        <v>27</v>
      </c>
      <c r="J211">
        <v>4.5999999999999996</v>
      </c>
      <c r="K211">
        <v>12</v>
      </c>
      <c r="L211" t="s">
        <v>28</v>
      </c>
      <c r="M211">
        <v>0</v>
      </c>
      <c r="N211">
        <v>5</v>
      </c>
      <c r="O211">
        <v>450</v>
      </c>
      <c r="P211">
        <v>2070</v>
      </c>
      <c r="Q211" t="s">
        <v>79</v>
      </c>
      <c r="R211">
        <v>3</v>
      </c>
      <c r="S211" t="s">
        <v>58</v>
      </c>
      <c r="T211" t="s">
        <v>38</v>
      </c>
      <c r="U211" t="str">
        <f>TRIM(CLEAN(tbl_Operations[[#This Row],[Location]]))</f>
        <v>Pune</v>
      </c>
      <c r="V211" t="str">
        <f>TRIM(CLEAN(tbl_Operations[[#This Row],[Channel]]))</f>
        <v>Email</v>
      </c>
      <c r="W211" t="str">
        <f t="shared" si="15"/>
        <v>Employee Query</v>
      </c>
      <c r="X211" t="str">
        <f t="shared" si="16"/>
        <v>Customer Support</v>
      </c>
      <c r="Y211" t="str">
        <f t="shared" si="17"/>
        <v>Within SLA</v>
      </c>
      <c r="Z211" t="str">
        <f t="shared" si="18"/>
        <v>Normal</v>
      </c>
      <c r="AA211" t="str" cm="1">
        <f t="array" ref="AA211">_xlfn.IFS(
J211&lt;=K211*0.5,"Excellent",
J211&lt;=K211,"Good",
J211&lt;=K211*1.5,"At Risk",
TRUE,"Critical"
)</f>
        <v>Excellent</v>
      </c>
      <c r="AB211" t="str">
        <f t="shared" si="19"/>
        <v>No Rework</v>
      </c>
    </row>
    <row r="212" spans="1:28" x14ac:dyDescent="0.3">
      <c r="A212" t="s">
        <v>293</v>
      </c>
      <c r="B212" s="1">
        <v>45971</v>
      </c>
      <c r="C212" t="s">
        <v>33</v>
      </c>
      <c r="D212" t="s">
        <v>47</v>
      </c>
      <c r="E212" t="s">
        <v>78</v>
      </c>
      <c r="F212" t="s">
        <v>49</v>
      </c>
      <c r="G212" t="s">
        <v>25</v>
      </c>
      <c r="H212" t="s">
        <v>50</v>
      </c>
      <c r="I212" t="s">
        <v>27</v>
      </c>
      <c r="J212">
        <v>25.8</v>
      </c>
      <c r="K212">
        <v>48</v>
      </c>
      <c r="L212" t="s">
        <v>28</v>
      </c>
      <c r="M212">
        <v>0</v>
      </c>
      <c r="N212">
        <v>4.4000000000000004</v>
      </c>
      <c r="O212">
        <v>450</v>
      </c>
      <c r="P212">
        <v>11610</v>
      </c>
      <c r="Q212" t="s">
        <v>67</v>
      </c>
      <c r="R212">
        <v>11</v>
      </c>
      <c r="S212" t="s">
        <v>52</v>
      </c>
      <c r="T212" t="s">
        <v>31</v>
      </c>
      <c r="U212" t="str">
        <f>TRIM(CLEAN(tbl_Operations[[#This Row],[Location]]))</f>
        <v>Gurugram</v>
      </c>
      <c r="V212" t="str">
        <f>TRIM(CLEAN(tbl_Operations[[#This Row],[Channel]]))</f>
        <v>Email</v>
      </c>
      <c r="W212" t="str">
        <f t="shared" si="15"/>
        <v>Access Request</v>
      </c>
      <c r="X212" t="str">
        <f t="shared" si="16"/>
        <v>It</v>
      </c>
      <c r="Y212" t="str">
        <f t="shared" si="17"/>
        <v>Within SLA</v>
      </c>
      <c r="Z212" t="str">
        <f t="shared" si="18"/>
        <v>Normal</v>
      </c>
      <c r="AA212" t="str" cm="1">
        <f t="array" ref="AA212">_xlfn.IFS(
J212&lt;=K212*0.5,"Excellent",
J212&lt;=K212,"Good",
J212&lt;=K212*1.5,"At Risk",
TRUE,"Critical"
)</f>
        <v>Good</v>
      </c>
      <c r="AB212" t="str">
        <f t="shared" si="19"/>
        <v>No Rework</v>
      </c>
    </row>
    <row r="213" spans="1:28" x14ac:dyDescent="0.3">
      <c r="A213" t="s">
        <v>294</v>
      </c>
      <c r="B213" s="1">
        <v>45884</v>
      </c>
      <c r="C213" t="s">
        <v>54</v>
      </c>
      <c r="D213" t="s">
        <v>22</v>
      </c>
      <c r="E213" t="s">
        <v>48</v>
      </c>
      <c r="F213" t="s">
        <v>24</v>
      </c>
      <c r="G213" t="s">
        <v>25</v>
      </c>
      <c r="H213" t="s">
        <v>75</v>
      </c>
      <c r="I213" t="s">
        <v>101</v>
      </c>
      <c r="J213">
        <v>16.600000000000001</v>
      </c>
      <c r="K213">
        <v>24</v>
      </c>
      <c r="L213" t="s">
        <v>28</v>
      </c>
      <c r="M213">
        <v>2</v>
      </c>
      <c r="N213">
        <v>4.5</v>
      </c>
      <c r="O213">
        <v>320</v>
      </c>
      <c r="P213">
        <v>5312</v>
      </c>
      <c r="Q213" t="s">
        <v>36</v>
      </c>
      <c r="R213">
        <v>8</v>
      </c>
      <c r="S213" t="s">
        <v>37</v>
      </c>
      <c r="T213" t="s">
        <v>45</v>
      </c>
      <c r="U213" t="str">
        <f>TRIM(CLEAN(tbl_Operations[[#This Row],[Location]]))</f>
        <v>Noida</v>
      </c>
      <c r="V213" t="str">
        <f>TRIM(CLEAN(tbl_Operations[[#This Row],[Channel]]))</f>
        <v>Email</v>
      </c>
      <c r="W213" t="str">
        <f t="shared" si="15"/>
        <v>Compliance Request</v>
      </c>
      <c r="X213" t="str">
        <f t="shared" si="16"/>
        <v>Hr</v>
      </c>
      <c r="Y213" t="str">
        <f t="shared" si="17"/>
        <v>Within SLA</v>
      </c>
      <c r="Z213" t="str">
        <f t="shared" si="18"/>
        <v>Normal</v>
      </c>
      <c r="AA213" t="str" cm="1">
        <f t="array" ref="AA213">_xlfn.IFS(
J213&lt;=K213*0.5,"Excellent",
J213&lt;=K213,"Good",
J213&lt;=K213*1.5,"At Risk",
TRUE,"Critical"
)</f>
        <v>Good</v>
      </c>
      <c r="AB213" t="str">
        <f t="shared" si="19"/>
        <v>Reworked</v>
      </c>
    </row>
    <row r="214" spans="1:28" x14ac:dyDescent="0.3">
      <c r="A214" t="s">
        <v>295</v>
      </c>
      <c r="B214" s="1">
        <v>45695</v>
      </c>
      <c r="C214" t="s">
        <v>77</v>
      </c>
      <c r="D214" t="s">
        <v>41</v>
      </c>
      <c r="E214" t="s">
        <v>23</v>
      </c>
      <c r="F214" t="s">
        <v>24</v>
      </c>
      <c r="G214" t="s">
        <v>81</v>
      </c>
      <c r="H214" t="s">
        <v>43</v>
      </c>
      <c r="I214" t="s">
        <v>27</v>
      </c>
      <c r="J214">
        <v>2.9</v>
      </c>
      <c r="K214">
        <v>24</v>
      </c>
      <c r="L214" t="s">
        <v>28</v>
      </c>
      <c r="M214">
        <v>0</v>
      </c>
      <c r="N214">
        <v>4.7</v>
      </c>
      <c r="O214">
        <v>280</v>
      </c>
      <c r="P214">
        <v>812</v>
      </c>
      <c r="Q214" t="s">
        <v>57</v>
      </c>
      <c r="R214">
        <v>2</v>
      </c>
      <c r="S214" t="s">
        <v>58</v>
      </c>
      <c r="T214" t="s">
        <v>45</v>
      </c>
      <c r="U214" t="str">
        <f>TRIM(CLEAN(tbl_Operations[[#This Row],[Location]]))</f>
        <v>Bengaluru</v>
      </c>
      <c r="V214" t="str">
        <f>TRIM(CLEAN(tbl_Operations[[#This Row],[Channel]]))</f>
        <v>Phone</v>
      </c>
      <c r="W214" t="str">
        <f t="shared" si="15"/>
        <v>Invoice Query</v>
      </c>
      <c r="X214" t="str">
        <f t="shared" si="16"/>
        <v>Finance</v>
      </c>
      <c r="Y214" t="str">
        <f t="shared" si="17"/>
        <v>Within SLA</v>
      </c>
      <c r="Z214" t="str">
        <f t="shared" si="18"/>
        <v>Normal</v>
      </c>
      <c r="AA214" t="str" cm="1">
        <f t="array" ref="AA214">_xlfn.IFS(
J214&lt;=K214*0.5,"Excellent",
J214&lt;=K214,"Good",
J214&lt;=K214*1.5,"At Risk",
TRUE,"Critical"
)</f>
        <v>Excellent</v>
      </c>
      <c r="AB214" t="str">
        <f t="shared" si="19"/>
        <v>No Rework</v>
      </c>
    </row>
    <row r="215" spans="1:28" x14ac:dyDescent="0.3">
      <c r="A215" t="s">
        <v>296</v>
      </c>
      <c r="B215" s="1">
        <v>46014</v>
      </c>
      <c r="C215" t="s">
        <v>77</v>
      </c>
      <c r="D215" t="s">
        <v>41</v>
      </c>
      <c r="E215" t="s">
        <v>23</v>
      </c>
      <c r="F215" t="s">
        <v>61</v>
      </c>
      <c r="G215" t="s">
        <v>25</v>
      </c>
      <c r="H215" t="s">
        <v>43</v>
      </c>
      <c r="I215" t="s">
        <v>27</v>
      </c>
      <c r="J215">
        <v>10.3</v>
      </c>
      <c r="K215">
        <v>12</v>
      </c>
      <c r="L215" t="s">
        <v>28</v>
      </c>
      <c r="M215">
        <v>0</v>
      </c>
      <c r="N215">
        <v>4.5999999999999996</v>
      </c>
      <c r="O215">
        <v>320</v>
      </c>
      <c r="P215">
        <v>3296</v>
      </c>
      <c r="Q215" t="s">
        <v>71</v>
      </c>
      <c r="R215">
        <v>12</v>
      </c>
      <c r="S215" t="s">
        <v>52</v>
      </c>
      <c r="T215" t="s">
        <v>38</v>
      </c>
      <c r="U215" t="str">
        <f>TRIM(CLEAN(tbl_Operations[[#This Row],[Location]]))</f>
        <v>Bengaluru</v>
      </c>
      <c r="V215" t="str">
        <f>TRIM(CLEAN(tbl_Operations[[#This Row],[Channel]]))</f>
        <v>Email</v>
      </c>
      <c r="W215" t="str">
        <f t="shared" si="15"/>
        <v>Invoice Query</v>
      </c>
      <c r="X215" t="str">
        <f t="shared" si="16"/>
        <v>Finance</v>
      </c>
      <c r="Y215" t="str">
        <f t="shared" si="17"/>
        <v>Within SLA</v>
      </c>
      <c r="Z215" t="str">
        <f t="shared" si="18"/>
        <v>Normal</v>
      </c>
      <c r="AA215" t="str" cm="1">
        <f t="array" ref="AA215">_xlfn.IFS(
J215&lt;=K215*0.5,"Excellent",
J215&lt;=K215,"Good",
J215&lt;=K215*1.5,"At Risk",
TRUE,"Critical"
)</f>
        <v>Good</v>
      </c>
      <c r="AB215" t="str">
        <f t="shared" si="19"/>
        <v>No Rework</v>
      </c>
    </row>
    <row r="216" spans="1:28" x14ac:dyDescent="0.3">
      <c r="A216" t="s">
        <v>297</v>
      </c>
      <c r="B216" s="1">
        <v>45843</v>
      </c>
      <c r="C216" t="s">
        <v>54</v>
      </c>
      <c r="D216" t="s">
        <v>41</v>
      </c>
      <c r="E216" t="s">
        <v>48</v>
      </c>
      <c r="F216" t="s">
        <v>49</v>
      </c>
      <c r="G216" t="s">
        <v>25</v>
      </c>
      <c r="H216" t="s">
        <v>66</v>
      </c>
      <c r="I216" t="s">
        <v>27</v>
      </c>
      <c r="J216">
        <v>5.2</v>
      </c>
      <c r="K216">
        <v>48</v>
      </c>
      <c r="L216" t="s">
        <v>28</v>
      </c>
      <c r="M216">
        <v>0</v>
      </c>
      <c r="N216">
        <v>4.4000000000000004</v>
      </c>
      <c r="O216">
        <v>400</v>
      </c>
      <c r="P216">
        <v>2080</v>
      </c>
      <c r="Q216" t="s">
        <v>114</v>
      </c>
      <c r="R216">
        <v>7</v>
      </c>
      <c r="S216" t="s">
        <v>37</v>
      </c>
      <c r="T216" t="s">
        <v>68</v>
      </c>
      <c r="U216" t="str">
        <f>TRIM(CLEAN(tbl_Operations[[#This Row],[Location]]))</f>
        <v>Bengaluru</v>
      </c>
      <c r="V216" t="str">
        <f>TRIM(CLEAN(tbl_Operations[[#This Row],[Channel]]))</f>
        <v>Email</v>
      </c>
      <c r="W216" t="str">
        <f t="shared" si="15"/>
        <v>Compliance Request</v>
      </c>
      <c r="X216" t="str">
        <f t="shared" si="16"/>
        <v>Hr</v>
      </c>
      <c r="Y216" t="str">
        <f t="shared" si="17"/>
        <v>Within SLA</v>
      </c>
      <c r="Z216" t="str">
        <f t="shared" si="18"/>
        <v>Normal</v>
      </c>
      <c r="AA216" t="str" cm="1">
        <f t="array" ref="AA216">_xlfn.IFS(
J216&lt;=K216*0.5,"Excellent",
J216&lt;=K216,"Good",
J216&lt;=K216*1.5,"At Risk",
TRUE,"Critical"
)</f>
        <v>Excellent</v>
      </c>
      <c r="AB216" t="str">
        <f t="shared" si="19"/>
        <v>No Rework</v>
      </c>
    </row>
    <row r="217" spans="1:28" x14ac:dyDescent="0.3">
      <c r="A217" t="s">
        <v>298</v>
      </c>
      <c r="B217" s="1">
        <v>45883</v>
      </c>
      <c r="C217" t="s">
        <v>21</v>
      </c>
      <c r="D217" t="s">
        <v>47</v>
      </c>
      <c r="E217" t="s">
        <v>23</v>
      </c>
      <c r="F217" t="s">
        <v>24</v>
      </c>
      <c r="G217" t="s">
        <v>25</v>
      </c>
      <c r="H217" t="s">
        <v>26</v>
      </c>
      <c r="I217" t="s">
        <v>88</v>
      </c>
      <c r="J217">
        <v>15</v>
      </c>
      <c r="K217">
        <v>24</v>
      </c>
      <c r="L217" t="s">
        <v>28</v>
      </c>
      <c r="M217">
        <v>1</v>
      </c>
      <c r="N217">
        <v>4</v>
      </c>
      <c r="O217">
        <v>320</v>
      </c>
      <c r="P217">
        <v>4800</v>
      </c>
      <c r="Q217" t="s">
        <v>36</v>
      </c>
      <c r="R217">
        <v>8</v>
      </c>
      <c r="S217" t="s">
        <v>37</v>
      </c>
      <c r="T217" t="s">
        <v>84</v>
      </c>
      <c r="U217" t="str">
        <f>TRIM(CLEAN(tbl_Operations[[#This Row],[Location]]))</f>
        <v>Gurugram</v>
      </c>
      <c r="V217" t="str">
        <f>TRIM(CLEAN(tbl_Operations[[#This Row],[Channel]]))</f>
        <v>Email</v>
      </c>
      <c r="W217" t="str">
        <f t="shared" si="15"/>
        <v>Invoice Query</v>
      </c>
      <c r="X217" t="str">
        <f t="shared" si="16"/>
        <v>Customer Support</v>
      </c>
      <c r="Y217" t="str">
        <f t="shared" si="17"/>
        <v>Within SLA</v>
      </c>
      <c r="Z217" t="str">
        <f t="shared" si="18"/>
        <v>Normal</v>
      </c>
      <c r="AA217" t="str" cm="1">
        <f t="array" ref="AA217">_xlfn.IFS(
J217&lt;=K217*0.5,"Excellent",
J217&lt;=K217,"Good",
J217&lt;=K217*1.5,"At Risk",
TRUE,"Critical"
)</f>
        <v>Good</v>
      </c>
      <c r="AB217" t="str">
        <f t="shared" si="19"/>
        <v>Reworked</v>
      </c>
    </row>
    <row r="218" spans="1:28" x14ac:dyDescent="0.3">
      <c r="A218" t="s">
        <v>299</v>
      </c>
      <c r="B218" s="1">
        <v>45671</v>
      </c>
      <c r="C218" t="s">
        <v>33</v>
      </c>
      <c r="D218" t="s">
        <v>73</v>
      </c>
      <c r="E218" t="s">
        <v>92</v>
      </c>
      <c r="F218" t="s">
        <v>24</v>
      </c>
      <c r="G218" t="s">
        <v>42</v>
      </c>
      <c r="H218" t="s">
        <v>43</v>
      </c>
      <c r="I218" t="s">
        <v>27</v>
      </c>
      <c r="J218">
        <v>15.3</v>
      </c>
      <c r="K218">
        <v>24</v>
      </c>
      <c r="L218" t="s">
        <v>28</v>
      </c>
      <c r="M218">
        <v>0</v>
      </c>
      <c r="N218">
        <v>4.5</v>
      </c>
      <c r="O218">
        <v>400</v>
      </c>
      <c r="P218">
        <v>6120</v>
      </c>
      <c r="Q218" t="s">
        <v>64</v>
      </c>
      <c r="R218">
        <v>1</v>
      </c>
      <c r="S218" t="s">
        <v>58</v>
      </c>
      <c r="T218" t="s">
        <v>38</v>
      </c>
      <c r="U218" t="str">
        <f>TRIM(CLEAN(tbl_Operations[[#This Row],[Location]]))</f>
        <v>Chennai</v>
      </c>
      <c r="V218" t="str">
        <f>TRIM(CLEAN(tbl_Operations[[#This Row],[Channel]]))</f>
        <v>Portal</v>
      </c>
      <c r="W218" t="str">
        <f t="shared" si="15"/>
        <v>Report Request</v>
      </c>
      <c r="X218" t="str">
        <f t="shared" si="16"/>
        <v>It</v>
      </c>
      <c r="Y218" t="str">
        <f t="shared" si="17"/>
        <v>Within SLA</v>
      </c>
      <c r="Z218" t="str">
        <f t="shared" si="18"/>
        <v>Normal</v>
      </c>
      <c r="AA218" t="str" cm="1">
        <f t="array" ref="AA218">_xlfn.IFS(
J218&lt;=K218*0.5,"Excellent",
J218&lt;=K218,"Good",
J218&lt;=K218*1.5,"At Risk",
TRUE,"Critical"
)</f>
        <v>Good</v>
      </c>
      <c r="AB218" t="str">
        <f t="shared" si="19"/>
        <v>No Rework</v>
      </c>
    </row>
    <row r="219" spans="1:28" x14ac:dyDescent="0.3">
      <c r="A219" t="s">
        <v>300</v>
      </c>
      <c r="B219" s="1">
        <v>45831</v>
      </c>
      <c r="C219" t="s">
        <v>21</v>
      </c>
      <c r="D219" t="s">
        <v>47</v>
      </c>
      <c r="E219" t="s">
        <v>74</v>
      </c>
      <c r="F219" t="s">
        <v>24</v>
      </c>
      <c r="G219" t="s">
        <v>25</v>
      </c>
      <c r="H219" t="s">
        <v>75</v>
      </c>
      <c r="I219" t="s">
        <v>88</v>
      </c>
      <c r="J219">
        <v>10.7</v>
      </c>
      <c r="K219">
        <v>24</v>
      </c>
      <c r="L219" t="s">
        <v>28</v>
      </c>
      <c r="M219">
        <v>4</v>
      </c>
      <c r="N219">
        <v>4.0999999999999996</v>
      </c>
      <c r="O219">
        <v>350</v>
      </c>
      <c r="P219">
        <v>3745</v>
      </c>
      <c r="Q219" t="s">
        <v>29</v>
      </c>
      <c r="R219">
        <v>6</v>
      </c>
      <c r="S219" t="s">
        <v>30</v>
      </c>
      <c r="T219" t="s">
        <v>31</v>
      </c>
      <c r="U219" t="str">
        <f>TRIM(CLEAN(tbl_Operations[[#This Row],[Location]]))</f>
        <v>Gurugram</v>
      </c>
      <c r="V219" t="str">
        <f>TRIM(CLEAN(tbl_Operations[[#This Row],[Channel]]))</f>
        <v>Email</v>
      </c>
      <c r="W219" t="str">
        <f t="shared" si="15"/>
        <v>System Issue</v>
      </c>
      <c r="X219" t="str">
        <f t="shared" si="16"/>
        <v>Customer Support</v>
      </c>
      <c r="Y219" t="str">
        <f t="shared" si="17"/>
        <v>Within SLA</v>
      </c>
      <c r="Z219" t="str">
        <f t="shared" si="18"/>
        <v>Normal</v>
      </c>
      <c r="AA219" t="str" cm="1">
        <f t="array" ref="AA219">_xlfn.IFS(
J219&lt;=K219*0.5,"Excellent",
J219&lt;=K219,"Good",
J219&lt;=K219*1.5,"At Risk",
TRUE,"Critical"
)</f>
        <v>Excellent</v>
      </c>
      <c r="AB219" t="str">
        <f t="shared" si="19"/>
        <v>Reworked</v>
      </c>
    </row>
    <row r="220" spans="1:28" x14ac:dyDescent="0.3">
      <c r="A220" t="s">
        <v>301</v>
      </c>
      <c r="B220" s="1">
        <v>45677</v>
      </c>
      <c r="C220" t="s">
        <v>77</v>
      </c>
      <c r="D220" t="s">
        <v>55</v>
      </c>
      <c r="E220" t="s">
        <v>35</v>
      </c>
      <c r="F220" t="s">
        <v>24</v>
      </c>
      <c r="G220" t="s">
        <v>42</v>
      </c>
      <c r="H220" t="s">
        <v>50</v>
      </c>
      <c r="I220" t="s">
        <v>27</v>
      </c>
      <c r="J220">
        <v>17.7</v>
      </c>
      <c r="K220">
        <v>24</v>
      </c>
      <c r="L220" t="s">
        <v>28</v>
      </c>
      <c r="M220">
        <v>0</v>
      </c>
      <c r="N220">
        <v>4.5999999999999996</v>
      </c>
      <c r="O220">
        <v>280</v>
      </c>
      <c r="P220">
        <v>4956</v>
      </c>
      <c r="Q220" t="s">
        <v>64</v>
      </c>
      <c r="R220">
        <v>1</v>
      </c>
      <c r="S220" t="s">
        <v>58</v>
      </c>
      <c r="T220" t="s">
        <v>31</v>
      </c>
      <c r="U220" t="str">
        <f>TRIM(CLEAN(tbl_Operations[[#This Row],[Location]]))</f>
        <v>Hyderabad</v>
      </c>
      <c r="V220" t="str">
        <f>TRIM(CLEAN(tbl_Operations[[#This Row],[Channel]]))</f>
        <v>Portal</v>
      </c>
      <c r="W220" t="str">
        <f t="shared" si="15"/>
        <v>Employee Query</v>
      </c>
      <c r="X220" t="str">
        <f t="shared" si="16"/>
        <v>Finance</v>
      </c>
      <c r="Y220" t="str">
        <f t="shared" si="17"/>
        <v>Within SLA</v>
      </c>
      <c r="Z220" t="str">
        <f t="shared" si="18"/>
        <v>Normal</v>
      </c>
      <c r="AA220" t="str" cm="1">
        <f t="array" ref="AA220">_xlfn.IFS(
J220&lt;=K220*0.5,"Excellent",
J220&lt;=K220,"Good",
J220&lt;=K220*1.5,"At Risk",
TRUE,"Critical"
)</f>
        <v>Good</v>
      </c>
      <c r="AB220" t="str">
        <f t="shared" si="19"/>
        <v>No Rework</v>
      </c>
    </row>
    <row r="221" spans="1:28" x14ac:dyDescent="0.3">
      <c r="A221" t="s">
        <v>302</v>
      </c>
      <c r="B221" s="1">
        <v>46022</v>
      </c>
      <c r="C221" t="s">
        <v>21</v>
      </c>
      <c r="D221" t="s">
        <v>22</v>
      </c>
      <c r="E221" t="s">
        <v>74</v>
      </c>
      <c r="F221" t="s">
        <v>49</v>
      </c>
      <c r="G221" t="s">
        <v>25</v>
      </c>
      <c r="H221" t="s">
        <v>75</v>
      </c>
      <c r="I221" t="s">
        <v>27</v>
      </c>
      <c r="J221">
        <v>25.5</v>
      </c>
      <c r="K221">
        <v>48</v>
      </c>
      <c r="L221" t="s">
        <v>28</v>
      </c>
      <c r="M221">
        <v>0</v>
      </c>
      <c r="N221">
        <v>4.5999999999999996</v>
      </c>
      <c r="O221">
        <v>350</v>
      </c>
      <c r="P221">
        <v>8925</v>
      </c>
      <c r="Q221" t="s">
        <v>71</v>
      </c>
      <c r="R221">
        <v>12</v>
      </c>
      <c r="S221" t="s">
        <v>52</v>
      </c>
      <c r="T221" t="s">
        <v>86</v>
      </c>
      <c r="U221" t="str">
        <f>TRIM(CLEAN(tbl_Operations[[#This Row],[Location]]))</f>
        <v>Noida</v>
      </c>
      <c r="V221" t="str">
        <f>TRIM(CLEAN(tbl_Operations[[#This Row],[Channel]]))</f>
        <v>Email</v>
      </c>
      <c r="W221" t="str">
        <f t="shared" si="15"/>
        <v>System Issue</v>
      </c>
      <c r="X221" t="str">
        <f t="shared" si="16"/>
        <v>Customer Support</v>
      </c>
      <c r="Y221" t="str">
        <f t="shared" si="17"/>
        <v>Within SLA</v>
      </c>
      <c r="Z221" t="str">
        <f t="shared" si="18"/>
        <v>Normal</v>
      </c>
      <c r="AA221" t="str" cm="1">
        <f t="array" ref="AA221">_xlfn.IFS(
J221&lt;=K221*0.5,"Excellent",
J221&lt;=K221,"Good",
J221&lt;=K221*1.5,"At Risk",
TRUE,"Critical"
)</f>
        <v>Good</v>
      </c>
      <c r="AB221" t="str">
        <f t="shared" si="19"/>
        <v>No Rework</v>
      </c>
    </row>
    <row r="222" spans="1:28" x14ac:dyDescent="0.3">
      <c r="A222" t="s">
        <v>303</v>
      </c>
      <c r="B222" s="1">
        <v>45812</v>
      </c>
      <c r="C222" t="s">
        <v>91</v>
      </c>
      <c r="D222" t="s">
        <v>41</v>
      </c>
      <c r="E222" t="s">
        <v>74</v>
      </c>
      <c r="F222" t="s">
        <v>49</v>
      </c>
      <c r="G222" t="s">
        <v>25</v>
      </c>
      <c r="H222" t="s">
        <v>26</v>
      </c>
      <c r="I222" t="s">
        <v>27</v>
      </c>
      <c r="J222">
        <v>11.2</v>
      </c>
      <c r="K222">
        <v>48</v>
      </c>
      <c r="L222" t="s">
        <v>28</v>
      </c>
      <c r="M222">
        <v>1</v>
      </c>
      <c r="N222">
        <v>4.9000000000000004</v>
      </c>
      <c r="O222">
        <v>320</v>
      </c>
      <c r="P222">
        <v>3584</v>
      </c>
      <c r="Q222" t="s">
        <v>29</v>
      </c>
      <c r="R222">
        <v>6</v>
      </c>
      <c r="S222" t="s">
        <v>30</v>
      </c>
      <c r="T222" t="s">
        <v>86</v>
      </c>
      <c r="U222" t="str">
        <f>TRIM(CLEAN(tbl_Operations[[#This Row],[Location]]))</f>
        <v>Bengaluru</v>
      </c>
      <c r="V222" t="str">
        <f>TRIM(CLEAN(tbl_Operations[[#This Row],[Channel]]))</f>
        <v>Email</v>
      </c>
      <c r="W222" t="str">
        <f t="shared" si="15"/>
        <v>System Issue</v>
      </c>
      <c r="X222" t="str">
        <f t="shared" si="16"/>
        <v>Operations</v>
      </c>
      <c r="Y222" t="str">
        <f t="shared" si="17"/>
        <v>Within SLA</v>
      </c>
      <c r="Z222" t="str">
        <f t="shared" si="18"/>
        <v>Normal</v>
      </c>
      <c r="AA222" t="str" cm="1">
        <f t="array" ref="AA222">_xlfn.IFS(
J222&lt;=K222*0.5,"Excellent",
J222&lt;=K222,"Good",
J222&lt;=K222*1.5,"At Risk",
TRUE,"Critical"
)</f>
        <v>Excellent</v>
      </c>
      <c r="AB222" t="str">
        <f t="shared" si="19"/>
        <v>Reworked</v>
      </c>
    </row>
    <row r="223" spans="1:28" x14ac:dyDescent="0.3">
      <c r="A223" t="s">
        <v>304</v>
      </c>
      <c r="B223" s="1">
        <v>45940</v>
      </c>
      <c r="C223" t="s">
        <v>91</v>
      </c>
      <c r="D223" t="s">
        <v>34</v>
      </c>
      <c r="E223" t="s">
        <v>70</v>
      </c>
      <c r="F223" t="s">
        <v>61</v>
      </c>
      <c r="G223" t="s">
        <v>42</v>
      </c>
      <c r="H223" t="s">
        <v>43</v>
      </c>
      <c r="I223" t="s">
        <v>27</v>
      </c>
      <c r="J223">
        <v>6.3</v>
      </c>
      <c r="K223">
        <v>12</v>
      </c>
      <c r="L223" t="s">
        <v>28</v>
      </c>
      <c r="M223">
        <v>0</v>
      </c>
      <c r="N223">
        <v>4.0999999999999996</v>
      </c>
      <c r="O223">
        <v>400</v>
      </c>
      <c r="P223">
        <v>2520</v>
      </c>
      <c r="Q223" t="s">
        <v>51</v>
      </c>
      <c r="R223">
        <v>10</v>
      </c>
      <c r="S223" t="s">
        <v>52</v>
      </c>
      <c r="T223" t="s">
        <v>45</v>
      </c>
      <c r="U223" t="str">
        <f>TRIM(CLEAN(tbl_Operations[[#This Row],[Location]]))</f>
        <v>Mumbai</v>
      </c>
      <c r="V223" t="str">
        <f>TRIM(CLEAN(tbl_Operations[[#This Row],[Channel]]))</f>
        <v>Portal</v>
      </c>
      <c r="W223" t="str">
        <f t="shared" si="15"/>
        <v>Data Correction</v>
      </c>
      <c r="X223" t="str">
        <f t="shared" si="16"/>
        <v>Operations</v>
      </c>
      <c r="Y223" t="str">
        <f t="shared" si="17"/>
        <v>Within SLA</v>
      </c>
      <c r="Z223" t="str">
        <f t="shared" si="18"/>
        <v>Normal</v>
      </c>
      <c r="AA223" t="str" cm="1">
        <f t="array" ref="AA223">_xlfn.IFS(
J223&lt;=K223*0.5,"Excellent",
J223&lt;=K223,"Good",
J223&lt;=K223*1.5,"At Risk",
TRUE,"Critical"
)</f>
        <v>Good</v>
      </c>
      <c r="AB223" t="str">
        <f t="shared" si="19"/>
        <v>No Rework</v>
      </c>
    </row>
    <row r="224" spans="1:28" x14ac:dyDescent="0.3">
      <c r="A224" t="s">
        <v>305</v>
      </c>
      <c r="B224" s="1">
        <v>45877</v>
      </c>
      <c r="C224" t="s">
        <v>77</v>
      </c>
      <c r="D224" t="s">
        <v>22</v>
      </c>
      <c r="E224" t="s">
        <v>70</v>
      </c>
      <c r="F224" t="s">
        <v>146</v>
      </c>
      <c r="G224" t="s">
        <v>25</v>
      </c>
      <c r="H224" t="s">
        <v>75</v>
      </c>
      <c r="I224" t="s">
        <v>27</v>
      </c>
      <c r="J224">
        <v>5.5</v>
      </c>
      <c r="K224">
        <v>4</v>
      </c>
      <c r="L224" t="s">
        <v>63</v>
      </c>
      <c r="M224">
        <v>0</v>
      </c>
      <c r="N224">
        <v>5</v>
      </c>
      <c r="O224">
        <v>320</v>
      </c>
      <c r="P224">
        <v>1760</v>
      </c>
      <c r="Q224" t="s">
        <v>36</v>
      </c>
      <c r="R224">
        <v>8</v>
      </c>
      <c r="S224" t="s">
        <v>37</v>
      </c>
      <c r="T224" t="s">
        <v>45</v>
      </c>
      <c r="U224" t="str">
        <f>TRIM(CLEAN(tbl_Operations[[#This Row],[Location]]))</f>
        <v>Noida</v>
      </c>
      <c r="V224" t="str">
        <f>TRIM(CLEAN(tbl_Operations[[#This Row],[Channel]]))</f>
        <v>Email</v>
      </c>
      <c r="W224" t="str">
        <f t="shared" si="15"/>
        <v>Data Correction</v>
      </c>
      <c r="X224" t="str">
        <f t="shared" si="16"/>
        <v>Finance</v>
      </c>
      <c r="Y224" t="str">
        <f t="shared" si="17"/>
        <v>SLA Breach</v>
      </c>
      <c r="Z224" t="str">
        <f t="shared" si="18"/>
        <v>Normal</v>
      </c>
      <c r="AA224" t="str" cm="1">
        <f t="array" ref="AA224">_xlfn.IFS(
J224&lt;=K224*0.5,"Excellent",
J224&lt;=K224,"Good",
J224&lt;=K224*1.5,"At Risk",
TRUE,"Critical"
)</f>
        <v>At Risk</v>
      </c>
      <c r="AB224" t="str">
        <f t="shared" si="19"/>
        <v>No Rework</v>
      </c>
    </row>
    <row r="225" spans="1:28" x14ac:dyDescent="0.3">
      <c r="A225" t="s">
        <v>306</v>
      </c>
      <c r="B225" s="1">
        <v>46017</v>
      </c>
      <c r="C225" t="s">
        <v>54</v>
      </c>
      <c r="D225" t="s">
        <v>73</v>
      </c>
      <c r="E225" t="s">
        <v>92</v>
      </c>
      <c r="F225" t="s">
        <v>61</v>
      </c>
      <c r="G225" t="s">
        <v>25</v>
      </c>
      <c r="H225" t="s">
        <v>43</v>
      </c>
      <c r="I225" t="s">
        <v>27</v>
      </c>
      <c r="J225">
        <v>20.8</v>
      </c>
      <c r="K225">
        <v>12</v>
      </c>
      <c r="L225" t="s">
        <v>63</v>
      </c>
      <c r="M225">
        <v>0</v>
      </c>
      <c r="N225">
        <v>5</v>
      </c>
      <c r="O225">
        <v>400</v>
      </c>
      <c r="P225">
        <v>8320</v>
      </c>
      <c r="Q225" t="s">
        <v>71</v>
      </c>
      <c r="R225">
        <v>12</v>
      </c>
      <c r="S225" t="s">
        <v>52</v>
      </c>
      <c r="T225" t="s">
        <v>45</v>
      </c>
      <c r="U225" t="str">
        <f>TRIM(CLEAN(tbl_Operations[[#This Row],[Location]]))</f>
        <v>Chennai</v>
      </c>
      <c r="V225" t="str">
        <f>TRIM(CLEAN(tbl_Operations[[#This Row],[Channel]]))</f>
        <v>Email</v>
      </c>
      <c r="W225" t="str">
        <f t="shared" si="15"/>
        <v>Report Request</v>
      </c>
      <c r="X225" t="str">
        <f t="shared" si="16"/>
        <v>Hr</v>
      </c>
      <c r="Y225" t="str">
        <f t="shared" si="17"/>
        <v>SLA Breach</v>
      </c>
      <c r="Z225" t="str">
        <f t="shared" si="18"/>
        <v>Normal</v>
      </c>
      <c r="AA225" t="str" cm="1">
        <f t="array" ref="AA225">_xlfn.IFS(
J225&lt;=K225*0.5,"Excellent",
J225&lt;=K225,"Good",
J225&lt;=K225*1.5,"At Risk",
TRUE,"Critical"
)</f>
        <v>Critical</v>
      </c>
      <c r="AB225" t="str">
        <f t="shared" si="19"/>
        <v>No Rework</v>
      </c>
    </row>
    <row r="226" spans="1:28" x14ac:dyDescent="0.3">
      <c r="A226" t="s">
        <v>307</v>
      </c>
      <c r="B226" s="1">
        <v>45899</v>
      </c>
      <c r="C226" t="s">
        <v>77</v>
      </c>
      <c r="D226" t="s">
        <v>22</v>
      </c>
      <c r="E226" t="s">
        <v>92</v>
      </c>
      <c r="F226" t="s">
        <v>24</v>
      </c>
      <c r="G226" t="s">
        <v>25</v>
      </c>
      <c r="H226" t="s">
        <v>43</v>
      </c>
      <c r="I226" t="s">
        <v>101</v>
      </c>
      <c r="J226">
        <v>4.7</v>
      </c>
      <c r="K226">
        <v>24</v>
      </c>
      <c r="L226" t="s">
        <v>28</v>
      </c>
      <c r="M226">
        <v>1</v>
      </c>
      <c r="N226">
        <v>4.7</v>
      </c>
      <c r="O226">
        <v>400</v>
      </c>
      <c r="P226">
        <v>1880</v>
      </c>
      <c r="Q226" t="s">
        <v>36</v>
      </c>
      <c r="R226">
        <v>8</v>
      </c>
      <c r="S226" t="s">
        <v>37</v>
      </c>
      <c r="T226" t="s">
        <v>68</v>
      </c>
      <c r="U226" t="str">
        <f>TRIM(CLEAN(tbl_Operations[[#This Row],[Location]]))</f>
        <v>Noida</v>
      </c>
      <c r="V226" t="str">
        <f>TRIM(CLEAN(tbl_Operations[[#This Row],[Channel]]))</f>
        <v>Email</v>
      </c>
      <c r="W226" t="str">
        <f t="shared" si="15"/>
        <v>Report Request</v>
      </c>
      <c r="X226" t="str">
        <f t="shared" si="16"/>
        <v>Finance</v>
      </c>
      <c r="Y226" t="str">
        <f t="shared" si="17"/>
        <v>Within SLA</v>
      </c>
      <c r="Z226" t="str">
        <f t="shared" si="18"/>
        <v>Normal</v>
      </c>
      <c r="AA226" t="str" cm="1">
        <f t="array" ref="AA226">_xlfn.IFS(
J226&lt;=K226*0.5,"Excellent",
J226&lt;=K226,"Good",
J226&lt;=K226*1.5,"At Risk",
TRUE,"Critical"
)</f>
        <v>Excellent</v>
      </c>
      <c r="AB226" t="str">
        <f t="shared" si="19"/>
        <v>Reworked</v>
      </c>
    </row>
    <row r="227" spans="1:28" x14ac:dyDescent="0.3">
      <c r="A227" t="s">
        <v>308</v>
      </c>
      <c r="B227" s="1">
        <v>45818</v>
      </c>
      <c r="C227" t="s">
        <v>40</v>
      </c>
      <c r="D227" t="s">
        <v>34</v>
      </c>
      <c r="E227" t="s">
        <v>48</v>
      </c>
      <c r="F227" t="s">
        <v>49</v>
      </c>
      <c r="G227" t="s">
        <v>42</v>
      </c>
      <c r="H227" t="s">
        <v>50</v>
      </c>
      <c r="I227" t="s">
        <v>27</v>
      </c>
      <c r="J227">
        <v>2.8</v>
      </c>
      <c r="K227">
        <v>48</v>
      </c>
      <c r="L227" t="s">
        <v>28</v>
      </c>
      <c r="M227">
        <v>0</v>
      </c>
      <c r="N227">
        <v>5</v>
      </c>
      <c r="O227">
        <v>400</v>
      </c>
      <c r="P227">
        <v>1120</v>
      </c>
      <c r="Q227" t="s">
        <v>29</v>
      </c>
      <c r="R227">
        <v>6</v>
      </c>
      <c r="S227" t="s">
        <v>30</v>
      </c>
      <c r="T227" t="s">
        <v>38</v>
      </c>
      <c r="U227" t="str">
        <f>TRIM(CLEAN(tbl_Operations[[#This Row],[Location]]))</f>
        <v>Mumbai</v>
      </c>
      <c r="V227" t="str">
        <f>TRIM(CLEAN(tbl_Operations[[#This Row],[Channel]]))</f>
        <v>Portal</v>
      </c>
      <c r="W227" t="str">
        <f t="shared" si="15"/>
        <v>Compliance Request</v>
      </c>
      <c r="X227" t="str">
        <f t="shared" si="16"/>
        <v>Procurement</v>
      </c>
      <c r="Y227" t="str">
        <f t="shared" si="17"/>
        <v>Within SLA</v>
      </c>
      <c r="Z227" t="str">
        <f t="shared" si="18"/>
        <v>Normal</v>
      </c>
      <c r="AA227" t="str" cm="1">
        <f t="array" ref="AA227">_xlfn.IFS(
J227&lt;=K227*0.5,"Excellent",
J227&lt;=K227,"Good",
J227&lt;=K227*1.5,"At Risk",
TRUE,"Critical"
)</f>
        <v>Excellent</v>
      </c>
      <c r="AB227" t="str">
        <f t="shared" si="19"/>
        <v>No Rework</v>
      </c>
    </row>
    <row r="228" spans="1:28" x14ac:dyDescent="0.3">
      <c r="A228" t="s">
        <v>309</v>
      </c>
      <c r="B228" s="1">
        <v>45866</v>
      </c>
      <c r="C228" t="s">
        <v>54</v>
      </c>
      <c r="D228" t="s">
        <v>73</v>
      </c>
      <c r="E228" t="s">
        <v>35</v>
      </c>
      <c r="F228" t="s">
        <v>24</v>
      </c>
      <c r="G228" t="s">
        <v>25</v>
      </c>
      <c r="H228" t="s">
        <v>50</v>
      </c>
      <c r="I228" t="s">
        <v>27</v>
      </c>
      <c r="J228">
        <v>7.7</v>
      </c>
      <c r="K228">
        <v>24</v>
      </c>
      <c r="L228" t="s">
        <v>28</v>
      </c>
      <c r="M228">
        <v>0</v>
      </c>
      <c r="N228">
        <v>4.5999999999999996</v>
      </c>
      <c r="O228">
        <v>350</v>
      </c>
      <c r="P228">
        <v>2695</v>
      </c>
      <c r="Q228" t="s">
        <v>114</v>
      </c>
      <c r="R228">
        <v>7</v>
      </c>
      <c r="S228" t="s">
        <v>37</v>
      </c>
      <c r="T228" t="s">
        <v>31</v>
      </c>
      <c r="U228" t="str">
        <f>TRIM(CLEAN(tbl_Operations[[#This Row],[Location]]))</f>
        <v>Chennai</v>
      </c>
      <c r="V228" t="str">
        <f>TRIM(CLEAN(tbl_Operations[[#This Row],[Channel]]))</f>
        <v>Email</v>
      </c>
      <c r="W228" t="str">
        <f t="shared" si="15"/>
        <v>Employee Query</v>
      </c>
      <c r="X228" t="str">
        <f t="shared" si="16"/>
        <v>Hr</v>
      </c>
      <c r="Y228" t="str">
        <f t="shared" si="17"/>
        <v>Within SLA</v>
      </c>
      <c r="Z228" t="str">
        <f t="shared" si="18"/>
        <v>Normal</v>
      </c>
      <c r="AA228" t="str" cm="1">
        <f t="array" ref="AA228">_xlfn.IFS(
J228&lt;=K228*0.5,"Excellent",
J228&lt;=K228,"Good",
J228&lt;=K228*1.5,"At Risk",
TRUE,"Critical"
)</f>
        <v>Excellent</v>
      </c>
      <c r="AB228" t="str">
        <f t="shared" si="19"/>
        <v>No Rework</v>
      </c>
    </row>
    <row r="229" spans="1:28" x14ac:dyDescent="0.3">
      <c r="A229" t="s">
        <v>310</v>
      </c>
      <c r="B229" s="1">
        <v>45847</v>
      </c>
      <c r="C229" t="s">
        <v>77</v>
      </c>
      <c r="D229" t="s">
        <v>55</v>
      </c>
      <c r="E229" t="s">
        <v>78</v>
      </c>
      <c r="F229" t="s">
        <v>49</v>
      </c>
      <c r="G229" t="s">
        <v>62</v>
      </c>
      <c r="H229" t="s">
        <v>26</v>
      </c>
      <c r="I229" t="s">
        <v>27</v>
      </c>
      <c r="J229">
        <v>3</v>
      </c>
      <c r="K229">
        <v>48</v>
      </c>
      <c r="L229" t="s">
        <v>28</v>
      </c>
      <c r="M229">
        <v>1</v>
      </c>
      <c r="N229">
        <v>4.5</v>
      </c>
      <c r="O229">
        <v>400</v>
      </c>
      <c r="P229">
        <v>1200</v>
      </c>
      <c r="Q229" t="s">
        <v>114</v>
      </c>
      <c r="R229">
        <v>7</v>
      </c>
      <c r="S229" t="s">
        <v>37</v>
      </c>
      <c r="T229" t="s">
        <v>86</v>
      </c>
      <c r="U229" t="str">
        <f>TRIM(CLEAN(tbl_Operations[[#This Row],[Location]]))</f>
        <v>Hyderabad</v>
      </c>
      <c r="V229" t="str">
        <f>TRIM(CLEAN(tbl_Operations[[#This Row],[Channel]]))</f>
        <v>Teams</v>
      </c>
      <c r="W229" t="str">
        <f t="shared" si="15"/>
        <v>Access Request</v>
      </c>
      <c r="X229" t="str">
        <f t="shared" si="16"/>
        <v>Finance</v>
      </c>
      <c r="Y229" t="str">
        <f t="shared" si="17"/>
        <v>Within SLA</v>
      </c>
      <c r="Z229" t="str">
        <f t="shared" si="18"/>
        <v>Normal</v>
      </c>
      <c r="AA229" t="str" cm="1">
        <f t="array" ref="AA229">_xlfn.IFS(
J229&lt;=K229*0.5,"Excellent",
J229&lt;=K229,"Good",
J229&lt;=K229*1.5,"At Risk",
TRUE,"Critical"
)</f>
        <v>Excellent</v>
      </c>
      <c r="AB229" t="str">
        <f t="shared" si="19"/>
        <v>Reworked</v>
      </c>
    </row>
    <row r="230" spans="1:28" x14ac:dyDescent="0.3">
      <c r="A230" t="s">
        <v>311</v>
      </c>
      <c r="B230" s="1">
        <v>45971</v>
      </c>
      <c r="C230" t="s">
        <v>95</v>
      </c>
      <c r="D230" t="s">
        <v>55</v>
      </c>
      <c r="E230" t="s">
        <v>74</v>
      </c>
      <c r="F230" t="s">
        <v>61</v>
      </c>
      <c r="G230" t="s">
        <v>42</v>
      </c>
      <c r="H230" t="s">
        <v>43</v>
      </c>
      <c r="I230" t="s">
        <v>27</v>
      </c>
      <c r="J230">
        <v>17</v>
      </c>
      <c r="K230">
        <v>12</v>
      </c>
      <c r="L230" t="s">
        <v>63</v>
      </c>
      <c r="M230">
        <v>0</v>
      </c>
      <c r="N230">
        <v>4.4000000000000004</v>
      </c>
      <c r="O230">
        <v>280</v>
      </c>
      <c r="P230">
        <v>4760</v>
      </c>
      <c r="Q230" t="s">
        <v>67</v>
      </c>
      <c r="R230">
        <v>11</v>
      </c>
      <c r="S230" t="s">
        <v>52</v>
      </c>
      <c r="T230" t="s">
        <v>31</v>
      </c>
      <c r="U230" t="str">
        <f>TRIM(CLEAN(tbl_Operations[[#This Row],[Location]]))</f>
        <v>Hyderabad</v>
      </c>
      <c r="V230" t="str">
        <f>TRIM(CLEAN(tbl_Operations[[#This Row],[Channel]]))</f>
        <v>Portal</v>
      </c>
      <c r="W230" t="str">
        <f t="shared" si="15"/>
        <v>System Issue</v>
      </c>
      <c r="X230" t="str">
        <f t="shared" si="16"/>
        <v>Sales</v>
      </c>
      <c r="Y230" t="str">
        <f t="shared" si="17"/>
        <v>SLA Breach</v>
      </c>
      <c r="Z230" t="str">
        <f t="shared" si="18"/>
        <v>Normal</v>
      </c>
      <c r="AA230" t="str" cm="1">
        <f t="array" ref="AA230">_xlfn.IFS(
J230&lt;=K230*0.5,"Excellent",
J230&lt;=K230,"Good",
J230&lt;=K230*1.5,"At Risk",
TRUE,"Critical"
)</f>
        <v>At Risk</v>
      </c>
      <c r="AB230" t="str">
        <f t="shared" si="19"/>
        <v>No Rework</v>
      </c>
    </row>
    <row r="231" spans="1:28" x14ac:dyDescent="0.3">
      <c r="A231" t="s">
        <v>312</v>
      </c>
      <c r="B231" s="1">
        <v>45725</v>
      </c>
      <c r="C231" t="s">
        <v>54</v>
      </c>
      <c r="D231" t="s">
        <v>60</v>
      </c>
      <c r="E231" t="s">
        <v>48</v>
      </c>
      <c r="F231" t="s">
        <v>24</v>
      </c>
      <c r="G231" t="s">
        <v>62</v>
      </c>
      <c r="H231" t="s">
        <v>50</v>
      </c>
      <c r="I231" t="s">
        <v>27</v>
      </c>
      <c r="J231">
        <v>26.2</v>
      </c>
      <c r="K231">
        <v>24</v>
      </c>
      <c r="L231" t="s">
        <v>63</v>
      </c>
      <c r="M231">
        <v>0</v>
      </c>
      <c r="N231">
        <v>4.0999999999999996</v>
      </c>
      <c r="O231">
        <v>400</v>
      </c>
      <c r="P231">
        <v>10480</v>
      </c>
      <c r="Q231" t="s">
        <v>79</v>
      </c>
      <c r="R231">
        <v>3</v>
      </c>
      <c r="S231" t="s">
        <v>58</v>
      </c>
      <c r="T231" t="s">
        <v>102</v>
      </c>
      <c r="U231" t="str">
        <f>TRIM(CLEAN(tbl_Operations[[#This Row],[Location]]))</f>
        <v>Pune</v>
      </c>
      <c r="V231" t="str">
        <f>TRIM(CLEAN(tbl_Operations[[#This Row],[Channel]]))</f>
        <v>Teams</v>
      </c>
      <c r="W231" t="str">
        <f t="shared" si="15"/>
        <v>Compliance Request</v>
      </c>
      <c r="X231" t="str">
        <f t="shared" si="16"/>
        <v>Hr</v>
      </c>
      <c r="Y231" t="str">
        <f t="shared" si="17"/>
        <v>SLA Breach</v>
      </c>
      <c r="Z231" t="str">
        <f t="shared" si="18"/>
        <v>Normal</v>
      </c>
      <c r="AA231" t="str" cm="1">
        <f t="array" ref="AA231">_xlfn.IFS(
J231&lt;=K231*0.5,"Excellent",
J231&lt;=K231,"Good",
J231&lt;=K231*1.5,"At Risk",
TRUE,"Critical"
)</f>
        <v>At Risk</v>
      </c>
      <c r="AB231" t="str">
        <f t="shared" si="19"/>
        <v>No Rework</v>
      </c>
    </row>
    <row r="232" spans="1:28" x14ac:dyDescent="0.3">
      <c r="A232" t="s">
        <v>313</v>
      </c>
      <c r="B232" s="1">
        <v>45894</v>
      </c>
      <c r="C232" t="s">
        <v>21</v>
      </c>
      <c r="D232" t="s">
        <v>73</v>
      </c>
      <c r="E232" t="s">
        <v>23</v>
      </c>
      <c r="F232" t="s">
        <v>49</v>
      </c>
      <c r="G232" t="s">
        <v>42</v>
      </c>
      <c r="H232" t="s">
        <v>43</v>
      </c>
      <c r="I232" t="s">
        <v>27</v>
      </c>
      <c r="J232">
        <v>20.2</v>
      </c>
      <c r="K232">
        <v>48</v>
      </c>
      <c r="L232" t="s">
        <v>28</v>
      </c>
      <c r="M232">
        <v>0</v>
      </c>
      <c r="N232">
        <v>4.2</v>
      </c>
      <c r="O232">
        <v>400</v>
      </c>
      <c r="P232">
        <v>8080</v>
      </c>
      <c r="Q232" t="s">
        <v>36</v>
      </c>
      <c r="R232">
        <v>8</v>
      </c>
      <c r="S232" t="s">
        <v>37</v>
      </c>
      <c r="T232" t="s">
        <v>31</v>
      </c>
      <c r="U232" t="str">
        <f>TRIM(CLEAN(tbl_Operations[[#This Row],[Location]]))</f>
        <v>Chennai</v>
      </c>
      <c r="V232" t="str">
        <f>TRIM(CLEAN(tbl_Operations[[#This Row],[Channel]]))</f>
        <v>Portal</v>
      </c>
      <c r="W232" t="str">
        <f t="shared" si="15"/>
        <v>Invoice Query</v>
      </c>
      <c r="X232" t="str">
        <f t="shared" si="16"/>
        <v>Customer Support</v>
      </c>
      <c r="Y232" t="str">
        <f t="shared" si="17"/>
        <v>Within SLA</v>
      </c>
      <c r="Z232" t="str">
        <f t="shared" si="18"/>
        <v>Normal</v>
      </c>
      <c r="AA232" t="str" cm="1">
        <f t="array" ref="AA232">_xlfn.IFS(
J232&lt;=K232*0.5,"Excellent",
J232&lt;=K232,"Good",
J232&lt;=K232*1.5,"At Risk",
TRUE,"Critical"
)</f>
        <v>Excellent</v>
      </c>
      <c r="AB232" t="str">
        <f t="shared" si="19"/>
        <v>No Rework</v>
      </c>
    </row>
    <row r="233" spans="1:28" x14ac:dyDescent="0.3">
      <c r="A233" t="s">
        <v>314</v>
      </c>
      <c r="B233" s="1">
        <v>45884</v>
      </c>
      <c r="C233" t="s">
        <v>54</v>
      </c>
      <c r="D233" t="s">
        <v>22</v>
      </c>
      <c r="E233" t="s">
        <v>48</v>
      </c>
      <c r="F233" t="s">
        <v>24</v>
      </c>
      <c r="G233" t="s">
        <v>42</v>
      </c>
      <c r="H233" t="s">
        <v>66</v>
      </c>
      <c r="I233" t="s">
        <v>88</v>
      </c>
      <c r="J233">
        <v>17.7</v>
      </c>
      <c r="K233">
        <v>24</v>
      </c>
      <c r="L233" t="s">
        <v>28</v>
      </c>
      <c r="M233">
        <v>1</v>
      </c>
      <c r="N233">
        <v>3.7</v>
      </c>
      <c r="O233">
        <v>400</v>
      </c>
      <c r="P233">
        <v>7080</v>
      </c>
      <c r="Q233" t="s">
        <v>36</v>
      </c>
      <c r="R233">
        <v>8</v>
      </c>
      <c r="S233" t="s">
        <v>37</v>
      </c>
      <c r="T233" t="s">
        <v>45</v>
      </c>
      <c r="U233" t="str">
        <f>TRIM(CLEAN(tbl_Operations[[#This Row],[Location]]))</f>
        <v>Noida</v>
      </c>
      <c r="V233" t="str">
        <f>TRIM(CLEAN(tbl_Operations[[#This Row],[Channel]]))</f>
        <v>Portal</v>
      </c>
      <c r="W233" t="str">
        <f t="shared" si="15"/>
        <v>Compliance Request</v>
      </c>
      <c r="X233" t="str">
        <f t="shared" si="16"/>
        <v>Hr</v>
      </c>
      <c r="Y233" t="str">
        <f t="shared" si="17"/>
        <v>Within SLA</v>
      </c>
      <c r="Z233" t="str">
        <f t="shared" si="18"/>
        <v>Normal</v>
      </c>
      <c r="AA233" t="str" cm="1">
        <f t="array" ref="AA233">_xlfn.IFS(
J233&lt;=K233*0.5,"Excellent",
J233&lt;=K233,"Good",
J233&lt;=K233*1.5,"At Risk",
TRUE,"Critical"
)</f>
        <v>Good</v>
      </c>
      <c r="AB233" t="str">
        <f t="shared" si="19"/>
        <v>Reworked</v>
      </c>
    </row>
    <row r="234" spans="1:28" x14ac:dyDescent="0.3">
      <c r="A234" t="s">
        <v>315</v>
      </c>
      <c r="B234" s="1">
        <v>45923</v>
      </c>
      <c r="C234" t="s">
        <v>40</v>
      </c>
      <c r="D234" t="s">
        <v>47</v>
      </c>
      <c r="E234" t="s">
        <v>48</v>
      </c>
      <c r="F234" t="s">
        <v>49</v>
      </c>
      <c r="G234" t="s">
        <v>42</v>
      </c>
      <c r="H234" t="s">
        <v>26</v>
      </c>
      <c r="I234" t="s">
        <v>27</v>
      </c>
      <c r="J234">
        <v>15.5</v>
      </c>
      <c r="K234">
        <v>48</v>
      </c>
      <c r="L234" t="s">
        <v>28</v>
      </c>
      <c r="M234">
        <v>0</v>
      </c>
      <c r="N234">
        <v>4.5</v>
      </c>
      <c r="O234">
        <v>280</v>
      </c>
      <c r="P234">
        <v>4340</v>
      </c>
      <c r="Q234" t="s">
        <v>83</v>
      </c>
      <c r="R234">
        <v>9</v>
      </c>
      <c r="S234" t="s">
        <v>37</v>
      </c>
      <c r="T234" t="s">
        <v>38</v>
      </c>
      <c r="U234" t="str">
        <f>TRIM(CLEAN(tbl_Operations[[#This Row],[Location]]))</f>
        <v>Gurugram</v>
      </c>
      <c r="V234" t="str">
        <f>TRIM(CLEAN(tbl_Operations[[#This Row],[Channel]]))</f>
        <v>Portal</v>
      </c>
      <c r="W234" t="str">
        <f t="shared" si="15"/>
        <v>Compliance Request</v>
      </c>
      <c r="X234" t="str">
        <f t="shared" si="16"/>
        <v>Procurement</v>
      </c>
      <c r="Y234" t="str">
        <f t="shared" si="17"/>
        <v>Within SLA</v>
      </c>
      <c r="Z234" t="str">
        <f t="shared" si="18"/>
        <v>Normal</v>
      </c>
      <c r="AA234" t="str" cm="1">
        <f t="array" ref="AA234">_xlfn.IFS(
J234&lt;=K234*0.5,"Excellent",
J234&lt;=K234,"Good",
J234&lt;=K234*1.5,"At Risk",
TRUE,"Critical"
)</f>
        <v>Excellent</v>
      </c>
      <c r="AB234" t="str">
        <f t="shared" si="19"/>
        <v>No Rework</v>
      </c>
    </row>
    <row r="235" spans="1:28" x14ac:dyDescent="0.3">
      <c r="A235" t="s">
        <v>316</v>
      </c>
      <c r="B235" s="1">
        <v>45668</v>
      </c>
      <c r="C235" t="s">
        <v>54</v>
      </c>
      <c r="D235" t="s">
        <v>47</v>
      </c>
      <c r="E235" t="s">
        <v>35</v>
      </c>
      <c r="F235" t="s">
        <v>61</v>
      </c>
      <c r="G235" t="s">
        <v>25</v>
      </c>
      <c r="H235" t="s">
        <v>50</v>
      </c>
      <c r="I235" t="s">
        <v>101</v>
      </c>
      <c r="J235">
        <v>34.6</v>
      </c>
      <c r="K235">
        <v>12</v>
      </c>
      <c r="L235" t="s">
        <v>63</v>
      </c>
      <c r="M235">
        <v>1</v>
      </c>
      <c r="N235">
        <v>4.2</v>
      </c>
      <c r="O235">
        <v>350</v>
      </c>
      <c r="P235">
        <v>12110</v>
      </c>
      <c r="Q235" t="s">
        <v>64</v>
      </c>
      <c r="R235">
        <v>1</v>
      </c>
      <c r="S235" t="s">
        <v>58</v>
      </c>
      <c r="T235" t="s">
        <v>68</v>
      </c>
      <c r="U235" t="str">
        <f>TRIM(CLEAN(tbl_Operations[[#This Row],[Location]]))</f>
        <v>Gurugram</v>
      </c>
      <c r="V235" t="str">
        <f>TRIM(CLEAN(tbl_Operations[[#This Row],[Channel]]))</f>
        <v>Email</v>
      </c>
      <c r="W235" t="str">
        <f t="shared" si="15"/>
        <v>Employee Query</v>
      </c>
      <c r="X235" t="str">
        <f t="shared" si="16"/>
        <v>Hr</v>
      </c>
      <c r="Y235" t="str">
        <f t="shared" si="17"/>
        <v>SLA Breach</v>
      </c>
      <c r="Z235" t="str">
        <f t="shared" si="18"/>
        <v>Normal</v>
      </c>
      <c r="AA235" t="str" cm="1">
        <f t="array" ref="AA235">_xlfn.IFS(
J235&lt;=K235*0.5,"Excellent",
J235&lt;=K235,"Good",
J235&lt;=K235*1.5,"At Risk",
TRUE,"Critical"
)</f>
        <v>Critical</v>
      </c>
      <c r="AB235" t="str">
        <f t="shared" si="19"/>
        <v>Reworked</v>
      </c>
    </row>
    <row r="236" spans="1:28" x14ac:dyDescent="0.3">
      <c r="A236" t="s">
        <v>317</v>
      </c>
      <c r="B236" s="1">
        <v>45849</v>
      </c>
      <c r="C236" t="s">
        <v>77</v>
      </c>
      <c r="D236" t="s">
        <v>47</v>
      </c>
      <c r="E236" t="s">
        <v>78</v>
      </c>
      <c r="F236" t="s">
        <v>49</v>
      </c>
      <c r="G236" t="s">
        <v>42</v>
      </c>
      <c r="H236" t="s">
        <v>26</v>
      </c>
      <c r="I236" t="s">
        <v>27</v>
      </c>
      <c r="J236">
        <v>9.1</v>
      </c>
      <c r="K236">
        <v>48</v>
      </c>
      <c r="L236" t="s">
        <v>28</v>
      </c>
      <c r="M236">
        <v>3</v>
      </c>
      <c r="N236">
        <v>3.6</v>
      </c>
      <c r="O236">
        <v>450</v>
      </c>
      <c r="P236">
        <v>4095</v>
      </c>
      <c r="Q236" t="s">
        <v>114</v>
      </c>
      <c r="R236">
        <v>7</v>
      </c>
      <c r="S236" t="s">
        <v>37</v>
      </c>
      <c r="T236" t="s">
        <v>45</v>
      </c>
      <c r="U236" t="str">
        <f>TRIM(CLEAN(tbl_Operations[[#This Row],[Location]]))</f>
        <v>Gurugram</v>
      </c>
      <c r="V236" t="str">
        <f>TRIM(CLEAN(tbl_Operations[[#This Row],[Channel]]))</f>
        <v>Portal</v>
      </c>
      <c r="W236" t="str">
        <f t="shared" si="15"/>
        <v>Access Request</v>
      </c>
      <c r="X236" t="str">
        <f t="shared" si="16"/>
        <v>Finance</v>
      </c>
      <c r="Y236" t="str">
        <f t="shared" si="17"/>
        <v>Within SLA</v>
      </c>
      <c r="Z236" t="str">
        <f t="shared" si="18"/>
        <v>Normal</v>
      </c>
      <c r="AA236" t="str" cm="1">
        <f t="array" ref="AA236">_xlfn.IFS(
J236&lt;=K236*0.5,"Excellent",
J236&lt;=K236,"Good",
J236&lt;=K236*1.5,"At Risk",
TRUE,"Critical"
)</f>
        <v>Excellent</v>
      </c>
      <c r="AB236" t="str">
        <f t="shared" si="19"/>
        <v>Reworked</v>
      </c>
    </row>
    <row r="237" spans="1:28" x14ac:dyDescent="0.3">
      <c r="A237" t="s">
        <v>318</v>
      </c>
      <c r="B237" s="1">
        <v>45999</v>
      </c>
      <c r="C237" t="s">
        <v>91</v>
      </c>
      <c r="D237" t="s">
        <v>22</v>
      </c>
      <c r="E237" t="s">
        <v>56</v>
      </c>
      <c r="F237" t="s">
        <v>24</v>
      </c>
      <c r="G237" t="s">
        <v>25</v>
      </c>
      <c r="H237" t="s">
        <v>75</v>
      </c>
      <c r="I237" t="s">
        <v>27</v>
      </c>
      <c r="J237">
        <v>5.4</v>
      </c>
      <c r="K237">
        <v>24</v>
      </c>
      <c r="L237" t="s">
        <v>28</v>
      </c>
      <c r="M237">
        <v>1</v>
      </c>
      <c r="N237">
        <v>4.9000000000000004</v>
      </c>
      <c r="O237">
        <v>350</v>
      </c>
      <c r="P237">
        <v>1890</v>
      </c>
      <c r="Q237" t="s">
        <v>71</v>
      </c>
      <c r="R237">
        <v>12</v>
      </c>
      <c r="S237" t="s">
        <v>52</v>
      </c>
      <c r="T237" t="s">
        <v>31</v>
      </c>
      <c r="U237" t="str">
        <f>TRIM(CLEAN(tbl_Operations[[#This Row],[Location]]))</f>
        <v>Noida</v>
      </c>
      <c r="V237" t="str">
        <f>TRIM(CLEAN(tbl_Operations[[#This Row],[Channel]]))</f>
        <v>Email</v>
      </c>
      <c r="W237" t="str">
        <f t="shared" si="15"/>
        <v>Vendor Query</v>
      </c>
      <c r="X237" t="str">
        <f t="shared" si="16"/>
        <v>Operations</v>
      </c>
      <c r="Y237" t="str">
        <f t="shared" si="17"/>
        <v>Within SLA</v>
      </c>
      <c r="Z237" t="str">
        <f t="shared" si="18"/>
        <v>Normal</v>
      </c>
      <c r="AA237" t="str" cm="1">
        <f t="array" ref="AA237">_xlfn.IFS(
J237&lt;=K237*0.5,"Excellent",
J237&lt;=K237,"Good",
J237&lt;=K237*1.5,"At Risk",
TRUE,"Critical"
)</f>
        <v>Excellent</v>
      </c>
      <c r="AB237" t="str">
        <f t="shared" si="19"/>
        <v>Reworked</v>
      </c>
    </row>
    <row r="238" spans="1:28" x14ac:dyDescent="0.3">
      <c r="A238" t="s">
        <v>319</v>
      </c>
      <c r="B238" s="1">
        <v>45821</v>
      </c>
      <c r="C238" t="s">
        <v>91</v>
      </c>
      <c r="D238" t="s">
        <v>47</v>
      </c>
      <c r="E238" t="s">
        <v>70</v>
      </c>
      <c r="F238" t="s">
        <v>24</v>
      </c>
      <c r="G238" t="s">
        <v>25</v>
      </c>
      <c r="H238" t="s">
        <v>26</v>
      </c>
      <c r="I238" t="s">
        <v>27</v>
      </c>
      <c r="J238">
        <v>21</v>
      </c>
      <c r="K238">
        <v>24</v>
      </c>
      <c r="L238" t="s">
        <v>28</v>
      </c>
      <c r="M238">
        <v>1</v>
      </c>
      <c r="N238">
        <v>3.7</v>
      </c>
      <c r="O238">
        <v>400</v>
      </c>
      <c r="P238">
        <v>8400</v>
      </c>
      <c r="Q238" t="s">
        <v>29</v>
      </c>
      <c r="R238">
        <v>6</v>
      </c>
      <c r="S238" t="s">
        <v>30</v>
      </c>
      <c r="T238" t="s">
        <v>45</v>
      </c>
      <c r="U238" t="str">
        <f>TRIM(CLEAN(tbl_Operations[[#This Row],[Location]]))</f>
        <v>Gurugram</v>
      </c>
      <c r="V238" t="str">
        <f>TRIM(CLEAN(tbl_Operations[[#This Row],[Channel]]))</f>
        <v>Email</v>
      </c>
      <c r="W238" t="str">
        <f t="shared" si="15"/>
        <v>Data Correction</v>
      </c>
      <c r="X238" t="str">
        <f t="shared" si="16"/>
        <v>Operations</v>
      </c>
      <c r="Y238" t="str">
        <f t="shared" si="17"/>
        <v>Within SLA</v>
      </c>
      <c r="Z238" t="str">
        <f t="shared" si="18"/>
        <v>Normal</v>
      </c>
      <c r="AA238" t="str" cm="1">
        <f t="array" ref="AA238">_xlfn.IFS(
J238&lt;=K238*0.5,"Excellent",
J238&lt;=K238,"Good",
J238&lt;=K238*1.5,"At Risk",
TRUE,"Critical"
)</f>
        <v>Good</v>
      </c>
      <c r="AB238" t="str">
        <f t="shared" si="19"/>
        <v>Reworked</v>
      </c>
    </row>
    <row r="239" spans="1:28" x14ac:dyDescent="0.3">
      <c r="A239" t="s">
        <v>320</v>
      </c>
      <c r="B239" s="1">
        <v>45758</v>
      </c>
      <c r="C239" t="s">
        <v>54</v>
      </c>
      <c r="D239" t="s">
        <v>73</v>
      </c>
      <c r="E239" t="s">
        <v>70</v>
      </c>
      <c r="F239" t="s">
        <v>49</v>
      </c>
      <c r="G239" t="s">
        <v>62</v>
      </c>
      <c r="H239" t="s">
        <v>26</v>
      </c>
      <c r="I239" t="s">
        <v>27</v>
      </c>
      <c r="J239">
        <v>5.9</v>
      </c>
      <c r="K239">
        <v>48</v>
      </c>
      <c r="L239" t="s">
        <v>28</v>
      </c>
      <c r="M239">
        <v>0</v>
      </c>
      <c r="N239">
        <v>4.9000000000000004</v>
      </c>
      <c r="O239">
        <v>400</v>
      </c>
      <c r="P239">
        <v>2360</v>
      </c>
      <c r="Q239" t="s">
        <v>89</v>
      </c>
      <c r="R239">
        <v>4</v>
      </c>
      <c r="S239" t="s">
        <v>30</v>
      </c>
      <c r="T239" t="s">
        <v>45</v>
      </c>
      <c r="U239" t="str">
        <f>TRIM(CLEAN(tbl_Operations[[#This Row],[Location]]))</f>
        <v>Chennai</v>
      </c>
      <c r="V239" t="str">
        <f>TRIM(CLEAN(tbl_Operations[[#This Row],[Channel]]))</f>
        <v>Teams</v>
      </c>
      <c r="W239" t="str">
        <f t="shared" si="15"/>
        <v>Data Correction</v>
      </c>
      <c r="X239" t="str">
        <f t="shared" si="16"/>
        <v>Hr</v>
      </c>
      <c r="Y239" t="str">
        <f t="shared" si="17"/>
        <v>Within SLA</v>
      </c>
      <c r="Z239" t="str">
        <f t="shared" si="18"/>
        <v>Normal</v>
      </c>
      <c r="AA239" t="str" cm="1">
        <f t="array" ref="AA239">_xlfn.IFS(
J239&lt;=K239*0.5,"Excellent",
J239&lt;=K239,"Good",
J239&lt;=K239*1.5,"At Risk",
TRUE,"Critical"
)</f>
        <v>Excellent</v>
      </c>
      <c r="AB239" t="str">
        <f t="shared" si="19"/>
        <v>No Rework</v>
      </c>
    </row>
    <row r="240" spans="1:28" x14ac:dyDescent="0.3">
      <c r="A240" t="s">
        <v>321</v>
      </c>
      <c r="B240" s="1">
        <v>45757</v>
      </c>
      <c r="C240" t="s">
        <v>33</v>
      </c>
      <c r="D240" t="s">
        <v>34</v>
      </c>
      <c r="E240" t="s">
        <v>35</v>
      </c>
      <c r="F240" t="s">
        <v>49</v>
      </c>
      <c r="G240" t="s">
        <v>25</v>
      </c>
      <c r="H240" t="s">
        <v>43</v>
      </c>
      <c r="I240" t="s">
        <v>27</v>
      </c>
      <c r="J240">
        <v>10.8</v>
      </c>
      <c r="K240">
        <v>48</v>
      </c>
      <c r="L240" t="s">
        <v>28</v>
      </c>
      <c r="M240">
        <v>1</v>
      </c>
      <c r="N240">
        <v>4.5</v>
      </c>
      <c r="O240">
        <v>450</v>
      </c>
      <c r="P240">
        <v>4860</v>
      </c>
      <c r="Q240" t="s">
        <v>89</v>
      </c>
      <c r="R240">
        <v>4</v>
      </c>
      <c r="S240" t="s">
        <v>30</v>
      </c>
      <c r="T240" t="s">
        <v>84</v>
      </c>
      <c r="U240" t="str">
        <f>TRIM(CLEAN(tbl_Operations[[#This Row],[Location]]))</f>
        <v>Mumbai</v>
      </c>
      <c r="V240" t="str">
        <f>TRIM(CLEAN(tbl_Operations[[#This Row],[Channel]]))</f>
        <v>Email</v>
      </c>
      <c r="W240" t="str">
        <f t="shared" si="15"/>
        <v>Employee Query</v>
      </c>
      <c r="X240" t="str">
        <f t="shared" si="16"/>
        <v>It</v>
      </c>
      <c r="Y240" t="str">
        <f t="shared" si="17"/>
        <v>Within SLA</v>
      </c>
      <c r="Z240" t="str">
        <f t="shared" si="18"/>
        <v>Normal</v>
      </c>
      <c r="AA240" t="str" cm="1">
        <f t="array" ref="AA240">_xlfn.IFS(
J240&lt;=K240*0.5,"Excellent",
J240&lt;=K240,"Good",
J240&lt;=K240*1.5,"At Risk",
TRUE,"Critical"
)</f>
        <v>Excellent</v>
      </c>
      <c r="AB240" t="str">
        <f t="shared" si="19"/>
        <v>Reworked</v>
      </c>
    </row>
    <row r="241" spans="1:28" x14ac:dyDescent="0.3">
      <c r="A241" t="s">
        <v>322</v>
      </c>
      <c r="B241" s="1">
        <v>45696</v>
      </c>
      <c r="C241" t="s">
        <v>95</v>
      </c>
      <c r="D241" t="s">
        <v>60</v>
      </c>
      <c r="E241" t="s">
        <v>74</v>
      </c>
      <c r="F241" t="s">
        <v>146</v>
      </c>
      <c r="G241" t="s">
        <v>25</v>
      </c>
      <c r="H241" t="s">
        <v>43</v>
      </c>
      <c r="I241" t="s">
        <v>27</v>
      </c>
      <c r="J241">
        <v>5.7</v>
      </c>
      <c r="K241">
        <v>4</v>
      </c>
      <c r="L241" t="s">
        <v>63</v>
      </c>
      <c r="M241">
        <v>0</v>
      </c>
      <c r="N241">
        <v>4.7</v>
      </c>
      <c r="O241">
        <v>280</v>
      </c>
      <c r="P241">
        <v>1596</v>
      </c>
      <c r="Q241" t="s">
        <v>57</v>
      </c>
      <c r="R241">
        <v>2</v>
      </c>
      <c r="S241" t="s">
        <v>58</v>
      </c>
      <c r="T241" t="s">
        <v>68</v>
      </c>
      <c r="U241" t="str">
        <f>TRIM(CLEAN(tbl_Operations[[#This Row],[Location]]))</f>
        <v>Pune</v>
      </c>
      <c r="V241" t="str">
        <f>TRIM(CLEAN(tbl_Operations[[#This Row],[Channel]]))</f>
        <v>Email</v>
      </c>
      <c r="W241" t="str">
        <f t="shared" si="15"/>
        <v>System Issue</v>
      </c>
      <c r="X241" t="str">
        <f t="shared" si="16"/>
        <v>Sales</v>
      </c>
      <c r="Y241" t="str">
        <f t="shared" si="17"/>
        <v>SLA Breach</v>
      </c>
      <c r="Z241" t="str">
        <f t="shared" si="18"/>
        <v>Normal</v>
      </c>
      <c r="AA241" t="str" cm="1">
        <f t="array" ref="AA241">_xlfn.IFS(
J241&lt;=K241*0.5,"Excellent",
J241&lt;=K241,"Good",
J241&lt;=K241*1.5,"At Risk",
TRUE,"Critical"
)</f>
        <v>At Risk</v>
      </c>
      <c r="AB241" t="str">
        <f t="shared" si="19"/>
        <v>No Rework</v>
      </c>
    </row>
    <row r="242" spans="1:28" x14ac:dyDescent="0.3">
      <c r="A242" t="s">
        <v>323</v>
      </c>
      <c r="B242" s="1">
        <v>45985</v>
      </c>
      <c r="C242" t="s">
        <v>77</v>
      </c>
      <c r="D242" t="s">
        <v>41</v>
      </c>
      <c r="E242" t="s">
        <v>92</v>
      </c>
      <c r="F242" t="s">
        <v>24</v>
      </c>
      <c r="G242" t="s">
        <v>42</v>
      </c>
      <c r="H242" t="s">
        <v>50</v>
      </c>
      <c r="I242" t="s">
        <v>27</v>
      </c>
      <c r="J242">
        <v>12</v>
      </c>
      <c r="K242">
        <v>24</v>
      </c>
      <c r="L242" t="s">
        <v>28</v>
      </c>
      <c r="M242">
        <v>0</v>
      </c>
      <c r="N242">
        <v>4.7</v>
      </c>
      <c r="O242">
        <v>320</v>
      </c>
      <c r="P242">
        <v>3840</v>
      </c>
      <c r="Q242" t="s">
        <v>67</v>
      </c>
      <c r="R242">
        <v>11</v>
      </c>
      <c r="S242" t="s">
        <v>52</v>
      </c>
      <c r="T242" t="s">
        <v>31</v>
      </c>
      <c r="U242" t="str">
        <f>TRIM(CLEAN(tbl_Operations[[#This Row],[Location]]))</f>
        <v>Bengaluru</v>
      </c>
      <c r="V242" t="str">
        <f>TRIM(CLEAN(tbl_Operations[[#This Row],[Channel]]))</f>
        <v>Portal</v>
      </c>
      <c r="W242" t="str">
        <f t="shared" si="15"/>
        <v>Report Request</v>
      </c>
      <c r="X242" t="str">
        <f t="shared" si="16"/>
        <v>Finance</v>
      </c>
      <c r="Y242" t="str">
        <f t="shared" si="17"/>
        <v>Within SLA</v>
      </c>
      <c r="Z242" t="str">
        <f t="shared" si="18"/>
        <v>Normal</v>
      </c>
      <c r="AA242" t="str" cm="1">
        <f t="array" ref="AA242">_xlfn.IFS(
J242&lt;=K242*0.5,"Excellent",
J242&lt;=K242,"Good",
J242&lt;=K242*1.5,"At Risk",
TRUE,"Critical"
)</f>
        <v>Excellent</v>
      </c>
      <c r="AB242" t="str">
        <f t="shared" si="19"/>
        <v>No Rework</v>
      </c>
    </row>
    <row r="243" spans="1:28" x14ac:dyDescent="0.3">
      <c r="A243" t="s">
        <v>324</v>
      </c>
      <c r="B243" s="1">
        <v>45915</v>
      </c>
      <c r="C243" t="s">
        <v>54</v>
      </c>
      <c r="D243" t="s">
        <v>34</v>
      </c>
      <c r="E243" t="s">
        <v>48</v>
      </c>
      <c r="F243" t="s">
        <v>24</v>
      </c>
      <c r="G243" t="s">
        <v>42</v>
      </c>
      <c r="H243" t="s">
        <v>26</v>
      </c>
      <c r="I243" t="s">
        <v>27</v>
      </c>
      <c r="J243">
        <v>46.8</v>
      </c>
      <c r="K243">
        <v>24</v>
      </c>
      <c r="L243" t="s">
        <v>63</v>
      </c>
      <c r="M243">
        <v>0</v>
      </c>
      <c r="N243">
        <v>3.8</v>
      </c>
      <c r="O243">
        <v>320</v>
      </c>
      <c r="P243">
        <v>14976</v>
      </c>
      <c r="Q243" t="s">
        <v>83</v>
      </c>
      <c r="R243">
        <v>9</v>
      </c>
      <c r="S243" t="s">
        <v>37</v>
      </c>
      <c r="T243" t="s">
        <v>31</v>
      </c>
      <c r="U243" t="str">
        <f>TRIM(CLEAN(tbl_Operations[[#This Row],[Location]]))</f>
        <v>Mumbai</v>
      </c>
      <c r="V243" t="str">
        <f>TRIM(CLEAN(tbl_Operations[[#This Row],[Channel]]))</f>
        <v>Portal</v>
      </c>
      <c r="W243" t="str">
        <f t="shared" si="15"/>
        <v>Compliance Request</v>
      </c>
      <c r="X243" t="str">
        <f t="shared" si="16"/>
        <v>Hr</v>
      </c>
      <c r="Y243" t="str">
        <f t="shared" si="17"/>
        <v>SLA Breach</v>
      </c>
      <c r="Z243" t="str">
        <f t="shared" si="18"/>
        <v>Normal</v>
      </c>
      <c r="AA243" t="str" cm="1">
        <f t="array" ref="AA243">_xlfn.IFS(
J243&lt;=K243*0.5,"Excellent",
J243&lt;=K243,"Good",
J243&lt;=K243*1.5,"At Risk",
TRUE,"Critical"
)</f>
        <v>Critical</v>
      </c>
      <c r="AB243" t="str">
        <f t="shared" si="19"/>
        <v>No Rework</v>
      </c>
    </row>
    <row r="244" spans="1:28" x14ac:dyDescent="0.3">
      <c r="A244" t="s">
        <v>325</v>
      </c>
      <c r="B244" s="1">
        <v>46021</v>
      </c>
      <c r="C244" t="s">
        <v>33</v>
      </c>
      <c r="D244" t="s">
        <v>22</v>
      </c>
      <c r="E244" t="s">
        <v>78</v>
      </c>
      <c r="F244" t="s">
        <v>24</v>
      </c>
      <c r="G244" t="s">
        <v>25</v>
      </c>
      <c r="H244" t="s">
        <v>26</v>
      </c>
      <c r="I244" t="s">
        <v>27</v>
      </c>
      <c r="J244">
        <v>9.5</v>
      </c>
      <c r="K244">
        <v>24</v>
      </c>
      <c r="L244" t="s">
        <v>28</v>
      </c>
      <c r="M244">
        <v>0</v>
      </c>
      <c r="N244">
        <v>4.8</v>
      </c>
      <c r="O244">
        <v>280</v>
      </c>
      <c r="P244">
        <v>2660</v>
      </c>
      <c r="Q244" t="s">
        <v>71</v>
      </c>
      <c r="R244">
        <v>12</v>
      </c>
      <c r="S244" t="s">
        <v>52</v>
      </c>
      <c r="T244" t="s">
        <v>38</v>
      </c>
      <c r="U244" t="str">
        <f>TRIM(CLEAN(tbl_Operations[[#This Row],[Location]]))</f>
        <v>Noida</v>
      </c>
      <c r="V244" t="str">
        <f>TRIM(CLEAN(tbl_Operations[[#This Row],[Channel]]))</f>
        <v>Email</v>
      </c>
      <c r="W244" t="str">
        <f t="shared" si="15"/>
        <v>Access Request</v>
      </c>
      <c r="X244" t="str">
        <f t="shared" si="16"/>
        <v>It</v>
      </c>
      <c r="Y244" t="str">
        <f t="shared" si="17"/>
        <v>Within SLA</v>
      </c>
      <c r="Z244" t="str">
        <f t="shared" si="18"/>
        <v>Normal</v>
      </c>
      <c r="AA244" t="str" cm="1">
        <f t="array" ref="AA244">_xlfn.IFS(
J244&lt;=K244*0.5,"Excellent",
J244&lt;=K244,"Good",
J244&lt;=K244*1.5,"At Risk",
TRUE,"Critical"
)</f>
        <v>Excellent</v>
      </c>
      <c r="AB244" t="str">
        <f t="shared" si="19"/>
        <v>No Rework</v>
      </c>
    </row>
    <row r="245" spans="1:28" x14ac:dyDescent="0.3">
      <c r="A245" t="s">
        <v>326</v>
      </c>
      <c r="B245" s="1">
        <v>45998</v>
      </c>
      <c r="C245" t="s">
        <v>40</v>
      </c>
      <c r="D245" t="s">
        <v>60</v>
      </c>
      <c r="E245" t="s">
        <v>56</v>
      </c>
      <c r="F245" t="s">
        <v>24</v>
      </c>
      <c r="G245" t="s">
        <v>42</v>
      </c>
      <c r="H245" t="s">
        <v>50</v>
      </c>
      <c r="I245" t="s">
        <v>27</v>
      </c>
      <c r="J245">
        <v>21.8</v>
      </c>
      <c r="K245">
        <v>24</v>
      </c>
      <c r="L245" t="s">
        <v>28</v>
      </c>
      <c r="M245">
        <v>0</v>
      </c>
      <c r="N245">
        <v>4.4000000000000004</v>
      </c>
      <c r="O245">
        <v>450</v>
      </c>
      <c r="P245">
        <v>9810</v>
      </c>
      <c r="Q245" t="s">
        <v>71</v>
      </c>
      <c r="R245">
        <v>12</v>
      </c>
      <c r="S245" t="s">
        <v>52</v>
      </c>
      <c r="T245" t="s">
        <v>102</v>
      </c>
      <c r="U245" t="str">
        <f>TRIM(CLEAN(tbl_Operations[[#This Row],[Location]]))</f>
        <v>Pune</v>
      </c>
      <c r="V245" t="str">
        <f>TRIM(CLEAN(tbl_Operations[[#This Row],[Channel]]))</f>
        <v>Portal</v>
      </c>
      <c r="W245" t="str">
        <f t="shared" si="15"/>
        <v>Vendor Query</v>
      </c>
      <c r="X245" t="str">
        <f t="shared" si="16"/>
        <v>Procurement</v>
      </c>
      <c r="Y245" t="str">
        <f t="shared" si="17"/>
        <v>Within SLA</v>
      </c>
      <c r="Z245" t="str">
        <f t="shared" si="18"/>
        <v>Normal</v>
      </c>
      <c r="AA245" t="str" cm="1">
        <f t="array" ref="AA245">_xlfn.IFS(
J245&lt;=K245*0.5,"Excellent",
J245&lt;=K245,"Good",
J245&lt;=K245*1.5,"At Risk",
TRUE,"Critical"
)</f>
        <v>Good</v>
      </c>
      <c r="AB245" t="str">
        <f t="shared" si="19"/>
        <v>No Rework</v>
      </c>
    </row>
    <row r="246" spans="1:28" x14ac:dyDescent="0.3">
      <c r="A246" t="s">
        <v>327</v>
      </c>
      <c r="B246" s="1">
        <v>46000</v>
      </c>
      <c r="C246" t="s">
        <v>40</v>
      </c>
      <c r="D246" t="s">
        <v>34</v>
      </c>
      <c r="E246" t="s">
        <v>48</v>
      </c>
      <c r="F246" t="s">
        <v>49</v>
      </c>
      <c r="G246" t="s">
        <v>25</v>
      </c>
      <c r="H246" t="s">
        <v>75</v>
      </c>
      <c r="I246" t="s">
        <v>27</v>
      </c>
      <c r="J246">
        <v>16.600000000000001</v>
      </c>
      <c r="K246">
        <v>48</v>
      </c>
      <c r="L246" t="s">
        <v>28</v>
      </c>
      <c r="M246">
        <v>0</v>
      </c>
      <c r="N246">
        <v>4.7</v>
      </c>
      <c r="O246">
        <v>450</v>
      </c>
      <c r="P246">
        <v>7470</v>
      </c>
      <c r="Q246" t="s">
        <v>71</v>
      </c>
      <c r="R246">
        <v>12</v>
      </c>
      <c r="S246" t="s">
        <v>52</v>
      </c>
      <c r="T246" t="s">
        <v>38</v>
      </c>
      <c r="U246" t="str">
        <f>TRIM(CLEAN(tbl_Operations[[#This Row],[Location]]))</f>
        <v>Mumbai</v>
      </c>
      <c r="V246" t="str">
        <f>TRIM(CLEAN(tbl_Operations[[#This Row],[Channel]]))</f>
        <v>Email</v>
      </c>
      <c r="W246" t="str">
        <f t="shared" si="15"/>
        <v>Compliance Request</v>
      </c>
      <c r="X246" t="str">
        <f t="shared" si="16"/>
        <v>Procurement</v>
      </c>
      <c r="Y246" t="str">
        <f t="shared" si="17"/>
        <v>Within SLA</v>
      </c>
      <c r="Z246" t="str">
        <f t="shared" si="18"/>
        <v>Normal</v>
      </c>
      <c r="AA246" t="str" cm="1">
        <f t="array" ref="AA246">_xlfn.IFS(
J246&lt;=K246*0.5,"Excellent",
J246&lt;=K246,"Good",
J246&lt;=K246*1.5,"At Risk",
TRUE,"Critical"
)</f>
        <v>Excellent</v>
      </c>
      <c r="AB246" t="str">
        <f t="shared" si="19"/>
        <v>No Rework</v>
      </c>
    </row>
    <row r="247" spans="1:28" x14ac:dyDescent="0.3">
      <c r="A247" t="s">
        <v>328</v>
      </c>
      <c r="B247" s="1">
        <v>45972</v>
      </c>
      <c r="C247" t="s">
        <v>54</v>
      </c>
      <c r="D247" t="s">
        <v>55</v>
      </c>
      <c r="E247" t="s">
        <v>23</v>
      </c>
      <c r="F247" t="s">
        <v>24</v>
      </c>
      <c r="G247" t="s">
        <v>42</v>
      </c>
      <c r="H247" t="s">
        <v>43</v>
      </c>
      <c r="I247" t="s">
        <v>27</v>
      </c>
      <c r="J247">
        <v>9.9</v>
      </c>
      <c r="K247">
        <v>24</v>
      </c>
      <c r="L247" t="s">
        <v>28</v>
      </c>
      <c r="M247">
        <v>0</v>
      </c>
      <c r="N247">
        <v>4.8</v>
      </c>
      <c r="O247">
        <v>450</v>
      </c>
      <c r="P247">
        <v>4455</v>
      </c>
      <c r="Q247" t="s">
        <v>67</v>
      </c>
      <c r="R247">
        <v>11</v>
      </c>
      <c r="S247" t="s">
        <v>52</v>
      </c>
      <c r="T247" t="s">
        <v>38</v>
      </c>
      <c r="U247" t="str">
        <f>TRIM(CLEAN(tbl_Operations[[#This Row],[Location]]))</f>
        <v>Hyderabad</v>
      </c>
      <c r="V247" t="str">
        <f>TRIM(CLEAN(tbl_Operations[[#This Row],[Channel]]))</f>
        <v>Portal</v>
      </c>
      <c r="W247" t="str">
        <f t="shared" si="15"/>
        <v>Invoice Query</v>
      </c>
      <c r="X247" t="str">
        <f t="shared" si="16"/>
        <v>Hr</v>
      </c>
      <c r="Y247" t="str">
        <f t="shared" si="17"/>
        <v>Within SLA</v>
      </c>
      <c r="Z247" t="str">
        <f t="shared" si="18"/>
        <v>Normal</v>
      </c>
      <c r="AA247" t="str" cm="1">
        <f t="array" ref="AA247">_xlfn.IFS(
J247&lt;=K247*0.5,"Excellent",
J247&lt;=K247,"Good",
J247&lt;=K247*1.5,"At Risk",
TRUE,"Critical"
)</f>
        <v>Excellent</v>
      </c>
      <c r="AB247" t="str">
        <f t="shared" si="19"/>
        <v>No Rework</v>
      </c>
    </row>
    <row r="248" spans="1:28" x14ac:dyDescent="0.3">
      <c r="A248" t="s">
        <v>329</v>
      </c>
      <c r="B248" s="1">
        <v>45805</v>
      </c>
      <c r="C248" t="s">
        <v>40</v>
      </c>
      <c r="D248" t="s">
        <v>41</v>
      </c>
      <c r="E248" t="s">
        <v>56</v>
      </c>
      <c r="F248" t="s">
        <v>49</v>
      </c>
      <c r="G248" t="s">
        <v>42</v>
      </c>
      <c r="H248" t="s">
        <v>50</v>
      </c>
      <c r="I248" t="s">
        <v>27</v>
      </c>
      <c r="J248">
        <v>15.6</v>
      </c>
      <c r="K248">
        <v>48</v>
      </c>
      <c r="L248" t="s">
        <v>28</v>
      </c>
      <c r="M248">
        <v>1</v>
      </c>
      <c r="N248">
        <v>3.8</v>
      </c>
      <c r="O248">
        <v>400</v>
      </c>
      <c r="P248">
        <v>6240</v>
      </c>
      <c r="Q248" t="s">
        <v>44</v>
      </c>
      <c r="R248">
        <v>5</v>
      </c>
      <c r="S248" t="s">
        <v>30</v>
      </c>
      <c r="T248" t="s">
        <v>86</v>
      </c>
      <c r="U248" t="str">
        <f>TRIM(CLEAN(tbl_Operations[[#This Row],[Location]]))</f>
        <v>Bengaluru</v>
      </c>
      <c r="V248" t="str">
        <f>TRIM(CLEAN(tbl_Operations[[#This Row],[Channel]]))</f>
        <v>Portal</v>
      </c>
      <c r="W248" t="str">
        <f t="shared" si="15"/>
        <v>Vendor Query</v>
      </c>
      <c r="X248" t="str">
        <f t="shared" si="16"/>
        <v>Procurement</v>
      </c>
      <c r="Y248" t="str">
        <f t="shared" si="17"/>
        <v>Within SLA</v>
      </c>
      <c r="Z248" t="str">
        <f t="shared" si="18"/>
        <v>Normal</v>
      </c>
      <c r="AA248" t="str" cm="1">
        <f t="array" ref="AA248">_xlfn.IFS(
J248&lt;=K248*0.5,"Excellent",
J248&lt;=K248,"Good",
J248&lt;=K248*1.5,"At Risk",
TRUE,"Critical"
)</f>
        <v>Excellent</v>
      </c>
      <c r="AB248" t="str">
        <f t="shared" si="19"/>
        <v>Reworked</v>
      </c>
    </row>
    <row r="249" spans="1:28" x14ac:dyDescent="0.3">
      <c r="A249" t="s">
        <v>330</v>
      </c>
      <c r="B249" s="1">
        <v>45719</v>
      </c>
      <c r="C249" t="s">
        <v>54</v>
      </c>
      <c r="D249" t="s">
        <v>34</v>
      </c>
      <c r="E249" t="s">
        <v>70</v>
      </c>
      <c r="F249" t="s">
        <v>24</v>
      </c>
      <c r="G249" t="s">
        <v>62</v>
      </c>
      <c r="H249" t="s">
        <v>50</v>
      </c>
      <c r="I249" t="s">
        <v>27</v>
      </c>
      <c r="J249">
        <v>13.2</v>
      </c>
      <c r="K249">
        <v>24</v>
      </c>
      <c r="L249" t="s">
        <v>28</v>
      </c>
      <c r="M249">
        <v>0</v>
      </c>
      <c r="N249">
        <v>4.3</v>
      </c>
      <c r="O249">
        <v>350</v>
      </c>
      <c r="P249">
        <v>4620</v>
      </c>
      <c r="Q249" t="s">
        <v>79</v>
      </c>
      <c r="R249">
        <v>3</v>
      </c>
      <c r="S249" t="s">
        <v>58</v>
      </c>
      <c r="T249" t="s">
        <v>31</v>
      </c>
      <c r="U249" t="str">
        <f>TRIM(CLEAN(tbl_Operations[[#This Row],[Location]]))</f>
        <v>Mumbai</v>
      </c>
      <c r="V249" t="str">
        <f>TRIM(CLEAN(tbl_Operations[[#This Row],[Channel]]))</f>
        <v>Teams</v>
      </c>
      <c r="W249" t="str">
        <f t="shared" si="15"/>
        <v>Data Correction</v>
      </c>
      <c r="X249" t="str">
        <f t="shared" si="16"/>
        <v>Hr</v>
      </c>
      <c r="Y249" t="str">
        <f t="shared" si="17"/>
        <v>Within SLA</v>
      </c>
      <c r="Z249" t="str">
        <f t="shared" si="18"/>
        <v>Normal</v>
      </c>
      <c r="AA249" t="str" cm="1">
        <f t="array" ref="AA249">_xlfn.IFS(
J249&lt;=K249*0.5,"Excellent",
J249&lt;=K249,"Good",
J249&lt;=K249*1.5,"At Risk",
TRUE,"Critical"
)</f>
        <v>Good</v>
      </c>
      <c r="AB249" t="str">
        <f t="shared" si="19"/>
        <v>No Rework</v>
      </c>
    </row>
    <row r="250" spans="1:28" x14ac:dyDescent="0.3">
      <c r="A250" t="s">
        <v>331</v>
      </c>
      <c r="B250" s="1">
        <v>45872</v>
      </c>
      <c r="C250" t="s">
        <v>54</v>
      </c>
      <c r="D250" t="s">
        <v>41</v>
      </c>
      <c r="E250" t="s">
        <v>74</v>
      </c>
      <c r="F250" t="s">
        <v>24</v>
      </c>
      <c r="G250" t="s">
        <v>81</v>
      </c>
      <c r="H250" t="s">
        <v>26</v>
      </c>
      <c r="I250" t="s">
        <v>27</v>
      </c>
      <c r="J250">
        <v>15</v>
      </c>
      <c r="K250">
        <v>24</v>
      </c>
      <c r="L250" t="s">
        <v>28</v>
      </c>
      <c r="M250">
        <v>0</v>
      </c>
      <c r="N250">
        <v>4.2</v>
      </c>
      <c r="O250">
        <v>450</v>
      </c>
      <c r="P250">
        <v>6750</v>
      </c>
      <c r="Q250" t="s">
        <v>36</v>
      </c>
      <c r="R250">
        <v>8</v>
      </c>
      <c r="S250" t="s">
        <v>37</v>
      </c>
      <c r="T250" t="s">
        <v>102</v>
      </c>
      <c r="U250" t="str">
        <f>TRIM(CLEAN(tbl_Operations[[#This Row],[Location]]))</f>
        <v>Bengaluru</v>
      </c>
      <c r="V250" t="str">
        <f>TRIM(CLEAN(tbl_Operations[[#This Row],[Channel]]))</f>
        <v>Phone</v>
      </c>
      <c r="W250" t="str">
        <f t="shared" si="15"/>
        <v>System Issue</v>
      </c>
      <c r="X250" t="str">
        <f t="shared" si="16"/>
        <v>Hr</v>
      </c>
      <c r="Y250" t="str">
        <f t="shared" si="17"/>
        <v>Within SLA</v>
      </c>
      <c r="Z250" t="str">
        <f t="shared" si="18"/>
        <v>Normal</v>
      </c>
      <c r="AA250" t="str" cm="1">
        <f t="array" ref="AA250">_xlfn.IFS(
J250&lt;=K250*0.5,"Excellent",
J250&lt;=K250,"Good",
J250&lt;=K250*1.5,"At Risk",
TRUE,"Critical"
)</f>
        <v>Good</v>
      </c>
      <c r="AB250" t="str">
        <f t="shared" si="19"/>
        <v>No Rework</v>
      </c>
    </row>
    <row r="251" spans="1:28" x14ac:dyDescent="0.3">
      <c r="A251" t="s">
        <v>332</v>
      </c>
      <c r="B251" s="1">
        <v>45908</v>
      </c>
      <c r="C251" t="s">
        <v>77</v>
      </c>
      <c r="D251" t="s">
        <v>47</v>
      </c>
      <c r="E251" t="s">
        <v>70</v>
      </c>
      <c r="F251" t="s">
        <v>24</v>
      </c>
      <c r="G251" t="s">
        <v>25</v>
      </c>
      <c r="H251" t="s">
        <v>26</v>
      </c>
      <c r="I251" t="s">
        <v>27</v>
      </c>
      <c r="J251">
        <v>10.199999999999999</v>
      </c>
      <c r="K251">
        <v>24</v>
      </c>
      <c r="L251" t="s">
        <v>28</v>
      </c>
      <c r="M251">
        <v>1</v>
      </c>
      <c r="N251">
        <v>4.4000000000000004</v>
      </c>
      <c r="O251">
        <v>280</v>
      </c>
      <c r="P251">
        <v>2856</v>
      </c>
      <c r="Q251" t="s">
        <v>83</v>
      </c>
      <c r="R251">
        <v>9</v>
      </c>
      <c r="S251" t="s">
        <v>37</v>
      </c>
      <c r="T251" t="s">
        <v>31</v>
      </c>
      <c r="U251" t="str">
        <f>TRIM(CLEAN(tbl_Operations[[#This Row],[Location]]))</f>
        <v>Gurugram</v>
      </c>
      <c r="V251" t="str">
        <f>TRIM(CLEAN(tbl_Operations[[#This Row],[Channel]]))</f>
        <v>Email</v>
      </c>
      <c r="W251" t="str">
        <f t="shared" si="15"/>
        <v>Data Correction</v>
      </c>
      <c r="X251" t="str">
        <f t="shared" si="16"/>
        <v>Finance</v>
      </c>
      <c r="Y251" t="str">
        <f t="shared" si="17"/>
        <v>Within SLA</v>
      </c>
      <c r="Z251" t="str">
        <f t="shared" si="18"/>
        <v>Normal</v>
      </c>
      <c r="AA251" t="str" cm="1">
        <f t="array" ref="AA251">_xlfn.IFS(
J251&lt;=K251*0.5,"Excellent",
J251&lt;=K251,"Good",
J251&lt;=K251*1.5,"At Risk",
TRUE,"Critical"
)</f>
        <v>Excellent</v>
      </c>
      <c r="AB251" t="str">
        <f t="shared" si="19"/>
        <v>Reworked</v>
      </c>
    </row>
    <row r="252" spans="1:28" x14ac:dyDescent="0.3">
      <c r="A252" t="s">
        <v>333</v>
      </c>
      <c r="B252" s="1">
        <v>45667</v>
      </c>
      <c r="C252" t="s">
        <v>54</v>
      </c>
      <c r="D252" t="s">
        <v>47</v>
      </c>
      <c r="E252" t="s">
        <v>78</v>
      </c>
      <c r="F252" t="s">
        <v>24</v>
      </c>
      <c r="G252" t="s">
        <v>25</v>
      </c>
      <c r="H252" t="s">
        <v>66</v>
      </c>
      <c r="I252" t="s">
        <v>27</v>
      </c>
      <c r="J252">
        <v>4.5</v>
      </c>
      <c r="K252">
        <v>24</v>
      </c>
      <c r="L252" t="s">
        <v>28</v>
      </c>
      <c r="M252">
        <v>0</v>
      </c>
      <c r="N252">
        <v>5</v>
      </c>
      <c r="O252">
        <v>320</v>
      </c>
      <c r="P252">
        <v>1440</v>
      </c>
      <c r="Q252" t="s">
        <v>64</v>
      </c>
      <c r="R252">
        <v>1</v>
      </c>
      <c r="S252" t="s">
        <v>58</v>
      </c>
      <c r="T252" t="s">
        <v>45</v>
      </c>
      <c r="U252" t="str">
        <f>TRIM(CLEAN(tbl_Operations[[#This Row],[Location]]))</f>
        <v>Gurugram</v>
      </c>
      <c r="V252" t="str">
        <f>TRIM(CLEAN(tbl_Operations[[#This Row],[Channel]]))</f>
        <v>Email</v>
      </c>
      <c r="W252" t="str">
        <f t="shared" si="15"/>
        <v>Access Request</v>
      </c>
      <c r="X252" t="str">
        <f t="shared" si="16"/>
        <v>Hr</v>
      </c>
      <c r="Y252" t="str">
        <f t="shared" si="17"/>
        <v>Within SLA</v>
      </c>
      <c r="Z252" t="str">
        <f t="shared" si="18"/>
        <v>Normal</v>
      </c>
      <c r="AA252" t="str" cm="1">
        <f t="array" ref="AA252">_xlfn.IFS(
J252&lt;=K252*0.5,"Excellent",
J252&lt;=K252,"Good",
J252&lt;=K252*1.5,"At Risk",
TRUE,"Critical"
)</f>
        <v>Excellent</v>
      </c>
      <c r="AB252" t="str">
        <f t="shared" si="19"/>
        <v>No Rework</v>
      </c>
    </row>
    <row r="253" spans="1:28" x14ac:dyDescent="0.3">
      <c r="A253" t="s">
        <v>334</v>
      </c>
      <c r="B253" s="1">
        <v>45662</v>
      </c>
      <c r="C253" t="s">
        <v>91</v>
      </c>
      <c r="D253" t="s">
        <v>34</v>
      </c>
      <c r="E253" t="s">
        <v>70</v>
      </c>
      <c r="F253" t="s">
        <v>24</v>
      </c>
      <c r="G253" t="s">
        <v>42</v>
      </c>
      <c r="H253" t="s">
        <v>43</v>
      </c>
      <c r="I253" t="s">
        <v>27</v>
      </c>
      <c r="J253">
        <v>5.9</v>
      </c>
      <c r="K253">
        <v>24</v>
      </c>
      <c r="L253" t="s">
        <v>28</v>
      </c>
      <c r="M253">
        <v>0</v>
      </c>
      <c r="N253">
        <v>4.5999999999999996</v>
      </c>
      <c r="O253">
        <v>320</v>
      </c>
      <c r="P253">
        <v>1888</v>
      </c>
      <c r="Q253" t="s">
        <v>64</v>
      </c>
      <c r="R253">
        <v>1</v>
      </c>
      <c r="S253" t="s">
        <v>58</v>
      </c>
      <c r="T253" t="s">
        <v>102</v>
      </c>
      <c r="U253" t="str">
        <f>TRIM(CLEAN(tbl_Operations[[#This Row],[Location]]))</f>
        <v>Mumbai</v>
      </c>
      <c r="V253" t="str">
        <f>TRIM(CLEAN(tbl_Operations[[#This Row],[Channel]]))</f>
        <v>Portal</v>
      </c>
      <c r="W253" t="str">
        <f t="shared" si="15"/>
        <v>Data Correction</v>
      </c>
      <c r="X253" t="str">
        <f t="shared" si="16"/>
        <v>Operations</v>
      </c>
      <c r="Y253" t="str">
        <f t="shared" si="17"/>
        <v>Within SLA</v>
      </c>
      <c r="Z253" t="str">
        <f t="shared" si="18"/>
        <v>Normal</v>
      </c>
      <c r="AA253" t="str" cm="1">
        <f t="array" ref="AA253">_xlfn.IFS(
J253&lt;=K253*0.5,"Excellent",
J253&lt;=K253,"Good",
J253&lt;=K253*1.5,"At Risk",
TRUE,"Critical"
)</f>
        <v>Excellent</v>
      </c>
      <c r="AB253" t="str">
        <f t="shared" si="19"/>
        <v>No Rework</v>
      </c>
    </row>
    <row r="254" spans="1:28" x14ac:dyDescent="0.3">
      <c r="A254" t="s">
        <v>335</v>
      </c>
      <c r="B254" s="1">
        <v>45750</v>
      </c>
      <c r="C254" t="s">
        <v>21</v>
      </c>
      <c r="D254" t="s">
        <v>22</v>
      </c>
      <c r="E254" t="s">
        <v>70</v>
      </c>
      <c r="F254" t="s">
        <v>61</v>
      </c>
      <c r="G254" t="s">
        <v>62</v>
      </c>
      <c r="H254" t="s">
        <v>66</v>
      </c>
      <c r="I254" t="s">
        <v>27</v>
      </c>
      <c r="J254">
        <v>24.2</v>
      </c>
      <c r="K254">
        <v>12</v>
      </c>
      <c r="L254" t="s">
        <v>63</v>
      </c>
      <c r="M254">
        <v>0</v>
      </c>
      <c r="N254">
        <v>3.7</v>
      </c>
      <c r="O254">
        <v>320</v>
      </c>
      <c r="P254">
        <v>7744</v>
      </c>
      <c r="Q254" t="s">
        <v>89</v>
      </c>
      <c r="R254">
        <v>4</v>
      </c>
      <c r="S254" t="s">
        <v>30</v>
      </c>
      <c r="T254" t="s">
        <v>84</v>
      </c>
      <c r="U254" t="str">
        <f>TRIM(CLEAN(tbl_Operations[[#This Row],[Location]]))</f>
        <v>Noida</v>
      </c>
      <c r="V254" t="str">
        <f>TRIM(CLEAN(tbl_Operations[[#This Row],[Channel]]))</f>
        <v>Teams</v>
      </c>
      <c r="W254" t="str">
        <f t="shared" si="15"/>
        <v>Data Correction</v>
      </c>
      <c r="X254" t="str">
        <f t="shared" si="16"/>
        <v>Customer Support</v>
      </c>
      <c r="Y254" t="str">
        <f t="shared" si="17"/>
        <v>SLA Breach</v>
      </c>
      <c r="Z254" t="str">
        <f t="shared" si="18"/>
        <v>Normal</v>
      </c>
      <c r="AA254" t="str" cm="1">
        <f t="array" ref="AA254">_xlfn.IFS(
J254&lt;=K254*0.5,"Excellent",
J254&lt;=K254,"Good",
J254&lt;=K254*1.5,"At Risk",
TRUE,"Critical"
)</f>
        <v>Critical</v>
      </c>
      <c r="AB254" t="str">
        <f t="shared" si="19"/>
        <v>No Rework</v>
      </c>
    </row>
    <row r="255" spans="1:28" x14ac:dyDescent="0.3">
      <c r="A255" t="s">
        <v>336</v>
      </c>
      <c r="B255" s="1">
        <v>45988</v>
      </c>
      <c r="C255" t="s">
        <v>33</v>
      </c>
      <c r="D255" t="s">
        <v>60</v>
      </c>
      <c r="E255" t="s">
        <v>70</v>
      </c>
      <c r="F255" t="s">
        <v>61</v>
      </c>
      <c r="G255" t="s">
        <v>25</v>
      </c>
      <c r="H255" t="s">
        <v>43</v>
      </c>
      <c r="I255" t="s">
        <v>27</v>
      </c>
      <c r="J255">
        <v>5.4</v>
      </c>
      <c r="K255">
        <v>12</v>
      </c>
      <c r="L255" t="s">
        <v>28</v>
      </c>
      <c r="M255">
        <v>2</v>
      </c>
      <c r="N255">
        <v>4.7</v>
      </c>
      <c r="O255">
        <v>320</v>
      </c>
      <c r="P255">
        <v>1728</v>
      </c>
      <c r="Q255" t="s">
        <v>67</v>
      </c>
      <c r="R255">
        <v>11</v>
      </c>
      <c r="S255" t="s">
        <v>52</v>
      </c>
      <c r="T255" t="s">
        <v>84</v>
      </c>
      <c r="U255" t="str">
        <f>TRIM(CLEAN(tbl_Operations[[#This Row],[Location]]))</f>
        <v>Pune</v>
      </c>
      <c r="V255" t="str">
        <f>TRIM(CLEAN(tbl_Operations[[#This Row],[Channel]]))</f>
        <v>Email</v>
      </c>
      <c r="W255" t="str">
        <f t="shared" si="15"/>
        <v>Data Correction</v>
      </c>
      <c r="X255" t="str">
        <f t="shared" si="16"/>
        <v>It</v>
      </c>
      <c r="Y255" t="str">
        <f t="shared" si="17"/>
        <v>Within SLA</v>
      </c>
      <c r="Z255" t="str">
        <f t="shared" si="18"/>
        <v>Normal</v>
      </c>
      <c r="AA255" t="str" cm="1">
        <f t="array" ref="AA255">_xlfn.IFS(
J255&lt;=K255*0.5,"Excellent",
J255&lt;=K255,"Good",
J255&lt;=K255*1.5,"At Risk",
TRUE,"Critical"
)</f>
        <v>Excellent</v>
      </c>
      <c r="AB255" t="str">
        <f t="shared" si="19"/>
        <v>Reworked</v>
      </c>
    </row>
    <row r="256" spans="1:28" x14ac:dyDescent="0.3">
      <c r="A256" t="s">
        <v>337</v>
      </c>
      <c r="B256" s="1">
        <v>45830</v>
      </c>
      <c r="C256" t="s">
        <v>91</v>
      </c>
      <c r="D256" t="s">
        <v>22</v>
      </c>
      <c r="E256" t="s">
        <v>23</v>
      </c>
      <c r="F256" t="s">
        <v>24</v>
      </c>
      <c r="G256" t="s">
        <v>62</v>
      </c>
      <c r="H256" t="s">
        <v>50</v>
      </c>
      <c r="I256" t="s">
        <v>27</v>
      </c>
      <c r="J256">
        <v>4.2</v>
      </c>
      <c r="K256">
        <v>24</v>
      </c>
      <c r="L256" t="s">
        <v>28</v>
      </c>
      <c r="M256">
        <v>0</v>
      </c>
      <c r="N256">
        <v>5</v>
      </c>
      <c r="O256">
        <v>320</v>
      </c>
      <c r="P256">
        <v>1344</v>
      </c>
      <c r="Q256" t="s">
        <v>29</v>
      </c>
      <c r="R256">
        <v>6</v>
      </c>
      <c r="S256" t="s">
        <v>30</v>
      </c>
      <c r="T256" t="s">
        <v>102</v>
      </c>
      <c r="U256" t="str">
        <f>TRIM(CLEAN(tbl_Operations[[#This Row],[Location]]))</f>
        <v>Noida</v>
      </c>
      <c r="V256" t="str">
        <f>TRIM(CLEAN(tbl_Operations[[#This Row],[Channel]]))</f>
        <v>Teams</v>
      </c>
      <c r="W256" t="str">
        <f t="shared" si="15"/>
        <v>Invoice Query</v>
      </c>
      <c r="X256" t="str">
        <f t="shared" si="16"/>
        <v>Operations</v>
      </c>
      <c r="Y256" t="str">
        <f t="shared" si="17"/>
        <v>Within SLA</v>
      </c>
      <c r="Z256" t="str">
        <f t="shared" si="18"/>
        <v>Normal</v>
      </c>
      <c r="AA256" t="str" cm="1">
        <f t="array" ref="AA256">_xlfn.IFS(
J256&lt;=K256*0.5,"Excellent",
J256&lt;=K256,"Good",
J256&lt;=K256*1.5,"At Risk",
TRUE,"Critical"
)</f>
        <v>Excellent</v>
      </c>
      <c r="AB256" t="str">
        <f t="shared" si="19"/>
        <v>No Rework</v>
      </c>
    </row>
    <row r="257" spans="1:28" x14ac:dyDescent="0.3">
      <c r="A257" t="s">
        <v>338</v>
      </c>
      <c r="B257" s="1">
        <v>45906</v>
      </c>
      <c r="C257" t="s">
        <v>95</v>
      </c>
      <c r="D257" t="s">
        <v>41</v>
      </c>
      <c r="E257" t="s">
        <v>56</v>
      </c>
      <c r="F257" t="s">
        <v>24</v>
      </c>
      <c r="G257" t="s">
        <v>42</v>
      </c>
      <c r="H257" t="s">
        <v>26</v>
      </c>
      <c r="I257" t="s">
        <v>27</v>
      </c>
      <c r="J257">
        <v>14.1</v>
      </c>
      <c r="K257">
        <v>24</v>
      </c>
      <c r="L257" t="s">
        <v>28</v>
      </c>
      <c r="M257">
        <v>1</v>
      </c>
      <c r="N257">
        <v>4.0999999999999996</v>
      </c>
      <c r="O257">
        <v>350</v>
      </c>
      <c r="P257">
        <v>4935</v>
      </c>
      <c r="Q257" t="s">
        <v>83</v>
      </c>
      <c r="R257">
        <v>9</v>
      </c>
      <c r="S257" t="s">
        <v>37</v>
      </c>
      <c r="T257" t="s">
        <v>68</v>
      </c>
      <c r="U257" t="str">
        <f>TRIM(CLEAN(tbl_Operations[[#This Row],[Location]]))</f>
        <v>Bengaluru</v>
      </c>
      <c r="V257" t="str">
        <f>TRIM(CLEAN(tbl_Operations[[#This Row],[Channel]]))</f>
        <v>Portal</v>
      </c>
      <c r="W257" t="str">
        <f t="shared" si="15"/>
        <v>Vendor Query</v>
      </c>
      <c r="X257" t="str">
        <f t="shared" si="16"/>
        <v>Sales</v>
      </c>
      <c r="Y257" t="str">
        <f t="shared" si="17"/>
        <v>Within SLA</v>
      </c>
      <c r="Z257" t="str">
        <f t="shared" si="18"/>
        <v>Normal</v>
      </c>
      <c r="AA257" t="str" cm="1">
        <f t="array" ref="AA257">_xlfn.IFS(
J257&lt;=K257*0.5,"Excellent",
J257&lt;=K257,"Good",
J257&lt;=K257*1.5,"At Risk",
TRUE,"Critical"
)</f>
        <v>Good</v>
      </c>
      <c r="AB257" t="str">
        <f t="shared" si="19"/>
        <v>Reworked</v>
      </c>
    </row>
    <row r="258" spans="1:28" x14ac:dyDescent="0.3">
      <c r="A258" t="s">
        <v>339</v>
      </c>
      <c r="B258" s="1">
        <v>45853</v>
      </c>
      <c r="C258" t="s">
        <v>21</v>
      </c>
      <c r="D258" t="s">
        <v>73</v>
      </c>
      <c r="E258" t="s">
        <v>23</v>
      </c>
      <c r="F258" t="s">
        <v>61</v>
      </c>
      <c r="G258" t="s">
        <v>62</v>
      </c>
      <c r="H258" t="s">
        <v>66</v>
      </c>
      <c r="I258" t="s">
        <v>27</v>
      </c>
      <c r="J258">
        <v>30.6</v>
      </c>
      <c r="K258">
        <v>12</v>
      </c>
      <c r="L258" t="s">
        <v>63</v>
      </c>
      <c r="M258">
        <v>0</v>
      </c>
      <c r="N258">
        <v>4</v>
      </c>
      <c r="O258">
        <v>280</v>
      </c>
      <c r="P258">
        <v>8568</v>
      </c>
      <c r="Q258" t="s">
        <v>114</v>
      </c>
      <c r="R258">
        <v>7</v>
      </c>
      <c r="S258" t="s">
        <v>37</v>
      </c>
      <c r="T258" t="s">
        <v>38</v>
      </c>
      <c r="U258" t="str">
        <f>TRIM(CLEAN(tbl_Operations[[#This Row],[Location]]))</f>
        <v>Chennai</v>
      </c>
      <c r="V258" t="str">
        <f>TRIM(CLEAN(tbl_Operations[[#This Row],[Channel]]))</f>
        <v>Teams</v>
      </c>
      <c r="W258" t="str">
        <f t="shared" ref="W258:W321" si="20">TRIM(CLEAN(E258))</f>
        <v>Invoice Query</v>
      </c>
      <c r="X258" t="str">
        <f t="shared" ref="X258:X321" si="21">PROPER(TRIM(CLEAN(C258)))</f>
        <v>Customer Support</v>
      </c>
      <c r="Y258" t="str">
        <f t="shared" ref="Y258:Y321" si="22">IF(J258&lt;=K258,"Within SLA","SLA Breach")</f>
        <v>SLA Breach</v>
      </c>
      <c r="Z258" t="str">
        <f t="shared" ref="Z258:Z321" si="23">IF(AND(F258="Critical",Y257="SLA Breach"),"Critical Risk","Normal")</f>
        <v>Normal</v>
      </c>
      <c r="AA258" t="str" cm="1">
        <f t="array" ref="AA258">_xlfn.IFS(
J258&lt;=K258*0.5,"Excellent",
J258&lt;=K258,"Good",
J258&lt;=K258*1.5,"At Risk",
TRUE,"Critical"
)</f>
        <v>Critical</v>
      </c>
      <c r="AB258" t="str">
        <f t="shared" ref="AB258:AB321" si="24">IF(M258&gt;0,"Reworked","No Rework")</f>
        <v>No Rework</v>
      </c>
    </row>
    <row r="259" spans="1:28" x14ac:dyDescent="0.3">
      <c r="A259" t="s">
        <v>340</v>
      </c>
      <c r="B259" s="1">
        <v>45836</v>
      </c>
      <c r="C259" t="s">
        <v>77</v>
      </c>
      <c r="D259" t="s">
        <v>55</v>
      </c>
      <c r="E259" t="s">
        <v>48</v>
      </c>
      <c r="F259" t="s">
        <v>24</v>
      </c>
      <c r="G259" t="s">
        <v>25</v>
      </c>
      <c r="H259" t="s">
        <v>5095</v>
      </c>
      <c r="I259" t="s">
        <v>27</v>
      </c>
      <c r="J259">
        <v>7.6</v>
      </c>
      <c r="K259">
        <v>24</v>
      </c>
      <c r="L259" t="s">
        <v>28</v>
      </c>
      <c r="M259">
        <v>0</v>
      </c>
      <c r="N259">
        <v>4.9000000000000004</v>
      </c>
      <c r="O259">
        <v>350</v>
      </c>
      <c r="P259">
        <v>2660</v>
      </c>
      <c r="Q259" t="s">
        <v>29</v>
      </c>
      <c r="R259">
        <v>6</v>
      </c>
      <c r="S259" t="s">
        <v>30</v>
      </c>
      <c r="T259" t="s">
        <v>68</v>
      </c>
      <c r="U259" t="str">
        <f>TRIM(CLEAN(tbl_Operations[[#This Row],[Location]]))</f>
        <v>Hyderabad</v>
      </c>
      <c r="V259" t="str">
        <f>TRIM(CLEAN(tbl_Operations[[#This Row],[Channel]]))</f>
        <v>Email</v>
      </c>
      <c r="W259" t="str">
        <f t="shared" si="20"/>
        <v>Compliance Request</v>
      </c>
      <c r="X259" t="str">
        <f t="shared" si="21"/>
        <v>Finance</v>
      </c>
      <c r="Y259" t="str">
        <f t="shared" si="22"/>
        <v>Within SLA</v>
      </c>
      <c r="Z259" t="str">
        <f t="shared" si="23"/>
        <v>Normal</v>
      </c>
      <c r="AA259" t="str" cm="1">
        <f t="array" ref="AA259">_xlfn.IFS(
J259&lt;=K259*0.5,"Excellent",
J259&lt;=K259,"Good",
J259&lt;=K259*1.5,"At Risk",
TRUE,"Critical"
)</f>
        <v>Excellent</v>
      </c>
      <c r="AB259" t="str">
        <f t="shared" si="24"/>
        <v>No Rework</v>
      </c>
    </row>
    <row r="260" spans="1:28" x14ac:dyDescent="0.3">
      <c r="A260" t="s">
        <v>341</v>
      </c>
      <c r="B260" s="1">
        <v>46019</v>
      </c>
      <c r="C260" t="s">
        <v>95</v>
      </c>
      <c r="D260" t="s">
        <v>34</v>
      </c>
      <c r="E260" t="s">
        <v>23</v>
      </c>
      <c r="F260" t="s">
        <v>61</v>
      </c>
      <c r="G260" t="s">
        <v>25</v>
      </c>
      <c r="H260" t="s">
        <v>26</v>
      </c>
      <c r="I260" t="s">
        <v>27</v>
      </c>
      <c r="J260">
        <v>11</v>
      </c>
      <c r="K260">
        <v>12</v>
      </c>
      <c r="L260" t="s">
        <v>28</v>
      </c>
      <c r="M260">
        <v>1</v>
      </c>
      <c r="N260">
        <v>4.5</v>
      </c>
      <c r="O260">
        <v>450</v>
      </c>
      <c r="P260">
        <v>4950</v>
      </c>
      <c r="Q260" t="s">
        <v>71</v>
      </c>
      <c r="R260">
        <v>12</v>
      </c>
      <c r="S260" t="s">
        <v>52</v>
      </c>
      <c r="T260" t="s">
        <v>102</v>
      </c>
      <c r="U260" t="str">
        <f>TRIM(CLEAN(tbl_Operations[[#This Row],[Location]]))</f>
        <v>Mumbai</v>
      </c>
      <c r="V260" t="str">
        <f>TRIM(CLEAN(tbl_Operations[[#This Row],[Channel]]))</f>
        <v>Email</v>
      </c>
      <c r="W260" t="str">
        <f t="shared" si="20"/>
        <v>Invoice Query</v>
      </c>
      <c r="X260" t="str">
        <f t="shared" si="21"/>
        <v>Sales</v>
      </c>
      <c r="Y260" t="str">
        <f t="shared" si="22"/>
        <v>Within SLA</v>
      </c>
      <c r="Z260" t="str">
        <f t="shared" si="23"/>
        <v>Normal</v>
      </c>
      <c r="AA260" t="str" cm="1">
        <f t="array" ref="AA260">_xlfn.IFS(
J260&lt;=K260*0.5,"Excellent",
J260&lt;=K260,"Good",
J260&lt;=K260*1.5,"At Risk",
TRUE,"Critical"
)</f>
        <v>Good</v>
      </c>
      <c r="AB260" t="str">
        <f t="shared" si="24"/>
        <v>Reworked</v>
      </c>
    </row>
    <row r="261" spans="1:28" x14ac:dyDescent="0.3">
      <c r="A261" t="s">
        <v>342</v>
      </c>
      <c r="B261" s="1">
        <v>45777</v>
      </c>
      <c r="C261" t="s">
        <v>33</v>
      </c>
      <c r="D261" t="s">
        <v>60</v>
      </c>
      <c r="E261" t="s">
        <v>92</v>
      </c>
      <c r="F261" t="s">
        <v>49</v>
      </c>
      <c r="G261" t="s">
        <v>42</v>
      </c>
      <c r="H261" t="s">
        <v>43</v>
      </c>
      <c r="I261" t="s">
        <v>27</v>
      </c>
      <c r="J261">
        <v>17.100000000000001</v>
      </c>
      <c r="K261">
        <v>48</v>
      </c>
      <c r="L261" t="s">
        <v>28</v>
      </c>
      <c r="M261">
        <v>0</v>
      </c>
      <c r="N261">
        <v>4.2</v>
      </c>
      <c r="O261">
        <v>400</v>
      </c>
      <c r="P261">
        <v>6840</v>
      </c>
      <c r="Q261" t="s">
        <v>89</v>
      </c>
      <c r="R261">
        <v>4</v>
      </c>
      <c r="S261" t="s">
        <v>30</v>
      </c>
      <c r="T261" t="s">
        <v>86</v>
      </c>
      <c r="U261" t="str">
        <f>TRIM(CLEAN(tbl_Operations[[#This Row],[Location]]))</f>
        <v>Pune</v>
      </c>
      <c r="V261" t="str">
        <f>TRIM(CLEAN(tbl_Operations[[#This Row],[Channel]]))</f>
        <v>Portal</v>
      </c>
      <c r="W261" t="str">
        <f t="shared" si="20"/>
        <v>Report Request</v>
      </c>
      <c r="X261" t="str">
        <f t="shared" si="21"/>
        <v>It</v>
      </c>
      <c r="Y261" t="str">
        <f t="shared" si="22"/>
        <v>Within SLA</v>
      </c>
      <c r="Z261" t="str">
        <f t="shared" si="23"/>
        <v>Normal</v>
      </c>
      <c r="AA261" t="str" cm="1">
        <f t="array" ref="AA261">_xlfn.IFS(
J261&lt;=K261*0.5,"Excellent",
J261&lt;=K261,"Good",
J261&lt;=K261*1.5,"At Risk",
TRUE,"Critical"
)</f>
        <v>Excellent</v>
      </c>
      <c r="AB261" t="str">
        <f t="shared" si="24"/>
        <v>No Rework</v>
      </c>
    </row>
    <row r="262" spans="1:28" x14ac:dyDescent="0.3">
      <c r="A262" t="s">
        <v>343</v>
      </c>
      <c r="B262" s="1">
        <v>45977</v>
      </c>
      <c r="C262" t="s">
        <v>40</v>
      </c>
      <c r="D262" t="s">
        <v>55</v>
      </c>
      <c r="E262" t="s">
        <v>48</v>
      </c>
      <c r="F262" t="s">
        <v>24</v>
      </c>
      <c r="G262" t="s">
        <v>25</v>
      </c>
      <c r="H262" t="s">
        <v>26</v>
      </c>
      <c r="I262" t="s">
        <v>27</v>
      </c>
      <c r="J262">
        <v>17</v>
      </c>
      <c r="K262">
        <v>24</v>
      </c>
      <c r="L262" t="s">
        <v>28</v>
      </c>
      <c r="M262">
        <v>1</v>
      </c>
      <c r="N262">
        <v>4.7</v>
      </c>
      <c r="O262">
        <v>450</v>
      </c>
      <c r="P262">
        <v>7650</v>
      </c>
      <c r="Q262" t="s">
        <v>67</v>
      </c>
      <c r="R262">
        <v>11</v>
      </c>
      <c r="S262" t="s">
        <v>52</v>
      </c>
      <c r="T262" t="s">
        <v>102</v>
      </c>
      <c r="U262" t="str">
        <f>TRIM(CLEAN(tbl_Operations[[#This Row],[Location]]))</f>
        <v>Hyderabad</v>
      </c>
      <c r="V262" t="str">
        <f>TRIM(CLEAN(tbl_Operations[[#This Row],[Channel]]))</f>
        <v>Email</v>
      </c>
      <c r="W262" t="str">
        <f t="shared" si="20"/>
        <v>Compliance Request</v>
      </c>
      <c r="X262" t="str">
        <f t="shared" si="21"/>
        <v>Procurement</v>
      </c>
      <c r="Y262" t="str">
        <f t="shared" si="22"/>
        <v>Within SLA</v>
      </c>
      <c r="Z262" t="str">
        <f t="shared" si="23"/>
        <v>Normal</v>
      </c>
      <c r="AA262" t="str" cm="1">
        <f t="array" ref="AA262">_xlfn.IFS(
J262&lt;=K262*0.5,"Excellent",
J262&lt;=K262,"Good",
J262&lt;=K262*1.5,"At Risk",
TRUE,"Critical"
)</f>
        <v>Good</v>
      </c>
      <c r="AB262" t="str">
        <f t="shared" si="24"/>
        <v>Reworked</v>
      </c>
    </row>
    <row r="263" spans="1:28" x14ac:dyDescent="0.3">
      <c r="A263" t="s">
        <v>344</v>
      </c>
      <c r="B263" s="1">
        <v>45810</v>
      </c>
      <c r="C263" t="s">
        <v>21</v>
      </c>
      <c r="D263" t="s">
        <v>73</v>
      </c>
      <c r="E263" t="s">
        <v>56</v>
      </c>
      <c r="F263" t="s">
        <v>24</v>
      </c>
      <c r="G263" t="s">
        <v>62</v>
      </c>
      <c r="H263" t="s">
        <v>66</v>
      </c>
      <c r="I263" t="s">
        <v>101</v>
      </c>
      <c r="J263">
        <v>2.7</v>
      </c>
      <c r="K263">
        <v>24</v>
      </c>
      <c r="L263" t="s">
        <v>28</v>
      </c>
      <c r="M263">
        <v>0</v>
      </c>
      <c r="N263">
        <v>5</v>
      </c>
      <c r="O263">
        <v>450</v>
      </c>
      <c r="P263">
        <v>1215</v>
      </c>
      <c r="Q263" t="s">
        <v>29</v>
      </c>
      <c r="R263">
        <v>6</v>
      </c>
      <c r="S263" t="s">
        <v>30</v>
      </c>
      <c r="T263" t="s">
        <v>31</v>
      </c>
      <c r="U263" t="str">
        <f>TRIM(CLEAN(tbl_Operations[[#This Row],[Location]]))</f>
        <v>Chennai</v>
      </c>
      <c r="V263" t="str">
        <f>TRIM(CLEAN(tbl_Operations[[#This Row],[Channel]]))</f>
        <v>Teams</v>
      </c>
      <c r="W263" t="str">
        <f t="shared" si="20"/>
        <v>Vendor Query</v>
      </c>
      <c r="X263" t="str">
        <f t="shared" si="21"/>
        <v>Customer Support</v>
      </c>
      <c r="Y263" t="str">
        <f t="shared" si="22"/>
        <v>Within SLA</v>
      </c>
      <c r="Z263" t="str">
        <f t="shared" si="23"/>
        <v>Normal</v>
      </c>
      <c r="AA263" t="str" cm="1">
        <f t="array" ref="AA263">_xlfn.IFS(
J263&lt;=K263*0.5,"Excellent",
J263&lt;=K263,"Good",
J263&lt;=K263*1.5,"At Risk",
TRUE,"Critical"
)</f>
        <v>Excellent</v>
      </c>
      <c r="AB263" t="str">
        <f t="shared" si="24"/>
        <v>No Rework</v>
      </c>
    </row>
    <row r="264" spans="1:28" x14ac:dyDescent="0.3">
      <c r="A264" t="s">
        <v>345</v>
      </c>
      <c r="B264" s="1">
        <v>45667</v>
      </c>
      <c r="C264" t="s">
        <v>95</v>
      </c>
      <c r="D264" t="s">
        <v>41</v>
      </c>
      <c r="E264" t="s">
        <v>78</v>
      </c>
      <c r="F264" t="s">
        <v>24</v>
      </c>
      <c r="G264" t="s">
        <v>25</v>
      </c>
      <c r="H264" t="s">
        <v>66</v>
      </c>
      <c r="I264" t="s">
        <v>27</v>
      </c>
      <c r="J264">
        <v>13.7</v>
      </c>
      <c r="K264">
        <v>24</v>
      </c>
      <c r="L264" t="s">
        <v>28</v>
      </c>
      <c r="M264">
        <v>1</v>
      </c>
      <c r="N264">
        <v>3.8</v>
      </c>
      <c r="O264">
        <v>450</v>
      </c>
      <c r="P264">
        <v>6165</v>
      </c>
      <c r="Q264" t="s">
        <v>64</v>
      </c>
      <c r="R264">
        <v>1</v>
      </c>
      <c r="S264" t="s">
        <v>58</v>
      </c>
      <c r="T264" t="s">
        <v>45</v>
      </c>
      <c r="U264" t="str">
        <f>TRIM(CLEAN(tbl_Operations[[#This Row],[Location]]))</f>
        <v>Bengaluru</v>
      </c>
      <c r="V264" t="str">
        <f>TRIM(CLEAN(tbl_Operations[[#This Row],[Channel]]))</f>
        <v>Email</v>
      </c>
      <c r="W264" t="str">
        <f t="shared" si="20"/>
        <v>Access Request</v>
      </c>
      <c r="X264" t="str">
        <f t="shared" si="21"/>
        <v>Sales</v>
      </c>
      <c r="Y264" t="str">
        <f t="shared" si="22"/>
        <v>Within SLA</v>
      </c>
      <c r="Z264" t="str">
        <f t="shared" si="23"/>
        <v>Normal</v>
      </c>
      <c r="AA264" t="str" cm="1">
        <f t="array" ref="AA264">_xlfn.IFS(
J264&lt;=K264*0.5,"Excellent",
J264&lt;=K264,"Good",
J264&lt;=K264*1.5,"At Risk",
TRUE,"Critical"
)</f>
        <v>Good</v>
      </c>
      <c r="AB264" t="str">
        <f t="shared" si="24"/>
        <v>Reworked</v>
      </c>
    </row>
    <row r="265" spans="1:28" x14ac:dyDescent="0.3">
      <c r="A265" t="s">
        <v>346</v>
      </c>
      <c r="B265" s="1">
        <v>45735</v>
      </c>
      <c r="C265" t="s">
        <v>33</v>
      </c>
      <c r="D265" t="s">
        <v>41</v>
      </c>
      <c r="E265" t="s">
        <v>74</v>
      </c>
      <c r="F265" t="s">
        <v>61</v>
      </c>
      <c r="G265" t="s">
        <v>42</v>
      </c>
      <c r="H265" t="s">
        <v>26</v>
      </c>
      <c r="I265" t="s">
        <v>27</v>
      </c>
      <c r="J265">
        <v>25.7</v>
      </c>
      <c r="K265">
        <v>12</v>
      </c>
      <c r="L265" t="s">
        <v>63</v>
      </c>
      <c r="M265">
        <v>2</v>
      </c>
      <c r="N265">
        <v>3.8</v>
      </c>
      <c r="O265">
        <v>450</v>
      </c>
      <c r="P265">
        <v>11565</v>
      </c>
      <c r="Q265" t="s">
        <v>79</v>
      </c>
      <c r="R265">
        <v>3</v>
      </c>
      <c r="S265" t="s">
        <v>58</v>
      </c>
      <c r="T265" t="s">
        <v>86</v>
      </c>
      <c r="U265" t="str">
        <f>TRIM(CLEAN(tbl_Operations[[#This Row],[Location]]))</f>
        <v>Bengaluru</v>
      </c>
      <c r="V265" t="str">
        <f>TRIM(CLEAN(tbl_Operations[[#This Row],[Channel]]))</f>
        <v>Portal</v>
      </c>
      <c r="W265" t="str">
        <f t="shared" si="20"/>
        <v>System Issue</v>
      </c>
      <c r="X265" t="str">
        <f t="shared" si="21"/>
        <v>It</v>
      </c>
      <c r="Y265" t="str">
        <f t="shared" si="22"/>
        <v>SLA Breach</v>
      </c>
      <c r="Z265" t="str">
        <f t="shared" si="23"/>
        <v>Normal</v>
      </c>
      <c r="AA265" t="str" cm="1">
        <f t="array" ref="AA265">_xlfn.IFS(
J265&lt;=K265*0.5,"Excellent",
J265&lt;=K265,"Good",
J265&lt;=K265*1.5,"At Risk",
TRUE,"Critical"
)</f>
        <v>Critical</v>
      </c>
      <c r="AB265" t="str">
        <f t="shared" si="24"/>
        <v>Reworked</v>
      </c>
    </row>
    <row r="266" spans="1:28" x14ac:dyDescent="0.3">
      <c r="A266" t="s">
        <v>347</v>
      </c>
      <c r="B266" s="1">
        <v>45676</v>
      </c>
      <c r="C266" t="s">
        <v>95</v>
      </c>
      <c r="D266" t="s">
        <v>41</v>
      </c>
      <c r="E266" t="s">
        <v>78</v>
      </c>
      <c r="F266" t="s">
        <v>61</v>
      </c>
      <c r="G266" t="s">
        <v>25</v>
      </c>
      <c r="H266" t="s">
        <v>75</v>
      </c>
      <c r="I266" t="s">
        <v>27</v>
      </c>
      <c r="J266">
        <v>23.8</v>
      </c>
      <c r="K266">
        <v>12</v>
      </c>
      <c r="L266" t="s">
        <v>63</v>
      </c>
      <c r="M266">
        <v>0</v>
      </c>
      <c r="N266">
        <v>4.0999999999999996</v>
      </c>
      <c r="O266">
        <v>350</v>
      </c>
      <c r="P266">
        <v>8330</v>
      </c>
      <c r="Q266" t="s">
        <v>64</v>
      </c>
      <c r="R266">
        <v>1</v>
      </c>
      <c r="S266" t="s">
        <v>58</v>
      </c>
      <c r="T266" t="s">
        <v>102</v>
      </c>
      <c r="U266" t="str">
        <f>TRIM(CLEAN(tbl_Operations[[#This Row],[Location]]))</f>
        <v>Bengaluru</v>
      </c>
      <c r="V266" t="str">
        <f>TRIM(CLEAN(tbl_Operations[[#This Row],[Channel]]))</f>
        <v>Email</v>
      </c>
      <c r="W266" t="str">
        <f t="shared" si="20"/>
        <v>Access Request</v>
      </c>
      <c r="X266" t="str">
        <f t="shared" si="21"/>
        <v>Sales</v>
      </c>
      <c r="Y266" t="str">
        <f t="shared" si="22"/>
        <v>SLA Breach</v>
      </c>
      <c r="Z266" t="str">
        <f t="shared" si="23"/>
        <v>Normal</v>
      </c>
      <c r="AA266" t="str" cm="1">
        <f t="array" ref="AA266">_xlfn.IFS(
J266&lt;=K266*0.5,"Excellent",
J266&lt;=K266,"Good",
J266&lt;=K266*1.5,"At Risk",
TRUE,"Critical"
)</f>
        <v>Critical</v>
      </c>
      <c r="AB266" t="str">
        <f t="shared" si="24"/>
        <v>No Rework</v>
      </c>
    </row>
    <row r="267" spans="1:28" x14ac:dyDescent="0.3">
      <c r="A267" t="s">
        <v>348</v>
      </c>
      <c r="B267" s="1">
        <v>45777</v>
      </c>
      <c r="C267" t="s">
        <v>21</v>
      </c>
      <c r="D267" t="s">
        <v>73</v>
      </c>
      <c r="E267" t="s">
        <v>35</v>
      </c>
      <c r="F267" t="s">
        <v>24</v>
      </c>
      <c r="G267" t="s">
        <v>25</v>
      </c>
      <c r="H267" t="s">
        <v>50</v>
      </c>
      <c r="I267" t="s">
        <v>88</v>
      </c>
      <c r="J267">
        <v>9</v>
      </c>
      <c r="K267">
        <v>24</v>
      </c>
      <c r="L267" t="s">
        <v>28</v>
      </c>
      <c r="M267">
        <v>1</v>
      </c>
      <c r="N267">
        <v>4.5</v>
      </c>
      <c r="O267">
        <v>400</v>
      </c>
      <c r="P267">
        <v>3600</v>
      </c>
      <c r="Q267" t="s">
        <v>89</v>
      </c>
      <c r="R267">
        <v>4</v>
      </c>
      <c r="S267" t="s">
        <v>30</v>
      </c>
      <c r="T267" t="s">
        <v>86</v>
      </c>
      <c r="U267" t="str">
        <f>TRIM(CLEAN(tbl_Operations[[#This Row],[Location]]))</f>
        <v>Chennai</v>
      </c>
      <c r="V267" t="str">
        <f>TRIM(CLEAN(tbl_Operations[[#This Row],[Channel]]))</f>
        <v>Email</v>
      </c>
      <c r="W267" t="str">
        <f t="shared" si="20"/>
        <v>Employee Query</v>
      </c>
      <c r="X267" t="str">
        <f t="shared" si="21"/>
        <v>Customer Support</v>
      </c>
      <c r="Y267" t="str">
        <f t="shared" si="22"/>
        <v>Within SLA</v>
      </c>
      <c r="Z267" t="str">
        <f t="shared" si="23"/>
        <v>Normal</v>
      </c>
      <c r="AA267" t="str" cm="1">
        <f t="array" ref="AA267">_xlfn.IFS(
J267&lt;=K267*0.5,"Excellent",
J267&lt;=K267,"Good",
J267&lt;=K267*1.5,"At Risk",
TRUE,"Critical"
)</f>
        <v>Excellent</v>
      </c>
      <c r="AB267" t="str">
        <f t="shared" si="24"/>
        <v>Reworked</v>
      </c>
    </row>
    <row r="268" spans="1:28" x14ac:dyDescent="0.3">
      <c r="A268" t="s">
        <v>349</v>
      </c>
      <c r="B268" s="1">
        <v>45777</v>
      </c>
      <c r="C268" t="s">
        <v>33</v>
      </c>
      <c r="D268" t="s">
        <v>41</v>
      </c>
      <c r="E268" t="s">
        <v>92</v>
      </c>
      <c r="F268" t="s">
        <v>24</v>
      </c>
      <c r="G268" t="s">
        <v>5094</v>
      </c>
      <c r="H268" t="s">
        <v>26</v>
      </c>
      <c r="I268" t="s">
        <v>27</v>
      </c>
      <c r="J268">
        <v>5</v>
      </c>
      <c r="K268">
        <v>24</v>
      </c>
      <c r="L268" t="s">
        <v>28</v>
      </c>
      <c r="M268">
        <v>0</v>
      </c>
      <c r="N268">
        <v>4.8</v>
      </c>
      <c r="O268">
        <v>280</v>
      </c>
      <c r="P268">
        <v>1400</v>
      </c>
      <c r="Q268" t="s">
        <v>89</v>
      </c>
      <c r="R268">
        <v>4</v>
      </c>
      <c r="S268" t="s">
        <v>30</v>
      </c>
      <c r="T268" t="s">
        <v>86</v>
      </c>
      <c r="U268" t="str">
        <f>TRIM(CLEAN(tbl_Operations[[#This Row],[Location]]))</f>
        <v>Bengaluru</v>
      </c>
      <c r="V268" t="str">
        <f>TRIM(CLEAN(tbl_Operations[[#This Row],[Channel]]))</f>
        <v>Unknown</v>
      </c>
      <c r="W268" t="str">
        <f t="shared" si="20"/>
        <v>Report Request</v>
      </c>
      <c r="X268" t="str">
        <f t="shared" si="21"/>
        <v>It</v>
      </c>
      <c r="Y268" t="str">
        <f t="shared" si="22"/>
        <v>Within SLA</v>
      </c>
      <c r="Z268" t="str">
        <f t="shared" si="23"/>
        <v>Normal</v>
      </c>
      <c r="AA268" t="str" cm="1">
        <f t="array" ref="AA268">_xlfn.IFS(
J268&lt;=K268*0.5,"Excellent",
J268&lt;=K268,"Good",
J268&lt;=K268*1.5,"At Risk",
TRUE,"Critical"
)</f>
        <v>Excellent</v>
      </c>
      <c r="AB268" t="str">
        <f t="shared" si="24"/>
        <v>No Rework</v>
      </c>
    </row>
    <row r="269" spans="1:28" x14ac:dyDescent="0.3">
      <c r="A269" t="s">
        <v>350</v>
      </c>
      <c r="B269" s="1">
        <v>45997</v>
      </c>
      <c r="C269" t="s">
        <v>33</v>
      </c>
      <c r="D269" t="s">
        <v>22</v>
      </c>
      <c r="E269" t="s">
        <v>23</v>
      </c>
      <c r="F269" t="s">
        <v>49</v>
      </c>
      <c r="G269" t="s">
        <v>25</v>
      </c>
      <c r="H269" t="s">
        <v>50</v>
      </c>
      <c r="I269" t="s">
        <v>101</v>
      </c>
      <c r="J269">
        <v>7.9</v>
      </c>
      <c r="K269">
        <v>48</v>
      </c>
      <c r="L269" t="s">
        <v>28</v>
      </c>
      <c r="M269">
        <v>3</v>
      </c>
      <c r="N269">
        <v>4.2</v>
      </c>
      <c r="O269">
        <v>280</v>
      </c>
      <c r="P269">
        <v>2212</v>
      </c>
      <c r="Q269" t="s">
        <v>71</v>
      </c>
      <c r="R269">
        <v>12</v>
      </c>
      <c r="S269" t="s">
        <v>52</v>
      </c>
      <c r="T269" t="s">
        <v>68</v>
      </c>
      <c r="U269" t="str">
        <f>TRIM(CLEAN(tbl_Operations[[#This Row],[Location]]))</f>
        <v>Noida</v>
      </c>
      <c r="V269" t="str">
        <f>TRIM(CLEAN(tbl_Operations[[#This Row],[Channel]]))</f>
        <v>Email</v>
      </c>
      <c r="W269" t="str">
        <f t="shared" si="20"/>
        <v>Invoice Query</v>
      </c>
      <c r="X269" t="str">
        <f t="shared" si="21"/>
        <v>It</v>
      </c>
      <c r="Y269" t="str">
        <f t="shared" si="22"/>
        <v>Within SLA</v>
      </c>
      <c r="Z269" t="str">
        <f t="shared" si="23"/>
        <v>Normal</v>
      </c>
      <c r="AA269" t="str" cm="1">
        <f t="array" ref="AA269">_xlfn.IFS(
J269&lt;=K269*0.5,"Excellent",
J269&lt;=K269,"Good",
J269&lt;=K269*1.5,"At Risk",
TRUE,"Critical"
)</f>
        <v>Excellent</v>
      </c>
      <c r="AB269" t="str">
        <f t="shared" si="24"/>
        <v>Reworked</v>
      </c>
    </row>
    <row r="270" spans="1:28" x14ac:dyDescent="0.3">
      <c r="A270" t="s">
        <v>351</v>
      </c>
      <c r="B270" s="1">
        <v>45963</v>
      </c>
      <c r="C270" t="s">
        <v>33</v>
      </c>
      <c r="D270" t="s">
        <v>22</v>
      </c>
      <c r="E270" t="s">
        <v>70</v>
      </c>
      <c r="F270" t="s">
        <v>24</v>
      </c>
      <c r="G270" t="s">
        <v>25</v>
      </c>
      <c r="H270" t="s">
        <v>66</v>
      </c>
      <c r="I270" t="s">
        <v>27</v>
      </c>
      <c r="J270">
        <v>7.6</v>
      </c>
      <c r="K270">
        <v>24</v>
      </c>
      <c r="L270" t="s">
        <v>28</v>
      </c>
      <c r="M270">
        <v>0</v>
      </c>
      <c r="N270">
        <v>4.9000000000000004</v>
      </c>
      <c r="O270">
        <v>400</v>
      </c>
      <c r="P270">
        <v>3040</v>
      </c>
      <c r="Q270" t="s">
        <v>67</v>
      </c>
      <c r="R270">
        <v>11</v>
      </c>
      <c r="S270" t="s">
        <v>52</v>
      </c>
      <c r="T270" t="s">
        <v>102</v>
      </c>
      <c r="U270" t="str">
        <f>TRIM(CLEAN(tbl_Operations[[#This Row],[Location]]))</f>
        <v>Noida</v>
      </c>
      <c r="V270" t="str">
        <f>TRIM(CLEAN(tbl_Operations[[#This Row],[Channel]]))</f>
        <v>Email</v>
      </c>
      <c r="W270" t="str">
        <f t="shared" si="20"/>
        <v>Data Correction</v>
      </c>
      <c r="X270" t="str">
        <f t="shared" si="21"/>
        <v>It</v>
      </c>
      <c r="Y270" t="str">
        <f t="shared" si="22"/>
        <v>Within SLA</v>
      </c>
      <c r="Z270" t="str">
        <f t="shared" si="23"/>
        <v>Normal</v>
      </c>
      <c r="AA270" t="str" cm="1">
        <f t="array" ref="AA270">_xlfn.IFS(
J270&lt;=K270*0.5,"Excellent",
J270&lt;=K270,"Good",
J270&lt;=K270*1.5,"At Risk",
TRUE,"Critical"
)</f>
        <v>Excellent</v>
      </c>
      <c r="AB270" t="str">
        <f t="shared" si="24"/>
        <v>No Rework</v>
      </c>
    </row>
    <row r="271" spans="1:28" x14ac:dyDescent="0.3">
      <c r="A271" t="s">
        <v>352</v>
      </c>
      <c r="B271" s="1">
        <v>45871</v>
      </c>
      <c r="C271" t="s">
        <v>40</v>
      </c>
      <c r="D271" t="s">
        <v>47</v>
      </c>
      <c r="E271" t="s">
        <v>74</v>
      </c>
      <c r="F271" t="s">
        <v>61</v>
      </c>
      <c r="G271" t="s">
        <v>25</v>
      </c>
      <c r="H271" t="s">
        <v>43</v>
      </c>
      <c r="I271" t="s">
        <v>27</v>
      </c>
      <c r="J271">
        <v>3.1</v>
      </c>
      <c r="K271">
        <v>12</v>
      </c>
      <c r="L271" t="s">
        <v>28</v>
      </c>
      <c r="M271">
        <v>0</v>
      </c>
      <c r="N271">
        <v>5</v>
      </c>
      <c r="O271">
        <v>320</v>
      </c>
      <c r="P271">
        <v>992</v>
      </c>
      <c r="Q271" t="s">
        <v>36</v>
      </c>
      <c r="R271">
        <v>8</v>
      </c>
      <c r="S271" t="s">
        <v>37</v>
      </c>
      <c r="T271" t="s">
        <v>68</v>
      </c>
      <c r="U271" t="str">
        <f>TRIM(CLEAN(tbl_Operations[[#This Row],[Location]]))</f>
        <v>Gurugram</v>
      </c>
      <c r="V271" t="str">
        <f>TRIM(CLEAN(tbl_Operations[[#This Row],[Channel]]))</f>
        <v>Email</v>
      </c>
      <c r="W271" t="str">
        <f t="shared" si="20"/>
        <v>System Issue</v>
      </c>
      <c r="X271" t="str">
        <f t="shared" si="21"/>
        <v>Procurement</v>
      </c>
      <c r="Y271" t="str">
        <f t="shared" si="22"/>
        <v>Within SLA</v>
      </c>
      <c r="Z271" t="str">
        <f t="shared" si="23"/>
        <v>Normal</v>
      </c>
      <c r="AA271" t="str" cm="1">
        <f t="array" ref="AA271">_xlfn.IFS(
J271&lt;=K271*0.5,"Excellent",
J271&lt;=K271,"Good",
J271&lt;=K271*1.5,"At Risk",
TRUE,"Critical"
)</f>
        <v>Excellent</v>
      </c>
      <c r="AB271" t="str">
        <f t="shared" si="24"/>
        <v>No Rework</v>
      </c>
    </row>
    <row r="272" spans="1:28" x14ac:dyDescent="0.3">
      <c r="A272" t="s">
        <v>353</v>
      </c>
      <c r="B272" s="1">
        <v>45800</v>
      </c>
      <c r="C272" t="s">
        <v>91</v>
      </c>
      <c r="D272" t="s">
        <v>55</v>
      </c>
      <c r="E272" t="s">
        <v>56</v>
      </c>
      <c r="F272" t="s">
        <v>49</v>
      </c>
      <c r="G272" t="s">
        <v>25</v>
      </c>
      <c r="H272" t="s">
        <v>66</v>
      </c>
      <c r="I272" t="s">
        <v>88</v>
      </c>
      <c r="J272">
        <v>63.4</v>
      </c>
      <c r="K272">
        <v>48</v>
      </c>
      <c r="L272" t="s">
        <v>63</v>
      </c>
      <c r="M272">
        <v>2</v>
      </c>
      <c r="N272">
        <v>2.9</v>
      </c>
      <c r="O272">
        <v>450</v>
      </c>
      <c r="P272">
        <v>28530</v>
      </c>
      <c r="Q272" t="s">
        <v>44</v>
      </c>
      <c r="R272">
        <v>5</v>
      </c>
      <c r="S272" t="s">
        <v>30</v>
      </c>
      <c r="T272" t="s">
        <v>45</v>
      </c>
      <c r="U272" t="str">
        <f>TRIM(CLEAN(tbl_Operations[[#This Row],[Location]]))</f>
        <v>Hyderabad</v>
      </c>
      <c r="V272" t="str">
        <f>TRIM(CLEAN(tbl_Operations[[#This Row],[Channel]]))</f>
        <v>Email</v>
      </c>
      <c r="W272" t="str">
        <f t="shared" si="20"/>
        <v>Vendor Query</v>
      </c>
      <c r="X272" t="str">
        <f t="shared" si="21"/>
        <v>Operations</v>
      </c>
      <c r="Y272" t="str">
        <f t="shared" si="22"/>
        <v>SLA Breach</v>
      </c>
      <c r="Z272" t="str">
        <f t="shared" si="23"/>
        <v>Normal</v>
      </c>
      <c r="AA272" t="str" cm="1">
        <f t="array" ref="AA272">_xlfn.IFS(
J272&lt;=K272*0.5,"Excellent",
J272&lt;=K272,"Good",
J272&lt;=K272*1.5,"At Risk",
TRUE,"Critical"
)</f>
        <v>At Risk</v>
      </c>
      <c r="AB272" t="str">
        <f t="shared" si="24"/>
        <v>Reworked</v>
      </c>
    </row>
    <row r="273" spans="1:28" x14ac:dyDescent="0.3">
      <c r="A273" t="s">
        <v>354</v>
      </c>
      <c r="B273" s="1">
        <v>45831</v>
      </c>
      <c r="C273" t="s">
        <v>33</v>
      </c>
      <c r="D273" t="s">
        <v>47</v>
      </c>
      <c r="E273" t="s">
        <v>35</v>
      </c>
      <c r="F273" t="s">
        <v>49</v>
      </c>
      <c r="G273" t="s">
        <v>42</v>
      </c>
      <c r="H273" t="s">
        <v>75</v>
      </c>
      <c r="I273" t="s">
        <v>27</v>
      </c>
      <c r="J273">
        <v>11.6</v>
      </c>
      <c r="K273">
        <v>48</v>
      </c>
      <c r="L273" t="s">
        <v>28</v>
      </c>
      <c r="M273">
        <v>2</v>
      </c>
      <c r="N273">
        <v>3.7</v>
      </c>
      <c r="O273">
        <v>280</v>
      </c>
      <c r="P273">
        <v>3248</v>
      </c>
      <c r="Q273" t="s">
        <v>29</v>
      </c>
      <c r="R273">
        <v>6</v>
      </c>
      <c r="S273" t="s">
        <v>30</v>
      </c>
      <c r="T273" t="s">
        <v>31</v>
      </c>
      <c r="U273" t="str">
        <f>TRIM(CLEAN(tbl_Operations[[#This Row],[Location]]))</f>
        <v>Gurugram</v>
      </c>
      <c r="V273" t="str">
        <f>TRIM(CLEAN(tbl_Operations[[#This Row],[Channel]]))</f>
        <v>Portal</v>
      </c>
      <c r="W273" t="str">
        <f t="shared" si="20"/>
        <v>Employee Query</v>
      </c>
      <c r="X273" t="str">
        <f t="shared" si="21"/>
        <v>It</v>
      </c>
      <c r="Y273" t="str">
        <f t="shared" si="22"/>
        <v>Within SLA</v>
      </c>
      <c r="Z273" t="str">
        <f t="shared" si="23"/>
        <v>Normal</v>
      </c>
      <c r="AA273" t="str" cm="1">
        <f t="array" ref="AA273">_xlfn.IFS(
J273&lt;=K273*0.5,"Excellent",
J273&lt;=K273,"Good",
J273&lt;=K273*1.5,"At Risk",
TRUE,"Critical"
)</f>
        <v>Excellent</v>
      </c>
      <c r="AB273" t="str">
        <f t="shared" si="24"/>
        <v>Reworked</v>
      </c>
    </row>
    <row r="274" spans="1:28" x14ac:dyDescent="0.3">
      <c r="A274" t="s">
        <v>355</v>
      </c>
      <c r="B274" s="1">
        <v>45855</v>
      </c>
      <c r="C274" t="s">
        <v>91</v>
      </c>
      <c r="D274" t="s">
        <v>41</v>
      </c>
      <c r="E274" t="s">
        <v>23</v>
      </c>
      <c r="F274" t="s">
        <v>61</v>
      </c>
      <c r="G274" t="s">
        <v>25</v>
      </c>
      <c r="H274" t="s">
        <v>43</v>
      </c>
      <c r="I274" t="s">
        <v>88</v>
      </c>
      <c r="J274">
        <v>9.9</v>
      </c>
      <c r="K274">
        <v>12</v>
      </c>
      <c r="L274" t="s">
        <v>28</v>
      </c>
      <c r="M274">
        <v>4</v>
      </c>
      <c r="N274">
        <v>3.6</v>
      </c>
      <c r="O274">
        <v>320</v>
      </c>
      <c r="P274">
        <v>3168</v>
      </c>
      <c r="Q274" t="s">
        <v>114</v>
      </c>
      <c r="R274">
        <v>7</v>
      </c>
      <c r="S274" t="s">
        <v>37</v>
      </c>
      <c r="T274" t="s">
        <v>84</v>
      </c>
      <c r="U274" t="str">
        <f>TRIM(CLEAN(tbl_Operations[[#This Row],[Location]]))</f>
        <v>Bengaluru</v>
      </c>
      <c r="V274" t="str">
        <f>TRIM(CLEAN(tbl_Operations[[#This Row],[Channel]]))</f>
        <v>Email</v>
      </c>
      <c r="W274" t="str">
        <f t="shared" si="20"/>
        <v>Invoice Query</v>
      </c>
      <c r="X274" t="str">
        <f t="shared" si="21"/>
        <v>Operations</v>
      </c>
      <c r="Y274" t="str">
        <f t="shared" si="22"/>
        <v>Within SLA</v>
      </c>
      <c r="Z274" t="str">
        <f t="shared" si="23"/>
        <v>Normal</v>
      </c>
      <c r="AA274" t="str" cm="1">
        <f t="array" ref="AA274">_xlfn.IFS(
J274&lt;=K274*0.5,"Excellent",
J274&lt;=K274,"Good",
J274&lt;=K274*1.5,"At Risk",
TRUE,"Critical"
)</f>
        <v>Good</v>
      </c>
      <c r="AB274" t="str">
        <f t="shared" si="24"/>
        <v>Reworked</v>
      </c>
    </row>
    <row r="275" spans="1:28" x14ac:dyDescent="0.3">
      <c r="A275" t="s">
        <v>356</v>
      </c>
      <c r="B275" s="1">
        <v>45661</v>
      </c>
      <c r="C275" t="s">
        <v>77</v>
      </c>
      <c r="D275" t="s">
        <v>55</v>
      </c>
      <c r="E275" t="s">
        <v>70</v>
      </c>
      <c r="F275" t="s">
        <v>24</v>
      </c>
      <c r="G275" t="s">
        <v>42</v>
      </c>
      <c r="H275" t="s">
        <v>66</v>
      </c>
      <c r="I275" t="s">
        <v>27</v>
      </c>
      <c r="J275">
        <v>1.5</v>
      </c>
      <c r="K275">
        <v>24</v>
      </c>
      <c r="L275" t="s">
        <v>28</v>
      </c>
      <c r="M275">
        <v>1</v>
      </c>
      <c r="N275">
        <v>4.5</v>
      </c>
      <c r="O275">
        <v>350</v>
      </c>
      <c r="P275">
        <v>525</v>
      </c>
      <c r="Q275" t="s">
        <v>64</v>
      </c>
      <c r="R275">
        <v>1</v>
      </c>
      <c r="S275" t="s">
        <v>58</v>
      </c>
      <c r="T275" t="s">
        <v>68</v>
      </c>
      <c r="U275" t="str">
        <f>TRIM(CLEAN(tbl_Operations[[#This Row],[Location]]))</f>
        <v>Hyderabad</v>
      </c>
      <c r="V275" t="str">
        <f>TRIM(CLEAN(tbl_Operations[[#This Row],[Channel]]))</f>
        <v>Portal</v>
      </c>
      <c r="W275" t="str">
        <f t="shared" si="20"/>
        <v>Data Correction</v>
      </c>
      <c r="X275" t="str">
        <f t="shared" si="21"/>
        <v>Finance</v>
      </c>
      <c r="Y275" t="str">
        <f t="shared" si="22"/>
        <v>Within SLA</v>
      </c>
      <c r="Z275" t="str">
        <f t="shared" si="23"/>
        <v>Normal</v>
      </c>
      <c r="AA275" t="str" cm="1">
        <f t="array" ref="AA275">_xlfn.IFS(
J275&lt;=K275*0.5,"Excellent",
J275&lt;=K275,"Good",
J275&lt;=K275*1.5,"At Risk",
TRUE,"Critical"
)</f>
        <v>Excellent</v>
      </c>
      <c r="AB275" t="str">
        <f t="shared" si="24"/>
        <v>Reworked</v>
      </c>
    </row>
    <row r="276" spans="1:28" x14ac:dyDescent="0.3">
      <c r="A276" t="s">
        <v>357</v>
      </c>
      <c r="B276" s="1">
        <v>45685</v>
      </c>
      <c r="C276" t="s">
        <v>95</v>
      </c>
      <c r="D276" t="s">
        <v>22</v>
      </c>
      <c r="E276" t="s">
        <v>70</v>
      </c>
      <c r="F276" t="s">
        <v>49</v>
      </c>
      <c r="G276" t="s">
        <v>25</v>
      </c>
      <c r="H276" t="s">
        <v>43</v>
      </c>
      <c r="I276" t="s">
        <v>101</v>
      </c>
      <c r="J276">
        <v>2.1</v>
      </c>
      <c r="K276">
        <v>48</v>
      </c>
      <c r="L276" t="s">
        <v>28</v>
      </c>
      <c r="M276">
        <v>0</v>
      </c>
      <c r="N276">
        <v>4.5</v>
      </c>
      <c r="O276">
        <v>400</v>
      </c>
      <c r="P276">
        <v>840</v>
      </c>
      <c r="Q276" t="s">
        <v>64</v>
      </c>
      <c r="R276">
        <v>1</v>
      </c>
      <c r="S276" t="s">
        <v>58</v>
      </c>
      <c r="T276" t="s">
        <v>38</v>
      </c>
      <c r="U276" t="str">
        <f>TRIM(CLEAN(tbl_Operations[[#This Row],[Location]]))</f>
        <v>Noida</v>
      </c>
      <c r="V276" t="str">
        <f>TRIM(CLEAN(tbl_Operations[[#This Row],[Channel]]))</f>
        <v>Email</v>
      </c>
      <c r="W276" t="str">
        <f t="shared" si="20"/>
        <v>Data Correction</v>
      </c>
      <c r="X276" t="str">
        <f t="shared" si="21"/>
        <v>Sales</v>
      </c>
      <c r="Y276" t="str">
        <f t="shared" si="22"/>
        <v>Within SLA</v>
      </c>
      <c r="Z276" t="str">
        <f t="shared" si="23"/>
        <v>Normal</v>
      </c>
      <c r="AA276" t="str" cm="1">
        <f t="array" ref="AA276">_xlfn.IFS(
J276&lt;=K276*0.5,"Excellent",
J276&lt;=K276,"Good",
J276&lt;=K276*1.5,"At Risk",
TRUE,"Critical"
)</f>
        <v>Excellent</v>
      </c>
      <c r="AB276" t="str">
        <f t="shared" si="24"/>
        <v>No Rework</v>
      </c>
    </row>
    <row r="277" spans="1:28" x14ac:dyDescent="0.3">
      <c r="A277" t="s">
        <v>358</v>
      </c>
      <c r="B277" s="1">
        <v>45883</v>
      </c>
      <c r="C277" t="s">
        <v>40</v>
      </c>
      <c r="D277" t="s">
        <v>47</v>
      </c>
      <c r="E277" t="s">
        <v>78</v>
      </c>
      <c r="F277" t="s">
        <v>49</v>
      </c>
      <c r="G277" t="s">
        <v>25</v>
      </c>
      <c r="H277" t="s">
        <v>66</v>
      </c>
      <c r="I277" t="s">
        <v>27</v>
      </c>
      <c r="J277">
        <v>17.399999999999999</v>
      </c>
      <c r="K277">
        <v>48</v>
      </c>
      <c r="L277" t="s">
        <v>28</v>
      </c>
      <c r="M277">
        <v>0</v>
      </c>
      <c r="N277">
        <v>3.8</v>
      </c>
      <c r="O277">
        <v>450</v>
      </c>
      <c r="P277">
        <v>7830</v>
      </c>
      <c r="Q277" t="s">
        <v>36</v>
      </c>
      <c r="R277">
        <v>8</v>
      </c>
      <c r="S277" t="s">
        <v>37</v>
      </c>
      <c r="T277" t="s">
        <v>84</v>
      </c>
      <c r="U277" t="str">
        <f>TRIM(CLEAN(tbl_Operations[[#This Row],[Location]]))</f>
        <v>Gurugram</v>
      </c>
      <c r="V277" t="str">
        <f>TRIM(CLEAN(tbl_Operations[[#This Row],[Channel]]))</f>
        <v>Email</v>
      </c>
      <c r="W277" t="str">
        <f t="shared" si="20"/>
        <v>Access Request</v>
      </c>
      <c r="X277" t="str">
        <f t="shared" si="21"/>
        <v>Procurement</v>
      </c>
      <c r="Y277" t="str">
        <f t="shared" si="22"/>
        <v>Within SLA</v>
      </c>
      <c r="Z277" t="str">
        <f t="shared" si="23"/>
        <v>Normal</v>
      </c>
      <c r="AA277" t="str" cm="1">
        <f t="array" ref="AA277">_xlfn.IFS(
J277&lt;=K277*0.5,"Excellent",
J277&lt;=K277,"Good",
J277&lt;=K277*1.5,"At Risk",
TRUE,"Critical"
)</f>
        <v>Excellent</v>
      </c>
      <c r="AB277" t="str">
        <f t="shared" si="24"/>
        <v>No Rework</v>
      </c>
    </row>
    <row r="278" spans="1:28" x14ac:dyDescent="0.3">
      <c r="A278" t="s">
        <v>359</v>
      </c>
      <c r="B278" s="1">
        <v>45984</v>
      </c>
      <c r="C278" t="s">
        <v>33</v>
      </c>
      <c r="D278" t="s">
        <v>41</v>
      </c>
      <c r="E278" t="s">
        <v>78</v>
      </c>
      <c r="F278" t="s">
        <v>24</v>
      </c>
      <c r="G278" t="s">
        <v>25</v>
      </c>
      <c r="H278" t="s">
        <v>50</v>
      </c>
      <c r="I278" t="s">
        <v>27</v>
      </c>
      <c r="J278">
        <v>2.6</v>
      </c>
      <c r="K278">
        <v>24</v>
      </c>
      <c r="L278" t="s">
        <v>28</v>
      </c>
      <c r="M278">
        <v>0</v>
      </c>
      <c r="N278">
        <v>5</v>
      </c>
      <c r="O278">
        <v>400</v>
      </c>
      <c r="P278">
        <v>1040</v>
      </c>
      <c r="Q278" t="s">
        <v>67</v>
      </c>
      <c r="R278">
        <v>11</v>
      </c>
      <c r="S278" t="s">
        <v>52</v>
      </c>
      <c r="T278" t="s">
        <v>102</v>
      </c>
      <c r="U278" t="str">
        <f>TRIM(CLEAN(tbl_Operations[[#This Row],[Location]]))</f>
        <v>Bengaluru</v>
      </c>
      <c r="V278" t="str">
        <f>TRIM(CLEAN(tbl_Operations[[#This Row],[Channel]]))</f>
        <v>Email</v>
      </c>
      <c r="W278" t="str">
        <f t="shared" si="20"/>
        <v>Access Request</v>
      </c>
      <c r="X278" t="str">
        <f t="shared" si="21"/>
        <v>It</v>
      </c>
      <c r="Y278" t="str">
        <f t="shared" si="22"/>
        <v>Within SLA</v>
      </c>
      <c r="Z278" t="str">
        <f t="shared" si="23"/>
        <v>Normal</v>
      </c>
      <c r="AA278" t="str" cm="1">
        <f t="array" ref="AA278">_xlfn.IFS(
J278&lt;=K278*0.5,"Excellent",
J278&lt;=K278,"Good",
J278&lt;=K278*1.5,"At Risk",
TRUE,"Critical"
)</f>
        <v>Excellent</v>
      </c>
      <c r="AB278" t="str">
        <f t="shared" si="24"/>
        <v>No Rework</v>
      </c>
    </row>
    <row r="279" spans="1:28" x14ac:dyDescent="0.3">
      <c r="A279" t="s">
        <v>360</v>
      </c>
      <c r="B279" s="1">
        <v>45775</v>
      </c>
      <c r="C279" t="s">
        <v>91</v>
      </c>
      <c r="D279" t="s">
        <v>73</v>
      </c>
      <c r="E279" t="s">
        <v>70</v>
      </c>
      <c r="F279" t="s">
        <v>49</v>
      </c>
      <c r="G279" t="s">
        <v>62</v>
      </c>
      <c r="H279" t="s">
        <v>26</v>
      </c>
      <c r="I279" t="s">
        <v>88</v>
      </c>
      <c r="J279">
        <v>14.1</v>
      </c>
      <c r="K279">
        <v>48</v>
      </c>
      <c r="L279" t="s">
        <v>28</v>
      </c>
      <c r="M279">
        <v>1</v>
      </c>
      <c r="N279">
        <v>4</v>
      </c>
      <c r="O279">
        <v>280</v>
      </c>
      <c r="P279">
        <v>3948</v>
      </c>
      <c r="Q279" t="s">
        <v>89</v>
      </c>
      <c r="R279">
        <v>4</v>
      </c>
      <c r="S279" t="s">
        <v>30</v>
      </c>
      <c r="T279" t="s">
        <v>31</v>
      </c>
      <c r="U279" t="str">
        <f>TRIM(CLEAN(tbl_Operations[[#This Row],[Location]]))</f>
        <v>Chennai</v>
      </c>
      <c r="V279" t="str">
        <f>TRIM(CLEAN(tbl_Operations[[#This Row],[Channel]]))</f>
        <v>Teams</v>
      </c>
      <c r="W279" t="str">
        <f t="shared" si="20"/>
        <v>Data Correction</v>
      </c>
      <c r="X279" t="str">
        <f t="shared" si="21"/>
        <v>Operations</v>
      </c>
      <c r="Y279" t="str">
        <f t="shared" si="22"/>
        <v>Within SLA</v>
      </c>
      <c r="Z279" t="str">
        <f t="shared" si="23"/>
        <v>Normal</v>
      </c>
      <c r="AA279" t="str" cm="1">
        <f t="array" ref="AA279">_xlfn.IFS(
J279&lt;=K279*0.5,"Excellent",
J279&lt;=K279,"Good",
J279&lt;=K279*1.5,"At Risk",
TRUE,"Critical"
)</f>
        <v>Excellent</v>
      </c>
      <c r="AB279" t="str">
        <f t="shared" si="24"/>
        <v>Reworked</v>
      </c>
    </row>
    <row r="280" spans="1:28" x14ac:dyDescent="0.3">
      <c r="A280" t="s">
        <v>361</v>
      </c>
      <c r="B280" s="1">
        <v>45742</v>
      </c>
      <c r="C280" t="s">
        <v>95</v>
      </c>
      <c r="D280" t="s">
        <v>47</v>
      </c>
      <c r="E280" t="s">
        <v>23</v>
      </c>
      <c r="F280" t="s">
        <v>49</v>
      </c>
      <c r="G280" t="s">
        <v>42</v>
      </c>
      <c r="H280" t="s">
        <v>75</v>
      </c>
      <c r="I280" t="s">
        <v>27</v>
      </c>
      <c r="J280">
        <v>28.5</v>
      </c>
      <c r="K280">
        <v>48</v>
      </c>
      <c r="L280" t="s">
        <v>28</v>
      </c>
      <c r="M280">
        <v>0</v>
      </c>
      <c r="N280">
        <v>4.3</v>
      </c>
      <c r="O280">
        <v>400</v>
      </c>
      <c r="P280">
        <v>11400</v>
      </c>
      <c r="Q280" t="s">
        <v>79</v>
      </c>
      <c r="R280">
        <v>3</v>
      </c>
      <c r="S280" t="s">
        <v>58</v>
      </c>
      <c r="T280" t="s">
        <v>86</v>
      </c>
      <c r="U280" t="str">
        <f>TRIM(CLEAN(tbl_Operations[[#This Row],[Location]]))</f>
        <v>Gurugram</v>
      </c>
      <c r="V280" t="str">
        <f>TRIM(CLEAN(tbl_Operations[[#This Row],[Channel]]))</f>
        <v>Portal</v>
      </c>
      <c r="W280" t="str">
        <f t="shared" si="20"/>
        <v>Invoice Query</v>
      </c>
      <c r="X280" t="str">
        <f t="shared" si="21"/>
        <v>Sales</v>
      </c>
      <c r="Y280" t="str">
        <f t="shared" si="22"/>
        <v>Within SLA</v>
      </c>
      <c r="Z280" t="str">
        <f t="shared" si="23"/>
        <v>Normal</v>
      </c>
      <c r="AA280" t="str" cm="1">
        <f t="array" ref="AA280">_xlfn.IFS(
J280&lt;=K280*0.5,"Excellent",
J280&lt;=K280,"Good",
J280&lt;=K280*1.5,"At Risk",
TRUE,"Critical"
)</f>
        <v>Good</v>
      </c>
      <c r="AB280" t="str">
        <f t="shared" si="24"/>
        <v>No Rework</v>
      </c>
    </row>
    <row r="281" spans="1:28" x14ac:dyDescent="0.3">
      <c r="A281" t="s">
        <v>362</v>
      </c>
      <c r="B281" s="1">
        <v>45855</v>
      </c>
      <c r="C281" t="s">
        <v>33</v>
      </c>
      <c r="D281" t="s">
        <v>22</v>
      </c>
      <c r="E281" t="s">
        <v>48</v>
      </c>
      <c r="F281" t="s">
        <v>24</v>
      </c>
      <c r="G281" t="s">
        <v>25</v>
      </c>
      <c r="H281" t="s">
        <v>43</v>
      </c>
      <c r="I281" t="s">
        <v>27</v>
      </c>
      <c r="J281">
        <v>9.3000000000000007</v>
      </c>
      <c r="K281">
        <v>24</v>
      </c>
      <c r="L281" t="s">
        <v>28</v>
      </c>
      <c r="M281">
        <v>2</v>
      </c>
      <c r="N281">
        <v>4.0999999999999996</v>
      </c>
      <c r="O281">
        <v>450</v>
      </c>
      <c r="P281">
        <v>4185</v>
      </c>
      <c r="Q281" t="s">
        <v>114</v>
      </c>
      <c r="R281">
        <v>7</v>
      </c>
      <c r="S281" t="s">
        <v>37</v>
      </c>
      <c r="T281" t="s">
        <v>84</v>
      </c>
      <c r="U281" t="str">
        <f>TRIM(CLEAN(tbl_Operations[[#This Row],[Location]]))</f>
        <v>Noida</v>
      </c>
      <c r="V281" t="str">
        <f>TRIM(CLEAN(tbl_Operations[[#This Row],[Channel]]))</f>
        <v>Email</v>
      </c>
      <c r="W281" t="str">
        <f t="shared" si="20"/>
        <v>Compliance Request</v>
      </c>
      <c r="X281" t="str">
        <f t="shared" si="21"/>
        <v>It</v>
      </c>
      <c r="Y281" t="str">
        <f t="shared" si="22"/>
        <v>Within SLA</v>
      </c>
      <c r="Z281" t="str">
        <f t="shared" si="23"/>
        <v>Normal</v>
      </c>
      <c r="AA281" t="str" cm="1">
        <f t="array" ref="AA281">_xlfn.IFS(
J281&lt;=K281*0.5,"Excellent",
J281&lt;=K281,"Good",
J281&lt;=K281*1.5,"At Risk",
TRUE,"Critical"
)</f>
        <v>Excellent</v>
      </c>
      <c r="AB281" t="str">
        <f t="shared" si="24"/>
        <v>Reworked</v>
      </c>
    </row>
    <row r="282" spans="1:28" x14ac:dyDescent="0.3">
      <c r="A282" t="s">
        <v>363</v>
      </c>
      <c r="B282" s="1">
        <v>45825</v>
      </c>
      <c r="C282" t="s">
        <v>21</v>
      </c>
      <c r="D282" t="s">
        <v>22</v>
      </c>
      <c r="E282" t="s">
        <v>23</v>
      </c>
      <c r="F282" t="s">
        <v>61</v>
      </c>
      <c r="G282" t="s">
        <v>42</v>
      </c>
      <c r="H282" t="s">
        <v>75</v>
      </c>
      <c r="I282" t="s">
        <v>27</v>
      </c>
      <c r="J282">
        <v>7.9</v>
      </c>
      <c r="K282">
        <v>12</v>
      </c>
      <c r="L282" t="s">
        <v>28</v>
      </c>
      <c r="M282">
        <v>0</v>
      </c>
      <c r="N282">
        <v>5</v>
      </c>
      <c r="O282">
        <v>280</v>
      </c>
      <c r="P282">
        <v>2212</v>
      </c>
      <c r="Q282" t="s">
        <v>29</v>
      </c>
      <c r="R282">
        <v>6</v>
      </c>
      <c r="S282" t="s">
        <v>30</v>
      </c>
      <c r="T282" t="s">
        <v>38</v>
      </c>
      <c r="U282" t="str">
        <f>TRIM(CLEAN(tbl_Operations[[#This Row],[Location]]))</f>
        <v>Noida</v>
      </c>
      <c r="V282" t="str">
        <f>TRIM(CLEAN(tbl_Operations[[#This Row],[Channel]]))</f>
        <v>Portal</v>
      </c>
      <c r="W282" t="str">
        <f t="shared" si="20"/>
        <v>Invoice Query</v>
      </c>
      <c r="X282" t="str">
        <f t="shared" si="21"/>
        <v>Customer Support</v>
      </c>
      <c r="Y282" t="str">
        <f t="shared" si="22"/>
        <v>Within SLA</v>
      </c>
      <c r="Z282" t="str">
        <f t="shared" si="23"/>
        <v>Normal</v>
      </c>
      <c r="AA282" t="str" cm="1">
        <f t="array" ref="AA282">_xlfn.IFS(
J282&lt;=K282*0.5,"Excellent",
J282&lt;=K282,"Good",
J282&lt;=K282*1.5,"At Risk",
TRUE,"Critical"
)</f>
        <v>Good</v>
      </c>
      <c r="AB282" t="str">
        <f t="shared" si="24"/>
        <v>No Rework</v>
      </c>
    </row>
    <row r="283" spans="1:28" x14ac:dyDescent="0.3">
      <c r="A283" t="s">
        <v>364</v>
      </c>
      <c r="B283" s="1">
        <v>45805</v>
      </c>
      <c r="C283" t="s">
        <v>21</v>
      </c>
      <c r="D283" t="s">
        <v>55</v>
      </c>
      <c r="E283" t="s">
        <v>92</v>
      </c>
      <c r="F283" t="s">
        <v>146</v>
      </c>
      <c r="G283" t="s">
        <v>25</v>
      </c>
      <c r="H283" t="s">
        <v>50</v>
      </c>
      <c r="I283" t="s">
        <v>27</v>
      </c>
      <c r="J283">
        <v>11.1</v>
      </c>
      <c r="K283">
        <v>4</v>
      </c>
      <c r="L283" t="s">
        <v>63</v>
      </c>
      <c r="M283">
        <v>0</v>
      </c>
      <c r="N283">
        <v>4.5999999999999996</v>
      </c>
      <c r="O283">
        <v>400</v>
      </c>
      <c r="P283">
        <v>4440</v>
      </c>
      <c r="Q283" t="s">
        <v>44</v>
      </c>
      <c r="R283">
        <v>5</v>
      </c>
      <c r="S283" t="s">
        <v>30</v>
      </c>
      <c r="T283" t="s">
        <v>86</v>
      </c>
      <c r="U283" t="str">
        <f>TRIM(CLEAN(tbl_Operations[[#This Row],[Location]]))</f>
        <v>Hyderabad</v>
      </c>
      <c r="V283" t="str">
        <f>TRIM(CLEAN(tbl_Operations[[#This Row],[Channel]]))</f>
        <v>Email</v>
      </c>
      <c r="W283" t="str">
        <f t="shared" si="20"/>
        <v>Report Request</v>
      </c>
      <c r="X283" t="str">
        <f t="shared" si="21"/>
        <v>Customer Support</v>
      </c>
      <c r="Y283" t="str">
        <f t="shared" si="22"/>
        <v>SLA Breach</v>
      </c>
      <c r="Z283" t="str">
        <f t="shared" si="23"/>
        <v>Normal</v>
      </c>
      <c r="AA283" t="str" cm="1">
        <f t="array" ref="AA283">_xlfn.IFS(
J283&lt;=K283*0.5,"Excellent",
J283&lt;=K283,"Good",
J283&lt;=K283*1.5,"At Risk",
TRUE,"Critical"
)</f>
        <v>Critical</v>
      </c>
      <c r="AB283" t="str">
        <f t="shared" si="24"/>
        <v>No Rework</v>
      </c>
    </row>
    <row r="284" spans="1:28" x14ac:dyDescent="0.3">
      <c r="A284" t="s">
        <v>365</v>
      </c>
      <c r="B284" s="1">
        <v>45819</v>
      </c>
      <c r="C284" t="s">
        <v>21</v>
      </c>
      <c r="D284" t="s">
        <v>41</v>
      </c>
      <c r="E284" t="s">
        <v>35</v>
      </c>
      <c r="F284" t="s">
        <v>61</v>
      </c>
      <c r="G284" t="s">
        <v>25</v>
      </c>
      <c r="H284" t="s">
        <v>50</v>
      </c>
      <c r="I284" t="s">
        <v>27</v>
      </c>
      <c r="J284">
        <v>18.5</v>
      </c>
      <c r="K284">
        <v>12</v>
      </c>
      <c r="L284" t="s">
        <v>63</v>
      </c>
      <c r="M284">
        <v>0</v>
      </c>
      <c r="N284">
        <v>4.3</v>
      </c>
      <c r="O284">
        <v>280</v>
      </c>
      <c r="P284">
        <v>5180</v>
      </c>
      <c r="Q284" t="s">
        <v>29</v>
      </c>
      <c r="R284">
        <v>6</v>
      </c>
      <c r="S284" t="s">
        <v>30</v>
      </c>
      <c r="T284" t="s">
        <v>86</v>
      </c>
      <c r="U284" t="str">
        <f>TRIM(CLEAN(tbl_Operations[[#This Row],[Location]]))</f>
        <v>Bengaluru</v>
      </c>
      <c r="V284" t="str">
        <f>TRIM(CLEAN(tbl_Operations[[#This Row],[Channel]]))</f>
        <v>Email</v>
      </c>
      <c r="W284" t="str">
        <f t="shared" si="20"/>
        <v>Employee Query</v>
      </c>
      <c r="X284" t="str">
        <f t="shared" si="21"/>
        <v>Customer Support</v>
      </c>
      <c r="Y284" t="str">
        <f t="shared" si="22"/>
        <v>SLA Breach</v>
      </c>
      <c r="Z284" t="str">
        <f t="shared" si="23"/>
        <v>Normal</v>
      </c>
      <c r="AA284" t="str" cm="1">
        <f t="array" ref="AA284">_xlfn.IFS(
J284&lt;=K284*0.5,"Excellent",
J284&lt;=K284,"Good",
J284&lt;=K284*1.5,"At Risk",
TRUE,"Critical"
)</f>
        <v>Critical</v>
      </c>
      <c r="AB284" t="str">
        <f t="shared" si="24"/>
        <v>No Rework</v>
      </c>
    </row>
    <row r="285" spans="1:28" x14ac:dyDescent="0.3">
      <c r="A285" t="s">
        <v>366</v>
      </c>
      <c r="B285" s="1">
        <v>45834</v>
      </c>
      <c r="C285" t="s">
        <v>77</v>
      </c>
      <c r="D285" t="s">
        <v>22</v>
      </c>
      <c r="E285" t="s">
        <v>56</v>
      </c>
      <c r="F285" t="s">
        <v>24</v>
      </c>
      <c r="G285" t="s">
        <v>42</v>
      </c>
      <c r="H285" t="s">
        <v>26</v>
      </c>
      <c r="I285" t="s">
        <v>27</v>
      </c>
      <c r="J285">
        <v>2.4</v>
      </c>
      <c r="K285">
        <v>24</v>
      </c>
      <c r="L285" t="s">
        <v>28</v>
      </c>
      <c r="M285">
        <v>0</v>
      </c>
      <c r="N285">
        <v>5</v>
      </c>
      <c r="O285">
        <v>280</v>
      </c>
      <c r="P285">
        <v>672</v>
      </c>
      <c r="Q285" t="s">
        <v>29</v>
      </c>
      <c r="R285">
        <v>6</v>
      </c>
      <c r="S285" t="s">
        <v>30</v>
      </c>
      <c r="T285" t="s">
        <v>84</v>
      </c>
      <c r="U285" t="str">
        <f>TRIM(CLEAN(tbl_Operations[[#This Row],[Location]]))</f>
        <v>Noida</v>
      </c>
      <c r="V285" t="str">
        <f>TRIM(CLEAN(tbl_Operations[[#This Row],[Channel]]))</f>
        <v>Portal</v>
      </c>
      <c r="W285" t="str">
        <f t="shared" si="20"/>
        <v>Vendor Query</v>
      </c>
      <c r="X285" t="str">
        <f t="shared" si="21"/>
        <v>Finance</v>
      </c>
      <c r="Y285" t="str">
        <f t="shared" si="22"/>
        <v>Within SLA</v>
      </c>
      <c r="Z285" t="str">
        <f t="shared" si="23"/>
        <v>Normal</v>
      </c>
      <c r="AA285" t="str" cm="1">
        <f t="array" ref="AA285">_xlfn.IFS(
J285&lt;=K285*0.5,"Excellent",
J285&lt;=K285,"Good",
J285&lt;=K285*1.5,"At Risk",
TRUE,"Critical"
)</f>
        <v>Excellent</v>
      </c>
      <c r="AB285" t="str">
        <f t="shared" si="24"/>
        <v>No Rework</v>
      </c>
    </row>
    <row r="286" spans="1:28" x14ac:dyDescent="0.3">
      <c r="A286" t="s">
        <v>367</v>
      </c>
      <c r="B286" s="1">
        <v>45959</v>
      </c>
      <c r="C286" t="s">
        <v>54</v>
      </c>
      <c r="D286" t="s">
        <v>47</v>
      </c>
      <c r="E286" t="s">
        <v>74</v>
      </c>
      <c r="F286" t="s">
        <v>24</v>
      </c>
      <c r="G286" t="s">
        <v>62</v>
      </c>
      <c r="H286" t="s">
        <v>26</v>
      </c>
      <c r="I286" t="s">
        <v>27</v>
      </c>
      <c r="J286">
        <v>10.5</v>
      </c>
      <c r="K286">
        <v>24</v>
      </c>
      <c r="L286" t="s">
        <v>28</v>
      </c>
      <c r="M286">
        <v>2</v>
      </c>
      <c r="N286">
        <v>3.5</v>
      </c>
      <c r="O286">
        <v>280</v>
      </c>
      <c r="P286">
        <v>2940</v>
      </c>
      <c r="Q286" t="s">
        <v>51</v>
      </c>
      <c r="R286">
        <v>10</v>
      </c>
      <c r="S286" t="s">
        <v>52</v>
      </c>
      <c r="T286" t="s">
        <v>86</v>
      </c>
      <c r="U286" t="str">
        <f>TRIM(CLEAN(tbl_Operations[[#This Row],[Location]]))</f>
        <v>Gurugram</v>
      </c>
      <c r="V286" t="str">
        <f>TRIM(CLEAN(tbl_Operations[[#This Row],[Channel]]))</f>
        <v>Teams</v>
      </c>
      <c r="W286" t="str">
        <f t="shared" si="20"/>
        <v>System Issue</v>
      </c>
      <c r="X286" t="str">
        <f t="shared" si="21"/>
        <v>Hr</v>
      </c>
      <c r="Y286" t="str">
        <f t="shared" si="22"/>
        <v>Within SLA</v>
      </c>
      <c r="Z286" t="str">
        <f t="shared" si="23"/>
        <v>Normal</v>
      </c>
      <c r="AA286" t="str" cm="1">
        <f t="array" ref="AA286">_xlfn.IFS(
J286&lt;=K286*0.5,"Excellent",
J286&lt;=K286,"Good",
J286&lt;=K286*1.5,"At Risk",
TRUE,"Critical"
)</f>
        <v>Excellent</v>
      </c>
      <c r="AB286" t="str">
        <f t="shared" si="24"/>
        <v>Reworked</v>
      </c>
    </row>
    <row r="287" spans="1:28" x14ac:dyDescent="0.3">
      <c r="A287" t="s">
        <v>368</v>
      </c>
      <c r="B287" s="1">
        <v>45910</v>
      </c>
      <c r="C287" t="s">
        <v>40</v>
      </c>
      <c r="D287" t="s">
        <v>34</v>
      </c>
      <c r="E287" t="s">
        <v>70</v>
      </c>
      <c r="F287" t="s">
        <v>24</v>
      </c>
      <c r="G287" t="s">
        <v>25</v>
      </c>
      <c r="H287" t="s">
        <v>43</v>
      </c>
      <c r="I287" t="s">
        <v>101</v>
      </c>
      <c r="J287">
        <v>19.100000000000001</v>
      </c>
      <c r="K287">
        <v>24</v>
      </c>
      <c r="L287" t="s">
        <v>28</v>
      </c>
      <c r="M287">
        <v>2</v>
      </c>
      <c r="N287">
        <v>4.3</v>
      </c>
      <c r="O287">
        <v>400</v>
      </c>
      <c r="P287">
        <v>7640</v>
      </c>
      <c r="Q287" t="s">
        <v>83</v>
      </c>
      <c r="R287">
        <v>9</v>
      </c>
      <c r="S287" t="s">
        <v>37</v>
      </c>
      <c r="T287" t="s">
        <v>86</v>
      </c>
      <c r="U287" t="str">
        <f>TRIM(CLEAN(tbl_Operations[[#This Row],[Location]]))</f>
        <v>Mumbai</v>
      </c>
      <c r="V287" t="str">
        <f>TRIM(CLEAN(tbl_Operations[[#This Row],[Channel]]))</f>
        <v>Email</v>
      </c>
      <c r="W287" t="str">
        <f t="shared" si="20"/>
        <v>Data Correction</v>
      </c>
      <c r="X287" t="str">
        <f t="shared" si="21"/>
        <v>Procurement</v>
      </c>
      <c r="Y287" t="str">
        <f t="shared" si="22"/>
        <v>Within SLA</v>
      </c>
      <c r="Z287" t="str">
        <f t="shared" si="23"/>
        <v>Normal</v>
      </c>
      <c r="AA287" t="str" cm="1">
        <f t="array" ref="AA287">_xlfn.IFS(
J287&lt;=K287*0.5,"Excellent",
J287&lt;=K287,"Good",
J287&lt;=K287*1.5,"At Risk",
TRUE,"Critical"
)</f>
        <v>Good</v>
      </c>
      <c r="AB287" t="str">
        <f t="shared" si="24"/>
        <v>Reworked</v>
      </c>
    </row>
    <row r="288" spans="1:28" x14ac:dyDescent="0.3">
      <c r="A288" t="s">
        <v>369</v>
      </c>
      <c r="B288" s="1">
        <v>45828</v>
      </c>
      <c r="C288" t="s">
        <v>54</v>
      </c>
      <c r="D288" t="s">
        <v>41</v>
      </c>
      <c r="E288" t="s">
        <v>35</v>
      </c>
      <c r="F288" t="s">
        <v>49</v>
      </c>
      <c r="G288" t="s">
        <v>42</v>
      </c>
      <c r="H288" t="s">
        <v>66</v>
      </c>
      <c r="I288" t="s">
        <v>27</v>
      </c>
      <c r="J288">
        <v>9.9</v>
      </c>
      <c r="K288">
        <v>48</v>
      </c>
      <c r="L288" t="s">
        <v>28</v>
      </c>
      <c r="M288">
        <v>0</v>
      </c>
      <c r="N288">
        <v>5</v>
      </c>
      <c r="O288">
        <v>320</v>
      </c>
      <c r="P288">
        <v>3168</v>
      </c>
      <c r="Q288" t="s">
        <v>29</v>
      </c>
      <c r="R288">
        <v>6</v>
      </c>
      <c r="S288" t="s">
        <v>30</v>
      </c>
      <c r="T288" t="s">
        <v>45</v>
      </c>
      <c r="U288" t="str">
        <f>TRIM(CLEAN(tbl_Operations[[#This Row],[Location]]))</f>
        <v>Bengaluru</v>
      </c>
      <c r="V288" t="str">
        <f>TRIM(CLEAN(tbl_Operations[[#This Row],[Channel]]))</f>
        <v>Portal</v>
      </c>
      <c r="W288" t="str">
        <f t="shared" si="20"/>
        <v>Employee Query</v>
      </c>
      <c r="X288" t="str">
        <f t="shared" si="21"/>
        <v>Hr</v>
      </c>
      <c r="Y288" t="str">
        <f t="shared" si="22"/>
        <v>Within SLA</v>
      </c>
      <c r="Z288" t="str">
        <f t="shared" si="23"/>
        <v>Normal</v>
      </c>
      <c r="AA288" t="str" cm="1">
        <f t="array" ref="AA288">_xlfn.IFS(
J288&lt;=K288*0.5,"Excellent",
J288&lt;=K288,"Good",
J288&lt;=K288*1.5,"At Risk",
TRUE,"Critical"
)</f>
        <v>Excellent</v>
      </c>
      <c r="AB288" t="str">
        <f t="shared" si="24"/>
        <v>No Rework</v>
      </c>
    </row>
    <row r="289" spans="1:28" x14ac:dyDescent="0.3">
      <c r="A289" t="s">
        <v>370</v>
      </c>
      <c r="B289" s="1">
        <v>45751</v>
      </c>
      <c r="C289" t="s">
        <v>21</v>
      </c>
      <c r="D289" t="s">
        <v>22</v>
      </c>
      <c r="E289" t="s">
        <v>56</v>
      </c>
      <c r="F289" t="s">
        <v>49</v>
      </c>
      <c r="G289" t="s">
        <v>25</v>
      </c>
      <c r="H289" t="s">
        <v>43</v>
      </c>
      <c r="I289" t="s">
        <v>88</v>
      </c>
      <c r="J289">
        <v>7.1</v>
      </c>
      <c r="K289">
        <v>48</v>
      </c>
      <c r="L289" t="s">
        <v>28</v>
      </c>
      <c r="M289">
        <v>2</v>
      </c>
      <c r="N289">
        <v>4.2</v>
      </c>
      <c r="O289">
        <v>350</v>
      </c>
      <c r="P289">
        <v>2485</v>
      </c>
      <c r="Q289" t="s">
        <v>89</v>
      </c>
      <c r="R289">
        <v>4</v>
      </c>
      <c r="S289" t="s">
        <v>30</v>
      </c>
      <c r="T289" t="s">
        <v>45</v>
      </c>
      <c r="U289" t="str">
        <f>TRIM(CLEAN(tbl_Operations[[#This Row],[Location]]))</f>
        <v>Noida</v>
      </c>
      <c r="V289" t="str">
        <f>TRIM(CLEAN(tbl_Operations[[#This Row],[Channel]]))</f>
        <v>Email</v>
      </c>
      <c r="W289" t="str">
        <f t="shared" si="20"/>
        <v>Vendor Query</v>
      </c>
      <c r="X289" t="str">
        <f t="shared" si="21"/>
        <v>Customer Support</v>
      </c>
      <c r="Y289" t="str">
        <f t="shared" si="22"/>
        <v>Within SLA</v>
      </c>
      <c r="Z289" t="str">
        <f t="shared" si="23"/>
        <v>Normal</v>
      </c>
      <c r="AA289" t="str" cm="1">
        <f t="array" ref="AA289">_xlfn.IFS(
J289&lt;=K289*0.5,"Excellent",
J289&lt;=K289,"Good",
J289&lt;=K289*1.5,"At Risk",
TRUE,"Critical"
)</f>
        <v>Excellent</v>
      </c>
      <c r="AB289" t="str">
        <f t="shared" si="24"/>
        <v>Reworked</v>
      </c>
    </row>
    <row r="290" spans="1:28" x14ac:dyDescent="0.3">
      <c r="A290" t="s">
        <v>371</v>
      </c>
      <c r="B290" s="1">
        <v>45805</v>
      </c>
      <c r="C290" t="s">
        <v>77</v>
      </c>
      <c r="D290" t="s">
        <v>60</v>
      </c>
      <c r="E290" t="s">
        <v>48</v>
      </c>
      <c r="F290" t="s">
        <v>24</v>
      </c>
      <c r="G290" t="s">
        <v>25</v>
      </c>
      <c r="H290" t="s">
        <v>66</v>
      </c>
      <c r="I290" t="s">
        <v>27</v>
      </c>
      <c r="J290">
        <v>27.2</v>
      </c>
      <c r="K290">
        <v>24</v>
      </c>
      <c r="L290" t="s">
        <v>63</v>
      </c>
      <c r="M290">
        <v>0</v>
      </c>
      <c r="N290">
        <v>4.2</v>
      </c>
      <c r="O290">
        <v>280</v>
      </c>
      <c r="P290">
        <v>7616</v>
      </c>
      <c r="Q290" t="s">
        <v>44</v>
      </c>
      <c r="R290">
        <v>5</v>
      </c>
      <c r="S290" t="s">
        <v>30</v>
      </c>
      <c r="T290" t="s">
        <v>86</v>
      </c>
      <c r="U290" t="str">
        <f>TRIM(CLEAN(tbl_Operations[[#This Row],[Location]]))</f>
        <v>Pune</v>
      </c>
      <c r="V290" t="str">
        <f>TRIM(CLEAN(tbl_Operations[[#This Row],[Channel]]))</f>
        <v>Email</v>
      </c>
      <c r="W290" t="str">
        <f t="shared" si="20"/>
        <v>Compliance Request</v>
      </c>
      <c r="X290" t="str">
        <f t="shared" si="21"/>
        <v>Finance</v>
      </c>
      <c r="Y290" t="str">
        <f t="shared" si="22"/>
        <v>SLA Breach</v>
      </c>
      <c r="Z290" t="str">
        <f t="shared" si="23"/>
        <v>Normal</v>
      </c>
      <c r="AA290" t="str" cm="1">
        <f t="array" ref="AA290">_xlfn.IFS(
J290&lt;=K290*0.5,"Excellent",
J290&lt;=K290,"Good",
J290&lt;=K290*1.5,"At Risk",
TRUE,"Critical"
)</f>
        <v>At Risk</v>
      </c>
      <c r="AB290" t="str">
        <f t="shared" si="24"/>
        <v>No Rework</v>
      </c>
    </row>
    <row r="291" spans="1:28" x14ac:dyDescent="0.3">
      <c r="A291" t="s">
        <v>372</v>
      </c>
      <c r="B291" s="1">
        <v>45984</v>
      </c>
      <c r="C291" t="s">
        <v>91</v>
      </c>
      <c r="D291" t="s">
        <v>41</v>
      </c>
      <c r="E291" t="s">
        <v>48</v>
      </c>
      <c r="F291" t="s">
        <v>49</v>
      </c>
      <c r="G291" t="s">
        <v>25</v>
      </c>
      <c r="H291" t="s">
        <v>26</v>
      </c>
      <c r="I291" t="s">
        <v>27</v>
      </c>
      <c r="J291">
        <v>22.8</v>
      </c>
      <c r="K291">
        <v>48</v>
      </c>
      <c r="L291" t="s">
        <v>28</v>
      </c>
      <c r="M291">
        <v>0</v>
      </c>
      <c r="N291">
        <v>4.5999999999999996</v>
      </c>
      <c r="O291">
        <v>280</v>
      </c>
      <c r="P291">
        <v>6384</v>
      </c>
      <c r="Q291" t="s">
        <v>67</v>
      </c>
      <c r="R291">
        <v>11</v>
      </c>
      <c r="S291" t="s">
        <v>52</v>
      </c>
      <c r="T291" t="s">
        <v>102</v>
      </c>
      <c r="U291" t="str">
        <f>TRIM(CLEAN(tbl_Operations[[#This Row],[Location]]))</f>
        <v>Bengaluru</v>
      </c>
      <c r="V291" t="str">
        <f>TRIM(CLEAN(tbl_Operations[[#This Row],[Channel]]))</f>
        <v>Email</v>
      </c>
      <c r="W291" t="str">
        <f t="shared" si="20"/>
        <v>Compliance Request</v>
      </c>
      <c r="X291" t="str">
        <f t="shared" si="21"/>
        <v>Operations</v>
      </c>
      <c r="Y291" t="str">
        <f t="shared" si="22"/>
        <v>Within SLA</v>
      </c>
      <c r="Z291" t="str">
        <f t="shared" si="23"/>
        <v>Normal</v>
      </c>
      <c r="AA291" t="str" cm="1">
        <f t="array" ref="AA291">_xlfn.IFS(
J291&lt;=K291*0.5,"Excellent",
J291&lt;=K291,"Good",
J291&lt;=K291*1.5,"At Risk",
TRUE,"Critical"
)</f>
        <v>Excellent</v>
      </c>
      <c r="AB291" t="str">
        <f t="shared" si="24"/>
        <v>No Rework</v>
      </c>
    </row>
    <row r="292" spans="1:28" x14ac:dyDescent="0.3">
      <c r="A292" t="s">
        <v>373</v>
      </c>
      <c r="B292" s="1">
        <v>45850</v>
      </c>
      <c r="C292" t="s">
        <v>33</v>
      </c>
      <c r="D292" t="s">
        <v>55</v>
      </c>
      <c r="E292" t="s">
        <v>23</v>
      </c>
      <c r="F292" t="s">
        <v>24</v>
      </c>
      <c r="G292" t="s">
        <v>25</v>
      </c>
      <c r="H292" t="s">
        <v>43</v>
      </c>
      <c r="I292" t="s">
        <v>88</v>
      </c>
      <c r="J292">
        <v>3.7</v>
      </c>
      <c r="K292">
        <v>24</v>
      </c>
      <c r="L292" t="s">
        <v>28</v>
      </c>
      <c r="M292">
        <v>2</v>
      </c>
      <c r="N292">
        <v>4.2</v>
      </c>
      <c r="O292">
        <v>320</v>
      </c>
      <c r="P292">
        <v>1184</v>
      </c>
      <c r="Q292" t="s">
        <v>114</v>
      </c>
      <c r="R292">
        <v>7</v>
      </c>
      <c r="S292" t="s">
        <v>37</v>
      </c>
      <c r="T292" t="s">
        <v>68</v>
      </c>
      <c r="U292" t="str">
        <f>TRIM(CLEAN(tbl_Operations[[#This Row],[Location]]))</f>
        <v>Hyderabad</v>
      </c>
      <c r="V292" t="str">
        <f>TRIM(CLEAN(tbl_Operations[[#This Row],[Channel]]))</f>
        <v>Email</v>
      </c>
      <c r="W292" t="str">
        <f t="shared" si="20"/>
        <v>Invoice Query</v>
      </c>
      <c r="X292" t="str">
        <f t="shared" si="21"/>
        <v>It</v>
      </c>
      <c r="Y292" t="str">
        <f t="shared" si="22"/>
        <v>Within SLA</v>
      </c>
      <c r="Z292" t="str">
        <f t="shared" si="23"/>
        <v>Normal</v>
      </c>
      <c r="AA292" t="str" cm="1">
        <f t="array" ref="AA292">_xlfn.IFS(
J292&lt;=K292*0.5,"Excellent",
J292&lt;=K292,"Good",
J292&lt;=K292*1.5,"At Risk",
TRUE,"Critical"
)</f>
        <v>Excellent</v>
      </c>
      <c r="AB292" t="str">
        <f t="shared" si="24"/>
        <v>Reworked</v>
      </c>
    </row>
    <row r="293" spans="1:28" x14ac:dyDescent="0.3">
      <c r="A293" t="s">
        <v>374</v>
      </c>
      <c r="B293" s="1">
        <v>45768</v>
      </c>
      <c r="C293" t="s">
        <v>91</v>
      </c>
      <c r="D293" t="s">
        <v>55</v>
      </c>
      <c r="E293" t="s">
        <v>70</v>
      </c>
      <c r="F293" t="s">
        <v>49</v>
      </c>
      <c r="G293" t="s">
        <v>25</v>
      </c>
      <c r="H293" t="s">
        <v>66</v>
      </c>
      <c r="I293" t="s">
        <v>27</v>
      </c>
      <c r="J293">
        <v>5.9</v>
      </c>
      <c r="K293">
        <v>48</v>
      </c>
      <c r="L293" t="s">
        <v>28</v>
      </c>
      <c r="M293">
        <v>0</v>
      </c>
      <c r="N293">
        <v>5</v>
      </c>
      <c r="O293">
        <v>400</v>
      </c>
      <c r="P293">
        <v>2360</v>
      </c>
      <c r="Q293" t="s">
        <v>89</v>
      </c>
      <c r="R293">
        <v>4</v>
      </c>
      <c r="S293" t="s">
        <v>30</v>
      </c>
      <c r="T293" t="s">
        <v>31</v>
      </c>
      <c r="U293" t="str">
        <f>TRIM(CLEAN(tbl_Operations[[#This Row],[Location]]))</f>
        <v>Hyderabad</v>
      </c>
      <c r="V293" t="str">
        <f>TRIM(CLEAN(tbl_Operations[[#This Row],[Channel]]))</f>
        <v>Email</v>
      </c>
      <c r="W293" t="str">
        <f t="shared" si="20"/>
        <v>Data Correction</v>
      </c>
      <c r="X293" t="str">
        <f t="shared" si="21"/>
        <v>Operations</v>
      </c>
      <c r="Y293" t="str">
        <f t="shared" si="22"/>
        <v>Within SLA</v>
      </c>
      <c r="Z293" t="str">
        <f t="shared" si="23"/>
        <v>Normal</v>
      </c>
      <c r="AA293" t="str" cm="1">
        <f t="array" ref="AA293">_xlfn.IFS(
J293&lt;=K293*0.5,"Excellent",
J293&lt;=K293,"Good",
J293&lt;=K293*1.5,"At Risk",
TRUE,"Critical"
)</f>
        <v>Excellent</v>
      </c>
      <c r="AB293" t="str">
        <f t="shared" si="24"/>
        <v>No Rework</v>
      </c>
    </row>
    <row r="294" spans="1:28" x14ac:dyDescent="0.3">
      <c r="A294" t="s">
        <v>375</v>
      </c>
      <c r="B294" s="1">
        <v>45702</v>
      </c>
      <c r="C294" t="s">
        <v>91</v>
      </c>
      <c r="D294" t="s">
        <v>47</v>
      </c>
      <c r="E294" t="s">
        <v>70</v>
      </c>
      <c r="F294" t="s">
        <v>49</v>
      </c>
      <c r="G294" t="s">
        <v>42</v>
      </c>
      <c r="H294" t="s">
        <v>43</v>
      </c>
      <c r="I294" t="s">
        <v>27</v>
      </c>
      <c r="J294">
        <v>5.4</v>
      </c>
      <c r="K294">
        <v>48</v>
      </c>
      <c r="L294" t="s">
        <v>28</v>
      </c>
      <c r="M294">
        <v>0</v>
      </c>
      <c r="N294">
        <v>5</v>
      </c>
      <c r="O294">
        <v>400</v>
      </c>
      <c r="P294">
        <v>2160</v>
      </c>
      <c r="Q294" t="s">
        <v>57</v>
      </c>
      <c r="R294">
        <v>2</v>
      </c>
      <c r="S294" t="s">
        <v>58</v>
      </c>
      <c r="T294" t="s">
        <v>45</v>
      </c>
      <c r="U294" t="str">
        <f>TRIM(CLEAN(tbl_Operations[[#This Row],[Location]]))</f>
        <v>Gurugram</v>
      </c>
      <c r="V294" t="str">
        <f>TRIM(CLEAN(tbl_Operations[[#This Row],[Channel]]))</f>
        <v>Portal</v>
      </c>
      <c r="W294" t="str">
        <f t="shared" si="20"/>
        <v>Data Correction</v>
      </c>
      <c r="X294" t="str">
        <f t="shared" si="21"/>
        <v>Operations</v>
      </c>
      <c r="Y294" t="str">
        <f t="shared" si="22"/>
        <v>Within SLA</v>
      </c>
      <c r="Z294" t="str">
        <f t="shared" si="23"/>
        <v>Normal</v>
      </c>
      <c r="AA294" t="str" cm="1">
        <f t="array" ref="AA294">_xlfn.IFS(
J294&lt;=K294*0.5,"Excellent",
J294&lt;=K294,"Good",
J294&lt;=K294*1.5,"At Risk",
TRUE,"Critical"
)</f>
        <v>Excellent</v>
      </c>
      <c r="AB294" t="str">
        <f t="shared" si="24"/>
        <v>No Rework</v>
      </c>
    </row>
    <row r="295" spans="1:28" x14ac:dyDescent="0.3">
      <c r="A295" t="s">
        <v>376</v>
      </c>
      <c r="B295" s="1">
        <v>46009</v>
      </c>
      <c r="C295" t="s">
        <v>77</v>
      </c>
      <c r="D295" t="s">
        <v>55</v>
      </c>
      <c r="E295" t="s">
        <v>70</v>
      </c>
      <c r="F295" t="s">
        <v>24</v>
      </c>
      <c r="G295" t="s">
        <v>25</v>
      </c>
      <c r="H295" t="s">
        <v>26</v>
      </c>
      <c r="I295" t="s">
        <v>27</v>
      </c>
      <c r="J295">
        <v>8</v>
      </c>
      <c r="K295">
        <v>24</v>
      </c>
      <c r="L295" t="s">
        <v>28</v>
      </c>
      <c r="M295">
        <v>0</v>
      </c>
      <c r="N295">
        <v>4.9000000000000004</v>
      </c>
      <c r="O295">
        <v>320</v>
      </c>
      <c r="P295">
        <v>2560</v>
      </c>
      <c r="Q295" t="s">
        <v>71</v>
      </c>
      <c r="R295">
        <v>12</v>
      </c>
      <c r="S295" t="s">
        <v>52</v>
      </c>
      <c r="T295" t="s">
        <v>84</v>
      </c>
      <c r="U295" t="str">
        <f>TRIM(CLEAN(tbl_Operations[[#This Row],[Location]]))</f>
        <v>Hyderabad</v>
      </c>
      <c r="V295" t="str">
        <f>TRIM(CLEAN(tbl_Operations[[#This Row],[Channel]]))</f>
        <v>Email</v>
      </c>
      <c r="W295" t="str">
        <f t="shared" si="20"/>
        <v>Data Correction</v>
      </c>
      <c r="X295" t="str">
        <f t="shared" si="21"/>
        <v>Finance</v>
      </c>
      <c r="Y295" t="str">
        <f t="shared" si="22"/>
        <v>Within SLA</v>
      </c>
      <c r="Z295" t="str">
        <f t="shared" si="23"/>
        <v>Normal</v>
      </c>
      <c r="AA295" t="str" cm="1">
        <f t="array" ref="AA295">_xlfn.IFS(
J295&lt;=K295*0.5,"Excellent",
J295&lt;=K295,"Good",
J295&lt;=K295*1.5,"At Risk",
TRUE,"Critical"
)</f>
        <v>Excellent</v>
      </c>
      <c r="AB295" t="str">
        <f t="shared" si="24"/>
        <v>No Rework</v>
      </c>
    </row>
    <row r="296" spans="1:28" x14ac:dyDescent="0.3">
      <c r="A296" t="s">
        <v>377</v>
      </c>
      <c r="B296" s="1">
        <v>45871</v>
      </c>
      <c r="C296" t="s">
        <v>91</v>
      </c>
      <c r="D296" t="s">
        <v>73</v>
      </c>
      <c r="E296" t="s">
        <v>48</v>
      </c>
      <c r="F296" t="s">
        <v>49</v>
      </c>
      <c r="G296" t="s">
        <v>62</v>
      </c>
      <c r="H296" t="s">
        <v>66</v>
      </c>
      <c r="I296" t="s">
        <v>27</v>
      </c>
      <c r="J296">
        <v>24.3</v>
      </c>
      <c r="K296">
        <v>48</v>
      </c>
      <c r="L296" t="s">
        <v>28</v>
      </c>
      <c r="M296">
        <v>0</v>
      </c>
      <c r="N296">
        <v>3.9</v>
      </c>
      <c r="O296">
        <v>280</v>
      </c>
      <c r="P296">
        <v>6804</v>
      </c>
      <c r="Q296" t="s">
        <v>36</v>
      </c>
      <c r="R296">
        <v>8</v>
      </c>
      <c r="S296" t="s">
        <v>37</v>
      </c>
      <c r="T296" t="s">
        <v>68</v>
      </c>
      <c r="U296" t="str">
        <f>TRIM(CLEAN(tbl_Operations[[#This Row],[Location]]))</f>
        <v>Chennai</v>
      </c>
      <c r="V296" t="str">
        <f>TRIM(CLEAN(tbl_Operations[[#This Row],[Channel]]))</f>
        <v>Teams</v>
      </c>
      <c r="W296" t="str">
        <f t="shared" si="20"/>
        <v>Compliance Request</v>
      </c>
      <c r="X296" t="str">
        <f t="shared" si="21"/>
        <v>Operations</v>
      </c>
      <c r="Y296" t="str">
        <f t="shared" si="22"/>
        <v>Within SLA</v>
      </c>
      <c r="Z296" t="str">
        <f t="shared" si="23"/>
        <v>Normal</v>
      </c>
      <c r="AA296" t="str" cm="1">
        <f t="array" ref="AA296">_xlfn.IFS(
J296&lt;=K296*0.5,"Excellent",
J296&lt;=K296,"Good",
J296&lt;=K296*1.5,"At Risk",
TRUE,"Critical"
)</f>
        <v>Good</v>
      </c>
      <c r="AB296" t="str">
        <f t="shared" si="24"/>
        <v>No Rework</v>
      </c>
    </row>
    <row r="297" spans="1:28" x14ac:dyDescent="0.3">
      <c r="A297" t="s">
        <v>378</v>
      </c>
      <c r="B297" s="1">
        <v>45659</v>
      </c>
      <c r="C297" t="s">
        <v>77</v>
      </c>
      <c r="D297" t="s">
        <v>47</v>
      </c>
      <c r="E297" t="s">
        <v>92</v>
      </c>
      <c r="F297" t="s">
        <v>49</v>
      </c>
      <c r="G297" t="s">
        <v>25</v>
      </c>
      <c r="H297" t="s">
        <v>26</v>
      </c>
      <c r="I297" t="s">
        <v>27</v>
      </c>
      <c r="J297">
        <v>6.4</v>
      </c>
      <c r="K297">
        <v>48</v>
      </c>
      <c r="L297" t="s">
        <v>28</v>
      </c>
      <c r="M297">
        <v>0</v>
      </c>
      <c r="N297">
        <v>5</v>
      </c>
      <c r="O297">
        <v>400</v>
      </c>
      <c r="P297">
        <v>2560</v>
      </c>
      <c r="Q297" t="s">
        <v>64</v>
      </c>
      <c r="R297">
        <v>1</v>
      </c>
      <c r="S297" t="s">
        <v>58</v>
      </c>
      <c r="T297" t="s">
        <v>84</v>
      </c>
      <c r="U297" t="str">
        <f>TRIM(CLEAN(tbl_Operations[[#This Row],[Location]]))</f>
        <v>Gurugram</v>
      </c>
      <c r="V297" t="str">
        <f>TRIM(CLEAN(tbl_Operations[[#This Row],[Channel]]))</f>
        <v>Email</v>
      </c>
      <c r="W297" t="str">
        <f t="shared" si="20"/>
        <v>Report Request</v>
      </c>
      <c r="X297" t="str">
        <f t="shared" si="21"/>
        <v>Finance</v>
      </c>
      <c r="Y297" t="str">
        <f t="shared" si="22"/>
        <v>Within SLA</v>
      </c>
      <c r="Z297" t="str">
        <f t="shared" si="23"/>
        <v>Normal</v>
      </c>
      <c r="AA297" t="str" cm="1">
        <f t="array" ref="AA297">_xlfn.IFS(
J297&lt;=K297*0.5,"Excellent",
J297&lt;=K297,"Good",
J297&lt;=K297*1.5,"At Risk",
TRUE,"Critical"
)</f>
        <v>Excellent</v>
      </c>
      <c r="AB297" t="str">
        <f t="shared" si="24"/>
        <v>No Rework</v>
      </c>
    </row>
    <row r="298" spans="1:28" x14ac:dyDescent="0.3">
      <c r="A298" t="s">
        <v>379</v>
      </c>
      <c r="B298" s="1">
        <v>46022</v>
      </c>
      <c r="C298" t="s">
        <v>33</v>
      </c>
      <c r="D298" t="s">
        <v>47</v>
      </c>
      <c r="E298" t="s">
        <v>48</v>
      </c>
      <c r="F298" t="s">
        <v>49</v>
      </c>
      <c r="G298" t="s">
        <v>42</v>
      </c>
      <c r="H298" t="s">
        <v>75</v>
      </c>
      <c r="I298" t="s">
        <v>27</v>
      </c>
      <c r="J298">
        <v>7.4</v>
      </c>
      <c r="K298">
        <v>48</v>
      </c>
      <c r="L298" t="s">
        <v>28</v>
      </c>
      <c r="M298">
        <v>0</v>
      </c>
      <c r="N298">
        <v>4.5</v>
      </c>
      <c r="O298">
        <v>400</v>
      </c>
      <c r="P298">
        <v>2960</v>
      </c>
      <c r="Q298" t="s">
        <v>71</v>
      </c>
      <c r="R298">
        <v>12</v>
      </c>
      <c r="S298" t="s">
        <v>52</v>
      </c>
      <c r="T298" t="s">
        <v>86</v>
      </c>
      <c r="U298" t="str">
        <f>TRIM(CLEAN(tbl_Operations[[#This Row],[Location]]))</f>
        <v>Gurugram</v>
      </c>
      <c r="V298" t="str">
        <f>TRIM(CLEAN(tbl_Operations[[#This Row],[Channel]]))</f>
        <v>Portal</v>
      </c>
      <c r="W298" t="str">
        <f t="shared" si="20"/>
        <v>Compliance Request</v>
      </c>
      <c r="X298" t="str">
        <f t="shared" si="21"/>
        <v>It</v>
      </c>
      <c r="Y298" t="str">
        <f t="shared" si="22"/>
        <v>Within SLA</v>
      </c>
      <c r="Z298" t="str">
        <f t="shared" si="23"/>
        <v>Normal</v>
      </c>
      <c r="AA298" t="str" cm="1">
        <f t="array" ref="AA298">_xlfn.IFS(
J298&lt;=K298*0.5,"Excellent",
J298&lt;=K298,"Good",
J298&lt;=K298*1.5,"At Risk",
TRUE,"Critical"
)</f>
        <v>Excellent</v>
      </c>
      <c r="AB298" t="str">
        <f t="shared" si="24"/>
        <v>No Rework</v>
      </c>
    </row>
    <row r="299" spans="1:28" x14ac:dyDescent="0.3">
      <c r="A299" t="s">
        <v>380</v>
      </c>
      <c r="B299" s="1">
        <v>45812</v>
      </c>
      <c r="C299" t="s">
        <v>54</v>
      </c>
      <c r="D299" t="s">
        <v>41</v>
      </c>
      <c r="E299" t="s">
        <v>35</v>
      </c>
      <c r="F299" t="s">
        <v>49</v>
      </c>
      <c r="G299" t="s">
        <v>25</v>
      </c>
      <c r="H299" t="s">
        <v>66</v>
      </c>
      <c r="I299" t="s">
        <v>27</v>
      </c>
      <c r="J299">
        <v>13.8</v>
      </c>
      <c r="K299">
        <v>48</v>
      </c>
      <c r="L299" t="s">
        <v>28</v>
      </c>
      <c r="M299">
        <v>0</v>
      </c>
      <c r="N299">
        <v>4.5</v>
      </c>
      <c r="O299">
        <v>400</v>
      </c>
      <c r="P299">
        <v>5520</v>
      </c>
      <c r="Q299" t="s">
        <v>29</v>
      </c>
      <c r="R299">
        <v>6</v>
      </c>
      <c r="S299" t="s">
        <v>30</v>
      </c>
      <c r="T299" t="s">
        <v>86</v>
      </c>
      <c r="U299" t="str">
        <f>TRIM(CLEAN(tbl_Operations[[#This Row],[Location]]))</f>
        <v>Bengaluru</v>
      </c>
      <c r="V299" t="str">
        <f>TRIM(CLEAN(tbl_Operations[[#This Row],[Channel]]))</f>
        <v>Email</v>
      </c>
      <c r="W299" t="str">
        <f t="shared" si="20"/>
        <v>Employee Query</v>
      </c>
      <c r="X299" t="str">
        <f t="shared" si="21"/>
        <v>Hr</v>
      </c>
      <c r="Y299" t="str">
        <f t="shared" si="22"/>
        <v>Within SLA</v>
      </c>
      <c r="Z299" t="str">
        <f t="shared" si="23"/>
        <v>Normal</v>
      </c>
      <c r="AA299" t="str" cm="1">
        <f t="array" ref="AA299">_xlfn.IFS(
J299&lt;=K299*0.5,"Excellent",
J299&lt;=K299,"Good",
J299&lt;=K299*1.5,"At Risk",
TRUE,"Critical"
)</f>
        <v>Excellent</v>
      </c>
      <c r="AB299" t="str">
        <f t="shared" si="24"/>
        <v>No Rework</v>
      </c>
    </row>
    <row r="300" spans="1:28" x14ac:dyDescent="0.3">
      <c r="A300" t="s">
        <v>381</v>
      </c>
      <c r="B300" s="1">
        <v>45705</v>
      </c>
      <c r="C300" t="s">
        <v>95</v>
      </c>
      <c r="D300" t="s">
        <v>60</v>
      </c>
      <c r="E300" t="s">
        <v>70</v>
      </c>
      <c r="F300" t="s">
        <v>24</v>
      </c>
      <c r="G300" t="s">
        <v>25</v>
      </c>
      <c r="H300" t="s">
        <v>5095</v>
      </c>
      <c r="I300" t="s">
        <v>27</v>
      </c>
      <c r="J300">
        <v>17.600000000000001</v>
      </c>
      <c r="K300">
        <v>24</v>
      </c>
      <c r="L300" t="s">
        <v>28</v>
      </c>
      <c r="M300">
        <v>0</v>
      </c>
      <c r="N300">
        <v>3.9</v>
      </c>
      <c r="O300">
        <v>280</v>
      </c>
      <c r="P300">
        <v>4928</v>
      </c>
      <c r="Q300" t="s">
        <v>57</v>
      </c>
      <c r="R300">
        <v>2</v>
      </c>
      <c r="S300" t="s">
        <v>58</v>
      </c>
      <c r="T300" t="s">
        <v>31</v>
      </c>
      <c r="U300" t="str">
        <f>TRIM(CLEAN(tbl_Operations[[#This Row],[Location]]))</f>
        <v>Pune</v>
      </c>
      <c r="V300" t="str">
        <f>TRIM(CLEAN(tbl_Operations[[#This Row],[Channel]]))</f>
        <v>Email</v>
      </c>
      <c r="W300" t="str">
        <f t="shared" si="20"/>
        <v>Data Correction</v>
      </c>
      <c r="X300" t="str">
        <f t="shared" si="21"/>
        <v>Sales</v>
      </c>
      <c r="Y300" t="str">
        <f t="shared" si="22"/>
        <v>Within SLA</v>
      </c>
      <c r="Z300" t="str">
        <f t="shared" si="23"/>
        <v>Normal</v>
      </c>
      <c r="AA300" t="str" cm="1">
        <f t="array" ref="AA300">_xlfn.IFS(
J300&lt;=K300*0.5,"Excellent",
J300&lt;=K300,"Good",
J300&lt;=K300*1.5,"At Risk",
TRUE,"Critical"
)</f>
        <v>Good</v>
      </c>
      <c r="AB300" t="str">
        <f t="shared" si="24"/>
        <v>No Rework</v>
      </c>
    </row>
    <row r="301" spans="1:28" x14ac:dyDescent="0.3">
      <c r="A301" t="s">
        <v>382</v>
      </c>
      <c r="B301" s="1">
        <v>45722</v>
      </c>
      <c r="C301" t="s">
        <v>21</v>
      </c>
      <c r="D301" t="s">
        <v>47</v>
      </c>
      <c r="E301" t="s">
        <v>56</v>
      </c>
      <c r="F301" t="s">
        <v>24</v>
      </c>
      <c r="G301" t="s">
        <v>42</v>
      </c>
      <c r="H301" t="s">
        <v>66</v>
      </c>
      <c r="I301" t="s">
        <v>101</v>
      </c>
      <c r="J301">
        <v>23.6</v>
      </c>
      <c r="K301">
        <v>24</v>
      </c>
      <c r="L301" t="s">
        <v>28</v>
      </c>
      <c r="M301">
        <v>0</v>
      </c>
      <c r="N301">
        <v>4</v>
      </c>
      <c r="O301">
        <v>350</v>
      </c>
      <c r="P301">
        <v>8260</v>
      </c>
      <c r="Q301" t="s">
        <v>79</v>
      </c>
      <c r="R301">
        <v>3</v>
      </c>
      <c r="S301" t="s">
        <v>58</v>
      </c>
      <c r="T301" t="s">
        <v>84</v>
      </c>
      <c r="U301" t="str">
        <f>TRIM(CLEAN(tbl_Operations[[#This Row],[Location]]))</f>
        <v>Gurugram</v>
      </c>
      <c r="V301" t="str">
        <f>TRIM(CLEAN(tbl_Operations[[#This Row],[Channel]]))</f>
        <v>Portal</v>
      </c>
      <c r="W301" t="str">
        <f t="shared" si="20"/>
        <v>Vendor Query</v>
      </c>
      <c r="X301" t="str">
        <f t="shared" si="21"/>
        <v>Customer Support</v>
      </c>
      <c r="Y301" t="str">
        <f t="shared" si="22"/>
        <v>Within SLA</v>
      </c>
      <c r="Z301" t="str">
        <f t="shared" si="23"/>
        <v>Normal</v>
      </c>
      <c r="AA301" t="str" cm="1">
        <f t="array" ref="AA301">_xlfn.IFS(
J301&lt;=K301*0.5,"Excellent",
J301&lt;=K301,"Good",
J301&lt;=K301*1.5,"At Risk",
TRUE,"Critical"
)</f>
        <v>Good</v>
      </c>
      <c r="AB301" t="str">
        <f t="shared" si="24"/>
        <v>No Rework</v>
      </c>
    </row>
    <row r="302" spans="1:28" x14ac:dyDescent="0.3">
      <c r="A302" t="s">
        <v>383</v>
      </c>
      <c r="B302" s="1">
        <v>45905</v>
      </c>
      <c r="C302" t="s">
        <v>54</v>
      </c>
      <c r="D302" t="s">
        <v>60</v>
      </c>
      <c r="E302" t="s">
        <v>92</v>
      </c>
      <c r="F302" t="s">
        <v>49</v>
      </c>
      <c r="G302" t="s">
        <v>42</v>
      </c>
      <c r="H302" t="s">
        <v>75</v>
      </c>
      <c r="I302" t="s">
        <v>27</v>
      </c>
      <c r="J302">
        <v>4</v>
      </c>
      <c r="K302">
        <v>48</v>
      </c>
      <c r="L302" t="s">
        <v>28</v>
      </c>
      <c r="M302">
        <v>0</v>
      </c>
      <c r="N302">
        <v>5</v>
      </c>
      <c r="O302">
        <v>350</v>
      </c>
      <c r="P302">
        <v>1400</v>
      </c>
      <c r="Q302" t="s">
        <v>83</v>
      </c>
      <c r="R302">
        <v>9</v>
      </c>
      <c r="S302" t="s">
        <v>37</v>
      </c>
      <c r="T302" t="s">
        <v>45</v>
      </c>
      <c r="U302" t="str">
        <f>TRIM(CLEAN(tbl_Operations[[#This Row],[Location]]))</f>
        <v>Pune</v>
      </c>
      <c r="V302" t="str">
        <f>TRIM(CLEAN(tbl_Operations[[#This Row],[Channel]]))</f>
        <v>Portal</v>
      </c>
      <c r="W302" t="str">
        <f t="shared" si="20"/>
        <v>Report Request</v>
      </c>
      <c r="X302" t="str">
        <f t="shared" si="21"/>
        <v>Hr</v>
      </c>
      <c r="Y302" t="str">
        <f t="shared" si="22"/>
        <v>Within SLA</v>
      </c>
      <c r="Z302" t="str">
        <f t="shared" si="23"/>
        <v>Normal</v>
      </c>
      <c r="AA302" t="str" cm="1">
        <f t="array" ref="AA302">_xlfn.IFS(
J302&lt;=K302*0.5,"Excellent",
J302&lt;=K302,"Good",
J302&lt;=K302*1.5,"At Risk",
TRUE,"Critical"
)</f>
        <v>Excellent</v>
      </c>
      <c r="AB302" t="str">
        <f t="shared" si="24"/>
        <v>No Rework</v>
      </c>
    </row>
    <row r="303" spans="1:28" x14ac:dyDescent="0.3">
      <c r="A303" t="s">
        <v>384</v>
      </c>
      <c r="B303" s="1">
        <v>45975</v>
      </c>
      <c r="C303" t="s">
        <v>33</v>
      </c>
      <c r="D303" t="s">
        <v>47</v>
      </c>
      <c r="E303" t="s">
        <v>48</v>
      </c>
      <c r="F303" t="s">
        <v>61</v>
      </c>
      <c r="G303" t="s">
        <v>5096</v>
      </c>
      <c r="H303" t="s">
        <v>50</v>
      </c>
      <c r="I303" t="s">
        <v>27</v>
      </c>
      <c r="J303">
        <v>26.9</v>
      </c>
      <c r="K303">
        <v>12</v>
      </c>
      <c r="L303" t="s">
        <v>63</v>
      </c>
      <c r="M303">
        <v>0</v>
      </c>
      <c r="N303">
        <v>4</v>
      </c>
      <c r="O303">
        <v>450</v>
      </c>
      <c r="P303">
        <v>12105</v>
      </c>
      <c r="Q303" t="s">
        <v>67</v>
      </c>
      <c r="R303">
        <v>11</v>
      </c>
      <c r="S303" t="s">
        <v>52</v>
      </c>
      <c r="T303" t="s">
        <v>45</v>
      </c>
      <c r="U303" t="str">
        <f>TRIM(CLEAN(tbl_Operations[[#This Row],[Location]]))</f>
        <v>Gurugram</v>
      </c>
      <c r="V303" t="str">
        <f>TRIM(CLEAN(tbl_Operations[[#This Row],[Channel]]))</f>
        <v>Email</v>
      </c>
      <c r="W303" t="str">
        <f t="shared" si="20"/>
        <v>Compliance Request</v>
      </c>
      <c r="X303" t="str">
        <f t="shared" si="21"/>
        <v>It</v>
      </c>
      <c r="Y303" t="str">
        <f t="shared" si="22"/>
        <v>SLA Breach</v>
      </c>
      <c r="Z303" t="str">
        <f t="shared" si="23"/>
        <v>Normal</v>
      </c>
      <c r="AA303" t="str" cm="1">
        <f t="array" ref="AA303">_xlfn.IFS(
J303&lt;=K303*0.5,"Excellent",
J303&lt;=K303,"Good",
J303&lt;=K303*1.5,"At Risk",
TRUE,"Critical"
)</f>
        <v>Critical</v>
      </c>
      <c r="AB303" t="str">
        <f t="shared" si="24"/>
        <v>No Rework</v>
      </c>
    </row>
    <row r="304" spans="1:28" x14ac:dyDescent="0.3">
      <c r="A304" t="s">
        <v>385</v>
      </c>
      <c r="B304" s="1">
        <v>45710</v>
      </c>
      <c r="C304" t="s">
        <v>33</v>
      </c>
      <c r="D304" t="s">
        <v>47</v>
      </c>
      <c r="E304" t="s">
        <v>70</v>
      </c>
      <c r="F304" t="s">
        <v>49</v>
      </c>
      <c r="G304" t="s">
        <v>81</v>
      </c>
      <c r="H304" t="s">
        <v>26</v>
      </c>
      <c r="I304" t="s">
        <v>27</v>
      </c>
      <c r="J304">
        <v>17.100000000000001</v>
      </c>
      <c r="K304">
        <v>48</v>
      </c>
      <c r="L304" t="s">
        <v>28</v>
      </c>
      <c r="M304">
        <v>0</v>
      </c>
      <c r="N304">
        <v>4.3</v>
      </c>
      <c r="O304">
        <v>450</v>
      </c>
      <c r="P304">
        <v>7695</v>
      </c>
      <c r="Q304" t="s">
        <v>57</v>
      </c>
      <c r="R304">
        <v>2</v>
      </c>
      <c r="S304" t="s">
        <v>58</v>
      </c>
      <c r="T304" t="s">
        <v>68</v>
      </c>
      <c r="U304" t="str">
        <f>TRIM(CLEAN(tbl_Operations[[#This Row],[Location]]))</f>
        <v>Gurugram</v>
      </c>
      <c r="V304" t="str">
        <f>TRIM(CLEAN(tbl_Operations[[#This Row],[Channel]]))</f>
        <v>Phone</v>
      </c>
      <c r="W304" t="str">
        <f t="shared" si="20"/>
        <v>Data Correction</v>
      </c>
      <c r="X304" t="str">
        <f t="shared" si="21"/>
        <v>It</v>
      </c>
      <c r="Y304" t="str">
        <f t="shared" si="22"/>
        <v>Within SLA</v>
      </c>
      <c r="Z304" t="str">
        <f t="shared" si="23"/>
        <v>Normal</v>
      </c>
      <c r="AA304" t="str" cm="1">
        <f t="array" ref="AA304">_xlfn.IFS(
J304&lt;=K304*0.5,"Excellent",
J304&lt;=K304,"Good",
J304&lt;=K304*1.5,"At Risk",
TRUE,"Critical"
)</f>
        <v>Excellent</v>
      </c>
      <c r="AB304" t="str">
        <f t="shared" si="24"/>
        <v>No Rework</v>
      </c>
    </row>
    <row r="305" spans="1:28" x14ac:dyDescent="0.3">
      <c r="A305" t="s">
        <v>386</v>
      </c>
      <c r="B305" s="1">
        <v>45966</v>
      </c>
      <c r="C305" t="s">
        <v>91</v>
      </c>
      <c r="D305" t="s">
        <v>55</v>
      </c>
      <c r="E305" t="s">
        <v>56</v>
      </c>
      <c r="F305" t="s">
        <v>49</v>
      </c>
      <c r="G305" t="s">
        <v>81</v>
      </c>
      <c r="H305" t="s">
        <v>66</v>
      </c>
      <c r="I305" t="s">
        <v>27</v>
      </c>
      <c r="J305">
        <v>24</v>
      </c>
      <c r="K305">
        <v>48</v>
      </c>
      <c r="L305" t="s">
        <v>28</v>
      </c>
      <c r="M305">
        <v>0</v>
      </c>
      <c r="N305">
        <v>4.5999999999999996</v>
      </c>
      <c r="O305">
        <v>320</v>
      </c>
      <c r="P305">
        <v>7680</v>
      </c>
      <c r="Q305" t="s">
        <v>67</v>
      </c>
      <c r="R305">
        <v>11</v>
      </c>
      <c r="S305" t="s">
        <v>52</v>
      </c>
      <c r="T305" t="s">
        <v>86</v>
      </c>
      <c r="U305" t="str">
        <f>TRIM(CLEAN(tbl_Operations[[#This Row],[Location]]))</f>
        <v>Hyderabad</v>
      </c>
      <c r="V305" t="str">
        <f>TRIM(CLEAN(tbl_Operations[[#This Row],[Channel]]))</f>
        <v>Phone</v>
      </c>
      <c r="W305" t="str">
        <f t="shared" si="20"/>
        <v>Vendor Query</v>
      </c>
      <c r="X305" t="str">
        <f t="shared" si="21"/>
        <v>Operations</v>
      </c>
      <c r="Y305" t="str">
        <f t="shared" si="22"/>
        <v>Within SLA</v>
      </c>
      <c r="Z305" t="str">
        <f t="shared" si="23"/>
        <v>Normal</v>
      </c>
      <c r="AA305" t="str" cm="1">
        <f t="array" ref="AA305">_xlfn.IFS(
J305&lt;=K305*0.5,"Excellent",
J305&lt;=K305,"Good",
J305&lt;=K305*1.5,"At Risk",
TRUE,"Critical"
)</f>
        <v>Excellent</v>
      </c>
      <c r="AB305" t="str">
        <f t="shared" si="24"/>
        <v>No Rework</v>
      </c>
    </row>
    <row r="306" spans="1:28" x14ac:dyDescent="0.3">
      <c r="A306" t="s">
        <v>387</v>
      </c>
      <c r="B306" s="1">
        <v>45679</v>
      </c>
      <c r="C306" t="s">
        <v>91</v>
      </c>
      <c r="D306" t="s">
        <v>47</v>
      </c>
      <c r="E306" t="s">
        <v>78</v>
      </c>
      <c r="F306" t="s">
        <v>24</v>
      </c>
      <c r="G306" t="s">
        <v>25</v>
      </c>
      <c r="H306" t="s">
        <v>43</v>
      </c>
      <c r="I306" t="s">
        <v>101</v>
      </c>
      <c r="J306">
        <v>14.6</v>
      </c>
      <c r="K306">
        <v>24</v>
      </c>
      <c r="L306" t="s">
        <v>28</v>
      </c>
      <c r="M306">
        <v>1</v>
      </c>
      <c r="N306">
        <v>4.5999999999999996</v>
      </c>
      <c r="O306">
        <v>320</v>
      </c>
      <c r="P306">
        <v>4672</v>
      </c>
      <c r="Q306" t="s">
        <v>64</v>
      </c>
      <c r="R306">
        <v>1</v>
      </c>
      <c r="S306" t="s">
        <v>58</v>
      </c>
      <c r="T306" t="s">
        <v>86</v>
      </c>
      <c r="U306" t="str">
        <f>TRIM(CLEAN(tbl_Operations[[#This Row],[Location]]))</f>
        <v>Gurugram</v>
      </c>
      <c r="V306" t="str">
        <f>TRIM(CLEAN(tbl_Operations[[#This Row],[Channel]]))</f>
        <v>Email</v>
      </c>
      <c r="W306" t="str">
        <f t="shared" si="20"/>
        <v>Access Request</v>
      </c>
      <c r="X306" t="str">
        <f t="shared" si="21"/>
        <v>Operations</v>
      </c>
      <c r="Y306" t="str">
        <f t="shared" si="22"/>
        <v>Within SLA</v>
      </c>
      <c r="Z306" t="str">
        <f t="shared" si="23"/>
        <v>Normal</v>
      </c>
      <c r="AA306" t="str" cm="1">
        <f t="array" ref="AA306">_xlfn.IFS(
J306&lt;=K306*0.5,"Excellent",
J306&lt;=K306,"Good",
J306&lt;=K306*1.5,"At Risk",
TRUE,"Critical"
)</f>
        <v>Good</v>
      </c>
      <c r="AB306" t="str">
        <f t="shared" si="24"/>
        <v>Reworked</v>
      </c>
    </row>
    <row r="307" spans="1:28" x14ac:dyDescent="0.3">
      <c r="A307" t="s">
        <v>388</v>
      </c>
      <c r="B307" s="1">
        <v>45845</v>
      </c>
      <c r="C307" t="s">
        <v>21</v>
      </c>
      <c r="D307" t="s">
        <v>22</v>
      </c>
      <c r="E307" t="s">
        <v>35</v>
      </c>
      <c r="F307" t="s">
        <v>24</v>
      </c>
      <c r="G307" t="s">
        <v>25</v>
      </c>
      <c r="H307" t="s">
        <v>43</v>
      </c>
      <c r="I307" t="s">
        <v>27</v>
      </c>
      <c r="J307">
        <v>9.6999999999999993</v>
      </c>
      <c r="K307">
        <v>24</v>
      </c>
      <c r="L307" t="s">
        <v>28</v>
      </c>
      <c r="M307">
        <v>0</v>
      </c>
      <c r="N307">
        <v>4.8</v>
      </c>
      <c r="O307">
        <v>280</v>
      </c>
      <c r="P307">
        <v>2716</v>
      </c>
      <c r="Q307" t="s">
        <v>114</v>
      </c>
      <c r="R307">
        <v>7</v>
      </c>
      <c r="S307" t="s">
        <v>37</v>
      </c>
      <c r="T307" t="s">
        <v>31</v>
      </c>
      <c r="U307" t="str">
        <f>TRIM(CLEAN(tbl_Operations[[#This Row],[Location]]))</f>
        <v>Noida</v>
      </c>
      <c r="V307" t="str">
        <f>TRIM(CLEAN(tbl_Operations[[#This Row],[Channel]]))</f>
        <v>Email</v>
      </c>
      <c r="W307" t="str">
        <f t="shared" si="20"/>
        <v>Employee Query</v>
      </c>
      <c r="X307" t="str">
        <f t="shared" si="21"/>
        <v>Customer Support</v>
      </c>
      <c r="Y307" t="str">
        <f t="shared" si="22"/>
        <v>Within SLA</v>
      </c>
      <c r="Z307" t="str">
        <f t="shared" si="23"/>
        <v>Normal</v>
      </c>
      <c r="AA307" t="str" cm="1">
        <f t="array" ref="AA307">_xlfn.IFS(
J307&lt;=K307*0.5,"Excellent",
J307&lt;=K307,"Good",
J307&lt;=K307*1.5,"At Risk",
TRUE,"Critical"
)</f>
        <v>Excellent</v>
      </c>
      <c r="AB307" t="str">
        <f t="shared" si="24"/>
        <v>No Rework</v>
      </c>
    </row>
    <row r="308" spans="1:28" x14ac:dyDescent="0.3">
      <c r="A308" t="s">
        <v>389</v>
      </c>
      <c r="B308" s="1">
        <v>45775</v>
      </c>
      <c r="C308" t="s">
        <v>40</v>
      </c>
      <c r="D308" t="s">
        <v>22</v>
      </c>
      <c r="E308" t="s">
        <v>92</v>
      </c>
      <c r="F308" t="s">
        <v>49</v>
      </c>
      <c r="G308" t="s">
        <v>81</v>
      </c>
      <c r="H308" t="s">
        <v>66</v>
      </c>
      <c r="I308" t="s">
        <v>27</v>
      </c>
      <c r="J308">
        <v>9.9</v>
      </c>
      <c r="K308">
        <v>48</v>
      </c>
      <c r="L308" t="s">
        <v>28</v>
      </c>
      <c r="M308">
        <v>1</v>
      </c>
      <c r="N308">
        <v>4.8</v>
      </c>
      <c r="O308">
        <v>450</v>
      </c>
      <c r="P308">
        <v>4455</v>
      </c>
      <c r="Q308" t="s">
        <v>89</v>
      </c>
      <c r="R308">
        <v>4</v>
      </c>
      <c r="S308" t="s">
        <v>30</v>
      </c>
      <c r="T308" t="s">
        <v>31</v>
      </c>
      <c r="U308" t="str">
        <f>TRIM(CLEAN(tbl_Operations[[#This Row],[Location]]))</f>
        <v>Noida</v>
      </c>
      <c r="V308" t="str">
        <f>TRIM(CLEAN(tbl_Operations[[#This Row],[Channel]]))</f>
        <v>Phone</v>
      </c>
      <c r="W308" t="str">
        <f t="shared" si="20"/>
        <v>Report Request</v>
      </c>
      <c r="X308" t="str">
        <f t="shared" si="21"/>
        <v>Procurement</v>
      </c>
      <c r="Y308" t="str">
        <f t="shared" si="22"/>
        <v>Within SLA</v>
      </c>
      <c r="Z308" t="str">
        <f t="shared" si="23"/>
        <v>Normal</v>
      </c>
      <c r="AA308" t="str" cm="1">
        <f t="array" ref="AA308">_xlfn.IFS(
J308&lt;=K308*0.5,"Excellent",
J308&lt;=K308,"Good",
J308&lt;=K308*1.5,"At Risk",
TRUE,"Critical"
)</f>
        <v>Excellent</v>
      </c>
      <c r="AB308" t="str">
        <f t="shared" si="24"/>
        <v>Reworked</v>
      </c>
    </row>
    <row r="309" spans="1:28" x14ac:dyDescent="0.3">
      <c r="A309" t="s">
        <v>390</v>
      </c>
      <c r="B309" s="1">
        <v>45847</v>
      </c>
      <c r="C309" t="s">
        <v>91</v>
      </c>
      <c r="D309" t="s">
        <v>34</v>
      </c>
      <c r="E309" t="s">
        <v>48</v>
      </c>
      <c r="F309" t="s">
        <v>61</v>
      </c>
      <c r="G309" t="s">
        <v>25</v>
      </c>
      <c r="H309" t="s">
        <v>50</v>
      </c>
      <c r="I309" t="s">
        <v>27</v>
      </c>
      <c r="J309">
        <v>10.1</v>
      </c>
      <c r="K309">
        <v>12</v>
      </c>
      <c r="L309" t="s">
        <v>28</v>
      </c>
      <c r="M309">
        <v>2</v>
      </c>
      <c r="N309">
        <v>3.9</v>
      </c>
      <c r="O309">
        <v>320</v>
      </c>
      <c r="P309">
        <v>3232</v>
      </c>
      <c r="Q309" t="s">
        <v>114</v>
      </c>
      <c r="R309">
        <v>7</v>
      </c>
      <c r="S309" t="s">
        <v>37</v>
      </c>
      <c r="T309" t="s">
        <v>86</v>
      </c>
      <c r="U309" t="str">
        <f>TRIM(CLEAN(tbl_Operations[[#This Row],[Location]]))</f>
        <v>Mumbai</v>
      </c>
      <c r="V309" t="str">
        <f>TRIM(CLEAN(tbl_Operations[[#This Row],[Channel]]))</f>
        <v>Email</v>
      </c>
      <c r="W309" t="str">
        <f t="shared" si="20"/>
        <v>Compliance Request</v>
      </c>
      <c r="X309" t="str">
        <f t="shared" si="21"/>
        <v>Operations</v>
      </c>
      <c r="Y309" t="str">
        <f t="shared" si="22"/>
        <v>Within SLA</v>
      </c>
      <c r="Z309" t="str">
        <f t="shared" si="23"/>
        <v>Normal</v>
      </c>
      <c r="AA309" t="str" cm="1">
        <f t="array" ref="AA309">_xlfn.IFS(
J309&lt;=K309*0.5,"Excellent",
J309&lt;=K309,"Good",
J309&lt;=K309*1.5,"At Risk",
TRUE,"Critical"
)</f>
        <v>Good</v>
      </c>
      <c r="AB309" t="str">
        <f t="shared" si="24"/>
        <v>Reworked</v>
      </c>
    </row>
    <row r="310" spans="1:28" x14ac:dyDescent="0.3">
      <c r="A310" t="s">
        <v>391</v>
      </c>
      <c r="B310" s="1">
        <v>45847</v>
      </c>
      <c r="C310" t="s">
        <v>95</v>
      </c>
      <c r="D310" t="s">
        <v>73</v>
      </c>
      <c r="E310" t="s">
        <v>48</v>
      </c>
      <c r="F310" t="s">
        <v>24</v>
      </c>
      <c r="G310" t="s">
        <v>62</v>
      </c>
      <c r="H310" t="s">
        <v>26</v>
      </c>
      <c r="I310" t="s">
        <v>27</v>
      </c>
      <c r="J310">
        <v>4.5999999999999996</v>
      </c>
      <c r="K310">
        <v>24</v>
      </c>
      <c r="L310" t="s">
        <v>28</v>
      </c>
      <c r="M310">
        <v>0</v>
      </c>
      <c r="N310">
        <v>5</v>
      </c>
      <c r="O310">
        <v>280</v>
      </c>
      <c r="P310">
        <v>1288</v>
      </c>
      <c r="Q310" t="s">
        <v>114</v>
      </c>
      <c r="R310">
        <v>7</v>
      </c>
      <c r="S310" t="s">
        <v>37</v>
      </c>
      <c r="T310" t="s">
        <v>86</v>
      </c>
      <c r="U310" t="str">
        <f>TRIM(CLEAN(tbl_Operations[[#This Row],[Location]]))</f>
        <v>Chennai</v>
      </c>
      <c r="V310" t="str">
        <f>TRIM(CLEAN(tbl_Operations[[#This Row],[Channel]]))</f>
        <v>Teams</v>
      </c>
      <c r="W310" t="str">
        <f t="shared" si="20"/>
        <v>Compliance Request</v>
      </c>
      <c r="X310" t="str">
        <f t="shared" si="21"/>
        <v>Sales</v>
      </c>
      <c r="Y310" t="str">
        <f t="shared" si="22"/>
        <v>Within SLA</v>
      </c>
      <c r="Z310" t="str">
        <f t="shared" si="23"/>
        <v>Normal</v>
      </c>
      <c r="AA310" t="str" cm="1">
        <f t="array" ref="AA310">_xlfn.IFS(
J310&lt;=K310*0.5,"Excellent",
J310&lt;=K310,"Good",
J310&lt;=K310*1.5,"At Risk",
TRUE,"Critical"
)</f>
        <v>Excellent</v>
      </c>
      <c r="AB310" t="str">
        <f t="shared" si="24"/>
        <v>No Rework</v>
      </c>
    </row>
    <row r="311" spans="1:28" x14ac:dyDescent="0.3">
      <c r="A311" t="s">
        <v>392</v>
      </c>
      <c r="B311" s="1">
        <v>45910</v>
      </c>
      <c r="C311" t="s">
        <v>54</v>
      </c>
      <c r="D311" t="s">
        <v>60</v>
      </c>
      <c r="E311" t="s">
        <v>48</v>
      </c>
      <c r="F311" t="s">
        <v>61</v>
      </c>
      <c r="G311" t="s">
        <v>62</v>
      </c>
      <c r="H311" t="s">
        <v>50</v>
      </c>
      <c r="I311" t="s">
        <v>27</v>
      </c>
      <c r="J311">
        <v>11.5</v>
      </c>
      <c r="K311">
        <v>12</v>
      </c>
      <c r="L311" t="s">
        <v>28</v>
      </c>
      <c r="M311">
        <v>0</v>
      </c>
      <c r="N311">
        <v>5</v>
      </c>
      <c r="O311">
        <v>450</v>
      </c>
      <c r="P311">
        <v>5175</v>
      </c>
      <c r="Q311" t="s">
        <v>83</v>
      </c>
      <c r="R311">
        <v>9</v>
      </c>
      <c r="S311" t="s">
        <v>37</v>
      </c>
      <c r="T311" t="s">
        <v>86</v>
      </c>
      <c r="U311" t="str">
        <f>TRIM(CLEAN(tbl_Operations[[#This Row],[Location]]))</f>
        <v>Pune</v>
      </c>
      <c r="V311" t="str">
        <f>TRIM(CLEAN(tbl_Operations[[#This Row],[Channel]]))</f>
        <v>Teams</v>
      </c>
      <c r="W311" t="str">
        <f t="shared" si="20"/>
        <v>Compliance Request</v>
      </c>
      <c r="X311" t="str">
        <f t="shared" si="21"/>
        <v>Hr</v>
      </c>
      <c r="Y311" t="str">
        <f t="shared" si="22"/>
        <v>Within SLA</v>
      </c>
      <c r="Z311" t="str">
        <f t="shared" si="23"/>
        <v>Normal</v>
      </c>
      <c r="AA311" t="str" cm="1">
        <f t="array" ref="AA311">_xlfn.IFS(
J311&lt;=K311*0.5,"Excellent",
J311&lt;=K311,"Good",
J311&lt;=K311*1.5,"At Risk",
TRUE,"Critical"
)</f>
        <v>Good</v>
      </c>
      <c r="AB311" t="str">
        <f t="shared" si="24"/>
        <v>No Rework</v>
      </c>
    </row>
    <row r="312" spans="1:28" x14ac:dyDescent="0.3">
      <c r="A312" t="s">
        <v>393</v>
      </c>
      <c r="B312" s="1">
        <v>45983</v>
      </c>
      <c r="C312" t="s">
        <v>33</v>
      </c>
      <c r="D312" t="s">
        <v>34</v>
      </c>
      <c r="E312" t="s">
        <v>23</v>
      </c>
      <c r="F312" t="s">
        <v>24</v>
      </c>
      <c r="G312" t="s">
        <v>42</v>
      </c>
      <c r="H312" t="s">
        <v>43</v>
      </c>
      <c r="I312" t="s">
        <v>27</v>
      </c>
      <c r="J312">
        <v>9.4</v>
      </c>
      <c r="K312">
        <v>24</v>
      </c>
      <c r="L312" t="s">
        <v>28</v>
      </c>
      <c r="M312">
        <v>0</v>
      </c>
      <c r="N312">
        <v>4.9000000000000004</v>
      </c>
      <c r="O312">
        <v>320</v>
      </c>
      <c r="P312">
        <v>3008</v>
      </c>
      <c r="Q312" t="s">
        <v>67</v>
      </c>
      <c r="R312">
        <v>11</v>
      </c>
      <c r="S312" t="s">
        <v>52</v>
      </c>
      <c r="T312" t="s">
        <v>68</v>
      </c>
      <c r="U312" t="str">
        <f>TRIM(CLEAN(tbl_Operations[[#This Row],[Location]]))</f>
        <v>Mumbai</v>
      </c>
      <c r="V312" t="str">
        <f>TRIM(CLEAN(tbl_Operations[[#This Row],[Channel]]))</f>
        <v>Portal</v>
      </c>
      <c r="W312" t="str">
        <f t="shared" si="20"/>
        <v>Invoice Query</v>
      </c>
      <c r="X312" t="str">
        <f t="shared" si="21"/>
        <v>It</v>
      </c>
      <c r="Y312" t="str">
        <f t="shared" si="22"/>
        <v>Within SLA</v>
      </c>
      <c r="Z312" t="str">
        <f t="shared" si="23"/>
        <v>Normal</v>
      </c>
      <c r="AA312" t="str" cm="1">
        <f t="array" ref="AA312">_xlfn.IFS(
J312&lt;=K312*0.5,"Excellent",
J312&lt;=K312,"Good",
J312&lt;=K312*1.5,"At Risk",
TRUE,"Critical"
)</f>
        <v>Excellent</v>
      </c>
      <c r="AB312" t="str">
        <f t="shared" si="24"/>
        <v>No Rework</v>
      </c>
    </row>
    <row r="313" spans="1:28" x14ac:dyDescent="0.3">
      <c r="A313" t="s">
        <v>394</v>
      </c>
      <c r="B313" s="1">
        <v>45812</v>
      </c>
      <c r="C313" t="s">
        <v>40</v>
      </c>
      <c r="D313" t="s">
        <v>55</v>
      </c>
      <c r="E313" t="s">
        <v>48</v>
      </c>
      <c r="F313" t="s">
        <v>61</v>
      </c>
      <c r="G313" t="s">
        <v>25</v>
      </c>
      <c r="H313" t="s">
        <v>50</v>
      </c>
      <c r="I313" t="s">
        <v>88</v>
      </c>
      <c r="J313">
        <v>47.9</v>
      </c>
      <c r="K313">
        <v>12</v>
      </c>
      <c r="L313" t="s">
        <v>63</v>
      </c>
      <c r="M313">
        <v>1</v>
      </c>
      <c r="N313">
        <v>3.5</v>
      </c>
      <c r="O313">
        <v>350</v>
      </c>
      <c r="P313">
        <v>16765</v>
      </c>
      <c r="Q313" t="s">
        <v>29</v>
      </c>
      <c r="R313">
        <v>6</v>
      </c>
      <c r="S313" t="s">
        <v>30</v>
      </c>
      <c r="T313" t="s">
        <v>86</v>
      </c>
      <c r="U313" t="str">
        <f>TRIM(CLEAN(tbl_Operations[[#This Row],[Location]]))</f>
        <v>Hyderabad</v>
      </c>
      <c r="V313" t="str">
        <f>TRIM(CLEAN(tbl_Operations[[#This Row],[Channel]]))</f>
        <v>Email</v>
      </c>
      <c r="W313" t="str">
        <f t="shared" si="20"/>
        <v>Compliance Request</v>
      </c>
      <c r="X313" t="str">
        <f t="shared" si="21"/>
        <v>Procurement</v>
      </c>
      <c r="Y313" t="str">
        <f t="shared" si="22"/>
        <v>SLA Breach</v>
      </c>
      <c r="Z313" t="str">
        <f t="shared" si="23"/>
        <v>Normal</v>
      </c>
      <c r="AA313" t="str" cm="1">
        <f t="array" ref="AA313">_xlfn.IFS(
J313&lt;=K313*0.5,"Excellent",
J313&lt;=K313,"Good",
J313&lt;=K313*1.5,"At Risk",
TRUE,"Critical"
)</f>
        <v>Critical</v>
      </c>
      <c r="AB313" t="str">
        <f t="shared" si="24"/>
        <v>Reworked</v>
      </c>
    </row>
    <row r="314" spans="1:28" x14ac:dyDescent="0.3">
      <c r="A314" t="s">
        <v>395</v>
      </c>
      <c r="B314" s="1">
        <v>45845</v>
      </c>
      <c r="C314" t="s">
        <v>54</v>
      </c>
      <c r="D314" t="s">
        <v>60</v>
      </c>
      <c r="E314" t="s">
        <v>74</v>
      </c>
      <c r="F314" t="s">
        <v>49</v>
      </c>
      <c r="G314" t="s">
        <v>42</v>
      </c>
      <c r="H314" t="s">
        <v>66</v>
      </c>
      <c r="I314" t="s">
        <v>27</v>
      </c>
      <c r="J314">
        <v>1.4</v>
      </c>
      <c r="K314">
        <v>48</v>
      </c>
      <c r="L314" t="s">
        <v>28</v>
      </c>
      <c r="M314">
        <v>0</v>
      </c>
      <c r="N314">
        <v>5</v>
      </c>
      <c r="O314">
        <v>280</v>
      </c>
      <c r="P314">
        <v>392</v>
      </c>
      <c r="Q314" t="s">
        <v>114</v>
      </c>
      <c r="R314">
        <v>7</v>
      </c>
      <c r="S314" t="s">
        <v>37</v>
      </c>
      <c r="T314" t="s">
        <v>31</v>
      </c>
      <c r="U314" t="str">
        <f>TRIM(CLEAN(tbl_Operations[[#This Row],[Location]]))</f>
        <v>Pune</v>
      </c>
      <c r="V314" t="str">
        <f>TRIM(CLEAN(tbl_Operations[[#This Row],[Channel]]))</f>
        <v>Portal</v>
      </c>
      <c r="W314" t="str">
        <f t="shared" si="20"/>
        <v>System Issue</v>
      </c>
      <c r="X314" t="str">
        <f t="shared" si="21"/>
        <v>Hr</v>
      </c>
      <c r="Y314" t="str">
        <f t="shared" si="22"/>
        <v>Within SLA</v>
      </c>
      <c r="Z314" t="str">
        <f t="shared" si="23"/>
        <v>Normal</v>
      </c>
      <c r="AA314" t="str" cm="1">
        <f t="array" ref="AA314">_xlfn.IFS(
J314&lt;=K314*0.5,"Excellent",
J314&lt;=K314,"Good",
J314&lt;=K314*1.5,"At Risk",
TRUE,"Critical"
)</f>
        <v>Excellent</v>
      </c>
      <c r="AB314" t="str">
        <f t="shared" si="24"/>
        <v>No Rework</v>
      </c>
    </row>
    <row r="315" spans="1:28" x14ac:dyDescent="0.3">
      <c r="A315" t="s">
        <v>396</v>
      </c>
      <c r="B315" s="1">
        <v>45868</v>
      </c>
      <c r="C315" t="s">
        <v>33</v>
      </c>
      <c r="D315" t="s">
        <v>34</v>
      </c>
      <c r="E315" t="s">
        <v>70</v>
      </c>
      <c r="F315" t="s">
        <v>49</v>
      </c>
      <c r="G315" t="s">
        <v>62</v>
      </c>
      <c r="H315" t="s">
        <v>75</v>
      </c>
      <c r="I315" t="s">
        <v>27</v>
      </c>
      <c r="J315">
        <v>11.9</v>
      </c>
      <c r="K315">
        <v>48</v>
      </c>
      <c r="L315" t="s">
        <v>28</v>
      </c>
      <c r="M315">
        <v>0</v>
      </c>
      <c r="N315">
        <v>4.5</v>
      </c>
      <c r="O315">
        <v>350</v>
      </c>
      <c r="P315">
        <v>4165</v>
      </c>
      <c r="Q315" t="s">
        <v>114</v>
      </c>
      <c r="R315">
        <v>7</v>
      </c>
      <c r="S315" t="s">
        <v>37</v>
      </c>
      <c r="T315" t="s">
        <v>86</v>
      </c>
      <c r="U315" t="str">
        <f>TRIM(CLEAN(tbl_Operations[[#This Row],[Location]]))</f>
        <v>Mumbai</v>
      </c>
      <c r="V315" t="str">
        <f>TRIM(CLEAN(tbl_Operations[[#This Row],[Channel]]))</f>
        <v>Teams</v>
      </c>
      <c r="W315" t="str">
        <f t="shared" si="20"/>
        <v>Data Correction</v>
      </c>
      <c r="X315" t="str">
        <f t="shared" si="21"/>
        <v>It</v>
      </c>
      <c r="Y315" t="str">
        <f t="shared" si="22"/>
        <v>Within SLA</v>
      </c>
      <c r="Z315" t="str">
        <f t="shared" si="23"/>
        <v>Normal</v>
      </c>
      <c r="AA315" t="str" cm="1">
        <f t="array" ref="AA315">_xlfn.IFS(
J315&lt;=K315*0.5,"Excellent",
J315&lt;=K315,"Good",
J315&lt;=K315*1.5,"At Risk",
TRUE,"Critical"
)</f>
        <v>Excellent</v>
      </c>
      <c r="AB315" t="str">
        <f t="shared" si="24"/>
        <v>No Rework</v>
      </c>
    </row>
    <row r="316" spans="1:28" x14ac:dyDescent="0.3">
      <c r="A316" t="s">
        <v>397</v>
      </c>
      <c r="B316" s="1">
        <v>45853</v>
      </c>
      <c r="C316" t="s">
        <v>54</v>
      </c>
      <c r="D316" t="s">
        <v>41</v>
      </c>
      <c r="E316" t="s">
        <v>48</v>
      </c>
      <c r="F316" t="s">
        <v>24</v>
      </c>
      <c r="G316" t="s">
        <v>25</v>
      </c>
      <c r="H316" t="s">
        <v>43</v>
      </c>
      <c r="I316" t="s">
        <v>27</v>
      </c>
      <c r="J316">
        <v>5.2</v>
      </c>
      <c r="K316">
        <v>24</v>
      </c>
      <c r="L316" t="s">
        <v>28</v>
      </c>
      <c r="M316">
        <v>0</v>
      </c>
      <c r="N316">
        <v>5</v>
      </c>
      <c r="O316">
        <v>400</v>
      </c>
      <c r="P316">
        <v>2080</v>
      </c>
      <c r="Q316" t="s">
        <v>114</v>
      </c>
      <c r="R316">
        <v>7</v>
      </c>
      <c r="S316" t="s">
        <v>37</v>
      </c>
      <c r="T316" t="s">
        <v>38</v>
      </c>
      <c r="U316" t="str">
        <f>TRIM(CLEAN(tbl_Operations[[#This Row],[Location]]))</f>
        <v>Bengaluru</v>
      </c>
      <c r="V316" t="str">
        <f>TRIM(CLEAN(tbl_Operations[[#This Row],[Channel]]))</f>
        <v>Email</v>
      </c>
      <c r="W316" t="str">
        <f t="shared" si="20"/>
        <v>Compliance Request</v>
      </c>
      <c r="X316" t="str">
        <f t="shared" si="21"/>
        <v>Hr</v>
      </c>
      <c r="Y316" t="str">
        <f t="shared" si="22"/>
        <v>Within SLA</v>
      </c>
      <c r="Z316" t="str">
        <f t="shared" si="23"/>
        <v>Normal</v>
      </c>
      <c r="AA316" t="str" cm="1">
        <f t="array" ref="AA316">_xlfn.IFS(
J316&lt;=K316*0.5,"Excellent",
J316&lt;=K316,"Good",
J316&lt;=K316*1.5,"At Risk",
TRUE,"Critical"
)</f>
        <v>Excellent</v>
      </c>
      <c r="AB316" t="str">
        <f t="shared" si="24"/>
        <v>No Rework</v>
      </c>
    </row>
    <row r="317" spans="1:28" x14ac:dyDescent="0.3">
      <c r="A317" t="s">
        <v>398</v>
      </c>
      <c r="B317" s="1">
        <v>45977</v>
      </c>
      <c r="C317" t="s">
        <v>33</v>
      </c>
      <c r="D317" t="s">
        <v>47</v>
      </c>
      <c r="E317" t="s">
        <v>23</v>
      </c>
      <c r="F317" t="s">
        <v>49</v>
      </c>
      <c r="G317" t="s">
        <v>25</v>
      </c>
      <c r="H317" t="s">
        <v>66</v>
      </c>
      <c r="I317" t="s">
        <v>27</v>
      </c>
      <c r="J317">
        <v>5.6</v>
      </c>
      <c r="K317">
        <v>48</v>
      </c>
      <c r="L317" t="s">
        <v>28</v>
      </c>
      <c r="M317">
        <v>0</v>
      </c>
      <c r="N317">
        <v>5</v>
      </c>
      <c r="O317">
        <v>350</v>
      </c>
      <c r="P317">
        <v>1960</v>
      </c>
      <c r="Q317" t="s">
        <v>67</v>
      </c>
      <c r="R317">
        <v>11</v>
      </c>
      <c r="S317" t="s">
        <v>52</v>
      </c>
      <c r="T317" t="s">
        <v>102</v>
      </c>
      <c r="U317" t="str">
        <f>TRIM(CLEAN(tbl_Operations[[#This Row],[Location]]))</f>
        <v>Gurugram</v>
      </c>
      <c r="V317" t="str">
        <f>TRIM(CLEAN(tbl_Operations[[#This Row],[Channel]]))</f>
        <v>Email</v>
      </c>
      <c r="W317" t="str">
        <f t="shared" si="20"/>
        <v>Invoice Query</v>
      </c>
      <c r="X317" t="str">
        <f t="shared" si="21"/>
        <v>It</v>
      </c>
      <c r="Y317" t="str">
        <f t="shared" si="22"/>
        <v>Within SLA</v>
      </c>
      <c r="Z317" t="str">
        <f t="shared" si="23"/>
        <v>Normal</v>
      </c>
      <c r="AA317" t="str" cm="1">
        <f t="array" ref="AA317">_xlfn.IFS(
J317&lt;=K317*0.5,"Excellent",
J317&lt;=K317,"Good",
J317&lt;=K317*1.5,"At Risk",
TRUE,"Critical"
)</f>
        <v>Excellent</v>
      </c>
      <c r="AB317" t="str">
        <f t="shared" si="24"/>
        <v>No Rework</v>
      </c>
    </row>
    <row r="318" spans="1:28" x14ac:dyDescent="0.3">
      <c r="A318" t="s">
        <v>399</v>
      </c>
      <c r="B318" s="1">
        <v>45903</v>
      </c>
      <c r="C318" t="s">
        <v>40</v>
      </c>
      <c r="D318" t="s">
        <v>22</v>
      </c>
      <c r="E318" t="s">
        <v>70</v>
      </c>
      <c r="F318" t="s">
        <v>24</v>
      </c>
      <c r="G318" t="s">
        <v>42</v>
      </c>
      <c r="H318" t="s">
        <v>43</v>
      </c>
      <c r="I318" t="s">
        <v>27</v>
      </c>
      <c r="J318">
        <v>16.3</v>
      </c>
      <c r="K318">
        <v>24</v>
      </c>
      <c r="L318" t="s">
        <v>28</v>
      </c>
      <c r="M318">
        <v>1</v>
      </c>
      <c r="N318">
        <v>4</v>
      </c>
      <c r="O318">
        <v>350</v>
      </c>
      <c r="P318">
        <v>5705</v>
      </c>
      <c r="Q318" t="s">
        <v>83</v>
      </c>
      <c r="R318">
        <v>9</v>
      </c>
      <c r="S318" t="s">
        <v>37</v>
      </c>
      <c r="T318" t="s">
        <v>86</v>
      </c>
      <c r="U318" t="str">
        <f>TRIM(CLEAN(tbl_Operations[[#This Row],[Location]]))</f>
        <v>Noida</v>
      </c>
      <c r="V318" t="str">
        <f>TRIM(CLEAN(tbl_Operations[[#This Row],[Channel]]))</f>
        <v>Portal</v>
      </c>
      <c r="W318" t="str">
        <f t="shared" si="20"/>
        <v>Data Correction</v>
      </c>
      <c r="X318" t="str">
        <f t="shared" si="21"/>
        <v>Procurement</v>
      </c>
      <c r="Y318" t="str">
        <f t="shared" si="22"/>
        <v>Within SLA</v>
      </c>
      <c r="Z318" t="str">
        <f t="shared" si="23"/>
        <v>Normal</v>
      </c>
      <c r="AA318" t="str" cm="1">
        <f t="array" ref="AA318">_xlfn.IFS(
J318&lt;=K318*0.5,"Excellent",
J318&lt;=K318,"Good",
J318&lt;=K318*1.5,"At Risk",
TRUE,"Critical"
)</f>
        <v>Good</v>
      </c>
      <c r="AB318" t="str">
        <f t="shared" si="24"/>
        <v>Reworked</v>
      </c>
    </row>
    <row r="319" spans="1:28" x14ac:dyDescent="0.3">
      <c r="A319" t="s">
        <v>400</v>
      </c>
      <c r="B319" s="1">
        <v>45778</v>
      </c>
      <c r="C319" t="s">
        <v>95</v>
      </c>
      <c r="D319" t="s">
        <v>47</v>
      </c>
      <c r="E319" t="s">
        <v>35</v>
      </c>
      <c r="F319" t="s">
        <v>61</v>
      </c>
      <c r="G319" t="s">
        <v>25</v>
      </c>
      <c r="H319" t="s">
        <v>75</v>
      </c>
      <c r="I319" t="s">
        <v>27</v>
      </c>
      <c r="J319">
        <v>13.2</v>
      </c>
      <c r="K319">
        <v>12</v>
      </c>
      <c r="L319" t="s">
        <v>63</v>
      </c>
      <c r="M319">
        <v>0</v>
      </c>
      <c r="N319">
        <v>4.2</v>
      </c>
      <c r="O319">
        <v>320</v>
      </c>
      <c r="P319">
        <v>4224</v>
      </c>
      <c r="Q319" t="s">
        <v>44</v>
      </c>
      <c r="R319">
        <v>5</v>
      </c>
      <c r="S319" t="s">
        <v>30</v>
      </c>
      <c r="T319" t="s">
        <v>84</v>
      </c>
      <c r="U319" t="str">
        <f>TRIM(CLEAN(tbl_Operations[[#This Row],[Location]]))</f>
        <v>Gurugram</v>
      </c>
      <c r="V319" t="str">
        <f>TRIM(CLEAN(tbl_Operations[[#This Row],[Channel]]))</f>
        <v>Email</v>
      </c>
      <c r="W319" t="str">
        <f t="shared" si="20"/>
        <v>Employee Query</v>
      </c>
      <c r="X319" t="str">
        <f t="shared" si="21"/>
        <v>Sales</v>
      </c>
      <c r="Y319" t="str">
        <f t="shared" si="22"/>
        <v>SLA Breach</v>
      </c>
      <c r="Z319" t="str">
        <f t="shared" si="23"/>
        <v>Normal</v>
      </c>
      <c r="AA319" t="str" cm="1">
        <f t="array" ref="AA319">_xlfn.IFS(
J319&lt;=K319*0.5,"Excellent",
J319&lt;=K319,"Good",
J319&lt;=K319*1.5,"At Risk",
TRUE,"Critical"
)</f>
        <v>At Risk</v>
      </c>
      <c r="AB319" t="str">
        <f t="shared" si="24"/>
        <v>No Rework</v>
      </c>
    </row>
    <row r="320" spans="1:28" x14ac:dyDescent="0.3">
      <c r="A320" t="s">
        <v>401</v>
      </c>
      <c r="B320" s="1">
        <v>45664</v>
      </c>
      <c r="C320" t="s">
        <v>95</v>
      </c>
      <c r="D320" t="s">
        <v>34</v>
      </c>
      <c r="E320" t="s">
        <v>70</v>
      </c>
      <c r="F320" t="s">
        <v>24</v>
      </c>
      <c r="G320" t="s">
        <v>62</v>
      </c>
      <c r="H320" t="s">
        <v>66</v>
      </c>
      <c r="I320" t="s">
        <v>27</v>
      </c>
      <c r="J320">
        <v>7.4</v>
      </c>
      <c r="K320">
        <v>24</v>
      </c>
      <c r="L320" t="s">
        <v>28</v>
      </c>
      <c r="M320">
        <v>0</v>
      </c>
      <c r="N320">
        <v>5</v>
      </c>
      <c r="O320">
        <v>450</v>
      </c>
      <c r="P320">
        <v>3330</v>
      </c>
      <c r="Q320" t="s">
        <v>64</v>
      </c>
      <c r="R320">
        <v>1</v>
      </c>
      <c r="S320" t="s">
        <v>58</v>
      </c>
      <c r="T320" t="s">
        <v>38</v>
      </c>
      <c r="U320" t="str">
        <f>TRIM(CLEAN(tbl_Operations[[#This Row],[Location]]))</f>
        <v>Mumbai</v>
      </c>
      <c r="V320" t="str">
        <f>TRIM(CLEAN(tbl_Operations[[#This Row],[Channel]]))</f>
        <v>Teams</v>
      </c>
      <c r="W320" t="str">
        <f t="shared" si="20"/>
        <v>Data Correction</v>
      </c>
      <c r="X320" t="str">
        <f t="shared" si="21"/>
        <v>Sales</v>
      </c>
      <c r="Y320" t="str">
        <f t="shared" si="22"/>
        <v>Within SLA</v>
      </c>
      <c r="Z320" t="str">
        <f t="shared" si="23"/>
        <v>Normal</v>
      </c>
      <c r="AA320" t="str" cm="1">
        <f t="array" ref="AA320">_xlfn.IFS(
J320&lt;=K320*0.5,"Excellent",
J320&lt;=K320,"Good",
J320&lt;=K320*1.5,"At Risk",
TRUE,"Critical"
)</f>
        <v>Excellent</v>
      </c>
      <c r="AB320" t="str">
        <f t="shared" si="24"/>
        <v>No Rework</v>
      </c>
    </row>
    <row r="321" spans="1:28" x14ac:dyDescent="0.3">
      <c r="A321" t="s">
        <v>402</v>
      </c>
      <c r="B321" s="1">
        <v>45991</v>
      </c>
      <c r="C321" t="s">
        <v>77</v>
      </c>
      <c r="D321" t="s">
        <v>73</v>
      </c>
      <c r="E321" t="s">
        <v>70</v>
      </c>
      <c r="F321" t="s">
        <v>61</v>
      </c>
      <c r="G321" t="s">
        <v>25</v>
      </c>
      <c r="H321" t="s">
        <v>50</v>
      </c>
      <c r="I321" t="s">
        <v>88</v>
      </c>
      <c r="J321">
        <v>45.6</v>
      </c>
      <c r="K321">
        <v>12</v>
      </c>
      <c r="L321" t="s">
        <v>63</v>
      </c>
      <c r="M321">
        <v>2</v>
      </c>
      <c r="N321">
        <v>2.7</v>
      </c>
      <c r="O321">
        <v>400</v>
      </c>
      <c r="P321">
        <v>18240</v>
      </c>
      <c r="Q321" t="s">
        <v>67</v>
      </c>
      <c r="R321">
        <v>11</v>
      </c>
      <c r="S321" t="s">
        <v>52</v>
      </c>
      <c r="T321" t="s">
        <v>102</v>
      </c>
      <c r="U321" t="str">
        <f>TRIM(CLEAN(tbl_Operations[[#This Row],[Location]]))</f>
        <v>Chennai</v>
      </c>
      <c r="V321" t="str">
        <f>TRIM(CLEAN(tbl_Operations[[#This Row],[Channel]]))</f>
        <v>Email</v>
      </c>
      <c r="W321" t="str">
        <f t="shared" si="20"/>
        <v>Data Correction</v>
      </c>
      <c r="X321" t="str">
        <f t="shared" si="21"/>
        <v>Finance</v>
      </c>
      <c r="Y321" t="str">
        <f t="shared" si="22"/>
        <v>SLA Breach</v>
      </c>
      <c r="Z321" t="str">
        <f t="shared" si="23"/>
        <v>Normal</v>
      </c>
      <c r="AA321" t="str" cm="1">
        <f t="array" ref="AA321">_xlfn.IFS(
J321&lt;=K321*0.5,"Excellent",
J321&lt;=K321,"Good",
J321&lt;=K321*1.5,"At Risk",
TRUE,"Critical"
)</f>
        <v>Critical</v>
      </c>
      <c r="AB321" t="str">
        <f t="shared" si="24"/>
        <v>Reworked</v>
      </c>
    </row>
    <row r="322" spans="1:28" x14ac:dyDescent="0.3">
      <c r="A322" t="s">
        <v>403</v>
      </c>
      <c r="B322" s="1">
        <v>45753</v>
      </c>
      <c r="C322" t="s">
        <v>77</v>
      </c>
      <c r="D322" t="s">
        <v>73</v>
      </c>
      <c r="E322" t="s">
        <v>56</v>
      </c>
      <c r="F322" t="s">
        <v>24</v>
      </c>
      <c r="G322" t="s">
        <v>25</v>
      </c>
      <c r="H322" t="s">
        <v>43</v>
      </c>
      <c r="I322" t="s">
        <v>27</v>
      </c>
      <c r="J322">
        <v>11.9</v>
      </c>
      <c r="K322">
        <v>24</v>
      </c>
      <c r="L322" t="s">
        <v>28</v>
      </c>
      <c r="M322">
        <v>1</v>
      </c>
      <c r="N322">
        <v>4.2</v>
      </c>
      <c r="O322">
        <v>350</v>
      </c>
      <c r="P322">
        <v>4165</v>
      </c>
      <c r="Q322" t="s">
        <v>89</v>
      </c>
      <c r="R322">
        <v>4</v>
      </c>
      <c r="S322" t="s">
        <v>30</v>
      </c>
      <c r="T322" t="s">
        <v>102</v>
      </c>
      <c r="U322" t="str">
        <f>TRIM(CLEAN(tbl_Operations[[#This Row],[Location]]))</f>
        <v>Chennai</v>
      </c>
      <c r="V322" t="str">
        <f>TRIM(CLEAN(tbl_Operations[[#This Row],[Channel]]))</f>
        <v>Email</v>
      </c>
      <c r="W322" t="str">
        <f t="shared" ref="W322:W385" si="25">TRIM(CLEAN(E322))</f>
        <v>Vendor Query</v>
      </c>
      <c r="X322" t="str">
        <f t="shared" ref="X322:X385" si="26">PROPER(TRIM(CLEAN(C322)))</f>
        <v>Finance</v>
      </c>
      <c r="Y322" t="str">
        <f t="shared" ref="Y322:Y385" si="27">IF(J322&lt;=K322,"Within SLA","SLA Breach")</f>
        <v>Within SLA</v>
      </c>
      <c r="Z322" t="str">
        <f t="shared" ref="Z322:Z385" si="28">IF(AND(F322="Critical",Y321="SLA Breach"),"Critical Risk","Normal")</f>
        <v>Normal</v>
      </c>
      <c r="AA322" t="str" cm="1">
        <f t="array" ref="AA322">_xlfn.IFS(
J322&lt;=K322*0.5,"Excellent",
J322&lt;=K322,"Good",
J322&lt;=K322*1.5,"At Risk",
TRUE,"Critical"
)</f>
        <v>Excellent</v>
      </c>
      <c r="AB322" t="str">
        <f t="shared" ref="AB322:AB385" si="29">IF(M322&gt;0,"Reworked","No Rework")</f>
        <v>Reworked</v>
      </c>
    </row>
    <row r="323" spans="1:28" x14ac:dyDescent="0.3">
      <c r="A323" t="s">
        <v>404</v>
      </c>
      <c r="B323" s="1">
        <v>45829</v>
      </c>
      <c r="C323" t="s">
        <v>21</v>
      </c>
      <c r="D323" t="s">
        <v>55</v>
      </c>
      <c r="E323" t="s">
        <v>23</v>
      </c>
      <c r="F323" t="s">
        <v>61</v>
      </c>
      <c r="G323" t="s">
        <v>42</v>
      </c>
      <c r="H323" t="s">
        <v>26</v>
      </c>
      <c r="I323" t="s">
        <v>27</v>
      </c>
      <c r="J323">
        <v>14.6</v>
      </c>
      <c r="K323">
        <v>12</v>
      </c>
      <c r="L323" t="s">
        <v>63</v>
      </c>
      <c r="M323">
        <v>1</v>
      </c>
      <c r="N323">
        <v>4.2</v>
      </c>
      <c r="O323">
        <v>350</v>
      </c>
      <c r="P323">
        <v>5110</v>
      </c>
      <c r="Q323" t="s">
        <v>29</v>
      </c>
      <c r="R323">
        <v>6</v>
      </c>
      <c r="S323" t="s">
        <v>30</v>
      </c>
      <c r="T323" t="s">
        <v>68</v>
      </c>
      <c r="U323" t="str">
        <f>TRIM(CLEAN(tbl_Operations[[#This Row],[Location]]))</f>
        <v>Hyderabad</v>
      </c>
      <c r="V323" t="str">
        <f>TRIM(CLEAN(tbl_Operations[[#This Row],[Channel]]))</f>
        <v>Portal</v>
      </c>
      <c r="W323" t="str">
        <f t="shared" si="25"/>
        <v>Invoice Query</v>
      </c>
      <c r="X323" t="str">
        <f t="shared" si="26"/>
        <v>Customer Support</v>
      </c>
      <c r="Y323" t="str">
        <f t="shared" si="27"/>
        <v>SLA Breach</v>
      </c>
      <c r="Z323" t="str">
        <f t="shared" si="28"/>
        <v>Normal</v>
      </c>
      <c r="AA323" t="str" cm="1">
        <f t="array" ref="AA323">_xlfn.IFS(
J323&lt;=K323*0.5,"Excellent",
J323&lt;=K323,"Good",
J323&lt;=K323*1.5,"At Risk",
TRUE,"Critical"
)</f>
        <v>At Risk</v>
      </c>
      <c r="AB323" t="str">
        <f t="shared" si="29"/>
        <v>Reworked</v>
      </c>
    </row>
    <row r="324" spans="1:28" x14ac:dyDescent="0.3">
      <c r="A324" t="s">
        <v>405</v>
      </c>
      <c r="B324" s="1">
        <v>45908</v>
      </c>
      <c r="C324" t="s">
        <v>21</v>
      </c>
      <c r="D324" t="s">
        <v>55</v>
      </c>
      <c r="E324" t="s">
        <v>23</v>
      </c>
      <c r="F324" t="s">
        <v>61</v>
      </c>
      <c r="G324" t="s">
        <v>42</v>
      </c>
      <c r="H324" t="s">
        <v>66</v>
      </c>
      <c r="I324" t="s">
        <v>27</v>
      </c>
      <c r="J324">
        <v>12.8</v>
      </c>
      <c r="K324">
        <v>12</v>
      </c>
      <c r="L324" t="s">
        <v>63</v>
      </c>
      <c r="M324">
        <v>0</v>
      </c>
      <c r="N324">
        <v>4.3</v>
      </c>
      <c r="O324">
        <v>350</v>
      </c>
      <c r="P324">
        <v>4480</v>
      </c>
      <c r="Q324" t="s">
        <v>83</v>
      </c>
      <c r="R324">
        <v>9</v>
      </c>
      <c r="S324" t="s">
        <v>37</v>
      </c>
      <c r="T324" t="s">
        <v>31</v>
      </c>
      <c r="U324" t="str">
        <f>TRIM(CLEAN(tbl_Operations[[#This Row],[Location]]))</f>
        <v>Hyderabad</v>
      </c>
      <c r="V324" t="str">
        <f>TRIM(CLEAN(tbl_Operations[[#This Row],[Channel]]))</f>
        <v>Portal</v>
      </c>
      <c r="W324" t="str">
        <f t="shared" si="25"/>
        <v>Invoice Query</v>
      </c>
      <c r="X324" t="str">
        <f t="shared" si="26"/>
        <v>Customer Support</v>
      </c>
      <c r="Y324" t="str">
        <f t="shared" si="27"/>
        <v>SLA Breach</v>
      </c>
      <c r="Z324" t="str">
        <f t="shared" si="28"/>
        <v>Normal</v>
      </c>
      <c r="AA324" t="str" cm="1">
        <f t="array" ref="AA324">_xlfn.IFS(
J324&lt;=K324*0.5,"Excellent",
J324&lt;=K324,"Good",
J324&lt;=K324*1.5,"At Risk",
TRUE,"Critical"
)</f>
        <v>At Risk</v>
      </c>
      <c r="AB324" t="str">
        <f t="shared" si="29"/>
        <v>No Rework</v>
      </c>
    </row>
    <row r="325" spans="1:28" x14ac:dyDescent="0.3">
      <c r="A325" t="s">
        <v>406</v>
      </c>
      <c r="B325" s="1">
        <v>45758</v>
      </c>
      <c r="C325" t="s">
        <v>40</v>
      </c>
      <c r="D325" t="s">
        <v>73</v>
      </c>
      <c r="E325" t="s">
        <v>23</v>
      </c>
      <c r="F325" t="s">
        <v>49</v>
      </c>
      <c r="G325" t="s">
        <v>42</v>
      </c>
      <c r="H325" t="s">
        <v>50</v>
      </c>
      <c r="I325" t="s">
        <v>27</v>
      </c>
      <c r="J325">
        <v>5.0999999999999996</v>
      </c>
      <c r="K325">
        <v>48</v>
      </c>
      <c r="L325" t="s">
        <v>28</v>
      </c>
      <c r="M325">
        <v>1</v>
      </c>
      <c r="N325">
        <v>4.5999999999999996</v>
      </c>
      <c r="O325">
        <v>400</v>
      </c>
      <c r="P325">
        <v>2040</v>
      </c>
      <c r="Q325" t="s">
        <v>89</v>
      </c>
      <c r="R325">
        <v>4</v>
      </c>
      <c r="S325" t="s">
        <v>30</v>
      </c>
      <c r="T325" t="s">
        <v>45</v>
      </c>
      <c r="U325" t="str">
        <f>TRIM(CLEAN(tbl_Operations[[#This Row],[Location]]))</f>
        <v>Chennai</v>
      </c>
      <c r="V325" t="str">
        <f>TRIM(CLEAN(tbl_Operations[[#This Row],[Channel]]))</f>
        <v>Portal</v>
      </c>
      <c r="W325" t="str">
        <f t="shared" si="25"/>
        <v>Invoice Query</v>
      </c>
      <c r="X325" t="str">
        <f t="shared" si="26"/>
        <v>Procurement</v>
      </c>
      <c r="Y325" t="str">
        <f t="shared" si="27"/>
        <v>Within SLA</v>
      </c>
      <c r="Z325" t="str">
        <f t="shared" si="28"/>
        <v>Normal</v>
      </c>
      <c r="AA325" t="str" cm="1">
        <f t="array" ref="AA325">_xlfn.IFS(
J325&lt;=K325*0.5,"Excellent",
J325&lt;=K325,"Good",
J325&lt;=K325*1.5,"At Risk",
TRUE,"Critical"
)</f>
        <v>Excellent</v>
      </c>
      <c r="AB325" t="str">
        <f t="shared" si="29"/>
        <v>Reworked</v>
      </c>
    </row>
    <row r="326" spans="1:28" x14ac:dyDescent="0.3">
      <c r="A326" t="s">
        <v>407</v>
      </c>
      <c r="B326" s="1">
        <v>45783</v>
      </c>
      <c r="C326" t="s">
        <v>40</v>
      </c>
      <c r="D326" t="s">
        <v>41</v>
      </c>
      <c r="E326" t="s">
        <v>48</v>
      </c>
      <c r="F326" t="s">
        <v>49</v>
      </c>
      <c r="G326" t="s">
        <v>42</v>
      </c>
      <c r="H326" t="s">
        <v>50</v>
      </c>
      <c r="I326" t="s">
        <v>27</v>
      </c>
      <c r="J326">
        <v>14.2</v>
      </c>
      <c r="K326">
        <v>48</v>
      </c>
      <c r="L326" t="s">
        <v>28</v>
      </c>
      <c r="M326">
        <v>0</v>
      </c>
      <c r="N326">
        <v>4.5999999999999996</v>
      </c>
      <c r="O326">
        <v>280</v>
      </c>
      <c r="P326">
        <v>3976</v>
      </c>
      <c r="Q326" t="s">
        <v>44</v>
      </c>
      <c r="R326">
        <v>5</v>
      </c>
      <c r="S326" t="s">
        <v>30</v>
      </c>
      <c r="T326" t="s">
        <v>38</v>
      </c>
      <c r="U326" t="str">
        <f>TRIM(CLEAN(tbl_Operations[[#This Row],[Location]]))</f>
        <v>Bengaluru</v>
      </c>
      <c r="V326" t="str">
        <f>TRIM(CLEAN(tbl_Operations[[#This Row],[Channel]]))</f>
        <v>Portal</v>
      </c>
      <c r="W326" t="str">
        <f t="shared" si="25"/>
        <v>Compliance Request</v>
      </c>
      <c r="X326" t="str">
        <f t="shared" si="26"/>
        <v>Procurement</v>
      </c>
      <c r="Y326" t="str">
        <f t="shared" si="27"/>
        <v>Within SLA</v>
      </c>
      <c r="Z326" t="str">
        <f t="shared" si="28"/>
        <v>Normal</v>
      </c>
      <c r="AA326" t="str" cm="1">
        <f t="array" ref="AA326">_xlfn.IFS(
J326&lt;=K326*0.5,"Excellent",
J326&lt;=K326,"Good",
J326&lt;=K326*1.5,"At Risk",
TRUE,"Critical"
)</f>
        <v>Excellent</v>
      </c>
      <c r="AB326" t="str">
        <f t="shared" si="29"/>
        <v>No Rework</v>
      </c>
    </row>
    <row r="327" spans="1:28" x14ac:dyDescent="0.3">
      <c r="A327" t="s">
        <v>408</v>
      </c>
      <c r="B327" s="1">
        <v>45733</v>
      </c>
      <c r="C327" t="s">
        <v>21</v>
      </c>
      <c r="D327" t="s">
        <v>41</v>
      </c>
      <c r="E327" t="s">
        <v>23</v>
      </c>
      <c r="F327" t="s">
        <v>49</v>
      </c>
      <c r="G327" t="s">
        <v>25</v>
      </c>
      <c r="H327" t="s">
        <v>5095</v>
      </c>
      <c r="I327" t="s">
        <v>88</v>
      </c>
      <c r="J327">
        <v>8.1999999999999993</v>
      </c>
      <c r="K327">
        <v>48</v>
      </c>
      <c r="L327" t="s">
        <v>28</v>
      </c>
      <c r="M327">
        <v>2</v>
      </c>
      <c r="N327">
        <v>4.2</v>
      </c>
      <c r="O327">
        <v>350</v>
      </c>
      <c r="P327">
        <v>2870</v>
      </c>
      <c r="Q327" t="s">
        <v>79</v>
      </c>
      <c r="R327">
        <v>3</v>
      </c>
      <c r="S327" t="s">
        <v>58</v>
      </c>
      <c r="T327" t="s">
        <v>31</v>
      </c>
      <c r="U327" t="str">
        <f>TRIM(CLEAN(tbl_Operations[[#This Row],[Location]]))</f>
        <v>Bengaluru</v>
      </c>
      <c r="V327" t="str">
        <f>TRIM(CLEAN(tbl_Operations[[#This Row],[Channel]]))</f>
        <v>Email</v>
      </c>
      <c r="W327" t="str">
        <f t="shared" si="25"/>
        <v>Invoice Query</v>
      </c>
      <c r="X327" t="str">
        <f t="shared" si="26"/>
        <v>Customer Support</v>
      </c>
      <c r="Y327" t="str">
        <f t="shared" si="27"/>
        <v>Within SLA</v>
      </c>
      <c r="Z327" t="str">
        <f t="shared" si="28"/>
        <v>Normal</v>
      </c>
      <c r="AA327" t="str" cm="1">
        <f t="array" ref="AA327">_xlfn.IFS(
J327&lt;=K327*0.5,"Excellent",
J327&lt;=K327,"Good",
J327&lt;=K327*1.5,"At Risk",
TRUE,"Critical"
)</f>
        <v>Excellent</v>
      </c>
      <c r="AB327" t="str">
        <f t="shared" si="29"/>
        <v>Reworked</v>
      </c>
    </row>
    <row r="328" spans="1:28" x14ac:dyDescent="0.3">
      <c r="A328" t="s">
        <v>409</v>
      </c>
      <c r="B328" s="1">
        <v>45727</v>
      </c>
      <c r="C328" t="s">
        <v>95</v>
      </c>
      <c r="D328" t="s">
        <v>60</v>
      </c>
      <c r="E328" t="s">
        <v>35</v>
      </c>
      <c r="F328" t="s">
        <v>24</v>
      </c>
      <c r="G328" t="s">
        <v>25</v>
      </c>
      <c r="H328" t="s">
        <v>50</v>
      </c>
      <c r="I328" t="s">
        <v>27</v>
      </c>
      <c r="J328">
        <v>6.9</v>
      </c>
      <c r="K328">
        <v>24</v>
      </c>
      <c r="L328" t="s">
        <v>28</v>
      </c>
      <c r="M328">
        <v>0</v>
      </c>
      <c r="N328">
        <v>4.4000000000000004</v>
      </c>
      <c r="O328">
        <v>450</v>
      </c>
      <c r="P328">
        <v>3105</v>
      </c>
      <c r="Q328" t="s">
        <v>79</v>
      </c>
      <c r="R328">
        <v>3</v>
      </c>
      <c r="S328" t="s">
        <v>58</v>
      </c>
      <c r="T328" t="s">
        <v>38</v>
      </c>
      <c r="U328" t="str">
        <f>TRIM(CLEAN(tbl_Operations[[#This Row],[Location]]))</f>
        <v>Pune</v>
      </c>
      <c r="V328" t="str">
        <f>TRIM(CLEAN(tbl_Operations[[#This Row],[Channel]]))</f>
        <v>Email</v>
      </c>
      <c r="W328" t="str">
        <f t="shared" si="25"/>
        <v>Employee Query</v>
      </c>
      <c r="X328" t="str">
        <f t="shared" si="26"/>
        <v>Sales</v>
      </c>
      <c r="Y328" t="str">
        <f t="shared" si="27"/>
        <v>Within SLA</v>
      </c>
      <c r="Z328" t="str">
        <f t="shared" si="28"/>
        <v>Normal</v>
      </c>
      <c r="AA328" t="str" cm="1">
        <f t="array" ref="AA328">_xlfn.IFS(
J328&lt;=K328*0.5,"Excellent",
J328&lt;=K328,"Good",
J328&lt;=K328*1.5,"At Risk",
TRUE,"Critical"
)</f>
        <v>Excellent</v>
      </c>
      <c r="AB328" t="str">
        <f t="shared" si="29"/>
        <v>No Rework</v>
      </c>
    </row>
    <row r="329" spans="1:28" x14ac:dyDescent="0.3">
      <c r="A329" t="s">
        <v>410</v>
      </c>
      <c r="B329" s="1">
        <v>45790</v>
      </c>
      <c r="C329" t="s">
        <v>33</v>
      </c>
      <c r="D329" t="s">
        <v>22</v>
      </c>
      <c r="E329" t="s">
        <v>74</v>
      </c>
      <c r="F329" t="s">
        <v>24</v>
      </c>
      <c r="G329" t="s">
        <v>25</v>
      </c>
      <c r="H329" t="s">
        <v>26</v>
      </c>
      <c r="I329" t="s">
        <v>27</v>
      </c>
      <c r="J329">
        <v>2.1</v>
      </c>
      <c r="K329">
        <v>24</v>
      </c>
      <c r="L329" t="s">
        <v>28</v>
      </c>
      <c r="M329">
        <v>1</v>
      </c>
      <c r="N329">
        <v>4.4000000000000004</v>
      </c>
      <c r="O329">
        <v>400</v>
      </c>
      <c r="P329">
        <v>840</v>
      </c>
      <c r="Q329" t="s">
        <v>44</v>
      </c>
      <c r="R329">
        <v>5</v>
      </c>
      <c r="S329" t="s">
        <v>30</v>
      </c>
      <c r="T329" t="s">
        <v>38</v>
      </c>
      <c r="U329" t="str">
        <f>TRIM(CLEAN(tbl_Operations[[#This Row],[Location]]))</f>
        <v>Noida</v>
      </c>
      <c r="V329" t="str">
        <f>TRIM(CLEAN(tbl_Operations[[#This Row],[Channel]]))</f>
        <v>Email</v>
      </c>
      <c r="W329" t="str">
        <f t="shared" si="25"/>
        <v>System Issue</v>
      </c>
      <c r="X329" t="str">
        <f t="shared" si="26"/>
        <v>It</v>
      </c>
      <c r="Y329" t="str">
        <f t="shared" si="27"/>
        <v>Within SLA</v>
      </c>
      <c r="Z329" t="str">
        <f t="shared" si="28"/>
        <v>Normal</v>
      </c>
      <c r="AA329" t="str" cm="1">
        <f t="array" ref="AA329">_xlfn.IFS(
J329&lt;=K329*0.5,"Excellent",
J329&lt;=K329,"Good",
J329&lt;=K329*1.5,"At Risk",
TRUE,"Critical"
)</f>
        <v>Excellent</v>
      </c>
      <c r="AB329" t="str">
        <f t="shared" si="29"/>
        <v>Reworked</v>
      </c>
    </row>
    <row r="330" spans="1:28" x14ac:dyDescent="0.3">
      <c r="A330" t="s">
        <v>411</v>
      </c>
      <c r="B330" s="1">
        <v>45940</v>
      </c>
      <c r="C330" t="s">
        <v>95</v>
      </c>
      <c r="D330" t="s">
        <v>34</v>
      </c>
      <c r="E330" t="s">
        <v>74</v>
      </c>
      <c r="F330" t="s">
        <v>61</v>
      </c>
      <c r="G330" t="s">
        <v>81</v>
      </c>
      <c r="H330" t="s">
        <v>75</v>
      </c>
      <c r="I330" t="s">
        <v>27</v>
      </c>
      <c r="J330">
        <v>10.4</v>
      </c>
      <c r="K330">
        <v>12</v>
      </c>
      <c r="L330" t="s">
        <v>28</v>
      </c>
      <c r="M330">
        <v>0</v>
      </c>
      <c r="N330">
        <v>4.5</v>
      </c>
      <c r="O330">
        <v>280</v>
      </c>
      <c r="P330">
        <v>2912</v>
      </c>
      <c r="Q330" t="s">
        <v>51</v>
      </c>
      <c r="R330">
        <v>10</v>
      </c>
      <c r="S330" t="s">
        <v>52</v>
      </c>
      <c r="T330" t="s">
        <v>45</v>
      </c>
      <c r="U330" t="str">
        <f>TRIM(CLEAN(tbl_Operations[[#This Row],[Location]]))</f>
        <v>Mumbai</v>
      </c>
      <c r="V330" t="str">
        <f>TRIM(CLEAN(tbl_Operations[[#This Row],[Channel]]))</f>
        <v>Phone</v>
      </c>
      <c r="W330" t="str">
        <f t="shared" si="25"/>
        <v>System Issue</v>
      </c>
      <c r="X330" t="str">
        <f t="shared" si="26"/>
        <v>Sales</v>
      </c>
      <c r="Y330" t="str">
        <f t="shared" si="27"/>
        <v>Within SLA</v>
      </c>
      <c r="Z330" t="str">
        <f t="shared" si="28"/>
        <v>Normal</v>
      </c>
      <c r="AA330" t="str" cm="1">
        <f t="array" ref="AA330">_xlfn.IFS(
J330&lt;=K330*0.5,"Excellent",
J330&lt;=K330,"Good",
J330&lt;=K330*1.5,"At Risk",
TRUE,"Critical"
)</f>
        <v>Good</v>
      </c>
      <c r="AB330" t="str">
        <f t="shared" si="29"/>
        <v>No Rework</v>
      </c>
    </row>
    <row r="331" spans="1:28" x14ac:dyDescent="0.3">
      <c r="A331" t="s">
        <v>412</v>
      </c>
      <c r="B331" s="1">
        <v>45758</v>
      </c>
      <c r="C331" t="s">
        <v>40</v>
      </c>
      <c r="D331" t="s">
        <v>47</v>
      </c>
      <c r="E331" t="s">
        <v>35</v>
      </c>
      <c r="F331" t="s">
        <v>24</v>
      </c>
      <c r="G331" t="s">
        <v>25</v>
      </c>
      <c r="H331" t="s">
        <v>66</v>
      </c>
      <c r="I331" t="s">
        <v>27</v>
      </c>
      <c r="J331">
        <v>31.2</v>
      </c>
      <c r="K331">
        <v>24</v>
      </c>
      <c r="L331" t="s">
        <v>63</v>
      </c>
      <c r="M331">
        <v>0</v>
      </c>
      <c r="N331">
        <v>4.8</v>
      </c>
      <c r="O331">
        <v>450</v>
      </c>
      <c r="P331">
        <v>14040</v>
      </c>
      <c r="Q331" t="s">
        <v>89</v>
      </c>
      <c r="R331">
        <v>4</v>
      </c>
      <c r="S331" t="s">
        <v>30</v>
      </c>
      <c r="T331" t="s">
        <v>45</v>
      </c>
      <c r="U331" t="str">
        <f>TRIM(CLEAN(tbl_Operations[[#This Row],[Location]]))</f>
        <v>Gurugram</v>
      </c>
      <c r="V331" t="str">
        <f>TRIM(CLEAN(tbl_Operations[[#This Row],[Channel]]))</f>
        <v>Email</v>
      </c>
      <c r="W331" t="str">
        <f t="shared" si="25"/>
        <v>Employee Query</v>
      </c>
      <c r="X331" t="str">
        <f t="shared" si="26"/>
        <v>Procurement</v>
      </c>
      <c r="Y331" t="str">
        <f t="shared" si="27"/>
        <v>SLA Breach</v>
      </c>
      <c r="Z331" t="str">
        <f t="shared" si="28"/>
        <v>Normal</v>
      </c>
      <c r="AA331" t="str" cm="1">
        <f t="array" ref="AA331">_xlfn.IFS(
J331&lt;=K331*0.5,"Excellent",
J331&lt;=K331,"Good",
J331&lt;=K331*1.5,"At Risk",
TRUE,"Critical"
)</f>
        <v>At Risk</v>
      </c>
      <c r="AB331" t="str">
        <f t="shared" si="29"/>
        <v>No Rework</v>
      </c>
    </row>
    <row r="332" spans="1:28" x14ac:dyDescent="0.3">
      <c r="A332" t="s">
        <v>413</v>
      </c>
      <c r="B332" s="1">
        <v>45797</v>
      </c>
      <c r="C332" t="s">
        <v>54</v>
      </c>
      <c r="D332" t="s">
        <v>73</v>
      </c>
      <c r="E332" t="s">
        <v>74</v>
      </c>
      <c r="F332" t="s">
        <v>24</v>
      </c>
      <c r="G332" t="s">
        <v>42</v>
      </c>
      <c r="H332" t="s">
        <v>50</v>
      </c>
      <c r="I332" t="s">
        <v>27</v>
      </c>
      <c r="J332">
        <v>7.2</v>
      </c>
      <c r="K332">
        <v>24</v>
      </c>
      <c r="L332" t="s">
        <v>28</v>
      </c>
      <c r="M332">
        <v>0</v>
      </c>
      <c r="N332">
        <v>4.7</v>
      </c>
      <c r="O332">
        <v>280</v>
      </c>
      <c r="P332">
        <v>2016</v>
      </c>
      <c r="Q332" t="s">
        <v>44</v>
      </c>
      <c r="R332">
        <v>5</v>
      </c>
      <c r="S332" t="s">
        <v>30</v>
      </c>
      <c r="T332" t="s">
        <v>38</v>
      </c>
      <c r="U332" t="str">
        <f>TRIM(CLEAN(tbl_Operations[[#This Row],[Location]]))</f>
        <v>Chennai</v>
      </c>
      <c r="V332" t="str">
        <f>TRIM(CLEAN(tbl_Operations[[#This Row],[Channel]]))</f>
        <v>Portal</v>
      </c>
      <c r="W332" t="str">
        <f t="shared" si="25"/>
        <v>System Issue</v>
      </c>
      <c r="X332" t="str">
        <f t="shared" si="26"/>
        <v>Hr</v>
      </c>
      <c r="Y332" t="str">
        <f t="shared" si="27"/>
        <v>Within SLA</v>
      </c>
      <c r="Z332" t="str">
        <f t="shared" si="28"/>
        <v>Normal</v>
      </c>
      <c r="AA332" t="str" cm="1">
        <f t="array" ref="AA332">_xlfn.IFS(
J332&lt;=K332*0.5,"Excellent",
J332&lt;=K332,"Good",
J332&lt;=K332*1.5,"At Risk",
TRUE,"Critical"
)</f>
        <v>Excellent</v>
      </c>
      <c r="AB332" t="str">
        <f t="shared" si="29"/>
        <v>No Rework</v>
      </c>
    </row>
    <row r="333" spans="1:28" x14ac:dyDescent="0.3">
      <c r="A333" t="s">
        <v>414</v>
      </c>
      <c r="B333" s="1">
        <v>45704</v>
      </c>
      <c r="C333" t="s">
        <v>33</v>
      </c>
      <c r="D333" t="s">
        <v>73</v>
      </c>
      <c r="E333" t="s">
        <v>78</v>
      </c>
      <c r="F333" t="s">
        <v>24</v>
      </c>
      <c r="G333" t="s">
        <v>25</v>
      </c>
      <c r="H333" t="s">
        <v>50</v>
      </c>
      <c r="I333" t="s">
        <v>27</v>
      </c>
      <c r="J333">
        <v>4.2</v>
      </c>
      <c r="K333">
        <v>24</v>
      </c>
      <c r="L333" t="s">
        <v>28</v>
      </c>
      <c r="M333">
        <v>0</v>
      </c>
      <c r="N333">
        <v>4.8</v>
      </c>
      <c r="O333">
        <v>400</v>
      </c>
      <c r="P333">
        <v>1680</v>
      </c>
      <c r="Q333" t="s">
        <v>57</v>
      </c>
      <c r="R333">
        <v>2</v>
      </c>
      <c r="S333" t="s">
        <v>58</v>
      </c>
      <c r="T333" t="s">
        <v>102</v>
      </c>
      <c r="U333" t="str">
        <f>TRIM(CLEAN(tbl_Operations[[#This Row],[Location]]))</f>
        <v>Chennai</v>
      </c>
      <c r="V333" t="str">
        <f>TRIM(CLEAN(tbl_Operations[[#This Row],[Channel]]))</f>
        <v>Email</v>
      </c>
      <c r="W333" t="str">
        <f t="shared" si="25"/>
        <v>Access Request</v>
      </c>
      <c r="X333" t="str">
        <f t="shared" si="26"/>
        <v>It</v>
      </c>
      <c r="Y333" t="str">
        <f t="shared" si="27"/>
        <v>Within SLA</v>
      </c>
      <c r="Z333" t="str">
        <f t="shared" si="28"/>
        <v>Normal</v>
      </c>
      <c r="AA333" t="str" cm="1">
        <f t="array" ref="AA333">_xlfn.IFS(
J333&lt;=K333*0.5,"Excellent",
J333&lt;=K333,"Good",
J333&lt;=K333*1.5,"At Risk",
TRUE,"Critical"
)</f>
        <v>Excellent</v>
      </c>
      <c r="AB333" t="str">
        <f t="shared" si="29"/>
        <v>No Rework</v>
      </c>
    </row>
    <row r="334" spans="1:28" x14ac:dyDescent="0.3">
      <c r="A334" t="s">
        <v>415</v>
      </c>
      <c r="B334" s="1">
        <v>45840</v>
      </c>
      <c r="C334" t="s">
        <v>91</v>
      </c>
      <c r="D334" t="s">
        <v>47</v>
      </c>
      <c r="E334" t="s">
        <v>35</v>
      </c>
      <c r="F334" t="s">
        <v>61</v>
      </c>
      <c r="G334" t="s">
        <v>25</v>
      </c>
      <c r="H334" t="s">
        <v>26</v>
      </c>
      <c r="I334" t="s">
        <v>27</v>
      </c>
      <c r="J334">
        <v>19.600000000000001</v>
      </c>
      <c r="K334">
        <v>12</v>
      </c>
      <c r="L334" t="s">
        <v>63</v>
      </c>
      <c r="M334">
        <v>0</v>
      </c>
      <c r="N334">
        <v>4.5</v>
      </c>
      <c r="O334">
        <v>400</v>
      </c>
      <c r="P334">
        <v>7840</v>
      </c>
      <c r="Q334" t="s">
        <v>114</v>
      </c>
      <c r="R334">
        <v>7</v>
      </c>
      <c r="S334" t="s">
        <v>37</v>
      </c>
      <c r="T334" t="s">
        <v>86</v>
      </c>
      <c r="U334" t="str">
        <f>TRIM(CLEAN(tbl_Operations[[#This Row],[Location]]))</f>
        <v>Gurugram</v>
      </c>
      <c r="V334" t="str">
        <f>TRIM(CLEAN(tbl_Operations[[#This Row],[Channel]]))</f>
        <v>Email</v>
      </c>
      <c r="W334" t="str">
        <f t="shared" si="25"/>
        <v>Employee Query</v>
      </c>
      <c r="X334" t="str">
        <f t="shared" si="26"/>
        <v>Operations</v>
      </c>
      <c r="Y334" t="str">
        <f t="shared" si="27"/>
        <v>SLA Breach</v>
      </c>
      <c r="Z334" t="str">
        <f t="shared" si="28"/>
        <v>Normal</v>
      </c>
      <c r="AA334" t="str" cm="1">
        <f t="array" ref="AA334">_xlfn.IFS(
J334&lt;=K334*0.5,"Excellent",
J334&lt;=K334,"Good",
J334&lt;=K334*1.5,"At Risk",
TRUE,"Critical"
)</f>
        <v>Critical</v>
      </c>
      <c r="AB334" t="str">
        <f t="shared" si="29"/>
        <v>No Rework</v>
      </c>
    </row>
    <row r="335" spans="1:28" x14ac:dyDescent="0.3">
      <c r="A335" t="s">
        <v>416</v>
      </c>
      <c r="B335" s="1">
        <v>45678</v>
      </c>
      <c r="C335" t="s">
        <v>21</v>
      </c>
      <c r="D335" t="s">
        <v>60</v>
      </c>
      <c r="E335" t="s">
        <v>35</v>
      </c>
      <c r="F335" t="s">
        <v>24</v>
      </c>
      <c r="G335" t="s">
        <v>25</v>
      </c>
      <c r="H335" t="s">
        <v>75</v>
      </c>
      <c r="I335" t="s">
        <v>27</v>
      </c>
      <c r="J335">
        <v>12.1</v>
      </c>
      <c r="K335">
        <v>24</v>
      </c>
      <c r="L335" t="s">
        <v>28</v>
      </c>
      <c r="M335">
        <v>0</v>
      </c>
      <c r="N335">
        <v>4.2</v>
      </c>
      <c r="O335">
        <v>350</v>
      </c>
      <c r="P335">
        <v>4235</v>
      </c>
      <c r="Q335" t="s">
        <v>64</v>
      </c>
      <c r="R335">
        <v>1</v>
      </c>
      <c r="S335" t="s">
        <v>58</v>
      </c>
      <c r="T335" t="s">
        <v>38</v>
      </c>
      <c r="U335" t="str">
        <f>TRIM(CLEAN(tbl_Operations[[#This Row],[Location]]))</f>
        <v>Pune</v>
      </c>
      <c r="V335" t="str">
        <f>TRIM(CLEAN(tbl_Operations[[#This Row],[Channel]]))</f>
        <v>Email</v>
      </c>
      <c r="W335" t="str">
        <f t="shared" si="25"/>
        <v>Employee Query</v>
      </c>
      <c r="X335" t="str">
        <f t="shared" si="26"/>
        <v>Customer Support</v>
      </c>
      <c r="Y335" t="str">
        <f t="shared" si="27"/>
        <v>Within SLA</v>
      </c>
      <c r="Z335" t="str">
        <f t="shared" si="28"/>
        <v>Normal</v>
      </c>
      <c r="AA335" t="str" cm="1">
        <f t="array" ref="AA335">_xlfn.IFS(
J335&lt;=K335*0.5,"Excellent",
J335&lt;=K335,"Good",
J335&lt;=K335*1.5,"At Risk",
TRUE,"Critical"
)</f>
        <v>Good</v>
      </c>
      <c r="AB335" t="str">
        <f t="shared" si="29"/>
        <v>No Rework</v>
      </c>
    </row>
    <row r="336" spans="1:28" x14ac:dyDescent="0.3">
      <c r="A336" t="s">
        <v>417</v>
      </c>
      <c r="B336" s="1">
        <v>45791</v>
      </c>
      <c r="C336" t="s">
        <v>33</v>
      </c>
      <c r="D336" t="s">
        <v>41</v>
      </c>
      <c r="E336" t="s">
        <v>48</v>
      </c>
      <c r="F336" t="s">
        <v>24</v>
      </c>
      <c r="G336" t="s">
        <v>62</v>
      </c>
      <c r="H336" t="s">
        <v>75</v>
      </c>
      <c r="I336" t="s">
        <v>101</v>
      </c>
      <c r="J336">
        <v>20.100000000000001</v>
      </c>
      <c r="K336">
        <v>24</v>
      </c>
      <c r="L336" t="s">
        <v>28</v>
      </c>
      <c r="M336">
        <v>0</v>
      </c>
      <c r="N336">
        <v>3.9</v>
      </c>
      <c r="O336">
        <v>350</v>
      </c>
      <c r="P336">
        <v>7035</v>
      </c>
      <c r="Q336" t="s">
        <v>44</v>
      </c>
      <c r="R336">
        <v>5</v>
      </c>
      <c r="S336" t="s">
        <v>30</v>
      </c>
      <c r="T336" t="s">
        <v>86</v>
      </c>
      <c r="U336" t="str">
        <f>TRIM(CLEAN(tbl_Operations[[#This Row],[Location]]))</f>
        <v>Bengaluru</v>
      </c>
      <c r="V336" t="str">
        <f>TRIM(CLEAN(tbl_Operations[[#This Row],[Channel]]))</f>
        <v>Teams</v>
      </c>
      <c r="W336" t="str">
        <f t="shared" si="25"/>
        <v>Compliance Request</v>
      </c>
      <c r="X336" t="str">
        <f t="shared" si="26"/>
        <v>It</v>
      </c>
      <c r="Y336" t="str">
        <f t="shared" si="27"/>
        <v>Within SLA</v>
      </c>
      <c r="Z336" t="str">
        <f t="shared" si="28"/>
        <v>Normal</v>
      </c>
      <c r="AA336" t="str" cm="1">
        <f t="array" ref="AA336">_xlfn.IFS(
J336&lt;=K336*0.5,"Excellent",
J336&lt;=K336,"Good",
J336&lt;=K336*1.5,"At Risk",
TRUE,"Critical"
)</f>
        <v>Good</v>
      </c>
      <c r="AB336" t="str">
        <f t="shared" si="29"/>
        <v>No Rework</v>
      </c>
    </row>
    <row r="337" spans="1:28" x14ac:dyDescent="0.3">
      <c r="A337" t="s">
        <v>418</v>
      </c>
      <c r="B337" s="1">
        <v>45784</v>
      </c>
      <c r="C337" t="s">
        <v>95</v>
      </c>
      <c r="D337" t="s">
        <v>22</v>
      </c>
      <c r="E337" t="s">
        <v>23</v>
      </c>
      <c r="F337" t="s">
        <v>49</v>
      </c>
      <c r="G337" t="s">
        <v>81</v>
      </c>
      <c r="H337" t="s">
        <v>26</v>
      </c>
      <c r="I337" t="s">
        <v>27</v>
      </c>
      <c r="J337">
        <v>6.2</v>
      </c>
      <c r="K337">
        <v>48</v>
      </c>
      <c r="L337" t="s">
        <v>28</v>
      </c>
      <c r="M337">
        <v>0</v>
      </c>
      <c r="N337">
        <v>5</v>
      </c>
      <c r="O337">
        <v>320</v>
      </c>
      <c r="P337">
        <v>1984</v>
      </c>
      <c r="Q337" t="s">
        <v>44</v>
      </c>
      <c r="R337">
        <v>5</v>
      </c>
      <c r="S337" t="s">
        <v>30</v>
      </c>
      <c r="T337" t="s">
        <v>86</v>
      </c>
      <c r="U337" t="str">
        <f>TRIM(CLEAN(tbl_Operations[[#This Row],[Location]]))</f>
        <v>Noida</v>
      </c>
      <c r="V337" t="str">
        <f>TRIM(CLEAN(tbl_Operations[[#This Row],[Channel]]))</f>
        <v>Phone</v>
      </c>
      <c r="W337" t="str">
        <f t="shared" si="25"/>
        <v>Invoice Query</v>
      </c>
      <c r="X337" t="str">
        <f t="shared" si="26"/>
        <v>Sales</v>
      </c>
      <c r="Y337" t="str">
        <f t="shared" si="27"/>
        <v>Within SLA</v>
      </c>
      <c r="Z337" t="str">
        <f t="shared" si="28"/>
        <v>Normal</v>
      </c>
      <c r="AA337" t="str" cm="1">
        <f t="array" ref="AA337">_xlfn.IFS(
J337&lt;=K337*0.5,"Excellent",
J337&lt;=K337,"Good",
J337&lt;=K337*1.5,"At Risk",
TRUE,"Critical"
)</f>
        <v>Excellent</v>
      </c>
      <c r="AB337" t="str">
        <f t="shared" si="29"/>
        <v>No Rework</v>
      </c>
    </row>
    <row r="338" spans="1:28" x14ac:dyDescent="0.3">
      <c r="A338" t="s">
        <v>419</v>
      </c>
      <c r="B338" s="1">
        <v>45943</v>
      </c>
      <c r="C338" t="s">
        <v>33</v>
      </c>
      <c r="D338" t="s">
        <v>73</v>
      </c>
      <c r="E338" t="s">
        <v>70</v>
      </c>
      <c r="F338" t="s">
        <v>24</v>
      </c>
      <c r="G338" t="s">
        <v>62</v>
      </c>
      <c r="H338" t="s">
        <v>43</v>
      </c>
      <c r="I338" t="s">
        <v>27</v>
      </c>
      <c r="J338">
        <v>8.4</v>
      </c>
      <c r="K338">
        <v>24</v>
      </c>
      <c r="L338" t="s">
        <v>28</v>
      </c>
      <c r="M338">
        <v>1</v>
      </c>
      <c r="N338">
        <v>4.5999999999999996</v>
      </c>
      <c r="O338">
        <v>350</v>
      </c>
      <c r="P338">
        <v>2940</v>
      </c>
      <c r="Q338" t="s">
        <v>51</v>
      </c>
      <c r="R338">
        <v>10</v>
      </c>
      <c r="S338" t="s">
        <v>52</v>
      </c>
      <c r="T338" t="s">
        <v>31</v>
      </c>
      <c r="U338" t="str">
        <f>TRIM(CLEAN(tbl_Operations[[#This Row],[Location]]))</f>
        <v>Chennai</v>
      </c>
      <c r="V338" t="str">
        <f>TRIM(CLEAN(tbl_Operations[[#This Row],[Channel]]))</f>
        <v>Teams</v>
      </c>
      <c r="W338" t="str">
        <f t="shared" si="25"/>
        <v>Data Correction</v>
      </c>
      <c r="X338" t="str">
        <f t="shared" si="26"/>
        <v>It</v>
      </c>
      <c r="Y338" t="str">
        <f t="shared" si="27"/>
        <v>Within SLA</v>
      </c>
      <c r="Z338" t="str">
        <f t="shared" si="28"/>
        <v>Normal</v>
      </c>
      <c r="AA338" t="str" cm="1">
        <f t="array" ref="AA338">_xlfn.IFS(
J338&lt;=K338*0.5,"Excellent",
J338&lt;=K338,"Good",
J338&lt;=K338*1.5,"At Risk",
TRUE,"Critical"
)</f>
        <v>Excellent</v>
      </c>
      <c r="AB338" t="str">
        <f t="shared" si="29"/>
        <v>Reworked</v>
      </c>
    </row>
    <row r="339" spans="1:28" x14ac:dyDescent="0.3">
      <c r="A339" t="s">
        <v>420</v>
      </c>
      <c r="B339" s="1">
        <v>45956</v>
      </c>
      <c r="C339" t="s">
        <v>21</v>
      </c>
      <c r="D339" t="s">
        <v>41</v>
      </c>
      <c r="E339" t="s">
        <v>92</v>
      </c>
      <c r="F339" t="s">
        <v>61</v>
      </c>
      <c r="G339" t="s">
        <v>42</v>
      </c>
      <c r="H339" t="s">
        <v>66</v>
      </c>
      <c r="I339" t="s">
        <v>27</v>
      </c>
      <c r="J339">
        <v>11.7</v>
      </c>
      <c r="K339">
        <v>12</v>
      </c>
      <c r="L339" t="s">
        <v>28</v>
      </c>
      <c r="M339">
        <v>0</v>
      </c>
      <c r="N339">
        <v>4.4000000000000004</v>
      </c>
      <c r="O339">
        <v>350</v>
      </c>
      <c r="P339">
        <v>4095</v>
      </c>
      <c r="Q339" t="s">
        <v>51</v>
      </c>
      <c r="R339">
        <v>10</v>
      </c>
      <c r="S339" t="s">
        <v>52</v>
      </c>
      <c r="T339" t="s">
        <v>102</v>
      </c>
      <c r="U339" t="str">
        <f>TRIM(CLEAN(tbl_Operations[[#This Row],[Location]]))</f>
        <v>Bengaluru</v>
      </c>
      <c r="V339" t="str">
        <f>TRIM(CLEAN(tbl_Operations[[#This Row],[Channel]]))</f>
        <v>Portal</v>
      </c>
      <c r="W339" t="str">
        <f t="shared" si="25"/>
        <v>Report Request</v>
      </c>
      <c r="X339" t="str">
        <f t="shared" si="26"/>
        <v>Customer Support</v>
      </c>
      <c r="Y339" t="str">
        <f t="shared" si="27"/>
        <v>Within SLA</v>
      </c>
      <c r="Z339" t="str">
        <f t="shared" si="28"/>
        <v>Normal</v>
      </c>
      <c r="AA339" t="str" cm="1">
        <f t="array" ref="AA339">_xlfn.IFS(
J339&lt;=K339*0.5,"Excellent",
J339&lt;=K339,"Good",
J339&lt;=K339*1.5,"At Risk",
TRUE,"Critical"
)</f>
        <v>Good</v>
      </c>
      <c r="AB339" t="str">
        <f t="shared" si="29"/>
        <v>No Rework</v>
      </c>
    </row>
    <row r="340" spans="1:28" x14ac:dyDescent="0.3">
      <c r="A340" t="s">
        <v>421</v>
      </c>
      <c r="B340" s="1">
        <v>46021</v>
      </c>
      <c r="C340" t="s">
        <v>77</v>
      </c>
      <c r="D340" t="s">
        <v>34</v>
      </c>
      <c r="E340" t="s">
        <v>56</v>
      </c>
      <c r="F340" t="s">
        <v>146</v>
      </c>
      <c r="G340" t="s">
        <v>42</v>
      </c>
      <c r="H340" t="s">
        <v>43</v>
      </c>
      <c r="I340" t="s">
        <v>27</v>
      </c>
      <c r="J340">
        <v>2</v>
      </c>
      <c r="K340">
        <v>4</v>
      </c>
      <c r="L340" t="s">
        <v>28</v>
      </c>
      <c r="M340">
        <v>1</v>
      </c>
      <c r="N340">
        <v>4.9000000000000004</v>
      </c>
      <c r="O340">
        <v>320</v>
      </c>
      <c r="P340">
        <v>640</v>
      </c>
      <c r="Q340" t="s">
        <v>71</v>
      </c>
      <c r="R340">
        <v>12</v>
      </c>
      <c r="S340" t="s">
        <v>52</v>
      </c>
      <c r="T340" t="s">
        <v>38</v>
      </c>
      <c r="U340" t="str">
        <f>TRIM(CLEAN(tbl_Operations[[#This Row],[Location]]))</f>
        <v>Mumbai</v>
      </c>
      <c r="V340" t="str">
        <f>TRIM(CLEAN(tbl_Operations[[#This Row],[Channel]]))</f>
        <v>Portal</v>
      </c>
      <c r="W340" t="str">
        <f t="shared" si="25"/>
        <v>Vendor Query</v>
      </c>
      <c r="X340" t="str">
        <f t="shared" si="26"/>
        <v>Finance</v>
      </c>
      <c r="Y340" t="str">
        <f t="shared" si="27"/>
        <v>Within SLA</v>
      </c>
      <c r="Z340" t="str">
        <f t="shared" si="28"/>
        <v>Normal</v>
      </c>
      <c r="AA340" t="str" cm="1">
        <f t="array" ref="AA340">_xlfn.IFS(
J340&lt;=K340*0.5,"Excellent",
J340&lt;=K340,"Good",
J340&lt;=K340*1.5,"At Risk",
TRUE,"Critical"
)</f>
        <v>Excellent</v>
      </c>
      <c r="AB340" t="str">
        <f t="shared" si="29"/>
        <v>Reworked</v>
      </c>
    </row>
    <row r="341" spans="1:28" x14ac:dyDescent="0.3">
      <c r="A341" t="s">
        <v>422</v>
      </c>
      <c r="B341" s="1">
        <v>45750</v>
      </c>
      <c r="C341" t="s">
        <v>21</v>
      </c>
      <c r="D341" t="s">
        <v>22</v>
      </c>
      <c r="E341" t="s">
        <v>78</v>
      </c>
      <c r="F341" t="s">
        <v>49</v>
      </c>
      <c r="G341" t="s">
        <v>25</v>
      </c>
      <c r="H341" t="s">
        <v>66</v>
      </c>
      <c r="I341" t="s">
        <v>27</v>
      </c>
      <c r="J341">
        <v>22.8</v>
      </c>
      <c r="K341">
        <v>48</v>
      </c>
      <c r="L341" t="s">
        <v>28</v>
      </c>
      <c r="M341">
        <v>0</v>
      </c>
      <c r="N341">
        <v>3.6</v>
      </c>
      <c r="O341">
        <v>450</v>
      </c>
      <c r="P341">
        <v>10260</v>
      </c>
      <c r="Q341" t="s">
        <v>89</v>
      </c>
      <c r="R341">
        <v>4</v>
      </c>
      <c r="S341" t="s">
        <v>30</v>
      </c>
      <c r="T341" t="s">
        <v>84</v>
      </c>
      <c r="U341" t="str">
        <f>TRIM(CLEAN(tbl_Operations[[#This Row],[Location]]))</f>
        <v>Noida</v>
      </c>
      <c r="V341" t="str">
        <f>TRIM(CLEAN(tbl_Operations[[#This Row],[Channel]]))</f>
        <v>Email</v>
      </c>
      <c r="W341" t="str">
        <f t="shared" si="25"/>
        <v>Access Request</v>
      </c>
      <c r="X341" t="str">
        <f t="shared" si="26"/>
        <v>Customer Support</v>
      </c>
      <c r="Y341" t="str">
        <f t="shared" si="27"/>
        <v>Within SLA</v>
      </c>
      <c r="Z341" t="str">
        <f t="shared" si="28"/>
        <v>Normal</v>
      </c>
      <c r="AA341" t="str" cm="1">
        <f t="array" ref="AA341">_xlfn.IFS(
J341&lt;=K341*0.5,"Excellent",
J341&lt;=K341,"Good",
J341&lt;=K341*1.5,"At Risk",
TRUE,"Critical"
)</f>
        <v>Excellent</v>
      </c>
      <c r="AB341" t="str">
        <f t="shared" si="29"/>
        <v>No Rework</v>
      </c>
    </row>
    <row r="342" spans="1:28" x14ac:dyDescent="0.3">
      <c r="A342" t="s">
        <v>423</v>
      </c>
      <c r="B342" s="1">
        <v>45959</v>
      </c>
      <c r="C342" t="s">
        <v>40</v>
      </c>
      <c r="D342" t="s">
        <v>34</v>
      </c>
      <c r="E342" t="s">
        <v>48</v>
      </c>
      <c r="F342" t="s">
        <v>61</v>
      </c>
      <c r="G342" t="s">
        <v>25</v>
      </c>
      <c r="H342" t="s">
        <v>26</v>
      </c>
      <c r="I342" t="s">
        <v>27</v>
      </c>
      <c r="J342">
        <v>13.8</v>
      </c>
      <c r="K342">
        <v>12</v>
      </c>
      <c r="L342" t="s">
        <v>63</v>
      </c>
      <c r="M342">
        <v>0</v>
      </c>
      <c r="N342">
        <v>4.8</v>
      </c>
      <c r="O342">
        <v>350</v>
      </c>
      <c r="P342">
        <v>4830</v>
      </c>
      <c r="Q342" t="s">
        <v>51</v>
      </c>
      <c r="R342">
        <v>10</v>
      </c>
      <c r="S342" t="s">
        <v>52</v>
      </c>
      <c r="T342" t="s">
        <v>86</v>
      </c>
      <c r="U342" t="str">
        <f>TRIM(CLEAN(tbl_Operations[[#This Row],[Location]]))</f>
        <v>Mumbai</v>
      </c>
      <c r="V342" t="str">
        <f>TRIM(CLEAN(tbl_Operations[[#This Row],[Channel]]))</f>
        <v>Email</v>
      </c>
      <c r="W342" t="str">
        <f t="shared" si="25"/>
        <v>Compliance Request</v>
      </c>
      <c r="X342" t="str">
        <f t="shared" si="26"/>
        <v>Procurement</v>
      </c>
      <c r="Y342" t="str">
        <f t="shared" si="27"/>
        <v>SLA Breach</v>
      </c>
      <c r="Z342" t="str">
        <f t="shared" si="28"/>
        <v>Normal</v>
      </c>
      <c r="AA342" t="str" cm="1">
        <f t="array" ref="AA342">_xlfn.IFS(
J342&lt;=K342*0.5,"Excellent",
J342&lt;=K342,"Good",
J342&lt;=K342*1.5,"At Risk",
TRUE,"Critical"
)</f>
        <v>At Risk</v>
      </c>
      <c r="AB342" t="str">
        <f t="shared" si="29"/>
        <v>No Rework</v>
      </c>
    </row>
    <row r="343" spans="1:28" x14ac:dyDescent="0.3">
      <c r="A343" t="s">
        <v>424</v>
      </c>
      <c r="B343" s="1">
        <v>45665</v>
      </c>
      <c r="C343" t="s">
        <v>21</v>
      </c>
      <c r="D343" t="s">
        <v>22</v>
      </c>
      <c r="E343" t="s">
        <v>35</v>
      </c>
      <c r="F343" t="s">
        <v>24</v>
      </c>
      <c r="G343" t="s">
        <v>42</v>
      </c>
      <c r="H343" t="s">
        <v>43</v>
      </c>
      <c r="I343" t="s">
        <v>27</v>
      </c>
      <c r="J343">
        <v>1.6</v>
      </c>
      <c r="K343">
        <v>24</v>
      </c>
      <c r="L343" t="s">
        <v>28</v>
      </c>
      <c r="M343">
        <v>1</v>
      </c>
      <c r="N343">
        <v>4.7</v>
      </c>
      <c r="O343">
        <v>320</v>
      </c>
      <c r="P343">
        <v>512</v>
      </c>
      <c r="Q343" t="s">
        <v>64</v>
      </c>
      <c r="R343">
        <v>1</v>
      </c>
      <c r="S343" t="s">
        <v>58</v>
      </c>
      <c r="T343" t="s">
        <v>86</v>
      </c>
      <c r="U343" t="str">
        <f>TRIM(CLEAN(tbl_Operations[[#This Row],[Location]]))</f>
        <v>Noida</v>
      </c>
      <c r="V343" t="str">
        <f>TRIM(CLEAN(tbl_Operations[[#This Row],[Channel]]))</f>
        <v>Portal</v>
      </c>
      <c r="W343" t="str">
        <f t="shared" si="25"/>
        <v>Employee Query</v>
      </c>
      <c r="X343" t="str">
        <f t="shared" si="26"/>
        <v>Customer Support</v>
      </c>
      <c r="Y343" t="str">
        <f t="shared" si="27"/>
        <v>Within SLA</v>
      </c>
      <c r="Z343" t="str">
        <f t="shared" si="28"/>
        <v>Normal</v>
      </c>
      <c r="AA343" t="str" cm="1">
        <f t="array" ref="AA343">_xlfn.IFS(
J343&lt;=K343*0.5,"Excellent",
J343&lt;=K343,"Good",
J343&lt;=K343*1.5,"At Risk",
TRUE,"Critical"
)</f>
        <v>Excellent</v>
      </c>
      <c r="AB343" t="str">
        <f t="shared" si="29"/>
        <v>Reworked</v>
      </c>
    </row>
    <row r="344" spans="1:28" x14ac:dyDescent="0.3">
      <c r="A344" t="s">
        <v>425</v>
      </c>
      <c r="B344" s="1">
        <v>45921</v>
      </c>
      <c r="C344" t="s">
        <v>91</v>
      </c>
      <c r="D344" t="s">
        <v>34</v>
      </c>
      <c r="E344" t="s">
        <v>78</v>
      </c>
      <c r="F344" t="s">
        <v>24</v>
      </c>
      <c r="G344" t="s">
        <v>42</v>
      </c>
      <c r="H344" t="s">
        <v>75</v>
      </c>
      <c r="I344" t="s">
        <v>88</v>
      </c>
      <c r="J344">
        <v>57.8</v>
      </c>
      <c r="K344">
        <v>24</v>
      </c>
      <c r="L344" t="s">
        <v>63</v>
      </c>
      <c r="M344">
        <v>1</v>
      </c>
      <c r="N344">
        <v>3.5</v>
      </c>
      <c r="O344">
        <v>400</v>
      </c>
      <c r="P344">
        <v>23120</v>
      </c>
      <c r="Q344" t="s">
        <v>83</v>
      </c>
      <c r="R344">
        <v>9</v>
      </c>
      <c r="S344" t="s">
        <v>37</v>
      </c>
      <c r="T344" t="s">
        <v>102</v>
      </c>
      <c r="U344" t="str">
        <f>TRIM(CLEAN(tbl_Operations[[#This Row],[Location]]))</f>
        <v>Mumbai</v>
      </c>
      <c r="V344" t="str">
        <f>TRIM(CLEAN(tbl_Operations[[#This Row],[Channel]]))</f>
        <v>Portal</v>
      </c>
      <c r="W344" t="str">
        <f t="shared" si="25"/>
        <v>Access Request</v>
      </c>
      <c r="X344" t="str">
        <f t="shared" si="26"/>
        <v>Operations</v>
      </c>
      <c r="Y344" t="str">
        <f t="shared" si="27"/>
        <v>SLA Breach</v>
      </c>
      <c r="Z344" t="str">
        <f t="shared" si="28"/>
        <v>Normal</v>
      </c>
      <c r="AA344" t="str" cm="1">
        <f t="array" ref="AA344">_xlfn.IFS(
J344&lt;=K344*0.5,"Excellent",
J344&lt;=K344,"Good",
J344&lt;=K344*1.5,"At Risk",
TRUE,"Critical"
)</f>
        <v>Critical</v>
      </c>
      <c r="AB344" t="str">
        <f t="shared" si="29"/>
        <v>Reworked</v>
      </c>
    </row>
    <row r="345" spans="1:28" x14ac:dyDescent="0.3">
      <c r="A345" t="s">
        <v>426</v>
      </c>
      <c r="B345" s="1">
        <v>45911</v>
      </c>
      <c r="C345" t="s">
        <v>95</v>
      </c>
      <c r="D345" t="s">
        <v>22</v>
      </c>
      <c r="E345" t="s">
        <v>74</v>
      </c>
      <c r="F345" t="s">
        <v>49</v>
      </c>
      <c r="G345" t="s">
        <v>62</v>
      </c>
      <c r="H345" t="s">
        <v>26</v>
      </c>
      <c r="I345" t="s">
        <v>27</v>
      </c>
      <c r="J345">
        <v>8.6999999999999993</v>
      </c>
      <c r="K345">
        <v>48</v>
      </c>
      <c r="L345" t="s">
        <v>28</v>
      </c>
      <c r="M345">
        <v>0</v>
      </c>
      <c r="N345">
        <v>4.9000000000000004</v>
      </c>
      <c r="O345">
        <v>400</v>
      </c>
      <c r="P345">
        <v>3480</v>
      </c>
      <c r="Q345" t="s">
        <v>83</v>
      </c>
      <c r="R345">
        <v>9</v>
      </c>
      <c r="S345" t="s">
        <v>37</v>
      </c>
      <c r="T345" t="s">
        <v>84</v>
      </c>
      <c r="U345" t="str">
        <f>TRIM(CLEAN(tbl_Operations[[#This Row],[Location]]))</f>
        <v>Noida</v>
      </c>
      <c r="V345" t="str">
        <f>TRIM(CLEAN(tbl_Operations[[#This Row],[Channel]]))</f>
        <v>Teams</v>
      </c>
      <c r="W345" t="str">
        <f t="shared" si="25"/>
        <v>System Issue</v>
      </c>
      <c r="X345" t="str">
        <f t="shared" si="26"/>
        <v>Sales</v>
      </c>
      <c r="Y345" t="str">
        <f t="shared" si="27"/>
        <v>Within SLA</v>
      </c>
      <c r="Z345" t="str">
        <f t="shared" si="28"/>
        <v>Normal</v>
      </c>
      <c r="AA345" t="str" cm="1">
        <f t="array" ref="AA345">_xlfn.IFS(
J345&lt;=K345*0.5,"Excellent",
J345&lt;=K345,"Good",
J345&lt;=K345*1.5,"At Risk",
TRUE,"Critical"
)</f>
        <v>Excellent</v>
      </c>
      <c r="AB345" t="str">
        <f t="shared" si="29"/>
        <v>No Rework</v>
      </c>
    </row>
    <row r="346" spans="1:28" x14ac:dyDescent="0.3">
      <c r="A346" t="s">
        <v>427</v>
      </c>
      <c r="B346" s="1">
        <v>45833</v>
      </c>
      <c r="C346" t="s">
        <v>91</v>
      </c>
      <c r="D346" t="s">
        <v>22</v>
      </c>
      <c r="E346" t="s">
        <v>5094</v>
      </c>
      <c r="F346" t="s">
        <v>49</v>
      </c>
      <c r="G346" t="s">
        <v>81</v>
      </c>
      <c r="H346" t="s">
        <v>66</v>
      </c>
      <c r="I346" t="s">
        <v>88</v>
      </c>
      <c r="J346">
        <v>0.7</v>
      </c>
      <c r="K346">
        <v>48</v>
      </c>
      <c r="L346" t="s">
        <v>28</v>
      </c>
      <c r="M346">
        <v>1</v>
      </c>
      <c r="N346">
        <v>4.9000000000000004</v>
      </c>
      <c r="O346">
        <v>320</v>
      </c>
      <c r="P346">
        <v>224</v>
      </c>
      <c r="Q346" t="s">
        <v>29</v>
      </c>
      <c r="R346">
        <v>6</v>
      </c>
      <c r="S346" t="s">
        <v>30</v>
      </c>
      <c r="T346" t="s">
        <v>86</v>
      </c>
      <c r="U346" t="str">
        <f>TRIM(CLEAN(tbl_Operations[[#This Row],[Location]]))</f>
        <v>Noida</v>
      </c>
      <c r="V346" t="str">
        <f>TRIM(CLEAN(tbl_Operations[[#This Row],[Channel]]))</f>
        <v>Phone</v>
      </c>
      <c r="W346" t="str">
        <f t="shared" si="25"/>
        <v>Unknown</v>
      </c>
      <c r="X346" t="str">
        <f t="shared" si="26"/>
        <v>Operations</v>
      </c>
      <c r="Y346" t="str">
        <f t="shared" si="27"/>
        <v>Within SLA</v>
      </c>
      <c r="Z346" t="str">
        <f t="shared" si="28"/>
        <v>Normal</v>
      </c>
      <c r="AA346" t="str" cm="1">
        <f t="array" ref="AA346">_xlfn.IFS(
J346&lt;=K346*0.5,"Excellent",
J346&lt;=K346,"Good",
J346&lt;=K346*1.5,"At Risk",
TRUE,"Critical"
)</f>
        <v>Excellent</v>
      </c>
      <c r="AB346" t="str">
        <f t="shared" si="29"/>
        <v>Reworked</v>
      </c>
    </row>
    <row r="347" spans="1:28" x14ac:dyDescent="0.3">
      <c r="A347" t="s">
        <v>428</v>
      </c>
      <c r="B347" s="1">
        <v>45764</v>
      </c>
      <c r="C347" t="s">
        <v>40</v>
      </c>
      <c r="D347" t="s">
        <v>73</v>
      </c>
      <c r="E347" t="s">
        <v>35</v>
      </c>
      <c r="F347" t="s">
        <v>49</v>
      </c>
      <c r="G347" t="s">
        <v>25</v>
      </c>
      <c r="H347" t="s">
        <v>26</v>
      </c>
      <c r="I347" t="s">
        <v>27</v>
      </c>
      <c r="J347">
        <v>8.4</v>
      </c>
      <c r="K347">
        <v>48</v>
      </c>
      <c r="L347" t="s">
        <v>28</v>
      </c>
      <c r="M347">
        <v>0</v>
      </c>
      <c r="N347">
        <v>5</v>
      </c>
      <c r="O347">
        <v>320</v>
      </c>
      <c r="P347">
        <v>2688</v>
      </c>
      <c r="Q347" t="s">
        <v>89</v>
      </c>
      <c r="R347">
        <v>4</v>
      </c>
      <c r="S347" t="s">
        <v>30</v>
      </c>
      <c r="T347" t="s">
        <v>84</v>
      </c>
      <c r="U347" t="str">
        <f>TRIM(CLEAN(tbl_Operations[[#This Row],[Location]]))</f>
        <v>Chennai</v>
      </c>
      <c r="V347" t="str">
        <f>TRIM(CLEAN(tbl_Operations[[#This Row],[Channel]]))</f>
        <v>Email</v>
      </c>
      <c r="W347" t="str">
        <f t="shared" si="25"/>
        <v>Employee Query</v>
      </c>
      <c r="X347" t="str">
        <f t="shared" si="26"/>
        <v>Procurement</v>
      </c>
      <c r="Y347" t="str">
        <f t="shared" si="27"/>
        <v>Within SLA</v>
      </c>
      <c r="Z347" t="str">
        <f t="shared" si="28"/>
        <v>Normal</v>
      </c>
      <c r="AA347" t="str" cm="1">
        <f t="array" ref="AA347">_xlfn.IFS(
J347&lt;=K347*0.5,"Excellent",
J347&lt;=K347,"Good",
J347&lt;=K347*1.5,"At Risk",
TRUE,"Critical"
)</f>
        <v>Excellent</v>
      </c>
      <c r="AB347" t="str">
        <f t="shared" si="29"/>
        <v>No Rework</v>
      </c>
    </row>
    <row r="348" spans="1:28" x14ac:dyDescent="0.3">
      <c r="A348" t="s">
        <v>429</v>
      </c>
      <c r="B348" s="1">
        <v>45845</v>
      </c>
      <c r="C348" t="s">
        <v>54</v>
      </c>
      <c r="D348" t="s">
        <v>73</v>
      </c>
      <c r="E348" t="s">
        <v>74</v>
      </c>
      <c r="F348" t="s">
        <v>24</v>
      </c>
      <c r="G348" t="s">
        <v>25</v>
      </c>
      <c r="H348" t="s">
        <v>26</v>
      </c>
      <c r="I348" t="s">
        <v>27</v>
      </c>
      <c r="J348">
        <v>17.3</v>
      </c>
      <c r="K348">
        <v>24</v>
      </c>
      <c r="L348" t="s">
        <v>28</v>
      </c>
      <c r="M348">
        <v>1</v>
      </c>
      <c r="N348">
        <v>3.8</v>
      </c>
      <c r="O348">
        <v>450</v>
      </c>
      <c r="P348">
        <v>7785</v>
      </c>
      <c r="Q348" t="s">
        <v>114</v>
      </c>
      <c r="R348">
        <v>7</v>
      </c>
      <c r="S348" t="s">
        <v>37</v>
      </c>
      <c r="T348" t="s">
        <v>31</v>
      </c>
      <c r="U348" t="str">
        <f>TRIM(CLEAN(tbl_Operations[[#This Row],[Location]]))</f>
        <v>Chennai</v>
      </c>
      <c r="V348" t="str">
        <f>TRIM(CLEAN(tbl_Operations[[#This Row],[Channel]]))</f>
        <v>Email</v>
      </c>
      <c r="W348" t="str">
        <f t="shared" si="25"/>
        <v>System Issue</v>
      </c>
      <c r="X348" t="str">
        <f t="shared" si="26"/>
        <v>Hr</v>
      </c>
      <c r="Y348" t="str">
        <f t="shared" si="27"/>
        <v>Within SLA</v>
      </c>
      <c r="Z348" t="str">
        <f t="shared" si="28"/>
        <v>Normal</v>
      </c>
      <c r="AA348" t="str" cm="1">
        <f t="array" ref="AA348">_xlfn.IFS(
J348&lt;=K348*0.5,"Excellent",
J348&lt;=K348,"Good",
J348&lt;=K348*1.5,"At Risk",
TRUE,"Critical"
)</f>
        <v>Good</v>
      </c>
      <c r="AB348" t="str">
        <f t="shared" si="29"/>
        <v>Reworked</v>
      </c>
    </row>
    <row r="349" spans="1:28" x14ac:dyDescent="0.3">
      <c r="A349" t="s">
        <v>430</v>
      </c>
      <c r="B349" s="1">
        <v>46001</v>
      </c>
      <c r="C349" t="s">
        <v>91</v>
      </c>
      <c r="D349" t="s">
        <v>73</v>
      </c>
      <c r="E349" t="s">
        <v>48</v>
      </c>
      <c r="F349" t="s">
        <v>24</v>
      </c>
      <c r="G349" t="s">
        <v>25</v>
      </c>
      <c r="H349" t="s">
        <v>26</v>
      </c>
      <c r="I349" t="s">
        <v>27</v>
      </c>
      <c r="J349">
        <v>8</v>
      </c>
      <c r="K349">
        <v>24</v>
      </c>
      <c r="L349" t="s">
        <v>28</v>
      </c>
      <c r="M349">
        <v>0</v>
      </c>
      <c r="N349">
        <v>4.4000000000000004</v>
      </c>
      <c r="O349">
        <v>350</v>
      </c>
      <c r="P349">
        <v>2800</v>
      </c>
      <c r="Q349" t="s">
        <v>71</v>
      </c>
      <c r="R349">
        <v>12</v>
      </c>
      <c r="S349" t="s">
        <v>52</v>
      </c>
      <c r="T349" t="s">
        <v>86</v>
      </c>
      <c r="U349" t="str">
        <f>TRIM(CLEAN(tbl_Operations[[#This Row],[Location]]))</f>
        <v>Chennai</v>
      </c>
      <c r="V349" t="str">
        <f>TRIM(CLEAN(tbl_Operations[[#This Row],[Channel]]))</f>
        <v>Email</v>
      </c>
      <c r="W349" t="str">
        <f t="shared" si="25"/>
        <v>Compliance Request</v>
      </c>
      <c r="X349" t="str">
        <f t="shared" si="26"/>
        <v>Operations</v>
      </c>
      <c r="Y349" t="str">
        <f t="shared" si="27"/>
        <v>Within SLA</v>
      </c>
      <c r="Z349" t="str">
        <f t="shared" si="28"/>
        <v>Normal</v>
      </c>
      <c r="AA349" t="str" cm="1">
        <f t="array" ref="AA349">_xlfn.IFS(
J349&lt;=K349*0.5,"Excellent",
J349&lt;=K349,"Good",
J349&lt;=K349*1.5,"At Risk",
TRUE,"Critical"
)</f>
        <v>Excellent</v>
      </c>
      <c r="AB349" t="str">
        <f t="shared" si="29"/>
        <v>No Rework</v>
      </c>
    </row>
    <row r="350" spans="1:28" x14ac:dyDescent="0.3">
      <c r="A350" t="s">
        <v>431</v>
      </c>
      <c r="B350" s="1">
        <v>45719</v>
      </c>
      <c r="C350" t="s">
        <v>40</v>
      </c>
      <c r="D350" t="s">
        <v>47</v>
      </c>
      <c r="E350" t="s">
        <v>74</v>
      </c>
      <c r="F350" t="s">
        <v>49</v>
      </c>
      <c r="G350" t="s">
        <v>42</v>
      </c>
      <c r="H350" t="s">
        <v>26</v>
      </c>
      <c r="I350" t="s">
        <v>27</v>
      </c>
      <c r="J350">
        <v>11.2</v>
      </c>
      <c r="K350">
        <v>48</v>
      </c>
      <c r="L350" t="s">
        <v>28</v>
      </c>
      <c r="M350">
        <v>0</v>
      </c>
      <c r="N350">
        <v>4.8</v>
      </c>
      <c r="O350">
        <v>400</v>
      </c>
      <c r="P350">
        <v>4480</v>
      </c>
      <c r="Q350" t="s">
        <v>79</v>
      </c>
      <c r="R350">
        <v>3</v>
      </c>
      <c r="S350" t="s">
        <v>58</v>
      </c>
      <c r="T350" t="s">
        <v>31</v>
      </c>
      <c r="U350" t="str">
        <f>TRIM(CLEAN(tbl_Operations[[#This Row],[Location]]))</f>
        <v>Gurugram</v>
      </c>
      <c r="V350" t="str">
        <f>TRIM(CLEAN(tbl_Operations[[#This Row],[Channel]]))</f>
        <v>Portal</v>
      </c>
      <c r="W350" t="str">
        <f t="shared" si="25"/>
        <v>System Issue</v>
      </c>
      <c r="X350" t="str">
        <f t="shared" si="26"/>
        <v>Procurement</v>
      </c>
      <c r="Y350" t="str">
        <f t="shared" si="27"/>
        <v>Within SLA</v>
      </c>
      <c r="Z350" t="str">
        <f t="shared" si="28"/>
        <v>Normal</v>
      </c>
      <c r="AA350" t="str" cm="1">
        <f t="array" ref="AA350">_xlfn.IFS(
J350&lt;=K350*0.5,"Excellent",
J350&lt;=K350,"Good",
J350&lt;=K350*1.5,"At Risk",
TRUE,"Critical"
)</f>
        <v>Excellent</v>
      </c>
      <c r="AB350" t="str">
        <f t="shared" si="29"/>
        <v>No Rework</v>
      </c>
    </row>
    <row r="351" spans="1:28" x14ac:dyDescent="0.3">
      <c r="A351" t="s">
        <v>432</v>
      </c>
      <c r="B351" s="1">
        <v>45766</v>
      </c>
      <c r="C351" t="s">
        <v>21</v>
      </c>
      <c r="D351" t="s">
        <v>60</v>
      </c>
      <c r="E351" t="s">
        <v>23</v>
      </c>
      <c r="F351" t="s">
        <v>61</v>
      </c>
      <c r="G351" t="s">
        <v>25</v>
      </c>
      <c r="H351" t="s">
        <v>50</v>
      </c>
      <c r="I351" t="s">
        <v>88</v>
      </c>
      <c r="J351">
        <v>16.2</v>
      </c>
      <c r="K351">
        <v>12</v>
      </c>
      <c r="L351" t="s">
        <v>63</v>
      </c>
      <c r="M351">
        <v>3</v>
      </c>
      <c r="N351">
        <v>3.9</v>
      </c>
      <c r="O351">
        <v>280</v>
      </c>
      <c r="P351">
        <v>4536</v>
      </c>
      <c r="Q351" t="s">
        <v>89</v>
      </c>
      <c r="R351">
        <v>4</v>
      </c>
      <c r="S351" t="s">
        <v>30</v>
      </c>
      <c r="T351" t="s">
        <v>68</v>
      </c>
      <c r="U351" t="str">
        <f>TRIM(CLEAN(tbl_Operations[[#This Row],[Location]]))</f>
        <v>Pune</v>
      </c>
      <c r="V351" t="str">
        <f>TRIM(CLEAN(tbl_Operations[[#This Row],[Channel]]))</f>
        <v>Email</v>
      </c>
      <c r="W351" t="str">
        <f t="shared" si="25"/>
        <v>Invoice Query</v>
      </c>
      <c r="X351" t="str">
        <f t="shared" si="26"/>
        <v>Customer Support</v>
      </c>
      <c r="Y351" t="str">
        <f t="shared" si="27"/>
        <v>SLA Breach</v>
      </c>
      <c r="Z351" t="str">
        <f t="shared" si="28"/>
        <v>Normal</v>
      </c>
      <c r="AA351" t="str" cm="1">
        <f t="array" ref="AA351">_xlfn.IFS(
J351&lt;=K351*0.5,"Excellent",
J351&lt;=K351,"Good",
J351&lt;=K351*1.5,"At Risk",
TRUE,"Critical"
)</f>
        <v>At Risk</v>
      </c>
      <c r="AB351" t="str">
        <f t="shared" si="29"/>
        <v>Reworked</v>
      </c>
    </row>
    <row r="352" spans="1:28" x14ac:dyDescent="0.3">
      <c r="A352" t="s">
        <v>433</v>
      </c>
      <c r="B352" s="1">
        <v>45903</v>
      </c>
      <c r="C352" t="s">
        <v>91</v>
      </c>
      <c r="D352" t="s">
        <v>55</v>
      </c>
      <c r="E352" t="s">
        <v>48</v>
      </c>
      <c r="F352" t="s">
        <v>24</v>
      </c>
      <c r="G352" t="s">
        <v>25</v>
      </c>
      <c r="H352" t="s">
        <v>43</v>
      </c>
      <c r="I352" t="s">
        <v>27</v>
      </c>
      <c r="J352">
        <v>11.9</v>
      </c>
      <c r="K352">
        <v>24</v>
      </c>
      <c r="L352" t="s">
        <v>28</v>
      </c>
      <c r="M352">
        <v>0</v>
      </c>
      <c r="N352">
        <v>4.9000000000000004</v>
      </c>
      <c r="O352">
        <v>280</v>
      </c>
      <c r="P352">
        <v>3332</v>
      </c>
      <c r="Q352" t="s">
        <v>83</v>
      </c>
      <c r="R352">
        <v>9</v>
      </c>
      <c r="S352" t="s">
        <v>37</v>
      </c>
      <c r="T352" t="s">
        <v>86</v>
      </c>
      <c r="U352" t="str">
        <f>TRIM(CLEAN(tbl_Operations[[#This Row],[Location]]))</f>
        <v>Hyderabad</v>
      </c>
      <c r="V352" t="str">
        <f>TRIM(CLEAN(tbl_Operations[[#This Row],[Channel]]))</f>
        <v>Email</v>
      </c>
      <c r="W352" t="str">
        <f t="shared" si="25"/>
        <v>Compliance Request</v>
      </c>
      <c r="X352" t="str">
        <f t="shared" si="26"/>
        <v>Operations</v>
      </c>
      <c r="Y352" t="str">
        <f t="shared" si="27"/>
        <v>Within SLA</v>
      </c>
      <c r="Z352" t="str">
        <f t="shared" si="28"/>
        <v>Normal</v>
      </c>
      <c r="AA352" t="str" cm="1">
        <f t="array" ref="AA352">_xlfn.IFS(
J352&lt;=K352*0.5,"Excellent",
J352&lt;=K352,"Good",
J352&lt;=K352*1.5,"At Risk",
TRUE,"Critical"
)</f>
        <v>Excellent</v>
      </c>
      <c r="AB352" t="str">
        <f t="shared" si="29"/>
        <v>No Rework</v>
      </c>
    </row>
    <row r="353" spans="1:28" x14ac:dyDescent="0.3">
      <c r="A353" t="s">
        <v>434</v>
      </c>
      <c r="B353" s="1">
        <v>45948</v>
      </c>
      <c r="C353" t="s">
        <v>21</v>
      </c>
      <c r="D353" t="s">
        <v>60</v>
      </c>
      <c r="E353" t="s">
        <v>70</v>
      </c>
      <c r="F353" t="s">
        <v>24</v>
      </c>
      <c r="G353" t="s">
        <v>42</v>
      </c>
      <c r="H353" t="s">
        <v>43</v>
      </c>
      <c r="I353" t="s">
        <v>27</v>
      </c>
      <c r="J353">
        <v>19.2</v>
      </c>
      <c r="K353">
        <v>24</v>
      </c>
      <c r="L353" t="s">
        <v>28</v>
      </c>
      <c r="M353">
        <v>1</v>
      </c>
      <c r="N353">
        <v>4.2</v>
      </c>
      <c r="O353">
        <v>450</v>
      </c>
      <c r="P353">
        <v>8640</v>
      </c>
      <c r="Q353" t="s">
        <v>51</v>
      </c>
      <c r="R353">
        <v>10</v>
      </c>
      <c r="S353" t="s">
        <v>52</v>
      </c>
      <c r="T353" t="s">
        <v>68</v>
      </c>
      <c r="U353" t="str">
        <f>TRIM(CLEAN(tbl_Operations[[#This Row],[Location]]))</f>
        <v>Pune</v>
      </c>
      <c r="V353" t="str">
        <f>TRIM(CLEAN(tbl_Operations[[#This Row],[Channel]]))</f>
        <v>Portal</v>
      </c>
      <c r="W353" t="str">
        <f t="shared" si="25"/>
        <v>Data Correction</v>
      </c>
      <c r="X353" t="str">
        <f t="shared" si="26"/>
        <v>Customer Support</v>
      </c>
      <c r="Y353" t="str">
        <f t="shared" si="27"/>
        <v>Within SLA</v>
      </c>
      <c r="Z353" t="str">
        <f t="shared" si="28"/>
        <v>Normal</v>
      </c>
      <c r="AA353" t="str" cm="1">
        <f t="array" ref="AA353">_xlfn.IFS(
J353&lt;=K353*0.5,"Excellent",
J353&lt;=K353,"Good",
J353&lt;=K353*1.5,"At Risk",
TRUE,"Critical"
)</f>
        <v>Good</v>
      </c>
      <c r="AB353" t="str">
        <f t="shared" si="29"/>
        <v>Reworked</v>
      </c>
    </row>
    <row r="354" spans="1:28" x14ac:dyDescent="0.3">
      <c r="A354" t="s">
        <v>435</v>
      </c>
      <c r="B354" s="1">
        <v>45837</v>
      </c>
      <c r="C354" t="s">
        <v>40</v>
      </c>
      <c r="D354" t="s">
        <v>22</v>
      </c>
      <c r="E354" t="s">
        <v>48</v>
      </c>
      <c r="F354" t="s">
        <v>49</v>
      </c>
      <c r="G354" t="s">
        <v>25</v>
      </c>
      <c r="H354" t="s">
        <v>43</v>
      </c>
      <c r="I354" t="s">
        <v>27</v>
      </c>
      <c r="J354">
        <v>4.2</v>
      </c>
      <c r="K354">
        <v>48</v>
      </c>
      <c r="L354" t="s">
        <v>28</v>
      </c>
      <c r="M354">
        <v>0</v>
      </c>
      <c r="N354">
        <v>4.4000000000000004</v>
      </c>
      <c r="O354">
        <v>320</v>
      </c>
      <c r="P354">
        <v>1344</v>
      </c>
      <c r="Q354" t="s">
        <v>29</v>
      </c>
      <c r="R354">
        <v>6</v>
      </c>
      <c r="S354" t="s">
        <v>30</v>
      </c>
      <c r="T354" t="s">
        <v>102</v>
      </c>
      <c r="U354" t="str">
        <f>TRIM(CLEAN(tbl_Operations[[#This Row],[Location]]))</f>
        <v>Noida</v>
      </c>
      <c r="V354" t="str">
        <f>TRIM(CLEAN(tbl_Operations[[#This Row],[Channel]]))</f>
        <v>Email</v>
      </c>
      <c r="W354" t="str">
        <f t="shared" si="25"/>
        <v>Compliance Request</v>
      </c>
      <c r="X354" t="str">
        <f t="shared" si="26"/>
        <v>Procurement</v>
      </c>
      <c r="Y354" t="str">
        <f t="shared" si="27"/>
        <v>Within SLA</v>
      </c>
      <c r="Z354" t="str">
        <f t="shared" si="28"/>
        <v>Normal</v>
      </c>
      <c r="AA354" t="str" cm="1">
        <f t="array" ref="AA354">_xlfn.IFS(
J354&lt;=K354*0.5,"Excellent",
J354&lt;=K354,"Good",
J354&lt;=K354*1.5,"At Risk",
TRUE,"Critical"
)</f>
        <v>Excellent</v>
      </c>
      <c r="AB354" t="str">
        <f t="shared" si="29"/>
        <v>No Rework</v>
      </c>
    </row>
    <row r="355" spans="1:28" x14ac:dyDescent="0.3">
      <c r="A355" t="s">
        <v>436</v>
      </c>
      <c r="B355" s="1">
        <v>45791</v>
      </c>
      <c r="C355" t="s">
        <v>54</v>
      </c>
      <c r="D355" t="s">
        <v>41</v>
      </c>
      <c r="E355" t="s">
        <v>92</v>
      </c>
      <c r="F355" t="s">
        <v>61</v>
      </c>
      <c r="G355" t="s">
        <v>25</v>
      </c>
      <c r="H355" t="s">
        <v>75</v>
      </c>
      <c r="I355" t="s">
        <v>27</v>
      </c>
      <c r="J355">
        <v>7</v>
      </c>
      <c r="K355">
        <v>12</v>
      </c>
      <c r="L355" t="s">
        <v>28</v>
      </c>
      <c r="M355">
        <v>0</v>
      </c>
      <c r="N355">
        <v>4.9000000000000004</v>
      </c>
      <c r="O355">
        <v>450</v>
      </c>
      <c r="P355">
        <v>3150</v>
      </c>
      <c r="Q355" t="s">
        <v>44</v>
      </c>
      <c r="R355">
        <v>5</v>
      </c>
      <c r="S355" t="s">
        <v>30</v>
      </c>
      <c r="T355" t="s">
        <v>86</v>
      </c>
      <c r="U355" t="str">
        <f>TRIM(CLEAN(tbl_Operations[[#This Row],[Location]]))</f>
        <v>Bengaluru</v>
      </c>
      <c r="V355" t="str">
        <f>TRIM(CLEAN(tbl_Operations[[#This Row],[Channel]]))</f>
        <v>Email</v>
      </c>
      <c r="W355" t="str">
        <f t="shared" si="25"/>
        <v>Report Request</v>
      </c>
      <c r="X355" t="str">
        <f t="shared" si="26"/>
        <v>Hr</v>
      </c>
      <c r="Y355" t="str">
        <f t="shared" si="27"/>
        <v>Within SLA</v>
      </c>
      <c r="Z355" t="str">
        <f t="shared" si="28"/>
        <v>Normal</v>
      </c>
      <c r="AA355" t="str" cm="1">
        <f t="array" ref="AA355">_xlfn.IFS(
J355&lt;=K355*0.5,"Excellent",
J355&lt;=K355,"Good",
J355&lt;=K355*1.5,"At Risk",
TRUE,"Critical"
)</f>
        <v>Good</v>
      </c>
      <c r="AB355" t="str">
        <f t="shared" si="29"/>
        <v>No Rework</v>
      </c>
    </row>
    <row r="356" spans="1:28" x14ac:dyDescent="0.3">
      <c r="A356" t="s">
        <v>437</v>
      </c>
      <c r="B356" s="1">
        <v>45960</v>
      </c>
      <c r="C356" t="s">
        <v>21</v>
      </c>
      <c r="D356" t="s">
        <v>41</v>
      </c>
      <c r="E356" t="s">
        <v>78</v>
      </c>
      <c r="F356" t="s">
        <v>24</v>
      </c>
      <c r="G356" t="s">
        <v>42</v>
      </c>
      <c r="H356" t="s">
        <v>50</v>
      </c>
      <c r="I356" t="s">
        <v>27</v>
      </c>
      <c r="J356">
        <v>15.5</v>
      </c>
      <c r="K356">
        <v>24</v>
      </c>
      <c r="L356" t="s">
        <v>28</v>
      </c>
      <c r="M356">
        <v>1</v>
      </c>
      <c r="N356">
        <v>4.3</v>
      </c>
      <c r="O356">
        <v>350</v>
      </c>
      <c r="P356">
        <v>5425</v>
      </c>
      <c r="Q356" t="s">
        <v>51</v>
      </c>
      <c r="R356">
        <v>10</v>
      </c>
      <c r="S356" t="s">
        <v>52</v>
      </c>
      <c r="T356" t="s">
        <v>84</v>
      </c>
      <c r="U356" t="str">
        <f>TRIM(CLEAN(tbl_Operations[[#This Row],[Location]]))</f>
        <v>Bengaluru</v>
      </c>
      <c r="V356" t="str">
        <f>TRIM(CLEAN(tbl_Operations[[#This Row],[Channel]]))</f>
        <v>Portal</v>
      </c>
      <c r="W356" t="str">
        <f t="shared" si="25"/>
        <v>Access Request</v>
      </c>
      <c r="X356" t="str">
        <f t="shared" si="26"/>
        <v>Customer Support</v>
      </c>
      <c r="Y356" t="str">
        <f t="shared" si="27"/>
        <v>Within SLA</v>
      </c>
      <c r="Z356" t="str">
        <f t="shared" si="28"/>
        <v>Normal</v>
      </c>
      <c r="AA356" t="str" cm="1">
        <f t="array" ref="AA356">_xlfn.IFS(
J356&lt;=K356*0.5,"Excellent",
J356&lt;=K356,"Good",
J356&lt;=K356*1.5,"At Risk",
TRUE,"Critical"
)</f>
        <v>Good</v>
      </c>
      <c r="AB356" t="str">
        <f t="shared" si="29"/>
        <v>Reworked</v>
      </c>
    </row>
    <row r="357" spans="1:28" x14ac:dyDescent="0.3">
      <c r="A357" t="s">
        <v>438</v>
      </c>
      <c r="B357" s="1">
        <v>45872</v>
      </c>
      <c r="C357" t="s">
        <v>33</v>
      </c>
      <c r="D357" t="s">
        <v>5094</v>
      </c>
      <c r="E357" t="s">
        <v>35</v>
      </c>
      <c r="F357" t="s">
        <v>24</v>
      </c>
      <c r="G357" t="s">
        <v>62</v>
      </c>
      <c r="H357" t="s">
        <v>43</v>
      </c>
      <c r="I357" t="s">
        <v>27</v>
      </c>
      <c r="J357">
        <v>18.2</v>
      </c>
      <c r="K357">
        <v>24</v>
      </c>
      <c r="L357" t="s">
        <v>28</v>
      </c>
      <c r="M357">
        <v>0</v>
      </c>
      <c r="N357">
        <v>4.4000000000000004</v>
      </c>
      <c r="O357">
        <v>350</v>
      </c>
      <c r="P357">
        <v>6370</v>
      </c>
      <c r="Q357" t="s">
        <v>36</v>
      </c>
      <c r="R357">
        <v>8</v>
      </c>
      <c r="S357" t="s">
        <v>37</v>
      </c>
      <c r="T357" t="s">
        <v>102</v>
      </c>
      <c r="U357" t="str">
        <f>TRIM(CLEAN(tbl_Operations[[#This Row],[Location]]))</f>
        <v>Unknown</v>
      </c>
      <c r="V357" t="str">
        <f>TRIM(CLEAN(tbl_Operations[[#This Row],[Channel]]))</f>
        <v>Teams</v>
      </c>
      <c r="W357" t="str">
        <f t="shared" si="25"/>
        <v>Employee Query</v>
      </c>
      <c r="X357" t="str">
        <f t="shared" si="26"/>
        <v>It</v>
      </c>
      <c r="Y357" t="str">
        <f t="shared" si="27"/>
        <v>Within SLA</v>
      </c>
      <c r="Z357" t="str">
        <f t="shared" si="28"/>
        <v>Normal</v>
      </c>
      <c r="AA357" t="str" cm="1">
        <f t="array" ref="AA357">_xlfn.IFS(
J357&lt;=K357*0.5,"Excellent",
J357&lt;=K357,"Good",
J357&lt;=K357*1.5,"At Risk",
TRUE,"Critical"
)</f>
        <v>Good</v>
      </c>
      <c r="AB357" t="str">
        <f t="shared" si="29"/>
        <v>No Rework</v>
      </c>
    </row>
    <row r="358" spans="1:28" x14ac:dyDescent="0.3">
      <c r="A358" t="s">
        <v>439</v>
      </c>
      <c r="B358" s="1">
        <v>45934</v>
      </c>
      <c r="C358" t="s">
        <v>95</v>
      </c>
      <c r="D358" t="s">
        <v>55</v>
      </c>
      <c r="E358" t="s">
        <v>78</v>
      </c>
      <c r="F358" t="s">
        <v>49</v>
      </c>
      <c r="G358" t="s">
        <v>42</v>
      </c>
      <c r="H358" t="s">
        <v>43</v>
      </c>
      <c r="I358" t="s">
        <v>88</v>
      </c>
      <c r="J358">
        <v>19.399999999999999</v>
      </c>
      <c r="K358">
        <v>48</v>
      </c>
      <c r="L358" t="s">
        <v>28</v>
      </c>
      <c r="M358">
        <v>2</v>
      </c>
      <c r="N358">
        <v>4.0999999999999996</v>
      </c>
      <c r="O358">
        <v>350</v>
      </c>
      <c r="P358">
        <v>6790</v>
      </c>
      <c r="Q358" t="s">
        <v>51</v>
      </c>
      <c r="R358">
        <v>10</v>
      </c>
      <c r="S358" t="s">
        <v>52</v>
      </c>
      <c r="T358" t="s">
        <v>68</v>
      </c>
      <c r="U358" t="str">
        <f>TRIM(CLEAN(tbl_Operations[[#This Row],[Location]]))</f>
        <v>Hyderabad</v>
      </c>
      <c r="V358" t="str">
        <f>TRIM(CLEAN(tbl_Operations[[#This Row],[Channel]]))</f>
        <v>Portal</v>
      </c>
      <c r="W358" t="str">
        <f t="shared" si="25"/>
        <v>Access Request</v>
      </c>
      <c r="X358" t="str">
        <f t="shared" si="26"/>
        <v>Sales</v>
      </c>
      <c r="Y358" t="str">
        <f t="shared" si="27"/>
        <v>Within SLA</v>
      </c>
      <c r="Z358" t="str">
        <f t="shared" si="28"/>
        <v>Normal</v>
      </c>
      <c r="AA358" t="str" cm="1">
        <f t="array" ref="AA358">_xlfn.IFS(
J358&lt;=K358*0.5,"Excellent",
J358&lt;=K358,"Good",
J358&lt;=K358*1.5,"At Risk",
TRUE,"Critical"
)</f>
        <v>Excellent</v>
      </c>
      <c r="AB358" t="str">
        <f t="shared" si="29"/>
        <v>Reworked</v>
      </c>
    </row>
    <row r="359" spans="1:28" x14ac:dyDescent="0.3">
      <c r="A359" t="s">
        <v>440</v>
      </c>
      <c r="B359" s="1">
        <v>45660</v>
      </c>
      <c r="C359" t="s">
        <v>40</v>
      </c>
      <c r="D359" t="s">
        <v>60</v>
      </c>
      <c r="E359" t="s">
        <v>78</v>
      </c>
      <c r="F359" t="s">
        <v>49</v>
      </c>
      <c r="G359" t="s">
        <v>25</v>
      </c>
      <c r="H359" t="s">
        <v>75</v>
      </c>
      <c r="I359" t="s">
        <v>27</v>
      </c>
      <c r="J359">
        <v>6.6</v>
      </c>
      <c r="K359">
        <v>48</v>
      </c>
      <c r="L359" t="s">
        <v>28</v>
      </c>
      <c r="M359">
        <v>1</v>
      </c>
      <c r="N359">
        <v>4.5</v>
      </c>
      <c r="O359">
        <v>450</v>
      </c>
      <c r="P359">
        <v>2970</v>
      </c>
      <c r="Q359" t="s">
        <v>64</v>
      </c>
      <c r="R359">
        <v>1</v>
      </c>
      <c r="S359" t="s">
        <v>58</v>
      </c>
      <c r="T359" t="s">
        <v>45</v>
      </c>
      <c r="U359" t="str">
        <f>TRIM(CLEAN(tbl_Operations[[#This Row],[Location]]))</f>
        <v>Pune</v>
      </c>
      <c r="V359" t="str">
        <f>TRIM(CLEAN(tbl_Operations[[#This Row],[Channel]]))</f>
        <v>Email</v>
      </c>
      <c r="W359" t="str">
        <f t="shared" si="25"/>
        <v>Access Request</v>
      </c>
      <c r="X359" t="str">
        <f t="shared" si="26"/>
        <v>Procurement</v>
      </c>
      <c r="Y359" t="str">
        <f t="shared" si="27"/>
        <v>Within SLA</v>
      </c>
      <c r="Z359" t="str">
        <f t="shared" si="28"/>
        <v>Normal</v>
      </c>
      <c r="AA359" t="str" cm="1">
        <f t="array" ref="AA359">_xlfn.IFS(
J359&lt;=K359*0.5,"Excellent",
J359&lt;=K359,"Good",
J359&lt;=K359*1.5,"At Risk",
TRUE,"Critical"
)</f>
        <v>Excellent</v>
      </c>
      <c r="AB359" t="str">
        <f t="shared" si="29"/>
        <v>Reworked</v>
      </c>
    </row>
    <row r="360" spans="1:28" x14ac:dyDescent="0.3">
      <c r="A360" t="s">
        <v>441</v>
      </c>
      <c r="B360" s="1">
        <v>45988</v>
      </c>
      <c r="C360" t="s">
        <v>54</v>
      </c>
      <c r="D360" t="s">
        <v>22</v>
      </c>
      <c r="E360" t="s">
        <v>48</v>
      </c>
      <c r="F360" t="s">
        <v>49</v>
      </c>
      <c r="G360" t="s">
        <v>42</v>
      </c>
      <c r="H360" t="s">
        <v>75</v>
      </c>
      <c r="I360" t="s">
        <v>27</v>
      </c>
      <c r="J360">
        <v>8</v>
      </c>
      <c r="K360">
        <v>48</v>
      </c>
      <c r="L360" t="s">
        <v>28</v>
      </c>
      <c r="M360">
        <v>1</v>
      </c>
      <c r="N360">
        <v>4.4000000000000004</v>
      </c>
      <c r="O360">
        <v>280</v>
      </c>
      <c r="P360">
        <v>2240</v>
      </c>
      <c r="Q360" t="s">
        <v>67</v>
      </c>
      <c r="R360">
        <v>11</v>
      </c>
      <c r="S360" t="s">
        <v>52</v>
      </c>
      <c r="T360" t="s">
        <v>84</v>
      </c>
      <c r="U360" t="str">
        <f>TRIM(CLEAN(tbl_Operations[[#This Row],[Location]]))</f>
        <v>Noida</v>
      </c>
      <c r="V360" t="str">
        <f>TRIM(CLEAN(tbl_Operations[[#This Row],[Channel]]))</f>
        <v>Portal</v>
      </c>
      <c r="W360" t="str">
        <f t="shared" si="25"/>
        <v>Compliance Request</v>
      </c>
      <c r="X360" t="str">
        <f t="shared" si="26"/>
        <v>Hr</v>
      </c>
      <c r="Y360" t="str">
        <f t="shared" si="27"/>
        <v>Within SLA</v>
      </c>
      <c r="Z360" t="str">
        <f t="shared" si="28"/>
        <v>Normal</v>
      </c>
      <c r="AA360" t="str" cm="1">
        <f t="array" ref="AA360">_xlfn.IFS(
J360&lt;=K360*0.5,"Excellent",
J360&lt;=K360,"Good",
J360&lt;=K360*1.5,"At Risk",
TRUE,"Critical"
)</f>
        <v>Excellent</v>
      </c>
      <c r="AB360" t="str">
        <f t="shared" si="29"/>
        <v>Reworked</v>
      </c>
    </row>
    <row r="361" spans="1:28" x14ac:dyDescent="0.3">
      <c r="A361" t="s">
        <v>442</v>
      </c>
      <c r="B361" s="1">
        <v>45999</v>
      </c>
      <c r="C361" t="s">
        <v>77</v>
      </c>
      <c r="D361" t="s">
        <v>47</v>
      </c>
      <c r="E361" t="s">
        <v>78</v>
      </c>
      <c r="F361" t="s">
        <v>24</v>
      </c>
      <c r="G361" t="s">
        <v>25</v>
      </c>
      <c r="H361" t="s">
        <v>75</v>
      </c>
      <c r="I361" t="s">
        <v>27</v>
      </c>
      <c r="J361">
        <v>7.9</v>
      </c>
      <c r="K361">
        <v>24</v>
      </c>
      <c r="L361" t="s">
        <v>28</v>
      </c>
      <c r="M361">
        <v>0</v>
      </c>
      <c r="N361">
        <v>4.5999999999999996</v>
      </c>
      <c r="O361">
        <v>350</v>
      </c>
      <c r="P361">
        <v>2765</v>
      </c>
      <c r="Q361" t="s">
        <v>71</v>
      </c>
      <c r="R361">
        <v>12</v>
      </c>
      <c r="S361" t="s">
        <v>52</v>
      </c>
      <c r="T361" t="s">
        <v>31</v>
      </c>
      <c r="U361" t="str">
        <f>TRIM(CLEAN(tbl_Operations[[#This Row],[Location]]))</f>
        <v>Gurugram</v>
      </c>
      <c r="V361" t="str">
        <f>TRIM(CLEAN(tbl_Operations[[#This Row],[Channel]]))</f>
        <v>Email</v>
      </c>
      <c r="W361" t="str">
        <f t="shared" si="25"/>
        <v>Access Request</v>
      </c>
      <c r="X361" t="str">
        <f t="shared" si="26"/>
        <v>Finance</v>
      </c>
      <c r="Y361" t="str">
        <f t="shared" si="27"/>
        <v>Within SLA</v>
      </c>
      <c r="Z361" t="str">
        <f t="shared" si="28"/>
        <v>Normal</v>
      </c>
      <c r="AA361" t="str" cm="1">
        <f t="array" ref="AA361">_xlfn.IFS(
J361&lt;=K361*0.5,"Excellent",
J361&lt;=K361,"Good",
J361&lt;=K361*1.5,"At Risk",
TRUE,"Critical"
)</f>
        <v>Excellent</v>
      </c>
      <c r="AB361" t="str">
        <f t="shared" si="29"/>
        <v>No Rework</v>
      </c>
    </row>
    <row r="362" spans="1:28" x14ac:dyDescent="0.3">
      <c r="A362" t="s">
        <v>443</v>
      </c>
      <c r="B362" s="1">
        <v>45987</v>
      </c>
      <c r="C362" t="s">
        <v>77</v>
      </c>
      <c r="D362" t="s">
        <v>73</v>
      </c>
      <c r="E362" t="s">
        <v>23</v>
      </c>
      <c r="F362" t="s">
        <v>24</v>
      </c>
      <c r="G362" t="s">
        <v>42</v>
      </c>
      <c r="H362" t="s">
        <v>75</v>
      </c>
      <c r="I362" t="s">
        <v>27</v>
      </c>
      <c r="J362">
        <v>18.5</v>
      </c>
      <c r="K362">
        <v>24</v>
      </c>
      <c r="L362" t="s">
        <v>28</v>
      </c>
      <c r="M362">
        <v>1</v>
      </c>
      <c r="N362">
        <v>3.8</v>
      </c>
      <c r="O362">
        <v>350</v>
      </c>
      <c r="P362">
        <v>6475</v>
      </c>
      <c r="Q362" t="s">
        <v>67</v>
      </c>
      <c r="R362">
        <v>11</v>
      </c>
      <c r="S362" t="s">
        <v>52</v>
      </c>
      <c r="T362" t="s">
        <v>86</v>
      </c>
      <c r="U362" t="str">
        <f>TRIM(CLEAN(tbl_Operations[[#This Row],[Location]]))</f>
        <v>Chennai</v>
      </c>
      <c r="V362" t="str">
        <f>TRIM(CLEAN(tbl_Operations[[#This Row],[Channel]]))</f>
        <v>Portal</v>
      </c>
      <c r="W362" t="str">
        <f t="shared" si="25"/>
        <v>Invoice Query</v>
      </c>
      <c r="X362" t="str">
        <f t="shared" si="26"/>
        <v>Finance</v>
      </c>
      <c r="Y362" t="str">
        <f t="shared" si="27"/>
        <v>Within SLA</v>
      </c>
      <c r="Z362" t="str">
        <f t="shared" si="28"/>
        <v>Normal</v>
      </c>
      <c r="AA362" t="str" cm="1">
        <f t="array" ref="AA362">_xlfn.IFS(
J362&lt;=K362*0.5,"Excellent",
J362&lt;=K362,"Good",
J362&lt;=K362*1.5,"At Risk",
TRUE,"Critical"
)</f>
        <v>Good</v>
      </c>
      <c r="AB362" t="str">
        <f t="shared" si="29"/>
        <v>Reworked</v>
      </c>
    </row>
    <row r="363" spans="1:28" x14ac:dyDescent="0.3">
      <c r="A363" t="s">
        <v>444</v>
      </c>
      <c r="B363" s="1">
        <v>45838</v>
      </c>
      <c r="C363" t="s">
        <v>77</v>
      </c>
      <c r="D363" t="s">
        <v>34</v>
      </c>
      <c r="E363" t="s">
        <v>35</v>
      </c>
      <c r="F363" t="s">
        <v>49</v>
      </c>
      <c r="G363" t="s">
        <v>81</v>
      </c>
      <c r="H363" t="s">
        <v>50</v>
      </c>
      <c r="I363" t="s">
        <v>88</v>
      </c>
      <c r="J363">
        <v>2.4</v>
      </c>
      <c r="K363">
        <v>48</v>
      </c>
      <c r="L363" t="s">
        <v>28</v>
      </c>
      <c r="M363">
        <v>2</v>
      </c>
      <c r="N363">
        <v>4.5</v>
      </c>
      <c r="O363">
        <v>350</v>
      </c>
      <c r="P363">
        <v>840</v>
      </c>
      <c r="Q363" t="s">
        <v>29</v>
      </c>
      <c r="R363">
        <v>6</v>
      </c>
      <c r="S363" t="s">
        <v>30</v>
      </c>
      <c r="T363" t="s">
        <v>31</v>
      </c>
      <c r="U363" t="str">
        <f>TRIM(CLEAN(tbl_Operations[[#This Row],[Location]]))</f>
        <v>Mumbai</v>
      </c>
      <c r="V363" t="str">
        <f>TRIM(CLEAN(tbl_Operations[[#This Row],[Channel]]))</f>
        <v>Phone</v>
      </c>
      <c r="W363" t="str">
        <f t="shared" si="25"/>
        <v>Employee Query</v>
      </c>
      <c r="X363" t="str">
        <f t="shared" si="26"/>
        <v>Finance</v>
      </c>
      <c r="Y363" t="str">
        <f t="shared" si="27"/>
        <v>Within SLA</v>
      </c>
      <c r="Z363" t="str">
        <f t="shared" si="28"/>
        <v>Normal</v>
      </c>
      <c r="AA363" t="str" cm="1">
        <f t="array" ref="AA363">_xlfn.IFS(
J363&lt;=K363*0.5,"Excellent",
J363&lt;=K363,"Good",
J363&lt;=K363*1.5,"At Risk",
TRUE,"Critical"
)</f>
        <v>Excellent</v>
      </c>
      <c r="AB363" t="str">
        <f t="shared" si="29"/>
        <v>Reworked</v>
      </c>
    </row>
    <row r="364" spans="1:28" x14ac:dyDescent="0.3">
      <c r="A364" t="s">
        <v>445</v>
      </c>
      <c r="B364" s="1">
        <v>45959</v>
      </c>
      <c r="C364" t="s">
        <v>40</v>
      </c>
      <c r="D364" t="s">
        <v>47</v>
      </c>
      <c r="E364" t="s">
        <v>48</v>
      </c>
      <c r="F364" t="s">
        <v>146</v>
      </c>
      <c r="G364" t="s">
        <v>81</v>
      </c>
      <c r="H364" t="s">
        <v>26</v>
      </c>
      <c r="I364" t="s">
        <v>27</v>
      </c>
      <c r="J364">
        <v>11.7</v>
      </c>
      <c r="K364">
        <v>4</v>
      </c>
      <c r="L364" t="s">
        <v>63</v>
      </c>
      <c r="M364">
        <v>0</v>
      </c>
      <c r="N364">
        <v>5</v>
      </c>
      <c r="O364">
        <v>350</v>
      </c>
      <c r="P364">
        <v>4095</v>
      </c>
      <c r="Q364" t="s">
        <v>51</v>
      </c>
      <c r="R364">
        <v>10</v>
      </c>
      <c r="S364" t="s">
        <v>52</v>
      </c>
      <c r="T364" t="s">
        <v>86</v>
      </c>
      <c r="U364" t="str">
        <f>TRIM(CLEAN(tbl_Operations[[#This Row],[Location]]))</f>
        <v>Gurugram</v>
      </c>
      <c r="V364" t="str">
        <f>TRIM(CLEAN(tbl_Operations[[#This Row],[Channel]]))</f>
        <v>Phone</v>
      </c>
      <c r="W364" t="str">
        <f t="shared" si="25"/>
        <v>Compliance Request</v>
      </c>
      <c r="X364" t="str">
        <f t="shared" si="26"/>
        <v>Procurement</v>
      </c>
      <c r="Y364" t="str">
        <f t="shared" si="27"/>
        <v>SLA Breach</v>
      </c>
      <c r="Z364" t="str">
        <f t="shared" si="28"/>
        <v>Normal</v>
      </c>
      <c r="AA364" t="str" cm="1">
        <f t="array" ref="AA364">_xlfn.IFS(
J364&lt;=K364*0.5,"Excellent",
J364&lt;=K364,"Good",
J364&lt;=K364*1.5,"At Risk",
TRUE,"Critical"
)</f>
        <v>Critical</v>
      </c>
      <c r="AB364" t="str">
        <f t="shared" si="29"/>
        <v>No Rework</v>
      </c>
    </row>
    <row r="365" spans="1:28" x14ac:dyDescent="0.3">
      <c r="A365" t="s">
        <v>446</v>
      </c>
      <c r="B365" s="1">
        <v>46000</v>
      </c>
      <c r="C365" t="s">
        <v>33</v>
      </c>
      <c r="D365" t="s">
        <v>41</v>
      </c>
      <c r="E365" t="s">
        <v>70</v>
      </c>
      <c r="F365" t="s">
        <v>24</v>
      </c>
      <c r="G365" t="s">
        <v>25</v>
      </c>
      <c r="H365" t="s">
        <v>43</v>
      </c>
      <c r="I365" t="s">
        <v>27</v>
      </c>
      <c r="J365">
        <v>9.4</v>
      </c>
      <c r="K365">
        <v>24</v>
      </c>
      <c r="L365" t="s">
        <v>28</v>
      </c>
      <c r="M365">
        <v>1</v>
      </c>
      <c r="N365">
        <v>4.9000000000000004</v>
      </c>
      <c r="O365">
        <v>320</v>
      </c>
      <c r="P365">
        <v>3008</v>
      </c>
      <c r="Q365" t="s">
        <v>71</v>
      </c>
      <c r="R365">
        <v>12</v>
      </c>
      <c r="S365" t="s">
        <v>52</v>
      </c>
      <c r="T365" t="s">
        <v>38</v>
      </c>
      <c r="U365" t="str">
        <f>TRIM(CLEAN(tbl_Operations[[#This Row],[Location]]))</f>
        <v>Bengaluru</v>
      </c>
      <c r="V365" t="str">
        <f>TRIM(CLEAN(tbl_Operations[[#This Row],[Channel]]))</f>
        <v>Email</v>
      </c>
      <c r="W365" t="str">
        <f t="shared" si="25"/>
        <v>Data Correction</v>
      </c>
      <c r="X365" t="str">
        <f t="shared" si="26"/>
        <v>It</v>
      </c>
      <c r="Y365" t="str">
        <f t="shared" si="27"/>
        <v>Within SLA</v>
      </c>
      <c r="Z365" t="str">
        <f t="shared" si="28"/>
        <v>Normal</v>
      </c>
      <c r="AA365" t="str" cm="1">
        <f t="array" ref="AA365">_xlfn.IFS(
J365&lt;=K365*0.5,"Excellent",
J365&lt;=K365,"Good",
J365&lt;=K365*1.5,"At Risk",
TRUE,"Critical"
)</f>
        <v>Excellent</v>
      </c>
      <c r="AB365" t="str">
        <f t="shared" si="29"/>
        <v>Reworked</v>
      </c>
    </row>
    <row r="366" spans="1:28" x14ac:dyDescent="0.3">
      <c r="A366" t="s">
        <v>447</v>
      </c>
      <c r="B366" s="1">
        <v>45990</v>
      </c>
      <c r="C366" t="s">
        <v>91</v>
      </c>
      <c r="D366" t="s">
        <v>73</v>
      </c>
      <c r="E366" t="s">
        <v>35</v>
      </c>
      <c r="F366" t="s">
        <v>24</v>
      </c>
      <c r="G366" t="s">
        <v>42</v>
      </c>
      <c r="H366" t="s">
        <v>50</v>
      </c>
      <c r="I366" t="s">
        <v>27</v>
      </c>
      <c r="J366">
        <v>5.6</v>
      </c>
      <c r="K366">
        <v>24</v>
      </c>
      <c r="L366" t="s">
        <v>28</v>
      </c>
      <c r="M366">
        <v>0</v>
      </c>
      <c r="N366">
        <v>4.8</v>
      </c>
      <c r="O366">
        <v>400</v>
      </c>
      <c r="P366">
        <v>2240</v>
      </c>
      <c r="Q366" t="s">
        <v>67</v>
      </c>
      <c r="R366">
        <v>11</v>
      </c>
      <c r="S366" t="s">
        <v>52</v>
      </c>
      <c r="T366" t="s">
        <v>68</v>
      </c>
      <c r="U366" t="str">
        <f>TRIM(CLEAN(tbl_Operations[[#This Row],[Location]]))</f>
        <v>Chennai</v>
      </c>
      <c r="V366" t="str">
        <f>TRIM(CLEAN(tbl_Operations[[#This Row],[Channel]]))</f>
        <v>Portal</v>
      </c>
      <c r="W366" t="str">
        <f t="shared" si="25"/>
        <v>Employee Query</v>
      </c>
      <c r="X366" t="str">
        <f t="shared" si="26"/>
        <v>Operations</v>
      </c>
      <c r="Y366" t="str">
        <f t="shared" si="27"/>
        <v>Within SLA</v>
      </c>
      <c r="Z366" t="str">
        <f t="shared" si="28"/>
        <v>Normal</v>
      </c>
      <c r="AA366" t="str" cm="1">
        <f t="array" ref="AA366">_xlfn.IFS(
J366&lt;=K366*0.5,"Excellent",
J366&lt;=K366,"Good",
J366&lt;=K366*1.5,"At Risk",
TRUE,"Critical"
)</f>
        <v>Excellent</v>
      </c>
      <c r="AB366" t="str">
        <f t="shared" si="29"/>
        <v>No Rework</v>
      </c>
    </row>
    <row r="367" spans="1:28" x14ac:dyDescent="0.3">
      <c r="A367" t="s">
        <v>448</v>
      </c>
      <c r="B367" s="1">
        <v>45945</v>
      </c>
      <c r="C367" t="s">
        <v>54</v>
      </c>
      <c r="D367" t="s">
        <v>47</v>
      </c>
      <c r="E367" t="s">
        <v>74</v>
      </c>
      <c r="F367" t="s">
        <v>24</v>
      </c>
      <c r="G367" t="s">
        <v>25</v>
      </c>
      <c r="H367" t="s">
        <v>5095</v>
      </c>
      <c r="I367" t="s">
        <v>27</v>
      </c>
      <c r="J367">
        <v>1.9</v>
      </c>
      <c r="K367">
        <v>24</v>
      </c>
      <c r="L367" t="s">
        <v>28</v>
      </c>
      <c r="M367">
        <v>0</v>
      </c>
      <c r="N367">
        <v>5</v>
      </c>
      <c r="O367">
        <v>320</v>
      </c>
      <c r="P367">
        <v>608</v>
      </c>
      <c r="Q367" t="s">
        <v>51</v>
      </c>
      <c r="R367">
        <v>10</v>
      </c>
      <c r="S367" t="s">
        <v>52</v>
      </c>
      <c r="T367" t="s">
        <v>86</v>
      </c>
      <c r="U367" t="str">
        <f>TRIM(CLEAN(tbl_Operations[[#This Row],[Location]]))</f>
        <v>Gurugram</v>
      </c>
      <c r="V367" t="str">
        <f>TRIM(CLEAN(tbl_Operations[[#This Row],[Channel]]))</f>
        <v>Email</v>
      </c>
      <c r="W367" t="str">
        <f t="shared" si="25"/>
        <v>System Issue</v>
      </c>
      <c r="X367" t="str">
        <f t="shared" si="26"/>
        <v>Hr</v>
      </c>
      <c r="Y367" t="str">
        <f t="shared" si="27"/>
        <v>Within SLA</v>
      </c>
      <c r="Z367" t="str">
        <f t="shared" si="28"/>
        <v>Normal</v>
      </c>
      <c r="AA367" t="str" cm="1">
        <f t="array" ref="AA367">_xlfn.IFS(
J367&lt;=K367*0.5,"Excellent",
J367&lt;=K367,"Good",
J367&lt;=K367*1.5,"At Risk",
TRUE,"Critical"
)</f>
        <v>Excellent</v>
      </c>
      <c r="AB367" t="str">
        <f t="shared" si="29"/>
        <v>No Rework</v>
      </c>
    </row>
    <row r="368" spans="1:28" x14ac:dyDescent="0.3">
      <c r="A368" t="s">
        <v>449</v>
      </c>
      <c r="B368" s="1">
        <v>45894</v>
      </c>
      <c r="C368" t="s">
        <v>95</v>
      </c>
      <c r="D368" t="s">
        <v>41</v>
      </c>
      <c r="E368" t="s">
        <v>56</v>
      </c>
      <c r="F368" t="s">
        <v>61</v>
      </c>
      <c r="G368" t="s">
        <v>62</v>
      </c>
      <c r="H368" t="s">
        <v>26</v>
      </c>
      <c r="I368" t="s">
        <v>27</v>
      </c>
      <c r="J368">
        <v>5.2</v>
      </c>
      <c r="K368">
        <v>12</v>
      </c>
      <c r="L368" t="s">
        <v>28</v>
      </c>
      <c r="M368">
        <v>2</v>
      </c>
      <c r="N368">
        <v>4.3</v>
      </c>
      <c r="O368">
        <v>280</v>
      </c>
      <c r="P368">
        <v>1456</v>
      </c>
      <c r="Q368" t="s">
        <v>36</v>
      </c>
      <c r="R368">
        <v>8</v>
      </c>
      <c r="S368" t="s">
        <v>37</v>
      </c>
      <c r="T368" t="s">
        <v>31</v>
      </c>
      <c r="U368" t="str">
        <f>TRIM(CLEAN(tbl_Operations[[#This Row],[Location]]))</f>
        <v>Bengaluru</v>
      </c>
      <c r="V368" t="str">
        <f>TRIM(CLEAN(tbl_Operations[[#This Row],[Channel]]))</f>
        <v>Teams</v>
      </c>
      <c r="W368" t="str">
        <f t="shared" si="25"/>
        <v>Vendor Query</v>
      </c>
      <c r="X368" t="str">
        <f t="shared" si="26"/>
        <v>Sales</v>
      </c>
      <c r="Y368" t="str">
        <f t="shared" si="27"/>
        <v>Within SLA</v>
      </c>
      <c r="Z368" t="str">
        <f t="shared" si="28"/>
        <v>Normal</v>
      </c>
      <c r="AA368" t="str" cm="1">
        <f t="array" ref="AA368">_xlfn.IFS(
J368&lt;=K368*0.5,"Excellent",
J368&lt;=K368,"Good",
J368&lt;=K368*1.5,"At Risk",
TRUE,"Critical"
)</f>
        <v>Excellent</v>
      </c>
      <c r="AB368" t="str">
        <f t="shared" si="29"/>
        <v>Reworked</v>
      </c>
    </row>
    <row r="369" spans="1:28" x14ac:dyDescent="0.3">
      <c r="A369" t="s">
        <v>450</v>
      </c>
      <c r="B369" s="1">
        <v>45821</v>
      </c>
      <c r="C369" t="s">
        <v>77</v>
      </c>
      <c r="D369" t="s">
        <v>22</v>
      </c>
      <c r="E369" t="s">
        <v>23</v>
      </c>
      <c r="F369" t="s">
        <v>24</v>
      </c>
      <c r="G369" t="s">
        <v>81</v>
      </c>
      <c r="H369" t="s">
        <v>66</v>
      </c>
      <c r="I369" t="s">
        <v>27</v>
      </c>
      <c r="J369">
        <v>21.9</v>
      </c>
      <c r="K369">
        <v>24</v>
      </c>
      <c r="L369" t="s">
        <v>28</v>
      </c>
      <c r="M369">
        <v>1</v>
      </c>
      <c r="N369">
        <v>4.7</v>
      </c>
      <c r="O369">
        <v>320</v>
      </c>
      <c r="P369">
        <v>7008</v>
      </c>
      <c r="Q369" t="s">
        <v>29</v>
      </c>
      <c r="R369">
        <v>6</v>
      </c>
      <c r="S369" t="s">
        <v>30</v>
      </c>
      <c r="T369" t="s">
        <v>45</v>
      </c>
      <c r="U369" t="str">
        <f>TRIM(CLEAN(tbl_Operations[[#This Row],[Location]]))</f>
        <v>Noida</v>
      </c>
      <c r="V369" t="str">
        <f>TRIM(CLEAN(tbl_Operations[[#This Row],[Channel]]))</f>
        <v>Phone</v>
      </c>
      <c r="W369" t="str">
        <f t="shared" si="25"/>
        <v>Invoice Query</v>
      </c>
      <c r="X369" t="str">
        <f t="shared" si="26"/>
        <v>Finance</v>
      </c>
      <c r="Y369" t="str">
        <f t="shared" si="27"/>
        <v>Within SLA</v>
      </c>
      <c r="Z369" t="str">
        <f t="shared" si="28"/>
        <v>Normal</v>
      </c>
      <c r="AA369" t="str" cm="1">
        <f t="array" ref="AA369">_xlfn.IFS(
J369&lt;=K369*0.5,"Excellent",
J369&lt;=K369,"Good",
J369&lt;=K369*1.5,"At Risk",
TRUE,"Critical"
)</f>
        <v>Good</v>
      </c>
      <c r="AB369" t="str">
        <f t="shared" si="29"/>
        <v>Reworked</v>
      </c>
    </row>
    <row r="370" spans="1:28" x14ac:dyDescent="0.3">
      <c r="A370" t="s">
        <v>451</v>
      </c>
      <c r="B370" s="1">
        <v>45855</v>
      </c>
      <c r="C370" t="s">
        <v>54</v>
      </c>
      <c r="D370" t="s">
        <v>41</v>
      </c>
      <c r="E370" t="s">
        <v>23</v>
      </c>
      <c r="F370" t="s">
        <v>24</v>
      </c>
      <c r="G370" t="s">
        <v>25</v>
      </c>
      <c r="H370" t="s">
        <v>50</v>
      </c>
      <c r="I370" t="s">
        <v>27</v>
      </c>
      <c r="J370">
        <v>10</v>
      </c>
      <c r="K370">
        <v>24</v>
      </c>
      <c r="L370" t="s">
        <v>28</v>
      </c>
      <c r="M370">
        <v>0</v>
      </c>
      <c r="N370">
        <v>5</v>
      </c>
      <c r="O370">
        <v>280</v>
      </c>
      <c r="P370">
        <v>2800</v>
      </c>
      <c r="Q370" t="s">
        <v>114</v>
      </c>
      <c r="R370">
        <v>7</v>
      </c>
      <c r="S370" t="s">
        <v>37</v>
      </c>
      <c r="T370" t="s">
        <v>84</v>
      </c>
      <c r="U370" t="str">
        <f>TRIM(CLEAN(tbl_Operations[[#This Row],[Location]]))</f>
        <v>Bengaluru</v>
      </c>
      <c r="V370" t="str">
        <f>TRIM(CLEAN(tbl_Operations[[#This Row],[Channel]]))</f>
        <v>Email</v>
      </c>
      <c r="W370" t="str">
        <f t="shared" si="25"/>
        <v>Invoice Query</v>
      </c>
      <c r="X370" t="str">
        <f t="shared" si="26"/>
        <v>Hr</v>
      </c>
      <c r="Y370" t="str">
        <f t="shared" si="27"/>
        <v>Within SLA</v>
      </c>
      <c r="Z370" t="str">
        <f t="shared" si="28"/>
        <v>Normal</v>
      </c>
      <c r="AA370" t="str" cm="1">
        <f t="array" ref="AA370">_xlfn.IFS(
J370&lt;=K370*0.5,"Excellent",
J370&lt;=K370,"Good",
J370&lt;=K370*1.5,"At Risk",
TRUE,"Critical"
)</f>
        <v>Excellent</v>
      </c>
      <c r="AB370" t="str">
        <f t="shared" si="29"/>
        <v>No Rework</v>
      </c>
    </row>
    <row r="371" spans="1:28" x14ac:dyDescent="0.3">
      <c r="A371" t="s">
        <v>452</v>
      </c>
      <c r="B371" s="1">
        <v>45779</v>
      </c>
      <c r="C371" t="s">
        <v>95</v>
      </c>
      <c r="D371" t="s">
        <v>22</v>
      </c>
      <c r="E371" t="s">
        <v>56</v>
      </c>
      <c r="F371" t="s">
        <v>61</v>
      </c>
      <c r="G371" t="s">
        <v>25</v>
      </c>
      <c r="H371" t="s">
        <v>43</v>
      </c>
      <c r="I371" t="s">
        <v>27</v>
      </c>
      <c r="J371">
        <v>5.0999999999999996</v>
      </c>
      <c r="K371">
        <v>12</v>
      </c>
      <c r="L371" t="s">
        <v>28</v>
      </c>
      <c r="M371">
        <v>0</v>
      </c>
      <c r="N371">
        <v>5</v>
      </c>
      <c r="O371">
        <v>280</v>
      </c>
      <c r="P371">
        <v>1428</v>
      </c>
      <c r="Q371" t="s">
        <v>44</v>
      </c>
      <c r="R371">
        <v>5</v>
      </c>
      <c r="S371" t="s">
        <v>30</v>
      </c>
      <c r="T371" t="s">
        <v>45</v>
      </c>
      <c r="U371" t="str">
        <f>TRIM(CLEAN(tbl_Operations[[#This Row],[Location]]))</f>
        <v>Noida</v>
      </c>
      <c r="V371" t="str">
        <f>TRIM(CLEAN(tbl_Operations[[#This Row],[Channel]]))</f>
        <v>Email</v>
      </c>
      <c r="W371" t="str">
        <f t="shared" si="25"/>
        <v>Vendor Query</v>
      </c>
      <c r="X371" t="str">
        <f t="shared" si="26"/>
        <v>Sales</v>
      </c>
      <c r="Y371" t="str">
        <f t="shared" si="27"/>
        <v>Within SLA</v>
      </c>
      <c r="Z371" t="str">
        <f t="shared" si="28"/>
        <v>Normal</v>
      </c>
      <c r="AA371" t="str" cm="1">
        <f t="array" ref="AA371">_xlfn.IFS(
J371&lt;=K371*0.5,"Excellent",
J371&lt;=K371,"Good",
J371&lt;=K371*1.5,"At Risk",
TRUE,"Critical"
)</f>
        <v>Excellent</v>
      </c>
      <c r="AB371" t="str">
        <f t="shared" si="29"/>
        <v>No Rework</v>
      </c>
    </row>
    <row r="372" spans="1:28" x14ac:dyDescent="0.3">
      <c r="A372" t="s">
        <v>453</v>
      </c>
      <c r="B372" s="1">
        <v>46001</v>
      </c>
      <c r="C372" t="s">
        <v>21</v>
      </c>
      <c r="D372" t="s">
        <v>60</v>
      </c>
      <c r="E372" t="s">
        <v>92</v>
      </c>
      <c r="F372" t="s">
        <v>61</v>
      </c>
      <c r="G372" t="s">
        <v>42</v>
      </c>
      <c r="H372" t="s">
        <v>5095</v>
      </c>
      <c r="I372" t="s">
        <v>27</v>
      </c>
      <c r="J372">
        <v>4.5</v>
      </c>
      <c r="K372">
        <v>12</v>
      </c>
      <c r="L372" t="s">
        <v>28</v>
      </c>
      <c r="M372">
        <v>1</v>
      </c>
      <c r="N372">
        <v>5</v>
      </c>
      <c r="O372">
        <v>350</v>
      </c>
      <c r="P372">
        <v>1575</v>
      </c>
      <c r="Q372" t="s">
        <v>71</v>
      </c>
      <c r="R372">
        <v>12</v>
      </c>
      <c r="S372" t="s">
        <v>52</v>
      </c>
      <c r="T372" t="s">
        <v>86</v>
      </c>
      <c r="U372" t="str">
        <f>TRIM(CLEAN(tbl_Operations[[#This Row],[Location]]))</f>
        <v>Pune</v>
      </c>
      <c r="V372" t="str">
        <f>TRIM(CLEAN(tbl_Operations[[#This Row],[Channel]]))</f>
        <v>Portal</v>
      </c>
      <c r="W372" t="str">
        <f t="shared" si="25"/>
        <v>Report Request</v>
      </c>
      <c r="X372" t="str">
        <f t="shared" si="26"/>
        <v>Customer Support</v>
      </c>
      <c r="Y372" t="str">
        <f t="shared" si="27"/>
        <v>Within SLA</v>
      </c>
      <c r="Z372" t="str">
        <f t="shared" si="28"/>
        <v>Normal</v>
      </c>
      <c r="AA372" t="str" cm="1">
        <f t="array" ref="AA372">_xlfn.IFS(
J372&lt;=K372*0.5,"Excellent",
J372&lt;=K372,"Good",
J372&lt;=K372*1.5,"At Risk",
TRUE,"Critical"
)</f>
        <v>Excellent</v>
      </c>
      <c r="AB372" t="str">
        <f t="shared" si="29"/>
        <v>Reworked</v>
      </c>
    </row>
    <row r="373" spans="1:28" x14ac:dyDescent="0.3">
      <c r="A373" t="s">
        <v>454</v>
      </c>
      <c r="B373" s="1">
        <v>45899</v>
      </c>
      <c r="C373" t="s">
        <v>95</v>
      </c>
      <c r="D373" t="s">
        <v>47</v>
      </c>
      <c r="E373" t="s">
        <v>74</v>
      </c>
      <c r="F373" t="s">
        <v>49</v>
      </c>
      <c r="G373" t="s">
        <v>25</v>
      </c>
      <c r="H373" t="s">
        <v>43</v>
      </c>
      <c r="I373" t="s">
        <v>27</v>
      </c>
      <c r="J373">
        <v>30.4</v>
      </c>
      <c r="K373">
        <v>48</v>
      </c>
      <c r="L373" t="s">
        <v>28</v>
      </c>
      <c r="M373">
        <v>0</v>
      </c>
      <c r="N373">
        <v>4.5</v>
      </c>
      <c r="O373">
        <v>350</v>
      </c>
      <c r="P373">
        <v>10640</v>
      </c>
      <c r="Q373" t="s">
        <v>36</v>
      </c>
      <c r="R373">
        <v>8</v>
      </c>
      <c r="S373" t="s">
        <v>37</v>
      </c>
      <c r="T373" t="s">
        <v>68</v>
      </c>
      <c r="U373" t="str">
        <f>TRIM(CLEAN(tbl_Operations[[#This Row],[Location]]))</f>
        <v>Gurugram</v>
      </c>
      <c r="V373" t="str">
        <f>TRIM(CLEAN(tbl_Operations[[#This Row],[Channel]]))</f>
        <v>Email</v>
      </c>
      <c r="W373" t="str">
        <f t="shared" si="25"/>
        <v>System Issue</v>
      </c>
      <c r="X373" t="str">
        <f t="shared" si="26"/>
        <v>Sales</v>
      </c>
      <c r="Y373" t="str">
        <f t="shared" si="27"/>
        <v>Within SLA</v>
      </c>
      <c r="Z373" t="str">
        <f t="shared" si="28"/>
        <v>Normal</v>
      </c>
      <c r="AA373" t="str" cm="1">
        <f t="array" ref="AA373">_xlfn.IFS(
J373&lt;=K373*0.5,"Excellent",
J373&lt;=K373,"Good",
J373&lt;=K373*1.5,"At Risk",
TRUE,"Critical"
)</f>
        <v>Good</v>
      </c>
      <c r="AB373" t="str">
        <f t="shared" si="29"/>
        <v>No Rework</v>
      </c>
    </row>
    <row r="374" spans="1:28" x14ac:dyDescent="0.3">
      <c r="A374" t="s">
        <v>455</v>
      </c>
      <c r="B374" s="1">
        <v>45771</v>
      </c>
      <c r="C374" t="s">
        <v>21</v>
      </c>
      <c r="D374" t="s">
        <v>47</v>
      </c>
      <c r="E374" t="s">
        <v>35</v>
      </c>
      <c r="F374" t="s">
        <v>49</v>
      </c>
      <c r="G374" t="s">
        <v>25</v>
      </c>
      <c r="H374" t="s">
        <v>5095</v>
      </c>
      <c r="I374" t="s">
        <v>27</v>
      </c>
      <c r="J374">
        <v>13.2</v>
      </c>
      <c r="K374">
        <v>48</v>
      </c>
      <c r="L374" t="s">
        <v>28</v>
      </c>
      <c r="M374">
        <v>0</v>
      </c>
      <c r="N374">
        <v>4.3</v>
      </c>
      <c r="O374">
        <v>320</v>
      </c>
      <c r="P374">
        <v>4224</v>
      </c>
      <c r="Q374" t="s">
        <v>89</v>
      </c>
      <c r="R374">
        <v>4</v>
      </c>
      <c r="S374" t="s">
        <v>30</v>
      </c>
      <c r="T374" t="s">
        <v>84</v>
      </c>
      <c r="U374" t="str">
        <f>TRIM(CLEAN(tbl_Operations[[#This Row],[Location]]))</f>
        <v>Gurugram</v>
      </c>
      <c r="V374" t="str">
        <f>TRIM(CLEAN(tbl_Operations[[#This Row],[Channel]]))</f>
        <v>Email</v>
      </c>
      <c r="W374" t="str">
        <f t="shared" si="25"/>
        <v>Employee Query</v>
      </c>
      <c r="X374" t="str">
        <f t="shared" si="26"/>
        <v>Customer Support</v>
      </c>
      <c r="Y374" t="str">
        <f t="shared" si="27"/>
        <v>Within SLA</v>
      </c>
      <c r="Z374" t="str">
        <f t="shared" si="28"/>
        <v>Normal</v>
      </c>
      <c r="AA374" t="str" cm="1">
        <f t="array" ref="AA374">_xlfn.IFS(
J374&lt;=K374*0.5,"Excellent",
J374&lt;=K374,"Good",
J374&lt;=K374*1.5,"At Risk",
TRUE,"Critical"
)</f>
        <v>Excellent</v>
      </c>
      <c r="AB374" t="str">
        <f t="shared" si="29"/>
        <v>No Rework</v>
      </c>
    </row>
    <row r="375" spans="1:28" x14ac:dyDescent="0.3">
      <c r="A375" t="s">
        <v>456</v>
      </c>
      <c r="B375" s="1">
        <v>45714</v>
      </c>
      <c r="C375" t="s">
        <v>95</v>
      </c>
      <c r="D375" t="s">
        <v>22</v>
      </c>
      <c r="E375" t="s">
        <v>56</v>
      </c>
      <c r="F375" t="s">
        <v>49</v>
      </c>
      <c r="G375" t="s">
        <v>81</v>
      </c>
      <c r="H375" t="s">
        <v>50</v>
      </c>
      <c r="I375" t="s">
        <v>27</v>
      </c>
      <c r="J375">
        <v>15.9</v>
      </c>
      <c r="K375">
        <v>48</v>
      </c>
      <c r="L375" t="s">
        <v>28</v>
      </c>
      <c r="M375">
        <v>0</v>
      </c>
      <c r="N375">
        <v>4.9000000000000004</v>
      </c>
      <c r="O375">
        <v>320</v>
      </c>
      <c r="P375">
        <v>5088</v>
      </c>
      <c r="Q375" t="s">
        <v>57</v>
      </c>
      <c r="R375">
        <v>2</v>
      </c>
      <c r="S375" t="s">
        <v>58</v>
      </c>
      <c r="T375" t="s">
        <v>86</v>
      </c>
      <c r="U375" t="str">
        <f>TRIM(CLEAN(tbl_Operations[[#This Row],[Location]]))</f>
        <v>Noida</v>
      </c>
      <c r="V375" t="str">
        <f>TRIM(CLEAN(tbl_Operations[[#This Row],[Channel]]))</f>
        <v>Phone</v>
      </c>
      <c r="W375" t="str">
        <f t="shared" si="25"/>
        <v>Vendor Query</v>
      </c>
      <c r="X375" t="str">
        <f t="shared" si="26"/>
        <v>Sales</v>
      </c>
      <c r="Y375" t="str">
        <f t="shared" si="27"/>
        <v>Within SLA</v>
      </c>
      <c r="Z375" t="str">
        <f t="shared" si="28"/>
        <v>Normal</v>
      </c>
      <c r="AA375" t="str" cm="1">
        <f t="array" ref="AA375">_xlfn.IFS(
J375&lt;=K375*0.5,"Excellent",
J375&lt;=K375,"Good",
J375&lt;=K375*1.5,"At Risk",
TRUE,"Critical"
)</f>
        <v>Excellent</v>
      </c>
      <c r="AB375" t="str">
        <f t="shared" si="29"/>
        <v>No Rework</v>
      </c>
    </row>
    <row r="376" spans="1:28" x14ac:dyDescent="0.3">
      <c r="A376" t="s">
        <v>457</v>
      </c>
      <c r="B376" s="1">
        <v>45658</v>
      </c>
      <c r="C376" t="s">
        <v>91</v>
      </c>
      <c r="D376" t="s">
        <v>73</v>
      </c>
      <c r="E376" t="s">
        <v>78</v>
      </c>
      <c r="F376" t="s">
        <v>24</v>
      </c>
      <c r="G376" t="s">
        <v>42</v>
      </c>
      <c r="H376" t="s">
        <v>26</v>
      </c>
      <c r="I376" t="s">
        <v>27</v>
      </c>
      <c r="J376">
        <v>7.7</v>
      </c>
      <c r="K376">
        <v>24</v>
      </c>
      <c r="L376" t="s">
        <v>28</v>
      </c>
      <c r="M376">
        <v>2</v>
      </c>
      <c r="N376">
        <v>4.4000000000000004</v>
      </c>
      <c r="O376">
        <v>320</v>
      </c>
      <c r="P376">
        <v>2464</v>
      </c>
      <c r="Q376" t="s">
        <v>64</v>
      </c>
      <c r="R376">
        <v>1</v>
      </c>
      <c r="S376" t="s">
        <v>58</v>
      </c>
      <c r="T376" t="s">
        <v>86</v>
      </c>
      <c r="U376" t="str">
        <f>TRIM(CLEAN(tbl_Operations[[#This Row],[Location]]))</f>
        <v>Chennai</v>
      </c>
      <c r="V376" t="str">
        <f>TRIM(CLEAN(tbl_Operations[[#This Row],[Channel]]))</f>
        <v>Portal</v>
      </c>
      <c r="W376" t="str">
        <f t="shared" si="25"/>
        <v>Access Request</v>
      </c>
      <c r="X376" t="str">
        <f t="shared" si="26"/>
        <v>Operations</v>
      </c>
      <c r="Y376" t="str">
        <f t="shared" si="27"/>
        <v>Within SLA</v>
      </c>
      <c r="Z376" t="str">
        <f t="shared" si="28"/>
        <v>Normal</v>
      </c>
      <c r="AA376" t="str" cm="1">
        <f t="array" ref="AA376">_xlfn.IFS(
J376&lt;=K376*0.5,"Excellent",
J376&lt;=K376,"Good",
J376&lt;=K376*1.5,"At Risk",
TRUE,"Critical"
)</f>
        <v>Excellent</v>
      </c>
      <c r="AB376" t="str">
        <f t="shared" si="29"/>
        <v>Reworked</v>
      </c>
    </row>
    <row r="377" spans="1:28" x14ac:dyDescent="0.3">
      <c r="A377" t="s">
        <v>458</v>
      </c>
      <c r="B377" s="1">
        <v>45730</v>
      </c>
      <c r="C377" t="s">
        <v>40</v>
      </c>
      <c r="D377" t="s">
        <v>60</v>
      </c>
      <c r="E377" t="s">
        <v>74</v>
      </c>
      <c r="F377" t="s">
        <v>24</v>
      </c>
      <c r="G377" t="s">
        <v>62</v>
      </c>
      <c r="H377" t="s">
        <v>75</v>
      </c>
      <c r="I377" t="s">
        <v>27</v>
      </c>
      <c r="J377">
        <v>6.6</v>
      </c>
      <c r="K377">
        <v>24</v>
      </c>
      <c r="L377" t="s">
        <v>28</v>
      </c>
      <c r="M377">
        <v>0</v>
      </c>
      <c r="N377">
        <v>4.4000000000000004</v>
      </c>
      <c r="O377">
        <v>350</v>
      </c>
      <c r="P377">
        <v>2310</v>
      </c>
      <c r="Q377" t="s">
        <v>79</v>
      </c>
      <c r="R377">
        <v>3</v>
      </c>
      <c r="S377" t="s">
        <v>58</v>
      </c>
      <c r="T377" t="s">
        <v>45</v>
      </c>
      <c r="U377" t="str">
        <f>TRIM(CLEAN(tbl_Operations[[#This Row],[Location]]))</f>
        <v>Pune</v>
      </c>
      <c r="V377" t="str">
        <f>TRIM(CLEAN(tbl_Operations[[#This Row],[Channel]]))</f>
        <v>Teams</v>
      </c>
      <c r="W377" t="str">
        <f t="shared" si="25"/>
        <v>System Issue</v>
      </c>
      <c r="X377" t="str">
        <f t="shared" si="26"/>
        <v>Procurement</v>
      </c>
      <c r="Y377" t="str">
        <f t="shared" si="27"/>
        <v>Within SLA</v>
      </c>
      <c r="Z377" t="str">
        <f t="shared" si="28"/>
        <v>Normal</v>
      </c>
      <c r="AA377" t="str" cm="1">
        <f t="array" ref="AA377">_xlfn.IFS(
J377&lt;=K377*0.5,"Excellent",
J377&lt;=K377,"Good",
J377&lt;=K377*1.5,"At Risk",
TRUE,"Critical"
)</f>
        <v>Excellent</v>
      </c>
      <c r="AB377" t="str">
        <f t="shared" si="29"/>
        <v>No Rework</v>
      </c>
    </row>
    <row r="378" spans="1:28" x14ac:dyDescent="0.3">
      <c r="A378" t="s">
        <v>459</v>
      </c>
      <c r="B378" s="1">
        <v>45999</v>
      </c>
      <c r="C378" t="s">
        <v>54</v>
      </c>
      <c r="D378" t="s">
        <v>41</v>
      </c>
      <c r="E378" t="s">
        <v>70</v>
      </c>
      <c r="F378" t="s">
        <v>24</v>
      </c>
      <c r="G378" t="s">
        <v>5096</v>
      </c>
      <c r="H378" t="s">
        <v>43</v>
      </c>
      <c r="I378" t="s">
        <v>27</v>
      </c>
      <c r="J378">
        <v>9</v>
      </c>
      <c r="K378">
        <v>24</v>
      </c>
      <c r="L378" t="s">
        <v>28</v>
      </c>
      <c r="M378">
        <v>0</v>
      </c>
      <c r="N378">
        <v>5</v>
      </c>
      <c r="O378">
        <v>320</v>
      </c>
      <c r="P378">
        <v>2880</v>
      </c>
      <c r="Q378" t="s">
        <v>71</v>
      </c>
      <c r="R378">
        <v>12</v>
      </c>
      <c r="S378" t="s">
        <v>52</v>
      </c>
      <c r="T378" t="s">
        <v>31</v>
      </c>
      <c r="U378" t="str">
        <f>TRIM(CLEAN(tbl_Operations[[#This Row],[Location]]))</f>
        <v>Bengaluru</v>
      </c>
      <c r="V378" t="str">
        <f>TRIM(CLEAN(tbl_Operations[[#This Row],[Channel]]))</f>
        <v>Email</v>
      </c>
      <c r="W378" t="str">
        <f t="shared" si="25"/>
        <v>Data Correction</v>
      </c>
      <c r="X378" t="str">
        <f t="shared" si="26"/>
        <v>Hr</v>
      </c>
      <c r="Y378" t="str">
        <f t="shared" si="27"/>
        <v>Within SLA</v>
      </c>
      <c r="Z378" t="str">
        <f t="shared" si="28"/>
        <v>Normal</v>
      </c>
      <c r="AA378" t="str" cm="1">
        <f t="array" ref="AA378">_xlfn.IFS(
J378&lt;=K378*0.5,"Excellent",
J378&lt;=K378,"Good",
J378&lt;=K378*1.5,"At Risk",
TRUE,"Critical"
)</f>
        <v>Excellent</v>
      </c>
      <c r="AB378" t="str">
        <f t="shared" si="29"/>
        <v>No Rework</v>
      </c>
    </row>
    <row r="379" spans="1:28" x14ac:dyDescent="0.3">
      <c r="A379" t="s">
        <v>460</v>
      </c>
      <c r="B379" s="1">
        <v>46006</v>
      </c>
      <c r="C379" t="s">
        <v>77</v>
      </c>
      <c r="D379" t="s">
        <v>55</v>
      </c>
      <c r="E379" t="s">
        <v>48</v>
      </c>
      <c r="F379" t="s">
        <v>49</v>
      </c>
      <c r="G379" t="s">
        <v>81</v>
      </c>
      <c r="H379" t="s">
        <v>66</v>
      </c>
      <c r="I379" t="s">
        <v>27</v>
      </c>
      <c r="J379">
        <v>10.5</v>
      </c>
      <c r="K379">
        <v>48</v>
      </c>
      <c r="L379" t="s">
        <v>28</v>
      </c>
      <c r="M379">
        <v>0</v>
      </c>
      <c r="N379">
        <v>4.5999999999999996</v>
      </c>
      <c r="O379">
        <v>320</v>
      </c>
      <c r="P379">
        <v>3360</v>
      </c>
      <c r="Q379" t="s">
        <v>71</v>
      </c>
      <c r="R379">
        <v>12</v>
      </c>
      <c r="S379" t="s">
        <v>52</v>
      </c>
      <c r="T379" t="s">
        <v>31</v>
      </c>
      <c r="U379" t="str">
        <f>TRIM(CLEAN(tbl_Operations[[#This Row],[Location]]))</f>
        <v>Hyderabad</v>
      </c>
      <c r="V379" t="str">
        <f>TRIM(CLEAN(tbl_Operations[[#This Row],[Channel]]))</f>
        <v>Phone</v>
      </c>
      <c r="W379" t="str">
        <f t="shared" si="25"/>
        <v>Compliance Request</v>
      </c>
      <c r="X379" t="str">
        <f t="shared" si="26"/>
        <v>Finance</v>
      </c>
      <c r="Y379" t="str">
        <f t="shared" si="27"/>
        <v>Within SLA</v>
      </c>
      <c r="Z379" t="str">
        <f t="shared" si="28"/>
        <v>Normal</v>
      </c>
      <c r="AA379" t="str" cm="1">
        <f t="array" ref="AA379">_xlfn.IFS(
J379&lt;=K379*0.5,"Excellent",
J379&lt;=K379,"Good",
J379&lt;=K379*1.5,"At Risk",
TRUE,"Critical"
)</f>
        <v>Excellent</v>
      </c>
      <c r="AB379" t="str">
        <f t="shared" si="29"/>
        <v>No Rework</v>
      </c>
    </row>
    <row r="380" spans="1:28" x14ac:dyDescent="0.3">
      <c r="A380" t="s">
        <v>461</v>
      </c>
      <c r="B380" s="1">
        <v>45674</v>
      </c>
      <c r="C380" t="s">
        <v>33</v>
      </c>
      <c r="D380" t="s">
        <v>73</v>
      </c>
      <c r="E380" t="s">
        <v>48</v>
      </c>
      <c r="F380" t="s">
        <v>24</v>
      </c>
      <c r="G380" t="s">
        <v>25</v>
      </c>
      <c r="H380" t="s">
        <v>66</v>
      </c>
      <c r="I380" t="s">
        <v>27</v>
      </c>
      <c r="J380">
        <v>7.9</v>
      </c>
      <c r="K380">
        <v>24</v>
      </c>
      <c r="L380" t="s">
        <v>28</v>
      </c>
      <c r="M380">
        <v>1</v>
      </c>
      <c r="N380">
        <v>4.9000000000000004</v>
      </c>
      <c r="O380">
        <v>350</v>
      </c>
      <c r="P380">
        <v>2765</v>
      </c>
      <c r="Q380" t="s">
        <v>64</v>
      </c>
      <c r="R380">
        <v>1</v>
      </c>
      <c r="S380" t="s">
        <v>58</v>
      </c>
      <c r="T380" t="s">
        <v>45</v>
      </c>
      <c r="U380" t="str">
        <f>TRIM(CLEAN(tbl_Operations[[#This Row],[Location]]))</f>
        <v>Chennai</v>
      </c>
      <c r="V380" t="str">
        <f>TRIM(CLEAN(tbl_Operations[[#This Row],[Channel]]))</f>
        <v>Email</v>
      </c>
      <c r="W380" t="str">
        <f t="shared" si="25"/>
        <v>Compliance Request</v>
      </c>
      <c r="X380" t="str">
        <f t="shared" si="26"/>
        <v>It</v>
      </c>
      <c r="Y380" t="str">
        <f t="shared" si="27"/>
        <v>Within SLA</v>
      </c>
      <c r="Z380" t="str">
        <f t="shared" si="28"/>
        <v>Normal</v>
      </c>
      <c r="AA380" t="str" cm="1">
        <f t="array" ref="AA380">_xlfn.IFS(
J380&lt;=K380*0.5,"Excellent",
J380&lt;=K380,"Good",
J380&lt;=K380*1.5,"At Risk",
TRUE,"Critical"
)</f>
        <v>Excellent</v>
      </c>
      <c r="AB380" t="str">
        <f t="shared" si="29"/>
        <v>Reworked</v>
      </c>
    </row>
    <row r="381" spans="1:28" x14ac:dyDescent="0.3">
      <c r="A381" t="s">
        <v>462</v>
      </c>
      <c r="B381" s="1">
        <v>45849</v>
      </c>
      <c r="C381" t="s">
        <v>95</v>
      </c>
      <c r="D381" t="s">
        <v>41</v>
      </c>
      <c r="E381" t="s">
        <v>70</v>
      </c>
      <c r="F381" t="s">
        <v>49</v>
      </c>
      <c r="G381" t="s">
        <v>42</v>
      </c>
      <c r="H381" t="s">
        <v>66</v>
      </c>
      <c r="I381" t="s">
        <v>27</v>
      </c>
      <c r="J381">
        <v>1.6</v>
      </c>
      <c r="K381">
        <v>48</v>
      </c>
      <c r="L381" t="s">
        <v>28</v>
      </c>
      <c r="M381">
        <v>0</v>
      </c>
      <c r="N381">
        <v>5</v>
      </c>
      <c r="O381">
        <v>450</v>
      </c>
      <c r="P381">
        <v>720</v>
      </c>
      <c r="Q381" t="s">
        <v>114</v>
      </c>
      <c r="R381">
        <v>7</v>
      </c>
      <c r="S381" t="s">
        <v>37</v>
      </c>
      <c r="T381" t="s">
        <v>45</v>
      </c>
      <c r="U381" t="str">
        <f>TRIM(CLEAN(tbl_Operations[[#This Row],[Location]]))</f>
        <v>Bengaluru</v>
      </c>
      <c r="V381" t="str">
        <f>TRIM(CLEAN(tbl_Operations[[#This Row],[Channel]]))</f>
        <v>Portal</v>
      </c>
      <c r="W381" t="str">
        <f t="shared" si="25"/>
        <v>Data Correction</v>
      </c>
      <c r="X381" t="str">
        <f t="shared" si="26"/>
        <v>Sales</v>
      </c>
      <c r="Y381" t="str">
        <f t="shared" si="27"/>
        <v>Within SLA</v>
      </c>
      <c r="Z381" t="str">
        <f t="shared" si="28"/>
        <v>Normal</v>
      </c>
      <c r="AA381" t="str" cm="1">
        <f t="array" ref="AA381">_xlfn.IFS(
J381&lt;=K381*0.5,"Excellent",
J381&lt;=K381,"Good",
J381&lt;=K381*1.5,"At Risk",
TRUE,"Critical"
)</f>
        <v>Excellent</v>
      </c>
      <c r="AB381" t="str">
        <f t="shared" si="29"/>
        <v>No Rework</v>
      </c>
    </row>
    <row r="382" spans="1:28" x14ac:dyDescent="0.3">
      <c r="A382" t="s">
        <v>463</v>
      </c>
      <c r="B382" s="1">
        <v>45768</v>
      </c>
      <c r="C382" t="s">
        <v>40</v>
      </c>
      <c r="D382" t="s">
        <v>47</v>
      </c>
      <c r="E382" t="s">
        <v>74</v>
      </c>
      <c r="F382" t="s">
        <v>24</v>
      </c>
      <c r="G382" t="s">
        <v>25</v>
      </c>
      <c r="H382" t="s">
        <v>26</v>
      </c>
      <c r="I382" t="s">
        <v>88</v>
      </c>
      <c r="J382">
        <v>23</v>
      </c>
      <c r="K382">
        <v>24</v>
      </c>
      <c r="L382" t="s">
        <v>28</v>
      </c>
      <c r="M382">
        <v>2</v>
      </c>
      <c r="N382">
        <v>3.7</v>
      </c>
      <c r="O382">
        <v>450</v>
      </c>
      <c r="P382">
        <v>10350</v>
      </c>
      <c r="Q382" t="s">
        <v>89</v>
      </c>
      <c r="R382">
        <v>4</v>
      </c>
      <c r="S382" t="s">
        <v>30</v>
      </c>
      <c r="T382" t="s">
        <v>31</v>
      </c>
      <c r="U382" t="str">
        <f>TRIM(CLEAN(tbl_Operations[[#This Row],[Location]]))</f>
        <v>Gurugram</v>
      </c>
      <c r="V382" t="str">
        <f>TRIM(CLEAN(tbl_Operations[[#This Row],[Channel]]))</f>
        <v>Email</v>
      </c>
      <c r="W382" t="str">
        <f t="shared" si="25"/>
        <v>System Issue</v>
      </c>
      <c r="X382" t="str">
        <f t="shared" si="26"/>
        <v>Procurement</v>
      </c>
      <c r="Y382" t="str">
        <f t="shared" si="27"/>
        <v>Within SLA</v>
      </c>
      <c r="Z382" t="str">
        <f t="shared" si="28"/>
        <v>Normal</v>
      </c>
      <c r="AA382" t="str" cm="1">
        <f t="array" ref="AA382">_xlfn.IFS(
J382&lt;=K382*0.5,"Excellent",
J382&lt;=K382,"Good",
J382&lt;=K382*1.5,"At Risk",
TRUE,"Critical"
)</f>
        <v>Good</v>
      </c>
      <c r="AB382" t="str">
        <f t="shared" si="29"/>
        <v>Reworked</v>
      </c>
    </row>
    <row r="383" spans="1:28" x14ac:dyDescent="0.3">
      <c r="A383" t="s">
        <v>464</v>
      </c>
      <c r="B383" s="1">
        <v>45853</v>
      </c>
      <c r="C383" t="s">
        <v>40</v>
      </c>
      <c r="D383" t="s">
        <v>60</v>
      </c>
      <c r="E383" t="s">
        <v>48</v>
      </c>
      <c r="F383" t="s">
        <v>24</v>
      </c>
      <c r="G383" t="s">
        <v>25</v>
      </c>
      <c r="H383" t="s">
        <v>50</v>
      </c>
      <c r="I383" t="s">
        <v>27</v>
      </c>
      <c r="J383">
        <v>7.9</v>
      </c>
      <c r="K383">
        <v>24</v>
      </c>
      <c r="L383" t="s">
        <v>28</v>
      </c>
      <c r="M383">
        <v>0</v>
      </c>
      <c r="N383">
        <v>4.7</v>
      </c>
      <c r="O383">
        <v>350</v>
      </c>
      <c r="P383">
        <v>2765</v>
      </c>
      <c r="Q383" t="s">
        <v>114</v>
      </c>
      <c r="R383">
        <v>7</v>
      </c>
      <c r="S383" t="s">
        <v>37</v>
      </c>
      <c r="T383" t="s">
        <v>38</v>
      </c>
      <c r="U383" t="str">
        <f>TRIM(CLEAN(tbl_Operations[[#This Row],[Location]]))</f>
        <v>Pune</v>
      </c>
      <c r="V383" t="str">
        <f>TRIM(CLEAN(tbl_Operations[[#This Row],[Channel]]))</f>
        <v>Email</v>
      </c>
      <c r="W383" t="str">
        <f t="shared" si="25"/>
        <v>Compliance Request</v>
      </c>
      <c r="X383" t="str">
        <f t="shared" si="26"/>
        <v>Procurement</v>
      </c>
      <c r="Y383" t="str">
        <f t="shared" si="27"/>
        <v>Within SLA</v>
      </c>
      <c r="Z383" t="str">
        <f t="shared" si="28"/>
        <v>Normal</v>
      </c>
      <c r="AA383" t="str" cm="1">
        <f t="array" ref="AA383">_xlfn.IFS(
J383&lt;=K383*0.5,"Excellent",
J383&lt;=K383,"Good",
J383&lt;=K383*1.5,"At Risk",
TRUE,"Critical"
)</f>
        <v>Excellent</v>
      </c>
      <c r="AB383" t="str">
        <f t="shared" si="29"/>
        <v>No Rework</v>
      </c>
    </row>
    <row r="384" spans="1:28" x14ac:dyDescent="0.3">
      <c r="A384" t="s">
        <v>465</v>
      </c>
      <c r="B384" s="1">
        <v>45749</v>
      </c>
      <c r="C384" t="s">
        <v>33</v>
      </c>
      <c r="D384" t="s">
        <v>73</v>
      </c>
      <c r="E384" t="s">
        <v>78</v>
      </c>
      <c r="F384" t="s">
        <v>24</v>
      </c>
      <c r="G384" t="s">
        <v>25</v>
      </c>
      <c r="H384" t="s">
        <v>43</v>
      </c>
      <c r="I384" t="s">
        <v>27</v>
      </c>
      <c r="J384">
        <v>15.3</v>
      </c>
      <c r="K384">
        <v>24</v>
      </c>
      <c r="L384" t="s">
        <v>28</v>
      </c>
      <c r="M384">
        <v>0</v>
      </c>
      <c r="N384">
        <v>4.4000000000000004</v>
      </c>
      <c r="O384">
        <v>320</v>
      </c>
      <c r="P384">
        <v>4896</v>
      </c>
      <c r="Q384" t="s">
        <v>89</v>
      </c>
      <c r="R384">
        <v>4</v>
      </c>
      <c r="S384" t="s">
        <v>30</v>
      </c>
      <c r="T384" t="s">
        <v>86</v>
      </c>
      <c r="U384" t="str">
        <f>TRIM(CLEAN(tbl_Operations[[#This Row],[Location]]))</f>
        <v>Chennai</v>
      </c>
      <c r="V384" t="str">
        <f>TRIM(CLEAN(tbl_Operations[[#This Row],[Channel]]))</f>
        <v>Email</v>
      </c>
      <c r="W384" t="str">
        <f t="shared" si="25"/>
        <v>Access Request</v>
      </c>
      <c r="X384" t="str">
        <f t="shared" si="26"/>
        <v>It</v>
      </c>
      <c r="Y384" t="str">
        <f t="shared" si="27"/>
        <v>Within SLA</v>
      </c>
      <c r="Z384" t="str">
        <f t="shared" si="28"/>
        <v>Normal</v>
      </c>
      <c r="AA384" t="str" cm="1">
        <f t="array" ref="AA384">_xlfn.IFS(
J384&lt;=K384*0.5,"Excellent",
J384&lt;=K384,"Good",
J384&lt;=K384*1.5,"At Risk",
TRUE,"Critical"
)</f>
        <v>Good</v>
      </c>
      <c r="AB384" t="str">
        <f t="shared" si="29"/>
        <v>No Rework</v>
      </c>
    </row>
    <row r="385" spans="1:28" x14ac:dyDescent="0.3">
      <c r="A385" t="s">
        <v>466</v>
      </c>
      <c r="B385" s="1">
        <v>45937</v>
      </c>
      <c r="C385" t="s">
        <v>95</v>
      </c>
      <c r="D385" t="s">
        <v>47</v>
      </c>
      <c r="E385" t="s">
        <v>74</v>
      </c>
      <c r="F385" t="s">
        <v>24</v>
      </c>
      <c r="G385" t="s">
        <v>25</v>
      </c>
      <c r="H385" t="s">
        <v>26</v>
      </c>
      <c r="I385" t="s">
        <v>27</v>
      </c>
      <c r="J385">
        <v>8.8000000000000007</v>
      </c>
      <c r="K385">
        <v>24</v>
      </c>
      <c r="L385" t="s">
        <v>28</v>
      </c>
      <c r="M385">
        <v>0</v>
      </c>
      <c r="N385">
        <v>5</v>
      </c>
      <c r="O385">
        <v>450</v>
      </c>
      <c r="P385">
        <v>3960</v>
      </c>
      <c r="Q385" t="s">
        <v>51</v>
      </c>
      <c r="R385">
        <v>10</v>
      </c>
      <c r="S385" t="s">
        <v>52</v>
      </c>
      <c r="T385" t="s">
        <v>38</v>
      </c>
      <c r="U385" t="str">
        <f>TRIM(CLEAN(tbl_Operations[[#This Row],[Location]]))</f>
        <v>Gurugram</v>
      </c>
      <c r="V385" t="str">
        <f>TRIM(CLEAN(tbl_Operations[[#This Row],[Channel]]))</f>
        <v>Email</v>
      </c>
      <c r="W385" t="str">
        <f t="shared" si="25"/>
        <v>System Issue</v>
      </c>
      <c r="X385" t="str">
        <f t="shared" si="26"/>
        <v>Sales</v>
      </c>
      <c r="Y385" t="str">
        <f t="shared" si="27"/>
        <v>Within SLA</v>
      </c>
      <c r="Z385" t="str">
        <f t="shared" si="28"/>
        <v>Normal</v>
      </c>
      <c r="AA385" t="str" cm="1">
        <f t="array" ref="AA385">_xlfn.IFS(
J385&lt;=K385*0.5,"Excellent",
J385&lt;=K385,"Good",
J385&lt;=K385*1.5,"At Risk",
TRUE,"Critical"
)</f>
        <v>Excellent</v>
      </c>
      <c r="AB385" t="str">
        <f t="shared" si="29"/>
        <v>No Rework</v>
      </c>
    </row>
    <row r="386" spans="1:28" x14ac:dyDescent="0.3">
      <c r="A386" t="s">
        <v>467</v>
      </c>
      <c r="B386" s="1">
        <v>45772</v>
      </c>
      <c r="C386" t="s">
        <v>77</v>
      </c>
      <c r="D386" t="s">
        <v>34</v>
      </c>
      <c r="E386" t="s">
        <v>48</v>
      </c>
      <c r="F386" t="s">
        <v>24</v>
      </c>
      <c r="G386" t="s">
        <v>25</v>
      </c>
      <c r="H386" t="s">
        <v>75</v>
      </c>
      <c r="I386" t="s">
        <v>101</v>
      </c>
      <c r="J386">
        <v>8.1999999999999993</v>
      </c>
      <c r="K386">
        <v>24</v>
      </c>
      <c r="L386" t="s">
        <v>28</v>
      </c>
      <c r="M386">
        <v>0</v>
      </c>
      <c r="N386">
        <v>5</v>
      </c>
      <c r="O386">
        <v>320</v>
      </c>
      <c r="P386">
        <v>2624</v>
      </c>
      <c r="Q386" t="s">
        <v>89</v>
      </c>
      <c r="R386">
        <v>4</v>
      </c>
      <c r="S386" t="s">
        <v>30</v>
      </c>
      <c r="T386" t="s">
        <v>45</v>
      </c>
      <c r="U386" t="str">
        <f>TRIM(CLEAN(tbl_Operations[[#This Row],[Location]]))</f>
        <v>Mumbai</v>
      </c>
      <c r="V386" t="str">
        <f>TRIM(CLEAN(tbl_Operations[[#This Row],[Channel]]))</f>
        <v>Email</v>
      </c>
      <c r="W386" t="str">
        <f t="shared" ref="W386:W449" si="30">TRIM(CLEAN(E386))</f>
        <v>Compliance Request</v>
      </c>
      <c r="X386" t="str">
        <f t="shared" ref="X386:X449" si="31">PROPER(TRIM(CLEAN(C386)))</f>
        <v>Finance</v>
      </c>
      <c r="Y386" t="str">
        <f t="shared" ref="Y386:Y449" si="32">IF(J386&lt;=K386,"Within SLA","SLA Breach")</f>
        <v>Within SLA</v>
      </c>
      <c r="Z386" t="str">
        <f t="shared" ref="Z386:Z449" si="33">IF(AND(F386="Critical",Y385="SLA Breach"),"Critical Risk","Normal")</f>
        <v>Normal</v>
      </c>
      <c r="AA386" t="str" cm="1">
        <f t="array" ref="AA386">_xlfn.IFS(
J386&lt;=K386*0.5,"Excellent",
J386&lt;=K386,"Good",
J386&lt;=K386*1.5,"At Risk",
TRUE,"Critical"
)</f>
        <v>Excellent</v>
      </c>
      <c r="AB386" t="str">
        <f t="shared" ref="AB386:AB449" si="34">IF(M386&gt;0,"Reworked","No Rework")</f>
        <v>No Rework</v>
      </c>
    </row>
    <row r="387" spans="1:28" x14ac:dyDescent="0.3">
      <c r="A387" t="s">
        <v>468</v>
      </c>
      <c r="B387" s="1">
        <v>45992</v>
      </c>
      <c r="C387" t="s">
        <v>33</v>
      </c>
      <c r="D387" t="s">
        <v>47</v>
      </c>
      <c r="E387" t="s">
        <v>56</v>
      </c>
      <c r="F387" t="s">
        <v>24</v>
      </c>
      <c r="G387" t="s">
        <v>62</v>
      </c>
      <c r="H387" t="s">
        <v>75</v>
      </c>
      <c r="I387" t="s">
        <v>27</v>
      </c>
      <c r="J387">
        <v>18</v>
      </c>
      <c r="K387">
        <v>24</v>
      </c>
      <c r="L387" t="s">
        <v>28</v>
      </c>
      <c r="M387">
        <v>1</v>
      </c>
      <c r="N387" t="s">
        <v>5094</v>
      </c>
      <c r="O387">
        <v>450</v>
      </c>
      <c r="P387">
        <v>8100</v>
      </c>
      <c r="Q387" t="s">
        <v>71</v>
      </c>
      <c r="R387">
        <v>12</v>
      </c>
      <c r="S387" t="s">
        <v>52</v>
      </c>
      <c r="T387" t="s">
        <v>31</v>
      </c>
      <c r="U387" t="str">
        <f>TRIM(CLEAN(tbl_Operations[[#This Row],[Location]]))</f>
        <v>Gurugram</v>
      </c>
      <c r="V387" t="str">
        <f>TRIM(CLEAN(tbl_Operations[[#This Row],[Channel]]))</f>
        <v>Teams</v>
      </c>
      <c r="W387" t="str">
        <f t="shared" si="30"/>
        <v>Vendor Query</v>
      </c>
      <c r="X387" t="str">
        <f t="shared" si="31"/>
        <v>It</v>
      </c>
      <c r="Y387" t="str">
        <f t="shared" si="32"/>
        <v>Within SLA</v>
      </c>
      <c r="Z387" t="str">
        <f t="shared" si="33"/>
        <v>Normal</v>
      </c>
      <c r="AA387" t="str" cm="1">
        <f t="array" ref="AA387">_xlfn.IFS(
J387&lt;=K387*0.5,"Excellent",
J387&lt;=K387,"Good",
J387&lt;=K387*1.5,"At Risk",
TRUE,"Critical"
)</f>
        <v>Good</v>
      </c>
      <c r="AB387" t="str">
        <f t="shared" si="34"/>
        <v>Reworked</v>
      </c>
    </row>
    <row r="388" spans="1:28" x14ac:dyDescent="0.3">
      <c r="A388" t="s">
        <v>469</v>
      </c>
      <c r="B388" s="1">
        <v>45736</v>
      </c>
      <c r="C388" t="s">
        <v>91</v>
      </c>
      <c r="D388" t="s">
        <v>47</v>
      </c>
      <c r="E388" t="s">
        <v>35</v>
      </c>
      <c r="F388" t="s">
        <v>61</v>
      </c>
      <c r="G388" t="s">
        <v>62</v>
      </c>
      <c r="H388" t="s">
        <v>66</v>
      </c>
      <c r="I388" t="s">
        <v>88</v>
      </c>
      <c r="J388">
        <v>31.3</v>
      </c>
      <c r="K388">
        <v>12</v>
      </c>
      <c r="L388" t="s">
        <v>63</v>
      </c>
      <c r="M388">
        <v>1</v>
      </c>
      <c r="N388">
        <v>3.8</v>
      </c>
      <c r="O388">
        <v>350</v>
      </c>
      <c r="P388">
        <v>10955</v>
      </c>
      <c r="Q388" t="s">
        <v>79</v>
      </c>
      <c r="R388">
        <v>3</v>
      </c>
      <c r="S388" t="s">
        <v>58</v>
      </c>
      <c r="T388" t="s">
        <v>84</v>
      </c>
      <c r="U388" t="str">
        <f>TRIM(CLEAN(tbl_Operations[[#This Row],[Location]]))</f>
        <v>Gurugram</v>
      </c>
      <c r="V388" t="str">
        <f>TRIM(CLEAN(tbl_Operations[[#This Row],[Channel]]))</f>
        <v>Teams</v>
      </c>
      <c r="W388" t="str">
        <f t="shared" si="30"/>
        <v>Employee Query</v>
      </c>
      <c r="X388" t="str">
        <f t="shared" si="31"/>
        <v>Operations</v>
      </c>
      <c r="Y388" t="str">
        <f t="shared" si="32"/>
        <v>SLA Breach</v>
      </c>
      <c r="Z388" t="str">
        <f t="shared" si="33"/>
        <v>Normal</v>
      </c>
      <c r="AA388" t="str" cm="1">
        <f t="array" ref="AA388">_xlfn.IFS(
J388&lt;=K388*0.5,"Excellent",
J388&lt;=K388,"Good",
J388&lt;=K388*1.5,"At Risk",
TRUE,"Critical"
)</f>
        <v>Critical</v>
      </c>
      <c r="AB388" t="str">
        <f t="shared" si="34"/>
        <v>Reworked</v>
      </c>
    </row>
    <row r="389" spans="1:28" x14ac:dyDescent="0.3">
      <c r="A389" t="s">
        <v>470</v>
      </c>
      <c r="B389" s="1">
        <v>45953</v>
      </c>
      <c r="C389" t="s">
        <v>54</v>
      </c>
      <c r="D389" t="s">
        <v>34</v>
      </c>
      <c r="E389" t="s">
        <v>23</v>
      </c>
      <c r="F389" t="s">
        <v>49</v>
      </c>
      <c r="G389" t="s">
        <v>81</v>
      </c>
      <c r="H389" t="s">
        <v>26</v>
      </c>
      <c r="I389" t="s">
        <v>27</v>
      </c>
      <c r="J389">
        <v>0.9</v>
      </c>
      <c r="K389">
        <v>48</v>
      </c>
      <c r="L389" t="s">
        <v>28</v>
      </c>
      <c r="M389">
        <v>1</v>
      </c>
      <c r="N389">
        <v>4.5</v>
      </c>
      <c r="O389">
        <v>320</v>
      </c>
      <c r="P389">
        <v>288</v>
      </c>
      <c r="Q389" t="s">
        <v>51</v>
      </c>
      <c r="R389">
        <v>10</v>
      </c>
      <c r="S389" t="s">
        <v>52</v>
      </c>
      <c r="T389" t="s">
        <v>84</v>
      </c>
      <c r="U389" t="str">
        <f>TRIM(CLEAN(tbl_Operations[[#This Row],[Location]]))</f>
        <v>Mumbai</v>
      </c>
      <c r="V389" t="str">
        <f>TRIM(CLEAN(tbl_Operations[[#This Row],[Channel]]))</f>
        <v>Phone</v>
      </c>
      <c r="W389" t="str">
        <f t="shared" si="30"/>
        <v>Invoice Query</v>
      </c>
      <c r="X389" t="str">
        <f t="shared" si="31"/>
        <v>Hr</v>
      </c>
      <c r="Y389" t="str">
        <f t="shared" si="32"/>
        <v>Within SLA</v>
      </c>
      <c r="Z389" t="str">
        <f t="shared" si="33"/>
        <v>Normal</v>
      </c>
      <c r="AA389" t="str" cm="1">
        <f t="array" ref="AA389">_xlfn.IFS(
J389&lt;=K389*0.5,"Excellent",
J389&lt;=K389,"Good",
J389&lt;=K389*1.5,"At Risk",
TRUE,"Critical"
)</f>
        <v>Excellent</v>
      </c>
      <c r="AB389" t="str">
        <f t="shared" si="34"/>
        <v>Reworked</v>
      </c>
    </row>
    <row r="390" spans="1:28" x14ac:dyDescent="0.3">
      <c r="A390" t="s">
        <v>471</v>
      </c>
      <c r="B390" s="1">
        <v>45968</v>
      </c>
      <c r="C390" t="s">
        <v>21</v>
      </c>
      <c r="D390" t="s">
        <v>47</v>
      </c>
      <c r="E390" t="s">
        <v>35</v>
      </c>
      <c r="F390" t="s">
        <v>24</v>
      </c>
      <c r="G390" t="s">
        <v>62</v>
      </c>
      <c r="H390" t="s">
        <v>75</v>
      </c>
      <c r="I390" t="s">
        <v>27</v>
      </c>
      <c r="J390">
        <v>4.4000000000000004</v>
      </c>
      <c r="K390">
        <v>24</v>
      </c>
      <c r="L390" t="s">
        <v>28</v>
      </c>
      <c r="M390">
        <v>0</v>
      </c>
      <c r="N390">
        <v>5</v>
      </c>
      <c r="O390">
        <v>350</v>
      </c>
      <c r="P390">
        <v>1540</v>
      </c>
      <c r="Q390" t="s">
        <v>67</v>
      </c>
      <c r="R390">
        <v>11</v>
      </c>
      <c r="S390" t="s">
        <v>52</v>
      </c>
      <c r="T390" t="s">
        <v>45</v>
      </c>
      <c r="U390" t="str">
        <f>TRIM(CLEAN(tbl_Operations[[#This Row],[Location]]))</f>
        <v>Gurugram</v>
      </c>
      <c r="V390" t="str">
        <f>TRIM(CLEAN(tbl_Operations[[#This Row],[Channel]]))</f>
        <v>Teams</v>
      </c>
      <c r="W390" t="str">
        <f t="shared" si="30"/>
        <v>Employee Query</v>
      </c>
      <c r="X390" t="str">
        <f t="shared" si="31"/>
        <v>Customer Support</v>
      </c>
      <c r="Y390" t="str">
        <f t="shared" si="32"/>
        <v>Within SLA</v>
      </c>
      <c r="Z390" t="str">
        <f t="shared" si="33"/>
        <v>Normal</v>
      </c>
      <c r="AA390" t="str" cm="1">
        <f t="array" ref="AA390">_xlfn.IFS(
J390&lt;=K390*0.5,"Excellent",
J390&lt;=K390,"Good",
J390&lt;=K390*1.5,"At Risk",
TRUE,"Critical"
)</f>
        <v>Excellent</v>
      </c>
      <c r="AB390" t="str">
        <f t="shared" si="34"/>
        <v>No Rework</v>
      </c>
    </row>
    <row r="391" spans="1:28" x14ac:dyDescent="0.3">
      <c r="A391" t="s">
        <v>472</v>
      </c>
      <c r="B391" s="1">
        <v>45755</v>
      </c>
      <c r="C391" t="s">
        <v>95</v>
      </c>
      <c r="D391" t="s">
        <v>34</v>
      </c>
      <c r="E391" t="s">
        <v>48</v>
      </c>
      <c r="F391" t="s">
        <v>24</v>
      </c>
      <c r="G391" t="s">
        <v>42</v>
      </c>
      <c r="H391" t="s">
        <v>43</v>
      </c>
      <c r="I391" t="s">
        <v>27</v>
      </c>
      <c r="J391">
        <v>8.3000000000000007</v>
      </c>
      <c r="K391">
        <v>24</v>
      </c>
      <c r="L391" t="s">
        <v>28</v>
      </c>
      <c r="M391">
        <v>1</v>
      </c>
      <c r="N391">
        <v>4.9000000000000004</v>
      </c>
      <c r="O391">
        <v>280</v>
      </c>
      <c r="P391">
        <v>2324</v>
      </c>
      <c r="Q391" t="s">
        <v>89</v>
      </c>
      <c r="R391">
        <v>4</v>
      </c>
      <c r="S391" t="s">
        <v>30</v>
      </c>
      <c r="T391" t="s">
        <v>38</v>
      </c>
      <c r="U391" t="str">
        <f>TRIM(CLEAN(tbl_Operations[[#This Row],[Location]]))</f>
        <v>Mumbai</v>
      </c>
      <c r="V391" t="str">
        <f>TRIM(CLEAN(tbl_Operations[[#This Row],[Channel]]))</f>
        <v>Portal</v>
      </c>
      <c r="W391" t="str">
        <f t="shared" si="30"/>
        <v>Compliance Request</v>
      </c>
      <c r="X391" t="str">
        <f t="shared" si="31"/>
        <v>Sales</v>
      </c>
      <c r="Y391" t="str">
        <f t="shared" si="32"/>
        <v>Within SLA</v>
      </c>
      <c r="Z391" t="str">
        <f t="shared" si="33"/>
        <v>Normal</v>
      </c>
      <c r="AA391" t="str" cm="1">
        <f t="array" ref="AA391">_xlfn.IFS(
J391&lt;=K391*0.5,"Excellent",
J391&lt;=K391,"Good",
J391&lt;=K391*1.5,"At Risk",
TRUE,"Critical"
)</f>
        <v>Excellent</v>
      </c>
      <c r="AB391" t="str">
        <f t="shared" si="34"/>
        <v>Reworked</v>
      </c>
    </row>
    <row r="392" spans="1:28" x14ac:dyDescent="0.3">
      <c r="A392" t="s">
        <v>473</v>
      </c>
      <c r="B392" s="1">
        <v>45703</v>
      </c>
      <c r="C392" t="s">
        <v>54</v>
      </c>
      <c r="D392" t="s">
        <v>34</v>
      </c>
      <c r="E392" t="s">
        <v>35</v>
      </c>
      <c r="F392" t="s">
        <v>61</v>
      </c>
      <c r="G392" t="s">
        <v>42</v>
      </c>
      <c r="H392" t="s">
        <v>66</v>
      </c>
      <c r="I392" t="s">
        <v>101</v>
      </c>
      <c r="J392">
        <v>6.7</v>
      </c>
      <c r="K392">
        <v>12</v>
      </c>
      <c r="L392" t="s">
        <v>28</v>
      </c>
      <c r="M392">
        <v>1</v>
      </c>
      <c r="N392">
        <v>4.4000000000000004</v>
      </c>
      <c r="O392">
        <v>350</v>
      </c>
      <c r="P392">
        <v>2345</v>
      </c>
      <c r="Q392" t="s">
        <v>57</v>
      </c>
      <c r="R392">
        <v>2</v>
      </c>
      <c r="S392" t="s">
        <v>58</v>
      </c>
      <c r="T392" t="s">
        <v>68</v>
      </c>
      <c r="U392" t="str">
        <f>TRIM(CLEAN(tbl_Operations[[#This Row],[Location]]))</f>
        <v>Mumbai</v>
      </c>
      <c r="V392" t="str">
        <f>TRIM(CLEAN(tbl_Operations[[#This Row],[Channel]]))</f>
        <v>Portal</v>
      </c>
      <c r="W392" t="str">
        <f t="shared" si="30"/>
        <v>Employee Query</v>
      </c>
      <c r="X392" t="str">
        <f t="shared" si="31"/>
        <v>Hr</v>
      </c>
      <c r="Y392" t="str">
        <f t="shared" si="32"/>
        <v>Within SLA</v>
      </c>
      <c r="Z392" t="str">
        <f t="shared" si="33"/>
        <v>Normal</v>
      </c>
      <c r="AA392" t="str" cm="1">
        <f t="array" ref="AA392">_xlfn.IFS(
J392&lt;=K392*0.5,"Excellent",
J392&lt;=K392,"Good",
J392&lt;=K392*1.5,"At Risk",
TRUE,"Critical"
)</f>
        <v>Good</v>
      </c>
      <c r="AB392" t="str">
        <f t="shared" si="34"/>
        <v>Reworked</v>
      </c>
    </row>
    <row r="393" spans="1:28" x14ac:dyDescent="0.3">
      <c r="A393" t="s">
        <v>474</v>
      </c>
      <c r="B393" s="1">
        <v>45915</v>
      </c>
      <c r="C393" t="s">
        <v>95</v>
      </c>
      <c r="D393" t="s">
        <v>55</v>
      </c>
      <c r="E393" t="s">
        <v>78</v>
      </c>
      <c r="F393" t="s">
        <v>61</v>
      </c>
      <c r="G393" t="s">
        <v>25</v>
      </c>
      <c r="H393" t="s">
        <v>50</v>
      </c>
      <c r="I393" t="s">
        <v>27</v>
      </c>
      <c r="J393">
        <v>4.0999999999999996</v>
      </c>
      <c r="K393">
        <v>12</v>
      </c>
      <c r="L393" t="s">
        <v>28</v>
      </c>
      <c r="M393">
        <v>1</v>
      </c>
      <c r="N393">
        <v>5</v>
      </c>
      <c r="O393">
        <v>280</v>
      </c>
      <c r="P393">
        <v>1148</v>
      </c>
      <c r="Q393" t="s">
        <v>83</v>
      </c>
      <c r="R393">
        <v>9</v>
      </c>
      <c r="S393" t="s">
        <v>37</v>
      </c>
      <c r="T393" t="s">
        <v>31</v>
      </c>
      <c r="U393" t="str">
        <f>TRIM(CLEAN(tbl_Operations[[#This Row],[Location]]))</f>
        <v>Hyderabad</v>
      </c>
      <c r="V393" t="str">
        <f>TRIM(CLEAN(tbl_Operations[[#This Row],[Channel]]))</f>
        <v>Email</v>
      </c>
      <c r="W393" t="str">
        <f t="shared" si="30"/>
        <v>Access Request</v>
      </c>
      <c r="X393" t="str">
        <f t="shared" si="31"/>
        <v>Sales</v>
      </c>
      <c r="Y393" t="str">
        <f t="shared" si="32"/>
        <v>Within SLA</v>
      </c>
      <c r="Z393" t="str">
        <f t="shared" si="33"/>
        <v>Normal</v>
      </c>
      <c r="AA393" t="str" cm="1">
        <f t="array" ref="AA393">_xlfn.IFS(
J393&lt;=K393*0.5,"Excellent",
J393&lt;=K393,"Good",
J393&lt;=K393*1.5,"At Risk",
TRUE,"Critical"
)</f>
        <v>Excellent</v>
      </c>
      <c r="AB393" t="str">
        <f t="shared" si="34"/>
        <v>Reworked</v>
      </c>
    </row>
    <row r="394" spans="1:28" x14ac:dyDescent="0.3">
      <c r="A394" t="s">
        <v>475</v>
      </c>
      <c r="B394" s="1">
        <v>45687</v>
      </c>
      <c r="C394" t="s">
        <v>40</v>
      </c>
      <c r="D394" t="s">
        <v>60</v>
      </c>
      <c r="E394" t="s">
        <v>78</v>
      </c>
      <c r="F394" t="s">
        <v>24</v>
      </c>
      <c r="G394" t="s">
        <v>25</v>
      </c>
      <c r="H394" t="s">
        <v>43</v>
      </c>
      <c r="I394" t="s">
        <v>27</v>
      </c>
      <c r="J394">
        <v>7.6</v>
      </c>
      <c r="K394">
        <v>24</v>
      </c>
      <c r="L394" t="s">
        <v>28</v>
      </c>
      <c r="M394">
        <v>0</v>
      </c>
      <c r="N394">
        <v>4.7</v>
      </c>
      <c r="O394">
        <v>400</v>
      </c>
      <c r="P394">
        <v>3040</v>
      </c>
      <c r="Q394" t="s">
        <v>64</v>
      </c>
      <c r="R394">
        <v>1</v>
      </c>
      <c r="S394" t="s">
        <v>58</v>
      </c>
      <c r="T394" t="s">
        <v>84</v>
      </c>
      <c r="U394" t="str">
        <f>TRIM(CLEAN(tbl_Operations[[#This Row],[Location]]))</f>
        <v>Pune</v>
      </c>
      <c r="V394" t="str">
        <f>TRIM(CLEAN(tbl_Operations[[#This Row],[Channel]]))</f>
        <v>Email</v>
      </c>
      <c r="W394" t="str">
        <f t="shared" si="30"/>
        <v>Access Request</v>
      </c>
      <c r="X394" t="str">
        <f t="shared" si="31"/>
        <v>Procurement</v>
      </c>
      <c r="Y394" t="str">
        <f t="shared" si="32"/>
        <v>Within SLA</v>
      </c>
      <c r="Z394" t="str">
        <f t="shared" si="33"/>
        <v>Normal</v>
      </c>
      <c r="AA394" t="str" cm="1">
        <f t="array" ref="AA394">_xlfn.IFS(
J394&lt;=K394*0.5,"Excellent",
J394&lt;=K394,"Good",
J394&lt;=K394*1.5,"At Risk",
TRUE,"Critical"
)</f>
        <v>Excellent</v>
      </c>
      <c r="AB394" t="str">
        <f t="shared" si="34"/>
        <v>No Rework</v>
      </c>
    </row>
    <row r="395" spans="1:28" x14ac:dyDescent="0.3">
      <c r="A395" t="s">
        <v>476</v>
      </c>
      <c r="B395" s="1">
        <v>45840</v>
      </c>
      <c r="C395" t="s">
        <v>40</v>
      </c>
      <c r="D395" t="s">
        <v>41</v>
      </c>
      <c r="E395" t="s">
        <v>56</v>
      </c>
      <c r="F395" t="s">
        <v>61</v>
      </c>
      <c r="G395" t="s">
        <v>25</v>
      </c>
      <c r="H395" t="s">
        <v>26</v>
      </c>
      <c r="I395" t="s">
        <v>27</v>
      </c>
      <c r="J395">
        <v>13.2</v>
      </c>
      <c r="K395">
        <v>12</v>
      </c>
      <c r="L395" t="s">
        <v>63</v>
      </c>
      <c r="M395">
        <v>0</v>
      </c>
      <c r="N395">
        <v>4.4000000000000004</v>
      </c>
      <c r="O395">
        <v>350</v>
      </c>
      <c r="P395">
        <v>4620</v>
      </c>
      <c r="Q395" t="s">
        <v>114</v>
      </c>
      <c r="R395">
        <v>7</v>
      </c>
      <c r="S395" t="s">
        <v>37</v>
      </c>
      <c r="T395" t="s">
        <v>86</v>
      </c>
      <c r="U395" t="str">
        <f>TRIM(CLEAN(tbl_Operations[[#This Row],[Location]]))</f>
        <v>Bengaluru</v>
      </c>
      <c r="V395" t="str">
        <f>TRIM(CLEAN(tbl_Operations[[#This Row],[Channel]]))</f>
        <v>Email</v>
      </c>
      <c r="W395" t="str">
        <f t="shared" si="30"/>
        <v>Vendor Query</v>
      </c>
      <c r="X395" t="str">
        <f t="shared" si="31"/>
        <v>Procurement</v>
      </c>
      <c r="Y395" t="str">
        <f t="shared" si="32"/>
        <v>SLA Breach</v>
      </c>
      <c r="Z395" t="str">
        <f t="shared" si="33"/>
        <v>Normal</v>
      </c>
      <c r="AA395" t="str" cm="1">
        <f t="array" ref="AA395">_xlfn.IFS(
J395&lt;=K395*0.5,"Excellent",
J395&lt;=K395,"Good",
J395&lt;=K395*1.5,"At Risk",
TRUE,"Critical"
)</f>
        <v>At Risk</v>
      </c>
      <c r="AB395" t="str">
        <f t="shared" si="34"/>
        <v>No Rework</v>
      </c>
    </row>
    <row r="396" spans="1:28" x14ac:dyDescent="0.3">
      <c r="A396" t="s">
        <v>477</v>
      </c>
      <c r="B396" s="1">
        <v>45936</v>
      </c>
      <c r="C396" t="s">
        <v>95</v>
      </c>
      <c r="D396" t="s">
        <v>41</v>
      </c>
      <c r="E396" t="s">
        <v>92</v>
      </c>
      <c r="F396" t="s">
        <v>24</v>
      </c>
      <c r="G396" t="s">
        <v>62</v>
      </c>
      <c r="H396" t="s">
        <v>43</v>
      </c>
      <c r="I396" t="s">
        <v>101</v>
      </c>
      <c r="J396">
        <v>6.1</v>
      </c>
      <c r="K396">
        <v>24</v>
      </c>
      <c r="L396" t="s">
        <v>28</v>
      </c>
      <c r="M396">
        <v>0</v>
      </c>
      <c r="N396">
        <v>5</v>
      </c>
      <c r="O396">
        <v>320</v>
      </c>
      <c r="P396">
        <v>1952</v>
      </c>
      <c r="Q396" t="s">
        <v>51</v>
      </c>
      <c r="R396">
        <v>10</v>
      </c>
      <c r="S396" t="s">
        <v>52</v>
      </c>
      <c r="T396" t="s">
        <v>31</v>
      </c>
      <c r="U396" t="str">
        <f>TRIM(CLEAN(tbl_Operations[[#This Row],[Location]]))</f>
        <v>Bengaluru</v>
      </c>
      <c r="V396" t="str">
        <f>TRIM(CLEAN(tbl_Operations[[#This Row],[Channel]]))</f>
        <v>Teams</v>
      </c>
      <c r="W396" t="str">
        <f t="shared" si="30"/>
        <v>Report Request</v>
      </c>
      <c r="X396" t="str">
        <f t="shared" si="31"/>
        <v>Sales</v>
      </c>
      <c r="Y396" t="str">
        <f t="shared" si="32"/>
        <v>Within SLA</v>
      </c>
      <c r="Z396" t="str">
        <f t="shared" si="33"/>
        <v>Normal</v>
      </c>
      <c r="AA396" t="str" cm="1">
        <f t="array" ref="AA396">_xlfn.IFS(
J396&lt;=K396*0.5,"Excellent",
J396&lt;=K396,"Good",
J396&lt;=K396*1.5,"At Risk",
TRUE,"Critical"
)</f>
        <v>Excellent</v>
      </c>
      <c r="AB396" t="str">
        <f t="shared" si="34"/>
        <v>No Rework</v>
      </c>
    </row>
    <row r="397" spans="1:28" x14ac:dyDescent="0.3">
      <c r="A397" t="s">
        <v>478</v>
      </c>
      <c r="B397" s="1">
        <v>46020</v>
      </c>
      <c r="C397" t="s">
        <v>33</v>
      </c>
      <c r="D397" t="s">
        <v>55</v>
      </c>
      <c r="E397" t="s">
        <v>23</v>
      </c>
      <c r="F397" t="s">
        <v>49</v>
      </c>
      <c r="G397" t="s">
        <v>25</v>
      </c>
      <c r="H397" t="s">
        <v>26</v>
      </c>
      <c r="I397" t="s">
        <v>27</v>
      </c>
      <c r="J397">
        <v>13.3</v>
      </c>
      <c r="K397">
        <v>48</v>
      </c>
      <c r="L397" t="s">
        <v>28</v>
      </c>
      <c r="M397">
        <v>1</v>
      </c>
      <c r="N397">
        <v>4.3</v>
      </c>
      <c r="O397">
        <v>350</v>
      </c>
      <c r="P397">
        <v>4655</v>
      </c>
      <c r="Q397" t="s">
        <v>71</v>
      </c>
      <c r="R397">
        <v>12</v>
      </c>
      <c r="S397" t="s">
        <v>52</v>
      </c>
      <c r="T397" t="s">
        <v>31</v>
      </c>
      <c r="U397" t="str">
        <f>TRIM(CLEAN(tbl_Operations[[#This Row],[Location]]))</f>
        <v>Hyderabad</v>
      </c>
      <c r="V397" t="str">
        <f>TRIM(CLEAN(tbl_Operations[[#This Row],[Channel]]))</f>
        <v>Email</v>
      </c>
      <c r="W397" t="str">
        <f t="shared" si="30"/>
        <v>Invoice Query</v>
      </c>
      <c r="X397" t="str">
        <f t="shared" si="31"/>
        <v>It</v>
      </c>
      <c r="Y397" t="str">
        <f t="shared" si="32"/>
        <v>Within SLA</v>
      </c>
      <c r="Z397" t="str">
        <f t="shared" si="33"/>
        <v>Normal</v>
      </c>
      <c r="AA397" t="str" cm="1">
        <f t="array" ref="AA397">_xlfn.IFS(
J397&lt;=K397*0.5,"Excellent",
J397&lt;=K397,"Good",
J397&lt;=K397*1.5,"At Risk",
TRUE,"Critical"
)</f>
        <v>Excellent</v>
      </c>
      <c r="AB397" t="str">
        <f t="shared" si="34"/>
        <v>Reworked</v>
      </c>
    </row>
    <row r="398" spans="1:28" x14ac:dyDescent="0.3">
      <c r="A398" t="s">
        <v>479</v>
      </c>
      <c r="B398" s="1">
        <v>45780</v>
      </c>
      <c r="C398" t="s">
        <v>77</v>
      </c>
      <c r="D398" t="s">
        <v>47</v>
      </c>
      <c r="E398" t="s">
        <v>74</v>
      </c>
      <c r="F398" t="s">
        <v>61</v>
      </c>
      <c r="G398" t="s">
        <v>81</v>
      </c>
      <c r="H398" t="s">
        <v>43</v>
      </c>
      <c r="I398" t="s">
        <v>27</v>
      </c>
      <c r="J398">
        <v>25.9</v>
      </c>
      <c r="K398">
        <v>12</v>
      </c>
      <c r="L398" t="s">
        <v>63</v>
      </c>
      <c r="M398">
        <v>0</v>
      </c>
      <c r="N398">
        <v>4.3</v>
      </c>
      <c r="O398">
        <v>400</v>
      </c>
      <c r="P398">
        <v>10360</v>
      </c>
      <c r="Q398" t="s">
        <v>44</v>
      </c>
      <c r="R398">
        <v>5</v>
      </c>
      <c r="S398" t="s">
        <v>30</v>
      </c>
      <c r="T398" t="s">
        <v>68</v>
      </c>
      <c r="U398" t="str">
        <f>TRIM(CLEAN(tbl_Operations[[#This Row],[Location]]))</f>
        <v>Gurugram</v>
      </c>
      <c r="V398" t="str">
        <f>TRIM(CLEAN(tbl_Operations[[#This Row],[Channel]]))</f>
        <v>Phone</v>
      </c>
      <c r="W398" t="str">
        <f t="shared" si="30"/>
        <v>System Issue</v>
      </c>
      <c r="X398" t="str">
        <f t="shared" si="31"/>
        <v>Finance</v>
      </c>
      <c r="Y398" t="str">
        <f t="shared" si="32"/>
        <v>SLA Breach</v>
      </c>
      <c r="Z398" t="str">
        <f t="shared" si="33"/>
        <v>Normal</v>
      </c>
      <c r="AA398" t="str" cm="1">
        <f t="array" ref="AA398">_xlfn.IFS(
J398&lt;=K398*0.5,"Excellent",
J398&lt;=K398,"Good",
J398&lt;=K398*1.5,"At Risk",
TRUE,"Critical"
)</f>
        <v>Critical</v>
      </c>
      <c r="AB398" t="str">
        <f t="shared" si="34"/>
        <v>No Rework</v>
      </c>
    </row>
    <row r="399" spans="1:28" x14ac:dyDescent="0.3">
      <c r="A399" t="s">
        <v>480</v>
      </c>
      <c r="B399" s="1">
        <v>45825</v>
      </c>
      <c r="C399" t="s">
        <v>91</v>
      </c>
      <c r="D399" t="s">
        <v>41</v>
      </c>
      <c r="E399" t="s">
        <v>74</v>
      </c>
      <c r="F399" t="s">
        <v>49</v>
      </c>
      <c r="G399" t="s">
        <v>42</v>
      </c>
      <c r="H399" t="s">
        <v>75</v>
      </c>
      <c r="I399" t="s">
        <v>27</v>
      </c>
      <c r="J399">
        <v>17.2</v>
      </c>
      <c r="K399">
        <v>48</v>
      </c>
      <c r="L399" t="s">
        <v>28</v>
      </c>
      <c r="M399">
        <v>0</v>
      </c>
      <c r="N399">
        <v>4.7</v>
      </c>
      <c r="O399">
        <v>350</v>
      </c>
      <c r="P399">
        <v>6020</v>
      </c>
      <c r="Q399" t="s">
        <v>29</v>
      </c>
      <c r="R399">
        <v>6</v>
      </c>
      <c r="S399" t="s">
        <v>30</v>
      </c>
      <c r="T399" t="s">
        <v>38</v>
      </c>
      <c r="U399" t="str">
        <f>TRIM(CLEAN(tbl_Operations[[#This Row],[Location]]))</f>
        <v>Bengaluru</v>
      </c>
      <c r="V399" t="str">
        <f>TRIM(CLEAN(tbl_Operations[[#This Row],[Channel]]))</f>
        <v>Portal</v>
      </c>
      <c r="W399" t="str">
        <f t="shared" si="30"/>
        <v>System Issue</v>
      </c>
      <c r="X399" t="str">
        <f t="shared" si="31"/>
        <v>Operations</v>
      </c>
      <c r="Y399" t="str">
        <f t="shared" si="32"/>
        <v>Within SLA</v>
      </c>
      <c r="Z399" t="str">
        <f t="shared" si="33"/>
        <v>Normal</v>
      </c>
      <c r="AA399" t="str" cm="1">
        <f t="array" ref="AA399">_xlfn.IFS(
J399&lt;=K399*0.5,"Excellent",
J399&lt;=K399,"Good",
J399&lt;=K399*1.5,"At Risk",
TRUE,"Critical"
)</f>
        <v>Excellent</v>
      </c>
      <c r="AB399" t="str">
        <f t="shared" si="34"/>
        <v>No Rework</v>
      </c>
    </row>
    <row r="400" spans="1:28" x14ac:dyDescent="0.3">
      <c r="A400" t="s">
        <v>481</v>
      </c>
      <c r="B400" s="1">
        <v>45899</v>
      </c>
      <c r="C400" t="s">
        <v>33</v>
      </c>
      <c r="D400" t="s">
        <v>22</v>
      </c>
      <c r="E400" t="s">
        <v>92</v>
      </c>
      <c r="F400" t="s">
        <v>24</v>
      </c>
      <c r="G400" t="s">
        <v>62</v>
      </c>
      <c r="H400" t="s">
        <v>75</v>
      </c>
      <c r="I400" t="s">
        <v>27</v>
      </c>
      <c r="J400">
        <v>6.7</v>
      </c>
      <c r="K400">
        <v>24</v>
      </c>
      <c r="L400" t="s">
        <v>28</v>
      </c>
      <c r="M400">
        <v>0</v>
      </c>
      <c r="N400">
        <v>5</v>
      </c>
      <c r="O400">
        <v>280</v>
      </c>
      <c r="P400">
        <v>1876</v>
      </c>
      <c r="Q400" t="s">
        <v>36</v>
      </c>
      <c r="R400">
        <v>8</v>
      </c>
      <c r="S400" t="s">
        <v>37</v>
      </c>
      <c r="T400" t="s">
        <v>68</v>
      </c>
      <c r="U400" t="str">
        <f>TRIM(CLEAN(tbl_Operations[[#This Row],[Location]]))</f>
        <v>Noida</v>
      </c>
      <c r="V400" t="str">
        <f>TRIM(CLEAN(tbl_Operations[[#This Row],[Channel]]))</f>
        <v>Teams</v>
      </c>
      <c r="W400" t="str">
        <f t="shared" si="30"/>
        <v>Report Request</v>
      </c>
      <c r="X400" t="str">
        <f t="shared" si="31"/>
        <v>It</v>
      </c>
      <c r="Y400" t="str">
        <f t="shared" si="32"/>
        <v>Within SLA</v>
      </c>
      <c r="Z400" t="str">
        <f t="shared" si="33"/>
        <v>Normal</v>
      </c>
      <c r="AA400" t="str" cm="1">
        <f t="array" ref="AA400">_xlfn.IFS(
J400&lt;=K400*0.5,"Excellent",
J400&lt;=K400,"Good",
J400&lt;=K400*1.5,"At Risk",
TRUE,"Critical"
)</f>
        <v>Excellent</v>
      </c>
      <c r="AB400" t="str">
        <f t="shared" si="34"/>
        <v>No Rework</v>
      </c>
    </row>
    <row r="401" spans="1:28" x14ac:dyDescent="0.3">
      <c r="A401" t="s">
        <v>482</v>
      </c>
      <c r="B401" s="1">
        <v>45830</v>
      </c>
      <c r="C401" t="s">
        <v>21</v>
      </c>
      <c r="D401" t="s">
        <v>22</v>
      </c>
      <c r="E401" t="s">
        <v>35</v>
      </c>
      <c r="F401" t="s">
        <v>49</v>
      </c>
      <c r="G401" t="s">
        <v>62</v>
      </c>
      <c r="H401" t="s">
        <v>66</v>
      </c>
      <c r="I401" t="s">
        <v>27</v>
      </c>
      <c r="J401">
        <v>3</v>
      </c>
      <c r="K401">
        <v>48</v>
      </c>
      <c r="L401" t="s">
        <v>28</v>
      </c>
      <c r="M401">
        <v>1</v>
      </c>
      <c r="N401">
        <v>4.3</v>
      </c>
      <c r="O401">
        <v>450</v>
      </c>
      <c r="P401">
        <v>1350</v>
      </c>
      <c r="Q401" t="s">
        <v>29</v>
      </c>
      <c r="R401">
        <v>6</v>
      </c>
      <c r="S401" t="s">
        <v>30</v>
      </c>
      <c r="T401" t="s">
        <v>102</v>
      </c>
      <c r="U401" t="str">
        <f>TRIM(CLEAN(tbl_Operations[[#This Row],[Location]]))</f>
        <v>Noida</v>
      </c>
      <c r="V401" t="str">
        <f>TRIM(CLEAN(tbl_Operations[[#This Row],[Channel]]))</f>
        <v>Teams</v>
      </c>
      <c r="W401" t="str">
        <f t="shared" si="30"/>
        <v>Employee Query</v>
      </c>
      <c r="X401" t="str">
        <f t="shared" si="31"/>
        <v>Customer Support</v>
      </c>
      <c r="Y401" t="str">
        <f t="shared" si="32"/>
        <v>Within SLA</v>
      </c>
      <c r="Z401" t="str">
        <f t="shared" si="33"/>
        <v>Normal</v>
      </c>
      <c r="AA401" t="str" cm="1">
        <f t="array" ref="AA401">_xlfn.IFS(
J401&lt;=K401*0.5,"Excellent",
J401&lt;=K401,"Good",
J401&lt;=K401*1.5,"At Risk",
TRUE,"Critical"
)</f>
        <v>Excellent</v>
      </c>
      <c r="AB401" t="str">
        <f t="shared" si="34"/>
        <v>Reworked</v>
      </c>
    </row>
    <row r="402" spans="1:28" x14ac:dyDescent="0.3">
      <c r="A402" t="s">
        <v>483</v>
      </c>
      <c r="B402" s="1">
        <v>45680</v>
      </c>
      <c r="C402" t="s">
        <v>95</v>
      </c>
      <c r="D402" t="s">
        <v>34</v>
      </c>
      <c r="E402" t="s">
        <v>92</v>
      </c>
      <c r="F402" t="s">
        <v>61</v>
      </c>
      <c r="G402" t="s">
        <v>25</v>
      </c>
      <c r="H402" t="s">
        <v>50</v>
      </c>
      <c r="I402" t="s">
        <v>27</v>
      </c>
      <c r="J402">
        <v>13.2</v>
      </c>
      <c r="K402">
        <v>12</v>
      </c>
      <c r="L402" t="s">
        <v>63</v>
      </c>
      <c r="M402">
        <v>1</v>
      </c>
      <c r="N402">
        <v>4.7</v>
      </c>
      <c r="O402">
        <v>320</v>
      </c>
      <c r="P402">
        <v>4224</v>
      </c>
      <c r="Q402" t="s">
        <v>64</v>
      </c>
      <c r="R402">
        <v>1</v>
      </c>
      <c r="S402" t="s">
        <v>58</v>
      </c>
      <c r="T402" t="s">
        <v>84</v>
      </c>
      <c r="U402" t="str">
        <f>TRIM(CLEAN(tbl_Operations[[#This Row],[Location]]))</f>
        <v>Mumbai</v>
      </c>
      <c r="V402" t="str">
        <f>TRIM(CLEAN(tbl_Operations[[#This Row],[Channel]]))</f>
        <v>Email</v>
      </c>
      <c r="W402" t="str">
        <f t="shared" si="30"/>
        <v>Report Request</v>
      </c>
      <c r="X402" t="str">
        <f t="shared" si="31"/>
        <v>Sales</v>
      </c>
      <c r="Y402" t="str">
        <f t="shared" si="32"/>
        <v>SLA Breach</v>
      </c>
      <c r="Z402" t="str">
        <f t="shared" si="33"/>
        <v>Normal</v>
      </c>
      <c r="AA402" t="str" cm="1">
        <f t="array" ref="AA402">_xlfn.IFS(
J402&lt;=K402*0.5,"Excellent",
J402&lt;=K402,"Good",
J402&lt;=K402*1.5,"At Risk",
TRUE,"Critical"
)</f>
        <v>At Risk</v>
      </c>
      <c r="AB402" t="str">
        <f t="shared" si="34"/>
        <v>Reworked</v>
      </c>
    </row>
    <row r="403" spans="1:28" x14ac:dyDescent="0.3">
      <c r="A403" t="s">
        <v>484</v>
      </c>
      <c r="B403" s="1">
        <v>45975</v>
      </c>
      <c r="C403" t="s">
        <v>91</v>
      </c>
      <c r="D403" t="s">
        <v>55</v>
      </c>
      <c r="E403" t="s">
        <v>48</v>
      </c>
      <c r="F403" t="s">
        <v>24</v>
      </c>
      <c r="G403" t="s">
        <v>62</v>
      </c>
      <c r="H403" t="s">
        <v>75</v>
      </c>
      <c r="I403" t="s">
        <v>27</v>
      </c>
      <c r="J403">
        <v>13.9</v>
      </c>
      <c r="K403">
        <v>24</v>
      </c>
      <c r="L403" t="s">
        <v>28</v>
      </c>
      <c r="M403">
        <v>0</v>
      </c>
      <c r="N403">
        <v>4.9000000000000004</v>
      </c>
      <c r="O403">
        <v>450</v>
      </c>
      <c r="P403">
        <v>6255</v>
      </c>
      <c r="Q403" t="s">
        <v>67</v>
      </c>
      <c r="R403">
        <v>11</v>
      </c>
      <c r="S403" t="s">
        <v>52</v>
      </c>
      <c r="T403" t="s">
        <v>45</v>
      </c>
      <c r="U403" t="str">
        <f>TRIM(CLEAN(tbl_Operations[[#This Row],[Location]]))</f>
        <v>Hyderabad</v>
      </c>
      <c r="V403" t="str">
        <f>TRIM(CLEAN(tbl_Operations[[#This Row],[Channel]]))</f>
        <v>Teams</v>
      </c>
      <c r="W403" t="str">
        <f t="shared" si="30"/>
        <v>Compliance Request</v>
      </c>
      <c r="X403" t="str">
        <f t="shared" si="31"/>
        <v>Operations</v>
      </c>
      <c r="Y403" t="str">
        <f t="shared" si="32"/>
        <v>Within SLA</v>
      </c>
      <c r="Z403" t="str">
        <f t="shared" si="33"/>
        <v>Normal</v>
      </c>
      <c r="AA403" t="str" cm="1">
        <f t="array" ref="AA403">_xlfn.IFS(
J403&lt;=K403*0.5,"Excellent",
J403&lt;=K403,"Good",
J403&lt;=K403*1.5,"At Risk",
TRUE,"Critical"
)</f>
        <v>Good</v>
      </c>
      <c r="AB403" t="str">
        <f t="shared" si="34"/>
        <v>No Rework</v>
      </c>
    </row>
    <row r="404" spans="1:28" x14ac:dyDescent="0.3">
      <c r="A404" t="s">
        <v>485</v>
      </c>
      <c r="B404" s="1">
        <v>45983</v>
      </c>
      <c r="C404" t="s">
        <v>21</v>
      </c>
      <c r="D404" t="s">
        <v>73</v>
      </c>
      <c r="E404" t="s">
        <v>48</v>
      </c>
      <c r="F404" t="s">
        <v>49</v>
      </c>
      <c r="G404" t="s">
        <v>25</v>
      </c>
      <c r="H404" t="s">
        <v>75</v>
      </c>
      <c r="I404" t="s">
        <v>27</v>
      </c>
      <c r="J404">
        <v>12.6</v>
      </c>
      <c r="K404">
        <v>48</v>
      </c>
      <c r="L404" t="s">
        <v>28</v>
      </c>
      <c r="M404">
        <v>1</v>
      </c>
      <c r="N404">
        <v>4.0999999999999996</v>
      </c>
      <c r="O404">
        <v>350</v>
      </c>
      <c r="P404">
        <v>4410</v>
      </c>
      <c r="Q404" t="s">
        <v>67</v>
      </c>
      <c r="R404">
        <v>11</v>
      </c>
      <c r="S404" t="s">
        <v>52</v>
      </c>
      <c r="T404" t="s">
        <v>68</v>
      </c>
      <c r="U404" t="str">
        <f>TRIM(CLEAN(tbl_Operations[[#This Row],[Location]]))</f>
        <v>Chennai</v>
      </c>
      <c r="V404" t="str">
        <f>TRIM(CLEAN(tbl_Operations[[#This Row],[Channel]]))</f>
        <v>Email</v>
      </c>
      <c r="W404" t="str">
        <f t="shared" si="30"/>
        <v>Compliance Request</v>
      </c>
      <c r="X404" t="str">
        <f t="shared" si="31"/>
        <v>Customer Support</v>
      </c>
      <c r="Y404" t="str">
        <f t="shared" si="32"/>
        <v>Within SLA</v>
      </c>
      <c r="Z404" t="str">
        <f t="shared" si="33"/>
        <v>Normal</v>
      </c>
      <c r="AA404" t="str" cm="1">
        <f t="array" ref="AA404">_xlfn.IFS(
J404&lt;=K404*0.5,"Excellent",
J404&lt;=K404,"Good",
J404&lt;=K404*1.5,"At Risk",
TRUE,"Critical"
)</f>
        <v>Excellent</v>
      </c>
      <c r="AB404" t="str">
        <f t="shared" si="34"/>
        <v>Reworked</v>
      </c>
    </row>
    <row r="405" spans="1:28" x14ac:dyDescent="0.3">
      <c r="A405" t="s">
        <v>486</v>
      </c>
      <c r="B405" s="1">
        <v>45712</v>
      </c>
      <c r="C405" t="s">
        <v>77</v>
      </c>
      <c r="D405" t="s">
        <v>47</v>
      </c>
      <c r="E405" t="s">
        <v>56</v>
      </c>
      <c r="F405" t="s">
        <v>24</v>
      </c>
      <c r="G405" t="s">
        <v>42</v>
      </c>
      <c r="H405" t="s">
        <v>66</v>
      </c>
      <c r="I405" t="s">
        <v>27</v>
      </c>
      <c r="J405">
        <v>19.600000000000001</v>
      </c>
      <c r="K405">
        <v>24</v>
      </c>
      <c r="L405" t="s">
        <v>28</v>
      </c>
      <c r="M405">
        <v>0</v>
      </c>
      <c r="N405">
        <v>4.7</v>
      </c>
      <c r="O405">
        <v>350</v>
      </c>
      <c r="P405">
        <v>6860</v>
      </c>
      <c r="Q405" t="s">
        <v>57</v>
      </c>
      <c r="R405">
        <v>2</v>
      </c>
      <c r="S405" t="s">
        <v>58</v>
      </c>
      <c r="T405" t="s">
        <v>31</v>
      </c>
      <c r="U405" t="str">
        <f>TRIM(CLEAN(tbl_Operations[[#This Row],[Location]]))</f>
        <v>Gurugram</v>
      </c>
      <c r="V405" t="str">
        <f>TRIM(CLEAN(tbl_Operations[[#This Row],[Channel]]))</f>
        <v>Portal</v>
      </c>
      <c r="W405" t="str">
        <f t="shared" si="30"/>
        <v>Vendor Query</v>
      </c>
      <c r="X405" t="str">
        <f t="shared" si="31"/>
        <v>Finance</v>
      </c>
      <c r="Y405" t="str">
        <f t="shared" si="32"/>
        <v>Within SLA</v>
      </c>
      <c r="Z405" t="str">
        <f t="shared" si="33"/>
        <v>Normal</v>
      </c>
      <c r="AA405" t="str" cm="1">
        <f t="array" ref="AA405">_xlfn.IFS(
J405&lt;=K405*0.5,"Excellent",
J405&lt;=K405,"Good",
J405&lt;=K405*1.5,"At Risk",
TRUE,"Critical"
)</f>
        <v>Good</v>
      </c>
      <c r="AB405" t="str">
        <f t="shared" si="34"/>
        <v>No Rework</v>
      </c>
    </row>
    <row r="406" spans="1:28" x14ac:dyDescent="0.3">
      <c r="A406" t="s">
        <v>487</v>
      </c>
      <c r="B406" s="1">
        <v>45906</v>
      </c>
      <c r="C406" t="s">
        <v>33</v>
      </c>
      <c r="D406" t="s">
        <v>55</v>
      </c>
      <c r="E406" t="s">
        <v>92</v>
      </c>
      <c r="F406" t="s">
        <v>49</v>
      </c>
      <c r="G406" t="s">
        <v>25</v>
      </c>
      <c r="H406" t="s">
        <v>66</v>
      </c>
      <c r="I406" t="s">
        <v>27</v>
      </c>
      <c r="J406">
        <v>9.1999999999999993</v>
      </c>
      <c r="K406">
        <v>48</v>
      </c>
      <c r="L406" t="s">
        <v>28</v>
      </c>
      <c r="M406">
        <v>0</v>
      </c>
      <c r="N406">
        <v>4.7</v>
      </c>
      <c r="O406">
        <v>320</v>
      </c>
      <c r="P406">
        <v>2944</v>
      </c>
      <c r="Q406" t="s">
        <v>83</v>
      </c>
      <c r="R406">
        <v>9</v>
      </c>
      <c r="S406" t="s">
        <v>37</v>
      </c>
      <c r="T406" t="s">
        <v>68</v>
      </c>
      <c r="U406" t="str">
        <f>TRIM(CLEAN(tbl_Operations[[#This Row],[Location]]))</f>
        <v>Hyderabad</v>
      </c>
      <c r="V406" t="str">
        <f>TRIM(CLEAN(tbl_Operations[[#This Row],[Channel]]))</f>
        <v>Email</v>
      </c>
      <c r="W406" t="str">
        <f t="shared" si="30"/>
        <v>Report Request</v>
      </c>
      <c r="X406" t="str">
        <f t="shared" si="31"/>
        <v>It</v>
      </c>
      <c r="Y406" t="str">
        <f t="shared" si="32"/>
        <v>Within SLA</v>
      </c>
      <c r="Z406" t="str">
        <f t="shared" si="33"/>
        <v>Normal</v>
      </c>
      <c r="AA406" t="str" cm="1">
        <f t="array" ref="AA406">_xlfn.IFS(
J406&lt;=K406*0.5,"Excellent",
J406&lt;=K406,"Good",
J406&lt;=K406*1.5,"At Risk",
TRUE,"Critical"
)</f>
        <v>Excellent</v>
      </c>
      <c r="AB406" t="str">
        <f t="shared" si="34"/>
        <v>No Rework</v>
      </c>
    </row>
    <row r="407" spans="1:28" x14ac:dyDescent="0.3">
      <c r="A407" t="s">
        <v>488</v>
      </c>
      <c r="B407" s="1">
        <v>45992</v>
      </c>
      <c r="C407" t="s">
        <v>95</v>
      </c>
      <c r="D407" t="s">
        <v>73</v>
      </c>
      <c r="E407" t="s">
        <v>74</v>
      </c>
      <c r="F407" t="s">
        <v>49</v>
      </c>
      <c r="G407" t="s">
        <v>62</v>
      </c>
      <c r="H407" t="s">
        <v>26</v>
      </c>
      <c r="I407" t="s">
        <v>27</v>
      </c>
      <c r="J407">
        <v>9</v>
      </c>
      <c r="K407">
        <v>48</v>
      </c>
      <c r="L407" t="s">
        <v>28</v>
      </c>
      <c r="M407">
        <v>0</v>
      </c>
      <c r="N407">
        <v>4.3</v>
      </c>
      <c r="O407">
        <v>400</v>
      </c>
      <c r="P407">
        <v>3600</v>
      </c>
      <c r="Q407" t="s">
        <v>71</v>
      </c>
      <c r="R407">
        <v>12</v>
      </c>
      <c r="S407" t="s">
        <v>52</v>
      </c>
      <c r="T407" t="s">
        <v>31</v>
      </c>
      <c r="U407" t="str">
        <f>TRIM(CLEAN(tbl_Operations[[#This Row],[Location]]))</f>
        <v>Chennai</v>
      </c>
      <c r="V407" t="str">
        <f>TRIM(CLEAN(tbl_Operations[[#This Row],[Channel]]))</f>
        <v>Teams</v>
      </c>
      <c r="W407" t="str">
        <f t="shared" si="30"/>
        <v>System Issue</v>
      </c>
      <c r="X407" t="str">
        <f t="shared" si="31"/>
        <v>Sales</v>
      </c>
      <c r="Y407" t="str">
        <f t="shared" si="32"/>
        <v>Within SLA</v>
      </c>
      <c r="Z407" t="str">
        <f t="shared" si="33"/>
        <v>Normal</v>
      </c>
      <c r="AA407" t="str" cm="1">
        <f t="array" ref="AA407">_xlfn.IFS(
J407&lt;=K407*0.5,"Excellent",
J407&lt;=K407,"Good",
J407&lt;=K407*1.5,"At Risk",
TRUE,"Critical"
)</f>
        <v>Excellent</v>
      </c>
      <c r="AB407" t="str">
        <f t="shared" si="34"/>
        <v>No Rework</v>
      </c>
    </row>
    <row r="408" spans="1:28" x14ac:dyDescent="0.3">
      <c r="A408" t="s">
        <v>489</v>
      </c>
      <c r="B408" s="1">
        <v>45894</v>
      </c>
      <c r="C408" t="s">
        <v>40</v>
      </c>
      <c r="D408" t="s">
        <v>73</v>
      </c>
      <c r="E408" t="s">
        <v>48</v>
      </c>
      <c r="F408" t="s">
        <v>49</v>
      </c>
      <c r="G408" t="s">
        <v>62</v>
      </c>
      <c r="H408" t="s">
        <v>26</v>
      </c>
      <c r="I408" t="s">
        <v>27</v>
      </c>
      <c r="J408">
        <v>4.7</v>
      </c>
      <c r="K408">
        <v>48</v>
      </c>
      <c r="L408" t="s">
        <v>28</v>
      </c>
      <c r="M408">
        <v>0</v>
      </c>
      <c r="N408">
        <v>4.9000000000000004</v>
      </c>
      <c r="O408">
        <v>320</v>
      </c>
      <c r="P408">
        <v>1504</v>
      </c>
      <c r="Q408" t="s">
        <v>36</v>
      </c>
      <c r="R408">
        <v>8</v>
      </c>
      <c r="S408" t="s">
        <v>37</v>
      </c>
      <c r="T408" t="s">
        <v>31</v>
      </c>
      <c r="U408" t="str">
        <f>TRIM(CLEAN(tbl_Operations[[#This Row],[Location]]))</f>
        <v>Chennai</v>
      </c>
      <c r="V408" t="str">
        <f>TRIM(CLEAN(tbl_Operations[[#This Row],[Channel]]))</f>
        <v>Teams</v>
      </c>
      <c r="W408" t="str">
        <f t="shared" si="30"/>
        <v>Compliance Request</v>
      </c>
      <c r="X408" t="str">
        <f t="shared" si="31"/>
        <v>Procurement</v>
      </c>
      <c r="Y408" t="str">
        <f t="shared" si="32"/>
        <v>Within SLA</v>
      </c>
      <c r="Z408" t="str">
        <f t="shared" si="33"/>
        <v>Normal</v>
      </c>
      <c r="AA408" t="str" cm="1">
        <f t="array" ref="AA408">_xlfn.IFS(
J408&lt;=K408*0.5,"Excellent",
J408&lt;=K408,"Good",
J408&lt;=K408*1.5,"At Risk",
TRUE,"Critical"
)</f>
        <v>Excellent</v>
      </c>
      <c r="AB408" t="str">
        <f t="shared" si="34"/>
        <v>No Rework</v>
      </c>
    </row>
    <row r="409" spans="1:28" x14ac:dyDescent="0.3">
      <c r="A409" t="s">
        <v>490</v>
      </c>
      <c r="B409" s="1">
        <v>45866</v>
      </c>
      <c r="C409" t="s">
        <v>21</v>
      </c>
      <c r="D409" t="s">
        <v>34</v>
      </c>
      <c r="E409" t="s">
        <v>35</v>
      </c>
      <c r="F409" t="s">
        <v>49</v>
      </c>
      <c r="G409" t="s">
        <v>62</v>
      </c>
      <c r="H409" t="s">
        <v>43</v>
      </c>
      <c r="I409" t="s">
        <v>101</v>
      </c>
      <c r="J409">
        <v>12.7</v>
      </c>
      <c r="K409">
        <v>48</v>
      </c>
      <c r="L409" t="s">
        <v>28</v>
      </c>
      <c r="M409">
        <v>0</v>
      </c>
      <c r="N409">
        <v>4.9000000000000004</v>
      </c>
      <c r="O409">
        <v>280</v>
      </c>
      <c r="P409">
        <v>3556</v>
      </c>
      <c r="Q409" t="s">
        <v>114</v>
      </c>
      <c r="R409">
        <v>7</v>
      </c>
      <c r="S409" t="s">
        <v>37</v>
      </c>
      <c r="T409" t="s">
        <v>31</v>
      </c>
      <c r="U409" t="str">
        <f>TRIM(CLEAN(tbl_Operations[[#This Row],[Location]]))</f>
        <v>Mumbai</v>
      </c>
      <c r="V409" t="str">
        <f>TRIM(CLEAN(tbl_Operations[[#This Row],[Channel]]))</f>
        <v>Teams</v>
      </c>
      <c r="W409" t="str">
        <f t="shared" si="30"/>
        <v>Employee Query</v>
      </c>
      <c r="X409" t="str">
        <f t="shared" si="31"/>
        <v>Customer Support</v>
      </c>
      <c r="Y409" t="str">
        <f t="shared" si="32"/>
        <v>Within SLA</v>
      </c>
      <c r="Z409" t="str">
        <f t="shared" si="33"/>
        <v>Normal</v>
      </c>
      <c r="AA409" t="str" cm="1">
        <f t="array" ref="AA409">_xlfn.IFS(
J409&lt;=K409*0.5,"Excellent",
J409&lt;=K409,"Good",
J409&lt;=K409*1.5,"At Risk",
TRUE,"Critical"
)</f>
        <v>Excellent</v>
      </c>
      <c r="AB409" t="str">
        <f t="shared" si="34"/>
        <v>No Rework</v>
      </c>
    </row>
    <row r="410" spans="1:28" x14ac:dyDescent="0.3">
      <c r="A410" t="s">
        <v>491</v>
      </c>
      <c r="B410" s="1">
        <v>46001</v>
      </c>
      <c r="C410" t="s">
        <v>21</v>
      </c>
      <c r="D410" t="s">
        <v>55</v>
      </c>
      <c r="E410" t="s">
        <v>56</v>
      </c>
      <c r="F410" t="s">
        <v>24</v>
      </c>
      <c r="G410" t="s">
        <v>25</v>
      </c>
      <c r="H410" t="s">
        <v>43</v>
      </c>
      <c r="I410" t="s">
        <v>27</v>
      </c>
      <c r="J410">
        <v>47.2</v>
      </c>
      <c r="K410">
        <v>24</v>
      </c>
      <c r="L410" t="s">
        <v>63</v>
      </c>
      <c r="M410">
        <v>0</v>
      </c>
      <c r="N410">
        <v>2.7</v>
      </c>
      <c r="O410">
        <v>320</v>
      </c>
      <c r="P410">
        <v>15104</v>
      </c>
      <c r="Q410" t="s">
        <v>71</v>
      </c>
      <c r="R410">
        <v>12</v>
      </c>
      <c r="S410" t="s">
        <v>52</v>
      </c>
      <c r="T410" t="s">
        <v>86</v>
      </c>
      <c r="U410" t="str">
        <f>TRIM(CLEAN(tbl_Operations[[#This Row],[Location]]))</f>
        <v>Hyderabad</v>
      </c>
      <c r="V410" t="str">
        <f>TRIM(CLEAN(tbl_Operations[[#This Row],[Channel]]))</f>
        <v>Email</v>
      </c>
      <c r="W410" t="str">
        <f t="shared" si="30"/>
        <v>Vendor Query</v>
      </c>
      <c r="X410" t="str">
        <f t="shared" si="31"/>
        <v>Customer Support</v>
      </c>
      <c r="Y410" t="str">
        <f t="shared" si="32"/>
        <v>SLA Breach</v>
      </c>
      <c r="Z410" t="str">
        <f t="shared" si="33"/>
        <v>Normal</v>
      </c>
      <c r="AA410" t="str" cm="1">
        <f t="array" ref="AA410">_xlfn.IFS(
J410&lt;=K410*0.5,"Excellent",
J410&lt;=K410,"Good",
J410&lt;=K410*1.5,"At Risk",
TRUE,"Critical"
)</f>
        <v>Critical</v>
      </c>
      <c r="AB410" t="str">
        <f t="shared" si="34"/>
        <v>No Rework</v>
      </c>
    </row>
    <row r="411" spans="1:28" x14ac:dyDescent="0.3">
      <c r="A411" t="s">
        <v>492</v>
      </c>
      <c r="B411" s="1">
        <v>45790</v>
      </c>
      <c r="C411" t="s">
        <v>77</v>
      </c>
      <c r="D411" t="s">
        <v>41</v>
      </c>
      <c r="E411" t="s">
        <v>23</v>
      </c>
      <c r="F411" t="s">
        <v>24</v>
      </c>
      <c r="G411" t="s">
        <v>25</v>
      </c>
      <c r="H411" t="s">
        <v>43</v>
      </c>
      <c r="I411" t="s">
        <v>27</v>
      </c>
      <c r="J411">
        <v>8.8000000000000007</v>
      </c>
      <c r="K411">
        <v>24</v>
      </c>
      <c r="L411" t="s">
        <v>28</v>
      </c>
      <c r="M411">
        <v>1</v>
      </c>
      <c r="N411">
        <v>4.5</v>
      </c>
      <c r="O411">
        <v>450</v>
      </c>
      <c r="P411">
        <v>3960</v>
      </c>
      <c r="Q411" t="s">
        <v>44</v>
      </c>
      <c r="R411">
        <v>5</v>
      </c>
      <c r="S411" t="s">
        <v>30</v>
      </c>
      <c r="T411" t="s">
        <v>38</v>
      </c>
      <c r="U411" t="str">
        <f>TRIM(CLEAN(tbl_Operations[[#This Row],[Location]]))</f>
        <v>Bengaluru</v>
      </c>
      <c r="V411" t="str">
        <f>TRIM(CLEAN(tbl_Operations[[#This Row],[Channel]]))</f>
        <v>Email</v>
      </c>
      <c r="W411" t="str">
        <f t="shared" si="30"/>
        <v>Invoice Query</v>
      </c>
      <c r="X411" t="str">
        <f t="shared" si="31"/>
        <v>Finance</v>
      </c>
      <c r="Y411" t="str">
        <f t="shared" si="32"/>
        <v>Within SLA</v>
      </c>
      <c r="Z411" t="str">
        <f t="shared" si="33"/>
        <v>Normal</v>
      </c>
      <c r="AA411" t="str" cm="1">
        <f t="array" ref="AA411">_xlfn.IFS(
J411&lt;=K411*0.5,"Excellent",
J411&lt;=K411,"Good",
J411&lt;=K411*1.5,"At Risk",
TRUE,"Critical"
)</f>
        <v>Excellent</v>
      </c>
      <c r="AB411" t="str">
        <f t="shared" si="34"/>
        <v>Reworked</v>
      </c>
    </row>
    <row r="412" spans="1:28" x14ac:dyDescent="0.3">
      <c r="A412" t="s">
        <v>493</v>
      </c>
      <c r="B412" s="1">
        <v>45952</v>
      </c>
      <c r="C412" t="s">
        <v>91</v>
      </c>
      <c r="D412" t="s">
        <v>60</v>
      </c>
      <c r="E412" t="s">
        <v>5094</v>
      </c>
      <c r="F412" t="s">
        <v>49</v>
      </c>
      <c r="G412" t="s">
        <v>25</v>
      </c>
      <c r="H412" t="s">
        <v>66</v>
      </c>
      <c r="I412" t="s">
        <v>27</v>
      </c>
      <c r="J412">
        <v>7</v>
      </c>
      <c r="K412">
        <v>48</v>
      </c>
      <c r="L412" t="s">
        <v>28</v>
      </c>
      <c r="M412">
        <v>1</v>
      </c>
      <c r="N412">
        <v>5</v>
      </c>
      <c r="O412">
        <v>320</v>
      </c>
      <c r="P412">
        <v>2240</v>
      </c>
      <c r="Q412" t="s">
        <v>51</v>
      </c>
      <c r="R412">
        <v>10</v>
      </c>
      <c r="S412" t="s">
        <v>52</v>
      </c>
      <c r="T412" t="s">
        <v>86</v>
      </c>
      <c r="U412" t="str">
        <f>TRIM(CLEAN(tbl_Operations[[#This Row],[Location]]))</f>
        <v>Pune</v>
      </c>
      <c r="V412" t="str">
        <f>TRIM(CLEAN(tbl_Operations[[#This Row],[Channel]]))</f>
        <v>Email</v>
      </c>
      <c r="W412" t="str">
        <f t="shared" si="30"/>
        <v>Unknown</v>
      </c>
      <c r="X412" t="str">
        <f t="shared" si="31"/>
        <v>Operations</v>
      </c>
      <c r="Y412" t="str">
        <f t="shared" si="32"/>
        <v>Within SLA</v>
      </c>
      <c r="Z412" t="str">
        <f t="shared" si="33"/>
        <v>Normal</v>
      </c>
      <c r="AA412" t="str" cm="1">
        <f t="array" ref="AA412">_xlfn.IFS(
J412&lt;=K412*0.5,"Excellent",
J412&lt;=K412,"Good",
J412&lt;=K412*1.5,"At Risk",
TRUE,"Critical"
)</f>
        <v>Excellent</v>
      </c>
      <c r="AB412" t="str">
        <f t="shared" si="34"/>
        <v>Reworked</v>
      </c>
    </row>
    <row r="413" spans="1:28" x14ac:dyDescent="0.3">
      <c r="A413" t="s">
        <v>494</v>
      </c>
      <c r="B413" s="1">
        <v>45944</v>
      </c>
      <c r="C413" t="s">
        <v>21</v>
      </c>
      <c r="D413" t="s">
        <v>34</v>
      </c>
      <c r="E413" t="s">
        <v>35</v>
      </c>
      <c r="F413" t="s">
        <v>61</v>
      </c>
      <c r="G413" t="s">
        <v>25</v>
      </c>
      <c r="H413" t="s">
        <v>66</v>
      </c>
      <c r="I413" t="s">
        <v>27</v>
      </c>
      <c r="J413">
        <v>18.8</v>
      </c>
      <c r="K413">
        <v>12</v>
      </c>
      <c r="L413" t="s">
        <v>63</v>
      </c>
      <c r="M413">
        <v>1</v>
      </c>
      <c r="N413">
        <v>4.5</v>
      </c>
      <c r="O413">
        <v>400</v>
      </c>
      <c r="P413">
        <v>7520</v>
      </c>
      <c r="Q413" t="s">
        <v>51</v>
      </c>
      <c r="R413">
        <v>10</v>
      </c>
      <c r="S413" t="s">
        <v>52</v>
      </c>
      <c r="T413" t="s">
        <v>38</v>
      </c>
      <c r="U413" t="str">
        <f>TRIM(CLEAN(tbl_Operations[[#This Row],[Location]]))</f>
        <v>Mumbai</v>
      </c>
      <c r="V413" t="str">
        <f>TRIM(CLEAN(tbl_Operations[[#This Row],[Channel]]))</f>
        <v>Email</v>
      </c>
      <c r="W413" t="str">
        <f t="shared" si="30"/>
        <v>Employee Query</v>
      </c>
      <c r="X413" t="str">
        <f t="shared" si="31"/>
        <v>Customer Support</v>
      </c>
      <c r="Y413" t="str">
        <f t="shared" si="32"/>
        <v>SLA Breach</v>
      </c>
      <c r="Z413" t="str">
        <f t="shared" si="33"/>
        <v>Normal</v>
      </c>
      <c r="AA413" t="str" cm="1">
        <f t="array" ref="AA413">_xlfn.IFS(
J413&lt;=K413*0.5,"Excellent",
J413&lt;=K413,"Good",
J413&lt;=K413*1.5,"At Risk",
TRUE,"Critical"
)</f>
        <v>Critical</v>
      </c>
      <c r="AB413" t="str">
        <f t="shared" si="34"/>
        <v>Reworked</v>
      </c>
    </row>
    <row r="414" spans="1:28" x14ac:dyDescent="0.3">
      <c r="A414" t="s">
        <v>495</v>
      </c>
      <c r="B414" s="1">
        <v>45925</v>
      </c>
      <c r="C414" t="s">
        <v>21</v>
      </c>
      <c r="D414" t="s">
        <v>73</v>
      </c>
      <c r="E414" t="s">
        <v>92</v>
      </c>
      <c r="F414" t="s">
        <v>49</v>
      </c>
      <c r="G414" t="s">
        <v>25</v>
      </c>
      <c r="H414" t="s">
        <v>75</v>
      </c>
      <c r="I414" t="s">
        <v>27</v>
      </c>
      <c r="J414">
        <v>3.5</v>
      </c>
      <c r="K414">
        <v>48</v>
      </c>
      <c r="L414" t="s">
        <v>28</v>
      </c>
      <c r="M414">
        <v>0</v>
      </c>
      <c r="N414">
        <v>4.9000000000000004</v>
      </c>
      <c r="O414">
        <v>450</v>
      </c>
      <c r="P414">
        <v>1575</v>
      </c>
      <c r="Q414" t="s">
        <v>83</v>
      </c>
      <c r="R414">
        <v>9</v>
      </c>
      <c r="S414" t="s">
        <v>37</v>
      </c>
      <c r="T414" t="s">
        <v>84</v>
      </c>
      <c r="U414" t="str">
        <f>TRIM(CLEAN(tbl_Operations[[#This Row],[Location]]))</f>
        <v>Chennai</v>
      </c>
      <c r="V414" t="str">
        <f>TRIM(CLEAN(tbl_Operations[[#This Row],[Channel]]))</f>
        <v>Email</v>
      </c>
      <c r="W414" t="str">
        <f t="shared" si="30"/>
        <v>Report Request</v>
      </c>
      <c r="X414" t="str">
        <f t="shared" si="31"/>
        <v>Customer Support</v>
      </c>
      <c r="Y414" t="str">
        <f t="shared" si="32"/>
        <v>Within SLA</v>
      </c>
      <c r="Z414" t="str">
        <f t="shared" si="33"/>
        <v>Normal</v>
      </c>
      <c r="AA414" t="str" cm="1">
        <f t="array" ref="AA414">_xlfn.IFS(
J414&lt;=K414*0.5,"Excellent",
J414&lt;=K414,"Good",
J414&lt;=K414*1.5,"At Risk",
TRUE,"Critical"
)</f>
        <v>Excellent</v>
      </c>
      <c r="AB414" t="str">
        <f t="shared" si="34"/>
        <v>No Rework</v>
      </c>
    </row>
    <row r="415" spans="1:28" x14ac:dyDescent="0.3">
      <c r="A415" t="s">
        <v>496</v>
      </c>
      <c r="B415" s="1">
        <v>45711</v>
      </c>
      <c r="C415" t="s">
        <v>40</v>
      </c>
      <c r="D415" t="s">
        <v>55</v>
      </c>
      <c r="E415" t="s">
        <v>35</v>
      </c>
      <c r="F415" t="s">
        <v>24</v>
      </c>
      <c r="G415" t="s">
        <v>25</v>
      </c>
      <c r="H415" t="s">
        <v>75</v>
      </c>
      <c r="I415" t="s">
        <v>27</v>
      </c>
      <c r="J415">
        <v>5.0999999999999996</v>
      </c>
      <c r="K415">
        <v>24</v>
      </c>
      <c r="L415" t="s">
        <v>28</v>
      </c>
      <c r="M415">
        <v>0</v>
      </c>
      <c r="N415">
        <v>5</v>
      </c>
      <c r="O415">
        <v>400</v>
      </c>
      <c r="P415">
        <v>2040</v>
      </c>
      <c r="Q415" t="s">
        <v>57</v>
      </c>
      <c r="R415">
        <v>2</v>
      </c>
      <c r="S415" t="s">
        <v>58</v>
      </c>
      <c r="T415" t="s">
        <v>102</v>
      </c>
      <c r="U415" t="str">
        <f>TRIM(CLEAN(tbl_Operations[[#This Row],[Location]]))</f>
        <v>Hyderabad</v>
      </c>
      <c r="V415" t="str">
        <f>TRIM(CLEAN(tbl_Operations[[#This Row],[Channel]]))</f>
        <v>Email</v>
      </c>
      <c r="W415" t="str">
        <f t="shared" si="30"/>
        <v>Employee Query</v>
      </c>
      <c r="X415" t="str">
        <f t="shared" si="31"/>
        <v>Procurement</v>
      </c>
      <c r="Y415" t="str">
        <f t="shared" si="32"/>
        <v>Within SLA</v>
      </c>
      <c r="Z415" t="str">
        <f t="shared" si="33"/>
        <v>Normal</v>
      </c>
      <c r="AA415" t="str" cm="1">
        <f t="array" ref="AA415">_xlfn.IFS(
J415&lt;=K415*0.5,"Excellent",
J415&lt;=K415,"Good",
J415&lt;=K415*1.5,"At Risk",
TRUE,"Critical"
)</f>
        <v>Excellent</v>
      </c>
      <c r="AB415" t="str">
        <f t="shared" si="34"/>
        <v>No Rework</v>
      </c>
    </row>
    <row r="416" spans="1:28" x14ac:dyDescent="0.3">
      <c r="A416" t="s">
        <v>497</v>
      </c>
      <c r="B416" s="1">
        <v>45800</v>
      </c>
      <c r="C416" t="s">
        <v>54</v>
      </c>
      <c r="D416" t="s">
        <v>73</v>
      </c>
      <c r="E416" t="s">
        <v>78</v>
      </c>
      <c r="F416" t="s">
        <v>61</v>
      </c>
      <c r="G416" t="s">
        <v>25</v>
      </c>
      <c r="H416" t="s">
        <v>26</v>
      </c>
      <c r="I416" t="s">
        <v>27</v>
      </c>
      <c r="J416">
        <v>15</v>
      </c>
      <c r="K416">
        <v>12</v>
      </c>
      <c r="L416" t="s">
        <v>63</v>
      </c>
      <c r="M416">
        <v>0</v>
      </c>
      <c r="N416">
        <v>4.5</v>
      </c>
      <c r="O416">
        <v>450</v>
      </c>
      <c r="P416">
        <v>6750</v>
      </c>
      <c r="Q416" t="s">
        <v>44</v>
      </c>
      <c r="R416">
        <v>5</v>
      </c>
      <c r="S416" t="s">
        <v>30</v>
      </c>
      <c r="T416" t="s">
        <v>45</v>
      </c>
      <c r="U416" t="str">
        <f>TRIM(CLEAN(tbl_Operations[[#This Row],[Location]]))</f>
        <v>Chennai</v>
      </c>
      <c r="V416" t="str">
        <f>TRIM(CLEAN(tbl_Operations[[#This Row],[Channel]]))</f>
        <v>Email</v>
      </c>
      <c r="W416" t="str">
        <f t="shared" si="30"/>
        <v>Access Request</v>
      </c>
      <c r="X416" t="str">
        <f t="shared" si="31"/>
        <v>Hr</v>
      </c>
      <c r="Y416" t="str">
        <f t="shared" si="32"/>
        <v>SLA Breach</v>
      </c>
      <c r="Z416" t="str">
        <f t="shared" si="33"/>
        <v>Normal</v>
      </c>
      <c r="AA416" t="str" cm="1">
        <f t="array" ref="AA416">_xlfn.IFS(
J416&lt;=K416*0.5,"Excellent",
J416&lt;=K416,"Good",
J416&lt;=K416*1.5,"At Risk",
TRUE,"Critical"
)</f>
        <v>At Risk</v>
      </c>
      <c r="AB416" t="str">
        <f t="shared" si="34"/>
        <v>No Rework</v>
      </c>
    </row>
    <row r="417" spans="1:28" x14ac:dyDescent="0.3">
      <c r="A417" t="s">
        <v>498</v>
      </c>
      <c r="B417" s="1">
        <v>45941</v>
      </c>
      <c r="C417" t="s">
        <v>77</v>
      </c>
      <c r="D417" t="s">
        <v>41</v>
      </c>
      <c r="E417" t="s">
        <v>74</v>
      </c>
      <c r="F417" t="s">
        <v>49</v>
      </c>
      <c r="G417" t="s">
        <v>25</v>
      </c>
      <c r="H417" t="s">
        <v>26</v>
      </c>
      <c r="I417" t="s">
        <v>27</v>
      </c>
      <c r="J417">
        <v>4.9000000000000004</v>
      </c>
      <c r="K417">
        <v>48</v>
      </c>
      <c r="L417" t="s">
        <v>28</v>
      </c>
      <c r="M417">
        <v>0</v>
      </c>
      <c r="N417">
        <v>4.9000000000000004</v>
      </c>
      <c r="O417">
        <v>350</v>
      </c>
      <c r="P417">
        <v>1715</v>
      </c>
      <c r="Q417" t="s">
        <v>51</v>
      </c>
      <c r="R417">
        <v>10</v>
      </c>
      <c r="S417" t="s">
        <v>52</v>
      </c>
      <c r="T417" t="s">
        <v>68</v>
      </c>
      <c r="U417" t="str">
        <f>TRIM(CLEAN(tbl_Operations[[#This Row],[Location]]))</f>
        <v>Bengaluru</v>
      </c>
      <c r="V417" t="str">
        <f>TRIM(CLEAN(tbl_Operations[[#This Row],[Channel]]))</f>
        <v>Email</v>
      </c>
      <c r="W417" t="str">
        <f t="shared" si="30"/>
        <v>System Issue</v>
      </c>
      <c r="X417" t="str">
        <f t="shared" si="31"/>
        <v>Finance</v>
      </c>
      <c r="Y417" t="str">
        <f t="shared" si="32"/>
        <v>Within SLA</v>
      </c>
      <c r="Z417" t="str">
        <f t="shared" si="33"/>
        <v>Normal</v>
      </c>
      <c r="AA417" t="str" cm="1">
        <f t="array" ref="AA417">_xlfn.IFS(
J417&lt;=K417*0.5,"Excellent",
J417&lt;=K417,"Good",
J417&lt;=K417*1.5,"At Risk",
TRUE,"Critical"
)</f>
        <v>Excellent</v>
      </c>
      <c r="AB417" t="str">
        <f t="shared" si="34"/>
        <v>No Rework</v>
      </c>
    </row>
    <row r="418" spans="1:28" x14ac:dyDescent="0.3">
      <c r="A418" t="s">
        <v>499</v>
      </c>
      <c r="B418" s="1">
        <v>45727</v>
      </c>
      <c r="C418" t="s">
        <v>54</v>
      </c>
      <c r="D418" t="s">
        <v>41</v>
      </c>
      <c r="E418" t="s">
        <v>74</v>
      </c>
      <c r="F418" t="s">
        <v>24</v>
      </c>
      <c r="G418" t="s">
        <v>42</v>
      </c>
      <c r="H418" t="s">
        <v>43</v>
      </c>
      <c r="I418" t="s">
        <v>27</v>
      </c>
      <c r="J418">
        <v>30.6</v>
      </c>
      <c r="K418">
        <v>24</v>
      </c>
      <c r="L418" t="s">
        <v>63</v>
      </c>
      <c r="M418">
        <v>0</v>
      </c>
      <c r="N418">
        <v>4.3</v>
      </c>
      <c r="O418">
        <v>400</v>
      </c>
      <c r="P418">
        <v>12240</v>
      </c>
      <c r="Q418" t="s">
        <v>79</v>
      </c>
      <c r="R418">
        <v>3</v>
      </c>
      <c r="S418" t="s">
        <v>58</v>
      </c>
      <c r="T418" t="s">
        <v>38</v>
      </c>
      <c r="U418" t="str">
        <f>TRIM(CLEAN(tbl_Operations[[#This Row],[Location]]))</f>
        <v>Bengaluru</v>
      </c>
      <c r="V418" t="str">
        <f>TRIM(CLEAN(tbl_Operations[[#This Row],[Channel]]))</f>
        <v>Portal</v>
      </c>
      <c r="W418" t="str">
        <f t="shared" si="30"/>
        <v>System Issue</v>
      </c>
      <c r="X418" t="str">
        <f t="shared" si="31"/>
        <v>Hr</v>
      </c>
      <c r="Y418" t="str">
        <f t="shared" si="32"/>
        <v>SLA Breach</v>
      </c>
      <c r="Z418" t="str">
        <f t="shared" si="33"/>
        <v>Normal</v>
      </c>
      <c r="AA418" t="str" cm="1">
        <f t="array" ref="AA418">_xlfn.IFS(
J418&lt;=K418*0.5,"Excellent",
J418&lt;=K418,"Good",
J418&lt;=K418*1.5,"At Risk",
TRUE,"Critical"
)</f>
        <v>At Risk</v>
      </c>
      <c r="AB418" t="str">
        <f t="shared" si="34"/>
        <v>No Rework</v>
      </c>
    </row>
    <row r="419" spans="1:28" x14ac:dyDescent="0.3">
      <c r="A419" t="s">
        <v>500</v>
      </c>
      <c r="B419" s="1">
        <v>45672</v>
      </c>
      <c r="C419" t="s">
        <v>95</v>
      </c>
      <c r="D419" t="s">
        <v>41</v>
      </c>
      <c r="E419" t="s">
        <v>35</v>
      </c>
      <c r="F419" t="s">
        <v>49</v>
      </c>
      <c r="G419" t="s">
        <v>42</v>
      </c>
      <c r="H419" t="s">
        <v>26</v>
      </c>
      <c r="I419" t="s">
        <v>27</v>
      </c>
      <c r="J419">
        <v>27.3</v>
      </c>
      <c r="K419">
        <v>48</v>
      </c>
      <c r="L419" t="s">
        <v>28</v>
      </c>
      <c r="M419">
        <v>0</v>
      </c>
      <c r="N419">
        <v>4.2</v>
      </c>
      <c r="O419">
        <v>320</v>
      </c>
      <c r="P419">
        <v>8736</v>
      </c>
      <c r="Q419" t="s">
        <v>64</v>
      </c>
      <c r="R419">
        <v>1</v>
      </c>
      <c r="S419" t="s">
        <v>58</v>
      </c>
      <c r="T419" t="s">
        <v>86</v>
      </c>
      <c r="U419" t="str">
        <f>TRIM(CLEAN(tbl_Operations[[#This Row],[Location]]))</f>
        <v>Bengaluru</v>
      </c>
      <c r="V419" t="str">
        <f>TRIM(CLEAN(tbl_Operations[[#This Row],[Channel]]))</f>
        <v>Portal</v>
      </c>
      <c r="W419" t="str">
        <f t="shared" si="30"/>
        <v>Employee Query</v>
      </c>
      <c r="X419" t="str">
        <f t="shared" si="31"/>
        <v>Sales</v>
      </c>
      <c r="Y419" t="str">
        <f t="shared" si="32"/>
        <v>Within SLA</v>
      </c>
      <c r="Z419" t="str">
        <f t="shared" si="33"/>
        <v>Normal</v>
      </c>
      <c r="AA419" t="str" cm="1">
        <f t="array" ref="AA419">_xlfn.IFS(
J419&lt;=K419*0.5,"Excellent",
J419&lt;=K419,"Good",
J419&lt;=K419*1.5,"At Risk",
TRUE,"Critical"
)</f>
        <v>Good</v>
      </c>
      <c r="AB419" t="str">
        <f t="shared" si="34"/>
        <v>No Rework</v>
      </c>
    </row>
    <row r="420" spans="1:28" x14ac:dyDescent="0.3">
      <c r="A420" t="s">
        <v>501</v>
      </c>
      <c r="B420" s="1">
        <v>45916</v>
      </c>
      <c r="C420" t="s">
        <v>91</v>
      </c>
      <c r="D420" t="s">
        <v>22</v>
      </c>
      <c r="E420" t="s">
        <v>48</v>
      </c>
      <c r="F420" t="s">
        <v>146</v>
      </c>
      <c r="G420" t="s">
        <v>42</v>
      </c>
      <c r="H420" t="s">
        <v>66</v>
      </c>
      <c r="I420" t="s">
        <v>27</v>
      </c>
      <c r="J420">
        <v>2.2999999999999998</v>
      </c>
      <c r="K420">
        <v>4</v>
      </c>
      <c r="L420" t="s">
        <v>28</v>
      </c>
      <c r="M420">
        <v>0</v>
      </c>
      <c r="N420">
        <v>4.4000000000000004</v>
      </c>
      <c r="O420">
        <v>320</v>
      </c>
      <c r="P420">
        <v>736</v>
      </c>
      <c r="Q420" t="s">
        <v>83</v>
      </c>
      <c r="R420">
        <v>9</v>
      </c>
      <c r="S420" t="s">
        <v>37</v>
      </c>
      <c r="T420" t="s">
        <v>38</v>
      </c>
      <c r="U420" t="str">
        <f>TRIM(CLEAN(tbl_Operations[[#This Row],[Location]]))</f>
        <v>Noida</v>
      </c>
      <c r="V420" t="str">
        <f>TRIM(CLEAN(tbl_Operations[[#This Row],[Channel]]))</f>
        <v>Portal</v>
      </c>
      <c r="W420" t="str">
        <f t="shared" si="30"/>
        <v>Compliance Request</v>
      </c>
      <c r="X420" t="str">
        <f t="shared" si="31"/>
        <v>Operations</v>
      </c>
      <c r="Y420" t="str">
        <f t="shared" si="32"/>
        <v>Within SLA</v>
      </c>
      <c r="Z420" t="str">
        <f t="shared" si="33"/>
        <v>Normal</v>
      </c>
      <c r="AA420" t="str" cm="1">
        <f t="array" ref="AA420">_xlfn.IFS(
J420&lt;=K420*0.5,"Excellent",
J420&lt;=K420,"Good",
J420&lt;=K420*1.5,"At Risk",
TRUE,"Critical"
)</f>
        <v>Good</v>
      </c>
      <c r="AB420" t="str">
        <f t="shared" si="34"/>
        <v>No Rework</v>
      </c>
    </row>
    <row r="421" spans="1:28" x14ac:dyDescent="0.3">
      <c r="A421" t="s">
        <v>502</v>
      </c>
      <c r="B421" s="1">
        <v>45720</v>
      </c>
      <c r="C421" t="s">
        <v>40</v>
      </c>
      <c r="D421" t="s">
        <v>55</v>
      </c>
      <c r="E421" t="s">
        <v>35</v>
      </c>
      <c r="F421" t="s">
        <v>24</v>
      </c>
      <c r="G421" t="s">
        <v>42</v>
      </c>
      <c r="H421" t="s">
        <v>26</v>
      </c>
      <c r="I421" t="s">
        <v>27</v>
      </c>
      <c r="J421">
        <v>10.6</v>
      </c>
      <c r="K421">
        <v>24</v>
      </c>
      <c r="L421" t="s">
        <v>28</v>
      </c>
      <c r="M421">
        <v>0</v>
      </c>
      <c r="N421">
        <v>4.7</v>
      </c>
      <c r="O421">
        <v>320</v>
      </c>
      <c r="P421">
        <v>3392</v>
      </c>
      <c r="Q421" t="s">
        <v>79</v>
      </c>
      <c r="R421">
        <v>3</v>
      </c>
      <c r="S421" t="s">
        <v>58</v>
      </c>
      <c r="T421" t="s">
        <v>38</v>
      </c>
      <c r="U421" t="str">
        <f>TRIM(CLEAN(tbl_Operations[[#This Row],[Location]]))</f>
        <v>Hyderabad</v>
      </c>
      <c r="V421" t="str">
        <f>TRIM(CLEAN(tbl_Operations[[#This Row],[Channel]]))</f>
        <v>Portal</v>
      </c>
      <c r="W421" t="str">
        <f t="shared" si="30"/>
        <v>Employee Query</v>
      </c>
      <c r="X421" t="str">
        <f t="shared" si="31"/>
        <v>Procurement</v>
      </c>
      <c r="Y421" t="str">
        <f t="shared" si="32"/>
        <v>Within SLA</v>
      </c>
      <c r="Z421" t="str">
        <f t="shared" si="33"/>
        <v>Normal</v>
      </c>
      <c r="AA421" t="str" cm="1">
        <f t="array" ref="AA421">_xlfn.IFS(
J421&lt;=K421*0.5,"Excellent",
J421&lt;=K421,"Good",
J421&lt;=K421*1.5,"At Risk",
TRUE,"Critical"
)</f>
        <v>Excellent</v>
      </c>
      <c r="AB421" t="str">
        <f t="shared" si="34"/>
        <v>No Rework</v>
      </c>
    </row>
    <row r="422" spans="1:28" x14ac:dyDescent="0.3">
      <c r="A422" t="s">
        <v>503</v>
      </c>
      <c r="B422" s="1">
        <v>45806</v>
      </c>
      <c r="C422" t="s">
        <v>21</v>
      </c>
      <c r="D422" t="s">
        <v>55</v>
      </c>
      <c r="E422" t="s">
        <v>35</v>
      </c>
      <c r="F422" t="s">
        <v>24</v>
      </c>
      <c r="G422" t="s">
        <v>25</v>
      </c>
      <c r="H422" t="s">
        <v>26</v>
      </c>
      <c r="I422" t="s">
        <v>101</v>
      </c>
      <c r="J422">
        <v>2</v>
      </c>
      <c r="K422">
        <v>24</v>
      </c>
      <c r="L422" t="s">
        <v>28</v>
      </c>
      <c r="M422">
        <v>0</v>
      </c>
      <c r="N422">
        <v>5</v>
      </c>
      <c r="O422">
        <v>450</v>
      </c>
      <c r="P422">
        <v>900</v>
      </c>
      <c r="Q422" t="s">
        <v>44</v>
      </c>
      <c r="R422">
        <v>5</v>
      </c>
      <c r="S422" t="s">
        <v>30</v>
      </c>
      <c r="T422" t="s">
        <v>84</v>
      </c>
      <c r="U422" t="str">
        <f>TRIM(CLEAN(tbl_Operations[[#This Row],[Location]]))</f>
        <v>Hyderabad</v>
      </c>
      <c r="V422" t="str">
        <f>TRIM(CLEAN(tbl_Operations[[#This Row],[Channel]]))</f>
        <v>Email</v>
      </c>
      <c r="W422" t="str">
        <f t="shared" si="30"/>
        <v>Employee Query</v>
      </c>
      <c r="X422" t="str">
        <f t="shared" si="31"/>
        <v>Customer Support</v>
      </c>
      <c r="Y422" t="str">
        <f t="shared" si="32"/>
        <v>Within SLA</v>
      </c>
      <c r="Z422" t="str">
        <f t="shared" si="33"/>
        <v>Normal</v>
      </c>
      <c r="AA422" t="str" cm="1">
        <f t="array" ref="AA422">_xlfn.IFS(
J422&lt;=K422*0.5,"Excellent",
J422&lt;=K422,"Good",
J422&lt;=K422*1.5,"At Risk",
TRUE,"Critical"
)</f>
        <v>Excellent</v>
      </c>
      <c r="AB422" t="str">
        <f t="shared" si="34"/>
        <v>No Rework</v>
      </c>
    </row>
    <row r="423" spans="1:28" x14ac:dyDescent="0.3">
      <c r="A423" t="s">
        <v>504</v>
      </c>
      <c r="B423" s="1">
        <v>45694</v>
      </c>
      <c r="C423" t="s">
        <v>95</v>
      </c>
      <c r="D423" t="s">
        <v>41</v>
      </c>
      <c r="E423" t="s">
        <v>23</v>
      </c>
      <c r="F423" t="s">
        <v>49</v>
      </c>
      <c r="G423" t="s">
        <v>42</v>
      </c>
      <c r="H423" t="s">
        <v>26</v>
      </c>
      <c r="I423" t="s">
        <v>27</v>
      </c>
      <c r="J423">
        <v>4.0999999999999996</v>
      </c>
      <c r="K423">
        <v>48</v>
      </c>
      <c r="L423" t="s">
        <v>28</v>
      </c>
      <c r="M423">
        <v>0</v>
      </c>
      <c r="N423">
        <v>4.9000000000000004</v>
      </c>
      <c r="O423">
        <v>280</v>
      </c>
      <c r="P423">
        <v>1148</v>
      </c>
      <c r="Q423" t="s">
        <v>57</v>
      </c>
      <c r="R423">
        <v>2</v>
      </c>
      <c r="S423" t="s">
        <v>58</v>
      </c>
      <c r="T423" t="s">
        <v>84</v>
      </c>
      <c r="U423" t="str">
        <f>TRIM(CLEAN(tbl_Operations[[#This Row],[Location]]))</f>
        <v>Bengaluru</v>
      </c>
      <c r="V423" t="str">
        <f>TRIM(CLEAN(tbl_Operations[[#This Row],[Channel]]))</f>
        <v>Portal</v>
      </c>
      <c r="W423" t="str">
        <f t="shared" si="30"/>
        <v>Invoice Query</v>
      </c>
      <c r="X423" t="str">
        <f t="shared" si="31"/>
        <v>Sales</v>
      </c>
      <c r="Y423" t="str">
        <f t="shared" si="32"/>
        <v>Within SLA</v>
      </c>
      <c r="Z423" t="str">
        <f t="shared" si="33"/>
        <v>Normal</v>
      </c>
      <c r="AA423" t="str" cm="1">
        <f t="array" ref="AA423">_xlfn.IFS(
J423&lt;=K423*0.5,"Excellent",
J423&lt;=K423,"Good",
J423&lt;=K423*1.5,"At Risk",
TRUE,"Critical"
)</f>
        <v>Excellent</v>
      </c>
      <c r="AB423" t="str">
        <f t="shared" si="34"/>
        <v>No Rework</v>
      </c>
    </row>
    <row r="424" spans="1:28" x14ac:dyDescent="0.3">
      <c r="A424" t="s">
        <v>505</v>
      </c>
      <c r="B424" s="1">
        <v>45726</v>
      </c>
      <c r="C424" t="s">
        <v>54</v>
      </c>
      <c r="D424" t="s">
        <v>73</v>
      </c>
      <c r="E424" t="s">
        <v>92</v>
      </c>
      <c r="F424" t="s">
        <v>24</v>
      </c>
      <c r="G424" t="s">
        <v>81</v>
      </c>
      <c r="H424" t="s">
        <v>66</v>
      </c>
      <c r="I424" t="s">
        <v>27</v>
      </c>
      <c r="J424">
        <v>4.5999999999999996</v>
      </c>
      <c r="K424">
        <v>24</v>
      </c>
      <c r="L424" t="s">
        <v>28</v>
      </c>
      <c r="M424">
        <v>0</v>
      </c>
      <c r="N424">
        <v>5</v>
      </c>
      <c r="O424">
        <v>350</v>
      </c>
      <c r="P424">
        <v>1610</v>
      </c>
      <c r="Q424" t="s">
        <v>79</v>
      </c>
      <c r="R424">
        <v>3</v>
      </c>
      <c r="S424" t="s">
        <v>58</v>
      </c>
      <c r="T424" t="s">
        <v>31</v>
      </c>
      <c r="U424" t="str">
        <f>TRIM(CLEAN(tbl_Operations[[#This Row],[Location]]))</f>
        <v>Chennai</v>
      </c>
      <c r="V424" t="str">
        <f>TRIM(CLEAN(tbl_Operations[[#This Row],[Channel]]))</f>
        <v>Phone</v>
      </c>
      <c r="W424" t="str">
        <f t="shared" si="30"/>
        <v>Report Request</v>
      </c>
      <c r="X424" t="str">
        <f t="shared" si="31"/>
        <v>Hr</v>
      </c>
      <c r="Y424" t="str">
        <f t="shared" si="32"/>
        <v>Within SLA</v>
      </c>
      <c r="Z424" t="str">
        <f t="shared" si="33"/>
        <v>Normal</v>
      </c>
      <c r="AA424" t="str" cm="1">
        <f t="array" ref="AA424">_xlfn.IFS(
J424&lt;=K424*0.5,"Excellent",
J424&lt;=K424,"Good",
J424&lt;=K424*1.5,"At Risk",
TRUE,"Critical"
)</f>
        <v>Excellent</v>
      </c>
      <c r="AB424" t="str">
        <f t="shared" si="34"/>
        <v>No Rework</v>
      </c>
    </row>
    <row r="425" spans="1:28" x14ac:dyDescent="0.3">
      <c r="A425" t="s">
        <v>506</v>
      </c>
      <c r="B425" s="1">
        <v>45960</v>
      </c>
      <c r="C425" t="s">
        <v>95</v>
      </c>
      <c r="D425" t="s">
        <v>34</v>
      </c>
      <c r="E425" t="s">
        <v>5094</v>
      </c>
      <c r="F425" t="s">
        <v>49</v>
      </c>
      <c r="G425" t="s">
        <v>25</v>
      </c>
      <c r="H425" t="s">
        <v>75</v>
      </c>
      <c r="I425" t="s">
        <v>27</v>
      </c>
      <c r="J425">
        <v>13.8</v>
      </c>
      <c r="K425">
        <v>48</v>
      </c>
      <c r="L425" t="s">
        <v>28</v>
      </c>
      <c r="M425">
        <v>0</v>
      </c>
      <c r="N425">
        <v>4.8</v>
      </c>
      <c r="O425">
        <v>450</v>
      </c>
      <c r="P425">
        <v>6210</v>
      </c>
      <c r="Q425" t="s">
        <v>51</v>
      </c>
      <c r="R425">
        <v>10</v>
      </c>
      <c r="S425" t="s">
        <v>52</v>
      </c>
      <c r="T425" t="s">
        <v>84</v>
      </c>
      <c r="U425" t="str">
        <f>TRIM(CLEAN(tbl_Operations[[#This Row],[Location]]))</f>
        <v>Mumbai</v>
      </c>
      <c r="V425" t="str">
        <f>TRIM(CLEAN(tbl_Operations[[#This Row],[Channel]]))</f>
        <v>Email</v>
      </c>
      <c r="W425" t="str">
        <f t="shared" si="30"/>
        <v>Unknown</v>
      </c>
      <c r="X425" t="str">
        <f t="shared" si="31"/>
        <v>Sales</v>
      </c>
      <c r="Y425" t="str">
        <f t="shared" si="32"/>
        <v>Within SLA</v>
      </c>
      <c r="Z425" t="str">
        <f t="shared" si="33"/>
        <v>Normal</v>
      </c>
      <c r="AA425" t="str" cm="1">
        <f t="array" ref="AA425">_xlfn.IFS(
J425&lt;=K425*0.5,"Excellent",
J425&lt;=K425,"Good",
J425&lt;=K425*1.5,"At Risk",
TRUE,"Critical"
)</f>
        <v>Excellent</v>
      </c>
      <c r="AB425" t="str">
        <f t="shared" si="34"/>
        <v>No Rework</v>
      </c>
    </row>
    <row r="426" spans="1:28" x14ac:dyDescent="0.3">
      <c r="A426" t="s">
        <v>507</v>
      </c>
      <c r="B426" s="1">
        <v>45848</v>
      </c>
      <c r="C426" t="s">
        <v>21</v>
      </c>
      <c r="D426" t="s">
        <v>55</v>
      </c>
      <c r="E426" t="s">
        <v>78</v>
      </c>
      <c r="F426" t="s">
        <v>61</v>
      </c>
      <c r="G426" t="s">
        <v>42</v>
      </c>
      <c r="H426" t="s">
        <v>26</v>
      </c>
      <c r="I426" t="s">
        <v>27</v>
      </c>
      <c r="J426">
        <v>3.9</v>
      </c>
      <c r="K426">
        <v>12</v>
      </c>
      <c r="L426" t="s">
        <v>28</v>
      </c>
      <c r="M426">
        <v>0</v>
      </c>
      <c r="N426">
        <v>4.4000000000000004</v>
      </c>
      <c r="O426">
        <v>400</v>
      </c>
      <c r="P426">
        <v>1560</v>
      </c>
      <c r="Q426" t="s">
        <v>114</v>
      </c>
      <c r="R426">
        <v>7</v>
      </c>
      <c r="S426" t="s">
        <v>37</v>
      </c>
      <c r="T426" t="s">
        <v>84</v>
      </c>
      <c r="U426" t="str">
        <f>TRIM(CLEAN(tbl_Operations[[#This Row],[Location]]))</f>
        <v>Hyderabad</v>
      </c>
      <c r="V426" t="str">
        <f>TRIM(CLEAN(tbl_Operations[[#This Row],[Channel]]))</f>
        <v>Portal</v>
      </c>
      <c r="W426" t="str">
        <f t="shared" si="30"/>
        <v>Access Request</v>
      </c>
      <c r="X426" t="str">
        <f t="shared" si="31"/>
        <v>Customer Support</v>
      </c>
      <c r="Y426" t="str">
        <f t="shared" si="32"/>
        <v>Within SLA</v>
      </c>
      <c r="Z426" t="str">
        <f t="shared" si="33"/>
        <v>Normal</v>
      </c>
      <c r="AA426" t="str" cm="1">
        <f t="array" ref="AA426">_xlfn.IFS(
J426&lt;=K426*0.5,"Excellent",
J426&lt;=K426,"Good",
J426&lt;=K426*1.5,"At Risk",
TRUE,"Critical"
)</f>
        <v>Excellent</v>
      </c>
      <c r="AB426" t="str">
        <f t="shared" si="34"/>
        <v>No Rework</v>
      </c>
    </row>
    <row r="427" spans="1:28" x14ac:dyDescent="0.3">
      <c r="A427" t="s">
        <v>508</v>
      </c>
      <c r="B427" s="1">
        <v>45792</v>
      </c>
      <c r="C427" t="s">
        <v>95</v>
      </c>
      <c r="D427" t="s">
        <v>55</v>
      </c>
      <c r="E427" t="s">
        <v>70</v>
      </c>
      <c r="F427" t="s">
        <v>24</v>
      </c>
      <c r="G427" t="s">
        <v>25</v>
      </c>
      <c r="H427" t="s">
        <v>66</v>
      </c>
      <c r="I427" t="s">
        <v>27</v>
      </c>
      <c r="J427">
        <v>19</v>
      </c>
      <c r="K427">
        <v>24</v>
      </c>
      <c r="L427" t="s">
        <v>28</v>
      </c>
      <c r="M427">
        <v>0</v>
      </c>
      <c r="N427">
        <v>4.9000000000000004</v>
      </c>
      <c r="O427">
        <v>280</v>
      </c>
      <c r="P427">
        <v>5320</v>
      </c>
      <c r="Q427" t="s">
        <v>44</v>
      </c>
      <c r="R427">
        <v>5</v>
      </c>
      <c r="S427" t="s">
        <v>30</v>
      </c>
      <c r="T427" t="s">
        <v>84</v>
      </c>
      <c r="U427" t="str">
        <f>TRIM(CLEAN(tbl_Operations[[#This Row],[Location]]))</f>
        <v>Hyderabad</v>
      </c>
      <c r="V427" t="str">
        <f>TRIM(CLEAN(tbl_Operations[[#This Row],[Channel]]))</f>
        <v>Email</v>
      </c>
      <c r="W427" t="str">
        <f t="shared" si="30"/>
        <v>Data Correction</v>
      </c>
      <c r="X427" t="str">
        <f t="shared" si="31"/>
        <v>Sales</v>
      </c>
      <c r="Y427" t="str">
        <f t="shared" si="32"/>
        <v>Within SLA</v>
      </c>
      <c r="Z427" t="str">
        <f t="shared" si="33"/>
        <v>Normal</v>
      </c>
      <c r="AA427" t="str" cm="1">
        <f t="array" ref="AA427">_xlfn.IFS(
J427&lt;=K427*0.5,"Excellent",
J427&lt;=K427,"Good",
J427&lt;=K427*1.5,"At Risk",
TRUE,"Critical"
)</f>
        <v>Good</v>
      </c>
      <c r="AB427" t="str">
        <f t="shared" si="34"/>
        <v>No Rework</v>
      </c>
    </row>
    <row r="428" spans="1:28" x14ac:dyDescent="0.3">
      <c r="A428" t="s">
        <v>509</v>
      </c>
      <c r="B428" s="1">
        <v>46021</v>
      </c>
      <c r="C428" t="s">
        <v>21</v>
      </c>
      <c r="D428" t="s">
        <v>60</v>
      </c>
      <c r="E428" t="s">
        <v>78</v>
      </c>
      <c r="F428" t="s">
        <v>49</v>
      </c>
      <c r="G428" t="s">
        <v>81</v>
      </c>
      <c r="H428" t="s">
        <v>26</v>
      </c>
      <c r="I428" t="s">
        <v>88</v>
      </c>
      <c r="J428">
        <v>18.399999999999999</v>
      </c>
      <c r="K428">
        <v>48</v>
      </c>
      <c r="L428" t="s">
        <v>28</v>
      </c>
      <c r="M428">
        <v>2</v>
      </c>
      <c r="N428">
        <v>3.9</v>
      </c>
      <c r="O428">
        <v>450</v>
      </c>
      <c r="P428">
        <v>8280</v>
      </c>
      <c r="Q428" t="s">
        <v>71</v>
      </c>
      <c r="R428">
        <v>12</v>
      </c>
      <c r="S428" t="s">
        <v>52</v>
      </c>
      <c r="T428" t="s">
        <v>38</v>
      </c>
      <c r="U428" t="str">
        <f>TRIM(CLEAN(tbl_Operations[[#This Row],[Location]]))</f>
        <v>Pune</v>
      </c>
      <c r="V428" t="str">
        <f>TRIM(CLEAN(tbl_Operations[[#This Row],[Channel]]))</f>
        <v>Phone</v>
      </c>
      <c r="W428" t="str">
        <f t="shared" si="30"/>
        <v>Access Request</v>
      </c>
      <c r="X428" t="str">
        <f t="shared" si="31"/>
        <v>Customer Support</v>
      </c>
      <c r="Y428" t="str">
        <f t="shared" si="32"/>
        <v>Within SLA</v>
      </c>
      <c r="Z428" t="str">
        <f t="shared" si="33"/>
        <v>Normal</v>
      </c>
      <c r="AA428" t="str" cm="1">
        <f t="array" ref="AA428">_xlfn.IFS(
J428&lt;=K428*0.5,"Excellent",
J428&lt;=K428,"Good",
J428&lt;=K428*1.5,"At Risk",
TRUE,"Critical"
)</f>
        <v>Excellent</v>
      </c>
      <c r="AB428" t="str">
        <f t="shared" si="34"/>
        <v>Reworked</v>
      </c>
    </row>
    <row r="429" spans="1:28" x14ac:dyDescent="0.3">
      <c r="A429" t="s">
        <v>510</v>
      </c>
      <c r="B429" s="1">
        <v>45853</v>
      </c>
      <c r="C429" t="s">
        <v>77</v>
      </c>
      <c r="D429" t="s">
        <v>41</v>
      </c>
      <c r="E429" t="s">
        <v>35</v>
      </c>
      <c r="F429" t="s">
        <v>49</v>
      </c>
      <c r="G429" t="s">
        <v>25</v>
      </c>
      <c r="H429" t="s">
        <v>43</v>
      </c>
      <c r="I429" t="s">
        <v>101</v>
      </c>
      <c r="J429">
        <v>10.3</v>
      </c>
      <c r="K429">
        <v>48</v>
      </c>
      <c r="L429" t="s">
        <v>28</v>
      </c>
      <c r="M429">
        <v>0</v>
      </c>
      <c r="N429">
        <v>4.5999999999999996</v>
      </c>
      <c r="O429">
        <v>280</v>
      </c>
      <c r="P429">
        <v>2884</v>
      </c>
      <c r="Q429" t="s">
        <v>114</v>
      </c>
      <c r="R429">
        <v>7</v>
      </c>
      <c r="S429" t="s">
        <v>37</v>
      </c>
      <c r="T429" t="s">
        <v>38</v>
      </c>
      <c r="U429" t="str">
        <f>TRIM(CLEAN(tbl_Operations[[#This Row],[Location]]))</f>
        <v>Bengaluru</v>
      </c>
      <c r="V429" t="str">
        <f>TRIM(CLEAN(tbl_Operations[[#This Row],[Channel]]))</f>
        <v>Email</v>
      </c>
      <c r="W429" t="str">
        <f t="shared" si="30"/>
        <v>Employee Query</v>
      </c>
      <c r="X429" t="str">
        <f t="shared" si="31"/>
        <v>Finance</v>
      </c>
      <c r="Y429" t="str">
        <f t="shared" si="32"/>
        <v>Within SLA</v>
      </c>
      <c r="Z429" t="str">
        <f t="shared" si="33"/>
        <v>Normal</v>
      </c>
      <c r="AA429" t="str" cm="1">
        <f t="array" ref="AA429">_xlfn.IFS(
J429&lt;=K429*0.5,"Excellent",
J429&lt;=K429,"Good",
J429&lt;=K429*1.5,"At Risk",
TRUE,"Critical"
)</f>
        <v>Excellent</v>
      </c>
      <c r="AB429" t="str">
        <f t="shared" si="34"/>
        <v>No Rework</v>
      </c>
    </row>
    <row r="430" spans="1:28" x14ac:dyDescent="0.3">
      <c r="A430" t="s">
        <v>511</v>
      </c>
      <c r="B430" s="1">
        <v>45784</v>
      </c>
      <c r="C430" t="s">
        <v>54</v>
      </c>
      <c r="D430" t="s">
        <v>22</v>
      </c>
      <c r="E430" t="s">
        <v>56</v>
      </c>
      <c r="F430" t="s">
        <v>24</v>
      </c>
      <c r="G430" t="s">
        <v>25</v>
      </c>
      <c r="H430" t="s">
        <v>43</v>
      </c>
      <c r="I430" t="s">
        <v>101</v>
      </c>
      <c r="J430">
        <v>13.9</v>
      </c>
      <c r="K430">
        <v>24</v>
      </c>
      <c r="L430" t="s">
        <v>28</v>
      </c>
      <c r="M430">
        <v>0</v>
      </c>
      <c r="N430">
        <v>4.9000000000000004</v>
      </c>
      <c r="O430">
        <v>450</v>
      </c>
      <c r="P430">
        <v>6255</v>
      </c>
      <c r="Q430" t="s">
        <v>44</v>
      </c>
      <c r="R430">
        <v>5</v>
      </c>
      <c r="S430" t="s">
        <v>30</v>
      </c>
      <c r="T430" t="s">
        <v>86</v>
      </c>
      <c r="U430" t="str">
        <f>TRIM(CLEAN(tbl_Operations[[#This Row],[Location]]))</f>
        <v>Noida</v>
      </c>
      <c r="V430" t="str">
        <f>TRIM(CLEAN(tbl_Operations[[#This Row],[Channel]]))</f>
        <v>Email</v>
      </c>
      <c r="W430" t="str">
        <f t="shared" si="30"/>
        <v>Vendor Query</v>
      </c>
      <c r="X430" t="str">
        <f t="shared" si="31"/>
        <v>Hr</v>
      </c>
      <c r="Y430" t="str">
        <f t="shared" si="32"/>
        <v>Within SLA</v>
      </c>
      <c r="Z430" t="str">
        <f t="shared" si="33"/>
        <v>Normal</v>
      </c>
      <c r="AA430" t="str" cm="1">
        <f t="array" ref="AA430">_xlfn.IFS(
J430&lt;=K430*0.5,"Excellent",
J430&lt;=K430,"Good",
J430&lt;=K430*1.5,"At Risk",
TRUE,"Critical"
)</f>
        <v>Good</v>
      </c>
      <c r="AB430" t="str">
        <f t="shared" si="34"/>
        <v>No Rework</v>
      </c>
    </row>
    <row r="431" spans="1:28" x14ac:dyDescent="0.3">
      <c r="A431" t="s">
        <v>512</v>
      </c>
      <c r="B431" s="1">
        <v>45781</v>
      </c>
      <c r="C431" t="s">
        <v>33</v>
      </c>
      <c r="D431" t="s">
        <v>55</v>
      </c>
      <c r="E431" t="s">
        <v>78</v>
      </c>
      <c r="F431" t="s">
        <v>49</v>
      </c>
      <c r="G431" t="s">
        <v>81</v>
      </c>
      <c r="H431" t="s">
        <v>50</v>
      </c>
      <c r="I431" t="s">
        <v>27</v>
      </c>
      <c r="J431">
        <v>21.6</v>
      </c>
      <c r="K431">
        <v>48</v>
      </c>
      <c r="L431" t="s">
        <v>28</v>
      </c>
      <c r="M431">
        <v>0</v>
      </c>
      <c r="N431">
        <v>4.5999999999999996</v>
      </c>
      <c r="O431">
        <v>350</v>
      </c>
      <c r="P431">
        <v>7560</v>
      </c>
      <c r="Q431" t="s">
        <v>44</v>
      </c>
      <c r="R431">
        <v>5</v>
      </c>
      <c r="S431" t="s">
        <v>30</v>
      </c>
      <c r="T431" t="s">
        <v>102</v>
      </c>
      <c r="U431" t="str">
        <f>TRIM(CLEAN(tbl_Operations[[#This Row],[Location]]))</f>
        <v>Hyderabad</v>
      </c>
      <c r="V431" t="str">
        <f>TRIM(CLEAN(tbl_Operations[[#This Row],[Channel]]))</f>
        <v>Phone</v>
      </c>
      <c r="W431" t="str">
        <f t="shared" si="30"/>
        <v>Access Request</v>
      </c>
      <c r="X431" t="str">
        <f t="shared" si="31"/>
        <v>It</v>
      </c>
      <c r="Y431" t="str">
        <f t="shared" si="32"/>
        <v>Within SLA</v>
      </c>
      <c r="Z431" t="str">
        <f t="shared" si="33"/>
        <v>Normal</v>
      </c>
      <c r="AA431" t="str" cm="1">
        <f t="array" ref="AA431">_xlfn.IFS(
J431&lt;=K431*0.5,"Excellent",
J431&lt;=K431,"Good",
J431&lt;=K431*1.5,"At Risk",
TRUE,"Critical"
)</f>
        <v>Excellent</v>
      </c>
      <c r="AB431" t="str">
        <f t="shared" si="34"/>
        <v>No Rework</v>
      </c>
    </row>
    <row r="432" spans="1:28" x14ac:dyDescent="0.3">
      <c r="A432" t="s">
        <v>513</v>
      </c>
      <c r="B432" s="1">
        <v>45705</v>
      </c>
      <c r="C432" t="s">
        <v>21</v>
      </c>
      <c r="D432" t="s">
        <v>55</v>
      </c>
      <c r="E432" t="s">
        <v>35</v>
      </c>
      <c r="F432" t="s">
        <v>49</v>
      </c>
      <c r="G432" t="s">
        <v>42</v>
      </c>
      <c r="H432" t="s">
        <v>66</v>
      </c>
      <c r="I432" t="s">
        <v>88</v>
      </c>
      <c r="J432">
        <v>24</v>
      </c>
      <c r="K432">
        <v>48</v>
      </c>
      <c r="L432" t="s">
        <v>28</v>
      </c>
      <c r="M432">
        <v>2</v>
      </c>
      <c r="N432">
        <v>3.7</v>
      </c>
      <c r="O432">
        <v>350</v>
      </c>
      <c r="P432">
        <v>8400</v>
      </c>
      <c r="Q432" t="s">
        <v>57</v>
      </c>
      <c r="R432">
        <v>2</v>
      </c>
      <c r="S432" t="s">
        <v>58</v>
      </c>
      <c r="T432" t="s">
        <v>31</v>
      </c>
      <c r="U432" t="str">
        <f>TRIM(CLEAN(tbl_Operations[[#This Row],[Location]]))</f>
        <v>Hyderabad</v>
      </c>
      <c r="V432" t="str">
        <f>TRIM(CLEAN(tbl_Operations[[#This Row],[Channel]]))</f>
        <v>Portal</v>
      </c>
      <c r="W432" t="str">
        <f t="shared" si="30"/>
        <v>Employee Query</v>
      </c>
      <c r="X432" t="str">
        <f t="shared" si="31"/>
        <v>Customer Support</v>
      </c>
      <c r="Y432" t="str">
        <f t="shared" si="32"/>
        <v>Within SLA</v>
      </c>
      <c r="Z432" t="str">
        <f t="shared" si="33"/>
        <v>Normal</v>
      </c>
      <c r="AA432" t="str" cm="1">
        <f t="array" ref="AA432">_xlfn.IFS(
J432&lt;=K432*0.5,"Excellent",
J432&lt;=K432,"Good",
J432&lt;=K432*1.5,"At Risk",
TRUE,"Critical"
)</f>
        <v>Excellent</v>
      </c>
      <c r="AB432" t="str">
        <f t="shared" si="34"/>
        <v>Reworked</v>
      </c>
    </row>
    <row r="433" spans="1:28" x14ac:dyDescent="0.3">
      <c r="A433" t="s">
        <v>514</v>
      </c>
      <c r="B433" s="1">
        <v>45730</v>
      </c>
      <c r="C433" t="s">
        <v>40</v>
      </c>
      <c r="D433" t="s">
        <v>60</v>
      </c>
      <c r="E433" t="s">
        <v>74</v>
      </c>
      <c r="F433" t="s">
        <v>24</v>
      </c>
      <c r="G433" t="s">
        <v>42</v>
      </c>
      <c r="H433" t="s">
        <v>26</v>
      </c>
      <c r="I433" t="s">
        <v>27</v>
      </c>
      <c r="J433">
        <v>6.7</v>
      </c>
      <c r="K433">
        <v>24</v>
      </c>
      <c r="L433" t="s">
        <v>28</v>
      </c>
      <c r="M433">
        <v>0</v>
      </c>
      <c r="N433">
        <v>4.5</v>
      </c>
      <c r="O433">
        <v>450</v>
      </c>
      <c r="P433">
        <v>3015</v>
      </c>
      <c r="Q433" t="s">
        <v>79</v>
      </c>
      <c r="R433">
        <v>3</v>
      </c>
      <c r="S433" t="s">
        <v>58</v>
      </c>
      <c r="T433" t="s">
        <v>45</v>
      </c>
      <c r="U433" t="str">
        <f>TRIM(CLEAN(tbl_Operations[[#This Row],[Location]]))</f>
        <v>Pune</v>
      </c>
      <c r="V433" t="str">
        <f>TRIM(CLEAN(tbl_Operations[[#This Row],[Channel]]))</f>
        <v>Portal</v>
      </c>
      <c r="W433" t="str">
        <f t="shared" si="30"/>
        <v>System Issue</v>
      </c>
      <c r="X433" t="str">
        <f t="shared" si="31"/>
        <v>Procurement</v>
      </c>
      <c r="Y433" t="str">
        <f t="shared" si="32"/>
        <v>Within SLA</v>
      </c>
      <c r="Z433" t="str">
        <f t="shared" si="33"/>
        <v>Normal</v>
      </c>
      <c r="AA433" t="str" cm="1">
        <f t="array" ref="AA433">_xlfn.IFS(
J433&lt;=K433*0.5,"Excellent",
J433&lt;=K433,"Good",
J433&lt;=K433*1.5,"At Risk",
TRUE,"Critical"
)</f>
        <v>Excellent</v>
      </c>
      <c r="AB433" t="str">
        <f t="shared" si="34"/>
        <v>No Rework</v>
      </c>
    </row>
    <row r="434" spans="1:28" x14ac:dyDescent="0.3">
      <c r="A434" t="s">
        <v>515</v>
      </c>
      <c r="B434" s="1">
        <v>45790</v>
      </c>
      <c r="C434" t="s">
        <v>95</v>
      </c>
      <c r="D434" t="s">
        <v>47</v>
      </c>
      <c r="E434" t="s">
        <v>92</v>
      </c>
      <c r="F434" t="s">
        <v>24</v>
      </c>
      <c r="G434" t="s">
        <v>5094</v>
      </c>
      <c r="H434" t="s">
        <v>50</v>
      </c>
      <c r="I434" t="s">
        <v>101</v>
      </c>
      <c r="J434">
        <v>5.6</v>
      </c>
      <c r="K434">
        <v>24</v>
      </c>
      <c r="L434" t="s">
        <v>28</v>
      </c>
      <c r="M434">
        <v>1</v>
      </c>
      <c r="N434">
        <v>5</v>
      </c>
      <c r="O434">
        <v>400</v>
      </c>
      <c r="P434">
        <v>2240</v>
      </c>
      <c r="Q434" t="s">
        <v>44</v>
      </c>
      <c r="R434">
        <v>5</v>
      </c>
      <c r="S434" t="s">
        <v>30</v>
      </c>
      <c r="T434" t="s">
        <v>38</v>
      </c>
      <c r="U434" t="str">
        <f>TRIM(CLEAN(tbl_Operations[[#This Row],[Location]]))</f>
        <v>Gurugram</v>
      </c>
      <c r="V434" t="str">
        <f>TRIM(CLEAN(tbl_Operations[[#This Row],[Channel]]))</f>
        <v>Unknown</v>
      </c>
      <c r="W434" t="str">
        <f t="shared" si="30"/>
        <v>Report Request</v>
      </c>
      <c r="X434" t="str">
        <f t="shared" si="31"/>
        <v>Sales</v>
      </c>
      <c r="Y434" t="str">
        <f t="shared" si="32"/>
        <v>Within SLA</v>
      </c>
      <c r="Z434" t="str">
        <f t="shared" si="33"/>
        <v>Normal</v>
      </c>
      <c r="AA434" t="str" cm="1">
        <f t="array" ref="AA434">_xlfn.IFS(
J434&lt;=K434*0.5,"Excellent",
J434&lt;=K434,"Good",
J434&lt;=K434*1.5,"At Risk",
TRUE,"Critical"
)</f>
        <v>Excellent</v>
      </c>
      <c r="AB434" t="str">
        <f t="shared" si="34"/>
        <v>Reworked</v>
      </c>
    </row>
    <row r="435" spans="1:28" x14ac:dyDescent="0.3">
      <c r="A435" t="s">
        <v>516</v>
      </c>
      <c r="B435" s="1">
        <v>46012</v>
      </c>
      <c r="C435" t="s">
        <v>77</v>
      </c>
      <c r="D435" t="s">
        <v>55</v>
      </c>
      <c r="E435" t="s">
        <v>35</v>
      </c>
      <c r="F435" t="s">
        <v>49</v>
      </c>
      <c r="G435" t="s">
        <v>81</v>
      </c>
      <c r="H435" t="s">
        <v>50</v>
      </c>
      <c r="I435" t="s">
        <v>101</v>
      </c>
      <c r="J435">
        <v>15.2</v>
      </c>
      <c r="K435">
        <v>48</v>
      </c>
      <c r="L435" t="s">
        <v>28</v>
      </c>
      <c r="M435">
        <v>2</v>
      </c>
      <c r="N435">
        <v>4.4000000000000004</v>
      </c>
      <c r="O435">
        <v>280</v>
      </c>
      <c r="P435">
        <v>4256</v>
      </c>
      <c r="Q435" t="s">
        <v>71</v>
      </c>
      <c r="R435">
        <v>12</v>
      </c>
      <c r="S435" t="s">
        <v>52</v>
      </c>
      <c r="T435" t="s">
        <v>102</v>
      </c>
      <c r="U435" t="str">
        <f>TRIM(CLEAN(tbl_Operations[[#This Row],[Location]]))</f>
        <v>Hyderabad</v>
      </c>
      <c r="V435" t="str">
        <f>TRIM(CLEAN(tbl_Operations[[#This Row],[Channel]]))</f>
        <v>Phone</v>
      </c>
      <c r="W435" t="str">
        <f t="shared" si="30"/>
        <v>Employee Query</v>
      </c>
      <c r="X435" t="str">
        <f t="shared" si="31"/>
        <v>Finance</v>
      </c>
      <c r="Y435" t="str">
        <f t="shared" si="32"/>
        <v>Within SLA</v>
      </c>
      <c r="Z435" t="str">
        <f t="shared" si="33"/>
        <v>Normal</v>
      </c>
      <c r="AA435" t="str" cm="1">
        <f t="array" ref="AA435">_xlfn.IFS(
J435&lt;=K435*0.5,"Excellent",
J435&lt;=K435,"Good",
J435&lt;=K435*1.5,"At Risk",
TRUE,"Critical"
)</f>
        <v>Excellent</v>
      </c>
      <c r="AB435" t="str">
        <f t="shared" si="34"/>
        <v>Reworked</v>
      </c>
    </row>
    <row r="436" spans="1:28" x14ac:dyDescent="0.3">
      <c r="A436" t="s">
        <v>517</v>
      </c>
      <c r="B436" s="1">
        <v>45848</v>
      </c>
      <c r="C436" t="s">
        <v>21</v>
      </c>
      <c r="D436" t="s">
        <v>34</v>
      </c>
      <c r="E436" t="s">
        <v>92</v>
      </c>
      <c r="F436" t="s">
        <v>24</v>
      </c>
      <c r="G436" t="s">
        <v>42</v>
      </c>
      <c r="H436" t="s">
        <v>5095</v>
      </c>
      <c r="I436" t="s">
        <v>101</v>
      </c>
      <c r="J436">
        <v>10.7</v>
      </c>
      <c r="K436">
        <v>24</v>
      </c>
      <c r="L436" t="s">
        <v>28</v>
      </c>
      <c r="M436">
        <v>0</v>
      </c>
      <c r="N436">
        <v>4.3</v>
      </c>
      <c r="O436">
        <v>450</v>
      </c>
      <c r="P436">
        <v>4815</v>
      </c>
      <c r="Q436" t="s">
        <v>114</v>
      </c>
      <c r="R436">
        <v>7</v>
      </c>
      <c r="S436" t="s">
        <v>37</v>
      </c>
      <c r="T436" t="s">
        <v>84</v>
      </c>
      <c r="U436" t="str">
        <f>TRIM(CLEAN(tbl_Operations[[#This Row],[Location]]))</f>
        <v>Mumbai</v>
      </c>
      <c r="V436" t="str">
        <f>TRIM(CLEAN(tbl_Operations[[#This Row],[Channel]]))</f>
        <v>Portal</v>
      </c>
      <c r="W436" t="str">
        <f t="shared" si="30"/>
        <v>Report Request</v>
      </c>
      <c r="X436" t="str">
        <f t="shared" si="31"/>
        <v>Customer Support</v>
      </c>
      <c r="Y436" t="str">
        <f t="shared" si="32"/>
        <v>Within SLA</v>
      </c>
      <c r="Z436" t="str">
        <f t="shared" si="33"/>
        <v>Normal</v>
      </c>
      <c r="AA436" t="str" cm="1">
        <f t="array" ref="AA436">_xlfn.IFS(
J436&lt;=K436*0.5,"Excellent",
J436&lt;=K436,"Good",
J436&lt;=K436*1.5,"At Risk",
TRUE,"Critical"
)</f>
        <v>Excellent</v>
      </c>
      <c r="AB436" t="str">
        <f t="shared" si="34"/>
        <v>No Rework</v>
      </c>
    </row>
    <row r="437" spans="1:28" x14ac:dyDescent="0.3">
      <c r="A437" t="s">
        <v>518</v>
      </c>
      <c r="B437" s="1">
        <v>45792</v>
      </c>
      <c r="C437" t="s">
        <v>21</v>
      </c>
      <c r="D437" t="s">
        <v>22</v>
      </c>
      <c r="E437" t="s">
        <v>78</v>
      </c>
      <c r="F437" t="s">
        <v>24</v>
      </c>
      <c r="G437" t="s">
        <v>25</v>
      </c>
      <c r="H437" t="s">
        <v>66</v>
      </c>
      <c r="I437" t="s">
        <v>27</v>
      </c>
      <c r="J437">
        <v>23.7</v>
      </c>
      <c r="K437">
        <v>24</v>
      </c>
      <c r="L437" t="s">
        <v>28</v>
      </c>
      <c r="M437">
        <v>0</v>
      </c>
      <c r="N437">
        <v>4.4000000000000004</v>
      </c>
      <c r="O437">
        <v>450</v>
      </c>
      <c r="P437">
        <v>10665</v>
      </c>
      <c r="Q437" t="s">
        <v>44</v>
      </c>
      <c r="R437">
        <v>5</v>
      </c>
      <c r="S437" t="s">
        <v>30</v>
      </c>
      <c r="T437" t="s">
        <v>84</v>
      </c>
      <c r="U437" t="str">
        <f>TRIM(CLEAN(tbl_Operations[[#This Row],[Location]]))</f>
        <v>Noida</v>
      </c>
      <c r="V437" t="str">
        <f>TRIM(CLEAN(tbl_Operations[[#This Row],[Channel]]))</f>
        <v>Email</v>
      </c>
      <c r="W437" t="str">
        <f t="shared" si="30"/>
        <v>Access Request</v>
      </c>
      <c r="X437" t="str">
        <f t="shared" si="31"/>
        <v>Customer Support</v>
      </c>
      <c r="Y437" t="str">
        <f t="shared" si="32"/>
        <v>Within SLA</v>
      </c>
      <c r="Z437" t="str">
        <f t="shared" si="33"/>
        <v>Normal</v>
      </c>
      <c r="AA437" t="str" cm="1">
        <f t="array" ref="AA437">_xlfn.IFS(
J437&lt;=K437*0.5,"Excellent",
J437&lt;=K437,"Good",
J437&lt;=K437*1.5,"At Risk",
TRUE,"Critical"
)</f>
        <v>Good</v>
      </c>
      <c r="AB437" t="str">
        <f t="shared" si="34"/>
        <v>No Rework</v>
      </c>
    </row>
    <row r="438" spans="1:28" x14ac:dyDescent="0.3">
      <c r="A438" t="s">
        <v>519</v>
      </c>
      <c r="B438" s="1">
        <v>45666</v>
      </c>
      <c r="C438" t="s">
        <v>33</v>
      </c>
      <c r="D438" t="s">
        <v>22</v>
      </c>
      <c r="E438" t="s">
        <v>70</v>
      </c>
      <c r="F438" t="s">
        <v>24</v>
      </c>
      <c r="G438" t="s">
        <v>25</v>
      </c>
      <c r="H438" t="s">
        <v>50</v>
      </c>
      <c r="I438" t="s">
        <v>88</v>
      </c>
      <c r="J438">
        <v>11.6</v>
      </c>
      <c r="K438">
        <v>24</v>
      </c>
      <c r="L438" t="s">
        <v>28</v>
      </c>
      <c r="M438">
        <v>1</v>
      </c>
      <c r="N438">
        <v>4.5</v>
      </c>
      <c r="O438">
        <v>350</v>
      </c>
      <c r="P438">
        <v>4060</v>
      </c>
      <c r="Q438" t="s">
        <v>64</v>
      </c>
      <c r="R438">
        <v>1</v>
      </c>
      <c r="S438" t="s">
        <v>58</v>
      </c>
      <c r="T438" t="s">
        <v>84</v>
      </c>
      <c r="U438" t="str">
        <f>TRIM(CLEAN(tbl_Operations[[#This Row],[Location]]))</f>
        <v>Noida</v>
      </c>
      <c r="V438" t="str">
        <f>TRIM(CLEAN(tbl_Operations[[#This Row],[Channel]]))</f>
        <v>Email</v>
      </c>
      <c r="W438" t="str">
        <f t="shared" si="30"/>
        <v>Data Correction</v>
      </c>
      <c r="X438" t="str">
        <f t="shared" si="31"/>
        <v>It</v>
      </c>
      <c r="Y438" t="str">
        <f t="shared" si="32"/>
        <v>Within SLA</v>
      </c>
      <c r="Z438" t="str">
        <f t="shared" si="33"/>
        <v>Normal</v>
      </c>
      <c r="AA438" t="str" cm="1">
        <f t="array" ref="AA438">_xlfn.IFS(
J438&lt;=K438*0.5,"Excellent",
J438&lt;=K438,"Good",
J438&lt;=K438*1.5,"At Risk",
TRUE,"Critical"
)</f>
        <v>Excellent</v>
      </c>
      <c r="AB438" t="str">
        <f t="shared" si="34"/>
        <v>Reworked</v>
      </c>
    </row>
    <row r="439" spans="1:28" x14ac:dyDescent="0.3">
      <c r="A439" t="s">
        <v>520</v>
      </c>
      <c r="B439" s="1">
        <v>45774</v>
      </c>
      <c r="C439" t="s">
        <v>95</v>
      </c>
      <c r="D439" t="s">
        <v>47</v>
      </c>
      <c r="E439" t="s">
        <v>23</v>
      </c>
      <c r="F439" t="s">
        <v>61</v>
      </c>
      <c r="G439" t="s">
        <v>25</v>
      </c>
      <c r="H439" t="s">
        <v>43</v>
      </c>
      <c r="I439" t="s">
        <v>27</v>
      </c>
      <c r="J439">
        <v>3</v>
      </c>
      <c r="K439">
        <v>12</v>
      </c>
      <c r="L439" t="s">
        <v>28</v>
      </c>
      <c r="M439">
        <v>0</v>
      </c>
      <c r="N439">
        <v>5</v>
      </c>
      <c r="O439">
        <v>350</v>
      </c>
      <c r="P439">
        <v>1050</v>
      </c>
      <c r="Q439" t="s">
        <v>89</v>
      </c>
      <c r="R439">
        <v>4</v>
      </c>
      <c r="S439" t="s">
        <v>30</v>
      </c>
      <c r="T439" t="s">
        <v>102</v>
      </c>
      <c r="U439" t="str">
        <f>TRIM(CLEAN(tbl_Operations[[#This Row],[Location]]))</f>
        <v>Gurugram</v>
      </c>
      <c r="V439" t="str">
        <f>TRIM(CLEAN(tbl_Operations[[#This Row],[Channel]]))</f>
        <v>Email</v>
      </c>
      <c r="W439" t="str">
        <f t="shared" si="30"/>
        <v>Invoice Query</v>
      </c>
      <c r="X439" t="str">
        <f t="shared" si="31"/>
        <v>Sales</v>
      </c>
      <c r="Y439" t="str">
        <f t="shared" si="32"/>
        <v>Within SLA</v>
      </c>
      <c r="Z439" t="str">
        <f t="shared" si="33"/>
        <v>Normal</v>
      </c>
      <c r="AA439" t="str" cm="1">
        <f t="array" ref="AA439">_xlfn.IFS(
J439&lt;=K439*0.5,"Excellent",
J439&lt;=K439,"Good",
J439&lt;=K439*1.5,"At Risk",
TRUE,"Critical"
)</f>
        <v>Excellent</v>
      </c>
      <c r="AB439" t="str">
        <f t="shared" si="34"/>
        <v>No Rework</v>
      </c>
    </row>
    <row r="440" spans="1:28" x14ac:dyDescent="0.3">
      <c r="A440" t="s">
        <v>521</v>
      </c>
      <c r="B440" s="1">
        <v>45709</v>
      </c>
      <c r="C440" t="s">
        <v>91</v>
      </c>
      <c r="D440" t="s">
        <v>47</v>
      </c>
      <c r="E440" t="s">
        <v>92</v>
      </c>
      <c r="F440" t="s">
        <v>24</v>
      </c>
      <c r="G440" t="s">
        <v>25</v>
      </c>
      <c r="H440" t="s">
        <v>50</v>
      </c>
      <c r="I440" t="s">
        <v>27</v>
      </c>
      <c r="J440">
        <v>9.3000000000000007</v>
      </c>
      <c r="K440">
        <v>24</v>
      </c>
      <c r="L440" t="s">
        <v>28</v>
      </c>
      <c r="M440">
        <v>0</v>
      </c>
      <c r="N440">
        <v>4.5999999999999996</v>
      </c>
      <c r="O440">
        <v>280</v>
      </c>
      <c r="P440">
        <v>2604</v>
      </c>
      <c r="Q440" t="s">
        <v>57</v>
      </c>
      <c r="R440">
        <v>2</v>
      </c>
      <c r="S440" t="s">
        <v>58</v>
      </c>
      <c r="T440" t="s">
        <v>45</v>
      </c>
      <c r="U440" t="str">
        <f>TRIM(CLEAN(tbl_Operations[[#This Row],[Location]]))</f>
        <v>Gurugram</v>
      </c>
      <c r="V440" t="str">
        <f>TRIM(CLEAN(tbl_Operations[[#This Row],[Channel]]))</f>
        <v>Email</v>
      </c>
      <c r="W440" t="str">
        <f t="shared" si="30"/>
        <v>Report Request</v>
      </c>
      <c r="X440" t="str">
        <f t="shared" si="31"/>
        <v>Operations</v>
      </c>
      <c r="Y440" t="str">
        <f t="shared" si="32"/>
        <v>Within SLA</v>
      </c>
      <c r="Z440" t="str">
        <f t="shared" si="33"/>
        <v>Normal</v>
      </c>
      <c r="AA440" t="str" cm="1">
        <f t="array" ref="AA440">_xlfn.IFS(
J440&lt;=K440*0.5,"Excellent",
J440&lt;=K440,"Good",
J440&lt;=K440*1.5,"At Risk",
TRUE,"Critical"
)</f>
        <v>Excellent</v>
      </c>
      <c r="AB440" t="str">
        <f t="shared" si="34"/>
        <v>No Rework</v>
      </c>
    </row>
    <row r="441" spans="1:28" x14ac:dyDescent="0.3">
      <c r="A441" t="s">
        <v>522</v>
      </c>
      <c r="B441" s="1">
        <v>45894</v>
      </c>
      <c r="C441" t="s">
        <v>54</v>
      </c>
      <c r="D441" t="s">
        <v>60</v>
      </c>
      <c r="E441" t="s">
        <v>74</v>
      </c>
      <c r="F441" t="s">
        <v>24</v>
      </c>
      <c r="G441" t="s">
        <v>42</v>
      </c>
      <c r="H441" t="s">
        <v>43</v>
      </c>
      <c r="I441" t="s">
        <v>27</v>
      </c>
      <c r="J441">
        <v>18.399999999999999</v>
      </c>
      <c r="K441">
        <v>24</v>
      </c>
      <c r="L441" t="s">
        <v>28</v>
      </c>
      <c r="M441">
        <v>0</v>
      </c>
      <c r="N441">
        <v>4.5999999999999996</v>
      </c>
      <c r="O441">
        <v>350</v>
      </c>
      <c r="P441">
        <v>6440</v>
      </c>
      <c r="Q441" t="s">
        <v>36</v>
      </c>
      <c r="R441">
        <v>8</v>
      </c>
      <c r="S441" t="s">
        <v>37</v>
      </c>
      <c r="T441" t="s">
        <v>31</v>
      </c>
      <c r="U441" t="str">
        <f>TRIM(CLEAN(tbl_Operations[[#This Row],[Location]]))</f>
        <v>Pune</v>
      </c>
      <c r="V441" t="str">
        <f>TRIM(CLEAN(tbl_Operations[[#This Row],[Channel]]))</f>
        <v>Portal</v>
      </c>
      <c r="W441" t="str">
        <f t="shared" si="30"/>
        <v>System Issue</v>
      </c>
      <c r="X441" t="str">
        <f t="shared" si="31"/>
        <v>Hr</v>
      </c>
      <c r="Y441" t="str">
        <f t="shared" si="32"/>
        <v>Within SLA</v>
      </c>
      <c r="Z441" t="str">
        <f t="shared" si="33"/>
        <v>Normal</v>
      </c>
      <c r="AA441" t="str" cm="1">
        <f t="array" ref="AA441">_xlfn.IFS(
J441&lt;=K441*0.5,"Excellent",
J441&lt;=K441,"Good",
J441&lt;=K441*1.5,"At Risk",
TRUE,"Critical"
)</f>
        <v>Good</v>
      </c>
      <c r="AB441" t="str">
        <f t="shared" si="34"/>
        <v>No Rework</v>
      </c>
    </row>
    <row r="442" spans="1:28" x14ac:dyDescent="0.3">
      <c r="A442" t="s">
        <v>523</v>
      </c>
      <c r="B442" s="1">
        <v>45807</v>
      </c>
      <c r="C442" t="s">
        <v>95</v>
      </c>
      <c r="D442" t="s">
        <v>34</v>
      </c>
      <c r="E442" t="s">
        <v>23</v>
      </c>
      <c r="F442" t="s">
        <v>61</v>
      </c>
      <c r="G442" t="s">
        <v>62</v>
      </c>
      <c r="H442" t="s">
        <v>26</v>
      </c>
      <c r="I442" t="s">
        <v>88</v>
      </c>
      <c r="J442">
        <v>23.5</v>
      </c>
      <c r="K442">
        <v>12</v>
      </c>
      <c r="L442" t="s">
        <v>63</v>
      </c>
      <c r="M442">
        <v>1</v>
      </c>
      <c r="N442">
        <v>4.8</v>
      </c>
      <c r="O442">
        <v>320</v>
      </c>
      <c r="P442">
        <v>7520</v>
      </c>
      <c r="Q442" t="s">
        <v>44</v>
      </c>
      <c r="R442">
        <v>5</v>
      </c>
      <c r="S442" t="s">
        <v>30</v>
      </c>
      <c r="T442" t="s">
        <v>45</v>
      </c>
      <c r="U442" t="str">
        <f>TRIM(CLEAN(tbl_Operations[[#This Row],[Location]]))</f>
        <v>Mumbai</v>
      </c>
      <c r="V442" t="str">
        <f>TRIM(CLEAN(tbl_Operations[[#This Row],[Channel]]))</f>
        <v>Teams</v>
      </c>
      <c r="W442" t="str">
        <f t="shared" si="30"/>
        <v>Invoice Query</v>
      </c>
      <c r="X442" t="str">
        <f t="shared" si="31"/>
        <v>Sales</v>
      </c>
      <c r="Y442" t="str">
        <f t="shared" si="32"/>
        <v>SLA Breach</v>
      </c>
      <c r="Z442" t="str">
        <f t="shared" si="33"/>
        <v>Normal</v>
      </c>
      <c r="AA442" t="str" cm="1">
        <f t="array" ref="AA442">_xlfn.IFS(
J442&lt;=K442*0.5,"Excellent",
J442&lt;=K442,"Good",
J442&lt;=K442*1.5,"At Risk",
TRUE,"Critical"
)</f>
        <v>Critical</v>
      </c>
      <c r="AB442" t="str">
        <f t="shared" si="34"/>
        <v>Reworked</v>
      </c>
    </row>
    <row r="443" spans="1:28" x14ac:dyDescent="0.3">
      <c r="A443" t="s">
        <v>524</v>
      </c>
      <c r="B443" s="1">
        <v>45720</v>
      </c>
      <c r="C443" t="s">
        <v>95</v>
      </c>
      <c r="D443" t="s">
        <v>47</v>
      </c>
      <c r="E443" t="s">
        <v>74</v>
      </c>
      <c r="F443" t="s">
        <v>49</v>
      </c>
      <c r="G443" t="s">
        <v>62</v>
      </c>
      <c r="H443" t="s">
        <v>50</v>
      </c>
      <c r="I443" t="s">
        <v>27</v>
      </c>
      <c r="J443">
        <v>16.100000000000001</v>
      </c>
      <c r="K443">
        <v>48</v>
      </c>
      <c r="L443" t="s">
        <v>28</v>
      </c>
      <c r="M443">
        <v>0</v>
      </c>
      <c r="N443">
        <v>4.7</v>
      </c>
      <c r="O443">
        <v>450</v>
      </c>
      <c r="P443">
        <v>7245</v>
      </c>
      <c r="Q443" t="s">
        <v>79</v>
      </c>
      <c r="R443">
        <v>3</v>
      </c>
      <c r="S443" t="s">
        <v>58</v>
      </c>
      <c r="T443" t="s">
        <v>38</v>
      </c>
      <c r="U443" t="str">
        <f>TRIM(CLEAN(tbl_Operations[[#This Row],[Location]]))</f>
        <v>Gurugram</v>
      </c>
      <c r="V443" t="str">
        <f>TRIM(CLEAN(tbl_Operations[[#This Row],[Channel]]))</f>
        <v>Teams</v>
      </c>
      <c r="W443" t="str">
        <f t="shared" si="30"/>
        <v>System Issue</v>
      </c>
      <c r="X443" t="str">
        <f t="shared" si="31"/>
        <v>Sales</v>
      </c>
      <c r="Y443" t="str">
        <f t="shared" si="32"/>
        <v>Within SLA</v>
      </c>
      <c r="Z443" t="str">
        <f t="shared" si="33"/>
        <v>Normal</v>
      </c>
      <c r="AA443" t="str" cm="1">
        <f t="array" ref="AA443">_xlfn.IFS(
J443&lt;=K443*0.5,"Excellent",
J443&lt;=K443,"Good",
J443&lt;=K443*1.5,"At Risk",
TRUE,"Critical"
)</f>
        <v>Excellent</v>
      </c>
      <c r="AB443" t="str">
        <f t="shared" si="34"/>
        <v>No Rework</v>
      </c>
    </row>
    <row r="444" spans="1:28" x14ac:dyDescent="0.3">
      <c r="A444" t="s">
        <v>525</v>
      </c>
      <c r="B444" s="1">
        <v>45913</v>
      </c>
      <c r="C444" t="s">
        <v>54</v>
      </c>
      <c r="D444" t="s">
        <v>47</v>
      </c>
      <c r="E444" t="s">
        <v>78</v>
      </c>
      <c r="F444" t="s">
        <v>61</v>
      </c>
      <c r="G444" t="s">
        <v>62</v>
      </c>
      <c r="H444" t="s">
        <v>26</v>
      </c>
      <c r="I444" t="s">
        <v>27</v>
      </c>
      <c r="J444">
        <v>18.100000000000001</v>
      </c>
      <c r="K444">
        <v>12</v>
      </c>
      <c r="L444" t="s">
        <v>63</v>
      </c>
      <c r="M444">
        <v>1</v>
      </c>
      <c r="N444">
        <v>4.4000000000000004</v>
      </c>
      <c r="O444">
        <v>350</v>
      </c>
      <c r="P444">
        <v>6335</v>
      </c>
      <c r="Q444" t="s">
        <v>83</v>
      </c>
      <c r="R444">
        <v>9</v>
      </c>
      <c r="S444" t="s">
        <v>37</v>
      </c>
      <c r="T444" t="s">
        <v>68</v>
      </c>
      <c r="U444" t="str">
        <f>TRIM(CLEAN(tbl_Operations[[#This Row],[Location]]))</f>
        <v>Gurugram</v>
      </c>
      <c r="V444" t="str">
        <f>TRIM(CLEAN(tbl_Operations[[#This Row],[Channel]]))</f>
        <v>Teams</v>
      </c>
      <c r="W444" t="str">
        <f t="shared" si="30"/>
        <v>Access Request</v>
      </c>
      <c r="X444" t="str">
        <f t="shared" si="31"/>
        <v>Hr</v>
      </c>
      <c r="Y444" t="str">
        <f t="shared" si="32"/>
        <v>SLA Breach</v>
      </c>
      <c r="Z444" t="str">
        <f t="shared" si="33"/>
        <v>Normal</v>
      </c>
      <c r="AA444" t="str" cm="1">
        <f t="array" ref="AA444">_xlfn.IFS(
J444&lt;=K444*0.5,"Excellent",
J444&lt;=K444,"Good",
J444&lt;=K444*1.5,"At Risk",
TRUE,"Critical"
)</f>
        <v>Critical</v>
      </c>
      <c r="AB444" t="str">
        <f t="shared" si="34"/>
        <v>Reworked</v>
      </c>
    </row>
    <row r="445" spans="1:28" x14ac:dyDescent="0.3">
      <c r="A445" t="s">
        <v>526</v>
      </c>
      <c r="B445" s="1">
        <v>45893</v>
      </c>
      <c r="C445" t="s">
        <v>77</v>
      </c>
      <c r="D445" t="s">
        <v>41</v>
      </c>
      <c r="E445" t="s">
        <v>78</v>
      </c>
      <c r="F445" t="s">
        <v>61</v>
      </c>
      <c r="G445" t="s">
        <v>42</v>
      </c>
      <c r="H445" t="s">
        <v>26</v>
      </c>
      <c r="I445" t="s">
        <v>27</v>
      </c>
      <c r="J445">
        <v>14.8</v>
      </c>
      <c r="K445">
        <v>12</v>
      </c>
      <c r="L445" t="s">
        <v>63</v>
      </c>
      <c r="M445">
        <v>1</v>
      </c>
      <c r="N445">
        <v>3.9</v>
      </c>
      <c r="O445">
        <v>450</v>
      </c>
      <c r="P445">
        <v>6660</v>
      </c>
      <c r="Q445" t="s">
        <v>36</v>
      </c>
      <c r="R445">
        <v>8</v>
      </c>
      <c r="S445" t="s">
        <v>37</v>
      </c>
      <c r="T445" t="s">
        <v>102</v>
      </c>
      <c r="U445" t="str">
        <f>TRIM(CLEAN(tbl_Operations[[#This Row],[Location]]))</f>
        <v>Bengaluru</v>
      </c>
      <c r="V445" t="str">
        <f>TRIM(CLEAN(tbl_Operations[[#This Row],[Channel]]))</f>
        <v>Portal</v>
      </c>
      <c r="W445" t="str">
        <f t="shared" si="30"/>
        <v>Access Request</v>
      </c>
      <c r="X445" t="str">
        <f t="shared" si="31"/>
        <v>Finance</v>
      </c>
      <c r="Y445" t="str">
        <f t="shared" si="32"/>
        <v>SLA Breach</v>
      </c>
      <c r="Z445" t="str">
        <f t="shared" si="33"/>
        <v>Normal</v>
      </c>
      <c r="AA445" t="str" cm="1">
        <f t="array" ref="AA445">_xlfn.IFS(
J445&lt;=K445*0.5,"Excellent",
J445&lt;=K445,"Good",
J445&lt;=K445*1.5,"At Risk",
TRUE,"Critical"
)</f>
        <v>At Risk</v>
      </c>
      <c r="AB445" t="str">
        <f t="shared" si="34"/>
        <v>Reworked</v>
      </c>
    </row>
    <row r="446" spans="1:28" x14ac:dyDescent="0.3">
      <c r="A446" t="s">
        <v>527</v>
      </c>
      <c r="B446" s="1">
        <v>45919</v>
      </c>
      <c r="C446" t="s">
        <v>91</v>
      </c>
      <c r="D446" t="s">
        <v>34</v>
      </c>
      <c r="E446" t="s">
        <v>35</v>
      </c>
      <c r="F446" t="s">
        <v>61</v>
      </c>
      <c r="G446" t="s">
        <v>25</v>
      </c>
      <c r="H446" t="s">
        <v>26</v>
      </c>
      <c r="I446" t="s">
        <v>27</v>
      </c>
      <c r="J446">
        <v>15.3</v>
      </c>
      <c r="K446">
        <v>12</v>
      </c>
      <c r="L446" t="s">
        <v>63</v>
      </c>
      <c r="M446">
        <v>2</v>
      </c>
      <c r="N446">
        <v>3.9</v>
      </c>
      <c r="O446">
        <v>450</v>
      </c>
      <c r="P446">
        <v>6885</v>
      </c>
      <c r="Q446" t="s">
        <v>83</v>
      </c>
      <c r="R446">
        <v>9</v>
      </c>
      <c r="S446" t="s">
        <v>37</v>
      </c>
      <c r="T446" t="s">
        <v>45</v>
      </c>
      <c r="U446" t="str">
        <f>TRIM(CLEAN(tbl_Operations[[#This Row],[Location]]))</f>
        <v>Mumbai</v>
      </c>
      <c r="V446" t="str">
        <f>TRIM(CLEAN(tbl_Operations[[#This Row],[Channel]]))</f>
        <v>Email</v>
      </c>
      <c r="W446" t="str">
        <f t="shared" si="30"/>
        <v>Employee Query</v>
      </c>
      <c r="X446" t="str">
        <f t="shared" si="31"/>
        <v>Operations</v>
      </c>
      <c r="Y446" t="str">
        <f t="shared" si="32"/>
        <v>SLA Breach</v>
      </c>
      <c r="Z446" t="str">
        <f t="shared" si="33"/>
        <v>Normal</v>
      </c>
      <c r="AA446" t="str" cm="1">
        <f t="array" ref="AA446">_xlfn.IFS(
J446&lt;=K446*0.5,"Excellent",
J446&lt;=K446,"Good",
J446&lt;=K446*1.5,"At Risk",
TRUE,"Critical"
)</f>
        <v>At Risk</v>
      </c>
      <c r="AB446" t="str">
        <f t="shared" si="34"/>
        <v>Reworked</v>
      </c>
    </row>
    <row r="447" spans="1:28" x14ac:dyDescent="0.3">
      <c r="A447" t="s">
        <v>528</v>
      </c>
      <c r="B447" s="1">
        <v>45976</v>
      </c>
      <c r="C447" t="s">
        <v>40</v>
      </c>
      <c r="D447" t="s">
        <v>47</v>
      </c>
      <c r="E447" t="s">
        <v>92</v>
      </c>
      <c r="F447" t="s">
        <v>24</v>
      </c>
      <c r="G447" t="s">
        <v>25</v>
      </c>
      <c r="H447" t="s">
        <v>43</v>
      </c>
      <c r="I447" t="s">
        <v>27</v>
      </c>
      <c r="J447">
        <v>12.9</v>
      </c>
      <c r="K447">
        <v>24</v>
      </c>
      <c r="L447" t="s">
        <v>28</v>
      </c>
      <c r="M447">
        <v>1</v>
      </c>
      <c r="N447">
        <v>4.4000000000000004</v>
      </c>
      <c r="O447">
        <v>320</v>
      </c>
      <c r="P447">
        <v>4128</v>
      </c>
      <c r="Q447" t="s">
        <v>67</v>
      </c>
      <c r="R447">
        <v>11</v>
      </c>
      <c r="S447" t="s">
        <v>52</v>
      </c>
      <c r="T447" t="s">
        <v>68</v>
      </c>
      <c r="U447" t="str">
        <f>TRIM(CLEAN(tbl_Operations[[#This Row],[Location]]))</f>
        <v>Gurugram</v>
      </c>
      <c r="V447" t="str">
        <f>TRIM(CLEAN(tbl_Operations[[#This Row],[Channel]]))</f>
        <v>Email</v>
      </c>
      <c r="W447" t="str">
        <f t="shared" si="30"/>
        <v>Report Request</v>
      </c>
      <c r="X447" t="str">
        <f t="shared" si="31"/>
        <v>Procurement</v>
      </c>
      <c r="Y447" t="str">
        <f t="shared" si="32"/>
        <v>Within SLA</v>
      </c>
      <c r="Z447" t="str">
        <f t="shared" si="33"/>
        <v>Normal</v>
      </c>
      <c r="AA447" t="str" cm="1">
        <f t="array" ref="AA447">_xlfn.IFS(
J447&lt;=K447*0.5,"Excellent",
J447&lt;=K447,"Good",
J447&lt;=K447*1.5,"At Risk",
TRUE,"Critical"
)</f>
        <v>Good</v>
      </c>
      <c r="AB447" t="str">
        <f t="shared" si="34"/>
        <v>Reworked</v>
      </c>
    </row>
    <row r="448" spans="1:28" x14ac:dyDescent="0.3">
      <c r="A448" t="s">
        <v>529</v>
      </c>
      <c r="B448" s="1">
        <v>45715</v>
      </c>
      <c r="C448" t="s">
        <v>33</v>
      </c>
      <c r="D448" t="s">
        <v>47</v>
      </c>
      <c r="E448" t="s">
        <v>48</v>
      </c>
      <c r="F448" t="s">
        <v>49</v>
      </c>
      <c r="G448" t="s">
        <v>25</v>
      </c>
      <c r="H448" t="s">
        <v>43</v>
      </c>
      <c r="I448" t="s">
        <v>27</v>
      </c>
      <c r="J448">
        <v>35.1</v>
      </c>
      <c r="K448">
        <v>48</v>
      </c>
      <c r="L448" t="s">
        <v>28</v>
      </c>
      <c r="M448">
        <v>2</v>
      </c>
      <c r="N448">
        <v>3.1</v>
      </c>
      <c r="O448">
        <v>450</v>
      </c>
      <c r="P448">
        <v>15795</v>
      </c>
      <c r="Q448" t="s">
        <v>57</v>
      </c>
      <c r="R448">
        <v>2</v>
      </c>
      <c r="S448" t="s">
        <v>58</v>
      </c>
      <c r="T448" t="s">
        <v>84</v>
      </c>
      <c r="U448" t="str">
        <f>TRIM(CLEAN(tbl_Operations[[#This Row],[Location]]))</f>
        <v>Gurugram</v>
      </c>
      <c r="V448" t="str">
        <f>TRIM(CLEAN(tbl_Operations[[#This Row],[Channel]]))</f>
        <v>Email</v>
      </c>
      <c r="W448" t="str">
        <f t="shared" si="30"/>
        <v>Compliance Request</v>
      </c>
      <c r="X448" t="str">
        <f t="shared" si="31"/>
        <v>It</v>
      </c>
      <c r="Y448" t="str">
        <f t="shared" si="32"/>
        <v>Within SLA</v>
      </c>
      <c r="Z448" t="str">
        <f t="shared" si="33"/>
        <v>Normal</v>
      </c>
      <c r="AA448" t="str" cm="1">
        <f t="array" ref="AA448">_xlfn.IFS(
J448&lt;=K448*0.5,"Excellent",
J448&lt;=K448,"Good",
J448&lt;=K448*1.5,"At Risk",
TRUE,"Critical"
)</f>
        <v>Good</v>
      </c>
      <c r="AB448" t="str">
        <f t="shared" si="34"/>
        <v>Reworked</v>
      </c>
    </row>
    <row r="449" spans="1:28" x14ac:dyDescent="0.3">
      <c r="A449" t="s">
        <v>530</v>
      </c>
      <c r="B449" s="1">
        <v>45751</v>
      </c>
      <c r="C449" t="s">
        <v>77</v>
      </c>
      <c r="D449" t="s">
        <v>55</v>
      </c>
      <c r="E449" t="s">
        <v>70</v>
      </c>
      <c r="F449" t="s">
        <v>49</v>
      </c>
      <c r="G449" t="s">
        <v>62</v>
      </c>
      <c r="H449" t="s">
        <v>26</v>
      </c>
      <c r="I449" t="s">
        <v>88</v>
      </c>
      <c r="J449">
        <v>17.2</v>
      </c>
      <c r="K449">
        <v>48</v>
      </c>
      <c r="L449" t="s">
        <v>28</v>
      </c>
      <c r="M449">
        <v>3</v>
      </c>
      <c r="N449">
        <v>3.3</v>
      </c>
      <c r="O449">
        <v>400</v>
      </c>
      <c r="P449">
        <v>6880</v>
      </c>
      <c r="Q449" t="s">
        <v>89</v>
      </c>
      <c r="R449">
        <v>4</v>
      </c>
      <c r="S449" t="s">
        <v>30</v>
      </c>
      <c r="T449" t="s">
        <v>45</v>
      </c>
      <c r="U449" t="str">
        <f>TRIM(CLEAN(tbl_Operations[[#This Row],[Location]]))</f>
        <v>Hyderabad</v>
      </c>
      <c r="V449" t="str">
        <f>TRIM(CLEAN(tbl_Operations[[#This Row],[Channel]]))</f>
        <v>Teams</v>
      </c>
      <c r="W449" t="str">
        <f t="shared" si="30"/>
        <v>Data Correction</v>
      </c>
      <c r="X449" t="str">
        <f t="shared" si="31"/>
        <v>Finance</v>
      </c>
      <c r="Y449" t="str">
        <f t="shared" si="32"/>
        <v>Within SLA</v>
      </c>
      <c r="Z449" t="str">
        <f t="shared" si="33"/>
        <v>Normal</v>
      </c>
      <c r="AA449" t="str" cm="1">
        <f t="array" ref="AA449">_xlfn.IFS(
J449&lt;=K449*0.5,"Excellent",
J449&lt;=K449,"Good",
J449&lt;=K449*1.5,"At Risk",
TRUE,"Critical"
)</f>
        <v>Excellent</v>
      </c>
      <c r="AB449" t="str">
        <f t="shared" si="34"/>
        <v>Reworked</v>
      </c>
    </row>
    <row r="450" spans="1:28" x14ac:dyDescent="0.3">
      <c r="A450" t="s">
        <v>531</v>
      </c>
      <c r="B450" s="1">
        <v>45858</v>
      </c>
      <c r="C450" t="s">
        <v>54</v>
      </c>
      <c r="D450" t="s">
        <v>55</v>
      </c>
      <c r="E450" t="s">
        <v>35</v>
      </c>
      <c r="F450" t="s">
        <v>49</v>
      </c>
      <c r="G450" t="s">
        <v>25</v>
      </c>
      <c r="H450" t="s">
        <v>43</v>
      </c>
      <c r="I450" t="s">
        <v>27</v>
      </c>
      <c r="J450">
        <v>7.5</v>
      </c>
      <c r="K450">
        <v>48</v>
      </c>
      <c r="L450" t="s">
        <v>28</v>
      </c>
      <c r="M450">
        <v>0</v>
      </c>
      <c r="N450">
        <v>4.0999999999999996</v>
      </c>
      <c r="O450">
        <v>320</v>
      </c>
      <c r="P450">
        <v>2400</v>
      </c>
      <c r="Q450" t="s">
        <v>114</v>
      </c>
      <c r="R450">
        <v>7</v>
      </c>
      <c r="S450" t="s">
        <v>37</v>
      </c>
      <c r="T450" t="s">
        <v>102</v>
      </c>
      <c r="U450" t="str">
        <f>TRIM(CLEAN(tbl_Operations[[#This Row],[Location]]))</f>
        <v>Hyderabad</v>
      </c>
      <c r="V450" t="str">
        <f>TRIM(CLEAN(tbl_Operations[[#This Row],[Channel]]))</f>
        <v>Email</v>
      </c>
      <c r="W450" t="str">
        <f t="shared" ref="W450:W513" si="35">TRIM(CLEAN(E450))</f>
        <v>Employee Query</v>
      </c>
      <c r="X450" t="str">
        <f t="shared" ref="X450:X513" si="36">PROPER(TRIM(CLEAN(C450)))</f>
        <v>Hr</v>
      </c>
      <c r="Y450" t="str">
        <f t="shared" ref="Y450:Y513" si="37">IF(J450&lt;=K450,"Within SLA","SLA Breach")</f>
        <v>Within SLA</v>
      </c>
      <c r="Z450" t="str">
        <f t="shared" ref="Z450:Z513" si="38">IF(AND(F450="Critical",Y449="SLA Breach"),"Critical Risk","Normal")</f>
        <v>Normal</v>
      </c>
      <c r="AA450" t="str" cm="1">
        <f t="array" ref="AA450">_xlfn.IFS(
J450&lt;=K450*0.5,"Excellent",
J450&lt;=K450,"Good",
J450&lt;=K450*1.5,"At Risk",
TRUE,"Critical"
)</f>
        <v>Excellent</v>
      </c>
      <c r="AB450" t="str">
        <f t="shared" ref="AB450:AB513" si="39">IF(M450&gt;0,"Reworked","No Rework")</f>
        <v>No Rework</v>
      </c>
    </row>
    <row r="451" spans="1:28" x14ac:dyDescent="0.3">
      <c r="A451" t="s">
        <v>532</v>
      </c>
      <c r="B451" s="1">
        <v>45939</v>
      </c>
      <c r="C451" t="s">
        <v>40</v>
      </c>
      <c r="D451" t="s">
        <v>41</v>
      </c>
      <c r="E451" t="s">
        <v>23</v>
      </c>
      <c r="F451" t="s">
        <v>49</v>
      </c>
      <c r="G451" t="s">
        <v>25</v>
      </c>
      <c r="H451" t="s">
        <v>50</v>
      </c>
      <c r="I451" t="s">
        <v>27</v>
      </c>
      <c r="J451">
        <v>8.9</v>
      </c>
      <c r="K451">
        <v>48</v>
      </c>
      <c r="L451" t="s">
        <v>28</v>
      </c>
      <c r="M451">
        <v>0</v>
      </c>
      <c r="N451">
        <v>4.4000000000000004</v>
      </c>
      <c r="O451">
        <v>320</v>
      </c>
      <c r="P451">
        <v>2848</v>
      </c>
      <c r="Q451" t="s">
        <v>51</v>
      </c>
      <c r="R451">
        <v>10</v>
      </c>
      <c r="S451" t="s">
        <v>52</v>
      </c>
      <c r="T451" t="s">
        <v>84</v>
      </c>
      <c r="U451" t="str">
        <f>TRIM(CLEAN(tbl_Operations[[#This Row],[Location]]))</f>
        <v>Bengaluru</v>
      </c>
      <c r="V451" t="str">
        <f>TRIM(CLEAN(tbl_Operations[[#This Row],[Channel]]))</f>
        <v>Email</v>
      </c>
      <c r="W451" t="str">
        <f t="shared" si="35"/>
        <v>Invoice Query</v>
      </c>
      <c r="X451" t="str">
        <f t="shared" si="36"/>
        <v>Procurement</v>
      </c>
      <c r="Y451" t="str">
        <f t="shared" si="37"/>
        <v>Within SLA</v>
      </c>
      <c r="Z451" t="str">
        <f t="shared" si="38"/>
        <v>Normal</v>
      </c>
      <c r="AA451" t="str" cm="1">
        <f t="array" ref="AA451">_xlfn.IFS(
J451&lt;=K451*0.5,"Excellent",
J451&lt;=K451,"Good",
J451&lt;=K451*1.5,"At Risk",
TRUE,"Critical"
)</f>
        <v>Excellent</v>
      </c>
      <c r="AB451" t="str">
        <f t="shared" si="39"/>
        <v>No Rework</v>
      </c>
    </row>
    <row r="452" spans="1:28" x14ac:dyDescent="0.3">
      <c r="A452" t="s">
        <v>533</v>
      </c>
      <c r="B452" s="1">
        <v>45997</v>
      </c>
      <c r="C452" t="s">
        <v>77</v>
      </c>
      <c r="D452" t="s">
        <v>55</v>
      </c>
      <c r="E452" t="s">
        <v>74</v>
      </c>
      <c r="F452" t="s">
        <v>24</v>
      </c>
      <c r="G452" t="s">
        <v>81</v>
      </c>
      <c r="H452" t="s">
        <v>66</v>
      </c>
      <c r="I452" t="s">
        <v>101</v>
      </c>
      <c r="J452">
        <v>27.8</v>
      </c>
      <c r="K452">
        <v>24</v>
      </c>
      <c r="L452" t="s">
        <v>63</v>
      </c>
      <c r="M452">
        <v>0</v>
      </c>
      <c r="N452">
        <v>3.7</v>
      </c>
      <c r="O452">
        <v>450</v>
      </c>
      <c r="P452">
        <v>12510</v>
      </c>
      <c r="Q452" t="s">
        <v>71</v>
      </c>
      <c r="R452">
        <v>12</v>
      </c>
      <c r="S452" t="s">
        <v>52</v>
      </c>
      <c r="T452" t="s">
        <v>68</v>
      </c>
      <c r="U452" t="str">
        <f>TRIM(CLEAN(tbl_Operations[[#This Row],[Location]]))</f>
        <v>Hyderabad</v>
      </c>
      <c r="V452" t="str">
        <f>TRIM(CLEAN(tbl_Operations[[#This Row],[Channel]]))</f>
        <v>Phone</v>
      </c>
      <c r="W452" t="str">
        <f t="shared" si="35"/>
        <v>System Issue</v>
      </c>
      <c r="X452" t="str">
        <f t="shared" si="36"/>
        <v>Finance</v>
      </c>
      <c r="Y452" t="str">
        <f t="shared" si="37"/>
        <v>SLA Breach</v>
      </c>
      <c r="Z452" t="str">
        <f t="shared" si="38"/>
        <v>Normal</v>
      </c>
      <c r="AA452" t="str" cm="1">
        <f t="array" ref="AA452">_xlfn.IFS(
J452&lt;=K452*0.5,"Excellent",
J452&lt;=K452,"Good",
J452&lt;=K452*1.5,"At Risk",
TRUE,"Critical"
)</f>
        <v>At Risk</v>
      </c>
      <c r="AB452" t="str">
        <f t="shared" si="39"/>
        <v>No Rework</v>
      </c>
    </row>
    <row r="453" spans="1:28" x14ac:dyDescent="0.3">
      <c r="A453" t="s">
        <v>534</v>
      </c>
      <c r="B453" s="1">
        <v>45909</v>
      </c>
      <c r="C453" t="s">
        <v>91</v>
      </c>
      <c r="D453" t="s">
        <v>34</v>
      </c>
      <c r="E453" t="s">
        <v>48</v>
      </c>
      <c r="F453" t="s">
        <v>24</v>
      </c>
      <c r="G453" t="s">
        <v>42</v>
      </c>
      <c r="H453" t="s">
        <v>26</v>
      </c>
      <c r="I453" t="s">
        <v>27</v>
      </c>
      <c r="J453">
        <v>19</v>
      </c>
      <c r="K453">
        <v>24</v>
      </c>
      <c r="L453" t="s">
        <v>28</v>
      </c>
      <c r="M453">
        <v>0</v>
      </c>
      <c r="N453">
        <v>4.5</v>
      </c>
      <c r="O453">
        <v>450</v>
      </c>
      <c r="P453">
        <v>8550</v>
      </c>
      <c r="Q453" t="s">
        <v>83</v>
      </c>
      <c r="R453">
        <v>9</v>
      </c>
      <c r="S453" t="s">
        <v>37</v>
      </c>
      <c r="T453" t="s">
        <v>38</v>
      </c>
      <c r="U453" t="str">
        <f>TRIM(CLEAN(tbl_Operations[[#This Row],[Location]]))</f>
        <v>Mumbai</v>
      </c>
      <c r="V453" t="str">
        <f>TRIM(CLEAN(tbl_Operations[[#This Row],[Channel]]))</f>
        <v>Portal</v>
      </c>
      <c r="W453" t="str">
        <f t="shared" si="35"/>
        <v>Compliance Request</v>
      </c>
      <c r="X453" t="str">
        <f t="shared" si="36"/>
        <v>Operations</v>
      </c>
      <c r="Y453" t="str">
        <f t="shared" si="37"/>
        <v>Within SLA</v>
      </c>
      <c r="Z453" t="str">
        <f t="shared" si="38"/>
        <v>Normal</v>
      </c>
      <c r="AA453" t="str" cm="1">
        <f t="array" ref="AA453">_xlfn.IFS(
J453&lt;=K453*0.5,"Excellent",
J453&lt;=K453,"Good",
J453&lt;=K453*1.5,"At Risk",
TRUE,"Critical"
)</f>
        <v>Good</v>
      </c>
      <c r="AB453" t="str">
        <f t="shared" si="39"/>
        <v>No Rework</v>
      </c>
    </row>
    <row r="454" spans="1:28" x14ac:dyDescent="0.3">
      <c r="A454" t="s">
        <v>535</v>
      </c>
      <c r="B454" s="1">
        <v>45775</v>
      </c>
      <c r="C454" t="s">
        <v>33</v>
      </c>
      <c r="D454" t="s">
        <v>41</v>
      </c>
      <c r="E454" t="s">
        <v>78</v>
      </c>
      <c r="F454" t="s">
        <v>24</v>
      </c>
      <c r="G454" t="s">
        <v>25</v>
      </c>
      <c r="H454" t="s">
        <v>26</v>
      </c>
      <c r="I454" t="s">
        <v>27</v>
      </c>
      <c r="J454">
        <v>9.1999999999999993</v>
      </c>
      <c r="K454">
        <v>24</v>
      </c>
      <c r="L454" t="s">
        <v>28</v>
      </c>
      <c r="M454">
        <v>1</v>
      </c>
      <c r="N454">
        <v>4.5999999999999996</v>
      </c>
      <c r="O454">
        <v>350</v>
      </c>
      <c r="P454">
        <v>3220</v>
      </c>
      <c r="Q454" t="s">
        <v>89</v>
      </c>
      <c r="R454">
        <v>4</v>
      </c>
      <c r="S454" t="s">
        <v>30</v>
      </c>
      <c r="T454" t="s">
        <v>31</v>
      </c>
      <c r="U454" t="str">
        <f>TRIM(CLEAN(tbl_Operations[[#This Row],[Location]]))</f>
        <v>Bengaluru</v>
      </c>
      <c r="V454" t="str">
        <f>TRIM(CLEAN(tbl_Operations[[#This Row],[Channel]]))</f>
        <v>Email</v>
      </c>
      <c r="W454" t="str">
        <f t="shared" si="35"/>
        <v>Access Request</v>
      </c>
      <c r="X454" t="str">
        <f t="shared" si="36"/>
        <v>It</v>
      </c>
      <c r="Y454" t="str">
        <f t="shared" si="37"/>
        <v>Within SLA</v>
      </c>
      <c r="Z454" t="str">
        <f t="shared" si="38"/>
        <v>Normal</v>
      </c>
      <c r="AA454" t="str" cm="1">
        <f t="array" ref="AA454">_xlfn.IFS(
J454&lt;=K454*0.5,"Excellent",
J454&lt;=K454,"Good",
J454&lt;=K454*1.5,"At Risk",
TRUE,"Critical"
)</f>
        <v>Excellent</v>
      </c>
      <c r="AB454" t="str">
        <f t="shared" si="39"/>
        <v>Reworked</v>
      </c>
    </row>
    <row r="455" spans="1:28" x14ac:dyDescent="0.3">
      <c r="A455" t="s">
        <v>536</v>
      </c>
      <c r="B455" s="1">
        <v>45871</v>
      </c>
      <c r="C455" t="s">
        <v>54</v>
      </c>
      <c r="D455" t="s">
        <v>41</v>
      </c>
      <c r="E455" t="s">
        <v>78</v>
      </c>
      <c r="F455" t="s">
        <v>24</v>
      </c>
      <c r="G455" t="s">
        <v>81</v>
      </c>
      <c r="H455" t="s">
        <v>43</v>
      </c>
      <c r="I455" t="s">
        <v>27</v>
      </c>
      <c r="J455">
        <v>3.3</v>
      </c>
      <c r="K455">
        <v>24</v>
      </c>
      <c r="L455" t="s">
        <v>28</v>
      </c>
      <c r="M455">
        <v>0</v>
      </c>
      <c r="N455">
        <v>4.5999999999999996</v>
      </c>
      <c r="O455">
        <v>450</v>
      </c>
      <c r="P455">
        <v>1485</v>
      </c>
      <c r="Q455" t="s">
        <v>36</v>
      </c>
      <c r="R455">
        <v>8</v>
      </c>
      <c r="S455" t="s">
        <v>37</v>
      </c>
      <c r="T455" t="s">
        <v>68</v>
      </c>
      <c r="U455" t="str">
        <f>TRIM(CLEAN(tbl_Operations[[#This Row],[Location]]))</f>
        <v>Bengaluru</v>
      </c>
      <c r="V455" t="str">
        <f>TRIM(CLEAN(tbl_Operations[[#This Row],[Channel]]))</f>
        <v>Phone</v>
      </c>
      <c r="W455" t="str">
        <f t="shared" si="35"/>
        <v>Access Request</v>
      </c>
      <c r="X455" t="str">
        <f t="shared" si="36"/>
        <v>Hr</v>
      </c>
      <c r="Y455" t="str">
        <f t="shared" si="37"/>
        <v>Within SLA</v>
      </c>
      <c r="Z455" t="str">
        <f t="shared" si="38"/>
        <v>Normal</v>
      </c>
      <c r="AA455" t="str" cm="1">
        <f t="array" ref="AA455">_xlfn.IFS(
J455&lt;=K455*0.5,"Excellent",
J455&lt;=K455,"Good",
J455&lt;=K455*1.5,"At Risk",
TRUE,"Critical"
)</f>
        <v>Excellent</v>
      </c>
      <c r="AB455" t="str">
        <f t="shared" si="39"/>
        <v>No Rework</v>
      </c>
    </row>
    <row r="456" spans="1:28" x14ac:dyDescent="0.3">
      <c r="A456" t="s">
        <v>537</v>
      </c>
      <c r="B456" s="1">
        <v>45983</v>
      </c>
      <c r="C456" t="s">
        <v>54</v>
      </c>
      <c r="D456" t="s">
        <v>47</v>
      </c>
      <c r="E456" t="s">
        <v>78</v>
      </c>
      <c r="F456" t="s">
        <v>24</v>
      </c>
      <c r="G456" t="s">
        <v>62</v>
      </c>
      <c r="H456" t="s">
        <v>66</v>
      </c>
      <c r="I456" t="s">
        <v>88</v>
      </c>
      <c r="J456">
        <v>35.5</v>
      </c>
      <c r="K456">
        <v>24</v>
      </c>
      <c r="L456" t="s">
        <v>63</v>
      </c>
      <c r="M456">
        <v>1</v>
      </c>
      <c r="N456">
        <v>4</v>
      </c>
      <c r="O456">
        <v>400</v>
      </c>
      <c r="P456">
        <v>14200</v>
      </c>
      <c r="Q456" t="s">
        <v>67</v>
      </c>
      <c r="R456">
        <v>11</v>
      </c>
      <c r="S456" t="s">
        <v>52</v>
      </c>
      <c r="T456" t="s">
        <v>68</v>
      </c>
      <c r="U456" t="str">
        <f>TRIM(CLEAN(tbl_Operations[[#This Row],[Location]]))</f>
        <v>Gurugram</v>
      </c>
      <c r="V456" t="str">
        <f>TRIM(CLEAN(tbl_Operations[[#This Row],[Channel]]))</f>
        <v>Teams</v>
      </c>
      <c r="W456" t="str">
        <f t="shared" si="35"/>
        <v>Access Request</v>
      </c>
      <c r="X456" t="str">
        <f t="shared" si="36"/>
        <v>Hr</v>
      </c>
      <c r="Y456" t="str">
        <f t="shared" si="37"/>
        <v>SLA Breach</v>
      </c>
      <c r="Z456" t="str">
        <f t="shared" si="38"/>
        <v>Normal</v>
      </c>
      <c r="AA456" t="str" cm="1">
        <f t="array" ref="AA456">_xlfn.IFS(
J456&lt;=K456*0.5,"Excellent",
J456&lt;=K456,"Good",
J456&lt;=K456*1.5,"At Risk",
TRUE,"Critical"
)</f>
        <v>At Risk</v>
      </c>
      <c r="AB456" t="str">
        <f t="shared" si="39"/>
        <v>Reworked</v>
      </c>
    </row>
    <row r="457" spans="1:28" x14ac:dyDescent="0.3">
      <c r="A457" t="s">
        <v>538</v>
      </c>
      <c r="B457" s="1">
        <v>45844</v>
      </c>
      <c r="C457" t="s">
        <v>54</v>
      </c>
      <c r="D457" t="s">
        <v>55</v>
      </c>
      <c r="E457" t="s">
        <v>74</v>
      </c>
      <c r="F457" t="s">
        <v>49</v>
      </c>
      <c r="G457" t="s">
        <v>42</v>
      </c>
      <c r="H457" t="s">
        <v>66</v>
      </c>
      <c r="I457" t="s">
        <v>27</v>
      </c>
      <c r="J457">
        <v>9.3000000000000007</v>
      </c>
      <c r="K457">
        <v>48</v>
      </c>
      <c r="L457" t="s">
        <v>28</v>
      </c>
      <c r="M457">
        <v>1</v>
      </c>
      <c r="N457">
        <v>4.4000000000000004</v>
      </c>
      <c r="O457">
        <v>400</v>
      </c>
      <c r="P457">
        <v>3720</v>
      </c>
      <c r="Q457" t="s">
        <v>114</v>
      </c>
      <c r="R457">
        <v>7</v>
      </c>
      <c r="S457" t="s">
        <v>37</v>
      </c>
      <c r="T457" t="s">
        <v>102</v>
      </c>
      <c r="U457" t="str">
        <f>TRIM(CLEAN(tbl_Operations[[#This Row],[Location]]))</f>
        <v>Hyderabad</v>
      </c>
      <c r="V457" t="str">
        <f>TRIM(CLEAN(tbl_Operations[[#This Row],[Channel]]))</f>
        <v>Portal</v>
      </c>
      <c r="W457" t="str">
        <f t="shared" si="35"/>
        <v>System Issue</v>
      </c>
      <c r="X457" t="str">
        <f t="shared" si="36"/>
        <v>Hr</v>
      </c>
      <c r="Y457" t="str">
        <f t="shared" si="37"/>
        <v>Within SLA</v>
      </c>
      <c r="Z457" t="str">
        <f t="shared" si="38"/>
        <v>Normal</v>
      </c>
      <c r="AA457" t="str" cm="1">
        <f t="array" ref="AA457">_xlfn.IFS(
J457&lt;=K457*0.5,"Excellent",
J457&lt;=K457,"Good",
J457&lt;=K457*1.5,"At Risk",
TRUE,"Critical"
)</f>
        <v>Excellent</v>
      </c>
      <c r="AB457" t="str">
        <f t="shared" si="39"/>
        <v>Reworked</v>
      </c>
    </row>
    <row r="458" spans="1:28" x14ac:dyDescent="0.3">
      <c r="A458" t="s">
        <v>539</v>
      </c>
      <c r="B458" s="1">
        <v>45941</v>
      </c>
      <c r="C458" t="s">
        <v>54</v>
      </c>
      <c r="D458" t="s">
        <v>34</v>
      </c>
      <c r="E458" t="s">
        <v>92</v>
      </c>
      <c r="F458" t="s">
        <v>24</v>
      </c>
      <c r="G458" t="s">
        <v>42</v>
      </c>
      <c r="H458" t="s">
        <v>50</v>
      </c>
      <c r="I458" t="s">
        <v>27</v>
      </c>
      <c r="J458">
        <v>4.4000000000000004</v>
      </c>
      <c r="K458">
        <v>24</v>
      </c>
      <c r="L458" t="s">
        <v>28</v>
      </c>
      <c r="M458">
        <v>1</v>
      </c>
      <c r="N458">
        <v>4.5</v>
      </c>
      <c r="O458">
        <v>400</v>
      </c>
      <c r="P458">
        <v>1760</v>
      </c>
      <c r="Q458" t="s">
        <v>51</v>
      </c>
      <c r="R458">
        <v>10</v>
      </c>
      <c r="S458" t="s">
        <v>52</v>
      </c>
      <c r="T458" t="s">
        <v>68</v>
      </c>
      <c r="U458" t="str">
        <f>TRIM(CLEAN(tbl_Operations[[#This Row],[Location]]))</f>
        <v>Mumbai</v>
      </c>
      <c r="V458" t="str">
        <f>TRIM(CLEAN(tbl_Operations[[#This Row],[Channel]]))</f>
        <v>Portal</v>
      </c>
      <c r="W458" t="str">
        <f t="shared" si="35"/>
        <v>Report Request</v>
      </c>
      <c r="X458" t="str">
        <f t="shared" si="36"/>
        <v>Hr</v>
      </c>
      <c r="Y458" t="str">
        <f t="shared" si="37"/>
        <v>Within SLA</v>
      </c>
      <c r="Z458" t="str">
        <f t="shared" si="38"/>
        <v>Normal</v>
      </c>
      <c r="AA458" t="str" cm="1">
        <f t="array" ref="AA458">_xlfn.IFS(
J458&lt;=K458*0.5,"Excellent",
J458&lt;=K458,"Good",
J458&lt;=K458*1.5,"At Risk",
TRUE,"Critical"
)</f>
        <v>Excellent</v>
      </c>
      <c r="AB458" t="str">
        <f t="shared" si="39"/>
        <v>Reworked</v>
      </c>
    </row>
    <row r="459" spans="1:28" x14ac:dyDescent="0.3">
      <c r="A459" t="s">
        <v>540</v>
      </c>
      <c r="B459" s="1">
        <v>45743</v>
      </c>
      <c r="C459" t="s">
        <v>91</v>
      </c>
      <c r="D459" t="s">
        <v>55</v>
      </c>
      <c r="E459" t="s">
        <v>78</v>
      </c>
      <c r="F459" t="s">
        <v>541</v>
      </c>
      <c r="G459" t="s">
        <v>25</v>
      </c>
      <c r="H459" t="s">
        <v>75</v>
      </c>
      <c r="I459" t="s">
        <v>101</v>
      </c>
      <c r="J459">
        <v>1.5</v>
      </c>
      <c r="K459">
        <v>24</v>
      </c>
      <c r="L459" t="s">
        <v>28</v>
      </c>
      <c r="M459">
        <v>0</v>
      </c>
      <c r="N459">
        <v>4.8</v>
      </c>
      <c r="O459">
        <v>320</v>
      </c>
      <c r="P459">
        <v>480</v>
      </c>
      <c r="Q459" t="s">
        <v>79</v>
      </c>
      <c r="R459">
        <v>3</v>
      </c>
      <c r="S459" t="s">
        <v>58</v>
      </c>
      <c r="T459" t="s">
        <v>84</v>
      </c>
      <c r="U459" t="str">
        <f>TRIM(CLEAN(tbl_Operations[[#This Row],[Location]]))</f>
        <v>Hyderabad</v>
      </c>
      <c r="V459" t="str">
        <f>TRIM(CLEAN(tbl_Operations[[#This Row],[Channel]]))</f>
        <v>Email</v>
      </c>
      <c r="W459" t="str">
        <f t="shared" si="35"/>
        <v>Access Request</v>
      </c>
      <c r="X459" t="str">
        <f t="shared" si="36"/>
        <v>Operations</v>
      </c>
      <c r="Y459" t="str">
        <f t="shared" si="37"/>
        <v>Within SLA</v>
      </c>
      <c r="Z459" t="str">
        <f t="shared" si="38"/>
        <v>Normal</v>
      </c>
      <c r="AA459" t="str" cm="1">
        <f t="array" ref="AA459">_xlfn.IFS(
J459&lt;=K459*0.5,"Excellent",
J459&lt;=K459,"Good",
J459&lt;=K459*1.5,"At Risk",
TRUE,"Critical"
)</f>
        <v>Excellent</v>
      </c>
      <c r="AB459" t="str">
        <f t="shared" si="39"/>
        <v>No Rework</v>
      </c>
    </row>
    <row r="460" spans="1:28" x14ac:dyDescent="0.3">
      <c r="A460" t="s">
        <v>542</v>
      </c>
      <c r="B460" s="1">
        <v>45841</v>
      </c>
      <c r="C460" t="s">
        <v>40</v>
      </c>
      <c r="D460" t="s">
        <v>47</v>
      </c>
      <c r="E460" t="s">
        <v>48</v>
      </c>
      <c r="F460" t="s">
        <v>49</v>
      </c>
      <c r="G460" t="s">
        <v>25</v>
      </c>
      <c r="H460" t="s">
        <v>43</v>
      </c>
      <c r="I460" t="s">
        <v>27</v>
      </c>
      <c r="J460">
        <v>20.9</v>
      </c>
      <c r="K460">
        <v>48</v>
      </c>
      <c r="L460" t="s">
        <v>28</v>
      </c>
      <c r="M460">
        <v>0</v>
      </c>
      <c r="N460">
        <v>3.9</v>
      </c>
      <c r="O460">
        <v>350</v>
      </c>
      <c r="P460">
        <v>7315</v>
      </c>
      <c r="Q460" t="s">
        <v>114</v>
      </c>
      <c r="R460">
        <v>7</v>
      </c>
      <c r="S460" t="s">
        <v>37</v>
      </c>
      <c r="T460" t="s">
        <v>84</v>
      </c>
      <c r="U460" t="str">
        <f>TRIM(CLEAN(tbl_Operations[[#This Row],[Location]]))</f>
        <v>Gurugram</v>
      </c>
      <c r="V460" t="str">
        <f>TRIM(CLEAN(tbl_Operations[[#This Row],[Channel]]))</f>
        <v>Email</v>
      </c>
      <c r="W460" t="str">
        <f t="shared" si="35"/>
        <v>Compliance Request</v>
      </c>
      <c r="X460" t="str">
        <f t="shared" si="36"/>
        <v>Procurement</v>
      </c>
      <c r="Y460" t="str">
        <f t="shared" si="37"/>
        <v>Within SLA</v>
      </c>
      <c r="Z460" t="str">
        <f t="shared" si="38"/>
        <v>Normal</v>
      </c>
      <c r="AA460" t="str" cm="1">
        <f t="array" ref="AA460">_xlfn.IFS(
J460&lt;=K460*0.5,"Excellent",
J460&lt;=K460,"Good",
J460&lt;=K460*1.5,"At Risk",
TRUE,"Critical"
)</f>
        <v>Excellent</v>
      </c>
      <c r="AB460" t="str">
        <f t="shared" si="39"/>
        <v>No Rework</v>
      </c>
    </row>
    <row r="461" spans="1:28" x14ac:dyDescent="0.3">
      <c r="A461" t="s">
        <v>543</v>
      </c>
      <c r="B461" s="1">
        <v>46018</v>
      </c>
      <c r="C461" t="s">
        <v>40</v>
      </c>
      <c r="D461" t="s">
        <v>60</v>
      </c>
      <c r="E461" t="s">
        <v>56</v>
      </c>
      <c r="F461" t="s">
        <v>49</v>
      </c>
      <c r="G461" t="s">
        <v>42</v>
      </c>
      <c r="H461" t="s">
        <v>66</v>
      </c>
      <c r="I461" t="s">
        <v>88</v>
      </c>
      <c r="J461">
        <v>30.6</v>
      </c>
      <c r="K461">
        <v>48</v>
      </c>
      <c r="L461" t="s">
        <v>28</v>
      </c>
      <c r="M461">
        <v>2</v>
      </c>
      <c r="N461">
        <v>3.9</v>
      </c>
      <c r="O461">
        <v>400</v>
      </c>
      <c r="P461">
        <v>12240</v>
      </c>
      <c r="Q461" t="s">
        <v>71</v>
      </c>
      <c r="R461">
        <v>12</v>
      </c>
      <c r="S461" t="s">
        <v>52</v>
      </c>
      <c r="T461" t="s">
        <v>68</v>
      </c>
      <c r="U461" t="str">
        <f>TRIM(CLEAN(tbl_Operations[[#This Row],[Location]]))</f>
        <v>Pune</v>
      </c>
      <c r="V461" t="str">
        <f>TRIM(CLEAN(tbl_Operations[[#This Row],[Channel]]))</f>
        <v>Portal</v>
      </c>
      <c r="W461" t="str">
        <f t="shared" si="35"/>
        <v>Vendor Query</v>
      </c>
      <c r="X461" t="str">
        <f t="shared" si="36"/>
        <v>Procurement</v>
      </c>
      <c r="Y461" t="str">
        <f t="shared" si="37"/>
        <v>Within SLA</v>
      </c>
      <c r="Z461" t="str">
        <f t="shared" si="38"/>
        <v>Normal</v>
      </c>
      <c r="AA461" t="str" cm="1">
        <f t="array" ref="AA461">_xlfn.IFS(
J461&lt;=K461*0.5,"Excellent",
J461&lt;=K461,"Good",
J461&lt;=K461*1.5,"At Risk",
TRUE,"Critical"
)</f>
        <v>Good</v>
      </c>
      <c r="AB461" t="str">
        <f t="shared" si="39"/>
        <v>Reworked</v>
      </c>
    </row>
    <row r="462" spans="1:28" x14ac:dyDescent="0.3">
      <c r="A462" t="s">
        <v>544</v>
      </c>
      <c r="B462" s="1">
        <v>45854</v>
      </c>
      <c r="C462" t="s">
        <v>54</v>
      </c>
      <c r="D462" t="s">
        <v>34</v>
      </c>
      <c r="E462" t="s">
        <v>48</v>
      </c>
      <c r="F462" t="s">
        <v>24</v>
      </c>
      <c r="G462" t="s">
        <v>25</v>
      </c>
      <c r="H462" t="s">
        <v>75</v>
      </c>
      <c r="I462" t="s">
        <v>27</v>
      </c>
      <c r="J462">
        <v>9.4</v>
      </c>
      <c r="K462">
        <v>24</v>
      </c>
      <c r="L462" t="s">
        <v>28</v>
      </c>
      <c r="M462">
        <v>0</v>
      </c>
      <c r="N462">
        <v>4.4000000000000004</v>
      </c>
      <c r="O462">
        <v>320</v>
      </c>
      <c r="P462">
        <v>3008</v>
      </c>
      <c r="Q462" t="s">
        <v>114</v>
      </c>
      <c r="R462">
        <v>7</v>
      </c>
      <c r="S462" t="s">
        <v>37</v>
      </c>
      <c r="T462" t="s">
        <v>86</v>
      </c>
      <c r="U462" t="str">
        <f>TRIM(CLEAN(tbl_Operations[[#This Row],[Location]]))</f>
        <v>Mumbai</v>
      </c>
      <c r="V462" t="str">
        <f>TRIM(CLEAN(tbl_Operations[[#This Row],[Channel]]))</f>
        <v>Email</v>
      </c>
      <c r="W462" t="str">
        <f t="shared" si="35"/>
        <v>Compliance Request</v>
      </c>
      <c r="X462" t="str">
        <f t="shared" si="36"/>
        <v>Hr</v>
      </c>
      <c r="Y462" t="str">
        <f t="shared" si="37"/>
        <v>Within SLA</v>
      </c>
      <c r="Z462" t="str">
        <f t="shared" si="38"/>
        <v>Normal</v>
      </c>
      <c r="AA462" t="str" cm="1">
        <f t="array" ref="AA462">_xlfn.IFS(
J462&lt;=K462*0.5,"Excellent",
J462&lt;=K462,"Good",
J462&lt;=K462*1.5,"At Risk",
TRUE,"Critical"
)</f>
        <v>Excellent</v>
      </c>
      <c r="AB462" t="str">
        <f t="shared" si="39"/>
        <v>No Rework</v>
      </c>
    </row>
    <row r="463" spans="1:28" x14ac:dyDescent="0.3">
      <c r="A463" t="s">
        <v>545</v>
      </c>
      <c r="B463" s="1">
        <v>45804</v>
      </c>
      <c r="C463" t="s">
        <v>91</v>
      </c>
      <c r="D463" t="s">
        <v>55</v>
      </c>
      <c r="E463" t="s">
        <v>92</v>
      </c>
      <c r="F463" t="s">
        <v>24</v>
      </c>
      <c r="G463" t="s">
        <v>25</v>
      </c>
      <c r="H463" t="s">
        <v>66</v>
      </c>
      <c r="I463" t="s">
        <v>27</v>
      </c>
      <c r="J463">
        <v>13.8</v>
      </c>
      <c r="K463">
        <v>24</v>
      </c>
      <c r="L463" t="s">
        <v>28</v>
      </c>
      <c r="M463">
        <v>1</v>
      </c>
      <c r="N463">
        <v>4.0999999999999996</v>
      </c>
      <c r="O463">
        <v>450</v>
      </c>
      <c r="P463">
        <v>6210</v>
      </c>
      <c r="Q463" t="s">
        <v>44</v>
      </c>
      <c r="R463">
        <v>5</v>
      </c>
      <c r="S463" t="s">
        <v>30</v>
      </c>
      <c r="T463" t="s">
        <v>38</v>
      </c>
      <c r="U463" t="str">
        <f>TRIM(CLEAN(tbl_Operations[[#This Row],[Location]]))</f>
        <v>Hyderabad</v>
      </c>
      <c r="V463" t="str">
        <f>TRIM(CLEAN(tbl_Operations[[#This Row],[Channel]]))</f>
        <v>Email</v>
      </c>
      <c r="W463" t="str">
        <f t="shared" si="35"/>
        <v>Report Request</v>
      </c>
      <c r="X463" t="str">
        <f t="shared" si="36"/>
        <v>Operations</v>
      </c>
      <c r="Y463" t="str">
        <f t="shared" si="37"/>
        <v>Within SLA</v>
      </c>
      <c r="Z463" t="str">
        <f t="shared" si="38"/>
        <v>Normal</v>
      </c>
      <c r="AA463" t="str" cm="1">
        <f t="array" ref="AA463">_xlfn.IFS(
J463&lt;=K463*0.5,"Excellent",
J463&lt;=K463,"Good",
J463&lt;=K463*1.5,"At Risk",
TRUE,"Critical"
)</f>
        <v>Good</v>
      </c>
      <c r="AB463" t="str">
        <f t="shared" si="39"/>
        <v>Reworked</v>
      </c>
    </row>
    <row r="464" spans="1:28" x14ac:dyDescent="0.3">
      <c r="A464" t="s">
        <v>546</v>
      </c>
      <c r="B464" s="1">
        <v>45658</v>
      </c>
      <c r="C464" t="s">
        <v>54</v>
      </c>
      <c r="D464" t="s">
        <v>73</v>
      </c>
      <c r="E464" t="s">
        <v>74</v>
      </c>
      <c r="F464" t="s">
        <v>49</v>
      </c>
      <c r="G464" t="s">
        <v>42</v>
      </c>
      <c r="H464" t="s">
        <v>75</v>
      </c>
      <c r="I464" t="s">
        <v>27</v>
      </c>
      <c r="J464">
        <v>21</v>
      </c>
      <c r="K464">
        <v>48</v>
      </c>
      <c r="L464" t="s">
        <v>28</v>
      </c>
      <c r="M464">
        <v>0</v>
      </c>
      <c r="N464">
        <v>4.7</v>
      </c>
      <c r="O464">
        <v>320</v>
      </c>
      <c r="P464">
        <v>6720</v>
      </c>
      <c r="Q464" t="s">
        <v>64</v>
      </c>
      <c r="R464">
        <v>1</v>
      </c>
      <c r="S464" t="s">
        <v>58</v>
      </c>
      <c r="T464" t="s">
        <v>86</v>
      </c>
      <c r="U464" t="str">
        <f>TRIM(CLEAN(tbl_Operations[[#This Row],[Location]]))</f>
        <v>Chennai</v>
      </c>
      <c r="V464" t="str">
        <f>TRIM(CLEAN(tbl_Operations[[#This Row],[Channel]]))</f>
        <v>Portal</v>
      </c>
      <c r="W464" t="str">
        <f t="shared" si="35"/>
        <v>System Issue</v>
      </c>
      <c r="X464" t="str">
        <f t="shared" si="36"/>
        <v>Hr</v>
      </c>
      <c r="Y464" t="str">
        <f t="shared" si="37"/>
        <v>Within SLA</v>
      </c>
      <c r="Z464" t="str">
        <f t="shared" si="38"/>
        <v>Normal</v>
      </c>
      <c r="AA464" t="str" cm="1">
        <f t="array" ref="AA464">_xlfn.IFS(
J464&lt;=K464*0.5,"Excellent",
J464&lt;=K464,"Good",
J464&lt;=K464*1.5,"At Risk",
TRUE,"Critical"
)</f>
        <v>Excellent</v>
      </c>
      <c r="AB464" t="str">
        <f t="shared" si="39"/>
        <v>No Rework</v>
      </c>
    </row>
    <row r="465" spans="1:28" x14ac:dyDescent="0.3">
      <c r="A465" t="s">
        <v>547</v>
      </c>
      <c r="B465" s="1">
        <v>45688</v>
      </c>
      <c r="C465" t="s">
        <v>77</v>
      </c>
      <c r="D465" t="s">
        <v>34</v>
      </c>
      <c r="E465" t="s">
        <v>35</v>
      </c>
      <c r="F465" t="s">
        <v>49</v>
      </c>
      <c r="G465" t="s">
        <v>42</v>
      </c>
      <c r="H465" t="s">
        <v>43</v>
      </c>
      <c r="I465" t="s">
        <v>27</v>
      </c>
      <c r="J465">
        <v>8.1</v>
      </c>
      <c r="K465">
        <v>48</v>
      </c>
      <c r="L465" t="s">
        <v>28</v>
      </c>
      <c r="M465">
        <v>0</v>
      </c>
      <c r="N465">
        <v>4.2</v>
      </c>
      <c r="O465">
        <v>350</v>
      </c>
      <c r="P465">
        <v>2835</v>
      </c>
      <c r="Q465" t="s">
        <v>64</v>
      </c>
      <c r="R465">
        <v>1</v>
      </c>
      <c r="S465" t="s">
        <v>58</v>
      </c>
      <c r="T465" t="s">
        <v>45</v>
      </c>
      <c r="U465" t="str">
        <f>TRIM(CLEAN(tbl_Operations[[#This Row],[Location]]))</f>
        <v>Mumbai</v>
      </c>
      <c r="V465" t="str">
        <f>TRIM(CLEAN(tbl_Operations[[#This Row],[Channel]]))</f>
        <v>Portal</v>
      </c>
      <c r="W465" t="str">
        <f t="shared" si="35"/>
        <v>Employee Query</v>
      </c>
      <c r="X465" t="str">
        <f t="shared" si="36"/>
        <v>Finance</v>
      </c>
      <c r="Y465" t="str">
        <f t="shared" si="37"/>
        <v>Within SLA</v>
      </c>
      <c r="Z465" t="str">
        <f t="shared" si="38"/>
        <v>Normal</v>
      </c>
      <c r="AA465" t="str" cm="1">
        <f t="array" ref="AA465">_xlfn.IFS(
J465&lt;=K465*0.5,"Excellent",
J465&lt;=K465,"Good",
J465&lt;=K465*1.5,"At Risk",
TRUE,"Critical"
)</f>
        <v>Excellent</v>
      </c>
      <c r="AB465" t="str">
        <f t="shared" si="39"/>
        <v>No Rework</v>
      </c>
    </row>
    <row r="466" spans="1:28" x14ac:dyDescent="0.3">
      <c r="A466" t="s">
        <v>548</v>
      </c>
      <c r="B466" s="1">
        <v>45795</v>
      </c>
      <c r="C466" t="s">
        <v>40</v>
      </c>
      <c r="D466" t="s">
        <v>34</v>
      </c>
      <c r="E466" t="s">
        <v>74</v>
      </c>
      <c r="F466" t="s">
        <v>24</v>
      </c>
      <c r="G466" t="s">
        <v>42</v>
      </c>
      <c r="H466" t="s">
        <v>26</v>
      </c>
      <c r="I466" t="s">
        <v>27</v>
      </c>
      <c r="J466">
        <v>23.8</v>
      </c>
      <c r="K466">
        <v>24</v>
      </c>
      <c r="L466" t="s">
        <v>28</v>
      </c>
      <c r="M466">
        <v>0</v>
      </c>
      <c r="N466">
        <v>4.2</v>
      </c>
      <c r="O466">
        <v>280</v>
      </c>
      <c r="P466">
        <v>6664</v>
      </c>
      <c r="Q466" t="s">
        <v>44</v>
      </c>
      <c r="R466">
        <v>5</v>
      </c>
      <c r="S466" t="s">
        <v>30</v>
      </c>
      <c r="T466" t="s">
        <v>102</v>
      </c>
      <c r="U466" t="str">
        <f>TRIM(CLEAN(tbl_Operations[[#This Row],[Location]]))</f>
        <v>Mumbai</v>
      </c>
      <c r="V466" t="str">
        <f>TRIM(CLEAN(tbl_Operations[[#This Row],[Channel]]))</f>
        <v>Portal</v>
      </c>
      <c r="W466" t="str">
        <f t="shared" si="35"/>
        <v>System Issue</v>
      </c>
      <c r="X466" t="str">
        <f t="shared" si="36"/>
        <v>Procurement</v>
      </c>
      <c r="Y466" t="str">
        <f t="shared" si="37"/>
        <v>Within SLA</v>
      </c>
      <c r="Z466" t="str">
        <f t="shared" si="38"/>
        <v>Normal</v>
      </c>
      <c r="AA466" t="str" cm="1">
        <f t="array" ref="AA466">_xlfn.IFS(
J466&lt;=K466*0.5,"Excellent",
J466&lt;=K466,"Good",
J466&lt;=K466*1.5,"At Risk",
TRUE,"Critical"
)</f>
        <v>Good</v>
      </c>
      <c r="AB466" t="str">
        <f t="shared" si="39"/>
        <v>No Rework</v>
      </c>
    </row>
    <row r="467" spans="1:28" x14ac:dyDescent="0.3">
      <c r="A467" t="s">
        <v>549</v>
      </c>
      <c r="B467" s="1">
        <v>45739</v>
      </c>
      <c r="C467" t="s">
        <v>54</v>
      </c>
      <c r="D467" t="s">
        <v>41</v>
      </c>
      <c r="E467" t="s">
        <v>35</v>
      </c>
      <c r="F467" t="s">
        <v>24</v>
      </c>
      <c r="G467" t="s">
        <v>42</v>
      </c>
      <c r="H467" t="s">
        <v>50</v>
      </c>
      <c r="I467" t="s">
        <v>27</v>
      </c>
      <c r="J467">
        <v>11.1</v>
      </c>
      <c r="K467">
        <v>24</v>
      </c>
      <c r="L467" t="s">
        <v>28</v>
      </c>
      <c r="M467">
        <v>0</v>
      </c>
      <c r="N467">
        <v>4.9000000000000004</v>
      </c>
      <c r="O467">
        <v>400</v>
      </c>
      <c r="P467">
        <v>4440</v>
      </c>
      <c r="Q467" t="s">
        <v>79</v>
      </c>
      <c r="R467">
        <v>3</v>
      </c>
      <c r="S467" t="s">
        <v>58</v>
      </c>
      <c r="T467" t="s">
        <v>102</v>
      </c>
      <c r="U467" t="str">
        <f>TRIM(CLEAN(tbl_Operations[[#This Row],[Location]]))</f>
        <v>Bengaluru</v>
      </c>
      <c r="V467" t="str">
        <f>TRIM(CLEAN(tbl_Operations[[#This Row],[Channel]]))</f>
        <v>Portal</v>
      </c>
      <c r="W467" t="str">
        <f t="shared" si="35"/>
        <v>Employee Query</v>
      </c>
      <c r="X467" t="str">
        <f t="shared" si="36"/>
        <v>Hr</v>
      </c>
      <c r="Y467" t="str">
        <f t="shared" si="37"/>
        <v>Within SLA</v>
      </c>
      <c r="Z467" t="str">
        <f t="shared" si="38"/>
        <v>Normal</v>
      </c>
      <c r="AA467" t="str" cm="1">
        <f t="array" ref="AA467">_xlfn.IFS(
J467&lt;=K467*0.5,"Excellent",
J467&lt;=K467,"Good",
J467&lt;=K467*1.5,"At Risk",
TRUE,"Critical"
)</f>
        <v>Excellent</v>
      </c>
      <c r="AB467" t="str">
        <f t="shared" si="39"/>
        <v>No Rework</v>
      </c>
    </row>
    <row r="468" spans="1:28" x14ac:dyDescent="0.3">
      <c r="A468" t="s">
        <v>550</v>
      </c>
      <c r="B468" s="1">
        <v>45746</v>
      </c>
      <c r="C468" t="s">
        <v>77</v>
      </c>
      <c r="D468" t="s">
        <v>55</v>
      </c>
      <c r="E468" t="s">
        <v>70</v>
      </c>
      <c r="F468" t="s">
        <v>24</v>
      </c>
      <c r="G468" t="s">
        <v>25</v>
      </c>
      <c r="H468" t="s">
        <v>66</v>
      </c>
      <c r="I468" t="s">
        <v>27</v>
      </c>
      <c r="J468">
        <v>6.8</v>
      </c>
      <c r="K468">
        <v>24</v>
      </c>
      <c r="L468" t="s">
        <v>28</v>
      </c>
      <c r="M468">
        <v>1</v>
      </c>
      <c r="N468">
        <v>4.5</v>
      </c>
      <c r="O468">
        <v>350</v>
      </c>
      <c r="P468">
        <v>2380</v>
      </c>
      <c r="Q468" t="s">
        <v>79</v>
      </c>
      <c r="R468">
        <v>3</v>
      </c>
      <c r="S468" t="s">
        <v>58</v>
      </c>
      <c r="T468" t="s">
        <v>102</v>
      </c>
      <c r="U468" t="str">
        <f>TRIM(CLEAN(tbl_Operations[[#This Row],[Location]]))</f>
        <v>Hyderabad</v>
      </c>
      <c r="V468" t="str">
        <f>TRIM(CLEAN(tbl_Operations[[#This Row],[Channel]]))</f>
        <v>Email</v>
      </c>
      <c r="W468" t="str">
        <f t="shared" si="35"/>
        <v>Data Correction</v>
      </c>
      <c r="X468" t="str">
        <f t="shared" si="36"/>
        <v>Finance</v>
      </c>
      <c r="Y468" t="str">
        <f t="shared" si="37"/>
        <v>Within SLA</v>
      </c>
      <c r="Z468" t="str">
        <f t="shared" si="38"/>
        <v>Normal</v>
      </c>
      <c r="AA468" t="str" cm="1">
        <f t="array" ref="AA468">_xlfn.IFS(
J468&lt;=K468*0.5,"Excellent",
J468&lt;=K468,"Good",
J468&lt;=K468*1.5,"At Risk",
TRUE,"Critical"
)</f>
        <v>Excellent</v>
      </c>
      <c r="AB468" t="str">
        <f t="shared" si="39"/>
        <v>Reworked</v>
      </c>
    </row>
    <row r="469" spans="1:28" x14ac:dyDescent="0.3">
      <c r="A469" t="s">
        <v>551</v>
      </c>
      <c r="B469" s="1">
        <v>45677</v>
      </c>
      <c r="C469" t="s">
        <v>33</v>
      </c>
      <c r="D469" t="s">
        <v>41</v>
      </c>
      <c r="E469" t="s">
        <v>35</v>
      </c>
      <c r="F469" t="s">
        <v>24</v>
      </c>
      <c r="G469" t="s">
        <v>25</v>
      </c>
      <c r="H469" t="s">
        <v>50</v>
      </c>
      <c r="I469" t="s">
        <v>27</v>
      </c>
      <c r="J469">
        <v>15.6</v>
      </c>
      <c r="K469">
        <v>24</v>
      </c>
      <c r="L469" t="s">
        <v>28</v>
      </c>
      <c r="M469">
        <v>0</v>
      </c>
      <c r="N469">
        <v>5</v>
      </c>
      <c r="O469">
        <v>400</v>
      </c>
      <c r="P469">
        <v>6240</v>
      </c>
      <c r="Q469" t="s">
        <v>64</v>
      </c>
      <c r="R469">
        <v>1</v>
      </c>
      <c r="S469" t="s">
        <v>58</v>
      </c>
      <c r="T469" t="s">
        <v>31</v>
      </c>
      <c r="U469" t="str">
        <f>TRIM(CLEAN(tbl_Operations[[#This Row],[Location]]))</f>
        <v>Bengaluru</v>
      </c>
      <c r="V469" t="str">
        <f>TRIM(CLEAN(tbl_Operations[[#This Row],[Channel]]))</f>
        <v>Email</v>
      </c>
      <c r="W469" t="str">
        <f t="shared" si="35"/>
        <v>Employee Query</v>
      </c>
      <c r="X469" t="str">
        <f t="shared" si="36"/>
        <v>It</v>
      </c>
      <c r="Y469" t="str">
        <f t="shared" si="37"/>
        <v>Within SLA</v>
      </c>
      <c r="Z469" t="str">
        <f t="shared" si="38"/>
        <v>Normal</v>
      </c>
      <c r="AA469" t="str" cm="1">
        <f t="array" ref="AA469">_xlfn.IFS(
J469&lt;=K469*0.5,"Excellent",
J469&lt;=K469,"Good",
J469&lt;=K469*1.5,"At Risk",
TRUE,"Critical"
)</f>
        <v>Good</v>
      </c>
      <c r="AB469" t="str">
        <f t="shared" si="39"/>
        <v>No Rework</v>
      </c>
    </row>
    <row r="470" spans="1:28" x14ac:dyDescent="0.3">
      <c r="A470" t="s">
        <v>552</v>
      </c>
      <c r="B470" s="1">
        <v>45696</v>
      </c>
      <c r="C470" t="s">
        <v>54</v>
      </c>
      <c r="D470" t="s">
        <v>22</v>
      </c>
      <c r="E470" t="s">
        <v>48</v>
      </c>
      <c r="F470" t="s">
        <v>49</v>
      </c>
      <c r="G470" t="s">
        <v>42</v>
      </c>
      <c r="H470" t="s">
        <v>26</v>
      </c>
      <c r="I470" t="s">
        <v>101</v>
      </c>
      <c r="J470">
        <v>28.5</v>
      </c>
      <c r="K470">
        <v>48</v>
      </c>
      <c r="L470" t="s">
        <v>28</v>
      </c>
      <c r="M470">
        <v>1</v>
      </c>
      <c r="N470">
        <v>4</v>
      </c>
      <c r="O470">
        <v>280</v>
      </c>
      <c r="P470">
        <v>7980</v>
      </c>
      <c r="Q470" t="s">
        <v>57</v>
      </c>
      <c r="R470">
        <v>2</v>
      </c>
      <c r="S470" t="s">
        <v>58</v>
      </c>
      <c r="T470" t="s">
        <v>68</v>
      </c>
      <c r="U470" t="str">
        <f>TRIM(CLEAN(tbl_Operations[[#This Row],[Location]]))</f>
        <v>Noida</v>
      </c>
      <c r="V470" t="str">
        <f>TRIM(CLEAN(tbl_Operations[[#This Row],[Channel]]))</f>
        <v>Portal</v>
      </c>
      <c r="W470" t="str">
        <f t="shared" si="35"/>
        <v>Compliance Request</v>
      </c>
      <c r="X470" t="str">
        <f t="shared" si="36"/>
        <v>Hr</v>
      </c>
      <c r="Y470" t="str">
        <f t="shared" si="37"/>
        <v>Within SLA</v>
      </c>
      <c r="Z470" t="str">
        <f t="shared" si="38"/>
        <v>Normal</v>
      </c>
      <c r="AA470" t="str" cm="1">
        <f t="array" ref="AA470">_xlfn.IFS(
J470&lt;=K470*0.5,"Excellent",
J470&lt;=K470,"Good",
J470&lt;=K470*1.5,"At Risk",
TRUE,"Critical"
)</f>
        <v>Good</v>
      </c>
      <c r="AB470" t="str">
        <f t="shared" si="39"/>
        <v>Reworked</v>
      </c>
    </row>
    <row r="471" spans="1:28" x14ac:dyDescent="0.3">
      <c r="A471" t="s">
        <v>553</v>
      </c>
      <c r="B471" s="1">
        <v>45803</v>
      </c>
      <c r="C471" t="s">
        <v>54</v>
      </c>
      <c r="D471" t="s">
        <v>22</v>
      </c>
      <c r="E471" t="s">
        <v>35</v>
      </c>
      <c r="F471" t="s">
        <v>49</v>
      </c>
      <c r="G471" t="s">
        <v>42</v>
      </c>
      <c r="H471" t="s">
        <v>50</v>
      </c>
      <c r="I471" t="s">
        <v>101</v>
      </c>
      <c r="J471">
        <v>18.399999999999999</v>
      </c>
      <c r="K471">
        <v>48</v>
      </c>
      <c r="L471" t="s">
        <v>28</v>
      </c>
      <c r="M471">
        <v>0</v>
      </c>
      <c r="N471">
        <v>4.5</v>
      </c>
      <c r="O471">
        <v>450</v>
      </c>
      <c r="P471">
        <v>8280</v>
      </c>
      <c r="Q471" t="s">
        <v>44</v>
      </c>
      <c r="R471">
        <v>5</v>
      </c>
      <c r="S471" t="s">
        <v>30</v>
      </c>
      <c r="T471" t="s">
        <v>31</v>
      </c>
      <c r="U471" t="str">
        <f>TRIM(CLEAN(tbl_Operations[[#This Row],[Location]]))</f>
        <v>Noida</v>
      </c>
      <c r="V471" t="str">
        <f>TRIM(CLEAN(tbl_Operations[[#This Row],[Channel]]))</f>
        <v>Portal</v>
      </c>
      <c r="W471" t="str">
        <f t="shared" si="35"/>
        <v>Employee Query</v>
      </c>
      <c r="X471" t="str">
        <f t="shared" si="36"/>
        <v>Hr</v>
      </c>
      <c r="Y471" t="str">
        <f t="shared" si="37"/>
        <v>Within SLA</v>
      </c>
      <c r="Z471" t="str">
        <f t="shared" si="38"/>
        <v>Normal</v>
      </c>
      <c r="AA471" t="str" cm="1">
        <f t="array" ref="AA471">_xlfn.IFS(
J471&lt;=K471*0.5,"Excellent",
J471&lt;=K471,"Good",
J471&lt;=K471*1.5,"At Risk",
TRUE,"Critical"
)</f>
        <v>Excellent</v>
      </c>
      <c r="AB471" t="str">
        <f t="shared" si="39"/>
        <v>No Rework</v>
      </c>
    </row>
    <row r="472" spans="1:28" x14ac:dyDescent="0.3">
      <c r="A472" t="s">
        <v>554</v>
      </c>
      <c r="B472" s="1">
        <v>45984</v>
      </c>
      <c r="C472" t="s">
        <v>91</v>
      </c>
      <c r="D472" t="s">
        <v>60</v>
      </c>
      <c r="E472" t="s">
        <v>74</v>
      </c>
      <c r="F472" t="s">
        <v>24</v>
      </c>
      <c r="G472" t="s">
        <v>42</v>
      </c>
      <c r="H472" t="s">
        <v>66</v>
      </c>
      <c r="I472" t="s">
        <v>88</v>
      </c>
      <c r="J472">
        <v>13.1</v>
      </c>
      <c r="K472">
        <v>24</v>
      </c>
      <c r="L472" t="s">
        <v>28</v>
      </c>
      <c r="M472">
        <v>2</v>
      </c>
      <c r="N472">
        <v>4.7</v>
      </c>
      <c r="O472">
        <v>400</v>
      </c>
      <c r="P472">
        <v>5240</v>
      </c>
      <c r="Q472" t="s">
        <v>67</v>
      </c>
      <c r="R472">
        <v>11</v>
      </c>
      <c r="S472" t="s">
        <v>52</v>
      </c>
      <c r="T472" t="s">
        <v>102</v>
      </c>
      <c r="U472" t="str">
        <f>TRIM(CLEAN(tbl_Operations[[#This Row],[Location]]))</f>
        <v>Pune</v>
      </c>
      <c r="V472" t="str">
        <f>TRIM(CLEAN(tbl_Operations[[#This Row],[Channel]]))</f>
        <v>Portal</v>
      </c>
      <c r="W472" t="str">
        <f t="shared" si="35"/>
        <v>System Issue</v>
      </c>
      <c r="X472" t="str">
        <f t="shared" si="36"/>
        <v>Operations</v>
      </c>
      <c r="Y472" t="str">
        <f t="shared" si="37"/>
        <v>Within SLA</v>
      </c>
      <c r="Z472" t="str">
        <f t="shared" si="38"/>
        <v>Normal</v>
      </c>
      <c r="AA472" t="str" cm="1">
        <f t="array" ref="AA472">_xlfn.IFS(
J472&lt;=K472*0.5,"Excellent",
J472&lt;=K472,"Good",
J472&lt;=K472*1.5,"At Risk",
TRUE,"Critical"
)</f>
        <v>Good</v>
      </c>
      <c r="AB472" t="str">
        <f t="shared" si="39"/>
        <v>Reworked</v>
      </c>
    </row>
    <row r="473" spans="1:28" x14ac:dyDescent="0.3">
      <c r="A473" t="s">
        <v>555</v>
      </c>
      <c r="B473" s="1">
        <v>45942</v>
      </c>
      <c r="C473" t="s">
        <v>21</v>
      </c>
      <c r="D473" t="s">
        <v>60</v>
      </c>
      <c r="E473" t="s">
        <v>92</v>
      </c>
      <c r="F473" t="s">
        <v>24</v>
      </c>
      <c r="G473" t="s">
        <v>42</v>
      </c>
      <c r="H473" t="s">
        <v>26</v>
      </c>
      <c r="I473" t="s">
        <v>27</v>
      </c>
      <c r="J473">
        <v>9.6</v>
      </c>
      <c r="K473">
        <v>24</v>
      </c>
      <c r="L473" t="s">
        <v>28</v>
      </c>
      <c r="M473">
        <v>2</v>
      </c>
      <c r="N473">
        <v>4.0999999999999996</v>
      </c>
      <c r="O473">
        <v>450</v>
      </c>
      <c r="P473">
        <v>4320</v>
      </c>
      <c r="Q473" t="s">
        <v>51</v>
      </c>
      <c r="R473">
        <v>10</v>
      </c>
      <c r="S473" t="s">
        <v>52</v>
      </c>
      <c r="T473" t="s">
        <v>102</v>
      </c>
      <c r="U473" t="str">
        <f>TRIM(CLEAN(tbl_Operations[[#This Row],[Location]]))</f>
        <v>Pune</v>
      </c>
      <c r="V473" t="str">
        <f>TRIM(CLEAN(tbl_Operations[[#This Row],[Channel]]))</f>
        <v>Portal</v>
      </c>
      <c r="W473" t="str">
        <f t="shared" si="35"/>
        <v>Report Request</v>
      </c>
      <c r="X473" t="str">
        <f t="shared" si="36"/>
        <v>Customer Support</v>
      </c>
      <c r="Y473" t="str">
        <f t="shared" si="37"/>
        <v>Within SLA</v>
      </c>
      <c r="Z473" t="str">
        <f t="shared" si="38"/>
        <v>Normal</v>
      </c>
      <c r="AA473" t="str" cm="1">
        <f t="array" ref="AA473">_xlfn.IFS(
J473&lt;=K473*0.5,"Excellent",
J473&lt;=K473,"Good",
J473&lt;=K473*1.5,"At Risk",
TRUE,"Critical"
)</f>
        <v>Excellent</v>
      </c>
      <c r="AB473" t="str">
        <f t="shared" si="39"/>
        <v>Reworked</v>
      </c>
    </row>
    <row r="474" spans="1:28" x14ac:dyDescent="0.3">
      <c r="A474" t="s">
        <v>556</v>
      </c>
      <c r="B474" s="1">
        <v>45666</v>
      </c>
      <c r="C474" t="s">
        <v>33</v>
      </c>
      <c r="D474" t="s">
        <v>47</v>
      </c>
      <c r="E474" t="s">
        <v>23</v>
      </c>
      <c r="F474" t="s">
        <v>49</v>
      </c>
      <c r="G474" t="s">
        <v>25</v>
      </c>
      <c r="H474" t="s">
        <v>26</v>
      </c>
      <c r="I474" t="s">
        <v>27</v>
      </c>
      <c r="J474">
        <v>6.7</v>
      </c>
      <c r="K474">
        <v>48</v>
      </c>
      <c r="L474" t="s">
        <v>28</v>
      </c>
      <c r="M474">
        <v>0</v>
      </c>
      <c r="N474">
        <v>5</v>
      </c>
      <c r="O474">
        <v>320</v>
      </c>
      <c r="P474">
        <v>2144</v>
      </c>
      <c r="Q474" t="s">
        <v>64</v>
      </c>
      <c r="R474">
        <v>1</v>
      </c>
      <c r="S474" t="s">
        <v>58</v>
      </c>
      <c r="T474" t="s">
        <v>84</v>
      </c>
      <c r="U474" t="str">
        <f>TRIM(CLEAN(tbl_Operations[[#This Row],[Location]]))</f>
        <v>Gurugram</v>
      </c>
      <c r="V474" t="str">
        <f>TRIM(CLEAN(tbl_Operations[[#This Row],[Channel]]))</f>
        <v>Email</v>
      </c>
      <c r="W474" t="str">
        <f t="shared" si="35"/>
        <v>Invoice Query</v>
      </c>
      <c r="X474" t="str">
        <f t="shared" si="36"/>
        <v>It</v>
      </c>
      <c r="Y474" t="str">
        <f t="shared" si="37"/>
        <v>Within SLA</v>
      </c>
      <c r="Z474" t="str">
        <f t="shared" si="38"/>
        <v>Normal</v>
      </c>
      <c r="AA474" t="str" cm="1">
        <f t="array" ref="AA474">_xlfn.IFS(
J474&lt;=K474*0.5,"Excellent",
J474&lt;=K474,"Good",
J474&lt;=K474*1.5,"At Risk",
TRUE,"Critical"
)</f>
        <v>Excellent</v>
      </c>
      <c r="AB474" t="str">
        <f t="shared" si="39"/>
        <v>No Rework</v>
      </c>
    </row>
    <row r="475" spans="1:28" x14ac:dyDescent="0.3">
      <c r="A475" t="s">
        <v>557</v>
      </c>
      <c r="B475" s="1">
        <v>45767</v>
      </c>
      <c r="C475" t="s">
        <v>77</v>
      </c>
      <c r="D475" t="s">
        <v>47</v>
      </c>
      <c r="E475" t="s">
        <v>23</v>
      </c>
      <c r="F475" t="s">
        <v>24</v>
      </c>
      <c r="G475" t="s">
        <v>42</v>
      </c>
      <c r="H475" t="s">
        <v>50</v>
      </c>
      <c r="I475" t="s">
        <v>27</v>
      </c>
      <c r="J475">
        <v>14.3</v>
      </c>
      <c r="K475">
        <v>24</v>
      </c>
      <c r="L475" t="s">
        <v>28</v>
      </c>
      <c r="M475">
        <v>1</v>
      </c>
      <c r="N475">
        <v>3.9</v>
      </c>
      <c r="O475">
        <v>400</v>
      </c>
      <c r="P475">
        <v>5720</v>
      </c>
      <c r="Q475" t="s">
        <v>89</v>
      </c>
      <c r="R475">
        <v>4</v>
      </c>
      <c r="S475" t="s">
        <v>30</v>
      </c>
      <c r="T475" t="s">
        <v>102</v>
      </c>
      <c r="U475" t="str">
        <f>TRIM(CLEAN(tbl_Operations[[#This Row],[Location]]))</f>
        <v>Gurugram</v>
      </c>
      <c r="V475" t="str">
        <f>TRIM(CLEAN(tbl_Operations[[#This Row],[Channel]]))</f>
        <v>Portal</v>
      </c>
      <c r="W475" t="str">
        <f t="shared" si="35"/>
        <v>Invoice Query</v>
      </c>
      <c r="X475" t="str">
        <f t="shared" si="36"/>
        <v>Finance</v>
      </c>
      <c r="Y475" t="str">
        <f t="shared" si="37"/>
        <v>Within SLA</v>
      </c>
      <c r="Z475" t="str">
        <f t="shared" si="38"/>
        <v>Normal</v>
      </c>
      <c r="AA475" t="str" cm="1">
        <f t="array" ref="AA475">_xlfn.IFS(
J475&lt;=K475*0.5,"Excellent",
J475&lt;=K475,"Good",
J475&lt;=K475*1.5,"At Risk",
TRUE,"Critical"
)</f>
        <v>Good</v>
      </c>
      <c r="AB475" t="str">
        <f t="shared" si="39"/>
        <v>Reworked</v>
      </c>
    </row>
    <row r="476" spans="1:28" x14ac:dyDescent="0.3">
      <c r="A476" t="s">
        <v>558</v>
      </c>
      <c r="B476" s="1">
        <v>45763</v>
      </c>
      <c r="C476" t="s">
        <v>77</v>
      </c>
      <c r="D476" t="s">
        <v>41</v>
      </c>
      <c r="E476" t="s">
        <v>92</v>
      </c>
      <c r="F476" t="s">
        <v>24</v>
      </c>
      <c r="G476" t="s">
        <v>42</v>
      </c>
      <c r="H476" t="s">
        <v>43</v>
      </c>
      <c r="I476" t="s">
        <v>88</v>
      </c>
      <c r="J476">
        <v>12.9</v>
      </c>
      <c r="K476">
        <v>24</v>
      </c>
      <c r="L476" t="s">
        <v>28</v>
      </c>
      <c r="M476">
        <v>1</v>
      </c>
      <c r="N476">
        <v>5</v>
      </c>
      <c r="O476">
        <v>320</v>
      </c>
      <c r="P476">
        <v>4128</v>
      </c>
      <c r="Q476" t="s">
        <v>89</v>
      </c>
      <c r="R476">
        <v>4</v>
      </c>
      <c r="S476" t="s">
        <v>30</v>
      </c>
      <c r="T476" t="s">
        <v>86</v>
      </c>
      <c r="U476" t="str">
        <f>TRIM(CLEAN(tbl_Operations[[#This Row],[Location]]))</f>
        <v>Bengaluru</v>
      </c>
      <c r="V476" t="str">
        <f>TRIM(CLEAN(tbl_Operations[[#This Row],[Channel]]))</f>
        <v>Portal</v>
      </c>
      <c r="W476" t="str">
        <f t="shared" si="35"/>
        <v>Report Request</v>
      </c>
      <c r="X476" t="str">
        <f t="shared" si="36"/>
        <v>Finance</v>
      </c>
      <c r="Y476" t="str">
        <f t="shared" si="37"/>
        <v>Within SLA</v>
      </c>
      <c r="Z476" t="str">
        <f t="shared" si="38"/>
        <v>Normal</v>
      </c>
      <c r="AA476" t="str" cm="1">
        <f t="array" ref="AA476">_xlfn.IFS(
J476&lt;=K476*0.5,"Excellent",
J476&lt;=K476,"Good",
J476&lt;=K476*1.5,"At Risk",
TRUE,"Critical"
)</f>
        <v>Good</v>
      </c>
      <c r="AB476" t="str">
        <f t="shared" si="39"/>
        <v>Reworked</v>
      </c>
    </row>
    <row r="477" spans="1:28" x14ac:dyDescent="0.3">
      <c r="A477" t="s">
        <v>559</v>
      </c>
      <c r="B477" s="1">
        <v>45795</v>
      </c>
      <c r="C477" t="s">
        <v>40</v>
      </c>
      <c r="D477" t="s">
        <v>34</v>
      </c>
      <c r="E477" t="s">
        <v>23</v>
      </c>
      <c r="F477" t="s">
        <v>49</v>
      </c>
      <c r="G477" t="s">
        <v>62</v>
      </c>
      <c r="H477" t="s">
        <v>26</v>
      </c>
      <c r="I477" t="s">
        <v>27</v>
      </c>
      <c r="J477">
        <v>4.4000000000000004</v>
      </c>
      <c r="K477">
        <v>48</v>
      </c>
      <c r="L477" t="s">
        <v>28</v>
      </c>
      <c r="M477">
        <v>1</v>
      </c>
      <c r="N477">
        <v>4.7</v>
      </c>
      <c r="O477">
        <v>350</v>
      </c>
      <c r="P477">
        <v>1540</v>
      </c>
      <c r="Q477" t="s">
        <v>44</v>
      </c>
      <c r="R477">
        <v>5</v>
      </c>
      <c r="S477" t="s">
        <v>30</v>
      </c>
      <c r="T477" t="s">
        <v>102</v>
      </c>
      <c r="U477" t="str">
        <f>TRIM(CLEAN(tbl_Operations[[#This Row],[Location]]))</f>
        <v>Mumbai</v>
      </c>
      <c r="V477" t="str">
        <f>TRIM(CLEAN(tbl_Operations[[#This Row],[Channel]]))</f>
        <v>Teams</v>
      </c>
      <c r="W477" t="str">
        <f t="shared" si="35"/>
        <v>Invoice Query</v>
      </c>
      <c r="X477" t="str">
        <f t="shared" si="36"/>
        <v>Procurement</v>
      </c>
      <c r="Y477" t="str">
        <f t="shared" si="37"/>
        <v>Within SLA</v>
      </c>
      <c r="Z477" t="str">
        <f t="shared" si="38"/>
        <v>Normal</v>
      </c>
      <c r="AA477" t="str" cm="1">
        <f t="array" ref="AA477">_xlfn.IFS(
J477&lt;=K477*0.5,"Excellent",
J477&lt;=K477,"Good",
J477&lt;=K477*1.5,"At Risk",
TRUE,"Critical"
)</f>
        <v>Excellent</v>
      </c>
      <c r="AB477" t="str">
        <f t="shared" si="39"/>
        <v>Reworked</v>
      </c>
    </row>
    <row r="478" spans="1:28" x14ac:dyDescent="0.3">
      <c r="A478" t="s">
        <v>560</v>
      </c>
      <c r="B478" s="1">
        <v>45911</v>
      </c>
      <c r="C478" t="s">
        <v>91</v>
      </c>
      <c r="D478" t="s">
        <v>22</v>
      </c>
      <c r="E478" t="s">
        <v>70</v>
      </c>
      <c r="F478" t="s">
        <v>49</v>
      </c>
      <c r="G478" t="s">
        <v>42</v>
      </c>
      <c r="H478" t="s">
        <v>75</v>
      </c>
      <c r="I478" t="s">
        <v>27</v>
      </c>
      <c r="J478">
        <v>18.100000000000001</v>
      </c>
      <c r="K478">
        <v>48</v>
      </c>
      <c r="L478" t="s">
        <v>28</v>
      </c>
      <c r="M478">
        <v>0</v>
      </c>
      <c r="N478">
        <v>4.4000000000000004</v>
      </c>
      <c r="O478">
        <v>400</v>
      </c>
      <c r="P478">
        <v>7240</v>
      </c>
      <c r="Q478" t="s">
        <v>83</v>
      </c>
      <c r="R478">
        <v>9</v>
      </c>
      <c r="S478" t="s">
        <v>37</v>
      </c>
      <c r="T478" t="s">
        <v>84</v>
      </c>
      <c r="U478" t="str">
        <f>TRIM(CLEAN(tbl_Operations[[#This Row],[Location]]))</f>
        <v>Noida</v>
      </c>
      <c r="V478" t="str">
        <f>TRIM(CLEAN(tbl_Operations[[#This Row],[Channel]]))</f>
        <v>Portal</v>
      </c>
      <c r="W478" t="str">
        <f t="shared" si="35"/>
        <v>Data Correction</v>
      </c>
      <c r="X478" t="str">
        <f t="shared" si="36"/>
        <v>Operations</v>
      </c>
      <c r="Y478" t="str">
        <f t="shared" si="37"/>
        <v>Within SLA</v>
      </c>
      <c r="Z478" t="str">
        <f t="shared" si="38"/>
        <v>Normal</v>
      </c>
      <c r="AA478" t="str" cm="1">
        <f t="array" ref="AA478">_xlfn.IFS(
J478&lt;=K478*0.5,"Excellent",
J478&lt;=K478,"Good",
J478&lt;=K478*1.5,"At Risk",
TRUE,"Critical"
)</f>
        <v>Excellent</v>
      </c>
      <c r="AB478" t="str">
        <f t="shared" si="39"/>
        <v>No Rework</v>
      </c>
    </row>
    <row r="479" spans="1:28" x14ac:dyDescent="0.3">
      <c r="A479" t="s">
        <v>561</v>
      </c>
      <c r="B479" s="1">
        <v>45840</v>
      </c>
      <c r="C479" t="s">
        <v>54</v>
      </c>
      <c r="D479" t="s">
        <v>47</v>
      </c>
      <c r="E479" t="s">
        <v>92</v>
      </c>
      <c r="F479" t="s">
        <v>24</v>
      </c>
      <c r="G479" t="s">
        <v>25</v>
      </c>
      <c r="H479" t="s">
        <v>66</v>
      </c>
      <c r="I479" t="s">
        <v>27</v>
      </c>
      <c r="J479">
        <v>7.6</v>
      </c>
      <c r="K479">
        <v>24</v>
      </c>
      <c r="L479" t="s">
        <v>28</v>
      </c>
      <c r="M479">
        <v>0</v>
      </c>
      <c r="N479">
        <v>5</v>
      </c>
      <c r="O479">
        <v>450</v>
      </c>
      <c r="P479">
        <v>3420</v>
      </c>
      <c r="Q479" t="s">
        <v>114</v>
      </c>
      <c r="R479">
        <v>7</v>
      </c>
      <c r="S479" t="s">
        <v>37</v>
      </c>
      <c r="T479" t="s">
        <v>86</v>
      </c>
      <c r="U479" t="str">
        <f>TRIM(CLEAN(tbl_Operations[[#This Row],[Location]]))</f>
        <v>Gurugram</v>
      </c>
      <c r="V479" t="str">
        <f>TRIM(CLEAN(tbl_Operations[[#This Row],[Channel]]))</f>
        <v>Email</v>
      </c>
      <c r="W479" t="str">
        <f t="shared" si="35"/>
        <v>Report Request</v>
      </c>
      <c r="X479" t="str">
        <f t="shared" si="36"/>
        <v>Hr</v>
      </c>
      <c r="Y479" t="str">
        <f t="shared" si="37"/>
        <v>Within SLA</v>
      </c>
      <c r="Z479" t="str">
        <f t="shared" si="38"/>
        <v>Normal</v>
      </c>
      <c r="AA479" t="str" cm="1">
        <f t="array" ref="AA479">_xlfn.IFS(
J479&lt;=K479*0.5,"Excellent",
J479&lt;=K479,"Good",
J479&lt;=K479*1.5,"At Risk",
TRUE,"Critical"
)</f>
        <v>Excellent</v>
      </c>
      <c r="AB479" t="str">
        <f t="shared" si="39"/>
        <v>No Rework</v>
      </c>
    </row>
    <row r="480" spans="1:28" x14ac:dyDescent="0.3">
      <c r="A480" t="s">
        <v>562</v>
      </c>
      <c r="B480" s="1">
        <v>45717</v>
      </c>
      <c r="C480" t="s">
        <v>95</v>
      </c>
      <c r="D480" t="s">
        <v>60</v>
      </c>
      <c r="E480" t="s">
        <v>48</v>
      </c>
      <c r="F480" t="s">
        <v>24</v>
      </c>
      <c r="G480" t="s">
        <v>42</v>
      </c>
      <c r="H480" t="s">
        <v>66</v>
      </c>
      <c r="I480" t="s">
        <v>88</v>
      </c>
      <c r="J480">
        <v>12.6</v>
      </c>
      <c r="K480">
        <v>24</v>
      </c>
      <c r="L480" t="s">
        <v>28</v>
      </c>
      <c r="M480">
        <v>3</v>
      </c>
      <c r="N480">
        <v>3.9</v>
      </c>
      <c r="O480">
        <v>350</v>
      </c>
      <c r="P480">
        <v>4410</v>
      </c>
      <c r="Q480" t="s">
        <v>79</v>
      </c>
      <c r="R480">
        <v>3</v>
      </c>
      <c r="S480" t="s">
        <v>58</v>
      </c>
      <c r="T480" t="s">
        <v>68</v>
      </c>
      <c r="U480" t="str">
        <f>TRIM(CLEAN(tbl_Operations[[#This Row],[Location]]))</f>
        <v>Pune</v>
      </c>
      <c r="V480" t="str">
        <f>TRIM(CLEAN(tbl_Operations[[#This Row],[Channel]]))</f>
        <v>Portal</v>
      </c>
      <c r="W480" t="str">
        <f t="shared" si="35"/>
        <v>Compliance Request</v>
      </c>
      <c r="X480" t="str">
        <f t="shared" si="36"/>
        <v>Sales</v>
      </c>
      <c r="Y480" t="str">
        <f t="shared" si="37"/>
        <v>Within SLA</v>
      </c>
      <c r="Z480" t="str">
        <f t="shared" si="38"/>
        <v>Normal</v>
      </c>
      <c r="AA480" t="str" cm="1">
        <f t="array" ref="AA480">_xlfn.IFS(
J480&lt;=K480*0.5,"Excellent",
J480&lt;=K480,"Good",
J480&lt;=K480*1.5,"At Risk",
TRUE,"Critical"
)</f>
        <v>Good</v>
      </c>
      <c r="AB480" t="str">
        <f t="shared" si="39"/>
        <v>Reworked</v>
      </c>
    </row>
    <row r="481" spans="1:28" x14ac:dyDescent="0.3">
      <c r="A481" t="s">
        <v>563</v>
      </c>
      <c r="B481" s="1">
        <v>45849</v>
      </c>
      <c r="C481" t="s">
        <v>21</v>
      </c>
      <c r="D481" t="s">
        <v>55</v>
      </c>
      <c r="E481" t="s">
        <v>70</v>
      </c>
      <c r="F481" t="s">
        <v>24</v>
      </c>
      <c r="G481" t="s">
        <v>25</v>
      </c>
      <c r="H481" t="s">
        <v>26</v>
      </c>
      <c r="I481" t="s">
        <v>27</v>
      </c>
      <c r="J481">
        <v>15.8</v>
      </c>
      <c r="K481">
        <v>24</v>
      </c>
      <c r="L481" t="s">
        <v>28</v>
      </c>
      <c r="M481">
        <v>1</v>
      </c>
      <c r="N481">
        <v>4.5</v>
      </c>
      <c r="O481">
        <v>450</v>
      </c>
      <c r="P481">
        <v>7110</v>
      </c>
      <c r="Q481" t="s">
        <v>114</v>
      </c>
      <c r="R481">
        <v>7</v>
      </c>
      <c r="S481" t="s">
        <v>37</v>
      </c>
      <c r="T481" t="s">
        <v>45</v>
      </c>
      <c r="U481" t="str">
        <f>TRIM(CLEAN(tbl_Operations[[#This Row],[Location]]))</f>
        <v>Hyderabad</v>
      </c>
      <c r="V481" t="str">
        <f>TRIM(CLEAN(tbl_Operations[[#This Row],[Channel]]))</f>
        <v>Email</v>
      </c>
      <c r="W481" t="str">
        <f t="shared" si="35"/>
        <v>Data Correction</v>
      </c>
      <c r="X481" t="str">
        <f t="shared" si="36"/>
        <v>Customer Support</v>
      </c>
      <c r="Y481" t="str">
        <f t="shared" si="37"/>
        <v>Within SLA</v>
      </c>
      <c r="Z481" t="str">
        <f t="shared" si="38"/>
        <v>Normal</v>
      </c>
      <c r="AA481" t="str" cm="1">
        <f t="array" ref="AA481">_xlfn.IFS(
J481&lt;=K481*0.5,"Excellent",
J481&lt;=K481,"Good",
J481&lt;=K481*1.5,"At Risk",
TRUE,"Critical"
)</f>
        <v>Good</v>
      </c>
      <c r="AB481" t="str">
        <f t="shared" si="39"/>
        <v>Reworked</v>
      </c>
    </row>
    <row r="482" spans="1:28" x14ac:dyDescent="0.3">
      <c r="A482" t="s">
        <v>564</v>
      </c>
      <c r="B482" s="1">
        <v>45906</v>
      </c>
      <c r="C482" t="s">
        <v>33</v>
      </c>
      <c r="D482" t="s">
        <v>47</v>
      </c>
      <c r="E482" t="s">
        <v>74</v>
      </c>
      <c r="F482" t="s">
        <v>61</v>
      </c>
      <c r="G482" t="s">
        <v>42</v>
      </c>
      <c r="H482" t="s">
        <v>26</v>
      </c>
      <c r="I482" t="s">
        <v>101</v>
      </c>
      <c r="J482">
        <v>5.6</v>
      </c>
      <c r="K482">
        <v>12</v>
      </c>
      <c r="L482" t="s">
        <v>28</v>
      </c>
      <c r="M482">
        <v>2</v>
      </c>
      <c r="N482">
        <v>4.8</v>
      </c>
      <c r="O482">
        <v>400</v>
      </c>
      <c r="P482">
        <v>2240</v>
      </c>
      <c r="Q482" t="s">
        <v>83</v>
      </c>
      <c r="R482">
        <v>9</v>
      </c>
      <c r="S482" t="s">
        <v>37</v>
      </c>
      <c r="T482" t="s">
        <v>68</v>
      </c>
      <c r="U482" t="str">
        <f>TRIM(CLEAN(tbl_Operations[[#This Row],[Location]]))</f>
        <v>Gurugram</v>
      </c>
      <c r="V482" t="str">
        <f>TRIM(CLEAN(tbl_Operations[[#This Row],[Channel]]))</f>
        <v>Portal</v>
      </c>
      <c r="W482" t="str">
        <f t="shared" si="35"/>
        <v>System Issue</v>
      </c>
      <c r="X482" t="str">
        <f t="shared" si="36"/>
        <v>It</v>
      </c>
      <c r="Y482" t="str">
        <f t="shared" si="37"/>
        <v>Within SLA</v>
      </c>
      <c r="Z482" t="str">
        <f t="shared" si="38"/>
        <v>Normal</v>
      </c>
      <c r="AA482" t="str" cm="1">
        <f t="array" ref="AA482">_xlfn.IFS(
J482&lt;=K482*0.5,"Excellent",
J482&lt;=K482,"Good",
J482&lt;=K482*1.5,"At Risk",
TRUE,"Critical"
)</f>
        <v>Excellent</v>
      </c>
      <c r="AB482" t="str">
        <f t="shared" si="39"/>
        <v>Reworked</v>
      </c>
    </row>
    <row r="483" spans="1:28" x14ac:dyDescent="0.3">
      <c r="A483" t="s">
        <v>565</v>
      </c>
      <c r="B483" s="1">
        <v>45910</v>
      </c>
      <c r="C483" t="s">
        <v>77</v>
      </c>
      <c r="D483" t="s">
        <v>41</v>
      </c>
      <c r="E483" t="s">
        <v>74</v>
      </c>
      <c r="F483" t="s">
        <v>49</v>
      </c>
      <c r="G483" t="s">
        <v>42</v>
      </c>
      <c r="H483" t="s">
        <v>75</v>
      </c>
      <c r="I483" t="s">
        <v>27</v>
      </c>
      <c r="J483">
        <v>6.2</v>
      </c>
      <c r="K483">
        <v>48</v>
      </c>
      <c r="L483" t="s">
        <v>28</v>
      </c>
      <c r="M483">
        <v>0</v>
      </c>
      <c r="N483">
        <v>4.7</v>
      </c>
      <c r="O483">
        <v>400</v>
      </c>
      <c r="P483">
        <v>2480</v>
      </c>
      <c r="Q483" t="s">
        <v>83</v>
      </c>
      <c r="R483">
        <v>9</v>
      </c>
      <c r="S483" t="s">
        <v>37</v>
      </c>
      <c r="T483" t="s">
        <v>86</v>
      </c>
      <c r="U483" t="str">
        <f>TRIM(CLEAN(tbl_Operations[[#This Row],[Location]]))</f>
        <v>Bengaluru</v>
      </c>
      <c r="V483" t="str">
        <f>TRIM(CLEAN(tbl_Operations[[#This Row],[Channel]]))</f>
        <v>Portal</v>
      </c>
      <c r="W483" t="str">
        <f t="shared" si="35"/>
        <v>System Issue</v>
      </c>
      <c r="X483" t="str">
        <f t="shared" si="36"/>
        <v>Finance</v>
      </c>
      <c r="Y483" t="str">
        <f t="shared" si="37"/>
        <v>Within SLA</v>
      </c>
      <c r="Z483" t="str">
        <f t="shared" si="38"/>
        <v>Normal</v>
      </c>
      <c r="AA483" t="str" cm="1">
        <f t="array" ref="AA483">_xlfn.IFS(
J483&lt;=K483*0.5,"Excellent",
J483&lt;=K483,"Good",
J483&lt;=K483*1.5,"At Risk",
TRUE,"Critical"
)</f>
        <v>Excellent</v>
      </c>
      <c r="AB483" t="str">
        <f t="shared" si="39"/>
        <v>No Rework</v>
      </c>
    </row>
    <row r="484" spans="1:28" x14ac:dyDescent="0.3">
      <c r="A484" t="s">
        <v>566</v>
      </c>
      <c r="B484" s="1">
        <v>45934</v>
      </c>
      <c r="C484" t="s">
        <v>40</v>
      </c>
      <c r="D484" t="s">
        <v>41</v>
      </c>
      <c r="E484" t="s">
        <v>23</v>
      </c>
      <c r="F484" t="s">
        <v>61</v>
      </c>
      <c r="G484" t="s">
        <v>42</v>
      </c>
      <c r="H484" t="s">
        <v>43</v>
      </c>
      <c r="I484" t="s">
        <v>27</v>
      </c>
      <c r="J484">
        <v>18.399999999999999</v>
      </c>
      <c r="K484">
        <v>12</v>
      </c>
      <c r="L484" t="s">
        <v>63</v>
      </c>
      <c r="M484">
        <v>0</v>
      </c>
      <c r="N484">
        <v>4.2</v>
      </c>
      <c r="O484">
        <v>280</v>
      </c>
      <c r="P484">
        <v>5152</v>
      </c>
      <c r="Q484" t="s">
        <v>51</v>
      </c>
      <c r="R484">
        <v>10</v>
      </c>
      <c r="S484" t="s">
        <v>52</v>
      </c>
      <c r="T484" t="s">
        <v>68</v>
      </c>
      <c r="U484" t="str">
        <f>TRIM(CLEAN(tbl_Operations[[#This Row],[Location]]))</f>
        <v>Bengaluru</v>
      </c>
      <c r="V484" t="str">
        <f>TRIM(CLEAN(tbl_Operations[[#This Row],[Channel]]))</f>
        <v>Portal</v>
      </c>
      <c r="W484" t="str">
        <f t="shared" si="35"/>
        <v>Invoice Query</v>
      </c>
      <c r="X484" t="str">
        <f t="shared" si="36"/>
        <v>Procurement</v>
      </c>
      <c r="Y484" t="str">
        <f t="shared" si="37"/>
        <v>SLA Breach</v>
      </c>
      <c r="Z484" t="str">
        <f t="shared" si="38"/>
        <v>Normal</v>
      </c>
      <c r="AA484" t="str" cm="1">
        <f t="array" ref="AA484">_xlfn.IFS(
J484&lt;=K484*0.5,"Excellent",
J484&lt;=K484,"Good",
J484&lt;=K484*1.5,"At Risk",
TRUE,"Critical"
)</f>
        <v>Critical</v>
      </c>
      <c r="AB484" t="str">
        <f t="shared" si="39"/>
        <v>No Rework</v>
      </c>
    </row>
    <row r="485" spans="1:28" x14ac:dyDescent="0.3">
      <c r="A485" t="s">
        <v>567</v>
      </c>
      <c r="B485" s="1">
        <v>45818</v>
      </c>
      <c r="C485" t="s">
        <v>91</v>
      </c>
      <c r="D485" t="s">
        <v>47</v>
      </c>
      <c r="E485" t="s">
        <v>92</v>
      </c>
      <c r="F485" t="s">
        <v>49</v>
      </c>
      <c r="G485" t="s">
        <v>25</v>
      </c>
      <c r="H485" t="s">
        <v>26</v>
      </c>
      <c r="I485" t="s">
        <v>27</v>
      </c>
      <c r="J485">
        <v>10.4</v>
      </c>
      <c r="K485">
        <v>48</v>
      </c>
      <c r="L485" t="s">
        <v>28</v>
      </c>
      <c r="M485">
        <v>1</v>
      </c>
      <c r="N485">
        <v>4.4000000000000004</v>
      </c>
      <c r="O485">
        <v>280</v>
      </c>
      <c r="P485">
        <v>2912</v>
      </c>
      <c r="Q485" t="s">
        <v>29</v>
      </c>
      <c r="R485">
        <v>6</v>
      </c>
      <c r="S485" t="s">
        <v>30</v>
      </c>
      <c r="T485" t="s">
        <v>38</v>
      </c>
      <c r="U485" t="str">
        <f>TRIM(CLEAN(tbl_Operations[[#This Row],[Location]]))</f>
        <v>Gurugram</v>
      </c>
      <c r="V485" t="str">
        <f>TRIM(CLEAN(tbl_Operations[[#This Row],[Channel]]))</f>
        <v>Email</v>
      </c>
      <c r="W485" t="str">
        <f t="shared" si="35"/>
        <v>Report Request</v>
      </c>
      <c r="X485" t="str">
        <f t="shared" si="36"/>
        <v>Operations</v>
      </c>
      <c r="Y485" t="str">
        <f t="shared" si="37"/>
        <v>Within SLA</v>
      </c>
      <c r="Z485" t="str">
        <f t="shared" si="38"/>
        <v>Normal</v>
      </c>
      <c r="AA485" t="str" cm="1">
        <f t="array" ref="AA485">_xlfn.IFS(
J485&lt;=K485*0.5,"Excellent",
J485&lt;=K485,"Good",
J485&lt;=K485*1.5,"At Risk",
TRUE,"Critical"
)</f>
        <v>Excellent</v>
      </c>
      <c r="AB485" t="str">
        <f t="shared" si="39"/>
        <v>Reworked</v>
      </c>
    </row>
    <row r="486" spans="1:28" x14ac:dyDescent="0.3">
      <c r="A486" t="s">
        <v>568</v>
      </c>
      <c r="B486" s="1">
        <v>45771</v>
      </c>
      <c r="C486" t="s">
        <v>33</v>
      </c>
      <c r="D486" t="s">
        <v>47</v>
      </c>
      <c r="E486" t="s">
        <v>23</v>
      </c>
      <c r="F486" t="s">
        <v>24</v>
      </c>
      <c r="G486" t="s">
        <v>25</v>
      </c>
      <c r="H486" t="s">
        <v>26</v>
      </c>
      <c r="I486" t="s">
        <v>27</v>
      </c>
      <c r="J486">
        <v>5.2</v>
      </c>
      <c r="K486">
        <v>24</v>
      </c>
      <c r="L486" t="s">
        <v>28</v>
      </c>
      <c r="M486">
        <v>0</v>
      </c>
      <c r="N486">
        <v>4.9000000000000004</v>
      </c>
      <c r="O486">
        <v>350</v>
      </c>
      <c r="P486">
        <v>1820</v>
      </c>
      <c r="Q486" t="s">
        <v>89</v>
      </c>
      <c r="R486">
        <v>4</v>
      </c>
      <c r="S486" t="s">
        <v>30</v>
      </c>
      <c r="T486" t="s">
        <v>84</v>
      </c>
      <c r="U486" t="str">
        <f>TRIM(CLEAN(tbl_Operations[[#This Row],[Location]]))</f>
        <v>Gurugram</v>
      </c>
      <c r="V486" t="str">
        <f>TRIM(CLEAN(tbl_Operations[[#This Row],[Channel]]))</f>
        <v>Email</v>
      </c>
      <c r="W486" t="str">
        <f t="shared" si="35"/>
        <v>Invoice Query</v>
      </c>
      <c r="X486" t="str">
        <f t="shared" si="36"/>
        <v>It</v>
      </c>
      <c r="Y486" t="str">
        <f t="shared" si="37"/>
        <v>Within SLA</v>
      </c>
      <c r="Z486" t="str">
        <f t="shared" si="38"/>
        <v>Normal</v>
      </c>
      <c r="AA486" t="str" cm="1">
        <f t="array" ref="AA486">_xlfn.IFS(
J486&lt;=K486*0.5,"Excellent",
J486&lt;=K486,"Good",
J486&lt;=K486*1.5,"At Risk",
TRUE,"Critical"
)</f>
        <v>Excellent</v>
      </c>
      <c r="AB486" t="str">
        <f t="shared" si="39"/>
        <v>No Rework</v>
      </c>
    </row>
    <row r="487" spans="1:28" x14ac:dyDescent="0.3">
      <c r="A487" t="s">
        <v>569</v>
      </c>
      <c r="B487" s="1">
        <v>45880</v>
      </c>
      <c r="C487" t="s">
        <v>95</v>
      </c>
      <c r="D487" t="s">
        <v>34</v>
      </c>
      <c r="E487" t="s">
        <v>35</v>
      </c>
      <c r="F487" t="s">
        <v>24</v>
      </c>
      <c r="G487" t="s">
        <v>25</v>
      </c>
      <c r="H487" t="s">
        <v>66</v>
      </c>
      <c r="I487" t="s">
        <v>88</v>
      </c>
      <c r="J487">
        <v>14.3</v>
      </c>
      <c r="K487">
        <v>24</v>
      </c>
      <c r="L487" t="s">
        <v>28</v>
      </c>
      <c r="M487">
        <v>2</v>
      </c>
      <c r="N487">
        <v>4.5</v>
      </c>
      <c r="O487">
        <v>280</v>
      </c>
      <c r="P487">
        <v>4004</v>
      </c>
      <c r="Q487" t="s">
        <v>36</v>
      </c>
      <c r="R487">
        <v>8</v>
      </c>
      <c r="S487" t="s">
        <v>37</v>
      </c>
      <c r="T487" t="s">
        <v>31</v>
      </c>
      <c r="U487" t="str">
        <f>TRIM(CLEAN(tbl_Operations[[#This Row],[Location]]))</f>
        <v>Mumbai</v>
      </c>
      <c r="V487" t="str">
        <f>TRIM(CLEAN(tbl_Operations[[#This Row],[Channel]]))</f>
        <v>Email</v>
      </c>
      <c r="W487" t="str">
        <f t="shared" si="35"/>
        <v>Employee Query</v>
      </c>
      <c r="X487" t="str">
        <f t="shared" si="36"/>
        <v>Sales</v>
      </c>
      <c r="Y487" t="str">
        <f t="shared" si="37"/>
        <v>Within SLA</v>
      </c>
      <c r="Z487" t="str">
        <f t="shared" si="38"/>
        <v>Normal</v>
      </c>
      <c r="AA487" t="str" cm="1">
        <f t="array" ref="AA487">_xlfn.IFS(
J487&lt;=K487*0.5,"Excellent",
J487&lt;=K487,"Good",
J487&lt;=K487*1.5,"At Risk",
TRUE,"Critical"
)</f>
        <v>Good</v>
      </c>
      <c r="AB487" t="str">
        <f t="shared" si="39"/>
        <v>Reworked</v>
      </c>
    </row>
    <row r="488" spans="1:28" x14ac:dyDescent="0.3">
      <c r="A488" t="s">
        <v>570</v>
      </c>
      <c r="B488" s="1">
        <v>46013</v>
      </c>
      <c r="C488" t="s">
        <v>54</v>
      </c>
      <c r="D488" t="s">
        <v>41</v>
      </c>
      <c r="E488" t="s">
        <v>92</v>
      </c>
      <c r="F488" t="s">
        <v>24</v>
      </c>
      <c r="G488" t="s">
        <v>42</v>
      </c>
      <c r="H488" t="s">
        <v>43</v>
      </c>
      <c r="I488" t="s">
        <v>27</v>
      </c>
      <c r="J488">
        <v>9.5</v>
      </c>
      <c r="K488">
        <v>24</v>
      </c>
      <c r="L488" t="s">
        <v>28</v>
      </c>
      <c r="M488">
        <v>0</v>
      </c>
      <c r="N488">
        <v>4.7</v>
      </c>
      <c r="O488">
        <v>350</v>
      </c>
      <c r="P488">
        <v>3325</v>
      </c>
      <c r="Q488" t="s">
        <v>71</v>
      </c>
      <c r="R488">
        <v>12</v>
      </c>
      <c r="S488" t="s">
        <v>52</v>
      </c>
      <c r="T488" t="s">
        <v>31</v>
      </c>
      <c r="U488" t="str">
        <f>TRIM(CLEAN(tbl_Operations[[#This Row],[Location]]))</f>
        <v>Bengaluru</v>
      </c>
      <c r="V488" t="str">
        <f>TRIM(CLEAN(tbl_Operations[[#This Row],[Channel]]))</f>
        <v>Portal</v>
      </c>
      <c r="W488" t="str">
        <f t="shared" si="35"/>
        <v>Report Request</v>
      </c>
      <c r="X488" t="str">
        <f t="shared" si="36"/>
        <v>Hr</v>
      </c>
      <c r="Y488" t="str">
        <f t="shared" si="37"/>
        <v>Within SLA</v>
      </c>
      <c r="Z488" t="str">
        <f t="shared" si="38"/>
        <v>Normal</v>
      </c>
      <c r="AA488" t="str" cm="1">
        <f t="array" ref="AA488">_xlfn.IFS(
J488&lt;=K488*0.5,"Excellent",
J488&lt;=K488,"Good",
J488&lt;=K488*1.5,"At Risk",
TRUE,"Critical"
)</f>
        <v>Excellent</v>
      </c>
      <c r="AB488" t="str">
        <f t="shared" si="39"/>
        <v>No Rework</v>
      </c>
    </row>
    <row r="489" spans="1:28" x14ac:dyDescent="0.3">
      <c r="A489" t="s">
        <v>571</v>
      </c>
      <c r="B489" s="1">
        <v>45754</v>
      </c>
      <c r="C489" t="s">
        <v>91</v>
      </c>
      <c r="D489" t="s">
        <v>55</v>
      </c>
      <c r="E489" t="s">
        <v>78</v>
      </c>
      <c r="F489" t="s">
        <v>541</v>
      </c>
      <c r="G489" t="s">
        <v>25</v>
      </c>
      <c r="H489" t="s">
        <v>50</v>
      </c>
      <c r="I489" t="s">
        <v>101</v>
      </c>
      <c r="J489">
        <v>5.8</v>
      </c>
      <c r="K489">
        <v>48</v>
      </c>
      <c r="L489" t="s">
        <v>28</v>
      </c>
      <c r="M489">
        <v>1</v>
      </c>
      <c r="N489">
        <v>4.7</v>
      </c>
      <c r="O489">
        <v>350</v>
      </c>
      <c r="P489">
        <v>2030</v>
      </c>
      <c r="Q489" t="s">
        <v>89</v>
      </c>
      <c r="R489">
        <v>4</v>
      </c>
      <c r="S489" t="s">
        <v>30</v>
      </c>
      <c r="T489" t="s">
        <v>31</v>
      </c>
      <c r="U489" t="str">
        <f>TRIM(CLEAN(tbl_Operations[[#This Row],[Location]]))</f>
        <v>Hyderabad</v>
      </c>
      <c r="V489" t="str">
        <f>TRIM(CLEAN(tbl_Operations[[#This Row],[Channel]]))</f>
        <v>Email</v>
      </c>
      <c r="W489" t="str">
        <f t="shared" si="35"/>
        <v>Access Request</v>
      </c>
      <c r="X489" t="str">
        <f t="shared" si="36"/>
        <v>Operations</v>
      </c>
      <c r="Y489" t="str">
        <f t="shared" si="37"/>
        <v>Within SLA</v>
      </c>
      <c r="Z489" t="str">
        <f t="shared" si="38"/>
        <v>Normal</v>
      </c>
      <c r="AA489" t="str" cm="1">
        <f t="array" ref="AA489">_xlfn.IFS(
J489&lt;=K489*0.5,"Excellent",
J489&lt;=K489,"Good",
J489&lt;=K489*1.5,"At Risk",
TRUE,"Critical"
)</f>
        <v>Excellent</v>
      </c>
      <c r="AB489" t="str">
        <f t="shared" si="39"/>
        <v>Reworked</v>
      </c>
    </row>
    <row r="490" spans="1:28" x14ac:dyDescent="0.3">
      <c r="A490" t="s">
        <v>572</v>
      </c>
      <c r="B490" s="1">
        <v>45664</v>
      </c>
      <c r="C490" t="s">
        <v>77</v>
      </c>
      <c r="D490" t="s">
        <v>47</v>
      </c>
      <c r="E490" t="s">
        <v>74</v>
      </c>
      <c r="F490" t="s">
        <v>49</v>
      </c>
      <c r="G490" t="s">
        <v>62</v>
      </c>
      <c r="H490" t="s">
        <v>43</v>
      </c>
      <c r="I490" t="s">
        <v>27</v>
      </c>
      <c r="J490">
        <v>15.6</v>
      </c>
      <c r="K490">
        <v>48</v>
      </c>
      <c r="L490" t="s">
        <v>28</v>
      </c>
      <c r="M490">
        <v>2</v>
      </c>
      <c r="N490">
        <v>4.7</v>
      </c>
      <c r="O490">
        <v>450</v>
      </c>
      <c r="P490">
        <v>7020</v>
      </c>
      <c r="Q490" t="s">
        <v>64</v>
      </c>
      <c r="R490">
        <v>1</v>
      </c>
      <c r="S490" t="s">
        <v>58</v>
      </c>
      <c r="T490" t="s">
        <v>38</v>
      </c>
      <c r="U490" t="str">
        <f>TRIM(CLEAN(tbl_Operations[[#This Row],[Location]]))</f>
        <v>Gurugram</v>
      </c>
      <c r="V490" t="str">
        <f>TRIM(CLEAN(tbl_Operations[[#This Row],[Channel]]))</f>
        <v>Teams</v>
      </c>
      <c r="W490" t="str">
        <f t="shared" si="35"/>
        <v>System Issue</v>
      </c>
      <c r="X490" t="str">
        <f t="shared" si="36"/>
        <v>Finance</v>
      </c>
      <c r="Y490" t="str">
        <f t="shared" si="37"/>
        <v>Within SLA</v>
      </c>
      <c r="Z490" t="str">
        <f t="shared" si="38"/>
        <v>Normal</v>
      </c>
      <c r="AA490" t="str" cm="1">
        <f t="array" ref="AA490">_xlfn.IFS(
J490&lt;=K490*0.5,"Excellent",
J490&lt;=K490,"Good",
J490&lt;=K490*1.5,"At Risk",
TRUE,"Critical"
)</f>
        <v>Excellent</v>
      </c>
      <c r="AB490" t="str">
        <f t="shared" si="39"/>
        <v>Reworked</v>
      </c>
    </row>
    <row r="491" spans="1:28" x14ac:dyDescent="0.3">
      <c r="A491" t="s">
        <v>573</v>
      </c>
      <c r="B491" s="1">
        <v>45981</v>
      </c>
      <c r="C491" t="s">
        <v>95</v>
      </c>
      <c r="D491" t="s">
        <v>34</v>
      </c>
      <c r="E491" t="s">
        <v>56</v>
      </c>
      <c r="F491" t="s">
        <v>49</v>
      </c>
      <c r="G491" t="s">
        <v>42</v>
      </c>
      <c r="H491" t="s">
        <v>43</v>
      </c>
      <c r="I491" t="s">
        <v>27</v>
      </c>
      <c r="J491">
        <v>7.4</v>
      </c>
      <c r="K491">
        <v>48</v>
      </c>
      <c r="L491" t="s">
        <v>28</v>
      </c>
      <c r="M491">
        <v>0</v>
      </c>
      <c r="N491">
        <v>4.7</v>
      </c>
      <c r="O491">
        <v>350</v>
      </c>
      <c r="P491">
        <v>2590</v>
      </c>
      <c r="Q491" t="s">
        <v>67</v>
      </c>
      <c r="R491">
        <v>11</v>
      </c>
      <c r="S491" t="s">
        <v>52</v>
      </c>
      <c r="T491" t="s">
        <v>84</v>
      </c>
      <c r="U491" t="str">
        <f>TRIM(CLEAN(tbl_Operations[[#This Row],[Location]]))</f>
        <v>Mumbai</v>
      </c>
      <c r="V491" t="str">
        <f>TRIM(CLEAN(tbl_Operations[[#This Row],[Channel]]))</f>
        <v>Portal</v>
      </c>
      <c r="W491" t="str">
        <f t="shared" si="35"/>
        <v>Vendor Query</v>
      </c>
      <c r="X491" t="str">
        <f t="shared" si="36"/>
        <v>Sales</v>
      </c>
      <c r="Y491" t="str">
        <f t="shared" si="37"/>
        <v>Within SLA</v>
      </c>
      <c r="Z491" t="str">
        <f t="shared" si="38"/>
        <v>Normal</v>
      </c>
      <c r="AA491" t="str" cm="1">
        <f t="array" ref="AA491">_xlfn.IFS(
J491&lt;=K491*0.5,"Excellent",
J491&lt;=K491,"Good",
J491&lt;=K491*1.5,"At Risk",
TRUE,"Critical"
)</f>
        <v>Excellent</v>
      </c>
      <c r="AB491" t="str">
        <f t="shared" si="39"/>
        <v>No Rework</v>
      </c>
    </row>
    <row r="492" spans="1:28" x14ac:dyDescent="0.3">
      <c r="A492" t="s">
        <v>574</v>
      </c>
      <c r="B492" s="1">
        <v>45963</v>
      </c>
      <c r="C492" t="s">
        <v>21</v>
      </c>
      <c r="D492" t="s">
        <v>73</v>
      </c>
      <c r="E492" t="s">
        <v>70</v>
      </c>
      <c r="F492" t="s">
        <v>49</v>
      </c>
      <c r="G492" t="s">
        <v>81</v>
      </c>
      <c r="H492" t="s">
        <v>50</v>
      </c>
      <c r="I492" t="s">
        <v>27</v>
      </c>
      <c r="J492">
        <v>9.3000000000000007</v>
      </c>
      <c r="K492">
        <v>48</v>
      </c>
      <c r="L492" t="s">
        <v>28</v>
      </c>
      <c r="M492">
        <v>0</v>
      </c>
      <c r="N492">
        <v>5</v>
      </c>
      <c r="O492">
        <v>320</v>
      </c>
      <c r="P492">
        <v>2976</v>
      </c>
      <c r="Q492" t="s">
        <v>67</v>
      </c>
      <c r="R492">
        <v>11</v>
      </c>
      <c r="S492" t="s">
        <v>52</v>
      </c>
      <c r="T492" t="s">
        <v>102</v>
      </c>
      <c r="U492" t="str">
        <f>TRIM(CLEAN(tbl_Operations[[#This Row],[Location]]))</f>
        <v>Chennai</v>
      </c>
      <c r="V492" t="str">
        <f>TRIM(CLEAN(tbl_Operations[[#This Row],[Channel]]))</f>
        <v>Phone</v>
      </c>
      <c r="W492" t="str">
        <f t="shared" si="35"/>
        <v>Data Correction</v>
      </c>
      <c r="X492" t="str">
        <f t="shared" si="36"/>
        <v>Customer Support</v>
      </c>
      <c r="Y492" t="str">
        <f t="shared" si="37"/>
        <v>Within SLA</v>
      </c>
      <c r="Z492" t="str">
        <f t="shared" si="38"/>
        <v>Normal</v>
      </c>
      <c r="AA492" t="str" cm="1">
        <f t="array" ref="AA492">_xlfn.IFS(
J492&lt;=K492*0.5,"Excellent",
J492&lt;=K492,"Good",
J492&lt;=K492*1.5,"At Risk",
TRUE,"Critical"
)</f>
        <v>Excellent</v>
      </c>
      <c r="AB492" t="str">
        <f t="shared" si="39"/>
        <v>No Rework</v>
      </c>
    </row>
    <row r="493" spans="1:28" x14ac:dyDescent="0.3">
      <c r="A493" t="s">
        <v>575</v>
      </c>
      <c r="B493" s="1">
        <v>45727</v>
      </c>
      <c r="C493" t="s">
        <v>21</v>
      </c>
      <c r="D493" t="s">
        <v>41</v>
      </c>
      <c r="E493" t="s">
        <v>78</v>
      </c>
      <c r="F493" t="s">
        <v>24</v>
      </c>
      <c r="G493" t="s">
        <v>25</v>
      </c>
      <c r="H493" t="s">
        <v>75</v>
      </c>
      <c r="I493" t="s">
        <v>27</v>
      </c>
      <c r="J493">
        <v>10.1</v>
      </c>
      <c r="K493">
        <v>24</v>
      </c>
      <c r="L493" t="s">
        <v>28</v>
      </c>
      <c r="M493">
        <v>0</v>
      </c>
      <c r="N493">
        <v>4.7</v>
      </c>
      <c r="O493">
        <v>400</v>
      </c>
      <c r="P493">
        <v>4040</v>
      </c>
      <c r="Q493" t="s">
        <v>79</v>
      </c>
      <c r="R493">
        <v>3</v>
      </c>
      <c r="S493" t="s">
        <v>58</v>
      </c>
      <c r="T493" t="s">
        <v>38</v>
      </c>
      <c r="U493" t="str">
        <f>TRIM(CLEAN(tbl_Operations[[#This Row],[Location]]))</f>
        <v>Bengaluru</v>
      </c>
      <c r="V493" t="str">
        <f>TRIM(CLEAN(tbl_Operations[[#This Row],[Channel]]))</f>
        <v>Email</v>
      </c>
      <c r="W493" t="str">
        <f t="shared" si="35"/>
        <v>Access Request</v>
      </c>
      <c r="X493" t="str">
        <f t="shared" si="36"/>
        <v>Customer Support</v>
      </c>
      <c r="Y493" t="str">
        <f t="shared" si="37"/>
        <v>Within SLA</v>
      </c>
      <c r="Z493" t="str">
        <f t="shared" si="38"/>
        <v>Normal</v>
      </c>
      <c r="AA493" t="str" cm="1">
        <f t="array" ref="AA493">_xlfn.IFS(
J493&lt;=K493*0.5,"Excellent",
J493&lt;=K493,"Good",
J493&lt;=K493*1.5,"At Risk",
TRUE,"Critical"
)</f>
        <v>Excellent</v>
      </c>
      <c r="AB493" t="str">
        <f t="shared" si="39"/>
        <v>No Rework</v>
      </c>
    </row>
    <row r="494" spans="1:28" x14ac:dyDescent="0.3">
      <c r="A494" t="s">
        <v>576</v>
      </c>
      <c r="B494" s="1">
        <v>45734</v>
      </c>
      <c r="C494" t="s">
        <v>21</v>
      </c>
      <c r="D494" t="s">
        <v>60</v>
      </c>
      <c r="E494" t="s">
        <v>78</v>
      </c>
      <c r="F494" t="s">
        <v>49</v>
      </c>
      <c r="G494" t="s">
        <v>81</v>
      </c>
      <c r="H494" t="s">
        <v>66</v>
      </c>
      <c r="I494" t="s">
        <v>27</v>
      </c>
      <c r="J494">
        <v>2.7</v>
      </c>
      <c r="K494">
        <v>48</v>
      </c>
      <c r="L494" t="s">
        <v>28</v>
      </c>
      <c r="M494">
        <v>0</v>
      </c>
      <c r="N494">
        <v>5</v>
      </c>
      <c r="O494">
        <v>320</v>
      </c>
      <c r="P494">
        <v>864</v>
      </c>
      <c r="Q494" t="s">
        <v>79</v>
      </c>
      <c r="R494">
        <v>3</v>
      </c>
      <c r="S494" t="s">
        <v>58</v>
      </c>
      <c r="T494" t="s">
        <v>38</v>
      </c>
      <c r="U494" t="str">
        <f>TRIM(CLEAN(tbl_Operations[[#This Row],[Location]]))</f>
        <v>Pune</v>
      </c>
      <c r="V494" t="str">
        <f>TRIM(CLEAN(tbl_Operations[[#This Row],[Channel]]))</f>
        <v>Phone</v>
      </c>
      <c r="W494" t="str">
        <f t="shared" si="35"/>
        <v>Access Request</v>
      </c>
      <c r="X494" t="str">
        <f t="shared" si="36"/>
        <v>Customer Support</v>
      </c>
      <c r="Y494" t="str">
        <f t="shared" si="37"/>
        <v>Within SLA</v>
      </c>
      <c r="Z494" t="str">
        <f t="shared" si="38"/>
        <v>Normal</v>
      </c>
      <c r="AA494" t="str" cm="1">
        <f t="array" ref="AA494">_xlfn.IFS(
J494&lt;=K494*0.5,"Excellent",
J494&lt;=K494,"Good",
J494&lt;=K494*1.5,"At Risk",
TRUE,"Critical"
)</f>
        <v>Excellent</v>
      </c>
      <c r="AB494" t="str">
        <f t="shared" si="39"/>
        <v>No Rework</v>
      </c>
    </row>
    <row r="495" spans="1:28" x14ac:dyDescent="0.3">
      <c r="A495" t="s">
        <v>577</v>
      </c>
      <c r="B495" s="1">
        <v>45764</v>
      </c>
      <c r="C495" t="s">
        <v>54</v>
      </c>
      <c r="D495" t="s">
        <v>73</v>
      </c>
      <c r="E495" t="s">
        <v>92</v>
      </c>
      <c r="F495" t="s">
        <v>49</v>
      </c>
      <c r="G495" t="s">
        <v>25</v>
      </c>
      <c r="H495" t="s">
        <v>50</v>
      </c>
      <c r="I495" t="s">
        <v>88</v>
      </c>
      <c r="J495">
        <v>16.7</v>
      </c>
      <c r="K495">
        <v>48</v>
      </c>
      <c r="L495" t="s">
        <v>28</v>
      </c>
      <c r="M495">
        <v>2</v>
      </c>
      <c r="N495">
        <v>4.3</v>
      </c>
      <c r="O495">
        <v>320</v>
      </c>
      <c r="P495">
        <v>5344</v>
      </c>
      <c r="Q495" t="s">
        <v>89</v>
      </c>
      <c r="R495">
        <v>4</v>
      </c>
      <c r="S495" t="s">
        <v>30</v>
      </c>
      <c r="T495" t="s">
        <v>84</v>
      </c>
      <c r="U495" t="str">
        <f>TRIM(CLEAN(tbl_Operations[[#This Row],[Location]]))</f>
        <v>Chennai</v>
      </c>
      <c r="V495" t="str">
        <f>TRIM(CLEAN(tbl_Operations[[#This Row],[Channel]]))</f>
        <v>Email</v>
      </c>
      <c r="W495" t="str">
        <f t="shared" si="35"/>
        <v>Report Request</v>
      </c>
      <c r="X495" t="str">
        <f t="shared" si="36"/>
        <v>Hr</v>
      </c>
      <c r="Y495" t="str">
        <f t="shared" si="37"/>
        <v>Within SLA</v>
      </c>
      <c r="Z495" t="str">
        <f t="shared" si="38"/>
        <v>Normal</v>
      </c>
      <c r="AA495" t="str" cm="1">
        <f t="array" ref="AA495">_xlfn.IFS(
J495&lt;=K495*0.5,"Excellent",
J495&lt;=K495,"Good",
J495&lt;=K495*1.5,"At Risk",
TRUE,"Critical"
)</f>
        <v>Excellent</v>
      </c>
      <c r="AB495" t="str">
        <f t="shared" si="39"/>
        <v>Reworked</v>
      </c>
    </row>
    <row r="496" spans="1:28" x14ac:dyDescent="0.3">
      <c r="A496" t="s">
        <v>578</v>
      </c>
      <c r="B496" s="1">
        <v>45941</v>
      </c>
      <c r="C496" t="s">
        <v>54</v>
      </c>
      <c r="D496" t="s">
        <v>34</v>
      </c>
      <c r="E496" t="s">
        <v>74</v>
      </c>
      <c r="F496" t="s">
        <v>24</v>
      </c>
      <c r="G496" t="s">
        <v>42</v>
      </c>
      <c r="H496" t="s">
        <v>66</v>
      </c>
      <c r="I496" t="s">
        <v>27</v>
      </c>
      <c r="J496">
        <v>9.3000000000000007</v>
      </c>
      <c r="K496">
        <v>24</v>
      </c>
      <c r="L496" t="s">
        <v>28</v>
      </c>
      <c r="M496">
        <v>0</v>
      </c>
      <c r="N496">
        <v>5</v>
      </c>
      <c r="O496">
        <v>320</v>
      </c>
      <c r="P496">
        <v>2976</v>
      </c>
      <c r="Q496" t="s">
        <v>51</v>
      </c>
      <c r="R496">
        <v>10</v>
      </c>
      <c r="S496" t="s">
        <v>52</v>
      </c>
      <c r="T496" t="s">
        <v>68</v>
      </c>
      <c r="U496" t="str">
        <f>TRIM(CLEAN(tbl_Operations[[#This Row],[Location]]))</f>
        <v>Mumbai</v>
      </c>
      <c r="V496" t="str">
        <f>TRIM(CLEAN(tbl_Operations[[#This Row],[Channel]]))</f>
        <v>Portal</v>
      </c>
      <c r="W496" t="str">
        <f t="shared" si="35"/>
        <v>System Issue</v>
      </c>
      <c r="X496" t="str">
        <f t="shared" si="36"/>
        <v>Hr</v>
      </c>
      <c r="Y496" t="str">
        <f t="shared" si="37"/>
        <v>Within SLA</v>
      </c>
      <c r="Z496" t="str">
        <f t="shared" si="38"/>
        <v>Normal</v>
      </c>
      <c r="AA496" t="str" cm="1">
        <f t="array" ref="AA496">_xlfn.IFS(
J496&lt;=K496*0.5,"Excellent",
J496&lt;=K496,"Good",
J496&lt;=K496*1.5,"At Risk",
TRUE,"Critical"
)</f>
        <v>Excellent</v>
      </c>
      <c r="AB496" t="str">
        <f t="shared" si="39"/>
        <v>No Rework</v>
      </c>
    </row>
    <row r="497" spans="1:28" x14ac:dyDescent="0.3">
      <c r="A497" t="s">
        <v>579</v>
      </c>
      <c r="B497" s="1">
        <v>45823</v>
      </c>
      <c r="C497" t="s">
        <v>95</v>
      </c>
      <c r="D497" t="s">
        <v>5094</v>
      </c>
      <c r="E497" t="s">
        <v>48</v>
      </c>
      <c r="F497" t="s">
        <v>24</v>
      </c>
      <c r="G497" t="s">
        <v>25</v>
      </c>
      <c r="H497" t="s">
        <v>50</v>
      </c>
      <c r="I497" t="s">
        <v>88</v>
      </c>
      <c r="J497">
        <v>3.2</v>
      </c>
      <c r="K497">
        <v>24</v>
      </c>
      <c r="L497" t="s">
        <v>28</v>
      </c>
      <c r="M497">
        <v>1</v>
      </c>
      <c r="N497">
        <v>5</v>
      </c>
      <c r="O497">
        <v>280</v>
      </c>
      <c r="P497">
        <v>896</v>
      </c>
      <c r="Q497" t="s">
        <v>29</v>
      </c>
      <c r="R497">
        <v>6</v>
      </c>
      <c r="S497" t="s">
        <v>30</v>
      </c>
      <c r="T497" t="s">
        <v>102</v>
      </c>
      <c r="U497" t="str">
        <f>TRIM(CLEAN(tbl_Operations[[#This Row],[Location]]))</f>
        <v>Unknown</v>
      </c>
      <c r="V497" t="str">
        <f>TRIM(CLEAN(tbl_Operations[[#This Row],[Channel]]))</f>
        <v>Email</v>
      </c>
      <c r="W497" t="str">
        <f t="shared" si="35"/>
        <v>Compliance Request</v>
      </c>
      <c r="X497" t="str">
        <f t="shared" si="36"/>
        <v>Sales</v>
      </c>
      <c r="Y497" t="str">
        <f t="shared" si="37"/>
        <v>Within SLA</v>
      </c>
      <c r="Z497" t="str">
        <f t="shared" si="38"/>
        <v>Normal</v>
      </c>
      <c r="AA497" t="str" cm="1">
        <f t="array" ref="AA497">_xlfn.IFS(
J497&lt;=K497*0.5,"Excellent",
J497&lt;=K497,"Good",
J497&lt;=K497*1.5,"At Risk",
TRUE,"Critical"
)</f>
        <v>Excellent</v>
      </c>
      <c r="AB497" t="str">
        <f t="shared" si="39"/>
        <v>Reworked</v>
      </c>
    </row>
    <row r="498" spans="1:28" x14ac:dyDescent="0.3">
      <c r="A498" t="s">
        <v>580</v>
      </c>
      <c r="B498" s="1">
        <v>45978</v>
      </c>
      <c r="C498" t="s">
        <v>91</v>
      </c>
      <c r="D498" t="s">
        <v>47</v>
      </c>
      <c r="E498" t="s">
        <v>56</v>
      </c>
      <c r="F498" t="s">
        <v>24</v>
      </c>
      <c r="G498" t="s">
        <v>42</v>
      </c>
      <c r="H498" t="s">
        <v>75</v>
      </c>
      <c r="I498" t="s">
        <v>27</v>
      </c>
      <c r="J498">
        <v>7.1</v>
      </c>
      <c r="K498">
        <v>24</v>
      </c>
      <c r="L498" t="s">
        <v>28</v>
      </c>
      <c r="M498">
        <v>0</v>
      </c>
      <c r="N498">
        <v>4.9000000000000004</v>
      </c>
      <c r="O498">
        <v>350</v>
      </c>
      <c r="P498">
        <v>2485</v>
      </c>
      <c r="Q498" t="s">
        <v>67</v>
      </c>
      <c r="R498">
        <v>11</v>
      </c>
      <c r="S498" t="s">
        <v>52</v>
      </c>
      <c r="T498" t="s">
        <v>31</v>
      </c>
      <c r="U498" t="str">
        <f>TRIM(CLEAN(tbl_Operations[[#This Row],[Location]]))</f>
        <v>Gurugram</v>
      </c>
      <c r="V498" t="str">
        <f>TRIM(CLEAN(tbl_Operations[[#This Row],[Channel]]))</f>
        <v>Portal</v>
      </c>
      <c r="W498" t="str">
        <f t="shared" si="35"/>
        <v>Vendor Query</v>
      </c>
      <c r="X498" t="str">
        <f t="shared" si="36"/>
        <v>Operations</v>
      </c>
      <c r="Y498" t="str">
        <f t="shared" si="37"/>
        <v>Within SLA</v>
      </c>
      <c r="Z498" t="str">
        <f t="shared" si="38"/>
        <v>Normal</v>
      </c>
      <c r="AA498" t="str" cm="1">
        <f t="array" ref="AA498">_xlfn.IFS(
J498&lt;=K498*0.5,"Excellent",
J498&lt;=K498,"Good",
J498&lt;=K498*1.5,"At Risk",
TRUE,"Critical"
)</f>
        <v>Excellent</v>
      </c>
      <c r="AB498" t="str">
        <f t="shared" si="39"/>
        <v>No Rework</v>
      </c>
    </row>
    <row r="499" spans="1:28" x14ac:dyDescent="0.3">
      <c r="A499" t="s">
        <v>581</v>
      </c>
      <c r="B499" s="1">
        <v>45897</v>
      </c>
      <c r="C499" t="s">
        <v>91</v>
      </c>
      <c r="D499" t="s">
        <v>73</v>
      </c>
      <c r="E499" t="s">
        <v>92</v>
      </c>
      <c r="F499" t="s">
        <v>24</v>
      </c>
      <c r="G499" t="s">
        <v>25</v>
      </c>
      <c r="H499" t="s">
        <v>75</v>
      </c>
      <c r="I499" t="s">
        <v>27</v>
      </c>
      <c r="J499">
        <v>31.2</v>
      </c>
      <c r="K499">
        <v>24</v>
      </c>
      <c r="L499" t="s">
        <v>63</v>
      </c>
      <c r="M499">
        <v>0</v>
      </c>
      <c r="N499">
        <v>4</v>
      </c>
      <c r="O499">
        <v>280</v>
      </c>
      <c r="P499">
        <v>8736</v>
      </c>
      <c r="Q499" t="s">
        <v>36</v>
      </c>
      <c r="R499">
        <v>8</v>
      </c>
      <c r="S499" t="s">
        <v>37</v>
      </c>
      <c r="T499" t="s">
        <v>84</v>
      </c>
      <c r="U499" t="str">
        <f>TRIM(CLEAN(tbl_Operations[[#This Row],[Location]]))</f>
        <v>Chennai</v>
      </c>
      <c r="V499" t="str">
        <f>TRIM(CLEAN(tbl_Operations[[#This Row],[Channel]]))</f>
        <v>Email</v>
      </c>
      <c r="W499" t="str">
        <f t="shared" si="35"/>
        <v>Report Request</v>
      </c>
      <c r="X499" t="str">
        <f t="shared" si="36"/>
        <v>Operations</v>
      </c>
      <c r="Y499" t="str">
        <f t="shared" si="37"/>
        <v>SLA Breach</v>
      </c>
      <c r="Z499" t="str">
        <f t="shared" si="38"/>
        <v>Normal</v>
      </c>
      <c r="AA499" t="str" cm="1">
        <f t="array" ref="AA499">_xlfn.IFS(
J499&lt;=K499*0.5,"Excellent",
J499&lt;=K499,"Good",
J499&lt;=K499*1.5,"At Risk",
TRUE,"Critical"
)</f>
        <v>At Risk</v>
      </c>
      <c r="AB499" t="str">
        <f t="shared" si="39"/>
        <v>No Rework</v>
      </c>
    </row>
    <row r="500" spans="1:28" x14ac:dyDescent="0.3">
      <c r="A500" t="s">
        <v>582</v>
      </c>
      <c r="B500" s="1">
        <v>45811</v>
      </c>
      <c r="C500" t="s">
        <v>91</v>
      </c>
      <c r="D500" t="s">
        <v>55</v>
      </c>
      <c r="E500" t="s">
        <v>78</v>
      </c>
      <c r="F500" t="s">
        <v>49</v>
      </c>
      <c r="G500" t="s">
        <v>25</v>
      </c>
      <c r="H500" t="s">
        <v>75</v>
      </c>
      <c r="I500" t="s">
        <v>27</v>
      </c>
      <c r="J500">
        <v>17.8</v>
      </c>
      <c r="K500">
        <v>48</v>
      </c>
      <c r="L500" t="s">
        <v>28</v>
      </c>
      <c r="M500">
        <v>0</v>
      </c>
      <c r="N500">
        <v>4.2</v>
      </c>
      <c r="O500">
        <v>450</v>
      </c>
      <c r="P500">
        <v>8010</v>
      </c>
      <c r="Q500" t="s">
        <v>29</v>
      </c>
      <c r="R500">
        <v>6</v>
      </c>
      <c r="S500" t="s">
        <v>30</v>
      </c>
      <c r="T500" t="s">
        <v>38</v>
      </c>
      <c r="U500" t="str">
        <f>TRIM(CLEAN(tbl_Operations[[#This Row],[Location]]))</f>
        <v>Hyderabad</v>
      </c>
      <c r="V500" t="str">
        <f>TRIM(CLEAN(tbl_Operations[[#This Row],[Channel]]))</f>
        <v>Email</v>
      </c>
      <c r="W500" t="str">
        <f t="shared" si="35"/>
        <v>Access Request</v>
      </c>
      <c r="X500" t="str">
        <f t="shared" si="36"/>
        <v>Operations</v>
      </c>
      <c r="Y500" t="str">
        <f t="shared" si="37"/>
        <v>Within SLA</v>
      </c>
      <c r="Z500" t="str">
        <f t="shared" si="38"/>
        <v>Normal</v>
      </c>
      <c r="AA500" t="str" cm="1">
        <f t="array" ref="AA500">_xlfn.IFS(
J500&lt;=K500*0.5,"Excellent",
J500&lt;=K500,"Good",
J500&lt;=K500*1.5,"At Risk",
TRUE,"Critical"
)</f>
        <v>Excellent</v>
      </c>
      <c r="AB500" t="str">
        <f t="shared" si="39"/>
        <v>No Rework</v>
      </c>
    </row>
    <row r="501" spans="1:28" x14ac:dyDescent="0.3">
      <c r="A501" t="s">
        <v>583</v>
      </c>
      <c r="B501" s="1">
        <v>45763</v>
      </c>
      <c r="C501" t="s">
        <v>77</v>
      </c>
      <c r="D501" t="s">
        <v>55</v>
      </c>
      <c r="E501" t="s">
        <v>74</v>
      </c>
      <c r="F501" t="s">
        <v>49</v>
      </c>
      <c r="G501" t="s">
        <v>25</v>
      </c>
      <c r="H501" t="s">
        <v>26</v>
      </c>
      <c r="I501" t="s">
        <v>27</v>
      </c>
      <c r="J501">
        <v>7.4</v>
      </c>
      <c r="K501">
        <v>48</v>
      </c>
      <c r="L501" t="s">
        <v>28</v>
      </c>
      <c r="M501">
        <v>0</v>
      </c>
      <c r="N501">
        <v>4.8</v>
      </c>
      <c r="O501">
        <v>350</v>
      </c>
      <c r="P501">
        <v>2590</v>
      </c>
      <c r="Q501" t="s">
        <v>89</v>
      </c>
      <c r="R501">
        <v>4</v>
      </c>
      <c r="S501" t="s">
        <v>30</v>
      </c>
      <c r="T501" t="s">
        <v>86</v>
      </c>
      <c r="U501" t="str">
        <f>TRIM(CLEAN(tbl_Operations[[#This Row],[Location]]))</f>
        <v>Hyderabad</v>
      </c>
      <c r="V501" t="str">
        <f>TRIM(CLEAN(tbl_Operations[[#This Row],[Channel]]))</f>
        <v>Email</v>
      </c>
      <c r="W501" t="str">
        <f t="shared" si="35"/>
        <v>System Issue</v>
      </c>
      <c r="X501" t="str">
        <f t="shared" si="36"/>
        <v>Finance</v>
      </c>
      <c r="Y501" t="str">
        <f t="shared" si="37"/>
        <v>Within SLA</v>
      </c>
      <c r="Z501" t="str">
        <f t="shared" si="38"/>
        <v>Normal</v>
      </c>
      <c r="AA501" t="str" cm="1">
        <f t="array" ref="AA501">_xlfn.IFS(
J501&lt;=K501*0.5,"Excellent",
J501&lt;=K501,"Good",
J501&lt;=K501*1.5,"At Risk",
TRUE,"Critical"
)</f>
        <v>Excellent</v>
      </c>
      <c r="AB501" t="str">
        <f t="shared" si="39"/>
        <v>No Rework</v>
      </c>
    </row>
    <row r="502" spans="1:28" x14ac:dyDescent="0.3">
      <c r="A502" t="s">
        <v>584</v>
      </c>
      <c r="B502" s="1">
        <v>46005</v>
      </c>
      <c r="C502" t="s">
        <v>54</v>
      </c>
      <c r="D502" t="s">
        <v>55</v>
      </c>
      <c r="E502" t="s">
        <v>56</v>
      </c>
      <c r="F502" t="s">
        <v>49</v>
      </c>
      <c r="G502" t="s">
        <v>25</v>
      </c>
      <c r="H502" t="s">
        <v>66</v>
      </c>
      <c r="I502" t="s">
        <v>27</v>
      </c>
      <c r="J502">
        <v>7.9</v>
      </c>
      <c r="K502">
        <v>48</v>
      </c>
      <c r="L502" t="s">
        <v>28</v>
      </c>
      <c r="M502">
        <v>0</v>
      </c>
      <c r="N502">
        <v>5</v>
      </c>
      <c r="O502">
        <v>400</v>
      </c>
      <c r="P502">
        <v>3160</v>
      </c>
      <c r="Q502" t="s">
        <v>71</v>
      </c>
      <c r="R502">
        <v>12</v>
      </c>
      <c r="S502" t="s">
        <v>52</v>
      </c>
      <c r="T502" t="s">
        <v>102</v>
      </c>
      <c r="U502" t="str">
        <f>TRIM(CLEAN(tbl_Operations[[#This Row],[Location]]))</f>
        <v>Hyderabad</v>
      </c>
      <c r="V502" t="str">
        <f>TRIM(CLEAN(tbl_Operations[[#This Row],[Channel]]))</f>
        <v>Email</v>
      </c>
      <c r="W502" t="str">
        <f t="shared" si="35"/>
        <v>Vendor Query</v>
      </c>
      <c r="X502" t="str">
        <f t="shared" si="36"/>
        <v>Hr</v>
      </c>
      <c r="Y502" t="str">
        <f t="shared" si="37"/>
        <v>Within SLA</v>
      </c>
      <c r="Z502" t="str">
        <f t="shared" si="38"/>
        <v>Normal</v>
      </c>
      <c r="AA502" t="str" cm="1">
        <f t="array" ref="AA502">_xlfn.IFS(
J502&lt;=K502*0.5,"Excellent",
J502&lt;=K502,"Good",
J502&lt;=K502*1.5,"At Risk",
TRUE,"Critical"
)</f>
        <v>Excellent</v>
      </c>
      <c r="AB502" t="str">
        <f t="shared" si="39"/>
        <v>No Rework</v>
      </c>
    </row>
    <row r="503" spans="1:28" x14ac:dyDescent="0.3">
      <c r="A503" t="s">
        <v>585</v>
      </c>
      <c r="B503" s="1">
        <v>45709</v>
      </c>
      <c r="C503" t="s">
        <v>40</v>
      </c>
      <c r="D503" t="s">
        <v>60</v>
      </c>
      <c r="E503" t="s">
        <v>35</v>
      </c>
      <c r="F503" t="s">
        <v>61</v>
      </c>
      <c r="G503" t="s">
        <v>25</v>
      </c>
      <c r="H503" t="s">
        <v>43</v>
      </c>
      <c r="I503" t="s">
        <v>27</v>
      </c>
      <c r="J503">
        <v>8.5</v>
      </c>
      <c r="K503">
        <v>12</v>
      </c>
      <c r="L503" t="s">
        <v>28</v>
      </c>
      <c r="M503">
        <v>1</v>
      </c>
      <c r="N503">
        <v>5</v>
      </c>
      <c r="O503">
        <v>280</v>
      </c>
      <c r="P503">
        <v>2380</v>
      </c>
      <c r="Q503" t="s">
        <v>57</v>
      </c>
      <c r="R503">
        <v>2</v>
      </c>
      <c r="S503" t="s">
        <v>58</v>
      </c>
      <c r="T503" t="s">
        <v>45</v>
      </c>
      <c r="U503" t="str">
        <f>TRIM(CLEAN(tbl_Operations[[#This Row],[Location]]))</f>
        <v>Pune</v>
      </c>
      <c r="V503" t="str">
        <f>TRIM(CLEAN(tbl_Operations[[#This Row],[Channel]]))</f>
        <v>Email</v>
      </c>
      <c r="W503" t="str">
        <f t="shared" si="35"/>
        <v>Employee Query</v>
      </c>
      <c r="X503" t="str">
        <f t="shared" si="36"/>
        <v>Procurement</v>
      </c>
      <c r="Y503" t="str">
        <f t="shared" si="37"/>
        <v>Within SLA</v>
      </c>
      <c r="Z503" t="str">
        <f t="shared" si="38"/>
        <v>Normal</v>
      </c>
      <c r="AA503" t="str" cm="1">
        <f t="array" ref="AA503">_xlfn.IFS(
J503&lt;=K503*0.5,"Excellent",
J503&lt;=K503,"Good",
J503&lt;=K503*1.5,"At Risk",
TRUE,"Critical"
)</f>
        <v>Good</v>
      </c>
      <c r="AB503" t="str">
        <f t="shared" si="39"/>
        <v>Reworked</v>
      </c>
    </row>
    <row r="504" spans="1:28" x14ac:dyDescent="0.3">
      <c r="A504" t="s">
        <v>586</v>
      </c>
      <c r="B504" s="1">
        <v>45802</v>
      </c>
      <c r="C504" t="s">
        <v>21</v>
      </c>
      <c r="D504" t="s">
        <v>60</v>
      </c>
      <c r="E504" t="s">
        <v>48</v>
      </c>
      <c r="F504" t="s">
        <v>24</v>
      </c>
      <c r="G504" t="s">
        <v>25</v>
      </c>
      <c r="H504" t="s">
        <v>75</v>
      </c>
      <c r="I504" t="s">
        <v>27</v>
      </c>
      <c r="J504">
        <v>15.2</v>
      </c>
      <c r="K504">
        <v>24</v>
      </c>
      <c r="L504" t="s">
        <v>28</v>
      </c>
      <c r="M504">
        <v>0</v>
      </c>
      <c r="N504">
        <v>4.2</v>
      </c>
      <c r="O504">
        <v>280</v>
      </c>
      <c r="P504">
        <v>4256</v>
      </c>
      <c r="Q504" t="s">
        <v>44</v>
      </c>
      <c r="R504">
        <v>5</v>
      </c>
      <c r="S504" t="s">
        <v>30</v>
      </c>
      <c r="T504" t="s">
        <v>102</v>
      </c>
      <c r="U504" t="str">
        <f>TRIM(CLEAN(tbl_Operations[[#This Row],[Location]]))</f>
        <v>Pune</v>
      </c>
      <c r="V504" t="str">
        <f>TRIM(CLEAN(tbl_Operations[[#This Row],[Channel]]))</f>
        <v>Email</v>
      </c>
      <c r="W504" t="str">
        <f t="shared" si="35"/>
        <v>Compliance Request</v>
      </c>
      <c r="X504" t="str">
        <f t="shared" si="36"/>
        <v>Customer Support</v>
      </c>
      <c r="Y504" t="str">
        <f t="shared" si="37"/>
        <v>Within SLA</v>
      </c>
      <c r="Z504" t="str">
        <f t="shared" si="38"/>
        <v>Normal</v>
      </c>
      <c r="AA504" t="str" cm="1">
        <f t="array" ref="AA504">_xlfn.IFS(
J504&lt;=K504*0.5,"Excellent",
J504&lt;=K504,"Good",
J504&lt;=K504*1.5,"At Risk",
TRUE,"Critical"
)</f>
        <v>Good</v>
      </c>
      <c r="AB504" t="str">
        <f t="shared" si="39"/>
        <v>No Rework</v>
      </c>
    </row>
    <row r="505" spans="1:28" x14ac:dyDescent="0.3">
      <c r="A505" t="s">
        <v>587</v>
      </c>
      <c r="B505" s="1">
        <v>45783</v>
      </c>
      <c r="C505" t="s">
        <v>95</v>
      </c>
      <c r="D505" t="s">
        <v>5094</v>
      </c>
      <c r="E505" t="s">
        <v>48</v>
      </c>
      <c r="F505" t="s">
        <v>24</v>
      </c>
      <c r="G505" t="s">
        <v>25</v>
      </c>
      <c r="H505" t="s">
        <v>26</v>
      </c>
      <c r="I505" t="s">
        <v>27</v>
      </c>
      <c r="J505">
        <v>9.6</v>
      </c>
      <c r="K505">
        <v>24</v>
      </c>
      <c r="L505" t="s">
        <v>28</v>
      </c>
      <c r="M505">
        <v>2</v>
      </c>
      <c r="N505">
        <v>4.5</v>
      </c>
      <c r="O505">
        <v>350</v>
      </c>
      <c r="P505">
        <v>3360</v>
      </c>
      <c r="Q505" t="s">
        <v>44</v>
      </c>
      <c r="R505">
        <v>5</v>
      </c>
      <c r="S505" t="s">
        <v>30</v>
      </c>
      <c r="T505" t="s">
        <v>38</v>
      </c>
      <c r="U505" t="str">
        <f>TRIM(CLEAN(tbl_Operations[[#This Row],[Location]]))</f>
        <v>Unknown</v>
      </c>
      <c r="V505" t="str">
        <f>TRIM(CLEAN(tbl_Operations[[#This Row],[Channel]]))</f>
        <v>Email</v>
      </c>
      <c r="W505" t="str">
        <f t="shared" si="35"/>
        <v>Compliance Request</v>
      </c>
      <c r="X505" t="str">
        <f t="shared" si="36"/>
        <v>Sales</v>
      </c>
      <c r="Y505" t="str">
        <f t="shared" si="37"/>
        <v>Within SLA</v>
      </c>
      <c r="Z505" t="str">
        <f t="shared" si="38"/>
        <v>Normal</v>
      </c>
      <c r="AA505" t="str" cm="1">
        <f t="array" ref="AA505">_xlfn.IFS(
J505&lt;=K505*0.5,"Excellent",
J505&lt;=K505,"Good",
J505&lt;=K505*1.5,"At Risk",
TRUE,"Critical"
)</f>
        <v>Excellent</v>
      </c>
      <c r="AB505" t="str">
        <f t="shared" si="39"/>
        <v>Reworked</v>
      </c>
    </row>
    <row r="506" spans="1:28" x14ac:dyDescent="0.3">
      <c r="A506" t="s">
        <v>588</v>
      </c>
      <c r="B506" s="1">
        <v>45980</v>
      </c>
      <c r="C506" t="s">
        <v>91</v>
      </c>
      <c r="D506" t="s">
        <v>34</v>
      </c>
      <c r="E506" t="s">
        <v>35</v>
      </c>
      <c r="F506" t="s">
        <v>49</v>
      </c>
      <c r="G506" t="s">
        <v>42</v>
      </c>
      <c r="H506" t="s">
        <v>66</v>
      </c>
      <c r="I506" t="s">
        <v>27</v>
      </c>
      <c r="J506">
        <v>5</v>
      </c>
      <c r="K506">
        <v>48</v>
      </c>
      <c r="L506" t="s">
        <v>28</v>
      </c>
      <c r="M506">
        <v>0</v>
      </c>
      <c r="N506">
        <v>4.8</v>
      </c>
      <c r="O506">
        <v>320</v>
      </c>
      <c r="P506">
        <v>1600</v>
      </c>
      <c r="Q506" t="s">
        <v>67</v>
      </c>
      <c r="R506">
        <v>11</v>
      </c>
      <c r="S506" t="s">
        <v>52</v>
      </c>
      <c r="T506" t="s">
        <v>86</v>
      </c>
      <c r="U506" t="str">
        <f>TRIM(CLEAN(tbl_Operations[[#This Row],[Location]]))</f>
        <v>Mumbai</v>
      </c>
      <c r="V506" t="str">
        <f>TRIM(CLEAN(tbl_Operations[[#This Row],[Channel]]))</f>
        <v>Portal</v>
      </c>
      <c r="W506" t="str">
        <f t="shared" si="35"/>
        <v>Employee Query</v>
      </c>
      <c r="X506" t="str">
        <f t="shared" si="36"/>
        <v>Operations</v>
      </c>
      <c r="Y506" t="str">
        <f t="shared" si="37"/>
        <v>Within SLA</v>
      </c>
      <c r="Z506" t="str">
        <f t="shared" si="38"/>
        <v>Normal</v>
      </c>
      <c r="AA506" t="str" cm="1">
        <f t="array" ref="AA506">_xlfn.IFS(
J506&lt;=K506*0.5,"Excellent",
J506&lt;=K506,"Good",
J506&lt;=K506*1.5,"At Risk",
TRUE,"Critical"
)</f>
        <v>Excellent</v>
      </c>
      <c r="AB506" t="str">
        <f t="shared" si="39"/>
        <v>No Rework</v>
      </c>
    </row>
    <row r="507" spans="1:28" x14ac:dyDescent="0.3">
      <c r="A507" t="s">
        <v>589</v>
      </c>
      <c r="B507" s="1">
        <v>45793</v>
      </c>
      <c r="C507" t="s">
        <v>77</v>
      </c>
      <c r="D507" t="s">
        <v>22</v>
      </c>
      <c r="E507" t="s">
        <v>92</v>
      </c>
      <c r="F507" t="s">
        <v>49</v>
      </c>
      <c r="G507" t="s">
        <v>62</v>
      </c>
      <c r="H507" t="s">
        <v>66</v>
      </c>
      <c r="I507" t="s">
        <v>27</v>
      </c>
      <c r="J507">
        <v>4.3</v>
      </c>
      <c r="K507">
        <v>48</v>
      </c>
      <c r="L507" t="s">
        <v>28</v>
      </c>
      <c r="M507">
        <v>2</v>
      </c>
      <c r="N507">
        <v>4.2</v>
      </c>
      <c r="O507">
        <v>320</v>
      </c>
      <c r="P507">
        <v>1376</v>
      </c>
      <c r="Q507" t="s">
        <v>44</v>
      </c>
      <c r="R507">
        <v>5</v>
      </c>
      <c r="S507" t="s">
        <v>30</v>
      </c>
      <c r="T507" t="s">
        <v>45</v>
      </c>
      <c r="U507" t="str">
        <f>TRIM(CLEAN(tbl_Operations[[#This Row],[Location]]))</f>
        <v>Noida</v>
      </c>
      <c r="V507" t="str">
        <f>TRIM(CLEAN(tbl_Operations[[#This Row],[Channel]]))</f>
        <v>Teams</v>
      </c>
      <c r="W507" t="str">
        <f t="shared" si="35"/>
        <v>Report Request</v>
      </c>
      <c r="X507" t="str">
        <f t="shared" si="36"/>
        <v>Finance</v>
      </c>
      <c r="Y507" t="str">
        <f t="shared" si="37"/>
        <v>Within SLA</v>
      </c>
      <c r="Z507" t="str">
        <f t="shared" si="38"/>
        <v>Normal</v>
      </c>
      <c r="AA507" t="str" cm="1">
        <f t="array" ref="AA507">_xlfn.IFS(
J507&lt;=K507*0.5,"Excellent",
J507&lt;=K507,"Good",
J507&lt;=K507*1.5,"At Risk",
TRUE,"Critical"
)</f>
        <v>Excellent</v>
      </c>
      <c r="AB507" t="str">
        <f t="shared" si="39"/>
        <v>Reworked</v>
      </c>
    </row>
    <row r="508" spans="1:28" x14ac:dyDescent="0.3">
      <c r="A508" t="s">
        <v>590</v>
      </c>
      <c r="B508" s="1">
        <v>46008</v>
      </c>
      <c r="C508" t="s">
        <v>91</v>
      </c>
      <c r="D508" t="s">
        <v>47</v>
      </c>
      <c r="E508" t="s">
        <v>74</v>
      </c>
      <c r="F508" t="s">
        <v>61</v>
      </c>
      <c r="G508" t="s">
        <v>62</v>
      </c>
      <c r="H508" t="s">
        <v>26</v>
      </c>
      <c r="I508" t="s">
        <v>27</v>
      </c>
      <c r="J508">
        <v>21</v>
      </c>
      <c r="K508">
        <v>12</v>
      </c>
      <c r="L508" t="s">
        <v>63</v>
      </c>
      <c r="M508">
        <v>0</v>
      </c>
      <c r="N508">
        <v>4.4000000000000004</v>
      </c>
      <c r="O508">
        <v>280</v>
      </c>
      <c r="P508">
        <v>5880</v>
      </c>
      <c r="Q508" t="s">
        <v>71</v>
      </c>
      <c r="R508">
        <v>12</v>
      </c>
      <c r="S508" t="s">
        <v>52</v>
      </c>
      <c r="T508" t="s">
        <v>86</v>
      </c>
      <c r="U508" t="str">
        <f>TRIM(CLEAN(tbl_Operations[[#This Row],[Location]]))</f>
        <v>Gurugram</v>
      </c>
      <c r="V508" t="str">
        <f>TRIM(CLEAN(tbl_Operations[[#This Row],[Channel]]))</f>
        <v>Teams</v>
      </c>
      <c r="W508" t="str">
        <f t="shared" si="35"/>
        <v>System Issue</v>
      </c>
      <c r="X508" t="str">
        <f t="shared" si="36"/>
        <v>Operations</v>
      </c>
      <c r="Y508" t="str">
        <f t="shared" si="37"/>
        <v>SLA Breach</v>
      </c>
      <c r="Z508" t="str">
        <f t="shared" si="38"/>
        <v>Normal</v>
      </c>
      <c r="AA508" t="str" cm="1">
        <f t="array" ref="AA508">_xlfn.IFS(
J508&lt;=K508*0.5,"Excellent",
J508&lt;=K508,"Good",
J508&lt;=K508*1.5,"At Risk",
TRUE,"Critical"
)</f>
        <v>Critical</v>
      </c>
      <c r="AB508" t="str">
        <f t="shared" si="39"/>
        <v>No Rework</v>
      </c>
    </row>
    <row r="509" spans="1:28" x14ac:dyDescent="0.3">
      <c r="A509" t="s">
        <v>591</v>
      </c>
      <c r="B509" s="1">
        <v>45820</v>
      </c>
      <c r="C509" t="s">
        <v>54</v>
      </c>
      <c r="D509" t="s">
        <v>41</v>
      </c>
      <c r="E509" t="s">
        <v>48</v>
      </c>
      <c r="F509" t="s">
        <v>24</v>
      </c>
      <c r="G509" t="s">
        <v>42</v>
      </c>
      <c r="H509" t="s">
        <v>26</v>
      </c>
      <c r="I509" t="s">
        <v>101</v>
      </c>
      <c r="J509">
        <v>10.7</v>
      </c>
      <c r="K509">
        <v>24</v>
      </c>
      <c r="L509" t="s">
        <v>28</v>
      </c>
      <c r="M509">
        <v>1</v>
      </c>
      <c r="N509">
        <v>4.2</v>
      </c>
      <c r="O509">
        <v>400</v>
      </c>
      <c r="P509">
        <v>4280</v>
      </c>
      <c r="Q509" t="s">
        <v>29</v>
      </c>
      <c r="R509">
        <v>6</v>
      </c>
      <c r="S509" t="s">
        <v>30</v>
      </c>
      <c r="T509" t="s">
        <v>84</v>
      </c>
      <c r="U509" t="str">
        <f>TRIM(CLEAN(tbl_Operations[[#This Row],[Location]]))</f>
        <v>Bengaluru</v>
      </c>
      <c r="V509" t="str">
        <f>TRIM(CLEAN(tbl_Operations[[#This Row],[Channel]]))</f>
        <v>Portal</v>
      </c>
      <c r="W509" t="str">
        <f t="shared" si="35"/>
        <v>Compliance Request</v>
      </c>
      <c r="X509" t="str">
        <f t="shared" si="36"/>
        <v>Hr</v>
      </c>
      <c r="Y509" t="str">
        <f t="shared" si="37"/>
        <v>Within SLA</v>
      </c>
      <c r="Z509" t="str">
        <f t="shared" si="38"/>
        <v>Normal</v>
      </c>
      <c r="AA509" t="str" cm="1">
        <f t="array" ref="AA509">_xlfn.IFS(
J509&lt;=K509*0.5,"Excellent",
J509&lt;=K509,"Good",
J509&lt;=K509*1.5,"At Risk",
TRUE,"Critical"
)</f>
        <v>Excellent</v>
      </c>
      <c r="AB509" t="str">
        <f t="shared" si="39"/>
        <v>Reworked</v>
      </c>
    </row>
    <row r="510" spans="1:28" x14ac:dyDescent="0.3">
      <c r="A510" t="s">
        <v>592</v>
      </c>
      <c r="B510" s="1">
        <v>45996</v>
      </c>
      <c r="C510" t="s">
        <v>21</v>
      </c>
      <c r="D510" t="s">
        <v>34</v>
      </c>
      <c r="E510" t="s">
        <v>74</v>
      </c>
      <c r="F510" t="s">
        <v>49</v>
      </c>
      <c r="G510" t="s">
        <v>5096</v>
      </c>
      <c r="H510" t="s">
        <v>66</v>
      </c>
      <c r="I510" t="s">
        <v>27</v>
      </c>
      <c r="J510">
        <v>21.6</v>
      </c>
      <c r="K510">
        <v>48</v>
      </c>
      <c r="L510" t="s">
        <v>28</v>
      </c>
      <c r="M510">
        <v>0</v>
      </c>
      <c r="N510">
        <v>4.2</v>
      </c>
      <c r="O510">
        <v>400</v>
      </c>
      <c r="P510">
        <v>8640</v>
      </c>
      <c r="Q510" t="s">
        <v>71</v>
      </c>
      <c r="R510">
        <v>12</v>
      </c>
      <c r="S510" t="s">
        <v>52</v>
      </c>
      <c r="T510" t="s">
        <v>45</v>
      </c>
      <c r="U510" t="str">
        <f>TRIM(CLEAN(tbl_Operations[[#This Row],[Location]]))</f>
        <v>Mumbai</v>
      </c>
      <c r="V510" t="str">
        <f>TRIM(CLEAN(tbl_Operations[[#This Row],[Channel]]))</f>
        <v>Email</v>
      </c>
      <c r="W510" t="str">
        <f t="shared" si="35"/>
        <v>System Issue</v>
      </c>
      <c r="X510" t="str">
        <f t="shared" si="36"/>
        <v>Customer Support</v>
      </c>
      <c r="Y510" t="str">
        <f t="shared" si="37"/>
        <v>Within SLA</v>
      </c>
      <c r="Z510" t="str">
        <f t="shared" si="38"/>
        <v>Normal</v>
      </c>
      <c r="AA510" t="str" cm="1">
        <f t="array" ref="AA510">_xlfn.IFS(
J510&lt;=K510*0.5,"Excellent",
J510&lt;=K510,"Good",
J510&lt;=K510*1.5,"At Risk",
TRUE,"Critical"
)</f>
        <v>Excellent</v>
      </c>
      <c r="AB510" t="str">
        <f t="shared" si="39"/>
        <v>No Rework</v>
      </c>
    </row>
    <row r="511" spans="1:28" x14ac:dyDescent="0.3">
      <c r="A511" t="s">
        <v>593</v>
      </c>
      <c r="B511" s="1">
        <v>45774</v>
      </c>
      <c r="C511" t="s">
        <v>77</v>
      </c>
      <c r="D511" t="s">
        <v>47</v>
      </c>
      <c r="E511" t="s">
        <v>23</v>
      </c>
      <c r="F511" t="s">
        <v>24</v>
      </c>
      <c r="G511" t="s">
        <v>25</v>
      </c>
      <c r="H511" t="s">
        <v>50</v>
      </c>
      <c r="I511" t="s">
        <v>27</v>
      </c>
      <c r="J511">
        <v>4.2</v>
      </c>
      <c r="K511">
        <v>24</v>
      </c>
      <c r="L511" t="s">
        <v>28</v>
      </c>
      <c r="M511">
        <v>0</v>
      </c>
      <c r="N511">
        <v>5</v>
      </c>
      <c r="O511">
        <v>320</v>
      </c>
      <c r="P511">
        <v>1344</v>
      </c>
      <c r="Q511" t="s">
        <v>89</v>
      </c>
      <c r="R511">
        <v>4</v>
      </c>
      <c r="S511" t="s">
        <v>30</v>
      </c>
      <c r="T511" t="s">
        <v>102</v>
      </c>
      <c r="U511" t="str">
        <f>TRIM(CLEAN(tbl_Operations[[#This Row],[Location]]))</f>
        <v>Gurugram</v>
      </c>
      <c r="V511" t="str">
        <f>TRIM(CLEAN(tbl_Operations[[#This Row],[Channel]]))</f>
        <v>Email</v>
      </c>
      <c r="W511" t="str">
        <f t="shared" si="35"/>
        <v>Invoice Query</v>
      </c>
      <c r="X511" t="str">
        <f t="shared" si="36"/>
        <v>Finance</v>
      </c>
      <c r="Y511" t="str">
        <f t="shared" si="37"/>
        <v>Within SLA</v>
      </c>
      <c r="Z511" t="str">
        <f t="shared" si="38"/>
        <v>Normal</v>
      </c>
      <c r="AA511" t="str" cm="1">
        <f t="array" ref="AA511">_xlfn.IFS(
J511&lt;=K511*0.5,"Excellent",
J511&lt;=K511,"Good",
J511&lt;=K511*1.5,"At Risk",
TRUE,"Critical"
)</f>
        <v>Excellent</v>
      </c>
      <c r="AB511" t="str">
        <f t="shared" si="39"/>
        <v>No Rework</v>
      </c>
    </row>
    <row r="512" spans="1:28" x14ac:dyDescent="0.3">
      <c r="A512" t="s">
        <v>594</v>
      </c>
      <c r="B512" s="1">
        <v>45884</v>
      </c>
      <c r="C512" t="s">
        <v>54</v>
      </c>
      <c r="D512" t="s">
        <v>55</v>
      </c>
      <c r="E512" t="s">
        <v>35</v>
      </c>
      <c r="F512" t="s">
        <v>61</v>
      </c>
      <c r="G512" t="s">
        <v>62</v>
      </c>
      <c r="H512" t="s">
        <v>26</v>
      </c>
      <c r="I512" t="s">
        <v>88</v>
      </c>
      <c r="J512">
        <v>9</v>
      </c>
      <c r="K512">
        <v>12</v>
      </c>
      <c r="L512" t="s">
        <v>28</v>
      </c>
      <c r="M512">
        <v>2</v>
      </c>
      <c r="N512">
        <v>4.5</v>
      </c>
      <c r="O512">
        <v>350</v>
      </c>
      <c r="P512">
        <v>3150</v>
      </c>
      <c r="Q512" t="s">
        <v>36</v>
      </c>
      <c r="R512">
        <v>8</v>
      </c>
      <c r="S512" t="s">
        <v>37</v>
      </c>
      <c r="T512" t="s">
        <v>45</v>
      </c>
      <c r="U512" t="str">
        <f>TRIM(CLEAN(tbl_Operations[[#This Row],[Location]]))</f>
        <v>Hyderabad</v>
      </c>
      <c r="V512" t="str">
        <f>TRIM(CLEAN(tbl_Operations[[#This Row],[Channel]]))</f>
        <v>Teams</v>
      </c>
      <c r="W512" t="str">
        <f t="shared" si="35"/>
        <v>Employee Query</v>
      </c>
      <c r="X512" t="str">
        <f t="shared" si="36"/>
        <v>Hr</v>
      </c>
      <c r="Y512" t="str">
        <f t="shared" si="37"/>
        <v>Within SLA</v>
      </c>
      <c r="Z512" t="str">
        <f t="shared" si="38"/>
        <v>Normal</v>
      </c>
      <c r="AA512" t="str" cm="1">
        <f t="array" ref="AA512">_xlfn.IFS(
J512&lt;=K512*0.5,"Excellent",
J512&lt;=K512,"Good",
J512&lt;=K512*1.5,"At Risk",
TRUE,"Critical"
)</f>
        <v>Good</v>
      </c>
      <c r="AB512" t="str">
        <f t="shared" si="39"/>
        <v>Reworked</v>
      </c>
    </row>
    <row r="513" spans="1:28" x14ac:dyDescent="0.3">
      <c r="A513" t="s">
        <v>595</v>
      </c>
      <c r="B513" s="1">
        <v>45748</v>
      </c>
      <c r="C513" t="s">
        <v>54</v>
      </c>
      <c r="D513" t="s">
        <v>34</v>
      </c>
      <c r="E513" t="s">
        <v>35</v>
      </c>
      <c r="F513" t="s">
        <v>24</v>
      </c>
      <c r="G513" t="s">
        <v>25</v>
      </c>
      <c r="H513" t="s">
        <v>26</v>
      </c>
      <c r="I513" t="s">
        <v>88</v>
      </c>
      <c r="J513">
        <v>23.1</v>
      </c>
      <c r="K513">
        <v>24</v>
      </c>
      <c r="L513" t="s">
        <v>28</v>
      </c>
      <c r="M513">
        <v>3</v>
      </c>
      <c r="N513">
        <v>3.4</v>
      </c>
      <c r="O513">
        <v>450</v>
      </c>
      <c r="P513">
        <v>10395</v>
      </c>
      <c r="Q513" t="s">
        <v>89</v>
      </c>
      <c r="R513">
        <v>4</v>
      </c>
      <c r="S513" t="s">
        <v>30</v>
      </c>
      <c r="T513" t="s">
        <v>38</v>
      </c>
      <c r="U513" t="str">
        <f>TRIM(CLEAN(tbl_Operations[[#This Row],[Location]]))</f>
        <v>Mumbai</v>
      </c>
      <c r="V513" t="str">
        <f>TRIM(CLEAN(tbl_Operations[[#This Row],[Channel]]))</f>
        <v>Email</v>
      </c>
      <c r="W513" t="str">
        <f t="shared" si="35"/>
        <v>Employee Query</v>
      </c>
      <c r="X513" t="str">
        <f t="shared" si="36"/>
        <v>Hr</v>
      </c>
      <c r="Y513" t="str">
        <f t="shared" si="37"/>
        <v>Within SLA</v>
      </c>
      <c r="Z513" t="str">
        <f t="shared" si="38"/>
        <v>Normal</v>
      </c>
      <c r="AA513" t="str" cm="1">
        <f t="array" ref="AA513">_xlfn.IFS(
J513&lt;=K513*0.5,"Excellent",
J513&lt;=K513,"Good",
J513&lt;=K513*1.5,"At Risk",
TRUE,"Critical"
)</f>
        <v>Good</v>
      </c>
      <c r="AB513" t="str">
        <f t="shared" si="39"/>
        <v>Reworked</v>
      </c>
    </row>
    <row r="514" spans="1:28" x14ac:dyDescent="0.3">
      <c r="A514" t="s">
        <v>596</v>
      </c>
      <c r="B514" s="1">
        <v>45847</v>
      </c>
      <c r="C514" t="s">
        <v>91</v>
      </c>
      <c r="D514" t="s">
        <v>41</v>
      </c>
      <c r="E514" t="s">
        <v>70</v>
      </c>
      <c r="F514" t="s">
        <v>24</v>
      </c>
      <c r="G514" t="s">
        <v>81</v>
      </c>
      <c r="H514" t="s">
        <v>75</v>
      </c>
      <c r="I514" t="s">
        <v>27</v>
      </c>
      <c r="J514">
        <v>9.6999999999999993</v>
      </c>
      <c r="K514">
        <v>24</v>
      </c>
      <c r="L514" t="s">
        <v>28</v>
      </c>
      <c r="M514">
        <v>0</v>
      </c>
      <c r="N514">
        <v>4.9000000000000004</v>
      </c>
      <c r="O514">
        <v>350</v>
      </c>
      <c r="P514">
        <v>3395</v>
      </c>
      <c r="Q514" t="s">
        <v>114</v>
      </c>
      <c r="R514">
        <v>7</v>
      </c>
      <c r="S514" t="s">
        <v>37</v>
      </c>
      <c r="T514" t="s">
        <v>86</v>
      </c>
      <c r="U514" t="str">
        <f>TRIM(CLEAN(tbl_Operations[[#This Row],[Location]]))</f>
        <v>Bengaluru</v>
      </c>
      <c r="V514" t="str">
        <f>TRIM(CLEAN(tbl_Operations[[#This Row],[Channel]]))</f>
        <v>Phone</v>
      </c>
      <c r="W514" t="str">
        <f t="shared" ref="W514:W577" si="40">TRIM(CLEAN(E514))</f>
        <v>Data Correction</v>
      </c>
      <c r="X514" t="str">
        <f t="shared" ref="X514:X577" si="41">PROPER(TRIM(CLEAN(C514)))</f>
        <v>Operations</v>
      </c>
      <c r="Y514" t="str">
        <f t="shared" ref="Y514:Y577" si="42">IF(J514&lt;=K514,"Within SLA","SLA Breach")</f>
        <v>Within SLA</v>
      </c>
      <c r="Z514" t="str">
        <f t="shared" ref="Z514:Z577" si="43">IF(AND(F514="Critical",Y513="SLA Breach"),"Critical Risk","Normal")</f>
        <v>Normal</v>
      </c>
      <c r="AA514" t="str" cm="1">
        <f t="array" ref="AA514">_xlfn.IFS(
J514&lt;=K514*0.5,"Excellent",
J514&lt;=K514,"Good",
J514&lt;=K514*1.5,"At Risk",
TRUE,"Critical"
)</f>
        <v>Excellent</v>
      </c>
      <c r="AB514" t="str">
        <f t="shared" ref="AB514:AB577" si="44">IF(M514&gt;0,"Reworked","No Rework")</f>
        <v>No Rework</v>
      </c>
    </row>
    <row r="515" spans="1:28" x14ac:dyDescent="0.3">
      <c r="A515" t="s">
        <v>597</v>
      </c>
      <c r="B515" s="1">
        <v>45771</v>
      </c>
      <c r="C515" t="s">
        <v>54</v>
      </c>
      <c r="D515" t="s">
        <v>47</v>
      </c>
      <c r="E515" t="s">
        <v>35</v>
      </c>
      <c r="F515" t="s">
        <v>49</v>
      </c>
      <c r="G515" t="s">
        <v>62</v>
      </c>
      <c r="H515" t="s">
        <v>66</v>
      </c>
      <c r="I515" t="s">
        <v>27</v>
      </c>
      <c r="J515">
        <v>14.2</v>
      </c>
      <c r="K515">
        <v>48</v>
      </c>
      <c r="L515" t="s">
        <v>28</v>
      </c>
      <c r="M515">
        <v>0</v>
      </c>
      <c r="N515">
        <v>4.4000000000000004</v>
      </c>
      <c r="O515">
        <v>400</v>
      </c>
      <c r="P515">
        <v>5680</v>
      </c>
      <c r="Q515" t="s">
        <v>89</v>
      </c>
      <c r="R515">
        <v>4</v>
      </c>
      <c r="S515" t="s">
        <v>30</v>
      </c>
      <c r="T515" t="s">
        <v>84</v>
      </c>
      <c r="U515" t="str">
        <f>TRIM(CLEAN(tbl_Operations[[#This Row],[Location]]))</f>
        <v>Gurugram</v>
      </c>
      <c r="V515" t="str">
        <f>TRIM(CLEAN(tbl_Operations[[#This Row],[Channel]]))</f>
        <v>Teams</v>
      </c>
      <c r="W515" t="str">
        <f t="shared" si="40"/>
        <v>Employee Query</v>
      </c>
      <c r="X515" t="str">
        <f t="shared" si="41"/>
        <v>Hr</v>
      </c>
      <c r="Y515" t="str">
        <f t="shared" si="42"/>
        <v>Within SLA</v>
      </c>
      <c r="Z515" t="str">
        <f t="shared" si="43"/>
        <v>Normal</v>
      </c>
      <c r="AA515" t="str" cm="1">
        <f t="array" ref="AA515">_xlfn.IFS(
J515&lt;=K515*0.5,"Excellent",
J515&lt;=K515,"Good",
J515&lt;=K515*1.5,"At Risk",
TRUE,"Critical"
)</f>
        <v>Excellent</v>
      </c>
      <c r="AB515" t="str">
        <f t="shared" si="44"/>
        <v>No Rework</v>
      </c>
    </row>
    <row r="516" spans="1:28" x14ac:dyDescent="0.3">
      <c r="A516" t="s">
        <v>598</v>
      </c>
      <c r="B516" s="1">
        <v>45821</v>
      </c>
      <c r="C516" t="s">
        <v>33</v>
      </c>
      <c r="D516" t="s">
        <v>73</v>
      </c>
      <c r="E516" t="s">
        <v>35</v>
      </c>
      <c r="F516" t="s">
        <v>49</v>
      </c>
      <c r="G516" t="s">
        <v>25</v>
      </c>
      <c r="H516" t="s">
        <v>43</v>
      </c>
      <c r="I516" t="s">
        <v>27</v>
      </c>
      <c r="J516">
        <v>14.8</v>
      </c>
      <c r="K516">
        <v>48</v>
      </c>
      <c r="L516" t="s">
        <v>28</v>
      </c>
      <c r="M516">
        <v>0</v>
      </c>
      <c r="N516">
        <v>4.9000000000000004</v>
      </c>
      <c r="O516">
        <v>320</v>
      </c>
      <c r="P516">
        <v>4736</v>
      </c>
      <c r="Q516" t="s">
        <v>29</v>
      </c>
      <c r="R516">
        <v>6</v>
      </c>
      <c r="S516" t="s">
        <v>30</v>
      </c>
      <c r="T516" t="s">
        <v>45</v>
      </c>
      <c r="U516" t="str">
        <f>TRIM(CLEAN(tbl_Operations[[#This Row],[Location]]))</f>
        <v>Chennai</v>
      </c>
      <c r="V516" t="str">
        <f>TRIM(CLEAN(tbl_Operations[[#This Row],[Channel]]))</f>
        <v>Email</v>
      </c>
      <c r="W516" t="str">
        <f t="shared" si="40"/>
        <v>Employee Query</v>
      </c>
      <c r="X516" t="str">
        <f t="shared" si="41"/>
        <v>It</v>
      </c>
      <c r="Y516" t="str">
        <f t="shared" si="42"/>
        <v>Within SLA</v>
      </c>
      <c r="Z516" t="str">
        <f t="shared" si="43"/>
        <v>Normal</v>
      </c>
      <c r="AA516" t="str" cm="1">
        <f t="array" ref="AA516">_xlfn.IFS(
J516&lt;=K516*0.5,"Excellent",
J516&lt;=K516,"Good",
J516&lt;=K516*1.5,"At Risk",
TRUE,"Critical"
)</f>
        <v>Excellent</v>
      </c>
      <c r="AB516" t="str">
        <f t="shared" si="44"/>
        <v>No Rework</v>
      </c>
    </row>
    <row r="517" spans="1:28" x14ac:dyDescent="0.3">
      <c r="A517" t="s">
        <v>599</v>
      </c>
      <c r="B517" s="1">
        <v>45970</v>
      </c>
      <c r="C517" t="s">
        <v>21</v>
      </c>
      <c r="D517" t="s">
        <v>47</v>
      </c>
      <c r="E517" t="s">
        <v>48</v>
      </c>
      <c r="F517" t="s">
        <v>61</v>
      </c>
      <c r="G517" t="s">
        <v>42</v>
      </c>
      <c r="H517" t="s">
        <v>50</v>
      </c>
      <c r="I517" t="s">
        <v>88</v>
      </c>
      <c r="J517">
        <v>22.4</v>
      </c>
      <c r="K517">
        <v>12</v>
      </c>
      <c r="L517" t="s">
        <v>63</v>
      </c>
      <c r="M517">
        <v>2</v>
      </c>
      <c r="N517">
        <v>4</v>
      </c>
      <c r="O517">
        <v>280</v>
      </c>
      <c r="P517">
        <v>6272</v>
      </c>
      <c r="Q517" t="s">
        <v>67</v>
      </c>
      <c r="R517">
        <v>11</v>
      </c>
      <c r="S517" t="s">
        <v>52</v>
      </c>
      <c r="T517" t="s">
        <v>102</v>
      </c>
      <c r="U517" t="str">
        <f>TRIM(CLEAN(tbl_Operations[[#This Row],[Location]]))</f>
        <v>Gurugram</v>
      </c>
      <c r="V517" t="str">
        <f>TRIM(CLEAN(tbl_Operations[[#This Row],[Channel]]))</f>
        <v>Portal</v>
      </c>
      <c r="W517" t="str">
        <f t="shared" si="40"/>
        <v>Compliance Request</v>
      </c>
      <c r="X517" t="str">
        <f t="shared" si="41"/>
        <v>Customer Support</v>
      </c>
      <c r="Y517" t="str">
        <f t="shared" si="42"/>
        <v>SLA Breach</v>
      </c>
      <c r="Z517" t="str">
        <f t="shared" si="43"/>
        <v>Normal</v>
      </c>
      <c r="AA517" t="str" cm="1">
        <f t="array" ref="AA517">_xlfn.IFS(
J517&lt;=K517*0.5,"Excellent",
J517&lt;=K517,"Good",
J517&lt;=K517*1.5,"At Risk",
TRUE,"Critical"
)</f>
        <v>Critical</v>
      </c>
      <c r="AB517" t="str">
        <f t="shared" si="44"/>
        <v>Reworked</v>
      </c>
    </row>
    <row r="518" spans="1:28" x14ac:dyDescent="0.3">
      <c r="A518" t="s">
        <v>600</v>
      </c>
      <c r="B518" s="1">
        <v>45921</v>
      </c>
      <c r="C518" t="s">
        <v>54</v>
      </c>
      <c r="D518" t="s">
        <v>60</v>
      </c>
      <c r="E518" t="s">
        <v>56</v>
      </c>
      <c r="F518" t="s">
        <v>49</v>
      </c>
      <c r="G518" t="s">
        <v>25</v>
      </c>
      <c r="H518" t="s">
        <v>50</v>
      </c>
      <c r="I518" t="s">
        <v>27</v>
      </c>
      <c r="J518">
        <v>26.7</v>
      </c>
      <c r="K518">
        <v>48</v>
      </c>
      <c r="L518" t="s">
        <v>28</v>
      </c>
      <c r="M518">
        <v>0</v>
      </c>
      <c r="N518">
        <v>4.0999999999999996</v>
      </c>
      <c r="O518">
        <v>280</v>
      </c>
      <c r="P518">
        <v>7476</v>
      </c>
      <c r="Q518" t="s">
        <v>83</v>
      </c>
      <c r="R518">
        <v>9</v>
      </c>
      <c r="S518" t="s">
        <v>37</v>
      </c>
      <c r="T518" t="s">
        <v>102</v>
      </c>
      <c r="U518" t="str">
        <f>TRIM(CLEAN(tbl_Operations[[#This Row],[Location]]))</f>
        <v>Pune</v>
      </c>
      <c r="V518" t="str">
        <f>TRIM(CLEAN(tbl_Operations[[#This Row],[Channel]]))</f>
        <v>Email</v>
      </c>
      <c r="W518" t="str">
        <f t="shared" si="40"/>
        <v>Vendor Query</v>
      </c>
      <c r="X518" t="str">
        <f t="shared" si="41"/>
        <v>Hr</v>
      </c>
      <c r="Y518" t="str">
        <f t="shared" si="42"/>
        <v>Within SLA</v>
      </c>
      <c r="Z518" t="str">
        <f t="shared" si="43"/>
        <v>Normal</v>
      </c>
      <c r="AA518" t="str" cm="1">
        <f t="array" ref="AA518">_xlfn.IFS(
J518&lt;=K518*0.5,"Excellent",
J518&lt;=K518,"Good",
J518&lt;=K518*1.5,"At Risk",
TRUE,"Critical"
)</f>
        <v>Good</v>
      </c>
      <c r="AB518" t="str">
        <f t="shared" si="44"/>
        <v>No Rework</v>
      </c>
    </row>
    <row r="519" spans="1:28" x14ac:dyDescent="0.3">
      <c r="A519" t="s">
        <v>601</v>
      </c>
      <c r="B519" s="1">
        <v>45760</v>
      </c>
      <c r="C519" t="s">
        <v>91</v>
      </c>
      <c r="D519" t="s">
        <v>73</v>
      </c>
      <c r="E519" t="s">
        <v>56</v>
      </c>
      <c r="F519" t="s">
        <v>24</v>
      </c>
      <c r="G519" t="s">
        <v>25</v>
      </c>
      <c r="H519" t="s">
        <v>26</v>
      </c>
      <c r="I519" t="s">
        <v>101</v>
      </c>
      <c r="J519">
        <v>5.0999999999999996</v>
      </c>
      <c r="K519">
        <v>24</v>
      </c>
      <c r="L519" t="s">
        <v>28</v>
      </c>
      <c r="M519">
        <v>1</v>
      </c>
      <c r="N519">
        <v>5</v>
      </c>
      <c r="O519">
        <v>320</v>
      </c>
      <c r="P519">
        <v>1632</v>
      </c>
      <c r="Q519" t="s">
        <v>89</v>
      </c>
      <c r="R519">
        <v>4</v>
      </c>
      <c r="S519" t="s">
        <v>30</v>
      </c>
      <c r="T519" t="s">
        <v>102</v>
      </c>
      <c r="U519" t="str">
        <f>TRIM(CLEAN(tbl_Operations[[#This Row],[Location]]))</f>
        <v>Chennai</v>
      </c>
      <c r="V519" t="str">
        <f>TRIM(CLEAN(tbl_Operations[[#This Row],[Channel]]))</f>
        <v>Email</v>
      </c>
      <c r="W519" t="str">
        <f t="shared" si="40"/>
        <v>Vendor Query</v>
      </c>
      <c r="X519" t="str">
        <f t="shared" si="41"/>
        <v>Operations</v>
      </c>
      <c r="Y519" t="str">
        <f t="shared" si="42"/>
        <v>Within SLA</v>
      </c>
      <c r="Z519" t="str">
        <f t="shared" si="43"/>
        <v>Normal</v>
      </c>
      <c r="AA519" t="str" cm="1">
        <f t="array" ref="AA519">_xlfn.IFS(
J519&lt;=K519*0.5,"Excellent",
J519&lt;=K519,"Good",
J519&lt;=K519*1.5,"At Risk",
TRUE,"Critical"
)</f>
        <v>Excellent</v>
      </c>
      <c r="AB519" t="str">
        <f t="shared" si="44"/>
        <v>Reworked</v>
      </c>
    </row>
    <row r="520" spans="1:28" x14ac:dyDescent="0.3">
      <c r="A520" t="s">
        <v>602</v>
      </c>
      <c r="B520" s="1">
        <v>45886</v>
      </c>
      <c r="C520" t="s">
        <v>91</v>
      </c>
      <c r="D520" t="s">
        <v>41</v>
      </c>
      <c r="E520" t="s">
        <v>48</v>
      </c>
      <c r="F520" t="s">
        <v>24</v>
      </c>
      <c r="G520" t="s">
        <v>62</v>
      </c>
      <c r="H520" t="s">
        <v>43</v>
      </c>
      <c r="I520" t="s">
        <v>27</v>
      </c>
      <c r="J520">
        <v>11.2</v>
      </c>
      <c r="K520">
        <v>24</v>
      </c>
      <c r="L520" t="s">
        <v>28</v>
      </c>
      <c r="M520">
        <v>1</v>
      </c>
      <c r="N520">
        <v>4.3</v>
      </c>
      <c r="O520">
        <v>450</v>
      </c>
      <c r="P520">
        <v>5040</v>
      </c>
      <c r="Q520" t="s">
        <v>36</v>
      </c>
      <c r="R520">
        <v>8</v>
      </c>
      <c r="S520" t="s">
        <v>37</v>
      </c>
      <c r="T520" t="s">
        <v>102</v>
      </c>
      <c r="U520" t="str">
        <f>TRIM(CLEAN(tbl_Operations[[#This Row],[Location]]))</f>
        <v>Bengaluru</v>
      </c>
      <c r="V520" t="str">
        <f>TRIM(CLEAN(tbl_Operations[[#This Row],[Channel]]))</f>
        <v>Teams</v>
      </c>
      <c r="W520" t="str">
        <f t="shared" si="40"/>
        <v>Compliance Request</v>
      </c>
      <c r="X520" t="str">
        <f t="shared" si="41"/>
        <v>Operations</v>
      </c>
      <c r="Y520" t="str">
        <f t="shared" si="42"/>
        <v>Within SLA</v>
      </c>
      <c r="Z520" t="str">
        <f t="shared" si="43"/>
        <v>Normal</v>
      </c>
      <c r="AA520" t="str" cm="1">
        <f t="array" ref="AA520">_xlfn.IFS(
J520&lt;=K520*0.5,"Excellent",
J520&lt;=K520,"Good",
J520&lt;=K520*1.5,"At Risk",
TRUE,"Critical"
)</f>
        <v>Excellent</v>
      </c>
      <c r="AB520" t="str">
        <f t="shared" si="44"/>
        <v>Reworked</v>
      </c>
    </row>
    <row r="521" spans="1:28" x14ac:dyDescent="0.3">
      <c r="A521" t="s">
        <v>603</v>
      </c>
      <c r="B521" s="1">
        <v>45993</v>
      </c>
      <c r="C521" t="s">
        <v>54</v>
      </c>
      <c r="D521" t="s">
        <v>73</v>
      </c>
      <c r="E521" t="s">
        <v>56</v>
      </c>
      <c r="F521" t="s">
        <v>24</v>
      </c>
      <c r="G521" t="s">
        <v>62</v>
      </c>
      <c r="H521" t="s">
        <v>50</v>
      </c>
      <c r="I521" t="s">
        <v>88</v>
      </c>
      <c r="J521">
        <v>16</v>
      </c>
      <c r="K521">
        <v>24</v>
      </c>
      <c r="L521" t="s">
        <v>28</v>
      </c>
      <c r="M521">
        <v>4</v>
      </c>
      <c r="N521">
        <v>3.2</v>
      </c>
      <c r="O521">
        <v>400</v>
      </c>
      <c r="P521">
        <v>6400</v>
      </c>
      <c r="Q521" t="s">
        <v>71</v>
      </c>
      <c r="R521">
        <v>12</v>
      </c>
      <c r="S521" t="s">
        <v>52</v>
      </c>
      <c r="T521" t="s">
        <v>38</v>
      </c>
      <c r="U521" t="str">
        <f>TRIM(CLEAN(tbl_Operations[[#This Row],[Location]]))</f>
        <v>Chennai</v>
      </c>
      <c r="V521" t="str">
        <f>TRIM(CLEAN(tbl_Operations[[#This Row],[Channel]]))</f>
        <v>Teams</v>
      </c>
      <c r="W521" t="str">
        <f t="shared" si="40"/>
        <v>Vendor Query</v>
      </c>
      <c r="X521" t="str">
        <f t="shared" si="41"/>
        <v>Hr</v>
      </c>
      <c r="Y521" t="str">
        <f t="shared" si="42"/>
        <v>Within SLA</v>
      </c>
      <c r="Z521" t="str">
        <f t="shared" si="43"/>
        <v>Normal</v>
      </c>
      <c r="AA521" t="str" cm="1">
        <f t="array" ref="AA521">_xlfn.IFS(
J521&lt;=K521*0.5,"Excellent",
J521&lt;=K521,"Good",
J521&lt;=K521*1.5,"At Risk",
TRUE,"Critical"
)</f>
        <v>Good</v>
      </c>
      <c r="AB521" t="str">
        <f t="shared" si="44"/>
        <v>Reworked</v>
      </c>
    </row>
    <row r="522" spans="1:28" x14ac:dyDescent="0.3">
      <c r="A522" t="s">
        <v>604</v>
      </c>
      <c r="B522" s="1">
        <v>45937</v>
      </c>
      <c r="C522" t="s">
        <v>40</v>
      </c>
      <c r="D522" t="s">
        <v>55</v>
      </c>
      <c r="E522" t="s">
        <v>56</v>
      </c>
      <c r="F522" t="s">
        <v>49</v>
      </c>
      <c r="G522" t="s">
        <v>42</v>
      </c>
      <c r="H522" t="s">
        <v>50</v>
      </c>
      <c r="I522" t="s">
        <v>27</v>
      </c>
      <c r="J522">
        <v>16</v>
      </c>
      <c r="K522">
        <v>48</v>
      </c>
      <c r="L522" t="s">
        <v>28</v>
      </c>
      <c r="M522">
        <v>0</v>
      </c>
      <c r="N522">
        <v>4.7</v>
      </c>
      <c r="O522">
        <v>320</v>
      </c>
      <c r="P522">
        <v>5120</v>
      </c>
      <c r="Q522" t="s">
        <v>51</v>
      </c>
      <c r="R522">
        <v>10</v>
      </c>
      <c r="S522" t="s">
        <v>52</v>
      </c>
      <c r="T522" t="s">
        <v>38</v>
      </c>
      <c r="U522" t="str">
        <f>TRIM(CLEAN(tbl_Operations[[#This Row],[Location]]))</f>
        <v>Hyderabad</v>
      </c>
      <c r="V522" t="str">
        <f>TRIM(CLEAN(tbl_Operations[[#This Row],[Channel]]))</f>
        <v>Portal</v>
      </c>
      <c r="W522" t="str">
        <f t="shared" si="40"/>
        <v>Vendor Query</v>
      </c>
      <c r="X522" t="str">
        <f t="shared" si="41"/>
        <v>Procurement</v>
      </c>
      <c r="Y522" t="str">
        <f t="shared" si="42"/>
        <v>Within SLA</v>
      </c>
      <c r="Z522" t="str">
        <f t="shared" si="43"/>
        <v>Normal</v>
      </c>
      <c r="AA522" t="str" cm="1">
        <f t="array" ref="AA522">_xlfn.IFS(
J522&lt;=K522*0.5,"Excellent",
J522&lt;=K522,"Good",
J522&lt;=K522*1.5,"At Risk",
TRUE,"Critical"
)</f>
        <v>Excellent</v>
      </c>
      <c r="AB522" t="str">
        <f t="shared" si="44"/>
        <v>No Rework</v>
      </c>
    </row>
    <row r="523" spans="1:28" x14ac:dyDescent="0.3">
      <c r="A523" t="s">
        <v>605</v>
      </c>
      <c r="B523" s="1">
        <v>46012</v>
      </c>
      <c r="C523" t="s">
        <v>40</v>
      </c>
      <c r="D523" t="s">
        <v>22</v>
      </c>
      <c r="E523" t="s">
        <v>23</v>
      </c>
      <c r="F523" t="s">
        <v>61</v>
      </c>
      <c r="G523" t="s">
        <v>25</v>
      </c>
      <c r="H523" t="s">
        <v>50</v>
      </c>
      <c r="I523" t="s">
        <v>88</v>
      </c>
      <c r="J523">
        <v>19.2</v>
      </c>
      <c r="K523">
        <v>12</v>
      </c>
      <c r="L523" t="s">
        <v>63</v>
      </c>
      <c r="M523">
        <v>1</v>
      </c>
      <c r="N523">
        <v>4.3</v>
      </c>
      <c r="O523">
        <v>320</v>
      </c>
      <c r="P523">
        <v>6144</v>
      </c>
      <c r="Q523" t="s">
        <v>71</v>
      </c>
      <c r="R523">
        <v>12</v>
      </c>
      <c r="S523" t="s">
        <v>52</v>
      </c>
      <c r="T523" t="s">
        <v>102</v>
      </c>
      <c r="U523" t="str">
        <f>TRIM(CLEAN(tbl_Operations[[#This Row],[Location]]))</f>
        <v>Noida</v>
      </c>
      <c r="V523" t="str">
        <f>TRIM(CLEAN(tbl_Operations[[#This Row],[Channel]]))</f>
        <v>Email</v>
      </c>
      <c r="W523" t="str">
        <f t="shared" si="40"/>
        <v>Invoice Query</v>
      </c>
      <c r="X523" t="str">
        <f t="shared" si="41"/>
        <v>Procurement</v>
      </c>
      <c r="Y523" t="str">
        <f t="shared" si="42"/>
        <v>SLA Breach</v>
      </c>
      <c r="Z523" t="str">
        <f t="shared" si="43"/>
        <v>Normal</v>
      </c>
      <c r="AA523" t="str" cm="1">
        <f t="array" ref="AA523">_xlfn.IFS(
J523&lt;=K523*0.5,"Excellent",
J523&lt;=K523,"Good",
J523&lt;=K523*1.5,"At Risk",
TRUE,"Critical"
)</f>
        <v>Critical</v>
      </c>
      <c r="AB523" t="str">
        <f t="shared" si="44"/>
        <v>Reworked</v>
      </c>
    </row>
    <row r="524" spans="1:28" x14ac:dyDescent="0.3">
      <c r="A524" t="s">
        <v>606</v>
      </c>
      <c r="B524" s="1">
        <v>45771</v>
      </c>
      <c r="C524" t="s">
        <v>95</v>
      </c>
      <c r="D524" t="s">
        <v>60</v>
      </c>
      <c r="E524" t="s">
        <v>48</v>
      </c>
      <c r="F524" t="s">
        <v>24</v>
      </c>
      <c r="G524" t="s">
        <v>42</v>
      </c>
      <c r="H524" t="s">
        <v>66</v>
      </c>
      <c r="I524" t="s">
        <v>27</v>
      </c>
      <c r="J524">
        <v>6.8</v>
      </c>
      <c r="K524">
        <v>24</v>
      </c>
      <c r="L524" t="s">
        <v>28</v>
      </c>
      <c r="M524">
        <v>1</v>
      </c>
      <c r="N524">
        <v>4.4000000000000004</v>
      </c>
      <c r="O524">
        <v>400</v>
      </c>
      <c r="P524">
        <v>2720</v>
      </c>
      <c r="Q524" t="s">
        <v>89</v>
      </c>
      <c r="R524">
        <v>4</v>
      </c>
      <c r="S524" t="s">
        <v>30</v>
      </c>
      <c r="T524" t="s">
        <v>84</v>
      </c>
      <c r="U524" t="str">
        <f>TRIM(CLEAN(tbl_Operations[[#This Row],[Location]]))</f>
        <v>Pune</v>
      </c>
      <c r="V524" t="str">
        <f>TRIM(CLEAN(tbl_Operations[[#This Row],[Channel]]))</f>
        <v>Portal</v>
      </c>
      <c r="W524" t="str">
        <f t="shared" si="40"/>
        <v>Compliance Request</v>
      </c>
      <c r="X524" t="str">
        <f t="shared" si="41"/>
        <v>Sales</v>
      </c>
      <c r="Y524" t="str">
        <f t="shared" si="42"/>
        <v>Within SLA</v>
      </c>
      <c r="Z524" t="str">
        <f t="shared" si="43"/>
        <v>Normal</v>
      </c>
      <c r="AA524" t="str" cm="1">
        <f t="array" ref="AA524">_xlfn.IFS(
J524&lt;=K524*0.5,"Excellent",
J524&lt;=K524,"Good",
J524&lt;=K524*1.5,"At Risk",
TRUE,"Critical"
)</f>
        <v>Excellent</v>
      </c>
      <c r="AB524" t="str">
        <f t="shared" si="44"/>
        <v>Reworked</v>
      </c>
    </row>
    <row r="525" spans="1:28" x14ac:dyDescent="0.3">
      <c r="A525" t="s">
        <v>607</v>
      </c>
      <c r="B525" s="1">
        <v>45676</v>
      </c>
      <c r="C525" t="s">
        <v>91</v>
      </c>
      <c r="D525" t="s">
        <v>73</v>
      </c>
      <c r="E525" t="s">
        <v>23</v>
      </c>
      <c r="F525" t="s">
        <v>61</v>
      </c>
      <c r="G525" t="s">
        <v>62</v>
      </c>
      <c r="H525" t="s">
        <v>26</v>
      </c>
      <c r="I525" t="s">
        <v>101</v>
      </c>
      <c r="J525">
        <v>3.3</v>
      </c>
      <c r="K525">
        <v>12</v>
      </c>
      <c r="L525" t="s">
        <v>28</v>
      </c>
      <c r="M525">
        <v>0</v>
      </c>
      <c r="N525">
        <v>5</v>
      </c>
      <c r="O525">
        <v>280</v>
      </c>
      <c r="P525">
        <v>924</v>
      </c>
      <c r="Q525" t="s">
        <v>64</v>
      </c>
      <c r="R525">
        <v>1</v>
      </c>
      <c r="S525" t="s">
        <v>58</v>
      </c>
      <c r="T525" t="s">
        <v>102</v>
      </c>
      <c r="U525" t="str">
        <f>TRIM(CLEAN(tbl_Operations[[#This Row],[Location]]))</f>
        <v>Chennai</v>
      </c>
      <c r="V525" t="str">
        <f>TRIM(CLEAN(tbl_Operations[[#This Row],[Channel]]))</f>
        <v>Teams</v>
      </c>
      <c r="W525" t="str">
        <f t="shared" si="40"/>
        <v>Invoice Query</v>
      </c>
      <c r="X525" t="str">
        <f t="shared" si="41"/>
        <v>Operations</v>
      </c>
      <c r="Y525" t="str">
        <f t="shared" si="42"/>
        <v>Within SLA</v>
      </c>
      <c r="Z525" t="str">
        <f t="shared" si="43"/>
        <v>Normal</v>
      </c>
      <c r="AA525" t="str" cm="1">
        <f t="array" ref="AA525">_xlfn.IFS(
J525&lt;=K525*0.5,"Excellent",
J525&lt;=K525,"Good",
J525&lt;=K525*1.5,"At Risk",
TRUE,"Critical"
)</f>
        <v>Excellent</v>
      </c>
      <c r="AB525" t="str">
        <f t="shared" si="44"/>
        <v>No Rework</v>
      </c>
    </row>
    <row r="526" spans="1:28" x14ac:dyDescent="0.3">
      <c r="A526" t="s">
        <v>608</v>
      </c>
      <c r="B526" s="1">
        <v>45766</v>
      </c>
      <c r="C526" t="s">
        <v>33</v>
      </c>
      <c r="D526" t="s">
        <v>34</v>
      </c>
      <c r="E526" t="s">
        <v>78</v>
      </c>
      <c r="F526" t="s">
        <v>49</v>
      </c>
      <c r="G526" t="s">
        <v>42</v>
      </c>
      <c r="H526" t="s">
        <v>50</v>
      </c>
      <c r="I526" t="s">
        <v>27</v>
      </c>
      <c r="J526">
        <v>11.9</v>
      </c>
      <c r="K526">
        <v>48</v>
      </c>
      <c r="L526" t="s">
        <v>28</v>
      </c>
      <c r="M526">
        <v>0</v>
      </c>
      <c r="N526">
        <v>4.4000000000000004</v>
      </c>
      <c r="O526">
        <v>450</v>
      </c>
      <c r="P526">
        <v>5355</v>
      </c>
      <c r="Q526" t="s">
        <v>89</v>
      </c>
      <c r="R526">
        <v>4</v>
      </c>
      <c r="S526" t="s">
        <v>30</v>
      </c>
      <c r="T526" t="s">
        <v>68</v>
      </c>
      <c r="U526" t="str">
        <f>TRIM(CLEAN(tbl_Operations[[#This Row],[Location]]))</f>
        <v>Mumbai</v>
      </c>
      <c r="V526" t="str">
        <f>TRIM(CLEAN(tbl_Operations[[#This Row],[Channel]]))</f>
        <v>Portal</v>
      </c>
      <c r="W526" t="str">
        <f t="shared" si="40"/>
        <v>Access Request</v>
      </c>
      <c r="X526" t="str">
        <f t="shared" si="41"/>
        <v>It</v>
      </c>
      <c r="Y526" t="str">
        <f t="shared" si="42"/>
        <v>Within SLA</v>
      </c>
      <c r="Z526" t="str">
        <f t="shared" si="43"/>
        <v>Normal</v>
      </c>
      <c r="AA526" t="str" cm="1">
        <f t="array" ref="AA526">_xlfn.IFS(
J526&lt;=K526*0.5,"Excellent",
J526&lt;=K526,"Good",
J526&lt;=K526*1.5,"At Risk",
TRUE,"Critical"
)</f>
        <v>Excellent</v>
      </c>
      <c r="AB526" t="str">
        <f t="shared" si="44"/>
        <v>No Rework</v>
      </c>
    </row>
    <row r="527" spans="1:28" x14ac:dyDescent="0.3">
      <c r="A527" t="s">
        <v>609</v>
      </c>
      <c r="B527" s="1">
        <v>45897</v>
      </c>
      <c r="C527" t="s">
        <v>91</v>
      </c>
      <c r="D527" t="s">
        <v>22</v>
      </c>
      <c r="E527" t="s">
        <v>70</v>
      </c>
      <c r="F527" t="s">
        <v>24</v>
      </c>
      <c r="G527" t="s">
        <v>25</v>
      </c>
      <c r="H527" t="s">
        <v>50</v>
      </c>
      <c r="I527" t="s">
        <v>27</v>
      </c>
      <c r="J527">
        <v>4.5999999999999996</v>
      </c>
      <c r="K527">
        <v>24</v>
      </c>
      <c r="L527" t="s">
        <v>28</v>
      </c>
      <c r="M527">
        <v>0</v>
      </c>
      <c r="N527">
        <v>4.8</v>
      </c>
      <c r="O527">
        <v>280</v>
      </c>
      <c r="P527">
        <v>1288</v>
      </c>
      <c r="Q527" t="s">
        <v>36</v>
      </c>
      <c r="R527">
        <v>8</v>
      </c>
      <c r="S527" t="s">
        <v>37</v>
      </c>
      <c r="T527" t="s">
        <v>84</v>
      </c>
      <c r="U527" t="str">
        <f>TRIM(CLEAN(tbl_Operations[[#This Row],[Location]]))</f>
        <v>Noida</v>
      </c>
      <c r="V527" t="str">
        <f>TRIM(CLEAN(tbl_Operations[[#This Row],[Channel]]))</f>
        <v>Email</v>
      </c>
      <c r="W527" t="str">
        <f t="shared" si="40"/>
        <v>Data Correction</v>
      </c>
      <c r="X527" t="str">
        <f t="shared" si="41"/>
        <v>Operations</v>
      </c>
      <c r="Y527" t="str">
        <f t="shared" si="42"/>
        <v>Within SLA</v>
      </c>
      <c r="Z527" t="str">
        <f t="shared" si="43"/>
        <v>Normal</v>
      </c>
      <c r="AA527" t="str" cm="1">
        <f t="array" ref="AA527">_xlfn.IFS(
J527&lt;=K527*0.5,"Excellent",
J527&lt;=K527,"Good",
J527&lt;=K527*1.5,"At Risk",
TRUE,"Critical"
)</f>
        <v>Excellent</v>
      </c>
      <c r="AB527" t="str">
        <f t="shared" si="44"/>
        <v>No Rework</v>
      </c>
    </row>
    <row r="528" spans="1:28" x14ac:dyDescent="0.3">
      <c r="A528" t="s">
        <v>610</v>
      </c>
      <c r="B528" s="1">
        <v>45826</v>
      </c>
      <c r="C528" t="s">
        <v>77</v>
      </c>
      <c r="D528" t="s">
        <v>60</v>
      </c>
      <c r="E528" t="s">
        <v>56</v>
      </c>
      <c r="F528" t="s">
        <v>24</v>
      </c>
      <c r="G528" t="s">
        <v>42</v>
      </c>
      <c r="H528" t="s">
        <v>50</v>
      </c>
      <c r="I528" t="s">
        <v>88</v>
      </c>
      <c r="J528">
        <v>11.2</v>
      </c>
      <c r="K528">
        <v>24</v>
      </c>
      <c r="L528" t="s">
        <v>28</v>
      </c>
      <c r="M528">
        <v>2</v>
      </c>
      <c r="N528">
        <v>3.9</v>
      </c>
      <c r="O528">
        <v>400</v>
      </c>
      <c r="P528">
        <v>4480</v>
      </c>
      <c r="Q528" t="s">
        <v>29</v>
      </c>
      <c r="R528">
        <v>6</v>
      </c>
      <c r="S528" t="s">
        <v>30</v>
      </c>
      <c r="T528" t="s">
        <v>86</v>
      </c>
      <c r="U528" t="str">
        <f>TRIM(CLEAN(tbl_Operations[[#This Row],[Location]]))</f>
        <v>Pune</v>
      </c>
      <c r="V528" t="str">
        <f>TRIM(CLEAN(tbl_Operations[[#This Row],[Channel]]))</f>
        <v>Portal</v>
      </c>
      <c r="W528" t="str">
        <f t="shared" si="40"/>
        <v>Vendor Query</v>
      </c>
      <c r="X528" t="str">
        <f t="shared" si="41"/>
        <v>Finance</v>
      </c>
      <c r="Y528" t="str">
        <f t="shared" si="42"/>
        <v>Within SLA</v>
      </c>
      <c r="Z528" t="str">
        <f t="shared" si="43"/>
        <v>Normal</v>
      </c>
      <c r="AA528" t="str" cm="1">
        <f t="array" ref="AA528">_xlfn.IFS(
J528&lt;=K528*0.5,"Excellent",
J528&lt;=K528,"Good",
J528&lt;=K528*1.5,"At Risk",
TRUE,"Critical"
)</f>
        <v>Excellent</v>
      </c>
      <c r="AB528" t="str">
        <f t="shared" si="44"/>
        <v>Reworked</v>
      </c>
    </row>
    <row r="529" spans="1:28" x14ac:dyDescent="0.3">
      <c r="A529" t="s">
        <v>611</v>
      </c>
      <c r="B529" s="1">
        <v>46020</v>
      </c>
      <c r="C529" t="s">
        <v>21</v>
      </c>
      <c r="D529" t="s">
        <v>60</v>
      </c>
      <c r="E529" t="s">
        <v>74</v>
      </c>
      <c r="F529" t="s">
        <v>49</v>
      </c>
      <c r="G529" t="s">
        <v>25</v>
      </c>
      <c r="H529" t="s">
        <v>66</v>
      </c>
      <c r="I529" t="s">
        <v>27</v>
      </c>
      <c r="J529">
        <v>3</v>
      </c>
      <c r="K529">
        <v>48</v>
      </c>
      <c r="L529" t="s">
        <v>28</v>
      </c>
      <c r="M529">
        <v>1</v>
      </c>
      <c r="N529">
        <v>5</v>
      </c>
      <c r="O529">
        <v>320</v>
      </c>
      <c r="P529">
        <v>960</v>
      </c>
      <c r="Q529" t="s">
        <v>71</v>
      </c>
      <c r="R529">
        <v>12</v>
      </c>
      <c r="S529" t="s">
        <v>52</v>
      </c>
      <c r="T529" t="s">
        <v>31</v>
      </c>
      <c r="U529" t="str">
        <f>TRIM(CLEAN(tbl_Operations[[#This Row],[Location]]))</f>
        <v>Pune</v>
      </c>
      <c r="V529" t="str">
        <f>TRIM(CLEAN(tbl_Operations[[#This Row],[Channel]]))</f>
        <v>Email</v>
      </c>
      <c r="W529" t="str">
        <f t="shared" si="40"/>
        <v>System Issue</v>
      </c>
      <c r="X529" t="str">
        <f t="shared" si="41"/>
        <v>Customer Support</v>
      </c>
      <c r="Y529" t="str">
        <f t="shared" si="42"/>
        <v>Within SLA</v>
      </c>
      <c r="Z529" t="str">
        <f t="shared" si="43"/>
        <v>Normal</v>
      </c>
      <c r="AA529" t="str" cm="1">
        <f t="array" ref="AA529">_xlfn.IFS(
J529&lt;=K529*0.5,"Excellent",
J529&lt;=K529,"Good",
J529&lt;=K529*1.5,"At Risk",
TRUE,"Critical"
)</f>
        <v>Excellent</v>
      </c>
      <c r="AB529" t="str">
        <f t="shared" si="44"/>
        <v>Reworked</v>
      </c>
    </row>
    <row r="530" spans="1:28" x14ac:dyDescent="0.3">
      <c r="A530" t="s">
        <v>612</v>
      </c>
      <c r="B530" s="1">
        <v>46014</v>
      </c>
      <c r="C530" t="s">
        <v>54</v>
      </c>
      <c r="D530" t="s">
        <v>47</v>
      </c>
      <c r="E530" t="s">
        <v>70</v>
      </c>
      <c r="F530" t="s">
        <v>49</v>
      </c>
      <c r="G530" t="s">
        <v>81</v>
      </c>
      <c r="H530" t="s">
        <v>43</v>
      </c>
      <c r="I530" t="s">
        <v>27</v>
      </c>
      <c r="J530">
        <v>3.3</v>
      </c>
      <c r="K530">
        <v>48</v>
      </c>
      <c r="L530" t="s">
        <v>28</v>
      </c>
      <c r="M530">
        <v>1</v>
      </c>
      <c r="N530">
        <v>5</v>
      </c>
      <c r="O530">
        <v>320</v>
      </c>
      <c r="P530">
        <v>1056</v>
      </c>
      <c r="Q530" t="s">
        <v>71</v>
      </c>
      <c r="R530">
        <v>12</v>
      </c>
      <c r="S530" t="s">
        <v>52</v>
      </c>
      <c r="T530" t="s">
        <v>38</v>
      </c>
      <c r="U530" t="str">
        <f>TRIM(CLEAN(tbl_Operations[[#This Row],[Location]]))</f>
        <v>Gurugram</v>
      </c>
      <c r="V530" t="str">
        <f>TRIM(CLEAN(tbl_Operations[[#This Row],[Channel]]))</f>
        <v>Phone</v>
      </c>
      <c r="W530" t="str">
        <f t="shared" si="40"/>
        <v>Data Correction</v>
      </c>
      <c r="X530" t="str">
        <f t="shared" si="41"/>
        <v>Hr</v>
      </c>
      <c r="Y530" t="str">
        <f t="shared" si="42"/>
        <v>Within SLA</v>
      </c>
      <c r="Z530" t="str">
        <f t="shared" si="43"/>
        <v>Normal</v>
      </c>
      <c r="AA530" t="str" cm="1">
        <f t="array" ref="AA530">_xlfn.IFS(
J530&lt;=K530*0.5,"Excellent",
J530&lt;=K530,"Good",
J530&lt;=K530*1.5,"At Risk",
TRUE,"Critical"
)</f>
        <v>Excellent</v>
      </c>
      <c r="AB530" t="str">
        <f t="shared" si="44"/>
        <v>Reworked</v>
      </c>
    </row>
    <row r="531" spans="1:28" x14ac:dyDescent="0.3">
      <c r="A531" t="s">
        <v>613</v>
      </c>
      <c r="B531" s="1">
        <v>45950</v>
      </c>
      <c r="C531" t="s">
        <v>40</v>
      </c>
      <c r="D531" t="s">
        <v>47</v>
      </c>
      <c r="E531" t="s">
        <v>92</v>
      </c>
      <c r="F531" t="s">
        <v>24</v>
      </c>
      <c r="G531" t="s">
        <v>25</v>
      </c>
      <c r="H531" t="s">
        <v>43</v>
      </c>
      <c r="I531" t="s">
        <v>27</v>
      </c>
      <c r="J531">
        <v>12.5</v>
      </c>
      <c r="K531">
        <v>24</v>
      </c>
      <c r="L531" t="s">
        <v>28</v>
      </c>
      <c r="M531">
        <v>0</v>
      </c>
      <c r="N531">
        <v>4.2</v>
      </c>
      <c r="O531">
        <v>350</v>
      </c>
      <c r="P531">
        <v>4375</v>
      </c>
      <c r="Q531" t="s">
        <v>51</v>
      </c>
      <c r="R531">
        <v>10</v>
      </c>
      <c r="S531" t="s">
        <v>52</v>
      </c>
      <c r="T531" t="s">
        <v>31</v>
      </c>
      <c r="U531" t="str">
        <f>TRIM(CLEAN(tbl_Operations[[#This Row],[Location]]))</f>
        <v>Gurugram</v>
      </c>
      <c r="V531" t="str">
        <f>TRIM(CLEAN(tbl_Operations[[#This Row],[Channel]]))</f>
        <v>Email</v>
      </c>
      <c r="W531" t="str">
        <f t="shared" si="40"/>
        <v>Report Request</v>
      </c>
      <c r="X531" t="str">
        <f t="shared" si="41"/>
        <v>Procurement</v>
      </c>
      <c r="Y531" t="str">
        <f t="shared" si="42"/>
        <v>Within SLA</v>
      </c>
      <c r="Z531" t="str">
        <f t="shared" si="43"/>
        <v>Normal</v>
      </c>
      <c r="AA531" t="str" cm="1">
        <f t="array" ref="AA531">_xlfn.IFS(
J531&lt;=K531*0.5,"Excellent",
J531&lt;=K531,"Good",
J531&lt;=K531*1.5,"At Risk",
TRUE,"Critical"
)</f>
        <v>Good</v>
      </c>
      <c r="AB531" t="str">
        <f t="shared" si="44"/>
        <v>No Rework</v>
      </c>
    </row>
    <row r="532" spans="1:28" x14ac:dyDescent="0.3">
      <c r="A532" t="s">
        <v>614</v>
      </c>
      <c r="B532" s="1">
        <v>45722</v>
      </c>
      <c r="C532" t="s">
        <v>40</v>
      </c>
      <c r="D532" t="s">
        <v>41</v>
      </c>
      <c r="E532" t="s">
        <v>5094</v>
      </c>
      <c r="F532" t="s">
        <v>49</v>
      </c>
      <c r="G532" t="s">
        <v>25</v>
      </c>
      <c r="H532" t="s">
        <v>66</v>
      </c>
      <c r="I532" t="s">
        <v>27</v>
      </c>
      <c r="J532">
        <v>4.4000000000000004</v>
      </c>
      <c r="K532">
        <v>48</v>
      </c>
      <c r="L532" t="s">
        <v>28</v>
      </c>
      <c r="M532">
        <v>2</v>
      </c>
      <c r="N532">
        <v>4.3</v>
      </c>
      <c r="O532">
        <v>320</v>
      </c>
      <c r="P532">
        <v>1408</v>
      </c>
      <c r="Q532" t="s">
        <v>79</v>
      </c>
      <c r="R532">
        <v>3</v>
      </c>
      <c r="S532" t="s">
        <v>58</v>
      </c>
      <c r="T532" t="s">
        <v>84</v>
      </c>
      <c r="U532" t="str">
        <f>TRIM(CLEAN(tbl_Operations[[#This Row],[Location]]))</f>
        <v>Bengaluru</v>
      </c>
      <c r="V532" t="str">
        <f>TRIM(CLEAN(tbl_Operations[[#This Row],[Channel]]))</f>
        <v>Email</v>
      </c>
      <c r="W532" t="str">
        <f t="shared" si="40"/>
        <v>Unknown</v>
      </c>
      <c r="X532" t="str">
        <f t="shared" si="41"/>
        <v>Procurement</v>
      </c>
      <c r="Y532" t="str">
        <f t="shared" si="42"/>
        <v>Within SLA</v>
      </c>
      <c r="Z532" t="str">
        <f t="shared" si="43"/>
        <v>Normal</v>
      </c>
      <c r="AA532" t="str" cm="1">
        <f t="array" ref="AA532">_xlfn.IFS(
J532&lt;=K532*0.5,"Excellent",
J532&lt;=K532,"Good",
J532&lt;=K532*1.5,"At Risk",
TRUE,"Critical"
)</f>
        <v>Excellent</v>
      </c>
      <c r="AB532" t="str">
        <f t="shared" si="44"/>
        <v>Reworked</v>
      </c>
    </row>
    <row r="533" spans="1:28" x14ac:dyDescent="0.3">
      <c r="A533" t="s">
        <v>615</v>
      </c>
      <c r="B533" s="1">
        <v>46008</v>
      </c>
      <c r="C533" t="s">
        <v>91</v>
      </c>
      <c r="D533" t="s">
        <v>73</v>
      </c>
      <c r="E533" t="s">
        <v>78</v>
      </c>
      <c r="F533" t="s">
        <v>49</v>
      </c>
      <c r="G533" t="s">
        <v>25</v>
      </c>
      <c r="H533" t="s">
        <v>26</v>
      </c>
      <c r="I533" t="s">
        <v>27</v>
      </c>
      <c r="J533">
        <v>3.8</v>
      </c>
      <c r="K533">
        <v>48</v>
      </c>
      <c r="L533" t="s">
        <v>28</v>
      </c>
      <c r="M533">
        <v>0</v>
      </c>
      <c r="N533">
        <v>5</v>
      </c>
      <c r="O533">
        <v>400</v>
      </c>
      <c r="P533">
        <v>1520</v>
      </c>
      <c r="Q533" t="s">
        <v>71</v>
      </c>
      <c r="R533">
        <v>12</v>
      </c>
      <c r="S533" t="s">
        <v>52</v>
      </c>
      <c r="T533" t="s">
        <v>86</v>
      </c>
      <c r="U533" t="str">
        <f>TRIM(CLEAN(tbl_Operations[[#This Row],[Location]]))</f>
        <v>Chennai</v>
      </c>
      <c r="V533" t="str">
        <f>TRIM(CLEAN(tbl_Operations[[#This Row],[Channel]]))</f>
        <v>Email</v>
      </c>
      <c r="W533" t="str">
        <f t="shared" si="40"/>
        <v>Access Request</v>
      </c>
      <c r="X533" t="str">
        <f t="shared" si="41"/>
        <v>Operations</v>
      </c>
      <c r="Y533" t="str">
        <f t="shared" si="42"/>
        <v>Within SLA</v>
      </c>
      <c r="Z533" t="str">
        <f t="shared" si="43"/>
        <v>Normal</v>
      </c>
      <c r="AA533" t="str" cm="1">
        <f t="array" ref="AA533">_xlfn.IFS(
J533&lt;=K533*0.5,"Excellent",
J533&lt;=K533,"Good",
J533&lt;=K533*1.5,"At Risk",
TRUE,"Critical"
)</f>
        <v>Excellent</v>
      </c>
      <c r="AB533" t="str">
        <f t="shared" si="44"/>
        <v>No Rework</v>
      </c>
    </row>
    <row r="534" spans="1:28" x14ac:dyDescent="0.3">
      <c r="A534" t="s">
        <v>616</v>
      </c>
      <c r="B534" s="1">
        <v>45748</v>
      </c>
      <c r="C534" t="s">
        <v>33</v>
      </c>
      <c r="D534" t="s">
        <v>73</v>
      </c>
      <c r="E534" t="s">
        <v>23</v>
      </c>
      <c r="F534" t="s">
        <v>24</v>
      </c>
      <c r="G534" t="s">
        <v>25</v>
      </c>
      <c r="H534" t="s">
        <v>26</v>
      </c>
      <c r="I534" t="s">
        <v>27</v>
      </c>
      <c r="J534">
        <v>23.3</v>
      </c>
      <c r="K534">
        <v>24</v>
      </c>
      <c r="L534" t="s">
        <v>28</v>
      </c>
      <c r="M534">
        <v>1</v>
      </c>
      <c r="N534">
        <v>3.6</v>
      </c>
      <c r="O534">
        <v>320</v>
      </c>
      <c r="P534">
        <v>7456</v>
      </c>
      <c r="Q534" t="s">
        <v>89</v>
      </c>
      <c r="R534">
        <v>4</v>
      </c>
      <c r="S534" t="s">
        <v>30</v>
      </c>
      <c r="T534" t="s">
        <v>38</v>
      </c>
      <c r="U534" t="str">
        <f>TRIM(CLEAN(tbl_Operations[[#This Row],[Location]]))</f>
        <v>Chennai</v>
      </c>
      <c r="V534" t="str">
        <f>TRIM(CLEAN(tbl_Operations[[#This Row],[Channel]]))</f>
        <v>Email</v>
      </c>
      <c r="W534" t="str">
        <f t="shared" si="40"/>
        <v>Invoice Query</v>
      </c>
      <c r="X534" t="str">
        <f t="shared" si="41"/>
        <v>It</v>
      </c>
      <c r="Y534" t="str">
        <f t="shared" si="42"/>
        <v>Within SLA</v>
      </c>
      <c r="Z534" t="str">
        <f t="shared" si="43"/>
        <v>Normal</v>
      </c>
      <c r="AA534" t="str" cm="1">
        <f t="array" ref="AA534">_xlfn.IFS(
J534&lt;=K534*0.5,"Excellent",
J534&lt;=K534,"Good",
J534&lt;=K534*1.5,"At Risk",
TRUE,"Critical"
)</f>
        <v>Good</v>
      </c>
      <c r="AB534" t="str">
        <f t="shared" si="44"/>
        <v>Reworked</v>
      </c>
    </row>
    <row r="535" spans="1:28" x14ac:dyDescent="0.3">
      <c r="A535" t="s">
        <v>617</v>
      </c>
      <c r="B535" s="1">
        <v>45878</v>
      </c>
      <c r="C535" t="s">
        <v>95</v>
      </c>
      <c r="D535" t="s">
        <v>55</v>
      </c>
      <c r="E535" t="s">
        <v>56</v>
      </c>
      <c r="F535" t="s">
        <v>49</v>
      </c>
      <c r="G535" t="s">
        <v>25</v>
      </c>
      <c r="H535" t="s">
        <v>66</v>
      </c>
      <c r="I535" t="s">
        <v>27</v>
      </c>
      <c r="J535">
        <v>14.1</v>
      </c>
      <c r="K535">
        <v>48</v>
      </c>
      <c r="L535" t="s">
        <v>28</v>
      </c>
      <c r="M535">
        <v>0</v>
      </c>
      <c r="N535">
        <v>4.9000000000000004</v>
      </c>
      <c r="O535">
        <v>280</v>
      </c>
      <c r="P535">
        <v>3948</v>
      </c>
      <c r="Q535" t="s">
        <v>36</v>
      </c>
      <c r="R535">
        <v>8</v>
      </c>
      <c r="S535" t="s">
        <v>37</v>
      </c>
      <c r="T535" t="s">
        <v>68</v>
      </c>
      <c r="U535" t="str">
        <f>TRIM(CLEAN(tbl_Operations[[#This Row],[Location]]))</f>
        <v>Hyderabad</v>
      </c>
      <c r="V535" t="str">
        <f>TRIM(CLEAN(tbl_Operations[[#This Row],[Channel]]))</f>
        <v>Email</v>
      </c>
      <c r="W535" t="str">
        <f t="shared" si="40"/>
        <v>Vendor Query</v>
      </c>
      <c r="X535" t="str">
        <f t="shared" si="41"/>
        <v>Sales</v>
      </c>
      <c r="Y535" t="str">
        <f t="shared" si="42"/>
        <v>Within SLA</v>
      </c>
      <c r="Z535" t="str">
        <f t="shared" si="43"/>
        <v>Normal</v>
      </c>
      <c r="AA535" t="str" cm="1">
        <f t="array" ref="AA535">_xlfn.IFS(
J535&lt;=K535*0.5,"Excellent",
J535&lt;=K535,"Good",
J535&lt;=K535*1.5,"At Risk",
TRUE,"Critical"
)</f>
        <v>Excellent</v>
      </c>
      <c r="AB535" t="str">
        <f t="shared" si="44"/>
        <v>No Rework</v>
      </c>
    </row>
    <row r="536" spans="1:28" x14ac:dyDescent="0.3">
      <c r="A536" t="s">
        <v>618</v>
      </c>
      <c r="B536" s="1">
        <v>45844</v>
      </c>
      <c r="C536" t="s">
        <v>33</v>
      </c>
      <c r="D536" t="s">
        <v>55</v>
      </c>
      <c r="E536" t="s">
        <v>23</v>
      </c>
      <c r="F536" t="s">
        <v>49</v>
      </c>
      <c r="G536" t="s">
        <v>25</v>
      </c>
      <c r="H536" t="s">
        <v>66</v>
      </c>
      <c r="I536" t="s">
        <v>27</v>
      </c>
      <c r="J536">
        <v>9.9</v>
      </c>
      <c r="K536">
        <v>48</v>
      </c>
      <c r="L536" t="s">
        <v>28</v>
      </c>
      <c r="M536">
        <v>0</v>
      </c>
      <c r="N536">
        <v>4.8</v>
      </c>
      <c r="O536">
        <v>280</v>
      </c>
      <c r="P536">
        <v>2772</v>
      </c>
      <c r="Q536" t="s">
        <v>114</v>
      </c>
      <c r="R536">
        <v>7</v>
      </c>
      <c r="S536" t="s">
        <v>37</v>
      </c>
      <c r="T536" t="s">
        <v>102</v>
      </c>
      <c r="U536" t="str">
        <f>TRIM(CLEAN(tbl_Operations[[#This Row],[Location]]))</f>
        <v>Hyderabad</v>
      </c>
      <c r="V536" t="str">
        <f>TRIM(CLEAN(tbl_Operations[[#This Row],[Channel]]))</f>
        <v>Email</v>
      </c>
      <c r="W536" t="str">
        <f t="shared" si="40"/>
        <v>Invoice Query</v>
      </c>
      <c r="X536" t="str">
        <f t="shared" si="41"/>
        <v>It</v>
      </c>
      <c r="Y536" t="str">
        <f t="shared" si="42"/>
        <v>Within SLA</v>
      </c>
      <c r="Z536" t="str">
        <f t="shared" si="43"/>
        <v>Normal</v>
      </c>
      <c r="AA536" t="str" cm="1">
        <f t="array" ref="AA536">_xlfn.IFS(
J536&lt;=K536*0.5,"Excellent",
J536&lt;=K536,"Good",
J536&lt;=K536*1.5,"At Risk",
TRUE,"Critical"
)</f>
        <v>Excellent</v>
      </c>
      <c r="AB536" t="str">
        <f t="shared" si="44"/>
        <v>No Rework</v>
      </c>
    </row>
    <row r="537" spans="1:28" x14ac:dyDescent="0.3">
      <c r="A537" t="s">
        <v>619</v>
      </c>
      <c r="B537" s="1">
        <v>45775</v>
      </c>
      <c r="C537" t="s">
        <v>77</v>
      </c>
      <c r="D537" t="s">
        <v>73</v>
      </c>
      <c r="E537" t="s">
        <v>78</v>
      </c>
      <c r="F537" t="s">
        <v>24</v>
      </c>
      <c r="G537" t="s">
        <v>42</v>
      </c>
      <c r="H537" t="s">
        <v>50</v>
      </c>
      <c r="I537" t="s">
        <v>27</v>
      </c>
      <c r="J537">
        <v>0.9</v>
      </c>
      <c r="K537">
        <v>24</v>
      </c>
      <c r="L537" t="s">
        <v>28</v>
      </c>
      <c r="M537">
        <v>0</v>
      </c>
      <c r="N537">
        <v>4.8</v>
      </c>
      <c r="O537">
        <v>320</v>
      </c>
      <c r="P537">
        <v>288</v>
      </c>
      <c r="Q537" t="s">
        <v>89</v>
      </c>
      <c r="R537">
        <v>4</v>
      </c>
      <c r="S537" t="s">
        <v>30</v>
      </c>
      <c r="T537" t="s">
        <v>31</v>
      </c>
      <c r="U537" t="str">
        <f>TRIM(CLEAN(tbl_Operations[[#This Row],[Location]]))</f>
        <v>Chennai</v>
      </c>
      <c r="V537" t="str">
        <f>TRIM(CLEAN(tbl_Operations[[#This Row],[Channel]]))</f>
        <v>Portal</v>
      </c>
      <c r="W537" t="str">
        <f t="shared" si="40"/>
        <v>Access Request</v>
      </c>
      <c r="X537" t="str">
        <f t="shared" si="41"/>
        <v>Finance</v>
      </c>
      <c r="Y537" t="str">
        <f t="shared" si="42"/>
        <v>Within SLA</v>
      </c>
      <c r="Z537" t="str">
        <f t="shared" si="43"/>
        <v>Normal</v>
      </c>
      <c r="AA537" t="str" cm="1">
        <f t="array" ref="AA537">_xlfn.IFS(
J537&lt;=K537*0.5,"Excellent",
J537&lt;=K537,"Good",
J537&lt;=K537*1.5,"At Risk",
TRUE,"Critical"
)</f>
        <v>Excellent</v>
      </c>
      <c r="AB537" t="str">
        <f t="shared" si="44"/>
        <v>No Rework</v>
      </c>
    </row>
    <row r="538" spans="1:28" x14ac:dyDescent="0.3">
      <c r="A538" t="s">
        <v>620</v>
      </c>
      <c r="B538" s="1">
        <v>46004</v>
      </c>
      <c r="C538" t="s">
        <v>33</v>
      </c>
      <c r="D538" t="s">
        <v>22</v>
      </c>
      <c r="E538" t="s">
        <v>48</v>
      </c>
      <c r="F538" t="s">
        <v>49</v>
      </c>
      <c r="G538" t="s">
        <v>81</v>
      </c>
      <c r="H538" t="s">
        <v>66</v>
      </c>
      <c r="I538" t="s">
        <v>27</v>
      </c>
      <c r="J538">
        <v>19.399999999999999</v>
      </c>
      <c r="K538">
        <v>48</v>
      </c>
      <c r="L538" t="s">
        <v>28</v>
      </c>
      <c r="M538">
        <v>0</v>
      </c>
      <c r="N538">
        <v>4.2</v>
      </c>
      <c r="O538">
        <v>320</v>
      </c>
      <c r="P538">
        <v>6208</v>
      </c>
      <c r="Q538" t="s">
        <v>71</v>
      </c>
      <c r="R538">
        <v>12</v>
      </c>
      <c r="S538" t="s">
        <v>52</v>
      </c>
      <c r="T538" t="s">
        <v>68</v>
      </c>
      <c r="U538" t="str">
        <f>TRIM(CLEAN(tbl_Operations[[#This Row],[Location]]))</f>
        <v>Noida</v>
      </c>
      <c r="V538" t="str">
        <f>TRIM(CLEAN(tbl_Operations[[#This Row],[Channel]]))</f>
        <v>Phone</v>
      </c>
      <c r="W538" t="str">
        <f t="shared" si="40"/>
        <v>Compliance Request</v>
      </c>
      <c r="X538" t="str">
        <f t="shared" si="41"/>
        <v>It</v>
      </c>
      <c r="Y538" t="str">
        <f t="shared" si="42"/>
        <v>Within SLA</v>
      </c>
      <c r="Z538" t="str">
        <f t="shared" si="43"/>
        <v>Normal</v>
      </c>
      <c r="AA538" t="str" cm="1">
        <f t="array" ref="AA538">_xlfn.IFS(
J538&lt;=K538*0.5,"Excellent",
J538&lt;=K538,"Good",
J538&lt;=K538*1.5,"At Risk",
TRUE,"Critical"
)</f>
        <v>Excellent</v>
      </c>
      <c r="AB538" t="str">
        <f t="shared" si="44"/>
        <v>No Rework</v>
      </c>
    </row>
    <row r="539" spans="1:28" x14ac:dyDescent="0.3">
      <c r="A539" t="s">
        <v>621</v>
      </c>
      <c r="B539" s="1">
        <v>45746</v>
      </c>
      <c r="C539" t="s">
        <v>77</v>
      </c>
      <c r="D539" t="s">
        <v>73</v>
      </c>
      <c r="E539" t="s">
        <v>92</v>
      </c>
      <c r="F539" t="s">
        <v>24</v>
      </c>
      <c r="G539" t="s">
        <v>25</v>
      </c>
      <c r="H539" t="s">
        <v>66</v>
      </c>
      <c r="I539" t="s">
        <v>88</v>
      </c>
      <c r="J539">
        <v>8</v>
      </c>
      <c r="K539">
        <v>24</v>
      </c>
      <c r="L539" t="s">
        <v>28</v>
      </c>
      <c r="M539">
        <v>3</v>
      </c>
      <c r="N539">
        <v>4.3</v>
      </c>
      <c r="O539">
        <v>400</v>
      </c>
      <c r="P539">
        <v>3200</v>
      </c>
      <c r="Q539" t="s">
        <v>79</v>
      </c>
      <c r="R539">
        <v>3</v>
      </c>
      <c r="S539" t="s">
        <v>58</v>
      </c>
      <c r="T539" t="s">
        <v>102</v>
      </c>
      <c r="U539" t="str">
        <f>TRIM(CLEAN(tbl_Operations[[#This Row],[Location]]))</f>
        <v>Chennai</v>
      </c>
      <c r="V539" t="str">
        <f>TRIM(CLEAN(tbl_Operations[[#This Row],[Channel]]))</f>
        <v>Email</v>
      </c>
      <c r="W539" t="str">
        <f t="shared" si="40"/>
        <v>Report Request</v>
      </c>
      <c r="X539" t="str">
        <f t="shared" si="41"/>
        <v>Finance</v>
      </c>
      <c r="Y539" t="str">
        <f t="shared" si="42"/>
        <v>Within SLA</v>
      </c>
      <c r="Z539" t="str">
        <f t="shared" si="43"/>
        <v>Normal</v>
      </c>
      <c r="AA539" t="str" cm="1">
        <f t="array" ref="AA539">_xlfn.IFS(
J539&lt;=K539*0.5,"Excellent",
J539&lt;=K539,"Good",
J539&lt;=K539*1.5,"At Risk",
TRUE,"Critical"
)</f>
        <v>Excellent</v>
      </c>
      <c r="AB539" t="str">
        <f t="shared" si="44"/>
        <v>Reworked</v>
      </c>
    </row>
    <row r="540" spans="1:28" x14ac:dyDescent="0.3">
      <c r="A540" t="s">
        <v>622</v>
      </c>
      <c r="B540" s="1">
        <v>46006</v>
      </c>
      <c r="C540" t="s">
        <v>21</v>
      </c>
      <c r="D540" t="s">
        <v>73</v>
      </c>
      <c r="E540" t="s">
        <v>48</v>
      </c>
      <c r="F540" t="s">
        <v>24</v>
      </c>
      <c r="G540" t="s">
        <v>25</v>
      </c>
      <c r="H540" t="s">
        <v>75</v>
      </c>
      <c r="I540" t="s">
        <v>27</v>
      </c>
      <c r="J540">
        <v>27.7</v>
      </c>
      <c r="K540">
        <v>24</v>
      </c>
      <c r="L540" t="s">
        <v>63</v>
      </c>
      <c r="M540">
        <v>0</v>
      </c>
      <c r="N540">
        <v>4.0999999999999996</v>
      </c>
      <c r="O540">
        <v>350</v>
      </c>
      <c r="P540">
        <v>9695</v>
      </c>
      <c r="Q540" t="s">
        <v>71</v>
      </c>
      <c r="R540">
        <v>12</v>
      </c>
      <c r="S540" t="s">
        <v>52</v>
      </c>
      <c r="T540" t="s">
        <v>31</v>
      </c>
      <c r="U540" t="str">
        <f>TRIM(CLEAN(tbl_Operations[[#This Row],[Location]]))</f>
        <v>Chennai</v>
      </c>
      <c r="V540" t="str">
        <f>TRIM(CLEAN(tbl_Operations[[#This Row],[Channel]]))</f>
        <v>Email</v>
      </c>
      <c r="W540" t="str">
        <f t="shared" si="40"/>
        <v>Compliance Request</v>
      </c>
      <c r="X540" t="str">
        <f t="shared" si="41"/>
        <v>Customer Support</v>
      </c>
      <c r="Y540" t="str">
        <f t="shared" si="42"/>
        <v>SLA Breach</v>
      </c>
      <c r="Z540" t="str">
        <f t="shared" si="43"/>
        <v>Normal</v>
      </c>
      <c r="AA540" t="str" cm="1">
        <f t="array" ref="AA540">_xlfn.IFS(
J540&lt;=K540*0.5,"Excellent",
J540&lt;=K540,"Good",
J540&lt;=K540*1.5,"At Risk",
TRUE,"Critical"
)</f>
        <v>At Risk</v>
      </c>
      <c r="AB540" t="str">
        <f t="shared" si="44"/>
        <v>No Rework</v>
      </c>
    </row>
    <row r="541" spans="1:28" x14ac:dyDescent="0.3">
      <c r="A541" t="s">
        <v>623</v>
      </c>
      <c r="B541" s="1">
        <v>45698</v>
      </c>
      <c r="C541" t="s">
        <v>21</v>
      </c>
      <c r="D541" t="s">
        <v>41</v>
      </c>
      <c r="E541" t="s">
        <v>48</v>
      </c>
      <c r="F541" t="s">
        <v>49</v>
      </c>
      <c r="G541" t="s">
        <v>42</v>
      </c>
      <c r="H541" t="s">
        <v>75</v>
      </c>
      <c r="I541" t="s">
        <v>27</v>
      </c>
      <c r="J541">
        <v>9.3000000000000007</v>
      </c>
      <c r="K541">
        <v>48</v>
      </c>
      <c r="L541" t="s">
        <v>28</v>
      </c>
      <c r="M541">
        <v>0</v>
      </c>
      <c r="N541">
        <v>4.7</v>
      </c>
      <c r="O541">
        <v>450</v>
      </c>
      <c r="P541">
        <v>4185</v>
      </c>
      <c r="Q541" t="s">
        <v>57</v>
      </c>
      <c r="R541">
        <v>2</v>
      </c>
      <c r="S541" t="s">
        <v>58</v>
      </c>
      <c r="T541" t="s">
        <v>31</v>
      </c>
      <c r="U541" t="str">
        <f>TRIM(CLEAN(tbl_Operations[[#This Row],[Location]]))</f>
        <v>Bengaluru</v>
      </c>
      <c r="V541" t="str">
        <f>TRIM(CLEAN(tbl_Operations[[#This Row],[Channel]]))</f>
        <v>Portal</v>
      </c>
      <c r="W541" t="str">
        <f t="shared" si="40"/>
        <v>Compliance Request</v>
      </c>
      <c r="X541" t="str">
        <f t="shared" si="41"/>
        <v>Customer Support</v>
      </c>
      <c r="Y541" t="str">
        <f t="shared" si="42"/>
        <v>Within SLA</v>
      </c>
      <c r="Z541" t="str">
        <f t="shared" si="43"/>
        <v>Normal</v>
      </c>
      <c r="AA541" t="str" cm="1">
        <f t="array" ref="AA541">_xlfn.IFS(
J541&lt;=K541*0.5,"Excellent",
J541&lt;=K541,"Good",
J541&lt;=K541*1.5,"At Risk",
TRUE,"Critical"
)</f>
        <v>Excellent</v>
      </c>
      <c r="AB541" t="str">
        <f t="shared" si="44"/>
        <v>No Rework</v>
      </c>
    </row>
    <row r="542" spans="1:28" x14ac:dyDescent="0.3">
      <c r="A542" t="s">
        <v>624</v>
      </c>
      <c r="B542" s="1">
        <v>45829</v>
      </c>
      <c r="C542" t="s">
        <v>33</v>
      </c>
      <c r="D542" t="s">
        <v>41</v>
      </c>
      <c r="E542" t="s">
        <v>48</v>
      </c>
      <c r="F542" t="s">
        <v>61</v>
      </c>
      <c r="G542" t="s">
        <v>42</v>
      </c>
      <c r="H542" t="s">
        <v>50</v>
      </c>
      <c r="I542" t="s">
        <v>27</v>
      </c>
      <c r="J542">
        <v>13.3</v>
      </c>
      <c r="K542">
        <v>12</v>
      </c>
      <c r="L542" t="s">
        <v>63</v>
      </c>
      <c r="M542">
        <v>0</v>
      </c>
      <c r="N542">
        <v>4.2</v>
      </c>
      <c r="O542">
        <v>400</v>
      </c>
      <c r="P542">
        <v>5320</v>
      </c>
      <c r="Q542" t="s">
        <v>29</v>
      </c>
      <c r="R542">
        <v>6</v>
      </c>
      <c r="S542" t="s">
        <v>30</v>
      </c>
      <c r="T542" t="s">
        <v>68</v>
      </c>
      <c r="U542" t="str">
        <f>TRIM(CLEAN(tbl_Operations[[#This Row],[Location]]))</f>
        <v>Bengaluru</v>
      </c>
      <c r="V542" t="str">
        <f>TRIM(CLEAN(tbl_Operations[[#This Row],[Channel]]))</f>
        <v>Portal</v>
      </c>
      <c r="W542" t="str">
        <f t="shared" si="40"/>
        <v>Compliance Request</v>
      </c>
      <c r="X542" t="str">
        <f t="shared" si="41"/>
        <v>It</v>
      </c>
      <c r="Y542" t="str">
        <f t="shared" si="42"/>
        <v>SLA Breach</v>
      </c>
      <c r="Z542" t="str">
        <f t="shared" si="43"/>
        <v>Normal</v>
      </c>
      <c r="AA542" t="str" cm="1">
        <f t="array" ref="AA542">_xlfn.IFS(
J542&lt;=K542*0.5,"Excellent",
J542&lt;=K542,"Good",
J542&lt;=K542*1.5,"At Risk",
TRUE,"Critical"
)</f>
        <v>At Risk</v>
      </c>
      <c r="AB542" t="str">
        <f t="shared" si="44"/>
        <v>No Rework</v>
      </c>
    </row>
    <row r="543" spans="1:28" x14ac:dyDescent="0.3">
      <c r="A543" t="s">
        <v>625</v>
      </c>
      <c r="B543" s="1">
        <v>46013</v>
      </c>
      <c r="C543" t="s">
        <v>91</v>
      </c>
      <c r="D543" t="s">
        <v>34</v>
      </c>
      <c r="E543" t="s">
        <v>92</v>
      </c>
      <c r="F543" t="s">
        <v>24</v>
      </c>
      <c r="G543" t="s">
        <v>25</v>
      </c>
      <c r="H543" t="s">
        <v>26</v>
      </c>
      <c r="I543" t="s">
        <v>88</v>
      </c>
      <c r="J543">
        <v>5.4</v>
      </c>
      <c r="K543">
        <v>24</v>
      </c>
      <c r="L543" t="s">
        <v>28</v>
      </c>
      <c r="M543">
        <v>4</v>
      </c>
      <c r="N543">
        <v>3.6</v>
      </c>
      <c r="O543">
        <v>280</v>
      </c>
      <c r="P543">
        <v>1512</v>
      </c>
      <c r="Q543" t="s">
        <v>71</v>
      </c>
      <c r="R543">
        <v>12</v>
      </c>
      <c r="S543" t="s">
        <v>52</v>
      </c>
      <c r="T543" t="s">
        <v>31</v>
      </c>
      <c r="U543" t="str">
        <f>TRIM(CLEAN(tbl_Operations[[#This Row],[Location]]))</f>
        <v>Mumbai</v>
      </c>
      <c r="V543" t="str">
        <f>TRIM(CLEAN(tbl_Operations[[#This Row],[Channel]]))</f>
        <v>Email</v>
      </c>
      <c r="W543" t="str">
        <f t="shared" si="40"/>
        <v>Report Request</v>
      </c>
      <c r="X543" t="str">
        <f t="shared" si="41"/>
        <v>Operations</v>
      </c>
      <c r="Y543" t="str">
        <f t="shared" si="42"/>
        <v>Within SLA</v>
      </c>
      <c r="Z543" t="str">
        <f t="shared" si="43"/>
        <v>Normal</v>
      </c>
      <c r="AA543" t="str" cm="1">
        <f t="array" ref="AA543">_xlfn.IFS(
J543&lt;=K543*0.5,"Excellent",
J543&lt;=K543,"Good",
J543&lt;=K543*1.5,"At Risk",
TRUE,"Critical"
)</f>
        <v>Excellent</v>
      </c>
      <c r="AB543" t="str">
        <f t="shared" si="44"/>
        <v>Reworked</v>
      </c>
    </row>
    <row r="544" spans="1:28" x14ac:dyDescent="0.3">
      <c r="A544" t="s">
        <v>626</v>
      </c>
      <c r="B544" s="1">
        <v>45921</v>
      </c>
      <c r="C544" t="s">
        <v>54</v>
      </c>
      <c r="D544" t="s">
        <v>47</v>
      </c>
      <c r="E544" t="s">
        <v>35</v>
      </c>
      <c r="F544" t="s">
        <v>49</v>
      </c>
      <c r="G544" t="s">
        <v>25</v>
      </c>
      <c r="H544" t="s">
        <v>66</v>
      </c>
      <c r="I544" t="s">
        <v>27</v>
      </c>
      <c r="J544">
        <v>4.0999999999999996</v>
      </c>
      <c r="K544">
        <v>48</v>
      </c>
      <c r="L544" t="s">
        <v>28</v>
      </c>
      <c r="M544">
        <v>0</v>
      </c>
      <c r="N544">
        <v>5</v>
      </c>
      <c r="O544">
        <v>280</v>
      </c>
      <c r="P544">
        <v>1148</v>
      </c>
      <c r="Q544" t="s">
        <v>83</v>
      </c>
      <c r="R544">
        <v>9</v>
      </c>
      <c r="S544" t="s">
        <v>37</v>
      </c>
      <c r="T544" t="s">
        <v>102</v>
      </c>
      <c r="U544" t="str">
        <f>TRIM(CLEAN(tbl_Operations[[#This Row],[Location]]))</f>
        <v>Gurugram</v>
      </c>
      <c r="V544" t="str">
        <f>TRIM(CLEAN(tbl_Operations[[#This Row],[Channel]]))</f>
        <v>Email</v>
      </c>
      <c r="W544" t="str">
        <f t="shared" si="40"/>
        <v>Employee Query</v>
      </c>
      <c r="X544" t="str">
        <f t="shared" si="41"/>
        <v>Hr</v>
      </c>
      <c r="Y544" t="str">
        <f t="shared" si="42"/>
        <v>Within SLA</v>
      </c>
      <c r="Z544" t="str">
        <f t="shared" si="43"/>
        <v>Normal</v>
      </c>
      <c r="AA544" t="str" cm="1">
        <f t="array" ref="AA544">_xlfn.IFS(
J544&lt;=K544*0.5,"Excellent",
J544&lt;=K544,"Good",
J544&lt;=K544*1.5,"At Risk",
TRUE,"Critical"
)</f>
        <v>Excellent</v>
      </c>
      <c r="AB544" t="str">
        <f t="shared" si="44"/>
        <v>No Rework</v>
      </c>
    </row>
    <row r="545" spans="1:28" x14ac:dyDescent="0.3">
      <c r="A545" t="s">
        <v>627</v>
      </c>
      <c r="B545" s="1">
        <v>45824</v>
      </c>
      <c r="C545" t="s">
        <v>77</v>
      </c>
      <c r="D545" t="s">
        <v>60</v>
      </c>
      <c r="E545" t="s">
        <v>92</v>
      </c>
      <c r="F545" t="s">
        <v>24</v>
      </c>
      <c r="G545" t="s">
        <v>25</v>
      </c>
      <c r="H545" t="s">
        <v>75</v>
      </c>
      <c r="I545" t="s">
        <v>27</v>
      </c>
      <c r="J545">
        <v>11</v>
      </c>
      <c r="K545">
        <v>24</v>
      </c>
      <c r="L545" t="s">
        <v>28</v>
      </c>
      <c r="M545">
        <v>0</v>
      </c>
      <c r="N545">
        <v>3.9</v>
      </c>
      <c r="O545">
        <v>350</v>
      </c>
      <c r="P545">
        <v>3850</v>
      </c>
      <c r="Q545" t="s">
        <v>29</v>
      </c>
      <c r="R545">
        <v>6</v>
      </c>
      <c r="S545" t="s">
        <v>30</v>
      </c>
      <c r="T545" t="s">
        <v>31</v>
      </c>
      <c r="U545" t="str">
        <f>TRIM(CLEAN(tbl_Operations[[#This Row],[Location]]))</f>
        <v>Pune</v>
      </c>
      <c r="V545" t="str">
        <f>TRIM(CLEAN(tbl_Operations[[#This Row],[Channel]]))</f>
        <v>Email</v>
      </c>
      <c r="W545" t="str">
        <f t="shared" si="40"/>
        <v>Report Request</v>
      </c>
      <c r="X545" t="str">
        <f t="shared" si="41"/>
        <v>Finance</v>
      </c>
      <c r="Y545" t="str">
        <f t="shared" si="42"/>
        <v>Within SLA</v>
      </c>
      <c r="Z545" t="str">
        <f t="shared" si="43"/>
        <v>Normal</v>
      </c>
      <c r="AA545" t="str" cm="1">
        <f t="array" ref="AA545">_xlfn.IFS(
J545&lt;=K545*0.5,"Excellent",
J545&lt;=K545,"Good",
J545&lt;=K545*1.5,"At Risk",
TRUE,"Critical"
)</f>
        <v>Excellent</v>
      </c>
      <c r="AB545" t="str">
        <f t="shared" si="44"/>
        <v>No Rework</v>
      </c>
    </row>
    <row r="546" spans="1:28" x14ac:dyDescent="0.3">
      <c r="A546" t="s">
        <v>628</v>
      </c>
      <c r="B546" s="1">
        <v>45824</v>
      </c>
      <c r="C546" t="s">
        <v>40</v>
      </c>
      <c r="D546" t="s">
        <v>34</v>
      </c>
      <c r="E546" t="s">
        <v>35</v>
      </c>
      <c r="F546" t="s">
        <v>146</v>
      </c>
      <c r="G546" t="s">
        <v>62</v>
      </c>
      <c r="H546" t="s">
        <v>43</v>
      </c>
      <c r="I546" t="s">
        <v>27</v>
      </c>
      <c r="J546">
        <v>16.100000000000001</v>
      </c>
      <c r="K546">
        <v>4</v>
      </c>
      <c r="L546" t="s">
        <v>63</v>
      </c>
      <c r="M546">
        <v>0</v>
      </c>
      <c r="N546">
        <v>5</v>
      </c>
      <c r="O546">
        <v>320</v>
      </c>
      <c r="P546">
        <v>5152</v>
      </c>
      <c r="Q546" t="s">
        <v>29</v>
      </c>
      <c r="R546">
        <v>6</v>
      </c>
      <c r="S546" t="s">
        <v>30</v>
      </c>
      <c r="T546" t="s">
        <v>31</v>
      </c>
      <c r="U546" t="str">
        <f>TRIM(CLEAN(tbl_Operations[[#This Row],[Location]]))</f>
        <v>Mumbai</v>
      </c>
      <c r="V546" t="str">
        <f>TRIM(CLEAN(tbl_Operations[[#This Row],[Channel]]))</f>
        <v>Teams</v>
      </c>
      <c r="W546" t="str">
        <f t="shared" si="40"/>
        <v>Employee Query</v>
      </c>
      <c r="X546" t="str">
        <f t="shared" si="41"/>
        <v>Procurement</v>
      </c>
      <c r="Y546" t="str">
        <f t="shared" si="42"/>
        <v>SLA Breach</v>
      </c>
      <c r="Z546" t="str">
        <f t="shared" si="43"/>
        <v>Normal</v>
      </c>
      <c r="AA546" t="str" cm="1">
        <f t="array" ref="AA546">_xlfn.IFS(
J546&lt;=K546*0.5,"Excellent",
J546&lt;=K546,"Good",
J546&lt;=K546*1.5,"At Risk",
TRUE,"Critical"
)</f>
        <v>Critical</v>
      </c>
      <c r="AB546" t="str">
        <f t="shared" si="44"/>
        <v>No Rework</v>
      </c>
    </row>
    <row r="547" spans="1:28" x14ac:dyDescent="0.3">
      <c r="A547" t="s">
        <v>629</v>
      </c>
      <c r="B547" s="1">
        <v>45706</v>
      </c>
      <c r="C547" t="s">
        <v>95</v>
      </c>
      <c r="D547" t="s">
        <v>41</v>
      </c>
      <c r="E547" t="s">
        <v>23</v>
      </c>
      <c r="F547" t="s">
        <v>24</v>
      </c>
      <c r="G547" t="s">
        <v>62</v>
      </c>
      <c r="H547" t="s">
        <v>26</v>
      </c>
      <c r="I547" t="s">
        <v>27</v>
      </c>
      <c r="J547">
        <v>10.4</v>
      </c>
      <c r="K547">
        <v>24</v>
      </c>
      <c r="L547" t="s">
        <v>28</v>
      </c>
      <c r="M547">
        <v>1</v>
      </c>
      <c r="N547">
        <v>5</v>
      </c>
      <c r="O547">
        <v>320</v>
      </c>
      <c r="P547">
        <v>3328</v>
      </c>
      <c r="Q547" t="s">
        <v>57</v>
      </c>
      <c r="R547">
        <v>2</v>
      </c>
      <c r="S547" t="s">
        <v>58</v>
      </c>
      <c r="T547" t="s">
        <v>38</v>
      </c>
      <c r="U547" t="str">
        <f>TRIM(CLEAN(tbl_Operations[[#This Row],[Location]]))</f>
        <v>Bengaluru</v>
      </c>
      <c r="V547" t="str">
        <f>TRIM(CLEAN(tbl_Operations[[#This Row],[Channel]]))</f>
        <v>Teams</v>
      </c>
      <c r="W547" t="str">
        <f t="shared" si="40"/>
        <v>Invoice Query</v>
      </c>
      <c r="X547" t="str">
        <f t="shared" si="41"/>
        <v>Sales</v>
      </c>
      <c r="Y547" t="str">
        <f t="shared" si="42"/>
        <v>Within SLA</v>
      </c>
      <c r="Z547" t="str">
        <f t="shared" si="43"/>
        <v>Normal</v>
      </c>
      <c r="AA547" t="str" cm="1">
        <f t="array" ref="AA547">_xlfn.IFS(
J547&lt;=K547*0.5,"Excellent",
J547&lt;=K547,"Good",
J547&lt;=K547*1.5,"At Risk",
TRUE,"Critical"
)</f>
        <v>Excellent</v>
      </c>
      <c r="AB547" t="str">
        <f t="shared" si="44"/>
        <v>Reworked</v>
      </c>
    </row>
    <row r="548" spans="1:28" x14ac:dyDescent="0.3">
      <c r="A548" t="s">
        <v>630</v>
      </c>
      <c r="B548" s="1">
        <v>45771</v>
      </c>
      <c r="C548" t="s">
        <v>54</v>
      </c>
      <c r="D548" t="s">
        <v>41</v>
      </c>
      <c r="E548" t="s">
        <v>92</v>
      </c>
      <c r="F548" t="s">
        <v>146</v>
      </c>
      <c r="G548" t="s">
        <v>25</v>
      </c>
      <c r="H548" t="s">
        <v>26</v>
      </c>
      <c r="I548" t="s">
        <v>27</v>
      </c>
      <c r="J548">
        <v>3.6</v>
      </c>
      <c r="K548">
        <v>4</v>
      </c>
      <c r="L548" t="s">
        <v>28</v>
      </c>
      <c r="M548">
        <v>0</v>
      </c>
      <c r="N548">
        <v>5</v>
      </c>
      <c r="O548">
        <v>450</v>
      </c>
      <c r="P548">
        <v>1620</v>
      </c>
      <c r="Q548" t="s">
        <v>89</v>
      </c>
      <c r="R548">
        <v>4</v>
      </c>
      <c r="S548" t="s">
        <v>30</v>
      </c>
      <c r="T548" t="s">
        <v>84</v>
      </c>
      <c r="U548" t="str">
        <f>TRIM(CLEAN(tbl_Operations[[#This Row],[Location]]))</f>
        <v>Bengaluru</v>
      </c>
      <c r="V548" t="str">
        <f>TRIM(CLEAN(tbl_Operations[[#This Row],[Channel]]))</f>
        <v>Email</v>
      </c>
      <c r="W548" t="str">
        <f t="shared" si="40"/>
        <v>Report Request</v>
      </c>
      <c r="X548" t="str">
        <f t="shared" si="41"/>
        <v>Hr</v>
      </c>
      <c r="Y548" t="str">
        <f t="shared" si="42"/>
        <v>Within SLA</v>
      </c>
      <c r="Z548" t="str">
        <f t="shared" si="43"/>
        <v>Normal</v>
      </c>
      <c r="AA548" t="str" cm="1">
        <f t="array" ref="AA548">_xlfn.IFS(
J548&lt;=K548*0.5,"Excellent",
J548&lt;=K548,"Good",
J548&lt;=K548*1.5,"At Risk",
TRUE,"Critical"
)</f>
        <v>Good</v>
      </c>
      <c r="AB548" t="str">
        <f t="shared" si="44"/>
        <v>No Rework</v>
      </c>
    </row>
    <row r="549" spans="1:28" x14ac:dyDescent="0.3">
      <c r="A549" t="s">
        <v>631</v>
      </c>
      <c r="B549" s="1">
        <v>46013</v>
      </c>
      <c r="C549" t="s">
        <v>95</v>
      </c>
      <c r="D549" t="s">
        <v>55</v>
      </c>
      <c r="E549" t="s">
        <v>70</v>
      </c>
      <c r="F549" t="s">
        <v>49</v>
      </c>
      <c r="G549" t="s">
        <v>25</v>
      </c>
      <c r="H549" t="s">
        <v>43</v>
      </c>
      <c r="I549" t="s">
        <v>88</v>
      </c>
      <c r="J549">
        <v>12.6</v>
      </c>
      <c r="K549">
        <v>48</v>
      </c>
      <c r="L549" t="s">
        <v>28</v>
      </c>
      <c r="M549">
        <v>3</v>
      </c>
      <c r="N549">
        <v>4.0999999999999996</v>
      </c>
      <c r="O549">
        <v>280</v>
      </c>
      <c r="P549">
        <v>3528</v>
      </c>
      <c r="Q549" t="s">
        <v>71</v>
      </c>
      <c r="R549">
        <v>12</v>
      </c>
      <c r="S549" t="s">
        <v>52</v>
      </c>
      <c r="T549" t="s">
        <v>31</v>
      </c>
      <c r="U549" t="str">
        <f>TRIM(CLEAN(tbl_Operations[[#This Row],[Location]]))</f>
        <v>Hyderabad</v>
      </c>
      <c r="V549" t="str">
        <f>TRIM(CLEAN(tbl_Operations[[#This Row],[Channel]]))</f>
        <v>Email</v>
      </c>
      <c r="W549" t="str">
        <f t="shared" si="40"/>
        <v>Data Correction</v>
      </c>
      <c r="X549" t="str">
        <f t="shared" si="41"/>
        <v>Sales</v>
      </c>
      <c r="Y549" t="str">
        <f t="shared" si="42"/>
        <v>Within SLA</v>
      </c>
      <c r="Z549" t="str">
        <f t="shared" si="43"/>
        <v>Normal</v>
      </c>
      <c r="AA549" t="str" cm="1">
        <f t="array" ref="AA549">_xlfn.IFS(
J549&lt;=K549*0.5,"Excellent",
J549&lt;=K549,"Good",
J549&lt;=K549*1.5,"At Risk",
TRUE,"Critical"
)</f>
        <v>Excellent</v>
      </c>
      <c r="AB549" t="str">
        <f t="shared" si="44"/>
        <v>Reworked</v>
      </c>
    </row>
    <row r="550" spans="1:28" x14ac:dyDescent="0.3">
      <c r="A550" t="s">
        <v>632</v>
      </c>
      <c r="B550" s="1">
        <v>45852</v>
      </c>
      <c r="C550" t="s">
        <v>21</v>
      </c>
      <c r="D550" t="s">
        <v>47</v>
      </c>
      <c r="E550" t="s">
        <v>92</v>
      </c>
      <c r="F550" t="s">
        <v>49</v>
      </c>
      <c r="G550" t="s">
        <v>62</v>
      </c>
      <c r="H550" t="s">
        <v>26</v>
      </c>
      <c r="I550" t="s">
        <v>27</v>
      </c>
      <c r="J550">
        <v>4.8</v>
      </c>
      <c r="K550">
        <v>48</v>
      </c>
      <c r="L550" t="s">
        <v>28</v>
      </c>
      <c r="M550">
        <v>0</v>
      </c>
      <c r="N550">
        <v>5</v>
      </c>
      <c r="O550">
        <v>350</v>
      </c>
      <c r="P550">
        <v>1680</v>
      </c>
      <c r="Q550" t="s">
        <v>114</v>
      </c>
      <c r="R550">
        <v>7</v>
      </c>
      <c r="S550" t="s">
        <v>37</v>
      </c>
      <c r="T550" t="s">
        <v>31</v>
      </c>
      <c r="U550" t="str">
        <f>TRIM(CLEAN(tbl_Operations[[#This Row],[Location]]))</f>
        <v>Gurugram</v>
      </c>
      <c r="V550" t="str">
        <f>TRIM(CLEAN(tbl_Operations[[#This Row],[Channel]]))</f>
        <v>Teams</v>
      </c>
      <c r="W550" t="str">
        <f t="shared" si="40"/>
        <v>Report Request</v>
      </c>
      <c r="X550" t="str">
        <f t="shared" si="41"/>
        <v>Customer Support</v>
      </c>
      <c r="Y550" t="str">
        <f t="shared" si="42"/>
        <v>Within SLA</v>
      </c>
      <c r="Z550" t="str">
        <f t="shared" si="43"/>
        <v>Normal</v>
      </c>
      <c r="AA550" t="str" cm="1">
        <f t="array" ref="AA550">_xlfn.IFS(
J550&lt;=K550*0.5,"Excellent",
J550&lt;=K550,"Good",
J550&lt;=K550*1.5,"At Risk",
TRUE,"Critical"
)</f>
        <v>Excellent</v>
      </c>
      <c r="AB550" t="str">
        <f t="shared" si="44"/>
        <v>No Rework</v>
      </c>
    </row>
    <row r="551" spans="1:28" x14ac:dyDescent="0.3">
      <c r="A551" t="s">
        <v>633</v>
      </c>
      <c r="B551" s="1">
        <v>45678</v>
      </c>
      <c r="C551" t="s">
        <v>33</v>
      </c>
      <c r="D551" t="s">
        <v>22</v>
      </c>
      <c r="E551" t="s">
        <v>48</v>
      </c>
      <c r="F551" t="s">
        <v>24</v>
      </c>
      <c r="G551" t="s">
        <v>25</v>
      </c>
      <c r="H551" t="s">
        <v>75</v>
      </c>
      <c r="I551" t="s">
        <v>27</v>
      </c>
      <c r="J551">
        <v>13.1</v>
      </c>
      <c r="K551">
        <v>24</v>
      </c>
      <c r="L551" t="s">
        <v>28</v>
      </c>
      <c r="M551">
        <v>3</v>
      </c>
      <c r="N551">
        <v>3.6</v>
      </c>
      <c r="O551">
        <v>320</v>
      </c>
      <c r="P551">
        <v>4192</v>
      </c>
      <c r="Q551" t="s">
        <v>64</v>
      </c>
      <c r="R551">
        <v>1</v>
      </c>
      <c r="S551" t="s">
        <v>58</v>
      </c>
      <c r="T551" t="s">
        <v>38</v>
      </c>
      <c r="U551" t="str">
        <f>TRIM(CLEAN(tbl_Operations[[#This Row],[Location]]))</f>
        <v>Noida</v>
      </c>
      <c r="V551" t="str">
        <f>TRIM(CLEAN(tbl_Operations[[#This Row],[Channel]]))</f>
        <v>Email</v>
      </c>
      <c r="W551" t="str">
        <f t="shared" si="40"/>
        <v>Compliance Request</v>
      </c>
      <c r="X551" t="str">
        <f t="shared" si="41"/>
        <v>It</v>
      </c>
      <c r="Y551" t="str">
        <f t="shared" si="42"/>
        <v>Within SLA</v>
      </c>
      <c r="Z551" t="str">
        <f t="shared" si="43"/>
        <v>Normal</v>
      </c>
      <c r="AA551" t="str" cm="1">
        <f t="array" ref="AA551">_xlfn.IFS(
J551&lt;=K551*0.5,"Excellent",
J551&lt;=K551,"Good",
J551&lt;=K551*1.5,"At Risk",
TRUE,"Critical"
)</f>
        <v>Good</v>
      </c>
      <c r="AB551" t="str">
        <f t="shared" si="44"/>
        <v>Reworked</v>
      </c>
    </row>
    <row r="552" spans="1:28" x14ac:dyDescent="0.3">
      <c r="A552" t="s">
        <v>634</v>
      </c>
      <c r="B552" s="1">
        <v>45786</v>
      </c>
      <c r="C552" t="s">
        <v>77</v>
      </c>
      <c r="D552" t="s">
        <v>60</v>
      </c>
      <c r="E552" t="s">
        <v>74</v>
      </c>
      <c r="F552" t="s">
        <v>61</v>
      </c>
      <c r="G552" t="s">
        <v>25</v>
      </c>
      <c r="H552" t="s">
        <v>75</v>
      </c>
      <c r="I552" t="s">
        <v>27</v>
      </c>
      <c r="J552">
        <v>13.3</v>
      </c>
      <c r="K552">
        <v>12</v>
      </c>
      <c r="L552" t="s">
        <v>63</v>
      </c>
      <c r="M552">
        <v>0</v>
      </c>
      <c r="N552">
        <v>4.7</v>
      </c>
      <c r="O552">
        <v>320</v>
      </c>
      <c r="P552">
        <v>4256</v>
      </c>
      <c r="Q552" t="s">
        <v>44</v>
      </c>
      <c r="R552">
        <v>5</v>
      </c>
      <c r="S552" t="s">
        <v>30</v>
      </c>
      <c r="T552" t="s">
        <v>45</v>
      </c>
      <c r="U552" t="str">
        <f>TRIM(CLEAN(tbl_Operations[[#This Row],[Location]]))</f>
        <v>Pune</v>
      </c>
      <c r="V552" t="str">
        <f>TRIM(CLEAN(tbl_Operations[[#This Row],[Channel]]))</f>
        <v>Email</v>
      </c>
      <c r="W552" t="str">
        <f t="shared" si="40"/>
        <v>System Issue</v>
      </c>
      <c r="X552" t="str">
        <f t="shared" si="41"/>
        <v>Finance</v>
      </c>
      <c r="Y552" t="str">
        <f t="shared" si="42"/>
        <v>SLA Breach</v>
      </c>
      <c r="Z552" t="str">
        <f t="shared" si="43"/>
        <v>Normal</v>
      </c>
      <c r="AA552" t="str" cm="1">
        <f t="array" ref="AA552">_xlfn.IFS(
J552&lt;=K552*0.5,"Excellent",
J552&lt;=K552,"Good",
J552&lt;=K552*1.5,"At Risk",
TRUE,"Critical"
)</f>
        <v>At Risk</v>
      </c>
      <c r="AB552" t="str">
        <f t="shared" si="44"/>
        <v>No Rework</v>
      </c>
    </row>
    <row r="553" spans="1:28" x14ac:dyDescent="0.3">
      <c r="A553" t="s">
        <v>635</v>
      </c>
      <c r="B553" s="1">
        <v>46003</v>
      </c>
      <c r="C553" t="s">
        <v>95</v>
      </c>
      <c r="D553" t="s">
        <v>34</v>
      </c>
      <c r="E553" t="s">
        <v>23</v>
      </c>
      <c r="F553" t="s">
        <v>24</v>
      </c>
      <c r="G553" t="s">
        <v>42</v>
      </c>
      <c r="H553" t="s">
        <v>66</v>
      </c>
      <c r="I553" t="s">
        <v>27</v>
      </c>
      <c r="J553">
        <v>17.100000000000001</v>
      </c>
      <c r="K553">
        <v>24</v>
      </c>
      <c r="L553" t="s">
        <v>28</v>
      </c>
      <c r="M553">
        <v>0</v>
      </c>
      <c r="N553">
        <v>4.9000000000000004</v>
      </c>
      <c r="O553">
        <v>350</v>
      </c>
      <c r="P553">
        <v>5985</v>
      </c>
      <c r="Q553" t="s">
        <v>71</v>
      </c>
      <c r="R553">
        <v>12</v>
      </c>
      <c r="S553" t="s">
        <v>52</v>
      </c>
      <c r="T553" t="s">
        <v>45</v>
      </c>
      <c r="U553" t="str">
        <f>TRIM(CLEAN(tbl_Operations[[#This Row],[Location]]))</f>
        <v>Mumbai</v>
      </c>
      <c r="V553" t="str">
        <f>TRIM(CLEAN(tbl_Operations[[#This Row],[Channel]]))</f>
        <v>Portal</v>
      </c>
      <c r="W553" t="str">
        <f t="shared" si="40"/>
        <v>Invoice Query</v>
      </c>
      <c r="X553" t="str">
        <f t="shared" si="41"/>
        <v>Sales</v>
      </c>
      <c r="Y553" t="str">
        <f t="shared" si="42"/>
        <v>Within SLA</v>
      </c>
      <c r="Z553" t="str">
        <f t="shared" si="43"/>
        <v>Normal</v>
      </c>
      <c r="AA553" t="str" cm="1">
        <f t="array" ref="AA553">_xlfn.IFS(
J553&lt;=K553*0.5,"Excellent",
J553&lt;=K553,"Good",
J553&lt;=K553*1.5,"At Risk",
TRUE,"Critical"
)</f>
        <v>Good</v>
      </c>
      <c r="AB553" t="str">
        <f t="shared" si="44"/>
        <v>No Rework</v>
      </c>
    </row>
    <row r="554" spans="1:28" x14ac:dyDescent="0.3">
      <c r="A554" t="s">
        <v>636</v>
      </c>
      <c r="B554" s="1">
        <v>45913</v>
      </c>
      <c r="C554" t="s">
        <v>54</v>
      </c>
      <c r="D554" t="s">
        <v>22</v>
      </c>
      <c r="E554" t="s">
        <v>35</v>
      </c>
      <c r="F554" t="s">
        <v>24</v>
      </c>
      <c r="G554" t="s">
        <v>42</v>
      </c>
      <c r="H554" t="s">
        <v>26</v>
      </c>
      <c r="I554" t="s">
        <v>27</v>
      </c>
      <c r="J554">
        <v>12.4</v>
      </c>
      <c r="K554">
        <v>24</v>
      </c>
      <c r="L554" t="s">
        <v>28</v>
      </c>
      <c r="M554">
        <v>0</v>
      </c>
      <c r="N554">
        <v>4.2</v>
      </c>
      <c r="O554">
        <v>450</v>
      </c>
      <c r="P554">
        <v>5580</v>
      </c>
      <c r="Q554" t="s">
        <v>83</v>
      </c>
      <c r="R554">
        <v>9</v>
      </c>
      <c r="S554" t="s">
        <v>37</v>
      </c>
      <c r="T554" t="s">
        <v>68</v>
      </c>
      <c r="U554" t="str">
        <f>TRIM(CLEAN(tbl_Operations[[#This Row],[Location]]))</f>
        <v>Noida</v>
      </c>
      <c r="V554" t="str">
        <f>TRIM(CLEAN(tbl_Operations[[#This Row],[Channel]]))</f>
        <v>Portal</v>
      </c>
      <c r="W554" t="str">
        <f t="shared" si="40"/>
        <v>Employee Query</v>
      </c>
      <c r="X554" t="str">
        <f t="shared" si="41"/>
        <v>Hr</v>
      </c>
      <c r="Y554" t="str">
        <f t="shared" si="42"/>
        <v>Within SLA</v>
      </c>
      <c r="Z554" t="str">
        <f t="shared" si="43"/>
        <v>Normal</v>
      </c>
      <c r="AA554" t="str" cm="1">
        <f t="array" ref="AA554">_xlfn.IFS(
J554&lt;=K554*0.5,"Excellent",
J554&lt;=K554,"Good",
J554&lt;=K554*1.5,"At Risk",
TRUE,"Critical"
)</f>
        <v>Good</v>
      </c>
      <c r="AB554" t="str">
        <f t="shared" si="44"/>
        <v>No Rework</v>
      </c>
    </row>
    <row r="555" spans="1:28" x14ac:dyDescent="0.3">
      <c r="A555" t="s">
        <v>637</v>
      </c>
      <c r="B555" s="1">
        <v>45733</v>
      </c>
      <c r="C555" t="s">
        <v>91</v>
      </c>
      <c r="D555" t="s">
        <v>22</v>
      </c>
      <c r="E555" t="s">
        <v>74</v>
      </c>
      <c r="F555" t="s">
        <v>49</v>
      </c>
      <c r="G555" t="s">
        <v>42</v>
      </c>
      <c r="H555" t="s">
        <v>43</v>
      </c>
      <c r="I555" t="s">
        <v>27</v>
      </c>
      <c r="J555">
        <v>14.3</v>
      </c>
      <c r="K555">
        <v>48</v>
      </c>
      <c r="L555" t="s">
        <v>28</v>
      </c>
      <c r="M555">
        <v>2</v>
      </c>
      <c r="N555">
        <v>4.5999999999999996</v>
      </c>
      <c r="O555">
        <v>450</v>
      </c>
      <c r="P555">
        <v>6435</v>
      </c>
      <c r="Q555" t="s">
        <v>79</v>
      </c>
      <c r="R555">
        <v>3</v>
      </c>
      <c r="S555" t="s">
        <v>58</v>
      </c>
      <c r="T555" t="s">
        <v>31</v>
      </c>
      <c r="U555" t="str">
        <f>TRIM(CLEAN(tbl_Operations[[#This Row],[Location]]))</f>
        <v>Noida</v>
      </c>
      <c r="V555" t="str">
        <f>TRIM(CLEAN(tbl_Operations[[#This Row],[Channel]]))</f>
        <v>Portal</v>
      </c>
      <c r="W555" t="str">
        <f t="shared" si="40"/>
        <v>System Issue</v>
      </c>
      <c r="X555" t="str">
        <f t="shared" si="41"/>
        <v>Operations</v>
      </c>
      <c r="Y555" t="str">
        <f t="shared" si="42"/>
        <v>Within SLA</v>
      </c>
      <c r="Z555" t="str">
        <f t="shared" si="43"/>
        <v>Normal</v>
      </c>
      <c r="AA555" t="str" cm="1">
        <f t="array" ref="AA555">_xlfn.IFS(
J555&lt;=K555*0.5,"Excellent",
J555&lt;=K555,"Good",
J555&lt;=K555*1.5,"At Risk",
TRUE,"Critical"
)</f>
        <v>Excellent</v>
      </c>
      <c r="AB555" t="str">
        <f t="shared" si="44"/>
        <v>Reworked</v>
      </c>
    </row>
    <row r="556" spans="1:28" x14ac:dyDescent="0.3">
      <c r="A556" t="s">
        <v>638</v>
      </c>
      <c r="B556" s="1">
        <v>45891</v>
      </c>
      <c r="C556" t="s">
        <v>95</v>
      </c>
      <c r="D556" t="s">
        <v>55</v>
      </c>
      <c r="E556" t="s">
        <v>48</v>
      </c>
      <c r="F556" t="s">
        <v>61</v>
      </c>
      <c r="G556" t="s">
        <v>81</v>
      </c>
      <c r="H556" t="s">
        <v>66</v>
      </c>
      <c r="I556" t="s">
        <v>27</v>
      </c>
      <c r="J556">
        <v>5.2</v>
      </c>
      <c r="K556">
        <v>12</v>
      </c>
      <c r="L556" t="s">
        <v>28</v>
      </c>
      <c r="M556">
        <v>0</v>
      </c>
      <c r="N556">
        <v>4.7</v>
      </c>
      <c r="O556">
        <v>450</v>
      </c>
      <c r="P556">
        <v>2340</v>
      </c>
      <c r="Q556" t="s">
        <v>36</v>
      </c>
      <c r="R556">
        <v>8</v>
      </c>
      <c r="S556" t="s">
        <v>37</v>
      </c>
      <c r="T556" t="s">
        <v>45</v>
      </c>
      <c r="U556" t="str">
        <f>TRIM(CLEAN(tbl_Operations[[#This Row],[Location]]))</f>
        <v>Hyderabad</v>
      </c>
      <c r="V556" t="str">
        <f>TRIM(CLEAN(tbl_Operations[[#This Row],[Channel]]))</f>
        <v>Phone</v>
      </c>
      <c r="W556" t="str">
        <f t="shared" si="40"/>
        <v>Compliance Request</v>
      </c>
      <c r="X556" t="str">
        <f t="shared" si="41"/>
        <v>Sales</v>
      </c>
      <c r="Y556" t="str">
        <f t="shared" si="42"/>
        <v>Within SLA</v>
      </c>
      <c r="Z556" t="str">
        <f t="shared" si="43"/>
        <v>Normal</v>
      </c>
      <c r="AA556" t="str" cm="1">
        <f t="array" ref="AA556">_xlfn.IFS(
J556&lt;=K556*0.5,"Excellent",
J556&lt;=K556,"Good",
J556&lt;=K556*1.5,"At Risk",
TRUE,"Critical"
)</f>
        <v>Excellent</v>
      </c>
      <c r="AB556" t="str">
        <f t="shared" si="44"/>
        <v>No Rework</v>
      </c>
    </row>
    <row r="557" spans="1:28" x14ac:dyDescent="0.3">
      <c r="A557" t="s">
        <v>639</v>
      </c>
      <c r="B557" s="1">
        <v>45968</v>
      </c>
      <c r="C557" t="s">
        <v>40</v>
      </c>
      <c r="D557" t="s">
        <v>55</v>
      </c>
      <c r="E557" t="s">
        <v>23</v>
      </c>
      <c r="F557" t="s">
        <v>49</v>
      </c>
      <c r="G557" t="s">
        <v>62</v>
      </c>
      <c r="H557" t="s">
        <v>50</v>
      </c>
      <c r="I557" t="s">
        <v>27</v>
      </c>
      <c r="J557">
        <v>11.1</v>
      </c>
      <c r="K557">
        <v>48</v>
      </c>
      <c r="L557" t="s">
        <v>28</v>
      </c>
      <c r="M557">
        <v>0</v>
      </c>
      <c r="N557">
        <v>5</v>
      </c>
      <c r="O557">
        <v>350</v>
      </c>
      <c r="P557">
        <v>3885</v>
      </c>
      <c r="Q557" t="s">
        <v>67</v>
      </c>
      <c r="R557">
        <v>11</v>
      </c>
      <c r="S557" t="s">
        <v>52</v>
      </c>
      <c r="T557" t="s">
        <v>45</v>
      </c>
      <c r="U557" t="str">
        <f>TRIM(CLEAN(tbl_Operations[[#This Row],[Location]]))</f>
        <v>Hyderabad</v>
      </c>
      <c r="V557" t="str">
        <f>TRIM(CLEAN(tbl_Operations[[#This Row],[Channel]]))</f>
        <v>Teams</v>
      </c>
      <c r="W557" t="str">
        <f t="shared" si="40"/>
        <v>Invoice Query</v>
      </c>
      <c r="X557" t="str">
        <f t="shared" si="41"/>
        <v>Procurement</v>
      </c>
      <c r="Y557" t="str">
        <f t="shared" si="42"/>
        <v>Within SLA</v>
      </c>
      <c r="Z557" t="str">
        <f t="shared" si="43"/>
        <v>Normal</v>
      </c>
      <c r="AA557" t="str" cm="1">
        <f t="array" ref="AA557">_xlfn.IFS(
J557&lt;=K557*0.5,"Excellent",
J557&lt;=K557,"Good",
J557&lt;=K557*1.5,"At Risk",
TRUE,"Critical"
)</f>
        <v>Excellent</v>
      </c>
      <c r="AB557" t="str">
        <f t="shared" si="44"/>
        <v>No Rework</v>
      </c>
    </row>
    <row r="558" spans="1:28" x14ac:dyDescent="0.3">
      <c r="A558" t="s">
        <v>640</v>
      </c>
      <c r="B558" s="1">
        <v>45782</v>
      </c>
      <c r="C558" t="s">
        <v>77</v>
      </c>
      <c r="D558" t="s">
        <v>47</v>
      </c>
      <c r="E558" t="s">
        <v>23</v>
      </c>
      <c r="F558" t="s">
        <v>49</v>
      </c>
      <c r="G558" t="s">
        <v>81</v>
      </c>
      <c r="H558" t="s">
        <v>50</v>
      </c>
      <c r="I558" t="s">
        <v>27</v>
      </c>
      <c r="J558">
        <v>10.6</v>
      </c>
      <c r="K558">
        <v>48</v>
      </c>
      <c r="L558" t="s">
        <v>28</v>
      </c>
      <c r="M558">
        <v>0</v>
      </c>
      <c r="N558">
        <v>4.5</v>
      </c>
      <c r="O558">
        <v>320</v>
      </c>
      <c r="P558">
        <v>3392</v>
      </c>
      <c r="Q558" t="s">
        <v>44</v>
      </c>
      <c r="R558">
        <v>5</v>
      </c>
      <c r="S558" t="s">
        <v>30</v>
      </c>
      <c r="T558" t="s">
        <v>31</v>
      </c>
      <c r="U558" t="str">
        <f>TRIM(CLEAN(tbl_Operations[[#This Row],[Location]]))</f>
        <v>Gurugram</v>
      </c>
      <c r="V558" t="str">
        <f>TRIM(CLEAN(tbl_Operations[[#This Row],[Channel]]))</f>
        <v>Phone</v>
      </c>
      <c r="W558" t="str">
        <f t="shared" si="40"/>
        <v>Invoice Query</v>
      </c>
      <c r="X558" t="str">
        <f t="shared" si="41"/>
        <v>Finance</v>
      </c>
      <c r="Y558" t="str">
        <f t="shared" si="42"/>
        <v>Within SLA</v>
      </c>
      <c r="Z558" t="str">
        <f t="shared" si="43"/>
        <v>Normal</v>
      </c>
      <c r="AA558" t="str" cm="1">
        <f t="array" ref="AA558">_xlfn.IFS(
J558&lt;=K558*0.5,"Excellent",
J558&lt;=K558,"Good",
J558&lt;=K558*1.5,"At Risk",
TRUE,"Critical"
)</f>
        <v>Excellent</v>
      </c>
      <c r="AB558" t="str">
        <f t="shared" si="44"/>
        <v>No Rework</v>
      </c>
    </row>
    <row r="559" spans="1:28" x14ac:dyDescent="0.3">
      <c r="A559" t="s">
        <v>641</v>
      </c>
      <c r="B559" s="1">
        <v>45718</v>
      </c>
      <c r="C559" t="s">
        <v>77</v>
      </c>
      <c r="D559" t="s">
        <v>34</v>
      </c>
      <c r="E559" t="s">
        <v>74</v>
      </c>
      <c r="F559" t="s">
        <v>24</v>
      </c>
      <c r="G559" t="s">
        <v>25</v>
      </c>
      <c r="H559" t="s">
        <v>26</v>
      </c>
      <c r="I559" t="s">
        <v>101</v>
      </c>
      <c r="J559">
        <v>5.3</v>
      </c>
      <c r="K559">
        <v>24</v>
      </c>
      <c r="L559" t="s">
        <v>28</v>
      </c>
      <c r="M559">
        <v>2</v>
      </c>
      <c r="N559">
        <v>3.7</v>
      </c>
      <c r="O559">
        <v>280</v>
      </c>
      <c r="P559">
        <v>1484</v>
      </c>
      <c r="Q559" t="s">
        <v>79</v>
      </c>
      <c r="R559">
        <v>3</v>
      </c>
      <c r="S559" t="s">
        <v>58</v>
      </c>
      <c r="T559" t="s">
        <v>102</v>
      </c>
      <c r="U559" t="str">
        <f>TRIM(CLEAN(tbl_Operations[[#This Row],[Location]]))</f>
        <v>Mumbai</v>
      </c>
      <c r="V559" t="str">
        <f>TRIM(CLEAN(tbl_Operations[[#This Row],[Channel]]))</f>
        <v>Email</v>
      </c>
      <c r="W559" t="str">
        <f t="shared" si="40"/>
        <v>System Issue</v>
      </c>
      <c r="X559" t="str">
        <f t="shared" si="41"/>
        <v>Finance</v>
      </c>
      <c r="Y559" t="str">
        <f t="shared" si="42"/>
        <v>Within SLA</v>
      </c>
      <c r="Z559" t="str">
        <f t="shared" si="43"/>
        <v>Normal</v>
      </c>
      <c r="AA559" t="str" cm="1">
        <f t="array" ref="AA559">_xlfn.IFS(
J559&lt;=K559*0.5,"Excellent",
J559&lt;=K559,"Good",
J559&lt;=K559*1.5,"At Risk",
TRUE,"Critical"
)</f>
        <v>Excellent</v>
      </c>
      <c r="AB559" t="str">
        <f t="shared" si="44"/>
        <v>Reworked</v>
      </c>
    </row>
    <row r="560" spans="1:28" x14ac:dyDescent="0.3">
      <c r="A560" t="s">
        <v>642</v>
      </c>
      <c r="B560" s="1">
        <v>45744</v>
      </c>
      <c r="C560" t="s">
        <v>95</v>
      </c>
      <c r="D560" t="s">
        <v>55</v>
      </c>
      <c r="E560" t="s">
        <v>23</v>
      </c>
      <c r="F560" t="s">
        <v>49</v>
      </c>
      <c r="G560" t="s">
        <v>25</v>
      </c>
      <c r="H560" t="s">
        <v>66</v>
      </c>
      <c r="I560" t="s">
        <v>27</v>
      </c>
      <c r="J560">
        <v>14.4</v>
      </c>
      <c r="K560">
        <v>48</v>
      </c>
      <c r="L560" t="s">
        <v>28</v>
      </c>
      <c r="M560">
        <v>1</v>
      </c>
      <c r="N560">
        <v>4.2</v>
      </c>
      <c r="O560">
        <v>320</v>
      </c>
      <c r="P560">
        <v>4608</v>
      </c>
      <c r="Q560" t="s">
        <v>79</v>
      </c>
      <c r="R560">
        <v>3</v>
      </c>
      <c r="S560" t="s">
        <v>58</v>
      </c>
      <c r="T560" t="s">
        <v>45</v>
      </c>
      <c r="U560" t="str">
        <f>TRIM(CLEAN(tbl_Operations[[#This Row],[Location]]))</f>
        <v>Hyderabad</v>
      </c>
      <c r="V560" t="str">
        <f>TRIM(CLEAN(tbl_Operations[[#This Row],[Channel]]))</f>
        <v>Email</v>
      </c>
      <c r="W560" t="str">
        <f t="shared" si="40"/>
        <v>Invoice Query</v>
      </c>
      <c r="X560" t="str">
        <f t="shared" si="41"/>
        <v>Sales</v>
      </c>
      <c r="Y560" t="str">
        <f t="shared" si="42"/>
        <v>Within SLA</v>
      </c>
      <c r="Z560" t="str">
        <f t="shared" si="43"/>
        <v>Normal</v>
      </c>
      <c r="AA560" t="str" cm="1">
        <f t="array" ref="AA560">_xlfn.IFS(
J560&lt;=K560*0.5,"Excellent",
J560&lt;=K560,"Good",
J560&lt;=K560*1.5,"At Risk",
TRUE,"Critical"
)</f>
        <v>Excellent</v>
      </c>
      <c r="AB560" t="str">
        <f t="shared" si="44"/>
        <v>Reworked</v>
      </c>
    </row>
    <row r="561" spans="1:28" x14ac:dyDescent="0.3">
      <c r="A561" t="s">
        <v>643</v>
      </c>
      <c r="B561" s="1">
        <v>45902</v>
      </c>
      <c r="C561" t="s">
        <v>77</v>
      </c>
      <c r="D561" t="s">
        <v>22</v>
      </c>
      <c r="E561" t="s">
        <v>35</v>
      </c>
      <c r="F561" t="s">
        <v>146</v>
      </c>
      <c r="G561" t="s">
        <v>42</v>
      </c>
      <c r="H561" t="s">
        <v>50</v>
      </c>
      <c r="I561" t="s">
        <v>27</v>
      </c>
      <c r="J561">
        <v>12.7</v>
      </c>
      <c r="K561">
        <v>4</v>
      </c>
      <c r="L561" t="s">
        <v>63</v>
      </c>
      <c r="M561">
        <v>0</v>
      </c>
      <c r="N561">
        <v>5</v>
      </c>
      <c r="O561">
        <v>450</v>
      </c>
      <c r="P561">
        <v>5715</v>
      </c>
      <c r="Q561" t="s">
        <v>83</v>
      </c>
      <c r="R561">
        <v>9</v>
      </c>
      <c r="S561" t="s">
        <v>37</v>
      </c>
      <c r="T561" t="s">
        <v>38</v>
      </c>
      <c r="U561" t="str">
        <f>TRIM(CLEAN(tbl_Operations[[#This Row],[Location]]))</f>
        <v>Noida</v>
      </c>
      <c r="V561" t="str">
        <f>TRIM(CLEAN(tbl_Operations[[#This Row],[Channel]]))</f>
        <v>Portal</v>
      </c>
      <c r="W561" t="str">
        <f t="shared" si="40"/>
        <v>Employee Query</v>
      </c>
      <c r="X561" t="str">
        <f t="shared" si="41"/>
        <v>Finance</v>
      </c>
      <c r="Y561" t="str">
        <f t="shared" si="42"/>
        <v>SLA Breach</v>
      </c>
      <c r="Z561" t="str">
        <f t="shared" si="43"/>
        <v>Normal</v>
      </c>
      <c r="AA561" t="str" cm="1">
        <f t="array" ref="AA561">_xlfn.IFS(
J561&lt;=K561*0.5,"Excellent",
J561&lt;=K561,"Good",
J561&lt;=K561*1.5,"At Risk",
TRUE,"Critical"
)</f>
        <v>Critical</v>
      </c>
      <c r="AB561" t="str">
        <f t="shared" si="44"/>
        <v>No Rework</v>
      </c>
    </row>
    <row r="562" spans="1:28" x14ac:dyDescent="0.3">
      <c r="A562" t="s">
        <v>644</v>
      </c>
      <c r="B562" s="1">
        <v>45896</v>
      </c>
      <c r="C562" t="s">
        <v>21</v>
      </c>
      <c r="D562" t="s">
        <v>60</v>
      </c>
      <c r="E562" t="s">
        <v>92</v>
      </c>
      <c r="F562" t="s">
        <v>61</v>
      </c>
      <c r="G562" t="s">
        <v>42</v>
      </c>
      <c r="H562" t="s">
        <v>75</v>
      </c>
      <c r="I562" t="s">
        <v>27</v>
      </c>
      <c r="J562">
        <v>15.2</v>
      </c>
      <c r="K562">
        <v>12</v>
      </c>
      <c r="L562" t="s">
        <v>63</v>
      </c>
      <c r="M562">
        <v>1</v>
      </c>
      <c r="N562">
        <v>4.5999999999999996</v>
      </c>
      <c r="O562">
        <v>320</v>
      </c>
      <c r="P562">
        <v>4864</v>
      </c>
      <c r="Q562" t="s">
        <v>36</v>
      </c>
      <c r="R562">
        <v>8</v>
      </c>
      <c r="S562" t="s">
        <v>37</v>
      </c>
      <c r="T562" t="s">
        <v>86</v>
      </c>
      <c r="U562" t="str">
        <f>TRIM(CLEAN(tbl_Operations[[#This Row],[Location]]))</f>
        <v>Pune</v>
      </c>
      <c r="V562" t="str">
        <f>TRIM(CLEAN(tbl_Operations[[#This Row],[Channel]]))</f>
        <v>Portal</v>
      </c>
      <c r="W562" t="str">
        <f t="shared" si="40"/>
        <v>Report Request</v>
      </c>
      <c r="X562" t="str">
        <f t="shared" si="41"/>
        <v>Customer Support</v>
      </c>
      <c r="Y562" t="str">
        <f t="shared" si="42"/>
        <v>SLA Breach</v>
      </c>
      <c r="Z562" t="str">
        <f t="shared" si="43"/>
        <v>Normal</v>
      </c>
      <c r="AA562" t="str" cm="1">
        <f t="array" ref="AA562">_xlfn.IFS(
J562&lt;=K562*0.5,"Excellent",
J562&lt;=K562,"Good",
J562&lt;=K562*1.5,"At Risk",
TRUE,"Critical"
)</f>
        <v>At Risk</v>
      </c>
      <c r="AB562" t="str">
        <f t="shared" si="44"/>
        <v>Reworked</v>
      </c>
    </row>
    <row r="563" spans="1:28" x14ac:dyDescent="0.3">
      <c r="A563" t="s">
        <v>645</v>
      </c>
      <c r="B563" s="1">
        <v>45782</v>
      </c>
      <c r="C563" t="s">
        <v>40</v>
      </c>
      <c r="D563" t="s">
        <v>47</v>
      </c>
      <c r="E563" t="s">
        <v>56</v>
      </c>
      <c r="F563" t="s">
        <v>49</v>
      </c>
      <c r="G563" t="s">
        <v>42</v>
      </c>
      <c r="H563" t="s">
        <v>66</v>
      </c>
      <c r="I563" t="s">
        <v>101</v>
      </c>
      <c r="J563">
        <v>10.199999999999999</v>
      </c>
      <c r="K563">
        <v>48</v>
      </c>
      <c r="L563" t="s">
        <v>28</v>
      </c>
      <c r="M563">
        <v>2</v>
      </c>
      <c r="N563">
        <v>4.0999999999999996</v>
      </c>
      <c r="O563">
        <v>280</v>
      </c>
      <c r="P563">
        <v>2856</v>
      </c>
      <c r="Q563" t="s">
        <v>44</v>
      </c>
      <c r="R563">
        <v>5</v>
      </c>
      <c r="S563" t="s">
        <v>30</v>
      </c>
      <c r="T563" t="s">
        <v>31</v>
      </c>
      <c r="U563" t="str">
        <f>TRIM(CLEAN(tbl_Operations[[#This Row],[Location]]))</f>
        <v>Gurugram</v>
      </c>
      <c r="V563" t="str">
        <f>TRIM(CLEAN(tbl_Operations[[#This Row],[Channel]]))</f>
        <v>Portal</v>
      </c>
      <c r="W563" t="str">
        <f t="shared" si="40"/>
        <v>Vendor Query</v>
      </c>
      <c r="X563" t="str">
        <f t="shared" si="41"/>
        <v>Procurement</v>
      </c>
      <c r="Y563" t="str">
        <f t="shared" si="42"/>
        <v>Within SLA</v>
      </c>
      <c r="Z563" t="str">
        <f t="shared" si="43"/>
        <v>Normal</v>
      </c>
      <c r="AA563" t="str" cm="1">
        <f t="array" ref="AA563">_xlfn.IFS(
J563&lt;=K563*0.5,"Excellent",
J563&lt;=K563,"Good",
J563&lt;=K563*1.5,"At Risk",
TRUE,"Critical"
)</f>
        <v>Excellent</v>
      </c>
      <c r="AB563" t="str">
        <f t="shared" si="44"/>
        <v>Reworked</v>
      </c>
    </row>
    <row r="564" spans="1:28" x14ac:dyDescent="0.3">
      <c r="A564" t="s">
        <v>646</v>
      </c>
      <c r="B564" s="1">
        <v>45858</v>
      </c>
      <c r="C564" t="s">
        <v>40</v>
      </c>
      <c r="D564" t="s">
        <v>73</v>
      </c>
      <c r="E564" t="s">
        <v>23</v>
      </c>
      <c r="F564" t="s">
        <v>24</v>
      </c>
      <c r="G564" t="s">
        <v>62</v>
      </c>
      <c r="H564" t="s">
        <v>75</v>
      </c>
      <c r="I564" t="s">
        <v>27</v>
      </c>
      <c r="J564">
        <v>11.4</v>
      </c>
      <c r="K564">
        <v>24</v>
      </c>
      <c r="L564" t="s">
        <v>28</v>
      </c>
      <c r="M564">
        <v>0</v>
      </c>
      <c r="N564">
        <v>4.7</v>
      </c>
      <c r="O564">
        <v>320</v>
      </c>
      <c r="P564">
        <v>3648</v>
      </c>
      <c r="Q564" t="s">
        <v>114</v>
      </c>
      <c r="R564">
        <v>7</v>
      </c>
      <c r="S564" t="s">
        <v>37</v>
      </c>
      <c r="T564" t="s">
        <v>102</v>
      </c>
      <c r="U564" t="str">
        <f>TRIM(CLEAN(tbl_Operations[[#This Row],[Location]]))</f>
        <v>Chennai</v>
      </c>
      <c r="V564" t="str">
        <f>TRIM(CLEAN(tbl_Operations[[#This Row],[Channel]]))</f>
        <v>Teams</v>
      </c>
      <c r="W564" t="str">
        <f t="shared" si="40"/>
        <v>Invoice Query</v>
      </c>
      <c r="X564" t="str">
        <f t="shared" si="41"/>
        <v>Procurement</v>
      </c>
      <c r="Y564" t="str">
        <f t="shared" si="42"/>
        <v>Within SLA</v>
      </c>
      <c r="Z564" t="str">
        <f t="shared" si="43"/>
        <v>Normal</v>
      </c>
      <c r="AA564" t="str" cm="1">
        <f t="array" ref="AA564">_xlfn.IFS(
J564&lt;=K564*0.5,"Excellent",
J564&lt;=K564,"Good",
J564&lt;=K564*1.5,"At Risk",
TRUE,"Critical"
)</f>
        <v>Excellent</v>
      </c>
      <c r="AB564" t="str">
        <f t="shared" si="44"/>
        <v>No Rework</v>
      </c>
    </row>
    <row r="565" spans="1:28" x14ac:dyDescent="0.3">
      <c r="A565" t="s">
        <v>647</v>
      </c>
      <c r="B565" s="1">
        <v>45957</v>
      </c>
      <c r="C565" t="s">
        <v>21</v>
      </c>
      <c r="D565" t="s">
        <v>47</v>
      </c>
      <c r="E565" t="s">
        <v>56</v>
      </c>
      <c r="F565" t="s">
        <v>24</v>
      </c>
      <c r="G565" t="s">
        <v>25</v>
      </c>
      <c r="H565" t="s">
        <v>26</v>
      </c>
      <c r="I565" t="s">
        <v>27</v>
      </c>
      <c r="J565">
        <v>9.6999999999999993</v>
      </c>
      <c r="K565">
        <v>24</v>
      </c>
      <c r="L565" t="s">
        <v>28</v>
      </c>
      <c r="M565">
        <v>0</v>
      </c>
      <c r="N565">
        <v>4.5999999999999996</v>
      </c>
      <c r="O565">
        <v>280</v>
      </c>
      <c r="P565">
        <v>2716</v>
      </c>
      <c r="Q565" t="s">
        <v>51</v>
      </c>
      <c r="R565">
        <v>10</v>
      </c>
      <c r="S565" t="s">
        <v>52</v>
      </c>
      <c r="T565" t="s">
        <v>31</v>
      </c>
      <c r="U565" t="str">
        <f>TRIM(CLEAN(tbl_Operations[[#This Row],[Location]]))</f>
        <v>Gurugram</v>
      </c>
      <c r="V565" t="str">
        <f>TRIM(CLEAN(tbl_Operations[[#This Row],[Channel]]))</f>
        <v>Email</v>
      </c>
      <c r="W565" t="str">
        <f t="shared" si="40"/>
        <v>Vendor Query</v>
      </c>
      <c r="X565" t="str">
        <f t="shared" si="41"/>
        <v>Customer Support</v>
      </c>
      <c r="Y565" t="str">
        <f t="shared" si="42"/>
        <v>Within SLA</v>
      </c>
      <c r="Z565" t="str">
        <f t="shared" si="43"/>
        <v>Normal</v>
      </c>
      <c r="AA565" t="str" cm="1">
        <f t="array" ref="AA565">_xlfn.IFS(
J565&lt;=K565*0.5,"Excellent",
J565&lt;=K565,"Good",
J565&lt;=K565*1.5,"At Risk",
TRUE,"Critical"
)</f>
        <v>Excellent</v>
      </c>
      <c r="AB565" t="str">
        <f t="shared" si="44"/>
        <v>No Rework</v>
      </c>
    </row>
    <row r="566" spans="1:28" x14ac:dyDescent="0.3">
      <c r="A566" t="s">
        <v>648</v>
      </c>
      <c r="B566" s="1">
        <v>45917</v>
      </c>
      <c r="C566" t="s">
        <v>33</v>
      </c>
      <c r="D566" t="s">
        <v>55</v>
      </c>
      <c r="E566" t="s">
        <v>78</v>
      </c>
      <c r="F566" t="s">
        <v>49</v>
      </c>
      <c r="G566" t="s">
        <v>42</v>
      </c>
      <c r="H566" t="s">
        <v>50</v>
      </c>
      <c r="I566" t="s">
        <v>27</v>
      </c>
      <c r="J566">
        <v>18.899999999999999</v>
      </c>
      <c r="K566">
        <v>48</v>
      </c>
      <c r="L566" t="s">
        <v>28</v>
      </c>
      <c r="M566">
        <v>1</v>
      </c>
      <c r="N566">
        <v>3.5</v>
      </c>
      <c r="O566">
        <v>400</v>
      </c>
      <c r="P566">
        <v>7560</v>
      </c>
      <c r="Q566" t="s">
        <v>83</v>
      </c>
      <c r="R566">
        <v>9</v>
      </c>
      <c r="S566" t="s">
        <v>37</v>
      </c>
      <c r="T566" t="s">
        <v>86</v>
      </c>
      <c r="U566" t="str">
        <f>TRIM(CLEAN(tbl_Operations[[#This Row],[Location]]))</f>
        <v>Hyderabad</v>
      </c>
      <c r="V566" t="str">
        <f>TRIM(CLEAN(tbl_Operations[[#This Row],[Channel]]))</f>
        <v>Portal</v>
      </c>
      <c r="W566" t="str">
        <f t="shared" si="40"/>
        <v>Access Request</v>
      </c>
      <c r="X566" t="str">
        <f t="shared" si="41"/>
        <v>It</v>
      </c>
      <c r="Y566" t="str">
        <f t="shared" si="42"/>
        <v>Within SLA</v>
      </c>
      <c r="Z566" t="str">
        <f t="shared" si="43"/>
        <v>Normal</v>
      </c>
      <c r="AA566" t="str" cm="1">
        <f t="array" ref="AA566">_xlfn.IFS(
J566&lt;=K566*0.5,"Excellent",
J566&lt;=K566,"Good",
J566&lt;=K566*1.5,"At Risk",
TRUE,"Critical"
)</f>
        <v>Excellent</v>
      </c>
      <c r="AB566" t="str">
        <f t="shared" si="44"/>
        <v>Reworked</v>
      </c>
    </row>
    <row r="567" spans="1:28" x14ac:dyDescent="0.3">
      <c r="A567" t="s">
        <v>649</v>
      </c>
      <c r="B567" s="1">
        <v>45712</v>
      </c>
      <c r="C567" t="s">
        <v>77</v>
      </c>
      <c r="D567" t="s">
        <v>34</v>
      </c>
      <c r="E567" t="s">
        <v>48</v>
      </c>
      <c r="F567" t="s">
        <v>24</v>
      </c>
      <c r="G567" t="s">
        <v>25</v>
      </c>
      <c r="H567" t="s">
        <v>50</v>
      </c>
      <c r="I567" t="s">
        <v>27</v>
      </c>
      <c r="J567">
        <v>19.3</v>
      </c>
      <c r="K567">
        <v>24</v>
      </c>
      <c r="L567" t="s">
        <v>28</v>
      </c>
      <c r="M567">
        <v>1</v>
      </c>
      <c r="N567">
        <v>3.8</v>
      </c>
      <c r="O567">
        <v>350</v>
      </c>
      <c r="P567">
        <v>6755</v>
      </c>
      <c r="Q567" t="s">
        <v>57</v>
      </c>
      <c r="R567">
        <v>2</v>
      </c>
      <c r="S567" t="s">
        <v>58</v>
      </c>
      <c r="T567" t="s">
        <v>31</v>
      </c>
      <c r="U567" t="str">
        <f>TRIM(CLEAN(tbl_Operations[[#This Row],[Location]]))</f>
        <v>Mumbai</v>
      </c>
      <c r="V567" t="str">
        <f>TRIM(CLEAN(tbl_Operations[[#This Row],[Channel]]))</f>
        <v>Email</v>
      </c>
      <c r="W567" t="str">
        <f t="shared" si="40"/>
        <v>Compliance Request</v>
      </c>
      <c r="X567" t="str">
        <f t="shared" si="41"/>
        <v>Finance</v>
      </c>
      <c r="Y567" t="str">
        <f t="shared" si="42"/>
        <v>Within SLA</v>
      </c>
      <c r="Z567" t="str">
        <f t="shared" si="43"/>
        <v>Normal</v>
      </c>
      <c r="AA567" t="str" cm="1">
        <f t="array" ref="AA567">_xlfn.IFS(
J567&lt;=K567*0.5,"Excellent",
J567&lt;=K567,"Good",
J567&lt;=K567*1.5,"At Risk",
TRUE,"Critical"
)</f>
        <v>Good</v>
      </c>
      <c r="AB567" t="str">
        <f t="shared" si="44"/>
        <v>Reworked</v>
      </c>
    </row>
    <row r="568" spans="1:28" x14ac:dyDescent="0.3">
      <c r="A568" t="s">
        <v>650</v>
      </c>
      <c r="B568" s="1">
        <v>45789</v>
      </c>
      <c r="C568" t="s">
        <v>95</v>
      </c>
      <c r="D568" t="s">
        <v>34</v>
      </c>
      <c r="E568" t="s">
        <v>92</v>
      </c>
      <c r="F568" t="s">
        <v>49</v>
      </c>
      <c r="G568" t="s">
        <v>25</v>
      </c>
      <c r="H568" t="s">
        <v>26</v>
      </c>
      <c r="I568" t="s">
        <v>27</v>
      </c>
      <c r="J568">
        <v>2.9</v>
      </c>
      <c r="K568">
        <v>48</v>
      </c>
      <c r="L568" t="s">
        <v>28</v>
      </c>
      <c r="M568">
        <v>1</v>
      </c>
      <c r="N568">
        <v>4.0999999999999996</v>
      </c>
      <c r="O568">
        <v>450</v>
      </c>
      <c r="P568">
        <v>1305</v>
      </c>
      <c r="Q568" t="s">
        <v>44</v>
      </c>
      <c r="R568">
        <v>5</v>
      </c>
      <c r="S568" t="s">
        <v>30</v>
      </c>
      <c r="T568" t="s">
        <v>31</v>
      </c>
      <c r="U568" t="str">
        <f>TRIM(CLEAN(tbl_Operations[[#This Row],[Location]]))</f>
        <v>Mumbai</v>
      </c>
      <c r="V568" t="str">
        <f>TRIM(CLEAN(tbl_Operations[[#This Row],[Channel]]))</f>
        <v>Email</v>
      </c>
      <c r="W568" t="str">
        <f t="shared" si="40"/>
        <v>Report Request</v>
      </c>
      <c r="X568" t="str">
        <f t="shared" si="41"/>
        <v>Sales</v>
      </c>
      <c r="Y568" t="str">
        <f t="shared" si="42"/>
        <v>Within SLA</v>
      </c>
      <c r="Z568" t="str">
        <f t="shared" si="43"/>
        <v>Normal</v>
      </c>
      <c r="AA568" t="str" cm="1">
        <f t="array" ref="AA568">_xlfn.IFS(
J568&lt;=K568*0.5,"Excellent",
J568&lt;=K568,"Good",
J568&lt;=K568*1.5,"At Risk",
TRUE,"Critical"
)</f>
        <v>Excellent</v>
      </c>
      <c r="AB568" t="str">
        <f t="shared" si="44"/>
        <v>Reworked</v>
      </c>
    </row>
    <row r="569" spans="1:28" x14ac:dyDescent="0.3">
      <c r="A569" t="s">
        <v>651</v>
      </c>
      <c r="B569" s="1">
        <v>45870</v>
      </c>
      <c r="C569" t="s">
        <v>54</v>
      </c>
      <c r="D569" t="s">
        <v>55</v>
      </c>
      <c r="E569" t="s">
        <v>92</v>
      </c>
      <c r="F569" t="s">
        <v>24</v>
      </c>
      <c r="G569" t="s">
        <v>25</v>
      </c>
      <c r="H569" t="s">
        <v>43</v>
      </c>
      <c r="I569" t="s">
        <v>27</v>
      </c>
      <c r="J569">
        <v>10.3</v>
      </c>
      <c r="K569">
        <v>24</v>
      </c>
      <c r="L569" t="s">
        <v>28</v>
      </c>
      <c r="M569">
        <v>0</v>
      </c>
      <c r="N569">
        <v>4.3</v>
      </c>
      <c r="O569">
        <v>320</v>
      </c>
      <c r="P569">
        <v>3296</v>
      </c>
      <c r="Q569" t="s">
        <v>36</v>
      </c>
      <c r="R569">
        <v>8</v>
      </c>
      <c r="S569" t="s">
        <v>37</v>
      </c>
      <c r="T569" t="s">
        <v>45</v>
      </c>
      <c r="U569" t="str">
        <f>TRIM(CLEAN(tbl_Operations[[#This Row],[Location]]))</f>
        <v>Hyderabad</v>
      </c>
      <c r="V569" t="str">
        <f>TRIM(CLEAN(tbl_Operations[[#This Row],[Channel]]))</f>
        <v>Email</v>
      </c>
      <c r="W569" t="str">
        <f t="shared" si="40"/>
        <v>Report Request</v>
      </c>
      <c r="X569" t="str">
        <f t="shared" si="41"/>
        <v>Hr</v>
      </c>
      <c r="Y569" t="str">
        <f t="shared" si="42"/>
        <v>Within SLA</v>
      </c>
      <c r="Z569" t="str">
        <f t="shared" si="43"/>
        <v>Normal</v>
      </c>
      <c r="AA569" t="str" cm="1">
        <f t="array" ref="AA569">_xlfn.IFS(
J569&lt;=K569*0.5,"Excellent",
J569&lt;=K569,"Good",
J569&lt;=K569*1.5,"At Risk",
TRUE,"Critical"
)</f>
        <v>Excellent</v>
      </c>
      <c r="AB569" t="str">
        <f t="shared" si="44"/>
        <v>No Rework</v>
      </c>
    </row>
    <row r="570" spans="1:28" x14ac:dyDescent="0.3">
      <c r="A570" t="s">
        <v>652</v>
      </c>
      <c r="B570" s="1">
        <v>45710</v>
      </c>
      <c r="C570" t="s">
        <v>54</v>
      </c>
      <c r="D570" t="s">
        <v>22</v>
      </c>
      <c r="E570" t="s">
        <v>48</v>
      </c>
      <c r="F570" t="s">
        <v>49</v>
      </c>
      <c r="G570" t="s">
        <v>25</v>
      </c>
      <c r="H570" t="s">
        <v>66</v>
      </c>
      <c r="I570" t="s">
        <v>27</v>
      </c>
      <c r="J570">
        <v>16.7</v>
      </c>
      <c r="K570">
        <v>48</v>
      </c>
      <c r="L570" t="s">
        <v>28</v>
      </c>
      <c r="M570">
        <v>0</v>
      </c>
      <c r="N570">
        <v>4.3</v>
      </c>
      <c r="O570">
        <v>320</v>
      </c>
      <c r="P570">
        <v>5344</v>
      </c>
      <c r="Q570" t="s">
        <v>57</v>
      </c>
      <c r="R570">
        <v>2</v>
      </c>
      <c r="S570" t="s">
        <v>58</v>
      </c>
      <c r="T570" t="s">
        <v>68</v>
      </c>
      <c r="U570" t="str">
        <f>TRIM(CLEAN(tbl_Operations[[#This Row],[Location]]))</f>
        <v>Noida</v>
      </c>
      <c r="V570" t="str">
        <f>TRIM(CLEAN(tbl_Operations[[#This Row],[Channel]]))</f>
        <v>Email</v>
      </c>
      <c r="W570" t="str">
        <f t="shared" si="40"/>
        <v>Compliance Request</v>
      </c>
      <c r="X570" t="str">
        <f t="shared" si="41"/>
        <v>Hr</v>
      </c>
      <c r="Y570" t="str">
        <f t="shared" si="42"/>
        <v>Within SLA</v>
      </c>
      <c r="Z570" t="str">
        <f t="shared" si="43"/>
        <v>Normal</v>
      </c>
      <c r="AA570" t="str" cm="1">
        <f t="array" ref="AA570">_xlfn.IFS(
J570&lt;=K570*0.5,"Excellent",
J570&lt;=K570,"Good",
J570&lt;=K570*1.5,"At Risk",
TRUE,"Critical"
)</f>
        <v>Excellent</v>
      </c>
      <c r="AB570" t="str">
        <f t="shared" si="44"/>
        <v>No Rework</v>
      </c>
    </row>
    <row r="571" spans="1:28" x14ac:dyDescent="0.3">
      <c r="A571" t="s">
        <v>653</v>
      </c>
      <c r="B571" s="1">
        <v>45862</v>
      </c>
      <c r="C571" t="s">
        <v>21</v>
      </c>
      <c r="D571" t="s">
        <v>34</v>
      </c>
      <c r="E571" t="s">
        <v>35</v>
      </c>
      <c r="F571" t="s">
        <v>24</v>
      </c>
      <c r="G571" t="s">
        <v>62</v>
      </c>
      <c r="H571" t="s">
        <v>26</v>
      </c>
      <c r="I571" t="s">
        <v>27</v>
      </c>
      <c r="J571">
        <v>46.6</v>
      </c>
      <c r="K571">
        <v>24</v>
      </c>
      <c r="L571" t="s">
        <v>63</v>
      </c>
      <c r="M571">
        <v>1</v>
      </c>
      <c r="N571">
        <v>4.0999999999999996</v>
      </c>
      <c r="O571">
        <v>350</v>
      </c>
      <c r="P571">
        <v>16310</v>
      </c>
      <c r="Q571" t="s">
        <v>114</v>
      </c>
      <c r="R571">
        <v>7</v>
      </c>
      <c r="S571" t="s">
        <v>37</v>
      </c>
      <c r="T571" t="s">
        <v>84</v>
      </c>
      <c r="U571" t="str">
        <f>TRIM(CLEAN(tbl_Operations[[#This Row],[Location]]))</f>
        <v>Mumbai</v>
      </c>
      <c r="V571" t="str">
        <f>TRIM(CLEAN(tbl_Operations[[#This Row],[Channel]]))</f>
        <v>Teams</v>
      </c>
      <c r="W571" t="str">
        <f t="shared" si="40"/>
        <v>Employee Query</v>
      </c>
      <c r="X571" t="str">
        <f t="shared" si="41"/>
        <v>Customer Support</v>
      </c>
      <c r="Y571" t="str">
        <f t="shared" si="42"/>
        <v>SLA Breach</v>
      </c>
      <c r="Z571" t="str">
        <f t="shared" si="43"/>
        <v>Normal</v>
      </c>
      <c r="AA571" t="str" cm="1">
        <f t="array" ref="AA571">_xlfn.IFS(
J571&lt;=K571*0.5,"Excellent",
J571&lt;=K571,"Good",
J571&lt;=K571*1.5,"At Risk",
TRUE,"Critical"
)</f>
        <v>Critical</v>
      </c>
      <c r="AB571" t="str">
        <f t="shared" si="44"/>
        <v>Reworked</v>
      </c>
    </row>
    <row r="572" spans="1:28" x14ac:dyDescent="0.3">
      <c r="A572" t="s">
        <v>654</v>
      </c>
      <c r="B572" s="1">
        <v>45892</v>
      </c>
      <c r="C572" t="s">
        <v>21</v>
      </c>
      <c r="D572" t="s">
        <v>34</v>
      </c>
      <c r="E572" t="s">
        <v>35</v>
      </c>
      <c r="F572" t="s">
        <v>24</v>
      </c>
      <c r="G572" t="s">
        <v>25</v>
      </c>
      <c r="H572" t="s">
        <v>43</v>
      </c>
      <c r="I572" t="s">
        <v>27</v>
      </c>
      <c r="J572">
        <v>22.5</v>
      </c>
      <c r="K572">
        <v>24</v>
      </c>
      <c r="L572" t="s">
        <v>28</v>
      </c>
      <c r="M572">
        <v>1</v>
      </c>
      <c r="N572">
        <v>4.5</v>
      </c>
      <c r="O572">
        <v>450</v>
      </c>
      <c r="P572">
        <v>10125</v>
      </c>
      <c r="Q572" t="s">
        <v>36</v>
      </c>
      <c r="R572">
        <v>8</v>
      </c>
      <c r="S572" t="s">
        <v>37</v>
      </c>
      <c r="T572" t="s">
        <v>68</v>
      </c>
      <c r="U572" t="str">
        <f>TRIM(CLEAN(tbl_Operations[[#This Row],[Location]]))</f>
        <v>Mumbai</v>
      </c>
      <c r="V572" t="str">
        <f>TRIM(CLEAN(tbl_Operations[[#This Row],[Channel]]))</f>
        <v>Email</v>
      </c>
      <c r="W572" t="str">
        <f t="shared" si="40"/>
        <v>Employee Query</v>
      </c>
      <c r="X572" t="str">
        <f t="shared" si="41"/>
        <v>Customer Support</v>
      </c>
      <c r="Y572" t="str">
        <f t="shared" si="42"/>
        <v>Within SLA</v>
      </c>
      <c r="Z572" t="str">
        <f t="shared" si="43"/>
        <v>Normal</v>
      </c>
      <c r="AA572" t="str" cm="1">
        <f t="array" ref="AA572">_xlfn.IFS(
J572&lt;=K572*0.5,"Excellent",
J572&lt;=K572,"Good",
J572&lt;=K572*1.5,"At Risk",
TRUE,"Critical"
)</f>
        <v>Good</v>
      </c>
      <c r="AB572" t="str">
        <f t="shared" si="44"/>
        <v>Reworked</v>
      </c>
    </row>
    <row r="573" spans="1:28" x14ac:dyDescent="0.3">
      <c r="A573" t="s">
        <v>655</v>
      </c>
      <c r="B573" s="1">
        <v>45690</v>
      </c>
      <c r="C573" t="s">
        <v>91</v>
      </c>
      <c r="D573" t="s">
        <v>41</v>
      </c>
      <c r="E573" t="s">
        <v>74</v>
      </c>
      <c r="F573" t="s">
        <v>49</v>
      </c>
      <c r="G573" t="s">
        <v>81</v>
      </c>
      <c r="H573" t="s">
        <v>75</v>
      </c>
      <c r="I573" t="s">
        <v>27</v>
      </c>
      <c r="J573">
        <v>8.8000000000000007</v>
      </c>
      <c r="K573">
        <v>48</v>
      </c>
      <c r="L573" t="s">
        <v>28</v>
      </c>
      <c r="M573">
        <v>0</v>
      </c>
      <c r="N573">
        <v>4.7</v>
      </c>
      <c r="O573">
        <v>450</v>
      </c>
      <c r="P573">
        <v>3960</v>
      </c>
      <c r="Q573" t="s">
        <v>57</v>
      </c>
      <c r="R573">
        <v>2</v>
      </c>
      <c r="S573" t="s">
        <v>58</v>
      </c>
      <c r="T573" t="s">
        <v>102</v>
      </c>
      <c r="U573" t="str">
        <f>TRIM(CLEAN(tbl_Operations[[#This Row],[Location]]))</f>
        <v>Bengaluru</v>
      </c>
      <c r="V573" t="str">
        <f>TRIM(CLEAN(tbl_Operations[[#This Row],[Channel]]))</f>
        <v>Phone</v>
      </c>
      <c r="W573" t="str">
        <f t="shared" si="40"/>
        <v>System Issue</v>
      </c>
      <c r="X573" t="str">
        <f t="shared" si="41"/>
        <v>Operations</v>
      </c>
      <c r="Y573" t="str">
        <f t="shared" si="42"/>
        <v>Within SLA</v>
      </c>
      <c r="Z573" t="str">
        <f t="shared" si="43"/>
        <v>Normal</v>
      </c>
      <c r="AA573" t="str" cm="1">
        <f t="array" ref="AA573">_xlfn.IFS(
J573&lt;=K573*0.5,"Excellent",
J573&lt;=K573,"Good",
J573&lt;=K573*1.5,"At Risk",
TRUE,"Critical"
)</f>
        <v>Excellent</v>
      </c>
      <c r="AB573" t="str">
        <f t="shared" si="44"/>
        <v>No Rework</v>
      </c>
    </row>
    <row r="574" spans="1:28" x14ac:dyDescent="0.3">
      <c r="A574" t="s">
        <v>656</v>
      </c>
      <c r="B574" s="1">
        <v>45705</v>
      </c>
      <c r="C574" t="s">
        <v>33</v>
      </c>
      <c r="D574" t="s">
        <v>55</v>
      </c>
      <c r="E574" t="s">
        <v>35</v>
      </c>
      <c r="F574" t="s">
        <v>24</v>
      </c>
      <c r="G574" t="s">
        <v>25</v>
      </c>
      <c r="H574" t="s">
        <v>43</v>
      </c>
      <c r="I574" t="s">
        <v>88</v>
      </c>
      <c r="J574">
        <v>13.6</v>
      </c>
      <c r="K574">
        <v>24</v>
      </c>
      <c r="L574" t="s">
        <v>28</v>
      </c>
      <c r="M574">
        <v>2</v>
      </c>
      <c r="N574">
        <v>4.3</v>
      </c>
      <c r="O574">
        <v>450</v>
      </c>
      <c r="P574">
        <v>6120</v>
      </c>
      <c r="Q574" t="s">
        <v>57</v>
      </c>
      <c r="R574">
        <v>2</v>
      </c>
      <c r="S574" t="s">
        <v>58</v>
      </c>
      <c r="T574" t="s">
        <v>31</v>
      </c>
      <c r="U574" t="str">
        <f>TRIM(CLEAN(tbl_Operations[[#This Row],[Location]]))</f>
        <v>Hyderabad</v>
      </c>
      <c r="V574" t="str">
        <f>TRIM(CLEAN(tbl_Operations[[#This Row],[Channel]]))</f>
        <v>Email</v>
      </c>
      <c r="W574" t="str">
        <f t="shared" si="40"/>
        <v>Employee Query</v>
      </c>
      <c r="X574" t="str">
        <f t="shared" si="41"/>
        <v>It</v>
      </c>
      <c r="Y574" t="str">
        <f t="shared" si="42"/>
        <v>Within SLA</v>
      </c>
      <c r="Z574" t="str">
        <f t="shared" si="43"/>
        <v>Normal</v>
      </c>
      <c r="AA574" t="str" cm="1">
        <f t="array" ref="AA574">_xlfn.IFS(
J574&lt;=K574*0.5,"Excellent",
J574&lt;=K574,"Good",
J574&lt;=K574*1.5,"At Risk",
TRUE,"Critical"
)</f>
        <v>Good</v>
      </c>
      <c r="AB574" t="str">
        <f t="shared" si="44"/>
        <v>Reworked</v>
      </c>
    </row>
    <row r="575" spans="1:28" x14ac:dyDescent="0.3">
      <c r="A575" t="s">
        <v>657</v>
      </c>
      <c r="B575" s="1">
        <v>45673</v>
      </c>
      <c r="C575" t="s">
        <v>54</v>
      </c>
      <c r="D575" t="s">
        <v>55</v>
      </c>
      <c r="E575" t="s">
        <v>70</v>
      </c>
      <c r="F575" t="s">
        <v>61</v>
      </c>
      <c r="G575" t="s">
        <v>25</v>
      </c>
      <c r="H575" t="s">
        <v>50</v>
      </c>
      <c r="I575" t="s">
        <v>27</v>
      </c>
      <c r="J575">
        <v>20.8</v>
      </c>
      <c r="K575">
        <v>12</v>
      </c>
      <c r="L575" t="s">
        <v>63</v>
      </c>
      <c r="M575">
        <v>0</v>
      </c>
      <c r="N575">
        <v>4.5999999999999996</v>
      </c>
      <c r="O575">
        <v>400</v>
      </c>
      <c r="P575">
        <v>8320</v>
      </c>
      <c r="Q575" t="s">
        <v>64</v>
      </c>
      <c r="R575">
        <v>1</v>
      </c>
      <c r="S575" t="s">
        <v>58</v>
      </c>
      <c r="T575" t="s">
        <v>84</v>
      </c>
      <c r="U575" t="str">
        <f>TRIM(CLEAN(tbl_Operations[[#This Row],[Location]]))</f>
        <v>Hyderabad</v>
      </c>
      <c r="V575" t="str">
        <f>TRIM(CLEAN(tbl_Operations[[#This Row],[Channel]]))</f>
        <v>Email</v>
      </c>
      <c r="W575" t="str">
        <f t="shared" si="40"/>
        <v>Data Correction</v>
      </c>
      <c r="X575" t="str">
        <f t="shared" si="41"/>
        <v>Hr</v>
      </c>
      <c r="Y575" t="str">
        <f t="shared" si="42"/>
        <v>SLA Breach</v>
      </c>
      <c r="Z575" t="str">
        <f t="shared" si="43"/>
        <v>Normal</v>
      </c>
      <c r="AA575" t="str" cm="1">
        <f t="array" ref="AA575">_xlfn.IFS(
J575&lt;=K575*0.5,"Excellent",
J575&lt;=K575,"Good",
J575&lt;=K575*1.5,"At Risk",
TRUE,"Critical"
)</f>
        <v>Critical</v>
      </c>
      <c r="AB575" t="str">
        <f t="shared" si="44"/>
        <v>No Rework</v>
      </c>
    </row>
    <row r="576" spans="1:28" x14ac:dyDescent="0.3">
      <c r="A576" t="s">
        <v>658</v>
      </c>
      <c r="B576" s="1">
        <v>45720</v>
      </c>
      <c r="C576" t="s">
        <v>95</v>
      </c>
      <c r="D576" t="s">
        <v>22</v>
      </c>
      <c r="E576" t="s">
        <v>78</v>
      </c>
      <c r="F576" t="s">
        <v>24</v>
      </c>
      <c r="G576" t="s">
        <v>25</v>
      </c>
      <c r="H576" t="s">
        <v>43</v>
      </c>
      <c r="I576" t="s">
        <v>27</v>
      </c>
      <c r="J576">
        <v>18.100000000000001</v>
      </c>
      <c r="K576">
        <v>24</v>
      </c>
      <c r="L576" t="s">
        <v>28</v>
      </c>
      <c r="M576">
        <v>0</v>
      </c>
      <c r="N576">
        <v>4.3</v>
      </c>
      <c r="O576">
        <v>350</v>
      </c>
      <c r="P576">
        <v>6335</v>
      </c>
      <c r="Q576" t="s">
        <v>79</v>
      </c>
      <c r="R576">
        <v>3</v>
      </c>
      <c r="S576" t="s">
        <v>58</v>
      </c>
      <c r="T576" t="s">
        <v>38</v>
      </c>
      <c r="U576" t="str">
        <f>TRIM(CLEAN(tbl_Operations[[#This Row],[Location]]))</f>
        <v>Noida</v>
      </c>
      <c r="V576" t="str">
        <f>TRIM(CLEAN(tbl_Operations[[#This Row],[Channel]]))</f>
        <v>Email</v>
      </c>
      <c r="W576" t="str">
        <f t="shared" si="40"/>
        <v>Access Request</v>
      </c>
      <c r="X576" t="str">
        <f t="shared" si="41"/>
        <v>Sales</v>
      </c>
      <c r="Y576" t="str">
        <f t="shared" si="42"/>
        <v>Within SLA</v>
      </c>
      <c r="Z576" t="str">
        <f t="shared" si="43"/>
        <v>Normal</v>
      </c>
      <c r="AA576" t="str" cm="1">
        <f t="array" ref="AA576">_xlfn.IFS(
J576&lt;=K576*0.5,"Excellent",
J576&lt;=K576,"Good",
J576&lt;=K576*1.5,"At Risk",
TRUE,"Critical"
)</f>
        <v>Good</v>
      </c>
      <c r="AB576" t="str">
        <f t="shared" si="44"/>
        <v>No Rework</v>
      </c>
    </row>
    <row r="577" spans="1:28" x14ac:dyDescent="0.3">
      <c r="A577" t="s">
        <v>659</v>
      </c>
      <c r="B577" s="1">
        <v>45818</v>
      </c>
      <c r="C577" t="s">
        <v>91</v>
      </c>
      <c r="D577" t="s">
        <v>34</v>
      </c>
      <c r="E577" t="s">
        <v>48</v>
      </c>
      <c r="F577" t="s">
        <v>61</v>
      </c>
      <c r="G577" t="s">
        <v>25</v>
      </c>
      <c r="H577" t="s">
        <v>26</v>
      </c>
      <c r="I577" t="s">
        <v>101</v>
      </c>
      <c r="J577">
        <v>5.8</v>
      </c>
      <c r="K577">
        <v>12</v>
      </c>
      <c r="L577" t="s">
        <v>28</v>
      </c>
      <c r="M577">
        <v>0</v>
      </c>
      <c r="N577">
        <v>5</v>
      </c>
      <c r="O577">
        <v>320</v>
      </c>
      <c r="P577">
        <v>1856</v>
      </c>
      <c r="Q577" t="s">
        <v>29</v>
      </c>
      <c r="R577">
        <v>6</v>
      </c>
      <c r="S577" t="s">
        <v>30</v>
      </c>
      <c r="T577" t="s">
        <v>38</v>
      </c>
      <c r="U577" t="str">
        <f>TRIM(CLEAN(tbl_Operations[[#This Row],[Location]]))</f>
        <v>Mumbai</v>
      </c>
      <c r="V577" t="str">
        <f>TRIM(CLEAN(tbl_Operations[[#This Row],[Channel]]))</f>
        <v>Email</v>
      </c>
      <c r="W577" t="str">
        <f t="shared" si="40"/>
        <v>Compliance Request</v>
      </c>
      <c r="X577" t="str">
        <f t="shared" si="41"/>
        <v>Operations</v>
      </c>
      <c r="Y577" t="str">
        <f t="shared" si="42"/>
        <v>Within SLA</v>
      </c>
      <c r="Z577" t="str">
        <f t="shared" si="43"/>
        <v>Normal</v>
      </c>
      <c r="AA577" t="str" cm="1">
        <f t="array" ref="AA577">_xlfn.IFS(
J577&lt;=K577*0.5,"Excellent",
J577&lt;=K577,"Good",
J577&lt;=K577*1.5,"At Risk",
TRUE,"Critical"
)</f>
        <v>Excellent</v>
      </c>
      <c r="AB577" t="str">
        <f t="shared" si="44"/>
        <v>No Rework</v>
      </c>
    </row>
    <row r="578" spans="1:28" x14ac:dyDescent="0.3">
      <c r="A578" t="s">
        <v>660</v>
      </c>
      <c r="B578" s="1">
        <v>45888</v>
      </c>
      <c r="C578" t="s">
        <v>40</v>
      </c>
      <c r="D578" t="s">
        <v>73</v>
      </c>
      <c r="E578" t="s">
        <v>23</v>
      </c>
      <c r="F578" t="s">
        <v>49</v>
      </c>
      <c r="G578" t="s">
        <v>25</v>
      </c>
      <c r="H578" t="s">
        <v>26</v>
      </c>
      <c r="I578" t="s">
        <v>27</v>
      </c>
      <c r="J578">
        <v>9.4</v>
      </c>
      <c r="K578">
        <v>48</v>
      </c>
      <c r="L578" t="s">
        <v>28</v>
      </c>
      <c r="M578">
        <v>1</v>
      </c>
      <c r="N578">
        <v>4.5999999999999996</v>
      </c>
      <c r="O578">
        <v>280</v>
      </c>
      <c r="P578">
        <v>2632</v>
      </c>
      <c r="Q578" t="s">
        <v>36</v>
      </c>
      <c r="R578">
        <v>8</v>
      </c>
      <c r="S578" t="s">
        <v>37</v>
      </c>
      <c r="T578" t="s">
        <v>38</v>
      </c>
      <c r="U578" t="str">
        <f>TRIM(CLEAN(tbl_Operations[[#This Row],[Location]]))</f>
        <v>Chennai</v>
      </c>
      <c r="V578" t="str">
        <f>TRIM(CLEAN(tbl_Operations[[#This Row],[Channel]]))</f>
        <v>Email</v>
      </c>
      <c r="W578" t="str">
        <f t="shared" ref="W578:W641" si="45">TRIM(CLEAN(E578))</f>
        <v>Invoice Query</v>
      </c>
      <c r="X578" t="str">
        <f t="shared" ref="X578:X641" si="46">PROPER(TRIM(CLEAN(C578)))</f>
        <v>Procurement</v>
      </c>
      <c r="Y578" t="str">
        <f t="shared" ref="Y578:Y641" si="47">IF(J578&lt;=K578,"Within SLA","SLA Breach")</f>
        <v>Within SLA</v>
      </c>
      <c r="Z578" t="str">
        <f t="shared" ref="Z578:Z641" si="48">IF(AND(F578="Critical",Y577="SLA Breach"),"Critical Risk","Normal")</f>
        <v>Normal</v>
      </c>
      <c r="AA578" t="str" cm="1">
        <f t="array" ref="AA578">_xlfn.IFS(
J578&lt;=K578*0.5,"Excellent",
J578&lt;=K578,"Good",
J578&lt;=K578*1.5,"At Risk",
TRUE,"Critical"
)</f>
        <v>Excellent</v>
      </c>
      <c r="AB578" t="str">
        <f t="shared" ref="AB578:AB641" si="49">IF(M578&gt;0,"Reworked","No Rework")</f>
        <v>Reworked</v>
      </c>
    </row>
    <row r="579" spans="1:28" x14ac:dyDescent="0.3">
      <c r="A579" t="s">
        <v>661</v>
      </c>
      <c r="B579" s="1">
        <v>45995</v>
      </c>
      <c r="C579" t="s">
        <v>77</v>
      </c>
      <c r="D579" t="s">
        <v>5094</v>
      </c>
      <c r="E579" t="s">
        <v>56</v>
      </c>
      <c r="F579" t="s">
        <v>49</v>
      </c>
      <c r="G579" t="s">
        <v>62</v>
      </c>
      <c r="H579" t="s">
        <v>75</v>
      </c>
      <c r="I579" t="s">
        <v>27</v>
      </c>
      <c r="J579">
        <v>30.7</v>
      </c>
      <c r="K579">
        <v>48</v>
      </c>
      <c r="L579" t="s">
        <v>28</v>
      </c>
      <c r="M579">
        <v>0</v>
      </c>
      <c r="N579">
        <v>4.2</v>
      </c>
      <c r="O579">
        <v>450</v>
      </c>
      <c r="P579">
        <v>13815</v>
      </c>
      <c r="Q579" t="s">
        <v>71</v>
      </c>
      <c r="R579">
        <v>12</v>
      </c>
      <c r="S579" t="s">
        <v>52</v>
      </c>
      <c r="T579" t="s">
        <v>84</v>
      </c>
      <c r="U579" t="str">
        <f>TRIM(CLEAN(tbl_Operations[[#This Row],[Location]]))</f>
        <v>Unknown</v>
      </c>
      <c r="V579" t="str">
        <f>TRIM(CLEAN(tbl_Operations[[#This Row],[Channel]]))</f>
        <v>Teams</v>
      </c>
      <c r="W579" t="str">
        <f t="shared" si="45"/>
        <v>Vendor Query</v>
      </c>
      <c r="X579" t="str">
        <f t="shared" si="46"/>
        <v>Finance</v>
      </c>
      <c r="Y579" t="str">
        <f t="shared" si="47"/>
        <v>Within SLA</v>
      </c>
      <c r="Z579" t="str">
        <f t="shared" si="48"/>
        <v>Normal</v>
      </c>
      <c r="AA579" t="str" cm="1">
        <f t="array" ref="AA579">_xlfn.IFS(
J579&lt;=K579*0.5,"Excellent",
J579&lt;=K579,"Good",
J579&lt;=K579*1.5,"At Risk",
TRUE,"Critical"
)</f>
        <v>Good</v>
      </c>
      <c r="AB579" t="str">
        <f t="shared" si="49"/>
        <v>No Rework</v>
      </c>
    </row>
    <row r="580" spans="1:28" x14ac:dyDescent="0.3">
      <c r="A580" t="s">
        <v>662</v>
      </c>
      <c r="B580" s="1">
        <v>45925</v>
      </c>
      <c r="C580" t="s">
        <v>40</v>
      </c>
      <c r="D580" t="s">
        <v>34</v>
      </c>
      <c r="E580" t="s">
        <v>5094</v>
      </c>
      <c r="F580" t="s">
        <v>61</v>
      </c>
      <c r="G580" t="s">
        <v>81</v>
      </c>
      <c r="H580" t="s">
        <v>75</v>
      </c>
      <c r="I580" t="s">
        <v>27</v>
      </c>
      <c r="J580">
        <v>18.899999999999999</v>
      </c>
      <c r="K580">
        <v>12</v>
      </c>
      <c r="L580" t="s">
        <v>63</v>
      </c>
      <c r="M580">
        <v>0</v>
      </c>
      <c r="N580">
        <v>4.0999999999999996</v>
      </c>
      <c r="O580">
        <v>350</v>
      </c>
      <c r="P580">
        <v>6615</v>
      </c>
      <c r="Q580" t="s">
        <v>83</v>
      </c>
      <c r="R580">
        <v>9</v>
      </c>
      <c r="S580" t="s">
        <v>37</v>
      </c>
      <c r="T580" t="s">
        <v>84</v>
      </c>
      <c r="U580" t="str">
        <f>TRIM(CLEAN(tbl_Operations[[#This Row],[Location]]))</f>
        <v>Mumbai</v>
      </c>
      <c r="V580" t="str">
        <f>TRIM(CLEAN(tbl_Operations[[#This Row],[Channel]]))</f>
        <v>Phone</v>
      </c>
      <c r="W580" t="str">
        <f t="shared" si="45"/>
        <v>Unknown</v>
      </c>
      <c r="X580" t="str">
        <f t="shared" si="46"/>
        <v>Procurement</v>
      </c>
      <c r="Y580" t="str">
        <f t="shared" si="47"/>
        <v>SLA Breach</v>
      </c>
      <c r="Z580" t="str">
        <f t="shared" si="48"/>
        <v>Normal</v>
      </c>
      <c r="AA580" t="str" cm="1">
        <f t="array" ref="AA580">_xlfn.IFS(
J580&lt;=K580*0.5,"Excellent",
J580&lt;=K580,"Good",
J580&lt;=K580*1.5,"At Risk",
TRUE,"Critical"
)</f>
        <v>Critical</v>
      </c>
      <c r="AB580" t="str">
        <f t="shared" si="49"/>
        <v>No Rework</v>
      </c>
    </row>
    <row r="581" spans="1:28" x14ac:dyDescent="0.3">
      <c r="A581" t="s">
        <v>663</v>
      </c>
      <c r="B581" s="1">
        <v>45800</v>
      </c>
      <c r="C581" t="s">
        <v>77</v>
      </c>
      <c r="D581" t="s">
        <v>34</v>
      </c>
      <c r="E581" t="s">
        <v>56</v>
      </c>
      <c r="F581" t="s">
        <v>61</v>
      </c>
      <c r="G581" t="s">
        <v>25</v>
      </c>
      <c r="H581" t="s">
        <v>43</v>
      </c>
      <c r="I581" t="s">
        <v>27</v>
      </c>
      <c r="J581">
        <v>8.6999999999999993</v>
      </c>
      <c r="K581">
        <v>12</v>
      </c>
      <c r="L581" t="s">
        <v>28</v>
      </c>
      <c r="M581">
        <v>0</v>
      </c>
      <c r="N581">
        <v>5</v>
      </c>
      <c r="O581">
        <v>320</v>
      </c>
      <c r="P581">
        <v>2784</v>
      </c>
      <c r="Q581" t="s">
        <v>44</v>
      </c>
      <c r="R581">
        <v>5</v>
      </c>
      <c r="S581" t="s">
        <v>30</v>
      </c>
      <c r="T581" t="s">
        <v>45</v>
      </c>
      <c r="U581" t="str">
        <f>TRIM(CLEAN(tbl_Operations[[#This Row],[Location]]))</f>
        <v>Mumbai</v>
      </c>
      <c r="V581" t="str">
        <f>TRIM(CLEAN(tbl_Operations[[#This Row],[Channel]]))</f>
        <v>Email</v>
      </c>
      <c r="W581" t="str">
        <f t="shared" si="45"/>
        <v>Vendor Query</v>
      </c>
      <c r="X581" t="str">
        <f t="shared" si="46"/>
        <v>Finance</v>
      </c>
      <c r="Y581" t="str">
        <f t="shared" si="47"/>
        <v>Within SLA</v>
      </c>
      <c r="Z581" t="str">
        <f t="shared" si="48"/>
        <v>Normal</v>
      </c>
      <c r="AA581" t="str" cm="1">
        <f t="array" ref="AA581">_xlfn.IFS(
J581&lt;=K581*0.5,"Excellent",
J581&lt;=K581,"Good",
J581&lt;=K581*1.5,"At Risk",
TRUE,"Critical"
)</f>
        <v>Good</v>
      </c>
      <c r="AB581" t="str">
        <f t="shared" si="49"/>
        <v>No Rework</v>
      </c>
    </row>
    <row r="582" spans="1:28" x14ac:dyDescent="0.3">
      <c r="A582" t="s">
        <v>664</v>
      </c>
      <c r="B582" s="1">
        <v>45803</v>
      </c>
      <c r="C582" t="s">
        <v>77</v>
      </c>
      <c r="D582" t="s">
        <v>55</v>
      </c>
      <c r="E582" t="s">
        <v>70</v>
      </c>
      <c r="F582" t="s">
        <v>61</v>
      </c>
      <c r="G582" t="s">
        <v>42</v>
      </c>
      <c r="H582" t="s">
        <v>43</v>
      </c>
      <c r="I582" t="s">
        <v>27</v>
      </c>
      <c r="J582">
        <v>8.6999999999999993</v>
      </c>
      <c r="K582">
        <v>12</v>
      </c>
      <c r="L582" t="s">
        <v>28</v>
      </c>
      <c r="M582">
        <v>1</v>
      </c>
      <c r="N582">
        <v>4.9000000000000004</v>
      </c>
      <c r="O582">
        <v>450</v>
      </c>
      <c r="P582">
        <v>3915</v>
      </c>
      <c r="Q582" t="s">
        <v>44</v>
      </c>
      <c r="R582">
        <v>5</v>
      </c>
      <c r="S582" t="s">
        <v>30</v>
      </c>
      <c r="T582" t="s">
        <v>31</v>
      </c>
      <c r="U582" t="str">
        <f>TRIM(CLEAN(tbl_Operations[[#This Row],[Location]]))</f>
        <v>Hyderabad</v>
      </c>
      <c r="V582" t="str">
        <f>TRIM(CLEAN(tbl_Operations[[#This Row],[Channel]]))</f>
        <v>Portal</v>
      </c>
      <c r="W582" t="str">
        <f t="shared" si="45"/>
        <v>Data Correction</v>
      </c>
      <c r="X582" t="str">
        <f t="shared" si="46"/>
        <v>Finance</v>
      </c>
      <c r="Y582" t="str">
        <f t="shared" si="47"/>
        <v>Within SLA</v>
      </c>
      <c r="Z582" t="str">
        <f t="shared" si="48"/>
        <v>Normal</v>
      </c>
      <c r="AA582" t="str" cm="1">
        <f t="array" ref="AA582">_xlfn.IFS(
J582&lt;=K582*0.5,"Excellent",
J582&lt;=K582,"Good",
J582&lt;=K582*1.5,"At Risk",
TRUE,"Critical"
)</f>
        <v>Good</v>
      </c>
      <c r="AB582" t="str">
        <f t="shared" si="49"/>
        <v>Reworked</v>
      </c>
    </row>
    <row r="583" spans="1:28" x14ac:dyDescent="0.3">
      <c r="A583" t="s">
        <v>665</v>
      </c>
      <c r="B583" s="1">
        <v>45846</v>
      </c>
      <c r="C583" t="s">
        <v>21</v>
      </c>
      <c r="D583" t="s">
        <v>55</v>
      </c>
      <c r="E583" t="s">
        <v>35</v>
      </c>
      <c r="F583" t="s">
        <v>49</v>
      </c>
      <c r="G583" t="s">
        <v>81</v>
      </c>
      <c r="H583" t="s">
        <v>75</v>
      </c>
      <c r="I583" t="s">
        <v>27</v>
      </c>
      <c r="J583">
        <v>33.5</v>
      </c>
      <c r="K583">
        <v>48</v>
      </c>
      <c r="L583" t="s">
        <v>28</v>
      </c>
      <c r="M583">
        <v>0</v>
      </c>
      <c r="N583" t="s">
        <v>5094</v>
      </c>
      <c r="O583">
        <v>320</v>
      </c>
      <c r="P583">
        <v>10720</v>
      </c>
      <c r="Q583" t="s">
        <v>114</v>
      </c>
      <c r="R583">
        <v>7</v>
      </c>
      <c r="S583" t="s">
        <v>37</v>
      </c>
      <c r="T583" t="s">
        <v>38</v>
      </c>
      <c r="U583" t="str">
        <f>TRIM(CLEAN(tbl_Operations[[#This Row],[Location]]))</f>
        <v>Hyderabad</v>
      </c>
      <c r="V583" t="str">
        <f>TRIM(CLEAN(tbl_Operations[[#This Row],[Channel]]))</f>
        <v>Phone</v>
      </c>
      <c r="W583" t="str">
        <f t="shared" si="45"/>
        <v>Employee Query</v>
      </c>
      <c r="X583" t="str">
        <f t="shared" si="46"/>
        <v>Customer Support</v>
      </c>
      <c r="Y583" t="str">
        <f t="shared" si="47"/>
        <v>Within SLA</v>
      </c>
      <c r="Z583" t="str">
        <f t="shared" si="48"/>
        <v>Normal</v>
      </c>
      <c r="AA583" t="str" cm="1">
        <f t="array" ref="AA583">_xlfn.IFS(
J583&lt;=K583*0.5,"Excellent",
J583&lt;=K583,"Good",
J583&lt;=K583*1.5,"At Risk",
TRUE,"Critical"
)</f>
        <v>Good</v>
      </c>
      <c r="AB583" t="str">
        <f t="shared" si="49"/>
        <v>No Rework</v>
      </c>
    </row>
    <row r="584" spans="1:28" x14ac:dyDescent="0.3">
      <c r="A584" t="s">
        <v>666</v>
      </c>
      <c r="B584" s="1">
        <v>45733</v>
      </c>
      <c r="C584" t="s">
        <v>91</v>
      </c>
      <c r="D584" t="s">
        <v>34</v>
      </c>
      <c r="E584" t="s">
        <v>56</v>
      </c>
      <c r="F584" t="s">
        <v>49</v>
      </c>
      <c r="G584" t="s">
        <v>62</v>
      </c>
      <c r="H584" t="s">
        <v>75</v>
      </c>
      <c r="I584" t="s">
        <v>27</v>
      </c>
      <c r="J584">
        <v>7.4</v>
      </c>
      <c r="K584">
        <v>48</v>
      </c>
      <c r="L584" t="s">
        <v>28</v>
      </c>
      <c r="M584">
        <v>0</v>
      </c>
      <c r="N584">
        <v>4.2</v>
      </c>
      <c r="O584">
        <v>400</v>
      </c>
      <c r="P584">
        <v>2960</v>
      </c>
      <c r="Q584" t="s">
        <v>79</v>
      </c>
      <c r="R584">
        <v>3</v>
      </c>
      <c r="S584" t="s">
        <v>58</v>
      </c>
      <c r="T584" t="s">
        <v>31</v>
      </c>
      <c r="U584" t="str">
        <f>TRIM(CLEAN(tbl_Operations[[#This Row],[Location]]))</f>
        <v>Mumbai</v>
      </c>
      <c r="V584" t="str">
        <f>TRIM(CLEAN(tbl_Operations[[#This Row],[Channel]]))</f>
        <v>Teams</v>
      </c>
      <c r="W584" t="str">
        <f t="shared" si="45"/>
        <v>Vendor Query</v>
      </c>
      <c r="X584" t="str">
        <f t="shared" si="46"/>
        <v>Operations</v>
      </c>
      <c r="Y584" t="str">
        <f t="shared" si="47"/>
        <v>Within SLA</v>
      </c>
      <c r="Z584" t="str">
        <f t="shared" si="48"/>
        <v>Normal</v>
      </c>
      <c r="AA584" t="str" cm="1">
        <f t="array" ref="AA584">_xlfn.IFS(
J584&lt;=K584*0.5,"Excellent",
J584&lt;=K584,"Good",
J584&lt;=K584*1.5,"At Risk",
TRUE,"Critical"
)</f>
        <v>Excellent</v>
      </c>
      <c r="AB584" t="str">
        <f t="shared" si="49"/>
        <v>No Rework</v>
      </c>
    </row>
    <row r="585" spans="1:28" x14ac:dyDescent="0.3">
      <c r="A585" t="s">
        <v>667</v>
      </c>
      <c r="B585" s="1">
        <v>45857</v>
      </c>
      <c r="C585" t="s">
        <v>40</v>
      </c>
      <c r="D585" t="s">
        <v>34</v>
      </c>
      <c r="E585" t="s">
        <v>23</v>
      </c>
      <c r="F585" t="s">
        <v>61</v>
      </c>
      <c r="G585" t="s">
        <v>25</v>
      </c>
      <c r="H585" t="s">
        <v>66</v>
      </c>
      <c r="I585" t="s">
        <v>27</v>
      </c>
      <c r="J585">
        <v>4.5</v>
      </c>
      <c r="K585">
        <v>12</v>
      </c>
      <c r="L585" t="s">
        <v>28</v>
      </c>
      <c r="M585">
        <v>1</v>
      </c>
      <c r="N585">
        <v>5</v>
      </c>
      <c r="O585">
        <v>280</v>
      </c>
      <c r="P585">
        <v>1260</v>
      </c>
      <c r="Q585" t="s">
        <v>114</v>
      </c>
      <c r="R585">
        <v>7</v>
      </c>
      <c r="S585" t="s">
        <v>37</v>
      </c>
      <c r="T585" t="s">
        <v>68</v>
      </c>
      <c r="U585" t="str">
        <f>TRIM(CLEAN(tbl_Operations[[#This Row],[Location]]))</f>
        <v>Mumbai</v>
      </c>
      <c r="V585" t="str">
        <f>TRIM(CLEAN(tbl_Operations[[#This Row],[Channel]]))</f>
        <v>Email</v>
      </c>
      <c r="W585" t="str">
        <f t="shared" si="45"/>
        <v>Invoice Query</v>
      </c>
      <c r="X585" t="str">
        <f t="shared" si="46"/>
        <v>Procurement</v>
      </c>
      <c r="Y585" t="str">
        <f t="shared" si="47"/>
        <v>Within SLA</v>
      </c>
      <c r="Z585" t="str">
        <f t="shared" si="48"/>
        <v>Normal</v>
      </c>
      <c r="AA585" t="str" cm="1">
        <f t="array" ref="AA585">_xlfn.IFS(
J585&lt;=K585*0.5,"Excellent",
J585&lt;=K585,"Good",
J585&lt;=K585*1.5,"At Risk",
TRUE,"Critical"
)</f>
        <v>Excellent</v>
      </c>
      <c r="AB585" t="str">
        <f t="shared" si="49"/>
        <v>Reworked</v>
      </c>
    </row>
    <row r="586" spans="1:28" x14ac:dyDescent="0.3">
      <c r="A586" t="s">
        <v>668</v>
      </c>
      <c r="B586" s="1">
        <v>45845</v>
      </c>
      <c r="C586" t="s">
        <v>77</v>
      </c>
      <c r="D586" t="s">
        <v>22</v>
      </c>
      <c r="E586" t="s">
        <v>74</v>
      </c>
      <c r="F586" t="s">
        <v>49</v>
      </c>
      <c r="G586" t="s">
        <v>25</v>
      </c>
      <c r="H586" t="s">
        <v>43</v>
      </c>
      <c r="I586" t="s">
        <v>27</v>
      </c>
      <c r="J586">
        <v>14.9</v>
      </c>
      <c r="K586">
        <v>48</v>
      </c>
      <c r="L586" t="s">
        <v>28</v>
      </c>
      <c r="M586">
        <v>2</v>
      </c>
      <c r="N586">
        <v>4.5</v>
      </c>
      <c r="O586">
        <v>280</v>
      </c>
      <c r="P586">
        <v>4172</v>
      </c>
      <c r="Q586" t="s">
        <v>114</v>
      </c>
      <c r="R586">
        <v>7</v>
      </c>
      <c r="S586" t="s">
        <v>37</v>
      </c>
      <c r="T586" t="s">
        <v>31</v>
      </c>
      <c r="U586" t="str">
        <f>TRIM(CLEAN(tbl_Operations[[#This Row],[Location]]))</f>
        <v>Noida</v>
      </c>
      <c r="V586" t="str">
        <f>TRIM(CLEAN(tbl_Operations[[#This Row],[Channel]]))</f>
        <v>Email</v>
      </c>
      <c r="W586" t="str">
        <f t="shared" si="45"/>
        <v>System Issue</v>
      </c>
      <c r="X586" t="str">
        <f t="shared" si="46"/>
        <v>Finance</v>
      </c>
      <c r="Y586" t="str">
        <f t="shared" si="47"/>
        <v>Within SLA</v>
      </c>
      <c r="Z586" t="str">
        <f t="shared" si="48"/>
        <v>Normal</v>
      </c>
      <c r="AA586" t="str" cm="1">
        <f t="array" ref="AA586">_xlfn.IFS(
J586&lt;=K586*0.5,"Excellent",
J586&lt;=K586,"Good",
J586&lt;=K586*1.5,"At Risk",
TRUE,"Critical"
)</f>
        <v>Excellent</v>
      </c>
      <c r="AB586" t="str">
        <f t="shared" si="49"/>
        <v>Reworked</v>
      </c>
    </row>
    <row r="587" spans="1:28" x14ac:dyDescent="0.3">
      <c r="A587" t="s">
        <v>669</v>
      </c>
      <c r="B587" s="1">
        <v>45870</v>
      </c>
      <c r="C587" t="s">
        <v>54</v>
      </c>
      <c r="D587" t="s">
        <v>22</v>
      </c>
      <c r="E587" t="s">
        <v>35</v>
      </c>
      <c r="F587" t="s">
        <v>24</v>
      </c>
      <c r="G587" t="s">
        <v>42</v>
      </c>
      <c r="H587" t="s">
        <v>50</v>
      </c>
      <c r="I587" t="s">
        <v>27</v>
      </c>
      <c r="J587">
        <v>11.1</v>
      </c>
      <c r="K587">
        <v>24</v>
      </c>
      <c r="L587" t="s">
        <v>28</v>
      </c>
      <c r="M587">
        <v>1</v>
      </c>
      <c r="N587">
        <v>5</v>
      </c>
      <c r="O587">
        <v>350</v>
      </c>
      <c r="P587">
        <v>3885</v>
      </c>
      <c r="Q587" t="s">
        <v>36</v>
      </c>
      <c r="R587">
        <v>8</v>
      </c>
      <c r="S587" t="s">
        <v>37</v>
      </c>
      <c r="T587" t="s">
        <v>45</v>
      </c>
      <c r="U587" t="str">
        <f>TRIM(CLEAN(tbl_Operations[[#This Row],[Location]]))</f>
        <v>Noida</v>
      </c>
      <c r="V587" t="str">
        <f>TRIM(CLEAN(tbl_Operations[[#This Row],[Channel]]))</f>
        <v>Portal</v>
      </c>
      <c r="W587" t="str">
        <f t="shared" si="45"/>
        <v>Employee Query</v>
      </c>
      <c r="X587" t="str">
        <f t="shared" si="46"/>
        <v>Hr</v>
      </c>
      <c r="Y587" t="str">
        <f t="shared" si="47"/>
        <v>Within SLA</v>
      </c>
      <c r="Z587" t="str">
        <f t="shared" si="48"/>
        <v>Normal</v>
      </c>
      <c r="AA587" t="str" cm="1">
        <f t="array" ref="AA587">_xlfn.IFS(
J587&lt;=K587*0.5,"Excellent",
J587&lt;=K587,"Good",
J587&lt;=K587*1.5,"At Risk",
TRUE,"Critical"
)</f>
        <v>Excellent</v>
      </c>
      <c r="AB587" t="str">
        <f t="shared" si="49"/>
        <v>Reworked</v>
      </c>
    </row>
    <row r="588" spans="1:28" x14ac:dyDescent="0.3">
      <c r="A588" t="s">
        <v>670</v>
      </c>
      <c r="B588" s="1">
        <v>45904</v>
      </c>
      <c r="C588" t="s">
        <v>33</v>
      </c>
      <c r="D588" t="s">
        <v>22</v>
      </c>
      <c r="E588" t="s">
        <v>74</v>
      </c>
      <c r="F588" t="s">
        <v>61</v>
      </c>
      <c r="G588" t="s">
        <v>42</v>
      </c>
      <c r="H588" t="s">
        <v>75</v>
      </c>
      <c r="I588" t="s">
        <v>27</v>
      </c>
      <c r="J588">
        <v>1</v>
      </c>
      <c r="K588">
        <v>12</v>
      </c>
      <c r="L588" t="s">
        <v>28</v>
      </c>
      <c r="M588">
        <v>0</v>
      </c>
      <c r="N588">
        <v>5</v>
      </c>
      <c r="O588">
        <v>400</v>
      </c>
      <c r="P588">
        <v>400</v>
      </c>
      <c r="Q588" t="s">
        <v>83</v>
      </c>
      <c r="R588">
        <v>9</v>
      </c>
      <c r="S588" t="s">
        <v>37</v>
      </c>
      <c r="T588" t="s">
        <v>84</v>
      </c>
      <c r="U588" t="str">
        <f>TRIM(CLEAN(tbl_Operations[[#This Row],[Location]]))</f>
        <v>Noida</v>
      </c>
      <c r="V588" t="str">
        <f>TRIM(CLEAN(tbl_Operations[[#This Row],[Channel]]))</f>
        <v>Portal</v>
      </c>
      <c r="W588" t="str">
        <f t="shared" si="45"/>
        <v>System Issue</v>
      </c>
      <c r="X588" t="str">
        <f t="shared" si="46"/>
        <v>It</v>
      </c>
      <c r="Y588" t="str">
        <f t="shared" si="47"/>
        <v>Within SLA</v>
      </c>
      <c r="Z588" t="str">
        <f t="shared" si="48"/>
        <v>Normal</v>
      </c>
      <c r="AA588" t="str" cm="1">
        <f t="array" ref="AA588">_xlfn.IFS(
J588&lt;=K588*0.5,"Excellent",
J588&lt;=K588,"Good",
J588&lt;=K588*1.5,"At Risk",
TRUE,"Critical"
)</f>
        <v>Excellent</v>
      </c>
      <c r="AB588" t="str">
        <f t="shared" si="49"/>
        <v>No Rework</v>
      </c>
    </row>
    <row r="589" spans="1:28" x14ac:dyDescent="0.3">
      <c r="A589" t="s">
        <v>671</v>
      </c>
      <c r="B589" s="1">
        <v>45890</v>
      </c>
      <c r="C589" t="s">
        <v>95</v>
      </c>
      <c r="D589" t="s">
        <v>5094</v>
      </c>
      <c r="E589" t="s">
        <v>78</v>
      </c>
      <c r="F589" t="s">
        <v>24</v>
      </c>
      <c r="G589" t="s">
        <v>25</v>
      </c>
      <c r="H589" t="s">
        <v>75</v>
      </c>
      <c r="I589" t="s">
        <v>88</v>
      </c>
      <c r="J589">
        <v>36</v>
      </c>
      <c r="K589">
        <v>24</v>
      </c>
      <c r="L589" t="s">
        <v>63</v>
      </c>
      <c r="M589">
        <v>2</v>
      </c>
      <c r="N589">
        <v>4</v>
      </c>
      <c r="O589">
        <v>280</v>
      </c>
      <c r="P589">
        <v>10080</v>
      </c>
      <c r="Q589" t="s">
        <v>36</v>
      </c>
      <c r="R589">
        <v>8</v>
      </c>
      <c r="S589" t="s">
        <v>37</v>
      </c>
      <c r="T589" t="s">
        <v>84</v>
      </c>
      <c r="U589" t="str">
        <f>TRIM(CLEAN(tbl_Operations[[#This Row],[Location]]))</f>
        <v>Unknown</v>
      </c>
      <c r="V589" t="str">
        <f>TRIM(CLEAN(tbl_Operations[[#This Row],[Channel]]))</f>
        <v>Email</v>
      </c>
      <c r="W589" t="str">
        <f t="shared" si="45"/>
        <v>Access Request</v>
      </c>
      <c r="X589" t="str">
        <f t="shared" si="46"/>
        <v>Sales</v>
      </c>
      <c r="Y589" t="str">
        <f t="shared" si="47"/>
        <v>SLA Breach</v>
      </c>
      <c r="Z589" t="str">
        <f t="shared" si="48"/>
        <v>Normal</v>
      </c>
      <c r="AA589" t="str" cm="1">
        <f t="array" ref="AA589">_xlfn.IFS(
J589&lt;=K589*0.5,"Excellent",
J589&lt;=K589,"Good",
J589&lt;=K589*1.5,"At Risk",
TRUE,"Critical"
)</f>
        <v>At Risk</v>
      </c>
      <c r="AB589" t="str">
        <f t="shared" si="49"/>
        <v>Reworked</v>
      </c>
    </row>
    <row r="590" spans="1:28" x14ac:dyDescent="0.3">
      <c r="A590" t="s">
        <v>672</v>
      </c>
      <c r="B590" s="1">
        <v>45806</v>
      </c>
      <c r="C590" t="s">
        <v>54</v>
      </c>
      <c r="D590" t="s">
        <v>41</v>
      </c>
      <c r="E590" t="s">
        <v>70</v>
      </c>
      <c r="F590" t="s">
        <v>146</v>
      </c>
      <c r="G590" t="s">
        <v>62</v>
      </c>
      <c r="H590" t="s">
        <v>26</v>
      </c>
      <c r="I590" t="s">
        <v>27</v>
      </c>
      <c r="J590">
        <v>6.3</v>
      </c>
      <c r="K590">
        <v>4</v>
      </c>
      <c r="L590" t="s">
        <v>63</v>
      </c>
      <c r="M590">
        <v>0</v>
      </c>
      <c r="N590">
        <v>5</v>
      </c>
      <c r="O590">
        <v>450</v>
      </c>
      <c r="P590">
        <v>2835</v>
      </c>
      <c r="Q590" t="s">
        <v>44</v>
      </c>
      <c r="R590">
        <v>5</v>
      </c>
      <c r="S590" t="s">
        <v>30</v>
      </c>
      <c r="T590" t="s">
        <v>84</v>
      </c>
      <c r="U590" t="str">
        <f>TRIM(CLEAN(tbl_Operations[[#This Row],[Location]]))</f>
        <v>Bengaluru</v>
      </c>
      <c r="V590" t="str">
        <f>TRIM(CLEAN(tbl_Operations[[#This Row],[Channel]]))</f>
        <v>Teams</v>
      </c>
      <c r="W590" t="str">
        <f t="shared" si="45"/>
        <v>Data Correction</v>
      </c>
      <c r="X590" t="str">
        <f t="shared" si="46"/>
        <v>Hr</v>
      </c>
      <c r="Y590" t="str">
        <f t="shared" si="47"/>
        <v>SLA Breach</v>
      </c>
      <c r="Z590" t="str">
        <f t="shared" si="48"/>
        <v>Critical Risk</v>
      </c>
      <c r="AA590" t="str" cm="1">
        <f t="array" ref="AA590">_xlfn.IFS(
J590&lt;=K590*0.5,"Excellent",
J590&lt;=K590,"Good",
J590&lt;=K590*1.5,"At Risk",
TRUE,"Critical"
)</f>
        <v>Critical</v>
      </c>
      <c r="AB590" t="str">
        <f t="shared" si="49"/>
        <v>No Rework</v>
      </c>
    </row>
    <row r="591" spans="1:28" x14ac:dyDescent="0.3">
      <c r="A591" t="s">
        <v>673</v>
      </c>
      <c r="B591" s="1">
        <v>45815</v>
      </c>
      <c r="C591" t="s">
        <v>33</v>
      </c>
      <c r="D591" t="s">
        <v>47</v>
      </c>
      <c r="E591" t="s">
        <v>35</v>
      </c>
      <c r="F591" t="s">
        <v>49</v>
      </c>
      <c r="G591" t="s">
        <v>62</v>
      </c>
      <c r="H591" t="s">
        <v>50</v>
      </c>
      <c r="I591" t="s">
        <v>88</v>
      </c>
      <c r="J591">
        <v>12.9</v>
      </c>
      <c r="K591">
        <v>48</v>
      </c>
      <c r="L591" t="s">
        <v>28</v>
      </c>
      <c r="M591">
        <v>2</v>
      </c>
      <c r="N591">
        <v>4.5999999999999996</v>
      </c>
      <c r="O591">
        <v>450</v>
      </c>
      <c r="P591">
        <v>5805</v>
      </c>
      <c r="Q591" t="s">
        <v>29</v>
      </c>
      <c r="R591">
        <v>6</v>
      </c>
      <c r="S591" t="s">
        <v>30</v>
      </c>
      <c r="T591" t="s">
        <v>68</v>
      </c>
      <c r="U591" t="str">
        <f>TRIM(CLEAN(tbl_Operations[[#This Row],[Location]]))</f>
        <v>Gurugram</v>
      </c>
      <c r="V591" t="str">
        <f>TRIM(CLEAN(tbl_Operations[[#This Row],[Channel]]))</f>
        <v>Teams</v>
      </c>
      <c r="W591" t="str">
        <f t="shared" si="45"/>
        <v>Employee Query</v>
      </c>
      <c r="X591" t="str">
        <f t="shared" si="46"/>
        <v>It</v>
      </c>
      <c r="Y591" t="str">
        <f t="shared" si="47"/>
        <v>Within SLA</v>
      </c>
      <c r="Z591" t="str">
        <f t="shared" si="48"/>
        <v>Normal</v>
      </c>
      <c r="AA591" t="str" cm="1">
        <f t="array" ref="AA591">_xlfn.IFS(
J591&lt;=K591*0.5,"Excellent",
J591&lt;=K591,"Good",
J591&lt;=K591*1.5,"At Risk",
TRUE,"Critical"
)</f>
        <v>Excellent</v>
      </c>
      <c r="AB591" t="str">
        <f t="shared" si="49"/>
        <v>Reworked</v>
      </c>
    </row>
    <row r="592" spans="1:28" x14ac:dyDescent="0.3">
      <c r="A592" t="s">
        <v>674</v>
      </c>
      <c r="B592" s="1">
        <v>45665</v>
      </c>
      <c r="C592" t="s">
        <v>95</v>
      </c>
      <c r="D592" t="s">
        <v>5094</v>
      </c>
      <c r="E592" t="s">
        <v>70</v>
      </c>
      <c r="F592" t="s">
        <v>61</v>
      </c>
      <c r="G592" t="s">
        <v>42</v>
      </c>
      <c r="H592" t="s">
        <v>26</v>
      </c>
      <c r="I592" t="s">
        <v>27</v>
      </c>
      <c r="J592">
        <v>15</v>
      </c>
      <c r="K592">
        <v>12</v>
      </c>
      <c r="L592" t="s">
        <v>63</v>
      </c>
      <c r="M592">
        <v>1</v>
      </c>
      <c r="N592">
        <v>4.4000000000000004</v>
      </c>
      <c r="O592">
        <v>280</v>
      </c>
      <c r="P592">
        <v>4200</v>
      </c>
      <c r="Q592" t="s">
        <v>64</v>
      </c>
      <c r="R592">
        <v>1</v>
      </c>
      <c r="S592" t="s">
        <v>58</v>
      </c>
      <c r="T592" t="s">
        <v>86</v>
      </c>
      <c r="U592" t="str">
        <f>TRIM(CLEAN(tbl_Operations[[#This Row],[Location]]))</f>
        <v>Unknown</v>
      </c>
      <c r="V592" t="str">
        <f>TRIM(CLEAN(tbl_Operations[[#This Row],[Channel]]))</f>
        <v>Portal</v>
      </c>
      <c r="W592" t="str">
        <f t="shared" si="45"/>
        <v>Data Correction</v>
      </c>
      <c r="X592" t="str">
        <f t="shared" si="46"/>
        <v>Sales</v>
      </c>
      <c r="Y592" t="str">
        <f t="shared" si="47"/>
        <v>SLA Breach</v>
      </c>
      <c r="Z592" t="str">
        <f t="shared" si="48"/>
        <v>Normal</v>
      </c>
      <c r="AA592" t="str" cm="1">
        <f t="array" ref="AA592">_xlfn.IFS(
J592&lt;=K592*0.5,"Excellent",
J592&lt;=K592,"Good",
J592&lt;=K592*1.5,"At Risk",
TRUE,"Critical"
)</f>
        <v>At Risk</v>
      </c>
      <c r="AB592" t="str">
        <f t="shared" si="49"/>
        <v>Reworked</v>
      </c>
    </row>
    <row r="593" spans="1:28" x14ac:dyDescent="0.3">
      <c r="A593" t="s">
        <v>675</v>
      </c>
      <c r="B593" s="1">
        <v>45895</v>
      </c>
      <c r="C593" t="s">
        <v>21</v>
      </c>
      <c r="D593" t="s">
        <v>47</v>
      </c>
      <c r="E593" t="s">
        <v>78</v>
      </c>
      <c r="F593" t="s">
        <v>24</v>
      </c>
      <c r="G593" t="s">
        <v>42</v>
      </c>
      <c r="H593" t="s">
        <v>66</v>
      </c>
      <c r="I593" t="s">
        <v>101</v>
      </c>
      <c r="J593">
        <v>7.3</v>
      </c>
      <c r="K593">
        <v>24</v>
      </c>
      <c r="L593" t="s">
        <v>28</v>
      </c>
      <c r="M593">
        <v>0</v>
      </c>
      <c r="N593">
        <v>4.7</v>
      </c>
      <c r="O593">
        <v>350</v>
      </c>
      <c r="P593">
        <v>2555</v>
      </c>
      <c r="Q593" t="s">
        <v>36</v>
      </c>
      <c r="R593">
        <v>8</v>
      </c>
      <c r="S593" t="s">
        <v>37</v>
      </c>
      <c r="T593" t="s">
        <v>38</v>
      </c>
      <c r="U593" t="str">
        <f>TRIM(CLEAN(tbl_Operations[[#This Row],[Location]]))</f>
        <v>Gurugram</v>
      </c>
      <c r="V593" t="str">
        <f>TRIM(CLEAN(tbl_Operations[[#This Row],[Channel]]))</f>
        <v>Portal</v>
      </c>
      <c r="W593" t="str">
        <f t="shared" si="45"/>
        <v>Access Request</v>
      </c>
      <c r="X593" t="str">
        <f t="shared" si="46"/>
        <v>Customer Support</v>
      </c>
      <c r="Y593" t="str">
        <f t="shared" si="47"/>
        <v>Within SLA</v>
      </c>
      <c r="Z593" t="str">
        <f t="shared" si="48"/>
        <v>Normal</v>
      </c>
      <c r="AA593" t="str" cm="1">
        <f t="array" ref="AA593">_xlfn.IFS(
J593&lt;=K593*0.5,"Excellent",
J593&lt;=K593,"Good",
J593&lt;=K593*1.5,"At Risk",
TRUE,"Critical"
)</f>
        <v>Excellent</v>
      </c>
      <c r="AB593" t="str">
        <f t="shared" si="49"/>
        <v>No Rework</v>
      </c>
    </row>
    <row r="594" spans="1:28" x14ac:dyDescent="0.3">
      <c r="A594" t="s">
        <v>676</v>
      </c>
      <c r="B594" s="1">
        <v>45910</v>
      </c>
      <c r="C594" t="s">
        <v>95</v>
      </c>
      <c r="D594" t="s">
        <v>55</v>
      </c>
      <c r="E594" t="s">
        <v>35</v>
      </c>
      <c r="F594" t="s">
        <v>24</v>
      </c>
      <c r="G594" t="s">
        <v>62</v>
      </c>
      <c r="H594" t="s">
        <v>66</v>
      </c>
      <c r="I594" t="s">
        <v>27</v>
      </c>
      <c r="J594">
        <v>25.5</v>
      </c>
      <c r="K594">
        <v>24</v>
      </c>
      <c r="L594" t="s">
        <v>63</v>
      </c>
      <c r="M594">
        <v>1</v>
      </c>
      <c r="N594">
        <v>3.1</v>
      </c>
      <c r="O594">
        <v>400</v>
      </c>
      <c r="P594">
        <v>10200</v>
      </c>
      <c r="Q594" t="s">
        <v>83</v>
      </c>
      <c r="R594">
        <v>9</v>
      </c>
      <c r="S594" t="s">
        <v>37</v>
      </c>
      <c r="T594" t="s">
        <v>86</v>
      </c>
      <c r="U594" t="str">
        <f>TRIM(CLEAN(tbl_Operations[[#This Row],[Location]]))</f>
        <v>Hyderabad</v>
      </c>
      <c r="V594" t="str">
        <f>TRIM(CLEAN(tbl_Operations[[#This Row],[Channel]]))</f>
        <v>Teams</v>
      </c>
      <c r="W594" t="str">
        <f t="shared" si="45"/>
        <v>Employee Query</v>
      </c>
      <c r="X594" t="str">
        <f t="shared" si="46"/>
        <v>Sales</v>
      </c>
      <c r="Y594" t="str">
        <f t="shared" si="47"/>
        <v>SLA Breach</v>
      </c>
      <c r="Z594" t="str">
        <f t="shared" si="48"/>
        <v>Normal</v>
      </c>
      <c r="AA594" t="str" cm="1">
        <f t="array" ref="AA594">_xlfn.IFS(
J594&lt;=K594*0.5,"Excellent",
J594&lt;=K594,"Good",
J594&lt;=K594*1.5,"At Risk",
TRUE,"Critical"
)</f>
        <v>At Risk</v>
      </c>
      <c r="AB594" t="str">
        <f t="shared" si="49"/>
        <v>Reworked</v>
      </c>
    </row>
    <row r="595" spans="1:28" x14ac:dyDescent="0.3">
      <c r="A595" t="s">
        <v>677</v>
      </c>
      <c r="B595" s="1">
        <v>45865</v>
      </c>
      <c r="C595" t="s">
        <v>95</v>
      </c>
      <c r="D595" t="s">
        <v>22</v>
      </c>
      <c r="E595" t="s">
        <v>5094</v>
      </c>
      <c r="F595" t="s">
        <v>61</v>
      </c>
      <c r="G595" t="s">
        <v>25</v>
      </c>
      <c r="H595" t="s">
        <v>75</v>
      </c>
      <c r="I595" t="s">
        <v>88</v>
      </c>
      <c r="J595">
        <v>46.4</v>
      </c>
      <c r="K595">
        <v>12</v>
      </c>
      <c r="L595" t="s">
        <v>63</v>
      </c>
      <c r="M595">
        <v>1</v>
      </c>
      <c r="N595">
        <v>4</v>
      </c>
      <c r="O595">
        <v>450</v>
      </c>
      <c r="P595">
        <v>20880</v>
      </c>
      <c r="Q595" t="s">
        <v>114</v>
      </c>
      <c r="R595">
        <v>7</v>
      </c>
      <c r="S595" t="s">
        <v>37</v>
      </c>
      <c r="T595" t="s">
        <v>102</v>
      </c>
      <c r="U595" t="str">
        <f>TRIM(CLEAN(tbl_Operations[[#This Row],[Location]]))</f>
        <v>Noida</v>
      </c>
      <c r="V595" t="str">
        <f>TRIM(CLEAN(tbl_Operations[[#This Row],[Channel]]))</f>
        <v>Email</v>
      </c>
      <c r="W595" t="str">
        <f t="shared" si="45"/>
        <v>Unknown</v>
      </c>
      <c r="X595" t="str">
        <f t="shared" si="46"/>
        <v>Sales</v>
      </c>
      <c r="Y595" t="str">
        <f t="shared" si="47"/>
        <v>SLA Breach</v>
      </c>
      <c r="Z595" t="str">
        <f t="shared" si="48"/>
        <v>Normal</v>
      </c>
      <c r="AA595" t="str" cm="1">
        <f t="array" ref="AA595">_xlfn.IFS(
J595&lt;=K595*0.5,"Excellent",
J595&lt;=K595,"Good",
J595&lt;=K595*1.5,"At Risk",
TRUE,"Critical"
)</f>
        <v>Critical</v>
      </c>
      <c r="AB595" t="str">
        <f t="shared" si="49"/>
        <v>Reworked</v>
      </c>
    </row>
    <row r="596" spans="1:28" x14ac:dyDescent="0.3">
      <c r="A596" t="s">
        <v>678</v>
      </c>
      <c r="B596" s="1">
        <v>45815</v>
      </c>
      <c r="C596" t="s">
        <v>33</v>
      </c>
      <c r="D596" t="s">
        <v>22</v>
      </c>
      <c r="E596" t="s">
        <v>70</v>
      </c>
      <c r="F596" t="s">
        <v>24</v>
      </c>
      <c r="G596" t="s">
        <v>42</v>
      </c>
      <c r="H596" t="s">
        <v>75</v>
      </c>
      <c r="I596" t="s">
        <v>88</v>
      </c>
      <c r="J596">
        <v>37.6</v>
      </c>
      <c r="K596">
        <v>24</v>
      </c>
      <c r="L596" t="s">
        <v>63</v>
      </c>
      <c r="M596">
        <v>2</v>
      </c>
      <c r="N596">
        <v>3.2</v>
      </c>
      <c r="O596">
        <v>320</v>
      </c>
      <c r="P596">
        <v>12032</v>
      </c>
      <c r="Q596" t="s">
        <v>29</v>
      </c>
      <c r="R596">
        <v>6</v>
      </c>
      <c r="S596" t="s">
        <v>30</v>
      </c>
      <c r="T596" t="s">
        <v>68</v>
      </c>
      <c r="U596" t="str">
        <f>TRIM(CLEAN(tbl_Operations[[#This Row],[Location]]))</f>
        <v>Noida</v>
      </c>
      <c r="V596" t="str">
        <f>TRIM(CLEAN(tbl_Operations[[#This Row],[Channel]]))</f>
        <v>Portal</v>
      </c>
      <c r="W596" t="str">
        <f t="shared" si="45"/>
        <v>Data Correction</v>
      </c>
      <c r="X596" t="str">
        <f t="shared" si="46"/>
        <v>It</v>
      </c>
      <c r="Y596" t="str">
        <f t="shared" si="47"/>
        <v>SLA Breach</v>
      </c>
      <c r="Z596" t="str">
        <f t="shared" si="48"/>
        <v>Normal</v>
      </c>
      <c r="AA596" t="str" cm="1">
        <f t="array" ref="AA596">_xlfn.IFS(
J596&lt;=K596*0.5,"Excellent",
J596&lt;=K596,"Good",
J596&lt;=K596*1.5,"At Risk",
TRUE,"Critical"
)</f>
        <v>Critical</v>
      </c>
      <c r="AB596" t="str">
        <f t="shared" si="49"/>
        <v>Reworked</v>
      </c>
    </row>
    <row r="597" spans="1:28" x14ac:dyDescent="0.3">
      <c r="A597" t="s">
        <v>679</v>
      </c>
      <c r="B597" s="1">
        <v>45990</v>
      </c>
      <c r="C597" t="s">
        <v>91</v>
      </c>
      <c r="D597" t="s">
        <v>60</v>
      </c>
      <c r="E597" t="s">
        <v>78</v>
      </c>
      <c r="F597" t="s">
        <v>24</v>
      </c>
      <c r="G597" t="s">
        <v>62</v>
      </c>
      <c r="H597" t="s">
        <v>43</v>
      </c>
      <c r="I597" t="s">
        <v>27</v>
      </c>
      <c r="J597">
        <v>2.1</v>
      </c>
      <c r="K597">
        <v>24</v>
      </c>
      <c r="L597" t="s">
        <v>28</v>
      </c>
      <c r="M597">
        <v>0</v>
      </c>
      <c r="N597">
        <v>5</v>
      </c>
      <c r="O597">
        <v>400</v>
      </c>
      <c r="P597">
        <v>840</v>
      </c>
      <c r="Q597" t="s">
        <v>67</v>
      </c>
      <c r="R597">
        <v>11</v>
      </c>
      <c r="S597" t="s">
        <v>52</v>
      </c>
      <c r="T597" t="s">
        <v>68</v>
      </c>
      <c r="U597" t="str">
        <f>TRIM(CLEAN(tbl_Operations[[#This Row],[Location]]))</f>
        <v>Pune</v>
      </c>
      <c r="V597" t="str">
        <f>TRIM(CLEAN(tbl_Operations[[#This Row],[Channel]]))</f>
        <v>Teams</v>
      </c>
      <c r="W597" t="str">
        <f t="shared" si="45"/>
        <v>Access Request</v>
      </c>
      <c r="X597" t="str">
        <f t="shared" si="46"/>
        <v>Operations</v>
      </c>
      <c r="Y597" t="str">
        <f t="shared" si="47"/>
        <v>Within SLA</v>
      </c>
      <c r="Z597" t="str">
        <f t="shared" si="48"/>
        <v>Normal</v>
      </c>
      <c r="AA597" t="str" cm="1">
        <f t="array" ref="AA597">_xlfn.IFS(
J597&lt;=K597*0.5,"Excellent",
J597&lt;=K597,"Good",
J597&lt;=K597*1.5,"At Risk",
TRUE,"Critical"
)</f>
        <v>Excellent</v>
      </c>
      <c r="AB597" t="str">
        <f t="shared" si="49"/>
        <v>No Rework</v>
      </c>
    </row>
    <row r="598" spans="1:28" x14ac:dyDescent="0.3">
      <c r="A598" t="s">
        <v>680</v>
      </c>
      <c r="B598" s="1">
        <v>45665</v>
      </c>
      <c r="C598" t="s">
        <v>77</v>
      </c>
      <c r="D598" t="s">
        <v>73</v>
      </c>
      <c r="E598" t="s">
        <v>56</v>
      </c>
      <c r="F598" t="s">
        <v>24</v>
      </c>
      <c r="G598" t="s">
        <v>81</v>
      </c>
      <c r="H598" t="s">
        <v>75</v>
      </c>
      <c r="I598" t="s">
        <v>101</v>
      </c>
      <c r="J598">
        <v>19.2</v>
      </c>
      <c r="K598">
        <v>24</v>
      </c>
      <c r="L598" t="s">
        <v>28</v>
      </c>
      <c r="M598">
        <v>0</v>
      </c>
      <c r="N598">
        <v>5</v>
      </c>
      <c r="O598">
        <v>320</v>
      </c>
      <c r="P598">
        <v>6144</v>
      </c>
      <c r="Q598" t="s">
        <v>64</v>
      </c>
      <c r="R598">
        <v>1</v>
      </c>
      <c r="S598" t="s">
        <v>58</v>
      </c>
      <c r="T598" t="s">
        <v>86</v>
      </c>
      <c r="U598" t="str">
        <f>TRIM(CLEAN(tbl_Operations[[#This Row],[Location]]))</f>
        <v>Chennai</v>
      </c>
      <c r="V598" t="str">
        <f>TRIM(CLEAN(tbl_Operations[[#This Row],[Channel]]))</f>
        <v>Phone</v>
      </c>
      <c r="W598" t="str">
        <f t="shared" si="45"/>
        <v>Vendor Query</v>
      </c>
      <c r="X598" t="str">
        <f t="shared" si="46"/>
        <v>Finance</v>
      </c>
      <c r="Y598" t="str">
        <f t="shared" si="47"/>
        <v>Within SLA</v>
      </c>
      <c r="Z598" t="str">
        <f t="shared" si="48"/>
        <v>Normal</v>
      </c>
      <c r="AA598" t="str" cm="1">
        <f t="array" ref="AA598">_xlfn.IFS(
J598&lt;=K598*0.5,"Excellent",
J598&lt;=K598,"Good",
J598&lt;=K598*1.5,"At Risk",
TRUE,"Critical"
)</f>
        <v>Good</v>
      </c>
      <c r="AB598" t="str">
        <f t="shared" si="49"/>
        <v>No Rework</v>
      </c>
    </row>
    <row r="599" spans="1:28" x14ac:dyDescent="0.3">
      <c r="A599" t="s">
        <v>681</v>
      </c>
      <c r="B599" s="1">
        <v>45766</v>
      </c>
      <c r="C599" t="s">
        <v>21</v>
      </c>
      <c r="D599" t="s">
        <v>73</v>
      </c>
      <c r="E599" t="s">
        <v>78</v>
      </c>
      <c r="F599" t="s">
        <v>24</v>
      </c>
      <c r="G599" t="s">
        <v>42</v>
      </c>
      <c r="H599" t="s">
        <v>50</v>
      </c>
      <c r="I599" t="s">
        <v>27</v>
      </c>
      <c r="J599">
        <v>3.8</v>
      </c>
      <c r="K599">
        <v>24</v>
      </c>
      <c r="L599" t="s">
        <v>28</v>
      </c>
      <c r="M599">
        <v>0</v>
      </c>
      <c r="N599">
        <v>5</v>
      </c>
      <c r="O599">
        <v>320</v>
      </c>
      <c r="P599">
        <v>1216</v>
      </c>
      <c r="Q599" t="s">
        <v>89</v>
      </c>
      <c r="R599">
        <v>4</v>
      </c>
      <c r="S599" t="s">
        <v>30</v>
      </c>
      <c r="T599" t="s">
        <v>68</v>
      </c>
      <c r="U599" t="str">
        <f>TRIM(CLEAN(tbl_Operations[[#This Row],[Location]]))</f>
        <v>Chennai</v>
      </c>
      <c r="V599" t="str">
        <f>TRIM(CLEAN(tbl_Operations[[#This Row],[Channel]]))</f>
        <v>Portal</v>
      </c>
      <c r="W599" t="str">
        <f t="shared" si="45"/>
        <v>Access Request</v>
      </c>
      <c r="X599" t="str">
        <f t="shared" si="46"/>
        <v>Customer Support</v>
      </c>
      <c r="Y599" t="str">
        <f t="shared" si="47"/>
        <v>Within SLA</v>
      </c>
      <c r="Z599" t="str">
        <f t="shared" si="48"/>
        <v>Normal</v>
      </c>
      <c r="AA599" t="str" cm="1">
        <f t="array" ref="AA599">_xlfn.IFS(
J599&lt;=K599*0.5,"Excellent",
J599&lt;=K599,"Good",
J599&lt;=K599*1.5,"At Risk",
TRUE,"Critical"
)</f>
        <v>Excellent</v>
      </c>
      <c r="AB599" t="str">
        <f t="shared" si="49"/>
        <v>No Rework</v>
      </c>
    </row>
    <row r="600" spans="1:28" x14ac:dyDescent="0.3">
      <c r="A600" t="s">
        <v>682</v>
      </c>
      <c r="B600" s="1">
        <v>45682</v>
      </c>
      <c r="C600" t="s">
        <v>54</v>
      </c>
      <c r="D600" t="s">
        <v>41</v>
      </c>
      <c r="E600" t="s">
        <v>92</v>
      </c>
      <c r="F600" t="s">
        <v>24</v>
      </c>
      <c r="G600" t="s">
        <v>62</v>
      </c>
      <c r="H600" t="s">
        <v>75</v>
      </c>
      <c r="I600" t="s">
        <v>27</v>
      </c>
      <c r="J600">
        <v>12.5</v>
      </c>
      <c r="K600">
        <v>24</v>
      </c>
      <c r="L600" t="s">
        <v>28</v>
      </c>
      <c r="M600">
        <v>0</v>
      </c>
      <c r="N600">
        <v>4.5999999999999996</v>
      </c>
      <c r="O600">
        <v>350</v>
      </c>
      <c r="P600">
        <v>4375</v>
      </c>
      <c r="Q600" t="s">
        <v>64</v>
      </c>
      <c r="R600">
        <v>1</v>
      </c>
      <c r="S600" t="s">
        <v>58</v>
      </c>
      <c r="T600" t="s">
        <v>68</v>
      </c>
      <c r="U600" t="str">
        <f>TRIM(CLEAN(tbl_Operations[[#This Row],[Location]]))</f>
        <v>Bengaluru</v>
      </c>
      <c r="V600" t="str">
        <f>TRIM(CLEAN(tbl_Operations[[#This Row],[Channel]]))</f>
        <v>Teams</v>
      </c>
      <c r="W600" t="str">
        <f t="shared" si="45"/>
        <v>Report Request</v>
      </c>
      <c r="X600" t="str">
        <f t="shared" si="46"/>
        <v>Hr</v>
      </c>
      <c r="Y600" t="str">
        <f t="shared" si="47"/>
        <v>Within SLA</v>
      </c>
      <c r="Z600" t="str">
        <f t="shared" si="48"/>
        <v>Normal</v>
      </c>
      <c r="AA600" t="str" cm="1">
        <f t="array" ref="AA600">_xlfn.IFS(
J600&lt;=K600*0.5,"Excellent",
J600&lt;=K600,"Good",
J600&lt;=K600*1.5,"At Risk",
TRUE,"Critical"
)</f>
        <v>Good</v>
      </c>
      <c r="AB600" t="str">
        <f t="shared" si="49"/>
        <v>No Rework</v>
      </c>
    </row>
    <row r="601" spans="1:28" x14ac:dyDescent="0.3">
      <c r="A601" t="s">
        <v>683</v>
      </c>
      <c r="B601" s="1">
        <v>45845</v>
      </c>
      <c r="C601" t="s">
        <v>40</v>
      </c>
      <c r="D601" t="s">
        <v>73</v>
      </c>
      <c r="E601" t="s">
        <v>23</v>
      </c>
      <c r="F601" t="s">
        <v>61</v>
      </c>
      <c r="G601" t="s">
        <v>62</v>
      </c>
      <c r="H601" t="s">
        <v>66</v>
      </c>
      <c r="I601" t="s">
        <v>27</v>
      </c>
      <c r="J601">
        <v>10.3</v>
      </c>
      <c r="K601">
        <v>12</v>
      </c>
      <c r="L601" t="s">
        <v>28</v>
      </c>
      <c r="M601">
        <v>1</v>
      </c>
      <c r="N601">
        <v>4.5999999999999996</v>
      </c>
      <c r="O601">
        <v>350</v>
      </c>
      <c r="P601">
        <v>3605</v>
      </c>
      <c r="Q601" t="s">
        <v>114</v>
      </c>
      <c r="R601">
        <v>7</v>
      </c>
      <c r="S601" t="s">
        <v>37</v>
      </c>
      <c r="T601" t="s">
        <v>31</v>
      </c>
      <c r="U601" t="str">
        <f>TRIM(CLEAN(tbl_Operations[[#This Row],[Location]]))</f>
        <v>Chennai</v>
      </c>
      <c r="V601" t="str">
        <f>TRIM(CLEAN(tbl_Operations[[#This Row],[Channel]]))</f>
        <v>Teams</v>
      </c>
      <c r="W601" t="str">
        <f t="shared" si="45"/>
        <v>Invoice Query</v>
      </c>
      <c r="X601" t="str">
        <f t="shared" si="46"/>
        <v>Procurement</v>
      </c>
      <c r="Y601" t="str">
        <f t="shared" si="47"/>
        <v>Within SLA</v>
      </c>
      <c r="Z601" t="str">
        <f t="shared" si="48"/>
        <v>Normal</v>
      </c>
      <c r="AA601" t="str" cm="1">
        <f t="array" ref="AA601">_xlfn.IFS(
J601&lt;=K601*0.5,"Excellent",
J601&lt;=K601,"Good",
J601&lt;=K601*1.5,"At Risk",
TRUE,"Critical"
)</f>
        <v>Good</v>
      </c>
      <c r="AB601" t="str">
        <f t="shared" si="49"/>
        <v>Reworked</v>
      </c>
    </row>
    <row r="602" spans="1:28" x14ac:dyDescent="0.3">
      <c r="A602" t="s">
        <v>684</v>
      </c>
      <c r="B602" s="1">
        <v>45677</v>
      </c>
      <c r="C602" t="s">
        <v>77</v>
      </c>
      <c r="D602" t="s">
        <v>22</v>
      </c>
      <c r="E602" t="s">
        <v>35</v>
      </c>
      <c r="F602" t="s">
        <v>49</v>
      </c>
      <c r="G602" t="s">
        <v>25</v>
      </c>
      <c r="H602" t="s">
        <v>26</v>
      </c>
      <c r="I602" t="s">
        <v>27</v>
      </c>
      <c r="J602">
        <v>41.9</v>
      </c>
      <c r="K602">
        <v>48</v>
      </c>
      <c r="L602" t="s">
        <v>28</v>
      </c>
      <c r="M602">
        <v>0</v>
      </c>
      <c r="N602">
        <v>3.7</v>
      </c>
      <c r="O602">
        <v>320</v>
      </c>
      <c r="P602">
        <v>13408</v>
      </c>
      <c r="Q602" t="s">
        <v>64</v>
      </c>
      <c r="R602">
        <v>1</v>
      </c>
      <c r="S602" t="s">
        <v>58</v>
      </c>
      <c r="T602" t="s">
        <v>31</v>
      </c>
      <c r="U602" t="str">
        <f>TRIM(CLEAN(tbl_Operations[[#This Row],[Location]]))</f>
        <v>Noida</v>
      </c>
      <c r="V602" t="str">
        <f>TRIM(CLEAN(tbl_Operations[[#This Row],[Channel]]))</f>
        <v>Email</v>
      </c>
      <c r="W602" t="str">
        <f t="shared" si="45"/>
        <v>Employee Query</v>
      </c>
      <c r="X602" t="str">
        <f t="shared" si="46"/>
        <v>Finance</v>
      </c>
      <c r="Y602" t="str">
        <f t="shared" si="47"/>
        <v>Within SLA</v>
      </c>
      <c r="Z602" t="str">
        <f t="shared" si="48"/>
        <v>Normal</v>
      </c>
      <c r="AA602" t="str" cm="1">
        <f t="array" ref="AA602">_xlfn.IFS(
J602&lt;=K602*0.5,"Excellent",
J602&lt;=K602,"Good",
J602&lt;=K602*1.5,"At Risk",
TRUE,"Critical"
)</f>
        <v>Good</v>
      </c>
      <c r="AB602" t="str">
        <f t="shared" si="49"/>
        <v>No Rework</v>
      </c>
    </row>
    <row r="603" spans="1:28" x14ac:dyDescent="0.3">
      <c r="A603" t="s">
        <v>685</v>
      </c>
      <c r="B603" s="1">
        <v>45897</v>
      </c>
      <c r="C603" t="s">
        <v>54</v>
      </c>
      <c r="D603" t="s">
        <v>73</v>
      </c>
      <c r="E603" t="s">
        <v>70</v>
      </c>
      <c r="F603" t="s">
        <v>24</v>
      </c>
      <c r="G603" t="s">
        <v>62</v>
      </c>
      <c r="H603" t="s">
        <v>43</v>
      </c>
      <c r="I603" t="s">
        <v>27</v>
      </c>
      <c r="J603">
        <v>13.5</v>
      </c>
      <c r="K603">
        <v>24</v>
      </c>
      <c r="L603" t="s">
        <v>28</v>
      </c>
      <c r="M603">
        <v>0</v>
      </c>
      <c r="N603">
        <v>4.5</v>
      </c>
      <c r="O603">
        <v>450</v>
      </c>
      <c r="P603">
        <v>6075</v>
      </c>
      <c r="Q603" t="s">
        <v>36</v>
      </c>
      <c r="R603">
        <v>8</v>
      </c>
      <c r="S603" t="s">
        <v>37</v>
      </c>
      <c r="T603" t="s">
        <v>84</v>
      </c>
      <c r="U603" t="str">
        <f>TRIM(CLEAN(tbl_Operations[[#This Row],[Location]]))</f>
        <v>Chennai</v>
      </c>
      <c r="V603" t="str">
        <f>TRIM(CLEAN(tbl_Operations[[#This Row],[Channel]]))</f>
        <v>Teams</v>
      </c>
      <c r="W603" t="str">
        <f t="shared" si="45"/>
        <v>Data Correction</v>
      </c>
      <c r="X603" t="str">
        <f t="shared" si="46"/>
        <v>Hr</v>
      </c>
      <c r="Y603" t="str">
        <f t="shared" si="47"/>
        <v>Within SLA</v>
      </c>
      <c r="Z603" t="str">
        <f t="shared" si="48"/>
        <v>Normal</v>
      </c>
      <c r="AA603" t="str" cm="1">
        <f t="array" ref="AA603">_xlfn.IFS(
J603&lt;=K603*0.5,"Excellent",
J603&lt;=K603,"Good",
J603&lt;=K603*1.5,"At Risk",
TRUE,"Critical"
)</f>
        <v>Good</v>
      </c>
      <c r="AB603" t="str">
        <f t="shared" si="49"/>
        <v>No Rework</v>
      </c>
    </row>
    <row r="604" spans="1:28" x14ac:dyDescent="0.3">
      <c r="A604" t="s">
        <v>686</v>
      </c>
      <c r="B604" s="1">
        <v>45783</v>
      </c>
      <c r="C604" t="s">
        <v>40</v>
      </c>
      <c r="D604" t="s">
        <v>47</v>
      </c>
      <c r="E604" t="s">
        <v>70</v>
      </c>
      <c r="F604" t="s">
        <v>24</v>
      </c>
      <c r="G604" t="s">
        <v>25</v>
      </c>
      <c r="H604" t="s">
        <v>43</v>
      </c>
      <c r="I604" t="s">
        <v>27</v>
      </c>
      <c r="J604">
        <v>6.3</v>
      </c>
      <c r="K604">
        <v>24</v>
      </c>
      <c r="L604" t="s">
        <v>28</v>
      </c>
      <c r="M604">
        <v>1</v>
      </c>
      <c r="N604">
        <v>5</v>
      </c>
      <c r="O604">
        <v>320</v>
      </c>
      <c r="P604">
        <v>2016</v>
      </c>
      <c r="Q604" t="s">
        <v>44</v>
      </c>
      <c r="R604">
        <v>5</v>
      </c>
      <c r="S604" t="s">
        <v>30</v>
      </c>
      <c r="T604" t="s">
        <v>38</v>
      </c>
      <c r="U604" t="str">
        <f>TRIM(CLEAN(tbl_Operations[[#This Row],[Location]]))</f>
        <v>Gurugram</v>
      </c>
      <c r="V604" t="str">
        <f>TRIM(CLEAN(tbl_Operations[[#This Row],[Channel]]))</f>
        <v>Email</v>
      </c>
      <c r="W604" t="str">
        <f t="shared" si="45"/>
        <v>Data Correction</v>
      </c>
      <c r="X604" t="str">
        <f t="shared" si="46"/>
        <v>Procurement</v>
      </c>
      <c r="Y604" t="str">
        <f t="shared" si="47"/>
        <v>Within SLA</v>
      </c>
      <c r="Z604" t="str">
        <f t="shared" si="48"/>
        <v>Normal</v>
      </c>
      <c r="AA604" t="str" cm="1">
        <f t="array" ref="AA604">_xlfn.IFS(
J604&lt;=K604*0.5,"Excellent",
J604&lt;=K604,"Good",
J604&lt;=K604*1.5,"At Risk",
TRUE,"Critical"
)</f>
        <v>Excellent</v>
      </c>
      <c r="AB604" t="str">
        <f t="shared" si="49"/>
        <v>Reworked</v>
      </c>
    </row>
    <row r="605" spans="1:28" x14ac:dyDescent="0.3">
      <c r="A605" t="s">
        <v>687</v>
      </c>
      <c r="B605" s="1">
        <v>45766</v>
      </c>
      <c r="C605" t="s">
        <v>91</v>
      </c>
      <c r="D605" t="s">
        <v>47</v>
      </c>
      <c r="E605" t="s">
        <v>35</v>
      </c>
      <c r="F605" t="s">
        <v>49</v>
      </c>
      <c r="G605" t="s">
        <v>25</v>
      </c>
      <c r="H605" t="s">
        <v>43</v>
      </c>
      <c r="I605" t="s">
        <v>27</v>
      </c>
      <c r="J605">
        <v>3.9</v>
      </c>
      <c r="K605">
        <v>48</v>
      </c>
      <c r="L605" t="s">
        <v>28</v>
      </c>
      <c r="M605">
        <v>1</v>
      </c>
      <c r="N605">
        <v>4</v>
      </c>
      <c r="O605">
        <v>450</v>
      </c>
      <c r="P605">
        <v>1755</v>
      </c>
      <c r="Q605" t="s">
        <v>89</v>
      </c>
      <c r="R605">
        <v>4</v>
      </c>
      <c r="S605" t="s">
        <v>30</v>
      </c>
      <c r="T605" t="s">
        <v>68</v>
      </c>
      <c r="U605" t="str">
        <f>TRIM(CLEAN(tbl_Operations[[#This Row],[Location]]))</f>
        <v>Gurugram</v>
      </c>
      <c r="V605" t="str">
        <f>TRIM(CLEAN(tbl_Operations[[#This Row],[Channel]]))</f>
        <v>Email</v>
      </c>
      <c r="W605" t="str">
        <f t="shared" si="45"/>
        <v>Employee Query</v>
      </c>
      <c r="X605" t="str">
        <f t="shared" si="46"/>
        <v>Operations</v>
      </c>
      <c r="Y605" t="str">
        <f t="shared" si="47"/>
        <v>Within SLA</v>
      </c>
      <c r="Z605" t="str">
        <f t="shared" si="48"/>
        <v>Normal</v>
      </c>
      <c r="AA605" t="str" cm="1">
        <f t="array" ref="AA605">_xlfn.IFS(
J605&lt;=K605*0.5,"Excellent",
J605&lt;=K605,"Good",
J605&lt;=K605*1.5,"At Risk",
TRUE,"Critical"
)</f>
        <v>Excellent</v>
      </c>
      <c r="AB605" t="str">
        <f t="shared" si="49"/>
        <v>Reworked</v>
      </c>
    </row>
    <row r="606" spans="1:28" x14ac:dyDescent="0.3">
      <c r="A606" t="s">
        <v>688</v>
      </c>
      <c r="B606" s="1">
        <v>45787</v>
      </c>
      <c r="C606" t="s">
        <v>21</v>
      </c>
      <c r="D606" t="s">
        <v>55</v>
      </c>
      <c r="E606" t="s">
        <v>35</v>
      </c>
      <c r="F606" t="s">
        <v>49</v>
      </c>
      <c r="G606" t="s">
        <v>62</v>
      </c>
      <c r="H606" t="s">
        <v>66</v>
      </c>
      <c r="I606" t="s">
        <v>27</v>
      </c>
      <c r="J606">
        <v>4.9000000000000004</v>
      </c>
      <c r="K606">
        <v>48</v>
      </c>
      <c r="L606" t="s">
        <v>28</v>
      </c>
      <c r="M606">
        <v>2</v>
      </c>
      <c r="N606">
        <v>4.7</v>
      </c>
      <c r="O606">
        <v>320</v>
      </c>
      <c r="P606">
        <v>1568</v>
      </c>
      <c r="Q606" t="s">
        <v>44</v>
      </c>
      <c r="R606">
        <v>5</v>
      </c>
      <c r="S606" t="s">
        <v>30</v>
      </c>
      <c r="T606" t="s">
        <v>68</v>
      </c>
      <c r="U606" t="str">
        <f>TRIM(CLEAN(tbl_Operations[[#This Row],[Location]]))</f>
        <v>Hyderabad</v>
      </c>
      <c r="V606" t="str">
        <f>TRIM(CLEAN(tbl_Operations[[#This Row],[Channel]]))</f>
        <v>Teams</v>
      </c>
      <c r="W606" t="str">
        <f t="shared" si="45"/>
        <v>Employee Query</v>
      </c>
      <c r="X606" t="str">
        <f t="shared" si="46"/>
        <v>Customer Support</v>
      </c>
      <c r="Y606" t="str">
        <f t="shared" si="47"/>
        <v>Within SLA</v>
      </c>
      <c r="Z606" t="str">
        <f t="shared" si="48"/>
        <v>Normal</v>
      </c>
      <c r="AA606" t="str" cm="1">
        <f t="array" ref="AA606">_xlfn.IFS(
J606&lt;=K606*0.5,"Excellent",
J606&lt;=K606,"Good",
J606&lt;=K606*1.5,"At Risk",
TRUE,"Critical"
)</f>
        <v>Excellent</v>
      </c>
      <c r="AB606" t="str">
        <f t="shared" si="49"/>
        <v>Reworked</v>
      </c>
    </row>
    <row r="607" spans="1:28" x14ac:dyDescent="0.3">
      <c r="A607" t="s">
        <v>689</v>
      </c>
      <c r="B607" s="1">
        <v>45919</v>
      </c>
      <c r="C607" t="s">
        <v>77</v>
      </c>
      <c r="D607" t="s">
        <v>55</v>
      </c>
      <c r="E607" t="s">
        <v>70</v>
      </c>
      <c r="F607" t="s">
        <v>24</v>
      </c>
      <c r="G607" t="s">
        <v>42</v>
      </c>
      <c r="H607" t="s">
        <v>75</v>
      </c>
      <c r="I607" t="s">
        <v>27</v>
      </c>
      <c r="J607">
        <v>4.2</v>
      </c>
      <c r="K607">
        <v>24</v>
      </c>
      <c r="L607" t="s">
        <v>28</v>
      </c>
      <c r="M607">
        <v>1</v>
      </c>
      <c r="N607">
        <v>4.0999999999999996</v>
      </c>
      <c r="O607">
        <v>350</v>
      </c>
      <c r="P607">
        <v>1470</v>
      </c>
      <c r="Q607" t="s">
        <v>83</v>
      </c>
      <c r="R607">
        <v>9</v>
      </c>
      <c r="S607" t="s">
        <v>37</v>
      </c>
      <c r="T607" t="s">
        <v>45</v>
      </c>
      <c r="U607" t="str">
        <f>TRIM(CLEAN(tbl_Operations[[#This Row],[Location]]))</f>
        <v>Hyderabad</v>
      </c>
      <c r="V607" t="str">
        <f>TRIM(CLEAN(tbl_Operations[[#This Row],[Channel]]))</f>
        <v>Portal</v>
      </c>
      <c r="W607" t="str">
        <f t="shared" si="45"/>
        <v>Data Correction</v>
      </c>
      <c r="X607" t="str">
        <f t="shared" si="46"/>
        <v>Finance</v>
      </c>
      <c r="Y607" t="str">
        <f t="shared" si="47"/>
        <v>Within SLA</v>
      </c>
      <c r="Z607" t="str">
        <f t="shared" si="48"/>
        <v>Normal</v>
      </c>
      <c r="AA607" t="str" cm="1">
        <f t="array" ref="AA607">_xlfn.IFS(
J607&lt;=K607*0.5,"Excellent",
J607&lt;=K607,"Good",
J607&lt;=K607*1.5,"At Risk",
TRUE,"Critical"
)</f>
        <v>Excellent</v>
      </c>
      <c r="AB607" t="str">
        <f t="shared" si="49"/>
        <v>Reworked</v>
      </c>
    </row>
    <row r="608" spans="1:28" x14ac:dyDescent="0.3">
      <c r="A608" t="s">
        <v>690</v>
      </c>
      <c r="B608" s="1">
        <v>45692</v>
      </c>
      <c r="C608" t="s">
        <v>77</v>
      </c>
      <c r="D608" t="s">
        <v>22</v>
      </c>
      <c r="E608" t="s">
        <v>35</v>
      </c>
      <c r="F608" t="s">
        <v>24</v>
      </c>
      <c r="G608" t="s">
        <v>25</v>
      </c>
      <c r="H608" t="s">
        <v>43</v>
      </c>
      <c r="I608" t="s">
        <v>88</v>
      </c>
      <c r="J608">
        <v>10.5</v>
      </c>
      <c r="K608">
        <v>24</v>
      </c>
      <c r="L608" t="s">
        <v>28</v>
      </c>
      <c r="M608">
        <v>3</v>
      </c>
      <c r="N608">
        <v>4</v>
      </c>
      <c r="O608">
        <v>280</v>
      </c>
      <c r="P608">
        <v>2940</v>
      </c>
      <c r="Q608" t="s">
        <v>57</v>
      </c>
      <c r="R608">
        <v>2</v>
      </c>
      <c r="S608" t="s">
        <v>58</v>
      </c>
      <c r="T608" t="s">
        <v>38</v>
      </c>
      <c r="U608" t="str">
        <f>TRIM(CLEAN(tbl_Operations[[#This Row],[Location]]))</f>
        <v>Noida</v>
      </c>
      <c r="V608" t="str">
        <f>TRIM(CLEAN(tbl_Operations[[#This Row],[Channel]]))</f>
        <v>Email</v>
      </c>
      <c r="W608" t="str">
        <f t="shared" si="45"/>
        <v>Employee Query</v>
      </c>
      <c r="X608" t="str">
        <f t="shared" si="46"/>
        <v>Finance</v>
      </c>
      <c r="Y608" t="str">
        <f t="shared" si="47"/>
        <v>Within SLA</v>
      </c>
      <c r="Z608" t="str">
        <f t="shared" si="48"/>
        <v>Normal</v>
      </c>
      <c r="AA608" t="str" cm="1">
        <f t="array" ref="AA608">_xlfn.IFS(
J608&lt;=K608*0.5,"Excellent",
J608&lt;=K608,"Good",
J608&lt;=K608*1.5,"At Risk",
TRUE,"Critical"
)</f>
        <v>Excellent</v>
      </c>
      <c r="AB608" t="str">
        <f t="shared" si="49"/>
        <v>Reworked</v>
      </c>
    </row>
    <row r="609" spans="1:28" x14ac:dyDescent="0.3">
      <c r="A609" t="s">
        <v>691</v>
      </c>
      <c r="B609" s="1">
        <v>45861</v>
      </c>
      <c r="C609" t="s">
        <v>95</v>
      </c>
      <c r="D609" t="s">
        <v>41</v>
      </c>
      <c r="E609" t="s">
        <v>92</v>
      </c>
      <c r="F609" t="s">
        <v>49</v>
      </c>
      <c r="G609" t="s">
        <v>25</v>
      </c>
      <c r="H609" t="s">
        <v>66</v>
      </c>
      <c r="I609" t="s">
        <v>27</v>
      </c>
      <c r="J609">
        <v>18.399999999999999</v>
      </c>
      <c r="K609">
        <v>48</v>
      </c>
      <c r="L609" t="s">
        <v>28</v>
      </c>
      <c r="M609">
        <v>0</v>
      </c>
      <c r="N609">
        <v>4.5999999999999996</v>
      </c>
      <c r="O609">
        <v>450</v>
      </c>
      <c r="P609">
        <v>8280</v>
      </c>
      <c r="Q609" t="s">
        <v>114</v>
      </c>
      <c r="R609">
        <v>7</v>
      </c>
      <c r="S609" t="s">
        <v>37</v>
      </c>
      <c r="T609" t="s">
        <v>86</v>
      </c>
      <c r="U609" t="str">
        <f>TRIM(CLEAN(tbl_Operations[[#This Row],[Location]]))</f>
        <v>Bengaluru</v>
      </c>
      <c r="V609" t="str">
        <f>TRIM(CLEAN(tbl_Operations[[#This Row],[Channel]]))</f>
        <v>Email</v>
      </c>
      <c r="W609" t="str">
        <f t="shared" si="45"/>
        <v>Report Request</v>
      </c>
      <c r="X609" t="str">
        <f t="shared" si="46"/>
        <v>Sales</v>
      </c>
      <c r="Y609" t="str">
        <f t="shared" si="47"/>
        <v>Within SLA</v>
      </c>
      <c r="Z609" t="str">
        <f t="shared" si="48"/>
        <v>Normal</v>
      </c>
      <c r="AA609" t="str" cm="1">
        <f t="array" ref="AA609">_xlfn.IFS(
J609&lt;=K609*0.5,"Excellent",
J609&lt;=K609,"Good",
J609&lt;=K609*1.5,"At Risk",
TRUE,"Critical"
)</f>
        <v>Excellent</v>
      </c>
      <c r="AB609" t="str">
        <f t="shared" si="49"/>
        <v>No Rework</v>
      </c>
    </row>
    <row r="610" spans="1:28" x14ac:dyDescent="0.3">
      <c r="A610" t="s">
        <v>692</v>
      </c>
      <c r="B610" s="1">
        <v>45891</v>
      </c>
      <c r="C610" t="s">
        <v>21</v>
      </c>
      <c r="D610" t="s">
        <v>55</v>
      </c>
      <c r="E610" t="s">
        <v>92</v>
      </c>
      <c r="F610" t="s">
        <v>24</v>
      </c>
      <c r="G610" t="s">
        <v>25</v>
      </c>
      <c r="H610" t="s">
        <v>26</v>
      </c>
      <c r="I610" t="s">
        <v>27</v>
      </c>
      <c r="J610">
        <v>13.8</v>
      </c>
      <c r="K610">
        <v>24</v>
      </c>
      <c r="L610" t="s">
        <v>28</v>
      </c>
      <c r="M610">
        <v>1</v>
      </c>
      <c r="N610">
        <v>4.5999999999999996</v>
      </c>
      <c r="O610">
        <v>400</v>
      </c>
      <c r="P610">
        <v>5520</v>
      </c>
      <c r="Q610" t="s">
        <v>36</v>
      </c>
      <c r="R610">
        <v>8</v>
      </c>
      <c r="S610" t="s">
        <v>37</v>
      </c>
      <c r="T610" t="s">
        <v>45</v>
      </c>
      <c r="U610" t="str">
        <f>TRIM(CLEAN(tbl_Operations[[#This Row],[Location]]))</f>
        <v>Hyderabad</v>
      </c>
      <c r="V610" t="str">
        <f>TRIM(CLEAN(tbl_Operations[[#This Row],[Channel]]))</f>
        <v>Email</v>
      </c>
      <c r="W610" t="str">
        <f t="shared" si="45"/>
        <v>Report Request</v>
      </c>
      <c r="X610" t="str">
        <f t="shared" si="46"/>
        <v>Customer Support</v>
      </c>
      <c r="Y610" t="str">
        <f t="shared" si="47"/>
        <v>Within SLA</v>
      </c>
      <c r="Z610" t="str">
        <f t="shared" si="48"/>
        <v>Normal</v>
      </c>
      <c r="AA610" t="str" cm="1">
        <f t="array" ref="AA610">_xlfn.IFS(
J610&lt;=K610*0.5,"Excellent",
J610&lt;=K610,"Good",
J610&lt;=K610*1.5,"At Risk",
TRUE,"Critical"
)</f>
        <v>Good</v>
      </c>
      <c r="AB610" t="str">
        <f t="shared" si="49"/>
        <v>Reworked</v>
      </c>
    </row>
    <row r="611" spans="1:28" x14ac:dyDescent="0.3">
      <c r="A611" t="s">
        <v>693</v>
      </c>
      <c r="B611" s="1">
        <v>45866</v>
      </c>
      <c r="C611" t="s">
        <v>95</v>
      </c>
      <c r="D611" t="s">
        <v>60</v>
      </c>
      <c r="E611" t="s">
        <v>35</v>
      </c>
      <c r="F611" t="s">
        <v>49</v>
      </c>
      <c r="G611" t="s">
        <v>25</v>
      </c>
      <c r="H611" t="s">
        <v>75</v>
      </c>
      <c r="I611" t="s">
        <v>27</v>
      </c>
      <c r="J611">
        <v>3.7</v>
      </c>
      <c r="K611">
        <v>48</v>
      </c>
      <c r="L611" t="s">
        <v>28</v>
      </c>
      <c r="M611">
        <v>0</v>
      </c>
      <c r="N611">
        <v>4.3</v>
      </c>
      <c r="O611">
        <v>320</v>
      </c>
      <c r="P611">
        <v>1184</v>
      </c>
      <c r="Q611" t="s">
        <v>114</v>
      </c>
      <c r="R611">
        <v>7</v>
      </c>
      <c r="S611" t="s">
        <v>37</v>
      </c>
      <c r="T611" t="s">
        <v>31</v>
      </c>
      <c r="U611" t="str">
        <f>TRIM(CLEAN(tbl_Operations[[#This Row],[Location]]))</f>
        <v>Pune</v>
      </c>
      <c r="V611" t="str">
        <f>TRIM(CLEAN(tbl_Operations[[#This Row],[Channel]]))</f>
        <v>Email</v>
      </c>
      <c r="W611" t="str">
        <f t="shared" si="45"/>
        <v>Employee Query</v>
      </c>
      <c r="X611" t="str">
        <f t="shared" si="46"/>
        <v>Sales</v>
      </c>
      <c r="Y611" t="str">
        <f t="shared" si="47"/>
        <v>Within SLA</v>
      </c>
      <c r="Z611" t="str">
        <f t="shared" si="48"/>
        <v>Normal</v>
      </c>
      <c r="AA611" t="str" cm="1">
        <f t="array" ref="AA611">_xlfn.IFS(
J611&lt;=K611*0.5,"Excellent",
J611&lt;=K611,"Good",
J611&lt;=K611*1.5,"At Risk",
TRUE,"Critical"
)</f>
        <v>Excellent</v>
      </c>
      <c r="AB611" t="str">
        <f t="shared" si="49"/>
        <v>No Rework</v>
      </c>
    </row>
    <row r="612" spans="1:28" x14ac:dyDescent="0.3">
      <c r="A612" t="s">
        <v>694</v>
      </c>
      <c r="B612" s="1">
        <v>45682</v>
      </c>
      <c r="C612" t="s">
        <v>40</v>
      </c>
      <c r="D612" t="s">
        <v>47</v>
      </c>
      <c r="E612" t="s">
        <v>35</v>
      </c>
      <c r="F612" t="s">
        <v>146</v>
      </c>
      <c r="G612" t="s">
        <v>62</v>
      </c>
      <c r="H612" t="s">
        <v>66</v>
      </c>
      <c r="I612" t="s">
        <v>27</v>
      </c>
      <c r="J612">
        <v>15.3</v>
      </c>
      <c r="K612">
        <v>4</v>
      </c>
      <c r="L612" t="s">
        <v>63</v>
      </c>
      <c r="M612">
        <v>0</v>
      </c>
      <c r="N612">
        <v>4.5999999999999996</v>
      </c>
      <c r="O612">
        <v>350</v>
      </c>
      <c r="P612">
        <v>5355</v>
      </c>
      <c r="Q612" t="s">
        <v>64</v>
      </c>
      <c r="R612">
        <v>1</v>
      </c>
      <c r="S612" t="s">
        <v>58</v>
      </c>
      <c r="T612" t="s">
        <v>68</v>
      </c>
      <c r="U612" t="str">
        <f>TRIM(CLEAN(tbl_Operations[[#This Row],[Location]]))</f>
        <v>Gurugram</v>
      </c>
      <c r="V612" t="str">
        <f>TRIM(CLEAN(tbl_Operations[[#This Row],[Channel]]))</f>
        <v>Teams</v>
      </c>
      <c r="W612" t="str">
        <f t="shared" si="45"/>
        <v>Employee Query</v>
      </c>
      <c r="X612" t="str">
        <f t="shared" si="46"/>
        <v>Procurement</v>
      </c>
      <c r="Y612" t="str">
        <f t="shared" si="47"/>
        <v>SLA Breach</v>
      </c>
      <c r="Z612" t="str">
        <f t="shared" si="48"/>
        <v>Normal</v>
      </c>
      <c r="AA612" t="str" cm="1">
        <f t="array" ref="AA612">_xlfn.IFS(
J612&lt;=K612*0.5,"Excellent",
J612&lt;=K612,"Good",
J612&lt;=K612*1.5,"At Risk",
TRUE,"Critical"
)</f>
        <v>Critical</v>
      </c>
      <c r="AB612" t="str">
        <f t="shared" si="49"/>
        <v>No Rework</v>
      </c>
    </row>
    <row r="613" spans="1:28" x14ac:dyDescent="0.3">
      <c r="A613" t="s">
        <v>695</v>
      </c>
      <c r="B613" s="1">
        <v>45698</v>
      </c>
      <c r="C613" t="s">
        <v>91</v>
      </c>
      <c r="D613" t="s">
        <v>60</v>
      </c>
      <c r="E613" t="s">
        <v>48</v>
      </c>
      <c r="F613" t="s">
        <v>61</v>
      </c>
      <c r="G613" t="s">
        <v>25</v>
      </c>
      <c r="H613" t="s">
        <v>75</v>
      </c>
      <c r="I613" t="s">
        <v>27</v>
      </c>
      <c r="J613">
        <v>13.4</v>
      </c>
      <c r="K613">
        <v>12</v>
      </c>
      <c r="L613" t="s">
        <v>63</v>
      </c>
      <c r="M613">
        <v>2</v>
      </c>
      <c r="N613">
        <v>3.8</v>
      </c>
      <c r="O613">
        <v>450</v>
      </c>
      <c r="P613">
        <v>6030</v>
      </c>
      <c r="Q613" t="s">
        <v>57</v>
      </c>
      <c r="R613">
        <v>2</v>
      </c>
      <c r="S613" t="s">
        <v>58</v>
      </c>
      <c r="T613" t="s">
        <v>31</v>
      </c>
      <c r="U613" t="str">
        <f>TRIM(CLEAN(tbl_Operations[[#This Row],[Location]]))</f>
        <v>Pune</v>
      </c>
      <c r="V613" t="str">
        <f>TRIM(CLEAN(tbl_Operations[[#This Row],[Channel]]))</f>
        <v>Email</v>
      </c>
      <c r="W613" t="str">
        <f t="shared" si="45"/>
        <v>Compliance Request</v>
      </c>
      <c r="X613" t="str">
        <f t="shared" si="46"/>
        <v>Operations</v>
      </c>
      <c r="Y613" t="str">
        <f t="shared" si="47"/>
        <v>SLA Breach</v>
      </c>
      <c r="Z613" t="str">
        <f t="shared" si="48"/>
        <v>Normal</v>
      </c>
      <c r="AA613" t="str" cm="1">
        <f t="array" ref="AA613">_xlfn.IFS(
J613&lt;=K613*0.5,"Excellent",
J613&lt;=K613,"Good",
J613&lt;=K613*1.5,"At Risk",
TRUE,"Critical"
)</f>
        <v>At Risk</v>
      </c>
      <c r="AB613" t="str">
        <f t="shared" si="49"/>
        <v>Reworked</v>
      </c>
    </row>
    <row r="614" spans="1:28" x14ac:dyDescent="0.3">
      <c r="A614" t="s">
        <v>696</v>
      </c>
      <c r="B614" s="1">
        <v>45971</v>
      </c>
      <c r="C614" t="s">
        <v>95</v>
      </c>
      <c r="D614" t="s">
        <v>60</v>
      </c>
      <c r="E614" t="s">
        <v>74</v>
      </c>
      <c r="F614" t="s">
        <v>61</v>
      </c>
      <c r="G614" t="s">
        <v>25</v>
      </c>
      <c r="H614" t="s">
        <v>26</v>
      </c>
      <c r="I614" t="s">
        <v>27</v>
      </c>
      <c r="J614">
        <v>31.1</v>
      </c>
      <c r="K614">
        <v>12</v>
      </c>
      <c r="L614" t="s">
        <v>63</v>
      </c>
      <c r="M614">
        <v>0</v>
      </c>
      <c r="N614">
        <v>4.3</v>
      </c>
      <c r="O614">
        <v>400</v>
      </c>
      <c r="P614">
        <v>12440</v>
      </c>
      <c r="Q614" t="s">
        <v>67</v>
      </c>
      <c r="R614">
        <v>11</v>
      </c>
      <c r="S614" t="s">
        <v>52</v>
      </c>
      <c r="T614" t="s">
        <v>31</v>
      </c>
      <c r="U614" t="str">
        <f>TRIM(CLEAN(tbl_Operations[[#This Row],[Location]]))</f>
        <v>Pune</v>
      </c>
      <c r="V614" t="str">
        <f>TRIM(CLEAN(tbl_Operations[[#This Row],[Channel]]))</f>
        <v>Email</v>
      </c>
      <c r="W614" t="str">
        <f t="shared" si="45"/>
        <v>System Issue</v>
      </c>
      <c r="X614" t="str">
        <f t="shared" si="46"/>
        <v>Sales</v>
      </c>
      <c r="Y614" t="str">
        <f t="shared" si="47"/>
        <v>SLA Breach</v>
      </c>
      <c r="Z614" t="str">
        <f t="shared" si="48"/>
        <v>Normal</v>
      </c>
      <c r="AA614" t="str" cm="1">
        <f t="array" ref="AA614">_xlfn.IFS(
J614&lt;=K614*0.5,"Excellent",
J614&lt;=K614,"Good",
J614&lt;=K614*1.5,"At Risk",
TRUE,"Critical"
)</f>
        <v>Critical</v>
      </c>
      <c r="AB614" t="str">
        <f t="shared" si="49"/>
        <v>No Rework</v>
      </c>
    </row>
    <row r="615" spans="1:28" x14ac:dyDescent="0.3">
      <c r="A615" t="s">
        <v>697</v>
      </c>
      <c r="B615" s="1">
        <v>45737</v>
      </c>
      <c r="C615" t="s">
        <v>54</v>
      </c>
      <c r="D615" t="s">
        <v>22</v>
      </c>
      <c r="E615" t="s">
        <v>48</v>
      </c>
      <c r="F615" t="s">
        <v>49</v>
      </c>
      <c r="G615" t="s">
        <v>42</v>
      </c>
      <c r="H615" t="s">
        <v>50</v>
      </c>
      <c r="I615" t="s">
        <v>27</v>
      </c>
      <c r="J615">
        <v>25.9</v>
      </c>
      <c r="K615">
        <v>48</v>
      </c>
      <c r="L615" t="s">
        <v>28</v>
      </c>
      <c r="M615">
        <v>1</v>
      </c>
      <c r="N615">
        <v>4.0999999999999996</v>
      </c>
      <c r="O615">
        <v>450</v>
      </c>
      <c r="P615">
        <v>11655</v>
      </c>
      <c r="Q615" t="s">
        <v>79</v>
      </c>
      <c r="R615">
        <v>3</v>
      </c>
      <c r="S615" t="s">
        <v>58</v>
      </c>
      <c r="T615" t="s">
        <v>45</v>
      </c>
      <c r="U615" t="str">
        <f>TRIM(CLEAN(tbl_Operations[[#This Row],[Location]]))</f>
        <v>Noida</v>
      </c>
      <c r="V615" t="str">
        <f>TRIM(CLEAN(tbl_Operations[[#This Row],[Channel]]))</f>
        <v>Portal</v>
      </c>
      <c r="W615" t="str">
        <f t="shared" si="45"/>
        <v>Compliance Request</v>
      </c>
      <c r="X615" t="str">
        <f t="shared" si="46"/>
        <v>Hr</v>
      </c>
      <c r="Y615" t="str">
        <f t="shared" si="47"/>
        <v>Within SLA</v>
      </c>
      <c r="Z615" t="str">
        <f t="shared" si="48"/>
        <v>Normal</v>
      </c>
      <c r="AA615" t="str" cm="1">
        <f t="array" ref="AA615">_xlfn.IFS(
J615&lt;=K615*0.5,"Excellent",
J615&lt;=K615,"Good",
J615&lt;=K615*1.5,"At Risk",
TRUE,"Critical"
)</f>
        <v>Good</v>
      </c>
      <c r="AB615" t="str">
        <f t="shared" si="49"/>
        <v>Reworked</v>
      </c>
    </row>
    <row r="616" spans="1:28" x14ac:dyDescent="0.3">
      <c r="A616" t="s">
        <v>698</v>
      </c>
      <c r="B616" s="1">
        <v>45924</v>
      </c>
      <c r="C616" t="s">
        <v>21</v>
      </c>
      <c r="D616" t="s">
        <v>41</v>
      </c>
      <c r="E616" t="s">
        <v>78</v>
      </c>
      <c r="F616" t="s">
        <v>146</v>
      </c>
      <c r="G616" t="s">
        <v>25</v>
      </c>
      <c r="H616" t="s">
        <v>26</v>
      </c>
      <c r="I616" t="s">
        <v>88</v>
      </c>
      <c r="J616">
        <v>17.2</v>
      </c>
      <c r="K616">
        <v>4</v>
      </c>
      <c r="L616" t="s">
        <v>63</v>
      </c>
      <c r="M616">
        <v>1</v>
      </c>
      <c r="N616">
        <v>4.5999999999999996</v>
      </c>
      <c r="O616">
        <v>350</v>
      </c>
      <c r="P616">
        <v>6020</v>
      </c>
      <c r="Q616" t="s">
        <v>83</v>
      </c>
      <c r="R616">
        <v>9</v>
      </c>
      <c r="S616" t="s">
        <v>37</v>
      </c>
      <c r="T616" t="s">
        <v>86</v>
      </c>
      <c r="U616" t="str">
        <f>TRIM(CLEAN(tbl_Operations[[#This Row],[Location]]))</f>
        <v>Bengaluru</v>
      </c>
      <c r="V616" t="str">
        <f>TRIM(CLEAN(tbl_Operations[[#This Row],[Channel]]))</f>
        <v>Email</v>
      </c>
      <c r="W616" t="str">
        <f t="shared" si="45"/>
        <v>Access Request</v>
      </c>
      <c r="X616" t="str">
        <f t="shared" si="46"/>
        <v>Customer Support</v>
      </c>
      <c r="Y616" t="str">
        <f t="shared" si="47"/>
        <v>SLA Breach</v>
      </c>
      <c r="Z616" t="str">
        <f t="shared" si="48"/>
        <v>Normal</v>
      </c>
      <c r="AA616" t="str" cm="1">
        <f t="array" ref="AA616">_xlfn.IFS(
J616&lt;=K616*0.5,"Excellent",
J616&lt;=K616,"Good",
J616&lt;=K616*1.5,"At Risk",
TRUE,"Critical"
)</f>
        <v>Critical</v>
      </c>
      <c r="AB616" t="str">
        <f t="shared" si="49"/>
        <v>Reworked</v>
      </c>
    </row>
    <row r="617" spans="1:28" x14ac:dyDescent="0.3">
      <c r="A617" t="s">
        <v>699</v>
      </c>
      <c r="B617" s="1">
        <v>45812</v>
      </c>
      <c r="C617" t="s">
        <v>95</v>
      </c>
      <c r="D617" t="s">
        <v>60</v>
      </c>
      <c r="E617" t="s">
        <v>48</v>
      </c>
      <c r="F617" t="s">
        <v>24</v>
      </c>
      <c r="G617" t="s">
        <v>25</v>
      </c>
      <c r="H617" t="s">
        <v>50</v>
      </c>
      <c r="I617" t="s">
        <v>27</v>
      </c>
      <c r="J617">
        <v>11.7</v>
      </c>
      <c r="K617">
        <v>24</v>
      </c>
      <c r="L617" t="s">
        <v>28</v>
      </c>
      <c r="M617">
        <v>1</v>
      </c>
      <c r="N617">
        <v>4.2</v>
      </c>
      <c r="O617">
        <v>450</v>
      </c>
      <c r="P617">
        <v>5265</v>
      </c>
      <c r="Q617" t="s">
        <v>29</v>
      </c>
      <c r="R617">
        <v>6</v>
      </c>
      <c r="S617" t="s">
        <v>30</v>
      </c>
      <c r="T617" t="s">
        <v>86</v>
      </c>
      <c r="U617" t="str">
        <f>TRIM(CLEAN(tbl_Operations[[#This Row],[Location]]))</f>
        <v>Pune</v>
      </c>
      <c r="V617" t="str">
        <f>TRIM(CLEAN(tbl_Operations[[#This Row],[Channel]]))</f>
        <v>Email</v>
      </c>
      <c r="W617" t="str">
        <f t="shared" si="45"/>
        <v>Compliance Request</v>
      </c>
      <c r="X617" t="str">
        <f t="shared" si="46"/>
        <v>Sales</v>
      </c>
      <c r="Y617" t="str">
        <f t="shared" si="47"/>
        <v>Within SLA</v>
      </c>
      <c r="Z617" t="str">
        <f t="shared" si="48"/>
        <v>Normal</v>
      </c>
      <c r="AA617" t="str" cm="1">
        <f t="array" ref="AA617">_xlfn.IFS(
J617&lt;=K617*0.5,"Excellent",
J617&lt;=K617,"Good",
J617&lt;=K617*1.5,"At Risk",
TRUE,"Critical"
)</f>
        <v>Excellent</v>
      </c>
      <c r="AB617" t="str">
        <f t="shared" si="49"/>
        <v>Reworked</v>
      </c>
    </row>
    <row r="618" spans="1:28" x14ac:dyDescent="0.3">
      <c r="A618" t="s">
        <v>700</v>
      </c>
      <c r="B618" s="1">
        <v>45693</v>
      </c>
      <c r="C618" t="s">
        <v>21</v>
      </c>
      <c r="D618" t="s">
        <v>34</v>
      </c>
      <c r="E618" t="s">
        <v>23</v>
      </c>
      <c r="F618" t="s">
        <v>24</v>
      </c>
      <c r="G618" t="s">
        <v>42</v>
      </c>
      <c r="H618" t="s">
        <v>66</v>
      </c>
      <c r="I618" t="s">
        <v>27</v>
      </c>
      <c r="J618">
        <v>14</v>
      </c>
      <c r="K618">
        <v>24</v>
      </c>
      <c r="L618" t="s">
        <v>28</v>
      </c>
      <c r="M618">
        <v>0</v>
      </c>
      <c r="N618">
        <v>4.8</v>
      </c>
      <c r="O618">
        <v>320</v>
      </c>
      <c r="P618">
        <v>4480</v>
      </c>
      <c r="Q618" t="s">
        <v>57</v>
      </c>
      <c r="R618">
        <v>2</v>
      </c>
      <c r="S618" t="s">
        <v>58</v>
      </c>
      <c r="T618" t="s">
        <v>86</v>
      </c>
      <c r="U618" t="str">
        <f>TRIM(CLEAN(tbl_Operations[[#This Row],[Location]]))</f>
        <v>Mumbai</v>
      </c>
      <c r="V618" t="str">
        <f>TRIM(CLEAN(tbl_Operations[[#This Row],[Channel]]))</f>
        <v>Portal</v>
      </c>
      <c r="W618" t="str">
        <f t="shared" si="45"/>
        <v>Invoice Query</v>
      </c>
      <c r="X618" t="str">
        <f t="shared" si="46"/>
        <v>Customer Support</v>
      </c>
      <c r="Y618" t="str">
        <f t="shared" si="47"/>
        <v>Within SLA</v>
      </c>
      <c r="Z618" t="str">
        <f t="shared" si="48"/>
        <v>Normal</v>
      </c>
      <c r="AA618" t="str" cm="1">
        <f t="array" ref="AA618">_xlfn.IFS(
J618&lt;=K618*0.5,"Excellent",
J618&lt;=K618,"Good",
J618&lt;=K618*1.5,"At Risk",
TRUE,"Critical"
)</f>
        <v>Good</v>
      </c>
      <c r="AB618" t="str">
        <f t="shared" si="49"/>
        <v>No Rework</v>
      </c>
    </row>
    <row r="619" spans="1:28" x14ac:dyDescent="0.3">
      <c r="A619" t="s">
        <v>701</v>
      </c>
      <c r="B619" s="1">
        <v>45937</v>
      </c>
      <c r="C619" t="s">
        <v>95</v>
      </c>
      <c r="D619" t="s">
        <v>73</v>
      </c>
      <c r="E619" t="s">
        <v>48</v>
      </c>
      <c r="F619" t="s">
        <v>24</v>
      </c>
      <c r="G619" t="s">
        <v>25</v>
      </c>
      <c r="H619" t="s">
        <v>26</v>
      </c>
      <c r="I619" t="s">
        <v>27</v>
      </c>
      <c r="J619">
        <v>5.4</v>
      </c>
      <c r="K619">
        <v>24</v>
      </c>
      <c r="L619" t="s">
        <v>28</v>
      </c>
      <c r="M619">
        <v>0</v>
      </c>
      <c r="N619">
        <v>4.4000000000000004</v>
      </c>
      <c r="O619">
        <v>400</v>
      </c>
      <c r="P619">
        <v>2160</v>
      </c>
      <c r="Q619" t="s">
        <v>51</v>
      </c>
      <c r="R619">
        <v>10</v>
      </c>
      <c r="S619" t="s">
        <v>52</v>
      </c>
      <c r="T619" t="s">
        <v>38</v>
      </c>
      <c r="U619" t="str">
        <f>TRIM(CLEAN(tbl_Operations[[#This Row],[Location]]))</f>
        <v>Chennai</v>
      </c>
      <c r="V619" t="str">
        <f>TRIM(CLEAN(tbl_Operations[[#This Row],[Channel]]))</f>
        <v>Email</v>
      </c>
      <c r="W619" t="str">
        <f t="shared" si="45"/>
        <v>Compliance Request</v>
      </c>
      <c r="X619" t="str">
        <f t="shared" si="46"/>
        <v>Sales</v>
      </c>
      <c r="Y619" t="str">
        <f t="shared" si="47"/>
        <v>Within SLA</v>
      </c>
      <c r="Z619" t="str">
        <f t="shared" si="48"/>
        <v>Normal</v>
      </c>
      <c r="AA619" t="str" cm="1">
        <f t="array" ref="AA619">_xlfn.IFS(
J619&lt;=K619*0.5,"Excellent",
J619&lt;=K619,"Good",
J619&lt;=K619*1.5,"At Risk",
TRUE,"Critical"
)</f>
        <v>Excellent</v>
      </c>
      <c r="AB619" t="str">
        <f t="shared" si="49"/>
        <v>No Rework</v>
      </c>
    </row>
    <row r="620" spans="1:28" x14ac:dyDescent="0.3">
      <c r="A620" t="s">
        <v>702</v>
      </c>
      <c r="B620" s="1">
        <v>45741</v>
      </c>
      <c r="C620" t="s">
        <v>54</v>
      </c>
      <c r="D620" t="s">
        <v>34</v>
      </c>
      <c r="E620" t="s">
        <v>92</v>
      </c>
      <c r="F620" t="s">
        <v>24</v>
      </c>
      <c r="G620" t="s">
        <v>42</v>
      </c>
      <c r="H620" t="s">
        <v>43</v>
      </c>
      <c r="I620" t="s">
        <v>27</v>
      </c>
      <c r="J620">
        <v>11.8</v>
      </c>
      <c r="K620">
        <v>24</v>
      </c>
      <c r="L620" t="s">
        <v>28</v>
      </c>
      <c r="M620">
        <v>1</v>
      </c>
      <c r="N620">
        <v>5</v>
      </c>
      <c r="O620">
        <v>450</v>
      </c>
      <c r="P620">
        <v>5310</v>
      </c>
      <c r="Q620" t="s">
        <v>79</v>
      </c>
      <c r="R620">
        <v>3</v>
      </c>
      <c r="S620" t="s">
        <v>58</v>
      </c>
      <c r="T620" t="s">
        <v>38</v>
      </c>
      <c r="U620" t="str">
        <f>TRIM(CLEAN(tbl_Operations[[#This Row],[Location]]))</f>
        <v>Mumbai</v>
      </c>
      <c r="V620" t="str">
        <f>TRIM(CLEAN(tbl_Operations[[#This Row],[Channel]]))</f>
        <v>Portal</v>
      </c>
      <c r="W620" t="str">
        <f t="shared" si="45"/>
        <v>Report Request</v>
      </c>
      <c r="X620" t="str">
        <f t="shared" si="46"/>
        <v>Hr</v>
      </c>
      <c r="Y620" t="str">
        <f t="shared" si="47"/>
        <v>Within SLA</v>
      </c>
      <c r="Z620" t="str">
        <f t="shared" si="48"/>
        <v>Normal</v>
      </c>
      <c r="AA620" t="str" cm="1">
        <f t="array" ref="AA620">_xlfn.IFS(
J620&lt;=K620*0.5,"Excellent",
J620&lt;=K620,"Good",
J620&lt;=K620*1.5,"At Risk",
TRUE,"Critical"
)</f>
        <v>Excellent</v>
      </c>
      <c r="AB620" t="str">
        <f t="shared" si="49"/>
        <v>Reworked</v>
      </c>
    </row>
    <row r="621" spans="1:28" x14ac:dyDescent="0.3">
      <c r="A621" t="s">
        <v>703</v>
      </c>
      <c r="B621" s="1">
        <v>45716</v>
      </c>
      <c r="C621" t="s">
        <v>91</v>
      </c>
      <c r="D621" t="s">
        <v>41</v>
      </c>
      <c r="E621" t="s">
        <v>74</v>
      </c>
      <c r="F621" t="s">
        <v>49</v>
      </c>
      <c r="G621" t="s">
        <v>42</v>
      </c>
      <c r="H621" t="s">
        <v>50</v>
      </c>
      <c r="I621" t="s">
        <v>27</v>
      </c>
      <c r="J621">
        <v>13.4</v>
      </c>
      <c r="K621">
        <v>48</v>
      </c>
      <c r="L621" t="s">
        <v>28</v>
      </c>
      <c r="M621">
        <v>0</v>
      </c>
      <c r="N621">
        <v>4.8</v>
      </c>
      <c r="O621">
        <v>280</v>
      </c>
      <c r="P621">
        <v>3752</v>
      </c>
      <c r="Q621" t="s">
        <v>57</v>
      </c>
      <c r="R621">
        <v>2</v>
      </c>
      <c r="S621" t="s">
        <v>58</v>
      </c>
      <c r="T621" t="s">
        <v>45</v>
      </c>
      <c r="U621" t="str">
        <f>TRIM(CLEAN(tbl_Operations[[#This Row],[Location]]))</f>
        <v>Bengaluru</v>
      </c>
      <c r="V621" t="str">
        <f>TRIM(CLEAN(tbl_Operations[[#This Row],[Channel]]))</f>
        <v>Portal</v>
      </c>
      <c r="W621" t="str">
        <f t="shared" si="45"/>
        <v>System Issue</v>
      </c>
      <c r="X621" t="str">
        <f t="shared" si="46"/>
        <v>Operations</v>
      </c>
      <c r="Y621" t="str">
        <f t="shared" si="47"/>
        <v>Within SLA</v>
      </c>
      <c r="Z621" t="str">
        <f t="shared" si="48"/>
        <v>Normal</v>
      </c>
      <c r="AA621" t="str" cm="1">
        <f t="array" ref="AA621">_xlfn.IFS(
J621&lt;=K621*0.5,"Excellent",
J621&lt;=K621,"Good",
J621&lt;=K621*1.5,"At Risk",
TRUE,"Critical"
)</f>
        <v>Excellent</v>
      </c>
      <c r="AB621" t="str">
        <f t="shared" si="49"/>
        <v>No Rework</v>
      </c>
    </row>
    <row r="622" spans="1:28" x14ac:dyDescent="0.3">
      <c r="A622" t="s">
        <v>704</v>
      </c>
      <c r="B622" s="1">
        <v>45979</v>
      </c>
      <c r="C622" t="s">
        <v>54</v>
      </c>
      <c r="D622" t="s">
        <v>22</v>
      </c>
      <c r="E622" t="s">
        <v>78</v>
      </c>
      <c r="F622" t="s">
        <v>24</v>
      </c>
      <c r="G622" t="s">
        <v>25</v>
      </c>
      <c r="H622" t="s">
        <v>26</v>
      </c>
      <c r="I622" t="s">
        <v>27</v>
      </c>
      <c r="J622">
        <v>15.5</v>
      </c>
      <c r="K622">
        <v>24</v>
      </c>
      <c r="L622" t="s">
        <v>28</v>
      </c>
      <c r="M622">
        <v>0</v>
      </c>
      <c r="N622">
        <v>4.9000000000000004</v>
      </c>
      <c r="O622">
        <v>280</v>
      </c>
      <c r="P622">
        <v>4340</v>
      </c>
      <c r="Q622" t="s">
        <v>67</v>
      </c>
      <c r="R622">
        <v>11</v>
      </c>
      <c r="S622" t="s">
        <v>52</v>
      </c>
      <c r="T622" t="s">
        <v>38</v>
      </c>
      <c r="U622" t="str">
        <f>TRIM(CLEAN(tbl_Operations[[#This Row],[Location]]))</f>
        <v>Noida</v>
      </c>
      <c r="V622" t="str">
        <f>TRIM(CLEAN(tbl_Operations[[#This Row],[Channel]]))</f>
        <v>Email</v>
      </c>
      <c r="W622" t="str">
        <f t="shared" si="45"/>
        <v>Access Request</v>
      </c>
      <c r="X622" t="str">
        <f t="shared" si="46"/>
        <v>Hr</v>
      </c>
      <c r="Y622" t="str">
        <f t="shared" si="47"/>
        <v>Within SLA</v>
      </c>
      <c r="Z622" t="str">
        <f t="shared" si="48"/>
        <v>Normal</v>
      </c>
      <c r="AA622" t="str" cm="1">
        <f t="array" ref="AA622">_xlfn.IFS(
J622&lt;=K622*0.5,"Excellent",
J622&lt;=K622,"Good",
J622&lt;=K622*1.5,"At Risk",
TRUE,"Critical"
)</f>
        <v>Good</v>
      </c>
      <c r="AB622" t="str">
        <f t="shared" si="49"/>
        <v>No Rework</v>
      </c>
    </row>
    <row r="623" spans="1:28" x14ac:dyDescent="0.3">
      <c r="A623" t="s">
        <v>705</v>
      </c>
      <c r="B623" s="1">
        <v>45687</v>
      </c>
      <c r="C623" t="s">
        <v>54</v>
      </c>
      <c r="D623" t="s">
        <v>41</v>
      </c>
      <c r="E623" t="s">
        <v>70</v>
      </c>
      <c r="F623" t="s">
        <v>49</v>
      </c>
      <c r="G623" t="s">
        <v>62</v>
      </c>
      <c r="H623" t="s">
        <v>43</v>
      </c>
      <c r="I623" t="s">
        <v>27</v>
      </c>
      <c r="J623">
        <v>12.2</v>
      </c>
      <c r="K623">
        <v>48</v>
      </c>
      <c r="L623" t="s">
        <v>28</v>
      </c>
      <c r="M623">
        <v>2</v>
      </c>
      <c r="N623">
        <v>3.7</v>
      </c>
      <c r="O623">
        <v>450</v>
      </c>
      <c r="P623">
        <v>5490</v>
      </c>
      <c r="Q623" t="s">
        <v>64</v>
      </c>
      <c r="R623">
        <v>1</v>
      </c>
      <c r="S623" t="s">
        <v>58</v>
      </c>
      <c r="T623" t="s">
        <v>84</v>
      </c>
      <c r="U623" t="str">
        <f>TRIM(CLEAN(tbl_Operations[[#This Row],[Location]]))</f>
        <v>Bengaluru</v>
      </c>
      <c r="V623" t="str">
        <f>TRIM(CLEAN(tbl_Operations[[#This Row],[Channel]]))</f>
        <v>Teams</v>
      </c>
      <c r="W623" t="str">
        <f t="shared" si="45"/>
        <v>Data Correction</v>
      </c>
      <c r="X623" t="str">
        <f t="shared" si="46"/>
        <v>Hr</v>
      </c>
      <c r="Y623" t="str">
        <f t="shared" si="47"/>
        <v>Within SLA</v>
      </c>
      <c r="Z623" t="str">
        <f t="shared" si="48"/>
        <v>Normal</v>
      </c>
      <c r="AA623" t="str" cm="1">
        <f t="array" ref="AA623">_xlfn.IFS(
J623&lt;=K623*0.5,"Excellent",
J623&lt;=K623,"Good",
J623&lt;=K623*1.5,"At Risk",
TRUE,"Critical"
)</f>
        <v>Excellent</v>
      </c>
      <c r="AB623" t="str">
        <f t="shared" si="49"/>
        <v>Reworked</v>
      </c>
    </row>
    <row r="624" spans="1:28" x14ac:dyDescent="0.3">
      <c r="A624" t="s">
        <v>706</v>
      </c>
      <c r="B624" s="1">
        <v>45769</v>
      </c>
      <c r="C624" t="s">
        <v>54</v>
      </c>
      <c r="D624" t="s">
        <v>41</v>
      </c>
      <c r="E624" t="s">
        <v>92</v>
      </c>
      <c r="F624" t="s">
        <v>49</v>
      </c>
      <c r="G624" t="s">
        <v>42</v>
      </c>
      <c r="H624" t="s">
        <v>26</v>
      </c>
      <c r="I624" t="s">
        <v>27</v>
      </c>
      <c r="J624">
        <v>4.7</v>
      </c>
      <c r="K624">
        <v>48</v>
      </c>
      <c r="L624" t="s">
        <v>28</v>
      </c>
      <c r="M624">
        <v>0</v>
      </c>
      <c r="N624">
        <v>5</v>
      </c>
      <c r="O624">
        <v>400</v>
      </c>
      <c r="P624">
        <v>1880</v>
      </c>
      <c r="Q624" t="s">
        <v>89</v>
      </c>
      <c r="R624">
        <v>4</v>
      </c>
      <c r="S624" t="s">
        <v>30</v>
      </c>
      <c r="T624" t="s">
        <v>38</v>
      </c>
      <c r="U624" t="str">
        <f>TRIM(CLEAN(tbl_Operations[[#This Row],[Location]]))</f>
        <v>Bengaluru</v>
      </c>
      <c r="V624" t="str">
        <f>TRIM(CLEAN(tbl_Operations[[#This Row],[Channel]]))</f>
        <v>Portal</v>
      </c>
      <c r="W624" t="str">
        <f t="shared" si="45"/>
        <v>Report Request</v>
      </c>
      <c r="X624" t="str">
        <f t="shared" si="46"/>
        <v>Hr</v>
      </c>
      <c r="Y624" t="str">
        <f t="shared" si="47"/>
        <v>Within SLA</v>
      </c>
      <c r="Z624" t="str">
        <f t="shared" si="48"/>
        <v>Normal</v>
      </c>
      <c r="AA624" t="str" cm="1">
        <f t="array" ref="AA624">_xlfn.IFS(
J624&lt;=K624*0.5,"Excellent",
J624&lt;=K624,"Good",
J624&lt;=K624*1.5,"At Risk",
TRUE,"Critical"
)</f>
        <v>Excellent</v>
      </c>
      <c r="AB624" t="str">
        <f t="shared" si="49"/>
        <v>No Rework</v>
      </c>
    </row>
    <row r="625" spans="1:28" x14ac:dyDescent="0.3">
      <c r="A625" t="s">
        <v>707</v>
      </c>
      <c r="B625" s="1">
        <v>45760</v>
      </c>
      <c r="C625" t="s">
        <v>40</v>
      </c>
      <c r="D625" t="s">
        <v>55</v>
      </c>
      <c r="E625" t="s">
        <v>70</v>
      </c>
      <c r="F625" t="s">
        <v>24</v>
      </c>
      <c r="G625" t="s">
        <v>25</v>
      </c>
      <c r="H625" t="s">
        <v>26</v>
      </c>
      <c r="I625" t="s">
        <v>27</v>
      </c>
      <c r="J625">
        <v>6.5</v>
      </c>
      <c r="K625">
        <v>24</v>
      </c>
      <c r="L625" t="s">
        <v>28</v>
      </c>
      <c r="M625">
        <v>1</v>
      </c>
      <c r="N625" t="s">
        <v>5094</v>
      </c>
      <c r="O625">
        <v>320</v>
      </c>
      <c r="P625">
        <v>2080</v>
      </c>
      <c r="Q625" t="s">
        <v>89</v>
      </c>
      <c r="R625">
        <v>4</v>
      </c>
      <c r="S625" t="s">
        <v>30</v>
      </c>
      <c r="T625" t="s">
        <v>102</v>
      </c>
      <c r="U625" t="str">
        <f>TRIM(CLEAN(tbl_Operations[[#This Row],[Location]]))</f>
        <v>Hyderabad</v>
      </c>
      <c r="V625" t="str">
        <f>TRIM(CLEAN(tbl_Operations[[#This Row],[Channel]]))</f>
        <v>Email</v>
      </c>
      <c r="W625" t="str">
        <f t="shared" si="45"/>
        <v>Data Correction</v>
      </c>
      <c r="X625" t="str">
        <f t="shared" si="46"/>
        <v>Procurement</v>
      </c>
      <c r="Y625" t="str">
        <f t="shared" si="47"/>
        <v>Within SLA</v>
      </c>
      <c r="Z625" t="str">
        <f t="shared" si="48"/>
        <v>Normal</v>
      </c>
      <c r="AA625" t="str" cm="1">
        <f t="array" ref="AA625">_xlfn.IFS(
J625&lt;=K625*0.5,"Excellent",
J625&lt;=K625,"Good",
J625&lt;=K625*1.5,"At Risk",
TRUE,"Critical"
)</f>
        <v>Excellent</v>
      </c>
      <c r="AB625" t="str">
        <f t="shared" si="49"/>
        <v>Reworked</v>
      </c>
    </row>
    <row r="626" spans="1:28" x14ac:dyDescent="0.3">
      <c r="A626" t="s">
        <v>708</v>
      </c>
      <c r="B626" s="1">
        <v>45848</v>
      </c>
      <c r="C626" t="s">
        <v>54</v>
      </c>
      <c r="D626" t="s">
        <v>60</v>
      </c>
      <c r="E626" t="s">
        <v>23</v>
      </c>
      <c r="F626" t="s">
        <v>24</v>
      </c>
      <c r="G626" t="s">
        <v>25</v>
      </c>
      <c r="H626" t="s">
        <v>26</v>
      </c>
      <c r="I626" t="s">
        <v>88</v>
      </c>
      <c r="J626">
        <v>17.8</v>
      </c>
      <c r="K626">
        <v>24</v>
      </c>
      <c r="L626" t="s">
        <v>28</v>
      </c>
      <c r="M626">
        <v>2</v>
      </c>
      <c r="N626">
        <v>3.7</v>
      </c>
      <c r="O626">
        <v>320</v>
      </c>
      <c r="P626">
        <v>5696</v>
      </c>
      <c r="Q626" t="s">
        <v>114</v>
      </c>
      <c r="R626">
        <v>7</v>
      </c>
      <c r="S626" t="s">
        <v>37</v>
      </c>
      <c r="T626" t="s">
        <v>84</v>
      </c>
      <c r="U626" t="str">
        <f>TRIM(CLEAN(tbl_Operations[[#This Row],[Location]]))</f>
        <v>Pune</v>
      </c>
      <c r="V626" t="str">
        <f>TRIM(CLEAN(tbl_Operations[[#This Row],[Channel]]))</f>
        <v>Email</v>
      </c>
      <c r="W626" t="str">
        <f t="shared" si="45"/>
        <v>Invoice Query</v>
      </c>
      <c r="X626" t="str">
        <f t="shared" si="46"/>
        <v>Hr</v>
      </c>
      <c r="Y626" t="str">
        <f t="shared" si="47"/>
        <v>Within SLA</v>
      </c>
      <c r="Z626" t="str">
        <f t="shared" si="48"/>
        <v>Normal</v>
      </c>
      <c r="AA626" t="str" cm="1">
        <f t="array" ref="AA626">_xlfn.IFS(
J626&lt;=K626*0.5,"Excellent",
J626&lt;=K626,"Good",
J626&lt;=K626*1.5,"At Risk",
TRUE,"Critical"
)</f>
        <v>Good</v>
      </c>
      <c r="AB626" t="str">
        <f t="shared" si="49"/>
        <v>Reworked</v>
      </c>
    </row>
    <row r="627" spans="1:28" x14ac:dyDescent="0.3">
      <c r="A627" t="s">
        <v>709</v>
      </c>
      <c r="B627" s="1">
        <v>45827</v>
      </c>
      <c r="C627" t="s">
        <v>40</v>
      </c>
      <c r="D627" t="s">
        <v>34</v>
      </c>
      <c r="E627" t="s">
        <v>56</v>
      </c>
      <c r="F627" t="s">
        <v>49</v>
      </c>
      <c r="G627" t="s">
        <v>42</v>
      </c>
      <c r="H627" t="s">
        <v>50</v>
      </c>
      <c r="I627" t="s">
        <v>27</v>
      </c>
      <c r="J627">
        <v>4.3</v>
      </c>
      <c r="K627">
        <v>48</v>
      </c>
      <c r="L627" t="s">
        <v>28</v>
      </c>
      <c r="M627">
        <v>1</v>
      </c>
      <c r="N627">
        <v>4.5999999999999996</v>
      </c>
      <c r="O627">
        <v>450</v>
      </c>
      <c r="P627">
        <v>1935</v>
      </c>
      <c r="Q627" t="s">
        <v>29</v>
      </c>
      <c r="R627">
        <v>6</v>
      </c>
      <c r="S627" t="s">
        <v>30</v>
      </c>
      <c r="T627" t="s">
        <v>84</v>
      </c>
      <c r="U627" t="str">
        <f>TRIM(CLEAN(tbl_Operations[[#This Row],[Location]]))</f>
        <v>Mumbai</v>
      </c>
      <c r="V627" t="str">
        <f>TRIM(CLEAN(tbl_Operations[[#This Row],[Channel]]))</f>
        <v>Portal</v>
      </c>
      <c r="W627" t="str">
        <f t="shared" si="45"/>
        <v>Vendor Query</v>
      </c>
      <c r="X627" t="str">
        <f t="shared" si="46"/>
        <v>Procurement</v>
      </c>
      <c r="Y627" t="str">
        <f t="shared" si="47"/>
        <v>Within SLA</v>
      </c>
      <c r="Z627" t="str">
        <f t="shared" si="48"/>
        <v>Normal</v>
      </c>
      <c r="AA627" t="str" cm="1">
        <f t="array" ref="AA627">_xlfn.IFS(
J627&lt;=K627*0.5,"Excellent",
J627&lt;=K627,"Good",
J627&lt;=K627*1.5,"At Risk",
TRUE,"Critical"
)</f>
        <v>Excellent</v>
      </c>
      <c r="AB627" t="str">
        <f t="shared" si="49"/>
        <v>Reworked</v>
      </c>
    </row>
    <row r="628" spans="1:28" x14ac:dyDescent="0.3">
      <c r="A628" t="s">
        <v>710</v>
      </c>
      <c r="B628" s="1">
        <v>45902</v>
      </c>
      <c r="C628" t="s">
        <v>21</v>
      </c>
      <c r="D628" t="s">
        <v>34</v>
      </c>
      <c r="E628" t="s">
        <v>48</v>
      </c>
      <c r="F628" t="s">
        <v>541</v>
      </c>
      <c r="G628" t="s">
        <v>25</v>
      </c>
      <c r="H628" t="s">
        <v>75</v>
      </c>
      <c r="I628" t="s">
        <v>88</v>
      </c>
      <c r="J628">
        <v>1.5</v>
      </c>
      <c r="K628">
        <v>48</v>
      </c>
      <c r="L628" t="s">
        <v>28</v>
      </c>
      <c r="M628">
        <v>1</v>
      </c>
      <c r="N628">
        <v>5</v>
      </c>
      <c r="O628">
        <v>320</v>
      </c>
      <c r="P628">
        <v>480</v>
      </c>
      <c r="Q628" t="s">
        <v>83</v>
      </c>
      <c r="R628">
        <v>9</v>
      </c>
      <c r="S628" t="s">
        <v>37</v>
      </c>
      <c r="T628" t="s">
        <v>38</v>
      </c>
      <c r="U628" t="str">
        <f>TRIM(CLEAN(tbl_Operations[[#This Row],[Location]]))</f>
        <v>Mumbai</v>
      </c>
      <c r="V628" t="str">
        <f>TRIM(CLEAN(tbl_Operations[[#This Row],[Channel]]))</f>
        <v>Email</v>
      </c>
      <c r="W628" t="str">
        <f t="shared" si="45"/>
        <v>Compliance Request</v>
      </c>
      <c r="X628" t="str">
        <f t="shared" si="46"/>
        <v>Customer Support</v>
      </c>
      <c r="Y628" t="str">
        <f t="shared" si="47"/>
        <v>Within SLA</v>
      </c>
      <c r="Z628" t="str">
        <f t="shared" si="48"/>
        <v>Normal</v>
      </c>
      <c r="AA628" t="str" cm="1">
        <f t="array" ref="AA628">_xlfn.IFS(
J628&lt;=K628*0.5,"Excellent",
J628&lt;=K628,"Good",
J628&lt;=K628*1.5,"At Risk",
TRUE,"Critical"
)</f>
        <v>Excellent</v>
      </c>
      <c r="AB628" t="str">
        <f t="shared" si="49"/>
        <v>Reworked</v>
      </c>
    </row>
    <row r="629" spans="1:28" x14ac:dyDescent="0.3">
      <c r="A629" t="s">
        <v>711</v>
      </c>
      <c r="B629" s="1">
        <v>45743</v>
      </c>
      <c r="C629" t="s">
        <v>95</v>
      </c>
      <c r="D629" t="s">
        <v>73</v>
      </c>
      <c r="E629" t="s">
        <v>74</v>
      </c>
      <c r="F629" t="s">
        <v>24</v>
      </c>
      <c r="G629" t="s">
        <v>62</v>
      </c>
      <c r="H629" t="s">
        <v>26</v>
      </c>
      <c r="I629" t="s">
        <v>27</v>
      </c>
      <c r="J629">
        <v>3.1</v>
      </c>
      <c r="K629">
        <v>24</v>
      </c>
      <c r="L629" t="s">
        <v>28</v>
      </c>
      <c r="M629">
        <v>1</v>
      </c>
      <c r="N629">
        <v>4.8</v>
      </c>
      <c r="O629">
        <v>400</v>
      </c>
      <c r="P629">
        <v>1240</v>
      </c>
      <c r="Q629" t="s">
        <v>79</v>
      </c>
      <c r="R629">
        <v>3</v>
      </c>
      <c r="S629" t="s">
        <v>58</v>
      </c>
      <c r="T629" t="s">
        <v>84</v>
      </c>
      <c r="U629" t="str">
        <f>TRIM(CLEAN(tbl_Operations[[#This Row],[Location]]))</f>
        <v>Chennai</v>
      </c>
      <c r="V629" t="str">
        <f>TRIM(CLEAN(tbl_Operations[[#This Row],[Channel]]))</f>
        <v>Teams</v>
      </c>
      <c r="W629" t="str">
        <f t="shared" si="45"/>
        <v>System Issue</v>
      </c>
      <c r="X629" t="str">
        <f t="shared" si="46"/>
        <v>Sales</v>
      </c>
      <c r="Y629" t="str">
        <f t="shared" si="47"/>
        <v>Within SLA</v>
      </c>
      <c r="Z629" t="str">
        <f t="shared" si="48"/>
        <v>Normal</v>
      </c>
      <c r="AA629" t="str" cm="1">
        <f t="array" ref="AA629">_xlfn.IFS(
J629&lt;=K629*0.5,"Excellent",
J629&lt;=K629,"Good",
J629&lt;=K629*1.5,"At Risk",
TRUE,"Critical"
)</f>
        <v>Excellent</v>
      </c>
      <c r="AB629" t="str">
        <f t="shared" si="49"/>
        <v>Reworked</v>
      </c>
    </row>
    <row r="630" spans="1:28" x14ac:dyDescent="0.3">
      <c r="A630" t="s">
        <v>712</v>
      </c>
      <c r="B630" s="1">
        <v>45919</v>
      </c>
      <c r="C630" t="s">
        <v>54</v>
      </c>
      <c r="D630" t="s">
        <v>73</v>
      </c>
      <c r="E630" t="s">
        <v>23</v>
      </c>
      <c r="F630" t="s">
        <v>24</v>
      </c>
      <c r="G630" t="s">
        <v>42</v>
      </c>
      <c r="H630" t="s">
        <v>75</v>
      </c>
      <c r="I630" t="s">
        <v>27</v>
      </c>
      <c r="J630">
        <v>10.8</v>
      </c>
      <c r="K630">
        <v>24</v>
      </c>
      <c r="L630" t="s">
        <v>28</v>
      </c>
      <c r="M630">
        <v>1</v>
      </c>
      <c r="N630">
        <v>4.4000000000000004</v>
      </c>
      <c r="O630">
        <v>350</v>
      </c>
      <c r="P630">
        <v>3780</v>
      </c>
      <c r="Q630" t="s">
        <v>83</v>
      </c>
      <c r="R630">
        <v>9</v>
      </c>
      <c r="S630" t="s">
        <v>37</v>
      </c>
      <c r="T630" t="s">
        <v>45</v>
      </c>
      <c r="U630" t="str">
        <f>TRIM(CLEAN(tbl_Operations[[#This Row],[Location]]))</f>
        <v>Chennai</v>
      </c>
      <c r="V630" t="str">
        <f>TRIM(CLEAN(tbl_Operations[[#This Row],[Channel]]))</f>
        <v>Portal</v>
      </c>
      <c r="W630" t="str">
        <f t="shared" si="45"/>
        <v>Invoice Query</v>
      </c>
      <c r="X630" t="str">
        <f t="shared" si="46"/>
        <v>Hr</v>
      </c>
      <c r="Y630" t="str">
        <f t="shared" si="47"/>
        <v>Within SLA</v>
      </c>
      <c r="Z630" t="str">
        <f t="shared" si="48"/>
        <v>Normal</v>
      </c>
      <c r="AA630" t="str" cm="1">
        <f t="array" ref="AA630">_xlfn.IFS(
J630&lt;=K630*0.5,"Excellent",
J630&lt;=K630,"Good",
J630&lt;=K630*1.5,"At Risk",
TRUE,"Critical"
)</f>
        <v>Excellent</v>
      </c>
      <c r="AB630" t="str">
        <f t="shared" si="49"/>
        <v>Reworked</v>
      </c>
    </row>
    <row r="631" spans="1:28" x14ac:dyDescent="0.3">
      <c r="A631" t="s">
        <v>713</v>
      </c>
      <c r="B631" s="1">
        <v>45788</v>
      </c>
      <c r="C631" t="s">
        <v>21</v>
      </c>
      <c r="D631" t="s">
        <v>22</v>
      </c>
      <c r="E631" t="s">
        <v>48</v>
      </c>
      <c r="F631" t="s">
        <v>24</v>
      </c>
      <c r="G631" t="s">
        <v>42</v>
      </c>
      <c r="H631" t="s">
        <v>26</v>
      </c>
      <c r="I631" t="s">
        <v>27</v>
      </c>
      <c r="J631">
        <v>10.5</v>
      </c>
      <c r="K631">
        <v>24</v>
      </c>
      <c r="L631" t="s">
        <v>28</v>
      </c>
      <c r="M631">
        <v>0</v>
      </c>
      <c r="N631">
        <v>4.5</v>
      </c>
      <c r="O631">
        <v>320</v>
      </c>
      <c r="P631">
        <v>3360</v>
      </c>
      <c r="Q631" t="s">
        <v>44</v>
      </c>
      <c r="R631">
        <v>5</v>
      </c>
      <c r="S631" t="s">
        <v>30</v>
      </c>
      <c r="T631" t="s">
        <v>102</v>
      </c>
      <c r="U631" t="str">
        <f>TRIM(CLEAN(tbl_Operations[[#This Row],[Location]]))</f>
        <v>Noida</v>
      </c>
      <c r="V631" t="str">
        <f>TRIM(CLEAN(tbl_Operations[[#This Row],[Channel]]))</f>
        <v>Portal</v>
      </c>
      <c r="W631" t="str">
        <f t="shared" si="45"/>
        <v>Compliance Request</v>
      </c>
      <c r="X631" t="str">
        <f t="shared" si="46"/>
        <v>Customer Support</v>
      </c>
      <c r="Y631" t="str">
        <f t="shared" si="47"/>
        <v>Within SLA</v>
      </c>
      <c r="Z631" t="str">
        <f t="shared" si="48"/>
        <v>Normal</v>
      </c>
      <c r="AA631" t="str" cm="1">
        <f t="array" ref="AA631">_xlfn.IFS(
J631&lt;=K631*0.5,"Excellent",
J631&lt;=K631,"Good",
J631&lt;=K631*1.5,"At Risk",
TRUE,"Critical"
)</f>
        <v>Excellent</v>
      </c>
      <c r="AB631" t="str">
        <f t="shared" si="49"/>
        <v>No Rework</v>
      </c>
    </row>
    <row r="632" spans="1:28" x14ac:dyDescent="0.3">
      <c r="A632" t="s">
        <v>714</v>
      </c>
      <c r="B632" s="1">
        <v>45791</v>
      </c>
      <c r="C632" t="s">
        <v>91</v>
      </c>
      <c r="D632" t="s">
        <v>5094</v>
      </c>
      <c r="E632" t="s">
        <v>48</v>
      </c>
      <c r="F632" t="s">
        <v>49</v>
      </c>
      <c r="G632" t="s">
        <v>25</v>
      </c>
      <c r="H632" t="s">
        <v>50</v>
      </c>
      <c r="I632" t="s">
        <v>101</v>
      </c>
      <c r="J632">
        <v>8.3000000000000007</v>
      </c>
      <c r="K632">
        <v>48</v>
      </c>
      <c r="L632" t="s">
        <v>28</v>
      </c>
      <c r="M632">
        <v>1</v>
      </c>
      <c r="N632">
        <v>4</v>
      </c>
      <c r="O632">
        <v>350</v>
      </c>
      <c r="P632">
        <v>2905</v>
      </c>
      <c r="Q632" t="s">
        <v>44</v>
      </c>
      <c r="R632">
        <v>5</v>
      </c>
      <c r="S632" t="s">
        <v>30</v>
      </c>
      <c r="T632" t="s">
        <v>86</v>
      </c>
      <c r="U632" t="str">
        <f>TRIM(CLEAN(tbl_Operations[[#This Row],[Location]]))</f>
        <v>Unknown</v>
      </c>
      <c r="V632" t="str">
        <f>TRIM(CLEAN(tbl_Operations[[#This Row],[Channel]]))</f>
        <v>Email</v>
      </c>
      <c r="W632" t="str">
        <f t="shared" si="45"/>
        <v>Compliance Request</v>
      </c>
      <c r="X632" t="str">
        <f t="shared" si="46"/>
        <v>Operations</v>
      </c>
      <c r="Y632" t="str">
        <f t="shared" si="47"/>
        <v>Within SLA</v>
      </c>
      <c r="Z632" t="str">
        <f t="shared" si="48"/>
        <v>Normal</v>
      </c>
      <c r="AA632" t="str" cm="1">
        <f t="array" ref="AA632">_xlfn.IFS(
J632&lt;=K632*0.5,"Excellent",
J632&lt;=K632,"Good",
J632&lt;=K632*1.5,"At Risk",
TRUE,"Critical"
)</f>
        <v>Excellent</v>
      </c>
      <c r="AB632" t="str">
        <f t="shared" si="49"/>
        <v>Reworked</v>
      </c>
    </row>
    <row r="633" spans="1:28" x14ac:dyDescent="0.3">
      <c r="A633" t="s">
        <v>715</v>
      </c>
      <c r="B633" s="1">
        <v>45755</v>
      </c>
      <c r="C633" t="s">
        <v>91</v>
      </c>
      <c r="D633" t="s">
        <v>47</v>
      </c>
      <c r="E633" t="s">
        <v>78</v>
      </c>
      <c r="F633" t="s">
        <v>49</v>
      </c>
      <c r="G633" t="s">
        <v>25</v>
      </c>
      <c r="H633" t="s">
        <v>43</v>
      </c>
      <c r="I633" t="s">
        <v>27</v>
      </c>
      <c r="J633">
        <v>12.1</v>
      </c>
      <c r="K633">
        <v>48</v>
      </c>
      <c r="L633" t="s">
        <v>28</v>
      </c>
      <c r="M633">
        <v>1</v>
      </c>
      <c r="N633">
        <v>4.2</v>
      </c>
      <c r="O633">
        <v>450</v>
      </c>
      <c r="P633">
        <v>5445</v>
      </c>
      <c r="Q633" t="s">
        <v>89</v>
      </c>
      <c r="R633">
        <v>4</v>
      </c>
      <c r="S633" t="s">
        <v>30</v>
      </c>
      <c r="T633" t="s">
        <v>38</v>
      </c>
      <c r="U633" t="str">
        <f>TRIM(CLEAN(tbl_Operations[[#This Row],[Location]]))</f>
        <v>Gurugram</v>
      </c>
      <c r="V633" t="str">
        <f>TRIM(CLEAN(tbl_Operations[[#This Row],[Channel]]))</f>
        <v>Email</v>
      </c>
      <c r="W633" t="str">
        <f t="shared" si="45"/>
        <v>Access Request</v>
      </c>
      <c r="X633" t="str">
        <f t="shared" si="46"/>
        <v>Operations</v>
      </c>
      <c r="Y633" t="str">
        <f t="shared" si="47"/>
        <v>Within SLA</v>
      </c>
      <c r="Z633" t="str">
        <f t="shared" si="48"/>
        <v>Normal</v>
      </c>
      <c r="AA633" t="str" cm="1">
        <f t="array" ref="AA633">_xlfn.IFS(
J633&lt;=K633*0.5,"Excellent",
J633&lt;=K633,"Good",
J633&lt;=K633*1.5,"At Risk",
TRUE,"Critical"
)</f>
        <v>Excellent</v>
      </c>
      <c r="AB633" t="str">
        <f t="shared" si="49"/>
        <v>Reworked</v>
      </c>
    </row>
    <row r="634" spans="1:28" x14ac:dyDescent="0.3">
      <c r="A634" t="s">
        <v>716</v>
      </c>
      <c r="B634" s="1">
        <v>45958</v>
      </c>
      <c r="C634" t="s">
        <v>40</v>
      </c>
      <c r="D634" t="s">
        <v>22</v>
      </c>
      <c r="E634" t="s">
        <v>23</v>
      </c>
      <c r="F634" t="s">
        <v>24</v>
      </c>
      <c r="G634" t="s">
        <v>25</v>
      </c>
      <c r="H634" t="s">
        <v>50</v>
      </c>
      <c r="I634" t="s">
        <v>27</v>
      </c>
      <c r="J634">
        <v>30.6</v>
      </c>
      <c r="K634">
        <v>24</v>
      </c>
      <c r="L634" t="s">
        <v>63</v>
      </c>
      <c r="M634">
        <v>2</v>
      </c>
      <c r="N634">
        <v>3.4</v>
      </c>
      <c r="O634">
        <v>350</v>
      </c>
      <c r="P634">
        <v>10710</v>
      </c>
      <c r="Q634" t="s">
        <v>51</v>
      </c>
      <c r="R634">
        <v>10</v>
      </c>
      <c r="S634" t="s">
        <v>52</v>
      </c>
      <c r="T634" t="s">
        <v>38</v>
      </c>
      <c r="U634" t="str">
        <f>TRIM(CLEAN(tbl_Operations[[#This Row],[Location]]))</f>
        <v>Noida</v>
      </c>
      <c r="V634" t="str">
        <f>TRIM(CLEAN(tbl_Operations[[#This Row],[Channel]]))</f>
        <v>Email</v>
      </c>
      <c r="W634" t="str">
        <f t="shared" si="45"/>
        <v>Invoice Query</v>
      </c>
      <c r="X634" t="str">
        <f t="shared" si="46"/>
        <v>Procurement</v>
      </c>
      <c r="Y634" t="str">
        <f t="shared" si="47"/>
        <v>SLA Breach</v>
      </c>
      <c r="Z634" t="str">
        <f t="shared" si="48"/>
        <v>Normal</v>
      </c>
      <c r="AA634" t="str" cm="1">
        <f t="array" ref="AA634">_xlfn.IFS(
J634&lt;=K634*0.5,"Excellent",
J634&lt;=K634,"Good",
J634&lt;=K634*1.5,"At Risk",
TRUE,"Critical"
)</f>
        <v>At Risk</v>
      </c>
      <c r="AB634" t="str">
        <f t="shared" si="49"/>
        <v>Reworked</v>
      </c>
    </row>
    <row r="635" spans="1:28" x14ac:dyDescent="0.3">
      <c r="A635" t="s">
        <v>717</v>
      </c>
      <c r="B635" s="1">
        <v>45777</v>
      </c>
      <c r="C635" t="s">
        <v>33</v>
      </c>
      <c r="D635" t="s">
        <v>34</v>
      </c>
      <c r="E635" t="s">
        <v>56</v>
      </c>
      <c r="F635" t="s">
        <v>24</v>
      </c>
      <c r="G635" t="s">
        <v>42</v>
      </c>
      <c r="H635" t="s">
        <v>75</v>
      </c>
      <c r="I635" t="s">
        <v>27</v>
      </c>
      <c r="J635">
        <v>10.6</v>
      </c>
      <c r="K635">
        <v>24</v>
      </c>
      <c r="L635" t="s">
        <v>28</v>
      </c>
      <c r="M635">
        <v>0</v>
      </c>
      <c r="N635">
        <v>4.7</v>
      </c>
      <c r="O635">
        <v>280</v>
      </c>
      <c r="P635">
        <v>2968</v>
      </c>
      <c r="Q635" t="s">
        <v>89</v>
      </c>
      <c r="R635">
        <v>4</v>
      </c>
      <c r="S635" t="s">
        <v>30</v>
      </c>
      <c r="T635" t="s">
        <v>86</v>
      </c>
      <c r="U635" t="str">
        <f>TRIM(CLEAN(tbl_Operations[[#This Row],[Location]]))</f>
        <v>Mumbai</v>
      </c>
      <c r="V635" t="str">
        <f>TRIM(CLEAN(tbl_Operations[[#This Row],[Channel]]))</f>
        <v>Portal</v>
      </c>
      <c r="W635" t="str">
        <f t="shared" si="45"/>
        <v>Vendor Query</v>
      </c>
      <c r="X635" t="str">
        <f t="shared" si="46"/>
        <v>It</v>
      </c>
      <c r="Y635" t="str">
        <f t="shared" si="47"/>
        <v>Within SLA</v>
      </c>
      <c r="Z635" t="str">
        <f t="shared" si="48"/>
        <v>Normal</v>
      </c>
      <c r="AA635" t="str" cm="1">
        <f t="array" ref="AA635">_xlfn.IFS(
J635&lt;=K635*0.5,"Excellent",
J635&lt;=K635,"Good",
J635&lt;=K635*1.5,"At Risk",
TRUE,"Critical"
)</f>
        <v>Excellent</v>
      </c>
      <c r="AB635" t="str">
        <f t="shared" si="49"/>
        <v>No Rework</v>
      </c>
    </row>
    <row r="636" spans="1:28" x14ac:dyDescent="0.3">
      <c r="A636" t="s">
        <v>718</v>
      </c>
      <c r="B636" s="1">
        <v>45995</v>
      </c>
      <c r="C636" t="s">
        <v>21</v>
      </c>
      <c r="D636" t="s">
        <v>55</v>
      </c>
      <c r="E636" t="s">
        <v>78</v>
      </c>
      <c r="F636" t="s">
        <v>49</v>
      </c>
      <c r="G636" t="s">
        <v>62</v>
      </c>
      <c r="H636" t="s">
        <v>26</v>
      </c>
      <c r="I636" t="s">
        <v>101</v>
      </c>
      <c r="J636">
        <v>17</v>
      </c>
      <c r="K636">
        <v>48</v>
      </c>
      <c r="L636" t="s">
        <v>28</v>
      </c>
      <c r="M636">
        <v>0</v>
      </c>
      <c r="N636">
        <v>4.4000000000000004</v>
      </c>
      <c r="O636">
        <v>320</v>
      </c>
      <c r="P636">
        <v>5440</v>
      </c>
      <c r="Q636" t="s">
        <v>71</v>
      </c>
      <c r="R636">
        <v>12</v>
      </c>
      <c r="S636" t="s">
        <v>52</v>
      </c>
      <c r="T636" t="s">
        <v>84</v>
      </c>
      <c r="U636" t="str">
        <f>TRIM(CLEAN(tbl_Operations[[#This Row],[Location]]))</f>
        <v>Hyderabad</v>
      </c>
      <c r="V636" t="str">
        <f>TRIM(CLEAN(tbl_Operations[[#This Row],[Channel]]))</f>
        <v>Teams</v>
      </c>
      <c r="W636" t="str">
        <f t="shared" si="45"/>
        <v>Access Request</v>
      </c>
      <c r="X636" t="str">
        <f t="shared" si="46"/>
        <v>Customer Support</v>
      </c>
      <c r="Y636" t="str">
        <f t="shared" si="47"/>
        <v>Within SLA</v>
      </c>
      <c r="Z636" t="str">
        <f t="shared" si="48"/>
        <v>Normal</v>
      </c>
      <c r="AA636" t="str" cm="1">
        <f t="array" ref="AA636">_xlfn.IFS(
J636&lt;=K636*0.5,"Excellent",
J636&lt;=K636,"Good",
J636&lt;=K636*1.5,"At Risk",
TRUE,"Critical"
)</f>
        <v>Excellent</v>
      </c>
      <c r="AB636" t="str">
        <f t="shared" si="49"/>
        <v>No Rework</v>
      </c>
    </row>
    <row r="637" spans="1:28" x14ac:dyDescent="0.3">
      <c r="A637" t="s">
        <v>719</v>
      </c>
      <c r="B637" s="1">
        <v>45694</v>
      </c>
      <c r="C637" t="s">
        <v>77</v>
      </c>
      <c r="D637" t="s">
        <v>22</v>
      </c>
      <c r="E637" t="s">
        <v>92</v>
      </c>
      <c r="F637" t="s">
        <v>24</v>
      </c>
      <c r="G637" t="s">
        <v>25</v>
      </c>
      <c r="H637" t="s">
        <v>26</v>
      </c>
      <c r="I637" t="s">
        <v>101</v>
      </c>
      <c r="J637">
        <v>20.7</v>
      </c>
      <c r="K637">
        <v>24</v>
      </c>
      <c r="L637" t="s">
        <v>28</v>
      </c>
      <c r="M637">
        <v>1</v>
      </c>
      <c r="N637">
        <v>4</v>
      </c>
      <c r="O637">
        <v>400</v>
      </c>
      <c r="P637">
        <v>8280</v>
      </c>
      <c r="Q637" t="s">
        <v>57</v>
      </c>
      <c r="R637">
        <v>2</v>
      </c>
      <c r="S637" t="s">
        <v>58</v>
      </c>
      <c r="T637" t="s">
        <v>84</v>
      </c>
      <c r="U637" t="str">
        <f>TRIM(CLEAN(tbl_Operations[[#This Row],[Location]]))</f>
        <v>Noida</v>
      </c>
      <c r="V637" t="str">
        <f>TRIM(CLEAN(tbl_Operations[[#This Row],[Channel]]))</f>
        <v>Email</v>
      </c>
      <c r="W637" t="str">
        <f t="shared" si="45"/>
        <v>Report Request</v>
      </c>
      <c r="X637" t="str">
        <f t="shared" si="46"/>
        <v>Finance</v>
      </c>
      <c r="Y637" t="str">
        <f t="shared" si="47"/>
        <v>Within SLA</v>
      </c>
      <c r="Z637" t="str">
        <f t="shared" si="48"/>
        <v>Normal</v>
      </c>
      <c r="AA637" t="str" cm="1">
        <f t="array" ref="AA637">_xlfn.IFS(
J637&lt;=K637*0.5,"Excellent",
J637&lt;=K637,"Good",
J637&lt;=K637*1.5,"At Risk",
TRUE,"Critical"
)</f>
        <v>Good</v>
      </c>
      <c r="AB637" t="str">
        <f t="shared" si="49"/>
        <v>Reworked</v>
      </c>
    </row>
    <row r="638" spans="1:28" x14ac:dyDescent="0.3">
      <c r="A638" t="s">
        <v>720</v>
      </c>
      <c r="B638" s="1">
        <v>45998</v>
      </c>
      <c r="C638" t="s">
        <v>95</v>
      </c>
      <c r="D638" t="s">
        <v>22</v>
      </c>
      <c r="E638" t="s">
        <v>70</v>
      </c>
      <c r="F638" t="s">
        <v>24</v>
      </c>
      <c r="G638" t="s">
        <v>62</v>
      </c>
      <c r="H638" t="s">
        <v>26</v>
      </c>
      <c r="I638" t="s">
        <v>27</v>
      </c>
      <c r="J638">
        <v>11.6</v>
      </c>
      <c r="K638">
        <v>24</v>
      </c>
      <c r="L638" t="s">
        <v>28</v>
      </c>
      <c r="M638">
        <v>0</v>
      </c>
      <c r="N638">
        <v>4.5999999999999996</v>
      </c>
      <c r="O638">
        <v>350</v>
      </c>
      <c r="P638">
        <v>4060</v>
      </c>
      <c r="Q638" t="s">
        <v>71</v>
      </c>
      <c r="R638">
        <v>12</v>
      </c>
      <c r="S638" t="s">
        <v>52</v>
      </c>
      <c r="T638" t="s">
        <v>102</v>
      </c>
      <c r="U638" t="str">
        <f>TRIM(CLEAN(tbl_Operations[[#This Row],[Location]]))</f>
        <v>Noida</v>
      </c>
      <c r="V638" t="str">
        <f>TRIM(CLEAN(tbl_Operations[[#This Row],[Channel]]))</f>
        <v>Teams</v>
      </c>
      <c r="W638" t="str">
        <f t="shared" si="45"/>
        <v>Data Correction</v>
      </c>
      <c r="X638" t="str">
        <f t="shared" si="46"/>
        <v>Sales</v>
      </c>
      <c r="Y638" t="str">
        <f t="shared" si="47"/>
        <v>Within SLA</v>
      </c>
      <c r="Z638" t="str">
        <f t="shared" si="48"/>
        <v>Normal</v>
      </c>
      <c r="AA638" t="str" cm="1">
        <f t="array" ref="AA638">_xlfn.IFS(
J638&lt;=K638*0.5,"Excellent",
J638&lt;=K638,"Good",
J638&lt;=K638*1.5,"At Risk",
TRUE,"Critical"
)</f>
        <v>Excellent</v>
      </c>
      <c r="AB638" t="str">
        <f t="shared" si="49"/>
        <v>No Rework</v>
      </c>
    </row>
    <row r="639" spans="1:28" x14ac:dyDescent="0.3">
      <c r="A639" t="s">
        <v>721</v>
      </c>
      <c r="B639" s="1">
        <v>45718</v>
      </c>
      <c r="C639" t="s">
        <v>91</v>
      </c>
      <c r="D639" t="s">
        <v>60</v>
      </c>
      <c r="E639" t="s">
        <v>78</v>
      </c>
      <c r="F639" t="s">
        <v>24</v>
      </c>
      <c r="G639" t="s">
        <v>25</v>
      </c>
      <c r="H639" t="s">
        <v>50</v>
      </c>
      <c r="I639" t="s">
        <v>27</v>
      </c>
      <c r="J639">
        <v>14.4</v>
      </c>
      <c r="K639">
        <v>24</v>
      </c>
      <c r="L639" t="s">
        <v>28</v>
      </c>
      <c r="M639">
        <v>3</v>
      </c>
      <c r="N639">
        <v>4</v>
      </c>
      <c r="O639">
        <v>320</v>
      </c>
      <c r="P639">
        <v>4608</v>
      </c>
      <c r="Q639" t="s">
        <v>79</v>
      </c>
      <c r="R639">
        <v>3</v>
      </c>
      <c r="S639" t="s">
        <v>58</v>
      </c>
      <c r="T639" t="s">
        <v>102</v>
      </c>
      <c r="U639" t="str">
        <f>TRIM(CLEAN(tbl_Operations[[#This Row],[Location]]))</f>
        <v>Pune</v>
      </c>
      <c r="V639" t="str">
        <f>TRIM(CLEAN(tbl_Operations[[#This Row],[Channel]]))</f>
        <v>Email</v>
      </c>
      <c r="W639" t="str">
        <f t="shared" si="45"/>
        <v>Access Request</v>
      </c>
      <c r="X639" t="str">
        <f t="shared" si="46"/>
        <v>Operations</v>
      </c>
      <c r="Y639" t="str">
        <f t="shared" si="47"/>
        <v>Within SLA</v>
      </c>
      <c r="Z639" t="str">
        <f t="shared" si="48"/>
        <v>Normal</v>
      </c>
      <c r="AA639" t="str" cm="1">
        <f t="array" ref="AA639">_xlfn.IFS(
J639&lt;=K639*0.5,"Excellent",
J639&lt;=K639,"Good",
J639&lt;=K639*1.5,"At Risk",
TRUE,"Critical"
)</f>
        <v>Good</v>
      </c>
      <c r="AB639" t="str">
        <f t="shared" si="49"/>
        <v>Reworked</v>
      </c>
    </row>
    <row r="640" spans="1:28" x14ac:dyDescent="0.3">
      <c r="A640" t="s">
        <v>722</v>
      </c>
      <c r="B640" s="1">
        <v>45794</v>
      </c>
      <c r="C640" t="s">
        <v>21</v>
      </c>
      <c r="D640" t="s">
        <v>34</v>
      </c>
      <c r="E640" t="s">
        <v>78</v>
      </c>
      <c r="F640" t="s">
        <v>61</v>
      </c>
      <c r="G640" t="s">
        <v>25</v>
      </c>
      <c r="H640" t="s">
        <v>26</v>
      </c>
      <c r="I640" t="s">
        <v>27</v>
      </c>
      <c r="J640">
        <v>11.2</v>
      </c>
      <c r="K640">
        <v>12</v>
      </c>
      <c r="L640" t="s">
        <v>28</v>
      </c>
      <c r="M640">
        <v>0</v>
      </c>
      <c r="N640">
        <v>4.8</v>
      </c>
      <c r="O640">
        <v>280</v>
      </c>
      <c r="P640">
        <v>3136</v>
      </c>
      <c r="Q640" t="s">
        <v>44</v>
      </c>
      <c r="R640">
        <v>5</v>
      </c>
      <c r="S640" t="s">
        <v>30</v>
      </c>
      <c r="T640" t="s">
        <v>68</v>
      </c>
      <c r="U640" t="str">
        <f>TRIM(CLEAN(tbl_Operations[[#This Row],[Location]]))</f>
        <v>Mumbai</v>
      </c>
      <c r="V640" t="str">
        <f>TRIM(CLEAN(tbl_Operations[[#This Row],[Channel]]))</f>
        <v>Email</v>
      </c>
      <c r="W640" t="str">
        <f t="shared" si="45"/>
        <v>Access Request</v>
      </c>
      <c r="X640" t="str">
        <f t="shared" si="46"/>
        <v>Customer Support</v>
      </c>
      <c r="Y640" t="str">
        <f t="shared" si="47"/>
        <v>Within SLA</v>
      </c>
      <c r="Z640" t="str">
        <f t="shared" si="48"/>
        <v>Normal</v>
      </c>
      <c r="AA640" t="str" cm="1">
        <f t="array" ref="AA640">_xlfn.IFS(
J640&lt;=K640*0.5,"Excellent",
J640&lt;=K640,"Good",
J640&lt;=K640*1.5,"At Risk",
TRUE,"Critical"
)</f>
        <v>Good</v>
      </c>
      <c r="AB640" t="str">
        <f t="shared" si="49"/>
        <v>No Rework</v>
      </c>
    </row>
    <row r="641" spans="1:28" x14ac:dyDescent="0.3">
      <c r="A641" t="s">
        <v>723</v>
      </c>
      <c r="B641" s="1">
        <v>45912</v>
      </c>
      <c r="C641" t="s">
        <v>54</v>
      </c>
      <c r="D641" t="s">
        <v>60</v>
      </c>
      <c r="E641" t="s">
        <v>23</v>
      </c>
      <c r="F641" t="s">
        <v>49</v>
      </c>
      <c r="G641" t="s">
        <v>81</v>
      </c>
      <c r="H641" t="s">
        <v>66</v>
      </c>
      <c r="I641" t="s">
        <v>88</v>
      </c>
      <c r="J641">
        <v>25.5</v>
      </c>
      <c r="K641">
        <v>48</v>
      </c>
      <c r="L641" t="s">
        <v>28</v>
      </c>
      <c r="M641">
        <v>2</v>
      </c>
      <c r="N641">
        <v>4.5999999999999996</v>
      </c>
      <c r="O641">
        <v>320</v>
      </c>
      <c r="P641">
        <v>8160</v>
      </c>
      <c r="Q641" t="s">
        <v>83</v>
      </c>
      <c r="R641">
        <v>9</v>
      </c>
      <c r="S641" t="s">
        <v>37</v>
      </c>
      <c r="T641" t="s">
        <v>45</v>
      </c>
      <c r="U641" t="str">
        <f>TRIM(CLEAN(tbl_Operations[[#This Row],[Location]]))</f>
        <v>Pune</v>
      </c>
      <c r="V641" t="str">
        <f>TRIM(CLEAN(tbl_Operations[[#This Row],[Channel]]))</f>
        <v>Phone</v>
      </c>
      <c r="W641" t="str">
        <f t="shared" si="45"/>
        <v>Invoice Query</v>
      </c>
      <c r="X641" t="str">
        <f t="shared" si="46"/>
        <v>Hr</v>
      </c>
      <c r="Y641" t="str">
        <f t="shared" si="47"/>
        <v>Within SLA</v>
      </c>
      <c r="Z641" t="str">
        <f t="shared" si="48"/>
        <v>Normal</v>
      </c>
      <c r="AA641" t="str" cm="1">
        <f t="array" ref="AA641">_xlfn.IFS(
J641&lt;=K641*0.5,"Excellent",
J641&lt;=K641,"Good",
J641&lt;=K641*1.5,"At Risk",
TRUE,"Critical"
)</f>
        <v>Good</v>
      </c>
      <c r="AB641" t="str">
        <f t="shared" si="49"/>
        <v>Reworked</v>
      </c>
    </row>
    <row r="642" spans="1:28" x14ac:dyDescent="0.3">
      <c r="A642" t="s">
        <v>724</v>
      </c>
      <c r="B642" s="1">
        <v>45807</v>
      </c>
      <c r="C642" t="s">
        <v>91</v>
      </c>
      <c r="D642" t="s">
        <v>34</v>
      </c>
      <c r="E642" t="s">
        <v>78</v>
      </c>
      <c r="F642" t="s">
        <v>24</v>
      </c>
      <c r="G642" t="s">
        <v>25</v>
      </c>
      <c r="H642" t="s">
        <v>26</v>
      </c>
      <c r="I642" t="s">
        <v>101</v>
      </c>
      <c r="J642">
        <v>39.6</v>
      </c>
      <c r="K642">
        <v>24</v>
      </c>
      <c r="L642" t="s">
        <v>63</v>
      </c>
      <c r="M642">
        <v>2</v>
      </c>
      <c r="N642">
        <v>3</v>
      </c>
      <c r="O642">
        <v>280</v>
      </c>
      <c r="P642">
        <v>11088</v>
      </c>
      <c r="Q642" t="s">
        <v>44</v>
      </c>
      <c r="R642">
        <v>5</v>
      </c>
      <c r="S642" t="s">
        <v>30</v>
      </c>
      <c r="T642" t="s">
        <v>45</v>
      </c>
      <c r="U642" t="str">
        <f>TRIM(CLEAN(tbl_Operations[[#This Row],[Location]]))</f>
        <v>Mumbai</v>
      </c>
      <c r="V642" t="str">
        <f>TRIM(CLEAN(tbl_Operations[[#This Row],[Channel]]))</f>
        <v>Email</v>
      </c>
      <c r="W642" t="str">
        <f t="shared" ref="W642:W705" si="50">TRIM(CLEAN(E642))</f>
        <v>Access Request</v>
      </c>
      <c r="X642" t="str">
        <f t="shared" ref="X642:X705" si="51">PROPER(TRIM(CLEAN(C642)))</f>
        <v>Operations</v>
      </c>
      <c r="Y642" t="str">
        <f t="shared" ref="Y642:Y705" si="52">IF(J642&lt;=K642,"Within SLA","SLA Breach")</f>
        <v>SLA Breach</v>
      </c>
      <c r="Z642" t="str">
        <f t="shared" ref="Z642:Z705" si="53">IF(AND(F642="Critical",Y641="SLA Breach"),"Critical Risk","Normal")</f>
        <v>Normal</v>
      </c>
      <c r="AA642" t="str" cm="1">
        <f t="array" ref="AA642">_xlfn.IFS(
J642&lt;=K642*0.5,"Excellent",
J642&lt;=K642,"Good",
J642&lt;=K642*1.5,"At Risk",
TRUE,"Critical"
)</f>
        <v>Critical</v>
      </c>
      <c r="AB642" t="str">
        <f t="shared" ref="AB642:AB705" si="54">IF(M642&gt;0,"Reworked","No Rework")</f>
        <v>Reworked</v>
      </c>
    </row>
    <row r="643" spans="1:28" x14ac:dyDescent="0.3">
      <c r="A643" t="s">
        <v>725</v>
      </c>
      <c r="B643" s="1">
        <v>45801</v>
      </c>
      <c r="C643" t="s">
        <v>21</v>
      </c>
      <c r="D643" t="s">
        <v>60</v>
      </c>
      <c r="E643" t="s">
        <v>78</v>
      </c>
      <c r="F643" t="s">
        <v>61</v>
      </c>
      <c r="G643" t="s">
        <v>42</v>
      </c>
      <c r="H643" t="s">
        <v>26</v>
      </c>
      <c r="I643" t="s">
        <v>27</v>
      </c>
      <c r="J643">
        <v>7.5</v>
      </c>
      <c r="K643">
        <v>12</v>
      </c>
      <c r="L643" t="s">
        <v>28</v>
      </c>
      <c r="M643">
        <v>0</v>
      </c>
      <c r="N643">
        <v>4.8</v>
      </c>
      <c r="O643">
        <v>450</v>
      </c>
      <c r="P643">
        <v>3375</v>
      </c>
      <c r="Q643" t="s">
        <v>44</v>
      </c>
      <c r="R643">
        <v>5</v>
      </c>
      <c r="S643" t="s">
        <v>30</v>
      </c>
      <c r="T643" t="s">
        <v>68</v>
      </c>
      <c r="U643" t="str">
        <f>TRIM(CLEAN(tbl_Operations[[#This Row],[Location]]))</f>
        <v>Pune</v>
      </c>
      <c r="V643" t="str">
        <f>TRIM(CLEAN(tbl_Operations[[#This Row],[Channel]]))</f>
        <v>Portal</v>
      </c>
      <c r="W643" t="str">
        <f t="shared" si="50"/>
        <v>Access Request</v>
      </c>
      <c r="X643" t="str">
        <f t="shared" si="51"/>
        <v>Customer Support</v>
      </c>
      <c r="Y643" t="str">
        <f t="shared" si="52"/>
        <v>Within SLA</v>
      </c>
      <c r="Z643" t="str">
        <f t="shared" si="53"/>
        <v>Normal</v>
      </c>
      <c r="AA643" t="str" cm="1">
        <f t="array" ref="AA643">_xlfn.IFS(
J643&lt;=K643*0.5,"Excellent",
J643&lt;=K643,"Good",
J643&lt;=K643*1.5,"At Risk",
TRUE,"Critical"
)</f>
        <v>Good</v>
      </c>
      <c r="AB643" t="str">
        <f t="shared" si="54"/>
        <v>No Rework</v>
      </c>
    </row>
    <row r="644" spans="1:28" x14ac:dyDescent="0.3">
      <c r="A644" t="s">
        <v>726</v>
      </c>
      <c r="B644" s="1">
        <v>45664</v>
      </c>
      <c r="C644" t="s">
        <v>95</v>
      </c>
      <c r="D644" t="s">
        <v>47</v>
      </c>
      <c r="E644" t="s">
        <v>92</v>
      </c>
      <c r="F644" t="s">
        <v>24</v>
      </c>
      <c r="G644" t="s">
        <v>25</v>
      </c>
      <c r="H644" t="s">
        <v>75</v>
      </c>
      <c r="I644" t="s">
        <v>27</v>
      </c>
      <c r="J644">
        <v>6</v>
      </c>
      <c r="K644">
        <v>24</v>
      </c>
      <c r="L644" t="s">
        <v>28</v>
      </c>
      <c r="M644">
        <v>1</v>
      </c>
      <c r="N644">
        <v>4.7</v>
      </c>
      <c r="O644">
        <v>350</v>
      </c>
      <c r="P644">
        <v>2100</v>
      </c>
      <c r="Q644" t="s">
        <v>64</v>
      </c>
      <c r="R644">
        <v>1</v>
      </c>
      <c r="S644" t="s">
        <v>58</v>
      </c>
      <c r="T644" t="s">
        <v>38</v>
      </c>
      <c r="U644" t="str">
        <f>TRIM(CLEAN(tbl_Operations[[#This Row],[Location]]))</f>
        <v>Gurugram</v>
      </c>
      <c r="V644" t="str">
        <f>TRIM(CLEAN(tbl_Operations[[#This Row],[Channel]]))</f>
        <v>Email</v>
      </c>
      <c r="W644" t="str">
        <f t="shared" si="50"/>
        <v>Report Request</v>
      </c>
      <c r="X644" t="str">
        <f t="shared" si="51"/>
        <v>Sales</v>
      </c>
      <c r="Y644" t="str">
        <f t="shared" si="52"/>
        <v>Within SLA</v>
      </c>
      <c r="Z644" t="str">
        <f t="shared" si="53"/>
        <v>Normal</v>
      </c>
      <c r="AA644" t="str" cm="1">
        <f t="array" ref="AA644">_xlfn.IFS(
J644&lt;=K644*0.5,"Excellent",
J644&lt;=K644,"Good",
J644&lt;=K644*1.5,"At Risk",
TRUE,"Critical"
)</f>
        <v>Excellent</v>
      </c>
      <c r="AB644" t="str">
        <f t="shared" si="54"/>
        <v>Reworked</v>
      </c>
    </row>
    <row r="645" spans="1:28" x14ac:dyDescent="0.3">
      <c r="A645" t="s">
        <v>727</v>
      </c>
      <c r="B645" s="1">
        <v>45798</v>
      </c>
      <c r="C645" t="s">
        <v>40</v>
      </c>
      <c r="D645" t="s">
        <v>73</v>
      </c>
      <c r="E645" t="s">
        <v>23</v>
      </c>
      <c r="F645" t="s">
        <v>24</v>
      </c>
      <c r="G645" t="s">
        <v>81</v>
      </c>
      <c r="H645" t="s">
        <v>75</v>
      </c>
      <c r="I645" t="s">
        <v>27</v>
      </c>
      <c r="J645">
        <v>15.6</v>
      </c>
      <c r="K645">
        <v>24</v>
      </c>
      <c r="L645" t="s">
        <v>28</v>
      </c>
      <c r="M645">
        <v>0</v>
      </c>
      <c r="N645">
        <v>4.5999999999999996</v>
      </c>
      <c r="O645">
        <v>280</v>
      </c>
      <c r="P645">
        <v>4368</v>
      </c>
      <c r="Q645" t="s">
        <v>44</v>
      </c>
      <c r="R645">
        <v>5</v>
      </c>
      <c r="S645" t="s">
        <v>30</v>
      </c>
      <c r="T645" t="s">
        <v>86</v>
      </c>
      <c r="U645" t="str">
        <f>TRIM(CLEAN(tbl_Operations[[#This Row],[Location]]))</f>
        <v>Chennai</v>
      </c>
      <c r="V645" t="str">
        <f>TRIM(CLEAN(tbl_Operations[[#This Row],[Channel]]))</f>
        <v>Phone</v>
      </c>
      <c r="W645" t="str">
        <f t="shared" si="50"/>
        <v>Invoice Query</v>
      </c>
      <c r="X645" t="str">
        <f t="shared" si="51"/>
        <v>Procurement</v>
      </c>
      <c r="Y645" t="str">
        <f t="shared" si="52"/>
        <v>Within SLA</v>
      </c>
      <c r="Z645" t="str">
        <f t="shared" si="53"/>
        <v>Normal</v>
      </c>
      <c r="AA645" t="str" cm="1">
        <f t="array" ref="AA645">_xlfn.IFS(
J645&lt;=K645*0.5,"Excellent",
J645&lt;=K645,"Good",
J645&lt;=K645*1.5,"At Risk",
TRUE,"Critical"
)</f>
        <v>Good</v>
      </c>
      <c r="AB645" t="str">
        <f t="shared" si="54"/>
        <v>No Rework</v>
      </c>
    </row>
    <row r="646" spans="1:28" x14ac:dyDescent="0.3">
      <c r="A646" t="s">
        <v>728</v>
      </c>
      <c r="B646" s="1">
        <v>45713</v>
      </c>
      <c r="C646" t="s">
        <v>33</v>
      </c>
      <c r="D646" t="s">
        <v>73</v>
      </c>
      <c r="E646" t="s">
        <v>56</v>
      </c>
      <c r="F646" t="s">
        <v>24</v>
      </c>
      <c r="G646" t="s">
        <v>42</v>
      </c>
      <c r="H646" t="s">
        <v>75</v>
      </c>
      <c r="I646" t="s">
        <v>27</v>
      </c>
      <c r="J646">
        <v>26.6</v>
      </c>
      <c r="K646">
        <v>24</v>
      </c>
      <c r="L646" t="s">
        <v>63</v>
      </c>
      <c r="M646">
        <v>0</v>
      </c>
      <c r="N646">
        <v>3.7</v>
      </c>
      <c r="O646">
        <v>450</v>
      </c>
      <c r="P646">
        <v>11970</v>
      </c>
      <c r="Q646" t="s">
        <v>57</v>
      </c>
      <c r="R646">
        <v>2</v>
      </c>
      <c r="S646" t="s">
        <v>58</v>
      </c>
      <c r="T646" t="s">
        <v>38</v>
      </c>
      <c r="U646" t="str">
        <f>TRIM(CLEAN(tbl_Operations[[#This Row],[Location]]))</f>
        <v>Chennai</v>
      </c>
      <c r="V646" t="str">
        <f>TRIM(CLEAN(tbl_Operations[[#This Row],[Channel]]))</f>
        <v>Portal</v>
      </c>
      <c r="W646" t="str">
        <f t="shared" si="50"/>
        <v>Vendor Query</v>
      </c>
      <c r="X646" t="str">
        <f t="shared" si="51"/>
        <v>It</v>
      </c>
      <c r="Y646" t="str">
        <f t="shared" si="52"/>
        <v>SLA Breach</v>
      </c>
      <c r="Z646" t="str">
        <f t="shared" si="53"/>
        <v>Normal</v>
      </c>
      <c r="AA646" t="str" cm="1">
        <f t="array" ref="AA646">_xlfn.IFS(
J646&lt;=K646*0.5,"Excellent",
J646&lt;=K646,"Good",
J646&lt;=K646*1.5,"At Risk",
TRUE,"Critical"
)</f>
        <v>At Risk</v>
      </c>
      <c r="AB646" t="str">
        <f t="shared" si="54"/>
        <v>No Rework</v>
      </c>
    </row>
    <row r="647" spans="1:28" x14ac:dyDescent="0.3">
      <c r="A647" t="s">
        <v>729</v>
      </c>
      <c r="B647" s="1">
        <v>45823</v>
      </c>
      <c r="C647" t="s">
        <v>33</v>
      </c>
      <c r="D647" t="s">
        <v>34</v>
      </c>
      <c r="E647" t="s">
        <v>74</v>
      </c>
      <c r="F647" t="s">
        <v>49</v>
      </c>
      <c r="G647" t="s">
        <v>25</v>
      </c>
      <c r="H647" t="s">
        <v>50</v>
      </c>
      <c r="I647" t="s">
        <v>101</v>
      </c>
      <c r="J647">
        <v>3.1</v>
      </c>
      <c r="K647">
        <v>48</v>
      </c>
      <c r="L647" t="s">
        <v>28</v>
      </c>
      <c r="M647">
        <v>0</v>
      </c>
      <c r="N647">
        <v>4.7</v>
      </c>
      <c r="O647">
        <v>450</v>
      </c>
      <c r="P647">
        <v>1395</v>
      </c>
      <c r="Q647" t="s">
        <v>29</v>
      </c>
      <c r="R647">
        <v>6</v>
      </c>
      <c r="S647" t="s">
        <v>30</v>
      </c>
      <c r="T647" t="s">
        <v>102</v>
      </c>
      <c r="U647" t="str">
        <f>TRIM(CLEAN(tbl_Operations[[#This Row],[Location]]))</f>
        <v>Mumbai</v>
      </c>
      <c r="V647" t="str">
        <f>TRIM(CLEAN(tbl_Operations[[#This Row],[Channel]]))</f>
        <v>Email</v>
      </c>
      <c r="W647" t="str">
        <f t="shared" si="50"/>
        <v>System Issue</v>
      </c>
      <c r="X647" t="str">
        <f t="shared" si="51"/>
        <v>It</v>
      </c>
      <c r="Y647" t="str">
        <f t="shared" si="52"/>
        <v>Within SLA</v>
      </c>
      <c r="Z647" t="str">
        <f t="shared" si="53"/>
        <v>Normal</v>
      </c>
      <c r="AA647" t="str" cm="1">
        <f t="array" ref="AA647">_xlfn.IFS(
J647&lt;=K647*0.5,"Excellent",
J647&lt;=K647,"Good",
J647&lt;=K647*1.5,"At Risk",
TRUE,"Critical"
)</f>
        <v>Excellent</v>
      </c>
      <c r="AB647" t="str">
        <f t="shared" si="54"/>
        <v>No Rework</v>
      </c>
    </row>
    <row r="648" spans="1:28" x14ac:dyDescent="0.3">
      <c r="A648" t="s">
        <v>730</v>
      </c>
      <c r="B648" s="1">
        <v>45786</v>
      </c>
      <c r="C648" t="s">
        <v>40</v>
      </c>
      <c r="D648" t="s">
        <v>60</v>
      </c>
      <c r="E648" t="s">
        <v>92</v>
      </c>
      <c r="F648" t="s">
        <v>24</v>
      </c>
      <c r="G648" t="s">
        <v>25</v>
      </c>
      <c r="H648" t="s">
        <v>26</v>
      </c>
      <c r="I648" t="s">
        <v>27</v>
      </c>
      <c r="J648">
        <v>26.2</v>
      </c>
      <c r="K648">
        <v>24</v>
      </c>
      <c r="L648" t="s">
        <v>63</v>
      </c>
      <c r="M648">
        <v>1</v>
      </c>
      <c r="N648">
        <v>3.3</v>
      </c>
      <c r="O648">
        <v>280</v>
      </c>
      <c r="P648">
        <v>7336</v>
      </c>
      <c r="Q648" t="s">
        <v>44</v>
      </c>
      <c r="R648">
        <v>5</v>
      </c>
      <c r="S648" t="s">
        <v>30</v>
      </c>
      <c r="T648" t="s">
        <v>45</v>
      </c>
      <c r="U648" t="str">
        <f>TRIM(CLEAN(tbl_Operations[[#This Row],[Location]]))</f>
        <v>Pune</v>
      </c>
      <c r="V648" t="str">
        <f>TRIM(CLEAN(tbl_Operations[[#This Row],[Channel]]))</f>
        <v>Email</v>
      </c>
      <c r="W648" t="str">
        <f t="shared" si="50"/>
        <v>Report Request</v>
      </c>
      <c r="X648" t="str">
        <f t="shared" si="51"/>
        <v>Procurement</v>
      </c>
      <c r="Y648" t="str">
        <f t="shared" si="52"/>
        <v>SLA Breach</v>
      </c>
      <c r="Z648" t="str">
        <f t="shared" si="53"/>
        <v>Normal</v>
      </c>
      <c r="AA648" t="str" cm="1">
        <f t="array" ref="AA648">_xlfn.IFS(
J648&lt;=K648*0.5,"Excellent",
J648&lt;=K648,"Good",
J648&lt;=K648*1.5,"At Risk",
TRUE,"Critical"
)</f>
        <v>At Risk</v>
      </c>
      <c r="AB648" t="str">
        <f t="shared" si="54"/>
        <v>Reworked</v>
      </c>
    </row>
    <row r="649" spans="1:28" x14ac:dyDescent="0.3">
      <c r="A649" t="s">
        <v>731</v>
      </c>
      <c r="B649" s="1">
        <v>45791</v>
      </c>
      <c r="C649" t="s">
        <v>21</v>
      </c>
      <c r="D649" t="s">
        <v>73</v>
      </c>
      <c r="E649" t="s">
        <v>48</v>
      </c>
      <c r="F649" t="s">
        <v>49</v>
      </c>
      <c r="G649" t="s">
        <v>42</v>
      </c>
      <c r="H649" t="s">
        <v>26</v>
      </c>
      <c r="I649" t="s">
        <v>27</v>
      </c>
      <c r="J649">
        <v>27.4</v>
      </c>
      <c r="K649">
        <v>48</v>
      </c>
      <c r="L649" t="s">
        <v>28</v>
      </c>
      <c r="M649">
        <v>1</v>
      </c>
      <c r="N649">
        <v>4.0999999999999996</v>
      </c>
      <c r="O649">
        <v>450</v>
      </c>
      <c r="P649">
        <v>12330</v>
      </c>
      <c r="Q649" t="s">
        <v>44</v>
      </c>
      <c r="R649">
        <v>5</v>
      </c>
      <c r="S649" t="s">
        <v>30</v>
      </c>
      <c r="T649" t="s">
        <v>86</v>
      </c>
      <c r="U649" t="str">
        <f>TRIM(CLEAN(tbl_Operations[[#This Row],[Location]]))</f>
        <v>Chennai</v>
      </c>
      <c r="V649" t="str">
        <f>TRIM(CLEAN(tbl_Operations[[#This Row],[Channel]]))</f>
        <v>Portal</v>
      </c>
      <c r="W649" t="str">
        <f t="shared" si="50"/>
        <v>Compliance Request</v>
      </c>
      <c r="X649" t="str">
        <f t="shared" si="51"/>
        <v>Customer Support</v>
      </c>
      <c r="Y649" t="str">
        <f t="shared" si="52"/>
        <v>Within SLA</v>
      </c>
      <c r="Z649" t="str">
        <f t="shared" si="53"/>
        <v>Normal</v>
      </c>
      <c r="AA649" t="str" cm="1">
        <f t="array" ref="AA649">_xlfn.IFS(
J649&lt;=K649*0.5,"Excellent",
J649&lt;=K649,"Good",
J649&lt;=K649*1.5,"At Risk",
TRUE,"Critical"
)</f>
        <v>Good</v>
      </c>
      <c r="AB649" t="str">
        <f t="shared" si="54"/>
        <v>Reworked</v>
      </c>
    </row>
    <row r="650" spans="1:28" x14ac:dyDescent="0.3">
      <c r="A650" t="s">
        <v>732</v>
      </c>
      <c r="B650" s="1">
        <v>45778</v>
      </c>
      <c r="C650" t="s">
        <v>40</v>
      </c>
      <c r="D650" t="s">
        <v>60</v>
      </c>
      <c r="E650" t="s">
        <v>78</v>
      </c>
      <c r="F650" t="s">
        <v>61</v>
      </c>
      <c r="G650" t="s">
        <v>42</v>
      </c>
      <c r="H650" t="s">
        <v>43</v>
      </c>
      <c r="I650" t="s">
        <v>101</v>
      </c>
      <c r="J650">
        <v>29.6</v>
      </c>
      <c r="K650">
        <v>12</v>
      </c>
      <c r="L650" t="s">
        <v>63</v>
      </c>
      <c r="M650">
        <v>0</v>
      </c>
      <c r="N650">
        <v>4.3</v>
      </c>
      <c r="O650">
        <v>350</v>
      </c>
      <c r="P650">
        <v>10360</v>
      </c>
      <c r="Q650" t="s">
        <v>44</v>
      </c>
      <c r="R650">
        <v>5</v>
      </c>
      <c r="S650" t="s">
        <v>30</v>
      </c>
      <c r="T650" t="s">
        <v>84</v>
      </c>
      <c r="U650" t="str">
        <f>TRIM(CLEAN(tbl_Operations[[#This Row],[Location]]))</f>
        <v>Pune</v>
      </c>
      <c r="V650" t="str">
        <f>TRIM(CLEAN(tbl_Operations[[#This Row],[Channel]]))</f>
        <v>Portal</v>
      </c>
      <c r="W650" t="str">
        <f t="shared" si="50"/>
        <v>Access Request</v>
      </c>
      <c r="X650" t="str">
        <f t="shared" si="51"/>
        <v>Procurement</v>
      </c>
      <c r="Y650" t="str">
        <f t="shared" si="52"/>
        <v>SLA Breach</v>
      </c>
      <c r="Z650" t="str">
        <f t="shared" si="53"/>
        <v>Normal</v>
      </c>
      <c r="AA650" t="str" cm="1">
        <f t="array" ref="AA650">_xlfn.IFS(
J650&lt;=K650*0.5,"Excellent",
J650&lt;=K650,"Good",
J650&lt;=K650*1.5,"At Risk",
TRUE,"Critical"
)</f>
        <v>Critical</v>
      </c>
      <c r="AB650" t="str">
        <f t="shared" si="54"/>
        <v>No Rework</v>
      </c>
    </row>
    <row r="651" spans="1:28" x14ac:dyDescent="0.3">
      <c r="A651" t="s">
        <v>733</v>
      </c>
      <c r="B651" s="1">
        <v>45854</v>
      </c>
      <c r="C651" t="s">
        <v>40</v>
      </c>
      <c r="D651" t="s">
        <v>73</v>
      </c>
      <c r="E651" t="s">
        <v>92</v>
      </c>
      <c r="F651" t="s">
        <v>24</v>
      </c>
      <c r="G651" t="s">
        <v>25</v>
      </c>
      <c r="H651" t="s">
        <v>43</v>
      </c>
      <c r="I651" t="s">
        <v>27</v>
      </c>
      <c r="J651">
        <v>9.8000000000000007</v>
      </c>
      <c r="K651">
        <v>24</v>
      </c>
      <c r="L651" t="s">
        <v>28</v>
      </c>
      <c r="M651">
        <v>0</v>
      </c>
      <c r="N651">
        <v>4.9000000000000004</v>
      </c>
      <c r="O651">
        <v>400</v>
      </c>
      <c r="P651">
        <v>3920</v>
      </c>
      <c r="Q651" t="s">
        <v>114</v>
      </c>
      <c r="R651">
        <v>7</v>
      </c>
      <c r="S651" t="s">
        <v>37</v>
      </c>
      <c r="T651" t="s">
        <v>86</v>
      </c>
      <c r="U651" t="str">
        <f>TRIM(CLEAN(tbl_Operations[[#This Row],[Location]]))</f>
        <v>Chennai</v>
      </c>
      <c r="V651" t="str">
        <f>TRIM(CLEAN(tbl_Operations[[#This Row],[Channel]]))</f>
        <v>Email</v>
      </c>
      <c r="W651" t="str">
        <f t="shared" si="50"/>
        <v>Report Request</v>
      </c>
      <c r="X651" t="str">
        <f t="shared" si="51"/>
        <v>Procurement</v>
      </c>
      <c r="Y651" t="str">
        <f t="shared" si="52"/>
        <v>Within SLA</v>
      </c>
      <c r="Z651" t="str">
        <f t="shared" si="53"/>
        <v>Normal</v>
      </c>
      <c r="AA651" t="str" cm="1">
        <f t="array" ref="AA651">_xlfn.IFS(
J651&lt;=K651*0.5,"Excellent",
J651&lt;=K651,"Good",
J651&lt;=K651*1.5,"At Risk",
TRUE,"Critical"
)</f>
        <v>Excellent</v>
      </c>
      <c r="AB651" t="str">
        <f t="shared" si="54"/>
        <v>No Rework</v>
      </c>
    </row>
    <row r="652" spans="1:28" x14ac:dyDescent="0.3">
      <c r="A652" t="s">
        <v>734</v>
      </c>
      <c r="B652" s="1">
        <v>45724</v>
      </c>
      <c r="C652" t="s">
        <v>40</v>
      </c>
      <c r="D652" t="s">
        <v>34</v>
      </c>
      <c r="E652" t="s">
        <v>35</v>
      </c>
      <c r="F652" t="s">
        <v>61</v>
      </c>
      <c r="G652" t="s">
        <v>81</v>
      </c>
      <c r="H652" t="s">
        <v>26</v>
      </c>
      <c r="I652" t="s">
        <v>27</v>
      </c>
      <c r="J652">
        <v>19.600000000000001</v>
      </c>
      <c r="K652">
        <v>12</v>
      </c>
      <c r="L652" t="s">
        <v>63</v>
      </c>
      <c r="M652">
        <v>0</v>
      </c>
      <c r="N652">
        <v>4.5</v>
      </c>
      <c r="O652">
        <v>400</v>
      </c>
      <c r="P652">
        <v>7840</v>
      </c>
      <c r="Q652" t="s">
        <v>79</v>
      </c>
      <c r="R652">
        <v>3</v>
      </c>
      <c r="S652" t="s">
        <v>58</v>
      </c>
      <c r="T652" t="s">
        <v>68</v>
      </c>
      <c r="U652" t="str">
        <f>TRIM(CLEAN(tbl_Operations[[#This Row],[Location]]))</f>
        <v>Mumbai</v>
      </c>
      <c r="V652" t="str">
        <f>TRIM(CLEAN(tbl_Operations[[#This Row],[Channel]]))</f>
        <v>Phone</v>
      </c>
      <c r="W652" t="str">
        <f t="shared" si="50"/>
        <v>Employee Query</v>
      </c>
      <c r="X652" t="str">
        <f t="shared" si="51"/>
        <v>Procurement</v>
      </c>
      <c r="Y652" t="str">
        <f t="shared" si="52"/>
        <v>SLA Breach</v>
      </c>
      <c r="Z652" t="str">
        <f t="shared" si="53"/>
        <v>Normal</v>
      </c>
      <c r="AA652" t="str" cm="1">
        <f t="array" ref="AA652">_xlfn.IFS(
J652&lt;=K652*0.5,"Excellent",
J652&lt;=K652,"Good",
J652&lt;=K652*1.5,"At Risk",
TRUE,"Critical"
)</f>
        <v>Critical</v>
      </c>
      <c r="AB652" t="str">
        <f t="shared" si="54"/>
        <v>No Rework</v>
      </c>
    </row>
    <row r="653" spans="1:28" x14ac:dyDescent="0.3">
      <c r="A653" t="s">
        <v>735</v>
      </c>
      <c r="B653" s="1">
        <v>45916</v>
      </c>
      <c r="C653" t="s">
        <v>91</v>
      </c>
      <c r="D653" t="s">
        <v>41</v>
      </c>
      <c r="E653" t="s">
        <v>23</v>
      </c>
      <c r="F653" t="s">
        <v>146</v>
      </c>
      <c r="G653" t="s">
        <v>25</v>
      </c>
      <c r="H653" t="s">
        <v>26</v>
      </c>
      <c r="I653" t="s">
        <v>27</v>
      </c>
      <c r="J653">
        <v>2.1</v>
      </c>
      <c r="K653">
        <v>4</v>
      </c>
      <c r="L653" t="s">
        <v>28</v>
      </c>
      <c r="M653">
        <v>0</v>
      </c>
      <c r="N653">
        <v>4.5999999999999996</v>
      </c>
      <c r="O653">
        <v>450</v>
      </c>
      <c r="P653">
        <v>945</v>
      </c>
      <c r="Q653" t="s">
        <v>83</v>
      </c>
      <c r="R653">
        <v>9</v>
      </c>
      <c r="S653" t="s">
        <v>37</v>
      </c>
      <c r="T653" t="s">
        <v>38</v>
      </c>
      <c r="U653" t="str">
        <f>TRIM(CLEAN(tbl_Operations[[#This Row],[Location]]))</f>
        <v>Bengaluru</v>
      </c>
      <c r="V653" t="str">
        <f>TRIM(CLEAN(tbl_Operations[[#This Row],[Channel]]))</f>
        <v>Email</v>
      </c>
      <c r="W653" t="str">
        <f t="shared" si="50"/>
        <v>Invoice Query</v>
      </c>
      <c r="X653" t="str">
        <f t="shared" si="51"/>
        <v>Operations</v>
      </c>
      <c r="Y653" t="str">
        <f t="shared" si="52"/>
        <v>Within SLA</v>
      </c>
      <c r="Z653" t="str">
        <f t="shared" si="53"/>
        <v>Critical Risk</v>
      </c>
      <c r="AA653" t="str" cm="1">
        <f t="array" ref="AA653">_xlfn.IFS(
J653&lt;=K653*0.5,"Excellent",
J653&lt;=K653,"Good",
J653&lt;=K653*1.5,"At Risk",
TRUE,"Critical"
)</f>
        <v>Good</v>
      </c>
      <c r="AB653" t="str">
        <f t="shared" si="54"/>
        <v>No Rework</v>
      </c>
    </row>
    <row r="654" spans="1:28" x14ac:dyDescent="0.3">
      <c r="A654" t="s">
        <v>736</v>
      </c>
      <c r="B654" s="1">
        <v>45946</v>
      </c>
      <c r="C654" t="s">
        <v>77</v>
      </c>
      <c r="D654" t="s">
        <v>47</v>
      </c>
      <c r="E654" t="s">
        <v>92</v>
      </c>
      <c r="F654" t="s">
        <v>49</v>
      </c>
      <c r="G654" t="s">
        <v>42</v>
      </c>
      <c r="H654" t="s">
        <v>75</v>
      </c>
      <c r="I654" t="s">
        <v>27</v>
      </c>
      <c r="J654">
        <v>22.8</v>
      </c>
      <c r="K654">
        <v>48</v>
      </c>
      <c r="L654" t="s">
        <v>28</v>
      </c>
      <c r="M654">
        <v>0</v>
      </c>
      <c r="N654">
        <v>4.2</v>
      </c>
      <c r="O654">
        <v>450</v>
      </c>
      <c r="P654">
        <v>10260</v>
      </c>
      <c r="Q654" t="s">
        <v>51</v>
      </c>
      <c r="R654">
        <v>10</v>
      </c>
      <c r="S654" t="s">
        <v>52</v>
      </c>
      <c r="T654" t="s">
        <v>84</v>
      </c>
      <c r="U654" t="str">
        <f>TRIM(CLEAN(tbl_Operations[[#This Row],[Location]]))</f>
        <v>Gurugram</v>
      </c>
      <c r="V654" t="str">
        <f>TRIM(CLEAN(tbl_Operations[[#This Row],[Channel]]))</f>
        <v>Portal</v>
      </c>
      <c r="W654" t="str">
        <f t="shared" si="50"/>
        <v>Report Request</v>
      </c>
      <c r="X654" t="str">
        <f t="shared" si="51"/>
        <v>Finance</v>
      </c>
      <c r="Y654" t="str">
        <f t="shared" si="52"/>
        <v>Within SLA</v>
      </c>
      <c r="Z654" t="str">
        <f t="shared" si="53"/>
        <v>Normal</v>
      </c>
      <c r="AA654" t="str" cm="1">
        <f t="array" ref="AA654">_xlfn.IFS(
J654&lt;=K654*0.5,"Excellent",
J654&lt;=K654,"Good",
J654&lt;=K654*1.5,"At Risk",
TRUE,"Critical"
)</f>
        <v>Excellent</v>
      </c>
      <c r="AB654" t="str">
        <f t="shared" si="54"/>
        <v>No Rework</v>
      </c>
    </row>
    <row r="655" spans="1:28" x14ac:dyDescent="0.3">
      <c r="A655" t="s">
        <v>737</v>
      </c>
      <c r="B655" s="1">
        <v>45837</v>
      </c>
      <c r="C655" t="s">
        <v>91</v>
      </c>
      <c r="D655" t="s">
        <v>55</v>
      </c>
      <c r="E655" t="s">
        <v>35</v>
      </c>
      <c r="F655" t="s">
        <v>24</v>
      </c>
      <c r="G655" t="s">
        <v>25</v>
      </c>
      <c r="H655" t="s">
        <v>50</v>
      </c>
      <c r="I655" t="s">
        <v>88</v>
      </c>
      <c r="J655">
        <v>10.199999999999999</v>
      </c>
      <c r="K655">
        <v>24</v>
      </c>
      <c r="L655" t="s">
        <v>28</v>
      </c>
      <c r="M655">
        <v>1</v>
      </c>
      <c r="N655">
        <v>4.7</v>
      </c>
      <c r="O655">
        <v>450</v>
      </c>
      <c r="P655">
        <v>4590</v>
      </c>
      <c r="Q655" t="s">
        <v>29</v>
      </c>
      <c r="R655">
        <v>6</v>
      </c>
      <c r="S655" t="s">
        <v>30</v>
      </c>
      <c r="T655" t="s">
        <v>102</v>
      </c>
      <c r="U655" t="str">
        <f>TRIM(CLEAN(tbl_Operations[[#This Row],[Location]]))</f>
        <v>Hyderabad</v>
      </c>
      <c r="V655" t="str">
        <f>TRIM(CLEAN(tbl_Operations[[#This Row],[Channel]]))</f>
        <v>Email</v>
      </c>
      <c r="W655" t="str">
        <f t="shared" si="50"/>
        <v>Employee Query</v>
      </c>
      <c r="X655" t="str">
        <f t="shared" si="51"/>
        <v>Operations</v>
      </c>
      <c r="Y655" t="str">
        <f t="shared" si="52"/>
        <v>Within SLA</v>
      </c>
      <c r="Z655" t="str">
        <f t="shared" si="53"/>
        <v>Normal</v>
      </c>
      <c r="AA655" t="str" cm="1">
        <f t="array" ref="AA655">_xlfn.IFS(
J655&lt;=K655*0.5,"Excellent",
J655&lt;=K655,"Good",
J655&lt;=K655*1.5,"At Risk",
TRUE,"Critical"
)</f>
        <v>Excellent</v>
      </c>
      <c r="AB655" t="str">
        <f t="shared" si="54"/>
        <v>Reworked</v>
      </c>
    </row>
    <row r="656" spans="1:28" x14ac:dyDescent="0.3">
      <c r="A656" t="s">
        <v>738</v>
      </c>
      <c r="B656" s="1">
        <v>46009</v>
      </c>
      <c r="C656" t="s">
        <v>95</v>
      </c>
      <c r="D656" t="s">
        <v>73</v>
      </c>
      <c r="E656" t="s">
        <v>74</v>
      </c>
      <c r="F656" t="s">
        <v>61</v>
      </c>
      <c r="G656" t="s">
        <v>25</v>
      </c>
      <c r="H656" t="s">
        <v>50</v>
      </c>
      <c r="I656" t="s">
        <v>27</v>
      </c>
      <c r="J656">
        <v>5.7</v>
      </c>
      <c r="K656">
        <v>12</v>
      </c>
      <c r="L656" t="s">
        <v>28</v>
      </c>
      <c r="M656">
        <v>0</v>
      </c>
      <c r="N656">
        <v>4.5999999999999996</v>
      </c>
      <c r="O656">
        <v>450</v>
      </c>
      <c r="P656">
        <v>2565</v>
      </c>
      <c r="Q656" t="s">
        <v>71</v>
      </c>
      <c r="R656">
        <v>12</v>
      </c>
      <c r="S656" t="s">
        <v>52</v>
      </c>
      <c r="T656" t="s">
        <v>84</v>
      </c>
      <c r="U656" t="str">
        <f>TRIM(CLEAN(tbl_Operations[[#This Row],[Location]]))</f>
        <v>Chennai</v>
      </c>
      <c r="V656" t="str">
        <f>TRIM(CLEAN(tbl_Operations[[#This Row],[Channel]]))</f>
        <v>Email</v>
      </c>
      <c r="W656" t="str">
        <f t="shared" si="50"/>
        <v>System Issue</v>
      </c>
      <c r="X656" t="str">
        <f t="shared" si="51"/>
        <v>Sales</v>
      </c>
      <c r="Y656" t="str">
        <f t="shared" si="52"/>
        <v>Within SLA</v>
      </c>
      <c r="Z656" t="str">
        <f t="shared" si="53"/>
        <v>Normal</v>
      </c>
      <c r="AA656" t="str" cm="1">
        <f t="array" ref="AA656">_xlfn.IFS(
J656&lt;=K656*0.5,"Excellent",
J656&lt;=K656,"Good",
J656&lt;=K656*1.5,"At Risk",
TRUE,"Critical"
)</f>
        <v>Excellent</v>
      </c>
      <c r="AB656" t="str">
        <f t="shared" si="54"/>
        <v>No Rework</v>
      </c>
    </row>
    <row r="657" spans="1:28" x14ac:dyDescent="0.3">
      <c r="A657" t="s">
        <v>739</v>
      </c>
      <c r="B657" s="1">
        <v>45850</v>
      </c>
      <c r="C657" t="s">
        <v>95</v>
      </c>
      <c r="D657" t="s">
        <v>55</v>
      </c>
      <c r="E657" t="s">
        <v>78</v>
      </c>
      <c r="F657" t="s">
        <v>24</v>
      </c>
      <c r="G657" t="s">
        <v>25</v>
      </c>
      <c r="H657" t="s">
        <v>26</v>
      </c>
      <c r="I657" t="s">
        <v>27</v>
      </c>
      <c r="J657">
        <v>4.2</v>
      </c>
      <c r="K657">
        <v>24</v>
      </c>
      <c r="L657" t="s">
        <v>28</v>
      </c>
      <c r="M657">
        <v>0</v>
      </c>
      <c r="N657">
        <v>5</v>
      </c>
      <c r="O657">
        <v>400</v>
      </c>
      <c r="P657">
        <v>1680</v>
      </c>
      <c r="Q657" t="s">
        <v>114</v>
      </c>
      <c r="R657">
        <v>7</v>
      </c>
      <c r="S657" t="s">
        <v>37</v>
      </c>
      <c r="T657" t="s">
        <v>68</v>
      </c>
      <c r="U657" t="str">
        <f>TRIM(CLEAN(tbl_Operations[[#This Row],[Location]]))</f>
        <v>Hyderabad</v>
      </c>
      <c r="V657" t="str">
        <f>TRIM(CLEAN(tbl_Operations[[#This Row],[Channel]]))</f>
        <v>Email</v>
      </c>
      <c r="W657" t="str">
        <f t="shared" si="50"/>
        <v>Access Request</v>
      </c>
      <c r="X657" t="str">
        <f t="shared" si="51"/>
        <v>Sales</v>
      </c>
      <c r="Y657" t="str">
        <f t="shared" si="52"/>
        <v>Within SLA</v>
      </c>
      <c r="Z657" t="str">
        <f t="shared" si="53"/>
        <v>Normal</v>
      </c>
      <c r="AA657" t="str" cm="1">
        <f t="array" ref="AA657">_xlfn.IFS(
J657&lt;=K657*0.5,"Excellent",
J657&lt;=K657,"Good",
J657&lt;=K657*1.5,"At Risk",
TRUE,"Critical"
)</f>
        <v>Excellent</v>
      </c>
      <c r="AB657" t="str">
        <f t="shared" si="54"/>
        <v>No Rework</v>
      </c>
    </row>
    <row r="658" spans="1:28" x14ac:dyDescent="0.3">
      <c r="A658" t="s">
        <v>740</v>
      </c>
      <c r="B658" s="1">
        <v>45727</v>
      </c>
      <c r="C658" t="s">
        <v>77</v>
      </c>
      <c r="D658" t="s">
        <v>73</v>
      </c>
      <c r="E658" t="s">
        <v>56</v>
      </c>
      <c r="F658" t="s">
        <v>24</v>
      </c>
      <c r="G658" t="s">
        <v>42</v>
      </c>
      <c r="H658" t="s">
        <v>50</v>
      </c>
      <c r="I658" t="s">
        <v>27</v>
      </c>
      <c r="J658">
        <v>13.2</v>
      </c>
      <c r="K658">
        <v>24</v>
      </c>
      <c r="L658" t="s">
        <v>28</v>
      </c>
      <c r="M658">
        <v>0</v>
      </c>
      <c r="N658">
        <v>4.9000000000000004</v>
      </c>
      <c r="O658">
        <v>350</v>
      </c>
      <c r="P658">
        <v>4620</v>
      </c>
      <c r="Q658" t="s">
        <v>79</v>
      </c>
      <c r="R658">
        <v>3</v>
      </c>
      <c r="S658" t="s">
        <v>58</v>
      </c>
      <c r="T658" t="s">
        <v>38</v>
      </c>
      <c r="U658" t="str">
        <f>TRIM(CLEAN(tbl_Operations[[#This Row],[Location]]))</f>
        <v>Chennai</v>
      </c>
      <c r="V658" t="str">
        <f>TRIM(CLEAN(tbl_Operations[[#This Row],[Channel]]))</f>
        <v>Portal</v>
      </c>
      <c r="W658" t="str">
        <f t="shared" si="50"/>
        <v>Vendor Query</v>
      </c>
      <c r="X658" t="str">
        <f t="shared" si="51"/>
        <v>Finance</v>
      </c>
      <c r="Y658" t="str">
        <f t="shared" si="52"/>
        <v>Within SLA</v>
      </c>
      <c r="Z658" t="str">
        <f t="shared" si="53"/>
        <v>Normal</v>
      </c>
      <c r="AA658" t="str" cm="1">
        <f t="array" ref="AA658">_xlfn.IFS(
J658&lt;=K658*0.5,"Excellent",
J658&lt;=K658,"Good",
J658&lt;=K658*1.5,"At Risk",
TRUE,"Critical"
)</f>
        <v>Good</v>
      </c>
      <c r="AB658" t="str">
        <f t="shared" si="54"/>
        <v>No Rework</v>
      </c>
    </row>
    <row r="659" spans="1:28" x14ac:dyDescent="0.3">
      <c r="A659" t="s">
        <v>741</v>
      </c>
      <c r="B659" s="1">
        <v>45704</v>
      </c>
      <c r="C659" t="s">
        <v>54</v>
      </c>
      <c r="D659" t="s">
        <v>73</v>
      </c>
      <c r="E659" t="s">
        <v>70</v>
      </c>
      <c r="F659" t="s">
        <v>49</v>
      </c>
      <c r="G659" t="s">
        <v>42</v>
      </c>
      <c r="H659" t="s">
        <v>26</v>
      </c>
      <c r="I659" t="s">
        <v>27</v>
      </c>
      <c r="J659">
        <v>11.2</v>
      </c>
      <c r="K659">
        <v>48</v>
      </c>
      <c r="L659" t="s">
        <v>28</v>
      </c>
      <c r="M659">
        <v>1</v>
      </c>
      <c r="N659" t="s">
        <v>5094</v>
      </c>
      <c r="O659">
        <v>400</v>
      </c>
      <c r="P659">
        <v>4480</v>
      </c>
      <c r="Q659" t="s">
        <v>57</v>
      </c>
      <c r="R659">
        <v>2</v>
      </c>
      <c r="S659" t="s">
        <v>58</v>
      </c>
      <c r="T659" t="s">
        <v>102</v>
      </c>
      <c r="U659" t="str">
        <f>TRIM(CLEAN(tbl_Operations[[#This Row],[Location]]))</f>
        <v>Chennai</v>
      </c>
      <c r="V659" t="str">
        <f>TRIM(CLEAN(tbl_Operations[[#This Row],[Channel]]))</f>
        <v>Portal</v>
      </c>
      <c r="W659" t="str">
        <f t="shared" si="50"/>
        <v>Data Correction</v>
      </c>
      <c r="X659" t="str">
        <f t="shared" si="51"/>
        <v>Hr</v>
      </c>
      <c r="Y659" t="str">
        <f t="shared" si="52"/>
        <v>Within SLA</v>
      </c>
      <c r="Z659" t="str">
        <f t="shared" si="53"/>
        <v>Normal</v>
      </c>
      <c r="AA659" t="str" cm="1">
        <f t="array" ref="AA659">_xlfn.IFS(
J659&lt;=K659*0.5,"Excellent",
J659&lt;=K659,"Good",
J659&lt;=K659*1.5,"At Risk",
TRUE,"Critical"
)</f>
        <v>Excellent</v>
      </c>
      <c r="AB659" t="str">
        <f t="shared" si="54"/>
        <v>Reworked</v>
      </c>
    </row>
    <row r="660" spans="1:28" x14ac:dyDescent="0.3">
      <c r="A660" t="s">
        <v>742</v>
      </c>
      <c r="B660" s="1">
        <v>45766</v>
      </c>
      <c r="C660" t="s">
        <v>40</v>
      </c>
      <c r="D660" t="s">
        <v>41</v>
      </c>
      <c r="E660" t="s">
        <v>35</v>
      </c>
      <c r="F660" t="s">
        <v>61</v>
      </c>
      <c r="G660" t="s">
        <v>81</v>
      </c>
      <c r="H660" t="s">
        <v>43</v>
      </c>
      <c r="I660" t="s">
        <v>27</v>
      </c>
      <c r="J660">
        <v>18.2</v>
      </c>
      <c r="K660">
        <v>12</v>
      </c>
      <c r="L660" t="s">
        <v>63</v>
      </c>
      <c r="M660">
        <v>2</v>
      </c>
      <c r="N660">
        <v>3.6</v>
      </c>
      <c r="O660">
        <v>450</v>
      </c>
      <c r="P660">
        <v>8190</v>
      </c>
      <c r="Q660" t="s">
        <v>89</v>
      </c>
      <c r="R660">
        <v>4</v>
      </c>
      <c r="S660" t="s">
        <v>30</v>
      </c>
      <c r="T660" t="s">
        <v>68</v>
      </c>
      <c r="U660" t="str">
        <f>TRIM(CLEAN(tbl_Operations[[#This Row],[Location]]))</f>
        <v>Bengaluru</v>
      </c>
      <c r="V660" t="str">
        <f>TRIM(CLEAN(tbl_Operations[[#This Row],[Channel]]))</f>
        <v>Phone</v>
      </c>
      <c r="W660" t="str">
        <f t="shared" si="50"/>
        <v>Employee Query</v>
      </c>
      <c r="X660" t="str">
        <f t="shared" si="51"/>
        <v>Procurement</v>
      </c>
      <c r="Y660" t="str">
        <f t="shared" si="52"/>
        <v>SLA Breach</v>
      </c>
      <c r="Z660" t="str">
        <f t="shared" si="53"/>
        <v>Normal</v>
      </c>
      <c r="AA660" t="str" cm="1">
        <f t="array" ref="AA660">_xlfn.IFS(
J660&lt;=K660*0.5,"Excellent",
J660&lt;=K660,"Good",
J660&lt;=K660*1.5,"At Risk",
TRUE,"Critical"
)</f>
        <v>Critical</v>
      </c>
      <c r="AB660" t="str">
        <f t="shared" si="54"/>
        <v>Reworked</v>
      </c>
    </row>
    <row r="661" spans="1:28" x14ac:dyDescent="0.3">
      <c r="A661" t="s">
        <v>743</v>
      </c>
      <c r="B661" s="1">
        <v>45741</v>
      </c>
      <c r="C661" t="s">
        <v>77</v>
      </c>
      <c r="D661" t="s">
        <v>73</v>
      </c>
      <c r="E661" t="s">
        <v>92</v>
      </c>
      <c r="F661" t="s">
        <v>49</v>
      </c>
      <c r="G661" t="s">
        <v>25</v>
      </c>
      <c r="H661" t="s">
        <v>66</v>
      </c>
      <c r="I661" t="s">
        <v>27</v>
      </c>
      <c r="J661">
        <v>14.4</v>
      </c>
      <c r="K661">
        <v>48</v>
      </c>
      <c r="L661" t="s">
        <v>28</v>
      </c>
      <c r="M661">
        <v>0</v>
      </c>
      <c r="N661">
        <v>3.8</v>
      </c>
      <c r="O661">
        <v>350</v>
      </c>
      <c r="P661">
        <v>5040</v>
      </c>
      <c r="Q661" t="s">
        <v>79</v>
      </c>
      <c r="R661">
        <v>3</v>
      </c>
      <c r="S661" t="s">
        <v>58</v>
      </c>
      <c r="T661" t="s">
        <v>38</v>
      </c>
      <c r="U661" t="str">
        <f>TRIM(CLEAN(tbl_Operations[[#This Row],[Location]]))</f>
        <v>Chennai</v>
      </c>
      <c r="V661" t="str">
        <f>TRIM(CLEAN(tbl_Operations[[#This Row],[Channel]]))</f>
        <v>Email</v>
      </c>
      <c r="W661" t="str">
        <f t="shared" si="50"/>
        <v>Report Request</v>
      </c>
      <c r="X661" t="str">
        <f t="shared" si="51"/>
        <v>Finance</v>
      </c>
      <c r="Y661" t="str">
        <f t="shared" si="52"/>
        <v>Within SLA</v>
      </c>
      <c r="Z661" t="str">
        <f t="shared" si="53"/>
        <v>Normal</v>
      </c>
      <c r="AA661" t="str" cm="1">
        <f t="array" ref="AA661">_xlfn.IFS(
J661&lt;=K661*0.5,"Excellent",
J661&lt;=K661,"Good",
J661&lt;=K661*1.5,"At Risk",
TRUE,"Critical"
)</f>
        <v>Excellent</v>
      </c>
      <c r="AB661" t="str">
        <f t="shared" si="54"/>
        <v>No Rework</v>
      </c>
    </row>
    <row r="662" spans="1:28" x14ac:dyDescent="0.3">
      <c r="A662" t="s">
        <v>744</v>
      </c>
      <c r="B662" s="1">
        <v>45986</v>
      </c>
      <c r="C662" t="s">
        <v>77</v>
      </c>
      <c r="D662" t="s">
        <v>47</v>
      </c>
      <c r="E662" t="s">
        <v>70</v>
      </c>
      <c r="F662" t="s">
        <v>61</v>
      </c>
      <c r="G662" t="s">
        <v>42</v>
      </c>
      <c r="H662" t="s">
        <v>43</v>
      </c>
      <c r="I662" t="s">
        <v>27</v>
      </c>
      <c r="J662">
        <v>49.9</v>
      </c>
      <c r="K662">
        <v>12</v>
      </c>
      <c r="L662" t="s">
        <v>63</v>
      </c>
      <c r="M662">
        <v>1</v>
      </c>
      <c r="N662">
        <v>3.4</v>
      </c>
      <c r="O662">
        <v>400</v>
      </c>
      <c r="P662">
        <v>19960</v>
      </c>
      <c r="Q662" t="s">
        <v>67</v>
      </c>
      <c r="R662">
        <v>11</v>
      </c>
      <c r="S662" t="s">
        <v>52</v>
      </c>
      <c r="T662" t="s">
        <v>38</v>
      </c>
      <c r="U662" t="str">
        <f>TRIM(CLEAN(tbl_Operations[[#This Row],[Location]]))</f>
        <v>Gurugram</v>
      </c>
      <c r="V662" t="str">
        <f>TRIM(CLEAN(tbl_Operations[[#This Row],[Channel]]))</f>
        <v>Portal</v>
      </c>
      <c r="W662" t="str">
        <f t="shared" si="50"/>
        <v>Data Correction</v>
      </c>
      <c r="X662" t="str">
        <f t="shared" si="51"/>
        <v>Finance</v>
      </c>
      <c r="Y662" t="str">
        <f t="shared" si="52"/>
        <v>SLA Breach</v>
      </c>
      <c r="Z662" t="str">
        <f t="shared" si="53"/>
        <v>Normal</v>
      </c>
      <c r="AA662" t="str" cm="1">
        <f t="array" ref="AA662">_xlfn.IFS(
J662&lt;=K662*0.5,"Excellent",
J662&lt;=K662,"Good",
J662&lt;=K662*1.5,"At Risk",
TRUE,"Critical"
)</f>
        <v>Critical</v>
      </c>
      <c r="AB662" t="str">
        <f t="shared" si="54"/>
        <v>Reworked</v>
      </c>
    </row>
    <row r="663" spans="1:28" x14ac:dyDescent="0.3">
      <c r="A663" t="s">
        <v>745</v>
      </c>
      <c r="B663" s="1">
        <v>45860</v>
      </c>
      <c r="C663" t="s">
        <v>77</v>
      </c>
      <c r="D663" t="s">
        <v>34</v>
      </c>
      <c r="E663" t="s">
        <v>78</v>
      </c>
      <c r="F663" t="s">
        <v>49</v>
      </c>
      <c r="G663" t="s">
        <v>62</v>
      </c>
      <c r="H663" t="s">
        <v>26</v>
      </c>
      <c r="I663" t="s">
        <v>101</v>
      </c>
      <c r="J663">
        <v>10.5</v>
      </c>
      <c r="K663">
        <v>48</v>
      </c>
      <c r="L663" t="s">
        <v>28</v>
      </c>
      <c r="M663">
        <v>1</v>
      </c>
      <c r="N663">
        <v>3.7</v>
      </c>
      <c r="O663">
        <v>450</v>
      </c>
      <c r="P663">
        <v>4725</v>
      </c>
      <c r="Q663" t="s">
        <v>114</v>
      </c>
      <c r="R663">
        <v>7</v>
      </c>
      <c r="S663" t="s">
        <v>37</v>
      </c>
      <c r="T663" t="s">
        <v>38</v>
      </c>
      <c r="U663" t="str">
        <f>TRIM(CLEAN(tbl_Operations[[#This Row],[Location]]))</f>
        <v>Mumbai</v>
      </c>
      <c r="V663" t="str">
        <f>TRIM(CLEAN(tbl_Operations[[#This Row],[Channel]]))</f>
        <v>Teams</v>
      </c>
      <c r="W663" t="str">
        <f t="shared" si="50"/>
        <v>Access Request</v>
      </c>
      <c r="X663" t="str">
        <f t="shared" si="51"/>
        <v>Finance</v>
      </c>
      <c r="Y663" t="str">
        <f t="shared" si="52"/>
        <v>Within SLA</v>
      </c>
      <c r="Z663" t="str">
        <f t="shared" si="53"/>
        <v>Normal</v>
      </c>
      <c r="AA663" t="str" cm="1">
        <f t="array" ref="AA663">_xlfn.IFS(
J663&lt;=K663*0.5,"Excellent",
J663&lt;=K663,"Good",
J663&lt;=K663*1.5,"At Risk",
TRUE,"Critical"
)</f>
        <v>Excellent</v>
      </c>
      <c r="AB663" t="str">
        <f t="shared" si="54"/>
        <v>Reworked</v>
      </c>
    </row>
    <row r="664" spans="1:28" x14ac:dyDescent="0.3">
      <c r="A664" t="s">
        <v>746</v>
      </c>
      <c r="B664" s="1">
        <v>46018</v>
      </c>
      <c r="C664" t="s">
        <v>91</v>
      </c>
      <c r="D664" t="s">
        <v>34</v>
      </c>
      <c r="E664" t="s">
        <v>23</v>
      </c>
      <c r="F664" t="s">
        <v>61</v>
      </c>
      <c r="G664" t="s">
        <v>25</v>
      </c>
      <c r="H664" t="s">
        <v>43</v>
      </c>
      <c r="I664" t="s">
        <v>101</v>
      </c>
      <c r="J664">
        <v>7.9</v>
      </c>
      <c r="K664">
        <v>12</v>
      </c>
      <c r="L664" t="s">
        <v>28</v>
      </c>
      <c r="M664">
        <v>0</v>
      </c>
      <c r="N664">
        <v>4.9000000000000004</v>
      </c>
      <c r="O664">
        <v>320</v>
      </c>
      <c r="P664">
        <v>2528</v>
      </c>
      <c r="Q664" t="s">
        <v>71</v>
      </c>
      <c r="R664">
        <v>12</v>
      </c>
      <c r="S664" t="s">
        <v>52</v>
      </c>
      <c r="T664" t="s">
        <v>68</v>
      </c>
      <c r="U664" t="str">
        <f>TRIM(CLEAN(tbl_Operations[[#This Row],[Location]]))</f>
        <v>Mumbai</v>
      </c>
      <c r="V664" t="str">
        <f>TRIM(CLEAN(tbl_Operations[[#This Row],[Channel]]))</f>
        <v>Email</v>
      </c>
      <c r="W664" t="str">
        <f t="shared" si="50"/>
        <v>Invoice Query</v>
      </c>
      <c r="X664" t="str">
        <f t="shared" si="51"/>
        <v>Operations</v>
      </c>
      <c r="Y664" t="str">
        <f t="shared" si="52"/>
        <v>Within SLA</v>
      </c>
      <c r="Z664" t="str">
        <f t="shared" si="53"/>
        <v>Normal</v>
      </c>
      <c r="AA664" t="str" cm="1">
        <f t="array" ref="AA664">_xlfn.IFS(
J664&lt;=K664*0.5,"Excellent",
J664&lt;=K664,"Good",
J664&lt;=K664*1.5,"At Risk",
TRUE,"Critical"
)</f>
        <v>Good</v>
      </c>
      <c r="AB664" t="str">
        <f t="shared" si="54"/>
        <v>No Rework</v>
      </c>
    </row>
    <row r="665" spans="1:28" x14ac:dyDescent="0.3">
      <c r="A665" t="s">
        <v>747</v>
      </c>
      <c r="B665" s="1">
        <v>45939</v>
      </c>
      <c r="C665" t="s">
        <v>95</v>
      </c>
      <c r="D665" t="s">
        <v>47</v>
      </c>
      <c r="E665" t="s">
        <v>78</v>
      </c>
      <c r="F665" t="s">
        <v>24</v>
      </c>
      <c r="G665" t="s">
        <v>42</v>
      </c>
      <c r="H665" t="s">
        <v>50</v>
      </c>
      <c r="I665" t="s">
        <v>27</v>
      </c>
      <c r="J665">
        <v>18.7</v>
      </c>
      <c r="K665">
        <v>24</v>
      </c>
      <c r="L665" t="s">
        <v>28</v>
      </c>
      <c r="M665">
        <v>1</v>
      </c>
      <c r="N665">
        <v>4</v>
      </c>
      <c r="O665">
        <v>350</v>
      </c>
      <c r="P665">
        <v>6545</v>
      </c>
      <c r="Q665" t="s">
        <v>51</v>
      </c>
      <c r="R665">
        <v>10</v>
      </c>
      <c r="S665" t="s">
        <v>52</v>
      </c>
      <c r="T665" t="s">
        <v>84</v>
      </c>
      <c r="U665" t="str">
        <f>TRIM(CLEAN(tbl_Operations[[#This Row],[Location]]))</f>
        <v>Gurugram</v>
      </c>
      <c r="V665" t="str">
        <f>TRIM(CLEAN(tbl_Operations[[#This Row],[Channel]]))</f>
        <v>Portal</v>
      </c>
      <c r="W665" t="str">
        <f t="shared" si="50"/>
        <v>Access Request</v>
      </c>
      <c r="X665" t="str">
        <f t="shared" si="51"/>
        <v>Sales</v>
      </c>
      <c r="Y665" t="str">
        <f t="shared" si="52"/>
        <v>Within SLA</v>
      </c>
      <c r="Z665" t="str">
        <f t="shared" si="53"/>
        <v>Normal</v>
      </c>
      <c r="AA665" t="str" cm="1">
        <f t="array" ref="AA665">_xlfn.IFS(
J665&lt;=K665*0.5,"Excellent",
J665&lt;=K665,"Good",
J665&lt;=K665*1.5,"At Risk",
TRUE,"Critical"
)</f>
        <v>Good</v>
      </c>
      <c r="AB665" t="str">
        <f t="shared" si="54"/>
        <v>Reworked</v>
      </c>
    </row>
    <row r="666" spans="1:28" x14ac:dyDescent="0.3">
      <c r="A666" t="s">
        <v>748</v>
      </c>
      <c r="B666" s="1">
        <v>45989</v>
      </c>
      <c r="C666" t="s">
        <v>91</v>
      </c>
      <c r="D666" t="s">
        <v>55</v>
      </c>
      <c r="E666" t="s">
        <v>78</v>
      </c>
      <c r="F666" t="s">
        <v>24</v>
      </c>
      <c r="G666" t="s">
        <v>62</v>
      </c>
      <c r="H666" t="s">
        <v>75</v>
      </c>
      <c r="I666" t="s">
        <v>27</v>
      </c>
      <c r="J666">
        <v>24.3</v>
      </c>
      <c r="K666">
        <v>24</v>
      </c>
      <c r="L666" t="s">
        <v>63</v>
      </c>
      <c r="M666">
        <v>0</v>
      </c>
      <c r="N666">
        <v>3.6</v>
      </c>
      <c r="O666">
        <v>350</v>
      </c>
      <c r="P666">
        <v>8505</v>
      </c>
      <c r="Q666" t="s">
        <v>67</v>
      </c>
      <c r="R666">
        <v>11</v>
      </c>
      <c r="S666" t="s">
        <v>52</v>
      </c>
      <c r="T666" t="s">
        <v>45</v>
      </c>
      <c r="U666" t="str">
        <f>TRIM(CLEAN(tbl_Operations[[#This Row],[Location]]))</f>
        <v>Hyderabad</v>
      </c>
      <c r="V666" t="str">
        <f>TRIM(CLEAN(tbl_Operations[[#This Row],[Channel]]))</f>
        <v>Teams</v>
      </c>
      <c r="W666" t="str">
        <f t="shared" si="50"/>
        <v>Access Request</v>
      </c>
      <c r="X666" t="str">
        <f t="shared" si="51"/>
        <v>Operations</v>
      </c>
      <c r="Y666" t="str">
        <f t="shared" si="52"/>
        <v>SLA Breach</v>
      </c>
      <c r="Z666" t="str">
        <f t="shared" si="53"/>
        <v>Normal</v>
      </c>
      <c r="AA666" t="str" cm="1">
        <f t="array" ref="AA666">_xlfn.IFS(
J666&lt;=K666*0.5,"Excellent",
J666&lt;=K666,"Good",
J666&lt;=K666*1.5,"At Risk",
TRUE,"Critical"
)</f>
        <v>At Risk</v>
      </c>
      <c r="AB666" t="str">
        <f t="shared" si="54"/>
        <v>No Rework</v>
      </c>
    </row>
    <row r="667" spans="1:28" x14ac:dyDescent="0.3">
      <c r="A667" t="s">
        <v>749</v>
      </c>
      <c r="B667" s="1">
        <v>46012</v>
      </c>
      <c r="C667" t="s">
        <v>54</v>
      </c>
      <c r="D667" t="s">
        <v>41</v>
      </c>
      <c r="E667" t="s">
        <v>78</v>
      </c>
      <c r="F667" t="s">
        <v>49</v>
      </c>
      <c r="G667" t="s">
        <v>62</v>
      </c>
      <c r="H667" t="s">
        <v>43</v>
      </c>
      <c r="I667" t="s">
        <v>27</v>
      </c>
      <c r="J667">
        <v>8.8000000000000007</v>
      </c>
      <c r="K667">
        <v>48</v>
      </c>
      <c r="L667" t="s">
        <v>28</v>
      </c>
      <c r="M667">
        <v>0</v>
      </c>
      <c r="N667">
        <v>4.5</v>
      </c>
      <c r="O667">
        <v>320</v>
      </c>
      <c r="P667">
        <v>2816</v>
      </c>
      <c r="Q667" t="s">
        <v>71</v>
      </c>
      <c r="R667">
        <v>12</v>
      </c>
      <c r="S667" t="s">
        <v>52</v>
      </c>
      <c r="T667" t="s">
        <v>102</v>
      </c>
      <c r="U667" t="str">
        <f>TRIM(CLEAN(tbl_Operations[[#This Row],[Location]]))</f>
        <v>Bengaluru</v>
      </c>
      <c r="V667" t="str">
        <f>TRIM(CLEAN(tbl_Operations[[#This Row],[Channel]]))</f>
        <v>Teams</v>
      </c>
      <c r="W667" t="str">
        <f t="shared" si="50"/>
        <v>Access Request</v>
      </c>
      <c r="X667" t="str">
        <f t="shared" si="51"/>
        <v>Hr</v>
      </c>
      <c r="Y667" t="str">
        <f t="shared" si="52"/>
        <v>Within SLA</v>
      </c>
      <c r="Z667" t="str">
        <f t="shared" si="53"/>
        <v>Normal</v>
      </c>
      <c r="AA667" t="str" cm="1">
        <f t="array" ref="AA667">_xlfn.IFS(
J667&lt;=K667*0.5,"Excellent",
J667&lt;=K667,"Good",
J667&lt;=K667*1.5,"At Risk",
TRUE,"Critical"
)</f>
        <v>Excellent</v>
      </c>
      <c r="AB667" t="str">
        <f t="shared" si="54"/>
        <v>No Rework</v>
      </c>
    </row>
    <row r="668" spans="1:28" x14ac:dyDescent="0.3">
      <c r="A668" t="s">
        <v>750</v>
      </c>
      <c r="B668" s="1">
        <v>45889</v>
      </c>
      <c r="C668" t="s">
        <v>40</v>
      </c>
      <c r="D668" t="s">
        <v>47</v>
      </c>
      <c r="E668" t="s">
        <v>78</v>
      </c>
      <c r="F668" t="s">
        <v>24</v>
      </c>
      <c r="G668" t="s">
        <v>25</v>
      </c>
      <c r="H668" t="s">
        <v>66</v>
      </c>
      <c r="I668" t="s">
        <v>88</v>
      </c>
      <c r="J668">
        <v>18.7</v>
      </c>
      <c r="K668">
        <v>24</v>
      </c>
      <c r="L668" t="s">
        <v>28</v>
      </c>
      <c r="M668">
        <v>1</v>
      </c>
      <c r="N668">
        <v>3.8</v>
      </c>
      <c r="O668">
        <v>320</v>
      </c>
      <c r="P668">
        <v>5984</v>
      </c>
      <c r="Q668" t="s">
        <v>36</v>
      </c>
      <c r="R668">
        <v>8</v>
      </c>
      <c r="S668" t="s">
        <v>37</v>
      </c>
      <c r="T668" t="s">
        <v>86</v>
      </c>
      <c r="U668" t="str">
        <f>TRIM(CLEAN(tbl_Operations[[#This Row],[Location]]))</f>
        <v>Gurugram</v>
      </c>
      <c r="V668" t="str">
        <f>TRIM(CLEAN(tbl_Operations[[#This Row],[Channel]]))</f>
        <v>Email</v>
      </c>
      <c r="W668" t="str">
        <f t="shared" si="50"/>
        <v>Access Request</v>
      </c>
      <c r="X668" t="str">
        <f t="shared" si="51"/>
        <v>Procurement</v>
      </c>
      <c r="Y668" t="str">
        <f t="shared" si="52"/>
        <v>Within SLA</v>
      </c>
      <c r="Z668" t="str">
        <f t="shared" si="53"/>
        <v>Normal</v>
      </c>
      <c r="AA668" t="str" cm="1">
        <f t="array" ref="AA668">_xlfn.IFS(
J668&lt;=K668*0.5,"Excellent",
J668&lt;=K668,"Good",
J668&lt;=K668*1.5,"At Risk",
TRUE,"Critical"
)</f>
        <v>Good</v>
      </c>
      <c r="AB668" t="str">
        <f t="shared" si="54"/>
        <v>Reworked</v>
      </c>
    </row>
    <row r="669" spans="1:28" x14ac:dyDescent="0.3">
      <c r="A669" t="s">
        <v>751</v>
      </c>
      <c r="B669" s="1">
        <v>45935</v>
      </c>
      <c r="C669" t="s">
        <v>54</v>
      </c>
      <c r="D669" t="s">
        <v>41</v>
      </c>
      <c r="E669" t="s">
        <v>56</v>
      </c>
      <c r="F669" t="s">
        <v>61</v>
      </c>
      <c r="G669" t="s">
        <v>25</v>
      </c>
      <c r="H669" t="s">
        <v>43</v>
      </c>
      <c r="I669" t="s">
        <v>27</v>
      </c>
      <c r="J669">
        <v>7.5</v>
      </c>
      <c r="K669">
        <v>12</v>
      </c>
      <c r="L669" t="s">
        <v>28</v>
      </c>
      <c r="M669">
        <v>0</v>
      </c>
      <c r="N669">
        <v>4.3</v>
      </c>
      <c r="O669">
        <v>320</v>
      </c>
      <c r="P669">
        <v>2400</v>
      </c>
      <c r="Q669" t="s">
        <v>51</v>
      </c>
      <c r="R669">
        <v>10</v>
      </c>
      <c r="S669" t="s">
        <v>52</v>
      </c>
      <c r="T669" t="s">
        <v>102</v>
      </c>
      <c r="U669" t="str">
        <f>TRIM(CLEAN(tbl_Operations[[#This Row],[Location]]))</f>
        <v>Bengaluru</v>
      </c>
      <c r="V669" t="str">
        <f>TRIM(CLEAN(tbl_Operations[[#This Row],[Channel]]))</f>
        <v>Email</v>
      </c>
      <c r="W669" t="str">
        <f t="shared" si="50"/>
        <v>Vendor Query</v>
      </c>
      <c r="X669" t="str">
        <f t="shared" si="51"/>
        <v>Hr</v>
      </c>
      <c r="Y669" t="str">
        <f t="shared" si="52"/>
        <v>Within SLA</v>
      </c>
      <c r="Z669" t="str">
        <f t="shared" si="53"/>
        <v>Normal</v>
      </c>
      <c r="AA669" t="str" cm="1">
        <f t="array" ref="AA669">_xlfn.IFS(
J669&lt;=K669*0.5,"Excellent",
J669&lt;=K669,"Good",
J669&lt;=K669*1.5,"At Risk",
TRUE,"Critical"
)</f>
        <v>Good</v>
      </c>
      <c r="AB669" t="str">
        <f t="shared" si="54"/>
        <v>No Rework</v>
      </c>
    </row>
    <row r="670" spans="1:28" x14ac:dyDescent="0.3">
      <c r="A670" t="s">
        <v>752</v>
      </c>
      <c r="B670" s="1">
        <v>45859</v>
      </c>
      <c r="C670" t="s">
        <v>77</v>
      </c>
      <c r="D670" t="s">
        <v>47</v>
      </c>
      <c r="E670" t="s">
        <v>78</v>
      </c>
      <c r="F670" t="s">
        <v>49</v>
      </c>
      <c r="G670" t="s">
        <v>25</v>
      </c>
      <c r="H670" t="s">
        <v>66</v>
      </c>
      <c r="I670" t="s">
        <v>88</v>
      </c>
      <c r="J670">
        <v>50</v>
      </c>
      <c r="K670">
        <v>48</v>
      </c>
      <c r="L670" t="s">
        <v>63</v>
      </c>
      <c r="M670">
        <v>2</v>
      </c>
      <c r="N670">
        <v>2.8</v>
      </c>
      <c r="O670">
        <v>320</v>
      </c>
      <c r="P670">
        <v>16000</v>
      </c>
      <c r="Q670" t="s">
        <v>114</v>
      </c>
      <c r="R670">
        <v>7</v>
      </c>
      <c r="S670" t="s">
        <v>37</v>
      </c>
      <c r="T670" t="s">
        <v>31</v>
      </c>
      <c r="U670" t="str">
        <f>TRIM(CLEAN(tbl_Operations[[#This Row],[Location]]))</f>
        <v>Gurugram</v>
      </c>
      <c r="V670" t="str">
        <f>TRIM(CLEAN(tbl_Operations[[#This Row],[Channel]]))</f>
        <v>Email</v>
      </c>
      <c r="W670" t="str">
        <f t="shared" si="50"/>
        <v>Access Request</v>
      </c>
      <c r="X670" t="str">
        <f t="shared" si="51"/>
        <v>Finance</v>
      </c>
      <c r="Y670" t="str">
        <f t="shared" si="52"/>
        <v>SLA Breach</v>
      </c>
      <c r="Z670" t="str">
        <f t="shared" si="53"/>
        <v>Normal</v>
      </c>
      <c r="AA670" t="str" cm="1">
        <f t="array" ref="AA670">_xlfn.IFS(
J670&lt;=K670*0.5,"Excellent",
J670&lt;=K670,"Good",
J670&lt;=K670*1.5,"At Risk",
TRUE,"Critical"
)</f>
        <v>At Risk</v>
      </c>
      <c r="AB670" t="str">
        <f t="shared" si="54"/>
        <v>Reworked</v>
      </c>
    </row>
    <row r="671" spans="1:28" x14ac:dyDescent="0.3">
      <c r="A671" t="s">
        <v>753</v>
      </c>
      <c r="B671" s="1">
        <v>46002</v>
      </c>
      <c r="C671" t="s">
        <v>77</v>
      </c>
      <c r="D671" t="s">
        <v>55</v>
      </c>
      <c r="E671" t="s">
        <v>78</v>
      </c>
      <c r="F671" t="s">
        <v>24</v>
      </c>
      <c r="G671" t="s">
        <v>42</v>
      </c>
      <c r="H671" t="s">
        <v>26</v>
      </c>
      <c r="I671" t="s">
        <v>27</v>
      </c>
      <c r="J671">
        <v>7.2</v>
      </c>
      <c r="K671">
        <v>24</v>
      </c>
      <c r="L671" t="s">
        <v>28</v>
      </c>
      <c r="M671">
        <v>0</v>
      </c>
      <c r="N671">
        <v>4.9000000000000004</v>
      </c>
      <c r="O671">
        <v>280</v>
      </c>
      <c r="P671">
        <v>2016</v>
      </c>
      <c r="Q671" t="s">
        <v>71</v>
      </c>
      <c r="R671">
        <v>12</v>
      </c>
      <c r="S671" t="s">
        <v>52</v>
      </c>
      <c r="T671" t="s">
        <v>84</v>
      </c>
      <c r="U671" t="str">
        <f>TRIM(CLEAN(tbl_Operations[[#This Row],[Location]]))</f>
        <v>Hyderabad</v>
      </c>
      <c r="V671" t="str">
        <f>TRIM(CLEAN(tbl_Operations[[#This Row],[Channel]]))</f>
        <v>Portal</v>
      </c>
      <c r="W671" t="str">
        <f t="shared" si="50"/>
        <v>Access Request</v>
      </c>
      <c r="X671" t="str">
        <f t="shared" si="51"/>
        <v>Finance</v>
      </c>
      <c r="Y671" t="str">
        <f t="shared" si="52"/>
        <v>Within SLA</v>
      </c>
      <c r="Z671" t="str">
        <f t="shared" si="53"/>
        <v>Normal</v>
      </c>
      <c r="AA671" t="str" cm="1">
        <f t="array" ref="AA671">_xlfn.IFS(
J671&lt;=K671*0.5,"Excellent",
J671&lt;=K671,"Good",
J671&lt;=K671*1.5,"At Risk",
TRUE,"Critical"
)</f>
        <v>Excellent</v>
      </c>
      <c r="AB671" t="str">
        <f t="shared" si="54"/>
        <v>No Rework</v>
      </c>
    </row>
    <row r="672" spans="1:28" x14ac:dyDescent="0.3">
      <c r="A672" t="s">
        <v>754</v>
      </c>
      <c r="B672" s="1">
        <v>45815</v>
      </c>
      <c r="C672" t="s">
        <v>21</v>
      </c>
      <c r="D672" t="s">
        <v>60</v>
      </c>
      <c r="E672" t="s">
        <v>74</v>
      </c>
      <c r="F672" t="s">
        <v>49</v>
      </c>
      <c r="G672" t="s">
        <v>42</v>
      </c>
      <c r="H672" t="s">
        <v>75</v>
      </c>
      <c r="I672" t="s">
        <v>27</v>
      </c>
      <c r="J672">
        <v>12.8</v>
      </c>
      <c r="K672">
        <v>48</v>
      </c>
      <c r="L672" t="s">
        <v>28</v>
      </c>
      <c r="M672">
        <v>3</v>
      </c>
      <c r="N672">
        <v>3.5</v>
      </c>
      <c r="O672">
        <v>400</v>
      </c>
      <c r="P672">
        <v>5120</v>
      </c>
      <c r="Q672" t="s">
        <v>29</v>
      </c>
      <c r="R672">
        <v>6</v>
      </c>
      <c r="S672" t="s">
        <v>30</v>
      </c>
      <c r="T672" t="s">
        <v>68</v>
      </c>
      <c r="U672" t="str">
        <f>TRIM(CLEAN(tbl_Operations[[#This Row],[Location]]))</f>
        <v>Pune</v>
      </c>
      <c r="V672" t="str">
        <f>TRIM(CLEAN(tbl_Operations[[#This Row],[Channel]]))</f>
        <v>Portal</v>
      </c>
      <c r="W672" t="str">
        <f t="shared" si="50"/>
        <v>System Issue</v>
      </c>
      <c r="X672" t="str">
        <f t="shared" si="51"/>
        <v>Customer Support</v>
      </c>
      <c r="Y672" t="str">
        <f t="shared" si="52"/>
        <v>Within SLA</v>
      </c>
      <c r="Z672" t="str">
        <f t="shared" si="53"/>
        <v>Normal</v>
      </c>
      <c r="AA672" t="str" cm="1">
        <f t="array" ref="AA672">_xlfn.IFS(
J672&lt;=K672*0.5,"Excellent",
J672&lt;=K672,"Good",
J672&lt;=K672*1.5,"At Risk",
TRUE,"Critical"
)</f>
        <v>Excellent</v>
      </c>
      <c r="AB672" t="str">
        <f t="shared" si="54"/>
        <v>Reworked</v>
      </c>
    </row>
    <row r="673" spans="1:28" x14ac:dyDescent="0.3">
      <c r="A673" t="s">
        <v>755</v>
      </c>
      <c r="B673" s="1">
        <v>45744</v>
      </c>
      <c r="C673" t="s">
        <v>21</v>
      </c>
      <c r="D673" t="s">
        <v>73</v>
      </c>
      <c r="E673" t="s">
        <v>70</v>
      </c>
      <c r="F673" t="s">
        <v>61</v>
      </c>
      <c r="G673" t="s">
        <v>42</v>
      </c>
      <c r="H673" t="s">
        <v>50</v>
      </c>
      <c r="I673" t="s">
        <v>88</v>
      </c>
      <c r="J673">
        <v>22.6</v>
      </c>
      <c r="K673">
        <v>12</v>
      </c>
      <c r="L673" t="s">
        <v>63</v>
      </c>
      <c r="M673">
        <v>1</v>
      </c>
      <c r="N673">
        <v>3.9</v>
      </c>
      <c r="O673">
        <v>320</v>
      </c>
      <c r="P673">
        <v>7232</v>
      </c>
      <c r="Q673" t="s">
        <v>79</v>
      </c>
      <c r="R673">
        <v>3</v>
      </c>
      <c r="S673" t="s">
        <v>58</v>
      </c>
      <c r="T673" t="s">
        <v>45</v>
      </c>
      <c r="U673" t="str">
        <f>TRIM(CLEAN(tbl_Operations[[#This Row],[Location]]))</f>
        <v>Chennai</v>
      </c>
      <c r="V673" t="str">
        <f>TRIM(CLEAN(tbl_Operations[[#This Row],[Channel]]))</f>
        <v>Portal</v>
      </c>
      <c r="W673" t="str">
        <f t="shared" si="50"/>
        <v>Data Correction</v>
      </c>
      <c r="X673" t="str">
        <f t="shared" si="51"/>
        <v>Customer Support</v>
      </c>
      <c r="Y673" t="str">
        <f t="shared" si="52"/>
        <v>SLA Breach</v>
      </c>
      <c r="Z673" t="str">
        <f t="shared" si="53"/>
        <v>Normal</v>
      </c>
      <c r="AA673" t="str" cm="1">
        <f t="array" ref="AA673">_xlfn.IFS(
J673&lt;=K673*0.5,"Excellent",
J673&lt;=K673,"Good",
J673&lt;=K673*1.5,"At Risk",
TRUE,"Critical"
)</f>
        <v>Critical</v>
      </c>
      <c r="AB673" t="str">
        <f t="shared" si="54"/>
        <v>Reworked</v>
      </c>
    </row>
    <row r="674" spans="1:28" x14ac:dyDescent="0.3">
      <c r="A674" t="s">
        <v>756</v>
      </c>
      <c r="B674" s="1">
        <v>45708</v>
      </c>
      <c r="C674" t="s">
        <v>91</v>
      </c>
      <c r="D674" t="s">
        <v>41</v>
      </c>
      <c r="E674" t="s">
        <v>56</v>
      </c>
      <c r="F674" t="s">
        <v>24</v>
      </c>
      <c r="G674" t="s">
        <v>25</v>
      </c>
      <c r="H674" t="s">
        <v>43</v>
      </c>
      <c r="I674" t="s">
        <v>27</v>
      </c>
      <c r="J674">
        <v>3.5</v>
      </c>
      <c r="K674">
        <v>24</v>
      </c>
      <c r="L674" t="s">
        <v>28</v>
      </c>
      <c r="M674">
        <v>0</v>
      </c>
      <c r="N674">
        <v>4.9000000000000004</v>
      </c>
      <c r="O674">
        <v>350</v>
      </c>
      <c r="P674">
        <v>1225</v>
      </c>
      <c r="Q674" t="s">
        <v>57</v>
      </c>
      <c r="R674">
        <v>2</v>
      </c>
      <c r="S674" t="s">
        <v>58</v>
      </c>
      <c r="T674" t="s">
        <v>84</v>
      </c>
      <c r="U674" t="str">
        <f>TRIM(CLEAN(tbl_Operations[[#This Row],[Location]]))</f>
        <v>Bengaluru</v>
      </c>
      <c r="V674" t="str">
        <f>TRIM(CLEAN(tbl_Operations[[#This Row],[Channel]]))</f>
        <v>Email</v>
      </c>
      <c r="W674" t="str">
        <f t="shared" si="50"/>
        <v>Vendor Query</v>
      </c>
      <c r="X674" t="str">
        <f t="shared" si="51"/>
        <v>Operations</v>
      </c>
      <c r="Y674" t="str">
        <f t="shared" si="52"/>
        <v>Within SLA</v>
      </c>
      <c r="Z674" t="str">
        <f t="shared" si="53"/>
        <v>Normal</v>
      </c>
      <c r="AA674" t="str" cm="1">
        <f t="array" ref="AA674">_xlfn.IFS(
J674&lt;=K674*0.5,"Excellent",
J674&lt;=K674,"Good",
J674&lt;=K674*1.5,"At Risk",
TRUE,"Critical"
)</f>
        <v>Excellent</v>
      </c>
      <c r="AB674" t="str">
        <f t="shared" si="54"/>
        <v>No Rework</v>
      </c>
    </row>
    <row r="675" spans="1:28" x14ac:dyDescent="0.3">
      <c r="A675" t="s">
        <v>757</v>
      </c>
      <c r="B675" s="1">
        <v>45920</v>
      </c>
      <c r="C675" t="s">
        <v>21</v>
      </c>
      <c r="D675" t="s">
        <v>22</v>
      </c>
      <c r="E675" t="s">
        <v>78</v>
      </c>
      <c r="F675" t="s">
        <v>24</v>
      </c>
      <c r="G675" t="s">
        <v>62</v>
      </c>
      <c r="H675" t="s">
        <v>75</v>
      </c>
      <c r="I675" t="s">
        <v>27</v>
      </c>
      <c r="J675">
        <v>4.9000000000000004</v>
      </c>
      <c r="K675">
        <v>24</v>
      </c>
      <c r="L675" t="s">
        <v>28</v>
      </c>
      <c r="M675">
        <v>1</v>
      </c>
      <c r="N675">
        <v>4.5999999999999996</v>
      </c>
      <c r="O675">
        <v>350</v>
      </c>
      <c r="P675">
        <v>1715</v>
      </c>
      <c r="Q675" t="s">
        <v>83</v>
      </c>
      <c r="R675">
        <v>9</v>
      </c>
      <c r="S675" t="s">
        <v>37</v>
      </c>
      <c r="T675" t="s">
        <v>68</v>
      </c>
      <c r="U675" t="str">
        <f>TRIM(CLEAN(tbl_Operations[[#This Row],[Location]]))</f>
        <v>Noida</v>
      </c>
      <c r="V675" t="str">
        <f>TRIM(CLEAN(tbl_Operations[[#This Row],[Channel]]))</f>
        <v>Teams</v>
      </c>
      <c r="W675" t="str">
        <f t="shared" si="50"/>
        <v>Access Request</v>
      </c>
      <c r="X675" t="str">
        <f t="shared" si="51"/>
        <v>Customer Support</v>
      </c>
      <c r="Y675" t="str">
        <f t="shared" si="52"/>
        <v>Within SLA</v>
      </c>
      <c r="Z675" t="str">
        <f t="shared" si="53"/>
        <v>Normal</v>
      </c>
      <c r="AA675" t="str" cm="1">
        <f t="array" ref="AA675">_xlfn.IFS(
J675&lt;=K675*0.5,"Excellent",
J675&lt;=K675,"Good",
J675&lt;=K675*1.5,"At Risk",
TRUE,"Critical"
)</f>
        <v>Excellent</v>
      </c>
      <c r="AB675" t="str">
        <f t="shared" si="54"/>
        <v>Reworked</v>
      </c>
    </row>
    <row r="676" spans="1:28" x14ac:dyDescent="0.3">
      <c r="A676" t="s">
        <v>758</v>
      </c>
      <c r="B676" s="1">
        <v>45759</v>
      </c>
      <c r="C676" t="s">
        <v>54</v>
      </c>
      <c r="D676" t="s">
        <v>41</v>
      </c>
      <c r="E676" t="s">
        <v>35</v>
      </c>
      <c r="F676" t="s">
        <v>49</v>
      </c>
      <c r="G676" t="s">
        <v>25</v>
      </c>
      <c r="H676" t="s">
        <v>50</v>
      </c>
      <c r="I676" t="s">
        <v>27</v>
      </c>
      <c r="J676">
        <v>19.600000000000001</v>
      </c>
      <c r="K676">
        <v>48</v>
      </c>
      <c r="L676" t="s">
        <v>28</v>
      </c>
      <c r="M676">
        <v>0</v>
      </c>
      <c r="N676">
        <v>4.3</v>
      </c>
      <c r="O676">
        <v>280</v>
      </c>
      <c r="P676">
        <v>5488</v>
      </c>
      <c r="Q676" t="s">
        <v>89</v>
      </c>
      <c r="R676">
        <v>4</v>
      </c>
      <c r="S676" t="s">
        <v>30</v>
      </c>
      <c r="T676" t="s">
        <v>68</v>
      </c>
      <c r="U676" t="str">
        <f>TRIM(CLEAN(tbl_Operations[[#This Row],[Location]]))</f>
        <v>Bengaluru</v>
      </c>
      <c r="V676" t="str">
        <f>TRIM(CLEAN(tbl_Operations[[#This Row],[Channel]]))</f>
        <v>Email</v>
      </c>
      <c r="W676" t="str">
        <f t="shared" si="50"/>
        <v>Employee Query</v>
      </c>
      <c r="X676" t="str">
        <f t="shared" si="51"/>
        <v>Hr</v>
      </c>
      <c r="Y676" t="str">
        <f t="shared" si="52"/>
        <v>Within SLA</v>
      </c>
      <c r="Z676" t="str">
        <f t="shared" si="53"/>
        <v>Normal</v>
      </c>
      <c r="AA676" t="str" cm="1">
        <f t="array" ref="AA676">_xlfn.IFS(
J676&lt;=K676*0.5,"Excellent",
J676&lt;=K676,"Good",
J676&lt;=K676*1.5,"At Risk",
TRUE,"Critical"
)</f>
        <v>Excellent</v>
      </c>
      <c r="AB676" t="str">
        <f t="shared" si="54"/>
        <v>No Rework</v>
      </c>
    </row>
    <row r="677" spans="1:28" x14ac:dyDescent="0.3">
      <c r="A677" t="s">
        <v>759</v>
      </c>
      <c r="B677" s="1">
        <v>45698</v>
      </c>
      <c r="C677" t="s">
        <v>95</v>
      </c>
      <c r="D677" t="s">
        <v>41</v>
      </c>
      <c r="E677" t="s">
        <v>48</v>
      </c>
      <c r="F677" t="s">
        <v>49</v>
      </c>
      <c r="G677" t="s">
        <v>42</v>
      </c>
      <c r="H677" t="s">
        <v>66</v>
      </c>
      <c r="I677" t="s">
        <v>27</v>
      </c>
      <c r="J677">
        <v>11.1</v>
      </c>
      <c r="K677">
        <v>48</v>
      </c>
      <c r="L677" t="s">
        <v>28</v>
      </c>
      <c r="M677">
        <v>0</v>
      </c>
      <c r="N677">
        <v>3.7</v>
      </c>
      <c r="O677">
        <v>400</v>
      </c>
      <c r="P677">
        <v>4440</v>
      </c>
      <c r="Q677" t="s">
        <v>57</v>
      </c>
      <c r="R677">
        <v>2</v>
      </c>
      <c r="S677" t="s">
        <v>58</v>
      </c>
      <c r="T677" t="s">
        <v>31</v>
      </c>
      <c r="U677" t="str">
        <f>TRIM(CLEAN(tbl_Operations[[#This Row],[Location]]))</f>
        <v>Bengaluru</v>
      </c>
      <c r="V677" t="str">
        <f>TRIM(CLEAN(tbl_Operations[[#This Row],[Channel]]))</f>
        <v>Portal</v>
      </c>
      <c r="W677" t="str">
        <f t="shared" si="50"/>
        <v>Compliance Request</v>
      </c>
      <c r="X677" t="str">
        <f t="shared" si="51"/>
        <v>Sales</v>
      </c>
      <c r="Y677" t="str">
        <f t="shared" si="52"/>
        <v>Within SLA</v>
      </c>
      <c r="Z677" t="str">
        <f t="shared" si="53"/>
        <v>Normal</v>
      </c>
      <c r="AA677" t="str" cm="1">
        <f t="array" ref="AA677">_xlfn.IFS(
J677&lt;=K677*0.5,"Excellent",
J677&lt;=K677,"Good",
J677&lt;=K677*1.5,"At Risk",
TRUE,"Critical"
)</f>
        <v>Excellent</v>
      </c>
      <c r="AB677" t="str">
        <f t="shared" si="54"/>
        <v>No Rework</v>
      </c>
    </row>
    <row r="678" spans="1:28" x14ac:dyDescent="0.3">
      <c r="A678" t="s">
        <v>760</v>
      </c>
      <c r="B678" s="1">
        <v>45919</v>
      </c>
      <c r="C678" t="s">
        <v>54</v>
      </c>
      <c r="D678" t="s">
        <v>22</v>
      </c>
      <c r="E678" t="s">
        <v>48</v>
      </c>
      <c r="F678" t="s">
        <v>49</v>
      </c>
      <c r="G678" t="s">
        <v>81</v>
      </c>
      <c r="H678" t="s">
        <v>26</v>
      </c>
      <c r="I678" t="s">
        <v>27</v>
      </c>
      <c r="J678">
        <v>21.6</v>
      </c>
      <c r="K678">
        <v>48</v>
      </c>
      <c r="L678" t="s">
        <v>28</v>
      </c>
      <c r="M678">
        <v>0</v>
      </c>
      <c r="N678">
        <v>4.0999999999999996</v>
      </c>
      <c r="O678">
        <v>400</v>
      </c>
      <c r="P678">
        <v>8640</v>
      </c>
      <c r="Q678" t="s">
        <v>83</v>
      </c>
      <c r="R678">
        <v>9</v>
      </c>
      <c r="S678" t="s">
        <v>37</v>
      </c>
      <c r="T678" t="s">
        <v>45</v>
      </c>
      <c r="U678" t="str">
        <f>TRIM(CLEAN(tbl_Operations[[#This Row],[Location]]))</f>
        <v>Noida</v>
      </c>
      <c r="V678" t="str">
        <f>TRIM(CLEAN(tbl_Operations[[#This Row],[Channel]]))</f>
        <v>Phone</v>
      </c>
      <c r="W678" t="str">
        <f t="shared" si="50"/>
        <v>Compliance Request</v>
      </c>
      <c r="X678" t="str">
        <f t="shared" si="51"/>
        <v>Hr</v>
      </c>
      <c r="Y678" t="str">
        <f t="shared" si="52"/>
        <v>Within SLA</v>
      </c>
      <c r="Z678" t="str">
        <f t="shared" si="53"/>
        <v>Normal</v>
      </c>
      <c r="AA678" t="str" cm="1">
        <f t="array" ref="AA678">_xlfn.IFS(
J678&lt;=K678*0.5,"Excellent",
J678&lt;=K678,"Good",
J678&lt;=K678*1.5,"At Risk",
TRUE,"Critical"
)</f>
        <v>Excellent</v>
      </c>
      <c r="AB678" t="str">
        <f t="shared" si="54"/>
        <v>No Rework</v>
      </c>
    </row>
    <row r="679" spans="1:28" x14ac:dyDescent="0.3">
      <c r="A679" t="s">
        <v>761</v>
      </c>
      <c r="B679" s="1">
        <v>45960</v>
      </c>
      <c r="C679" t="s">
        <v>33</v>
      </c>
      <c r="D679" t="s">
        <v>22</v>
      </c>
      <c r="E679" t="s">
        <v>92</v>
      </c>
      <c r="F679" t="s">
        <v>61</v>
      </c>
      <c r="G679" t="s">
        <v>62</v>
      </c>
      <c r="H679" t="s">
        <v>66</v>
      </c>
      <c r="I679" t="s">
        <v>27</v>
      </c>
      <c r="J679">
        <v>4.2</v>
      </c>
      <c r="K679">
        <v>12</v>
      </c>
      <c r="L679" t="s">
        <v>28</v>
      </c>
      <c r="M679">
        <v>1</v>
      </c>
      <c r="N679">
        <v>4.3</v>
      </c>
      <c r="O679">
        <v>280</v>
      </c>
      <c r="P679">
        <v>1176</v>
      </c>
      <c r="Q679" t="s">
        <v>51</v>
      </c>
      <c r="R679">
        <v>10</v>
      </c>
      <c r="S679" t="s">
        <v>52</v>
      </c>
      <c r="T679" t="s">
        <v>84</v>
      </c>
      <c r="U679" t="str">
        <f>TRIM(CLEAN(tbl_Operations[[#This Row],[Location]]))</f>
        <v>Noida</v>
      </c>
      <c r="V679" t="str">
        <f>TRIM(CLEAN(tbl_Operations[[#This Row],[Channel]]))</f>
        <v>Teams</v>
      </c>
      <c r="W679" t="str">
        <f t="shared" si="50"/>
        <v>Report Request</v>
      </c>
      <c r="X679" t="str">
        <f t="shared" si="51"/>
        <v>It</v>
      </c>
      <c r="Y679" t="str">
        <f t="shared" si="52"/>
        <v>Within SLA</v>
      </c>
      <c r="Z679" t="str">
        <f t="shared" si="53"/>
        <v>Normal</v>
      </c>
      <c r="AA679" t="str" cm="1">
        <f t="array" ref="AA679">_xlfn.IFS(
J679&lt;=K679*0.5,"Excellent",
J679&lt;=K679,"Good",
J679&lt;=K679*1.5,"At Risk",
TRUE,"Critical"
)</f>
        <v>Excellent</v>
      </c>
      <c r="AB679" t="str">
        <f t="shared" si="54"/>
        <v>Reworked</v>
      </c>
    </row>
    <row r="680" spans="1:28" x14ac:dyDescent="0.3">
      <c r="A680" t="s">
        <v>762</v>
      </c>
      <c r="B680" s="1">
        <v>45996</v>
      </c>
      <c r="C680" t="s">
        <v>40</v>
      </c>
      <c r="D680" t="s">
        <v>47</v>
      </c>
      <c r="E680" t="s">
        <v>74</v>
      </c>
      <c r="F680" t="s">
        <v>24</v>
      </c>
      <c r="G680" t="s">
        <v>42</v>
      </c>
      <c r="H680" t="s">
        <v>75</v>
      </c>
      <c r="I680" t="s">
        <v>88</v>
      </c>
      <c r="J680">
        <v>35.9</v>
      </c>
      <c r="K680">
        <v>24</v>
      </c>
      <c r="L680" t="s">
        <v>63</v>
      </c>
      <c r="M680">
        <v>4</v>
      </c>
      <c r="N680">
        <v>3.5</v>
      </c>
      <c r="O680">
        <v>320</v>
      </c>
      <c r="P680">
        <v>11488</v>
      </c>
      <c r="Q680" t="s">
        <v>71</v>
      </c>
      <c r="R680">
        <v>12</v>
      </c>
      <c r="S680" t="s">
        <v>52</v>
      </c>
      <c r="T680" t="s">
        <v>45</v>
      </c>
      <c r="U680" t="str">
        <f>TRIM(CLEAN(tbl_Operations[[#This Row],[Location]]))</f>
        <v>Gurugram</v>
      </c>
      <c r="V680" t="str">
        <f>TRIM(CLEAN(tbl_Operations[[#This Row],[Channel]]))</f>
        <v>Portal</v>
      </c>
      <c r="W680" t="str">
        <f t="shared" si="50"/>
        <v>System Issue</v>
      </c>
      <c r="X680" t="str">
        <f t="shared" si="51"/>
        <v>Procurement</v>
      </c>
      <c r="Y680" t="str">
        <f t="shared" si="52"/>
        <v>SLA Breach</v>
      </c>
      <c r="Z680" t="str">
        <f t="shared" si="53"/>
        <v>Normal</v>
      </c>
      <c r="AA680" t="str" cm="1">
        <f t="array" ref="AA680">_xlfn.IFS(
J680&lt;=K680*0.5,"Excellent",
J680&lt;=K680,"Good",
J680&lt;=K680*1.5,"At Risk",
TRUE,"Critical"
)</f>
        <v>At Risk</v>
      </c>
      <c r="AB680" t="str">
        <f t="shared" si="54"/>
        <v>Reworked</v>
      </c>
    </row>
    <row r="681" spans="1:28" x14ac:dyDescent="0.3">
      <c r="A681" t="s">
        <v>763</v>
      </c>
      <c r="B681" s="1">
        <v>45788</v>
      </c>
      <c r="C681" t="s">
        <v>54</v>
      </c>
      <c r="D681" t="s">
        <v>60</v>
      </c>
      <c r="E681" t="s">
        <v>56</v>
      </c>
      <c r="F681" t="s">
        <v>49</v>
      </c>
      <c r="G681" t="s">
        <v>25</v>
      </c>
      <c r="H681" t="s">
        <v>43</v>
      </c>
      <c r="I681" t="s">
        <v>27</v>
      </c>
      <c r="J681">
        <v>9.1999999999999993</v>
      </c>
      <c r="K681">
        <v>48</v>
      </c>
      <c r="L681" t="s">
        <v>28</v>
      </c>
      <c r="M681">
        <v>1</v>
      </c>
      <c r="N681">
        <v>5</v>
      </c>
      <c r="O681">
        <v>320</v>
      </c>
      <c r="P681">
        <v>2944</v>
      </c>
      <c r="Q681" t="s">
        <v>44</v>
      </c>
      <c r="R681">
        <v>5</v>
      </c>
      <c r="S681" t="s">
        <v>30</v>
      </c>
      <c r="T681" t="s">
        <v>102</v>
      </c>
      <c r="U681" t="str">
        <f>TRIM(CLEAN(tbl_Operations[[#This Row],[Location]]))</f>
        <v>Pune</v>
      </c>
      <c r="V681" t="str">
        <f>TRIM(CLEAN(tbl_Operations[[#This Row],[Channel]]))</f>
        <v>Email</v>
      </c>
      <c r="W681" t="str">
        <f t="shared" si="50"/>
        <v>Vendor Query</v>
      </c>
      <c r="X681" t="str">
        <f t="shared" si="51"/>
        <v>Hr</v>
      </c>
      <c r="Y681" t="str">
        <f t="shared" si="52"/>
        <v>Within SLA</v>
      </c>
      <c r="Z681" t="str">
        <f t="shared" si="53"/>
        <v>Normal</v>
      </c>
      <c r="AA681" t="str" cm="1">
        <f t="array" ref="AA681">_xlfn.IFS(
J681&lt;=K681*0.5,"Excellent",
J681&lt;=K681,"Good",
J681&lt;=K681*1.5,"At Risk",
TRUE,"Critical"
)</f>
        <v>Excellent</v>
      </c>
      <c r="AB681" t="str">
        <f t="shared" si="54"/>
        <v>Reworked</v>
      </c>
    </row>
    <row r="682" spans="1:28" x14ac:dyDescent="0.3">
      <c r="A682" t="s">
        <v>764</v>
      </c>
      <c r="B682" s="1">
        <v>45975</v>
      </c>
      <c r="C682" t="s">
        <v>54</v>
      </c>
      <c r="D682" t="s">
        <v>41</v>
      </c>
      <c r="E682" t="s">
        <v>78</v>
      </c>
      <c r="F682" t="s">
        <v>49</v>
      </c>
      <c r="G682" t="s">
        <v>25</v>
      </c>
      <c r="H682" t="s">
        <v>50</v>
      </c>
      <c r="I682" t="s">
        <v>27</v>
      </c>
      <c r="J682">
        <v>8.9</v>
      </c>
      <c r="K682">
        <v>48</v>
      </c>
      <c r="L682" t="s">
        <v>28</v>
      </c>
      <c r="M682">
        <v>0</v>
      </c>
      <c r="N682">
        <v>4.2</v>
      </c>
      <c r="O682">
        <v>400</v>
      </c>
      <c r="P682">
        <v>3560</v>
      </c>
      <c r="Q682" t="s">
        <v>67</v>
      </c>
      <c r="R682">
        <v>11</v>
      </c>
      <c r="S682" t="s">
        <v>52</v>
      </c>
      <c r="T682" t="s">
        <v>45</v>
      </c>
      <c r="U682" t="str">
        <f>TRIM(CLEAN(tbl_Operations[[#This Row],[Location]]))</f>
        <v>Bengaluru</v>
      </c>
      <c r="V682" t="str">
        <f>TRIM(CLEAN(tbl_Operations[[#This Row],[Channel]]))</f>
        <v>Email</v>
      </c>
      <c r="W682" t="str">
        <f t="shared" si="50"/>
        <v>Access Request</v>
      </c>
      <c r="X682" t="str">
        <f t="shared" si="51"/>
        <v>Hr</v>
      </c>
      <c r="Y682" t="str">
        <f t="shared" si="52"/>
        <v>Within SLA</v>
      </c>
      <c r="Z682" t="str">
        <f t="shared" si="53"/>
        <v>Normal</v>
      </c>
      <c r="AA682" t="str" cm="1">
        <f t="array" ref="AA682">_xlfn.IFS(
J682&lt;=K682*0.5,"Excellent",
J682&lt;=K682,"Good",
J682&lt;=K682*1.5,"At Risk",
TRUE,"Critical"
)</f>
        <v>Excellent</v>
      </c>
      <c r="AB682" t="str">
        <f t="shared" si="54"/>
        <v>No Rework</v>
      </c>
    </row>
    <row r="683" spans="1:28" x14ac:dyDescent="0.3">
      <c r="A683" t="s">
        <v>765</v>
      </c>
      <c r="B683" s="1">
        <v>45709</v>
      </c>
      <c r="C683" t="s">
        <v>33</v>
      </c>
      <c r="D683" t="s">
        <v>55</v>
      </c>
      <c r="E683" t="s">
        <v>78</v>
      </c>
      <c r="F683" t="s">
        <v>24</v>
      </c>
      <c r="G683" t="s">
        <v>62</v>
      </c>
      <c r="H683" t="s">
        <v>50</v>
      </c>
      <c r="I683" t="s">
        <v>27</v>
      </c>
      <c r="J683">
        <v>19.3</v>
      </c>
      <c r="K683">
        <v>24</v>
      </c>
      <c r="L683" t="s">
        <v>28</v>
      </c>
      <c r="M683">
        <v>0</v>
      </c>
      <c r="N683">
        <v>4.3</v>
      </c>
      <c r="O683">
        <v>280</v>
      </c>
      <c r="P683">
        <v>5404</v>
      </c>
      <c r="Q683" t="s">
        <v>57</v>
      </c>
      <c r="R683">
        <v>2</v>
      </c>
      <c r="S683" t="s">
        <v>58</v>
      </c>
      <c r="T683" t="s">
        <v>45</v>
      </c>
      <c r="U683" t="str">
        <f>TRIM(CLEAN(tbl_Operations[[#This Row],[Location]]))</f>
        <v>Hyderabad</v>
      </c>
      <c r="V683" t="str">
        <f>TRIM(CLEAN(tbl_Operations[[#This Row],[Channel]]))</f>
        <v>Teams</v>
      </c>
      <c r="W683" t="str">
        <f t="shared" si="50"/>
        <v>Access Request</v>
      </c>
      <c r="X683" t="str">
        <f t="shared" si="51"/>
        <v>It</v>
      </c>
      <c r="Y683" t="str">
        <f t="shared" si="52"/>
        <v>Within SLA</v>
      </c>
      <c r="Z683" t="str">
        <f t="shared" si="53"/>
        <v>Normal</v>
      </c>
      <c r="AA683" t="str" cm="1">
        <f t="array" ref="AA683">_xlfn.IFS(
J683&lt;=K683*0.5,"Excellent",
J683&lt;=K683,"Good",
J683&lt;=K683*1.5,"At Risk",
TRUE,"Critical"
)</f>
        <v>Good</v>
      </c>
      <c r="AB683" t="str">
        <f t="shared" si="54"/>
        <v>No Rework</v>
      </c>
    </row>
    <row r="684" spans="1:28" x14ac:dyDescent="0.3">
      <c r="A684" t="s">
        <v>766</v>
      </c>
      <c r="B684" s="1">
        <v>45682</v>
      </c>
      <c r="C684" t="s">
        <v>54</v>
      </c>
      <c r="D684" t="s">
        <v>73</v>
      </c>
      <c r="E684" t="s">
        <v>35</v>
      </c>
      <c r="F684" t="s">
        <v>24</v>
      </c>
      <c r="G684" t="s">
        <v>25</v>
      </c>
      <c r="H684" t="s">
        <v>43</v>
      </c>
      <c r="I684" t="s">
        <v>88</v>
      </c>
      <c r="J684">
        <v>5.6</v>
      </c>
      <c r="K684">
        <v>24</v>
      </c>
      <c r="L684" t="s">
        <v>28</v>
      </c>
      <c r="M684">
        <v>3</v>
      </c>
      <c r="N684">
        <v>4.5999999999999996</v>
      </c>
      <c r="O684">
        <v>400</v>
      </c>
      <c r="P684">
        <v>2240</v>
      </c>
      <c r="Q684" t="s">
        <v>64</v>
      </c>
      <c r="R684">
        <v>1</v>
      </c>
      <c r="S684" t="s">
        <v>58</v>
      </c>
      <c r="T684" t="s">
        <v>68</v>
      </c>
      <c r="U684" t="str">
        <f>TRIM(CLEAN(tbl_Operations[[#This Row],[Location]]))</f>
        <v>Chennai</v>
      </c>
      <c r="V684" t="str">
        <f>TRIM(CLEAN(tbl_Operations[[#This Row],[Channel]]))</f>
        <v>Email</v>
      </c>
      <c r="W684" t="str">
        <f t="shared" si="50"/>
        <v>Employee Query</v>
      </c>
      <c r="X684" t="str">
        <f t="shared" si="51"/>
        <v>Hr</v>
      </c>
      <c r="Y684" t="str">
        <f t="shared" si="52"/>
        <v>Within SLA</v>
      </c>
      <c r="Z684" t="str">
        <f t="shared" si="53"/>
        <v>Normal</v>
      </c>
      <c r="AA684" t="str" cm="1">
        <f t="array" ref="AA684">_xlfn.IFS(
J684&lt;=K684*0.5,"Excellent",
J684&lt;=K684,"Good",
J684&lt;=K684*1.5,"At Risk",
TRUE,"Critical"
)</f>
        <v>Excellent</v>
      </c>
      <c r="AB684" t="str">
        <f t="shared" si="54"/>
        <v>Reworked</v>
      </c>
    </row>
    <row r="685" spans="1:28" x14ac:dyDescent="0.3">
      <c r="A685" t="s">
        <v>767</v>
      </c>
      <c r="B685" s="1">
        <v>45821</v>
      </c>
      <c r="C685" t="s">
        <v>40</v>
      </c>
      <c r="D685" t="s">
        <v>22</v>
      </c>
      <c r="E685" t="s">
        <v>78</v>
      </c>
      <c r="F685" t="s">
        <v>146</v>
      </c>
      <c r="G685" t="s">
        <v>25</v>
      </c>
      <c r="H685" t="s">
        <v>43</v>
      </c>
      <c r="I685" t="s">
        <v>101</v>
      </c>
      <c r="J685">
        <v>4.7</v>
      </c>
      <c r="K685">
        <v>4</v>
      </c>
      <c r="L685" t="s">
        <v>63</v>
      </c>
      <c r="M685">
        <v>0</v>
      </c>
      <c r="N685">
        <v>5</v>
      </c>
      <c r="O685">
        <v>450</v>
      </c>
      <c r="P685">
        <v>2115</v>
      </c>
      <c r="Q685" t="s">
        <v>29</v>
      </c>
      <c r="R685">
        <v>6</v>
      </c>
      <c r="S685" t="s">
        <v>30</v>
      </c>
      <c r="T685" t="s">
        <v>45</v>
      </c>
      <c r="U685" t="str">
        <f>TRIM(CLEAN(tbl_Operations[[#This Row],[Location]]))</f>
        <v>Noida</v>
      </c>
      <c r="V685" t="str">
        <f>TRIM(CLEAN(tbl_Operations[[#This Row],[Channel]]))</f>
        <v>Email</v>
      </c>
      <c r="W685" t="str">
        <f t="shared" si="50"/>
        <v>Access Request</v>
      </c>
      <c r="X685" t="str">
        <f t="shared" si="51"/>
        <v>Procurement</v>
      </c>
      <c r="Y685" t="str">
        <f t="shared" si="52"/>
        <v>SLA Breach</v>
      </c>
      <c r="Z685" t="str">
        <f t="shared" si="53"/>
        <v>Normal</v>
      </c>
      <c r="AA685" t="str" cm="1">
        <f t="array" ref="AA685">_xlfn.IFS(
J685&lt;=K685*0.5,"Excellent",
J685&lt;=K685,"Good",
J685&lt;=K685*1.5,"At Risk",
TRUE,"Critical"
)</f>
        <v>At Risk</v>
      </c>
      <c r="AB685" t="str">
        <f t="shared" si="54"/>
        <v>No Rework</v>
      </c>
    </row>
    <row r="686" spans="1:28" x14ac:dyDescent="0.3">
      <c r="A686" t="s">
        <v>768</v>
      </c>
      <c r="B686" s="1">
        <v>45976</v>
      </c>
      <c r="C686" t="s">
        <v>54</v>
      </c>
      <c r="D686" t="s">
        <v>60</v>
      </c>
      <c r="E686" t="s">
        <v>74</v>
      </c>
      <c r="F686" t="s">
        <v>146</v>
      </c>
      <c r="G686" t="s">
        <v>25</v>
      </c>
      <c r="H686" t="s">
        <v>26</v>
      </c>
      <c r="I686" t="s">
        <v>27</v>
      </c>
      <c r="J686">
        <v>6.9</v>
      </c>
      <c r="K686">
        <v>4</v>
      </c>
      <c r="L686" t="s">
        <v>63</v>
      </c>
      <c r="M686">
        <v>0</v>
      </c>
      <c r="N686">
        <v>4.5999999999999996</v>
      </c>
      <c r="O686">
        <v>400</v>
      </c>
      <c r="P686">
        <v>2760</v>
      </c>
      <c r="Q686" t="s">
        <v>67</v>
      </c>
      <c r="R686">
        <v>11</v>
      </c>
      <c r="S686" t="s">
        <v>52</v>
      </c>
      <c r="T686" t="s">
        <v>68</v>
      </c>
      <c r="U686" t="str">
        <f>TRIM(CLEAN(tbl_Operations[[#This Row],[Location]]))</f>
        <v>Pune</v>
      </c>
      <c r="V686" t="str">
        <f>TRIM(CLEAN(tbl_Operations[[#This Row],[Channel]]))</f>
        <v>Email</v>
      </c>
      <c r="W686" t="str">
        <f t="shared" si="50"/>
        <v>System Issue</v>
      </c>
      <c r="X686" t="str">
        <f t="shared" si="51"/>
        <v>Hr</v>
      </c>
      <c r="Y686" t="str">
        <f t="shared" si="52"/>
        <v>SLA Breach</v>
      </c>
      <c r="Z686" t="str">
        <f t="shared" si="53"/>
        <v>Critical Risk</v>
      </c>
      <c r="AA686" t="str" cm="1">
        <f t="array" ref="AA686">_xlfn.IFS(
J686&lt;=K686*0.5,"Excellent",
J686&lt;=K686,"Good",
J686&lt;=K686*1.5,"At Risk",
TRUE,"Critical"
)</f>
        <v>Critical</v>
      </c>
      <c r="AB686" t="str">
        <f t="shared" si="54"/>
        <v>No Rework</v>
      </c>
    </row>
    <row r="687" spans="1:28" x14ac:dyDescent="0.3">
      <c r="A687" t="s">
        <v>769</v>
      </c>
      <c r="B687" s="1">
        <v>45739</v>
      </c>
      <c r="C687" t="s">
        <v>33</v>
      </c>
      <c r="D687" t="s">
        <v>34</v>
      </c>
      <c r="E687" t="s">
        <v>56</v>
      </c>
      <c r="F687" t="s">
        <v>49</v>
      </c>
      <c r="G687" t="s">
        <v>42</v>
      </c>
      <c r="H687" t="s">
        <v>66</v>
      </c>
      <c r="I687" t="s">
        <v>27</v>
      </c>
      <c r="J687">
        <v>14.8</v>
      </c>
      <c r="K687">
        <v>48</v>
      </c>
      <c r="L687" t="s">
        <v>28</v>
      </c>
      <c r="M687">
        <v>0</v>
      </c>
      <c r="N687">
        <v>5</v>
      </c>
      <c r="O687">
        <v>280</v>
      </c>
      <c r="P687">
        <v>4144</v>
      </c>
      <c r="Q687" t="s">
        <v>79</v>
      </c>
      <c r="R687">
        <v>3</v>
      </c>
      <c r="S687" t="s">
        <v>58</v>
      </c>
      <c r="T687" t="s">
        <v>102</v>
      </c>
      <c r="U687" t="str">
        <f>TRIM(CLEAN(tbl_Operations[[#This Row],[Location]]))</f>
        <v>Mumbai</v>
      </c>
      <c r="V687" t="str">
        <f>TRIM(CLEAN(tbl_Operations[[#This Row],[Channel]]))</f>
        <v>Portal</v>
      </c>
      <c r="W687" t="str">
        <f t="shared" si="50"/>
        <v>Vendor Query</v>
      </c>
      <c r="X687" t="str">
        <f t="shared" si="51"/>
        <v>It</v>
      </c>
      <c r="Y687" t="str">
        <f t="shared" si="52"/>
        <v>Within SLA</v>
      </c>
      <c r="Z687" t="str">
        <f t="shared" si="53"/>
        <v>Normal</v>
      </c>
      <c r="AA687" t="str" cm="1">
        <f t="array" ref="AA687">_xlfn.IFS(
J687&lt;=K687*0.5,"Excellent",
J687&lt;=K687,"Good",
J687&lt;=K687*1.5,"At Risk",
TRUE,"Critical"
)</f>
        <v>Excellent</v>
      </c>
      <c r="AB687" t="str">
        <f t="shared" si="54"/>
        <v>No Rework</v>
      </c>
    </row>
    <row r="688" spans="1:28" x14ac:dyDescent="0.3">
      <c r="A688" t="s">
        <v>770</v>
      </c>
      <c r="B688" s="1">
        <v>45706</v>
      </c>
      <c r="C688" t="s">
        <v>91</v>
      </c>
      <c r="D688" t="s">
        <v>73</v>
      </c>
      <c r="E688" t="s">
        <v>56</v>
      </c>
      <c r="F688" t="s">
        <v>49</v>
      </c>
      <c r="G688" t="s">
        <v>62</v>
      </c>
      <c r="H688" t="s">
        <v>66</v>
      </c>
      <c r="I688" t="s">
        <v>27</v>
      </c>
      <c r="J688">
        <v>4</v>
      </c>
      <c r="K688">
        <v>48</v>
      </c>
      <c r="L688" t="s">
        <v>28</v>
      </c>
      <c r="M688">
        <v>1</v>
      </c>
      <c r="N688">
        <v>4.9000000000000004</v>
      </c>
      <c r="O688">
        <v>320</v>
      </c>
      <c r="P688">
        <v>1280</v>
      </c>
      <c r="Q688" t="s">
        <v>57</v>
      </c>
      <c r="R688">
        <v>2</v>
      </c>
      <c r="S688" t="s">
        <v>58</v>
      </c>
      <c r="T688" t="s">
        <v>38</v>
      </c>
      <c r="U688" t="str">
        <f>TRIM(CLEAN(tbl_Operations[[#This Row],[Location]]))</f>
        <v>Chennai</v>
      </c>
      <c r="V688" t="str">
        <f>TRIM(CLEAN(tbl_Operations[[#This Row],[Channel]]))</f>
        <v>Teams</v>
      </c>
      <c r="W688" t="str">
        <f t="shared" si="50"/>
        <v>Vendor Query</v>
      </c>
      <c r="X688" t="str">
        <f t="shared" si="51"/>
        <v>Operations</v>
      </c>
      <c r="Y688" t="str">
        <f t="shared" si="52"/>
        <v>Within SLA</v>
      </c>
      <c r="Z688" t="str">
        <f t="shared" si="53"/>
        <v>Normal</v>
      </c>
      <c r="AA688" t="str" cm="1">
        <f t="array" ref="AA688">_xlfn.IFS(
J688&lt;=K688*0.5,"Excellent",
J688&lt;=K688,"Good",
J688&lt;=K688*1.5,"At Risk",
TRUE,"Critical"
)</f>
        <v>Excellent</v>
      </c>
      <c r="AB688" t="str">
        <f t="shared" si="54"/>
        <v>Reworked</v>
      </c>
    </row>
    <row r="689" spans="1:28" x14ac:dyDescent="0.3">
      <c r="A689" t="s">
        <v>771</v>
      </c>
      <c r="B689" s="1">
        <v>45975</v>
      </c>
      <c r="C689" t="s">
        <v>21</v>
      </c>
      <c r="D689" t="s">
        <v>41</v>
      </c>
      <c r="E689" t="s">
        <v>74</v>
      </c>
      <c r="F689" t="s">
        <v>49</v>
      </c>
      <c r="G689" t="s">
        <v>81</v>
      </c>
      <c r="H689" t="s">
        <v>50</v>
      </c>
      <c r="I689" t="s">
        <v>88</v>
      </c>
      <c r="J689">
        <v>33.299999999999997</v>
      </c>
      <c r="K689">
        <v>48</v>
      </c>
      <c r="L689" t="s">
        <v>28</v>
      </c>
      <c r="M689">
        <v>4</v>
      </c>
      <c r="N689">
        <v>3</v>
      </c>
      <c r="O689">
        <v>400</v>
      </c>
      <c r="P689">
        <v>13320</v>
      </c>
      <c r="Q689" t="s">
        <v>67</v>
      </c>
      <c r="R689">
        <v>11</v>
      </c>
      <c r="S689" t="s">
        <v>52</v>
      </c>
      <c r="T689" t="s">
        <v>45</v>
      </c>
      <c r="U689" t="str">
        <f>TRIM(CLEAN(tbl_Operations[[#This Row],[Location]]))</f>
        <v>Bengaluru</v>
      </c>
      <c r="V689" t="str">
        <f>TRIM(CLEAN(tbl_Operations[[#This Row],[Channel]]))</f>
        <v>Phone</v>
      </c>
      <c r="W689" t="str">
        <f t="shared" si="50"/>
        <v>System Issue</v>
      </c>
      <c r="X689" t="str">
        <f t="shared" si="51"/>
        <v>Customer Support</v>
      </c>
      <c r="Y689" t="str">
        <f t="shared" si="52"/>
        <v>Within SLA</v>
      </c>
      <c r="Z689" t="str">
        <f t="shared" si="53"/>
        <v>Normal</v>
      </c>
      <c r="AA689" t="str" cm="1">
        <f t="array" ref="AA689">_xlfn.IFS(
J689&lt;=K689*0.5,"Excellent",
J689&lt;=K689,"Good",
J689&lt;=K689*1.5,"At Risk",
TRUE,"Critical"
)</f>
        <v>Good</v>
      </c>
      <c r="AB689" t="str">
        <f t="shared" si="54"/>
        <v>Reworked</v>
      </c>
    </row>
    <row r="690" spans="1:28" x14ac:dyDescent="0.3">
      <c r="A690" t="s">
        <v>772</v>
      </c>
      <c r="B690" s="1">
        <v>45723</v>
      </c>
      <c r="C690" t="s">
        <v>77</v>
      </c>
      <c r="D690" t="s">
        <v>47</v>
      </c>
      <c r="E690" t="s">
        <v>78</v>
      </c>
      <c r="F690" t="s">
        <v>24</v>
      </c>
      <c r="G690" t="s">
        <v>25</v>
      </c>
      <c r="H690" t="s">
        <v>66</v>
      </c>
      <c r="I690" t="s">
        <v>27</v>
      </c>
      <c r="J690">
        <v>12.4</v>
      </c>
      <c r="K690">
        <v>24</v>
      </c>
      <c r="L690" t="s">
        <v>28</v>
      </c>
      <c r="M690">
        <v>0</v>
      </c>
      <c r="N690">
        <v>4.5</v>
      </c>
      <c r="O690">
        <v>280</v>
      </c>
      <c r="P690">
        <v>3472</v>
      </c>
      <c r="Q690" t="s">
        <v>79</v>
      </c>
      <c r="R690">
        <v>3</v>
      </c>
      <c r="S690" t="s">
        <v>58</v>
      </c>
      <c r="T690" t="s">
        <v>45</v>
      </c>
      <c r="U690" t="str">
        <f>TRIM(CLEAN(tbl_Operations[[#This Row],[Location]]))</f>
        <v>Gurugram</v>
      </c>
      <c r="V690" t="str">
        <f>TRIM(CLEAN(tbl_Operations[[#This Row],[Channel]]))</f>
        <v>Email</v>
      </c>
      <c r="W690" t="str">
        <f t="shared" si="50"/>
        <v>Access Request</v>
      </c>
      <c r="X690" t="str">
        <f t="shared" si="51"/>
        <v>Finance</v>
      </c>
      <c r="Y690" t="str">
        <f t="shared" si="52"/>
        <v>Within SLA</v>
      </c>
      <c r="Z690" t="str">
        <f t="shared" si="53"/>
        <v>Normal</v>
      </c>
      <c r="AA690" t="str" cm="1">
        <f t="array" ref="AA690">_xlfn.IFS(
J690&lt;=K690*0.5,"Excellent",
J690&lt;=K690,"Good",
J690&lt;=K690*1.5,"At Risk",
TRUE,"Critical"
)</f>
        <v>Good</v>
      </c>
      <c r="AB690" t="str">
        <f t="shared" si="54"/>
        <v>No Rework</v>
      </c>
    </row>
    <row r="691" spans="1:28" x14ac:dyDescent="0.3">
      <c r="A691" t="s">
        <v>773</v>
      </c>
      <c r="B691" s="1">
        <v>45763</v>
      </c>
      <c r="C691" t="s">
        <v>33</v>
      </c>
      <c r="D691" t="s">
        <v>47</v>
      </c>
      <c r="E691" t="s">
        <v>48</v>
      </c>
      <c r="F691" t="s">
        <v>61</v>
      </c>
      <c r="G691" t="s">
        <v>42</v>
      </c>
      <c r="H691" t="s">
        <v>43</v>
      </c>
      <c r="I691" t="s">
        <v>27</v>
      </c>
      <c r="J691">
        <v>10.5</v>
      </c>
      <c r="K691">
        <v>12</v>
      </c>
      <c r="L691" t="s">
        <v>28</v>
      </c>
      <c r="M691">
        <v>1</v>
      </c>
      <c r="N691">
        <v>4.5999999999999996</v>
      </c>
      <c r="O691">
        <v>450</v>
      </c>
      <c r="P691">
        <v>4725</v>
      </c>
      <c r="Q691" t="s">
        <v>89</v>
      </c>
      <c r="R691">
        <v>4</v>
      </c>
      <c r="S691" t="s">
        <v>30</v>
      </c>
      <c r="T691" t="s">
        <v>86</v>
      </c>
      <c r="U691" t="str">
        <f>TRIM(CLEAN(tbl_Operations[[#This Row],[Location]]))</f>
        <v>Gurugram</v>
      </c>
      <c r="V691" t="str">
        <f>TRIM(CLEAN(tbl_Operations[[#This Row],[Channel]]))</f>
        <v>Portal</v>
      </c>
      <c r="W691" t="str">
        <f t="shared" si="50"/>
        <v>Compliance Request</v>
      </c>
      <c r="X691" t="str">
        <f t="shared" si="51"/>
        <v>It</v>
      </c>
      <c r="Y691" t="str">
        <f t="shared" si="52"/>
        <v>Within SLA</v>
      </c>
      <c r="Z691" t="str">
        <f t="shared" si="53"/>
        <v>Normal</v>
      </c>
      <c r="AA691" t="str" cm="1">
        <f t="array" ref="AA691">_xlfn.IFS(
J691&lt;=K691*0.5,"Excellent",
J691&lt;=K691,"Good",
J691&lt;=K691*1.5,"At Risk",
TRUE,"Critical"
)</f>
        <v>Good</v>
      </c>
      <c r="AB691" t="str">
        <f t="shared" si="54"/>
        <v>Reworked</v>
      </c>
    </row>
    <row r="692" spans="1:28" x14ac:dyDescent="0.3">
      <c r="A692" t="s">
        <v>774</v>
      </c>
      <c r="B692" s="1">
        <v>45817</v>
      </c>
      <c r="C692" t="s">
        <v>95</v>
      </c>
      <c r="D692" t="s">
        <v>60</v>
      </c>
      <c r="E692" t="s">
        <v>5094</v>
      </c>
      <c r="F692" t="s">
        <v>49</v>
      </c>
      <c r="G692" t="s">
        <v>42</v>
      </c>
      <c r="H692" t="s">
        <v>50</v>
      </c>
      <c r="I692" t="s">
        <v>27</v>
      </c>
      <c r="J692">
        <v>6.8</v>
      </c>
      <c r="K692">
        <v>48</v>
      </c>
      <c r="L692" t="s">
        <v>28</v>
      </c>
      <c r="M692">
        <v>0</v>
      </c>
      <c r="N692">
        <v>4.7</v>
      </c>
      <c r="O692">
        <v>400</v>
      </c>
      <c r="P692">
        <v>2720</v>
      </c>
      <c r="Q692" t="s">
        <v>29</v>
      </c>
      <c r="R692">
        <v>6</v>
      </c>
      <c r="S692" t="s">
        <v>30</v>
      </c>
      <c r="T692" t="s">
        <v>31</v>
      </c>
      <c r="U692" t="str">
        <f>TRIM(CLEAN(tbl_Operations[[#This Row],[Location]]))</f>
        <v>Pune</v>
      </c>
      <c r="V692" t="str">
        <f>TRIM(CLEAN(tbl_Operations[[#This Row],[Channel]]))</f>
        <v>Portal</v>
      </c>
      <c r="W692" t="str">
        <f t="shared" si="50"/>
        <v>Unknown</v>
      </c>
      <c r="X692" t="str">
        <f t="shared" si="51"/>
        <v>Sales</v>
      </c>
      <c r="Y692" t="str">
        <f t="shared" si="52"/>
        <v>Within SLA</v>
      </c>
      <c r="Z692" t="str">
        <f t="shared" si="53"/>
        <v>Normal</v>
      </c>
      <c r="AA692" t="str" cm="1">
        <f t="array" ref="AA692">_xlfn.IFS(
J692&lt;=K692*0.5,"Excellent",
J692&lt;=K692,"Good",
J692&lt;=K692*1.5,"At Risk",
TRUE,"Critical"
)</f>
        <v>Excellent</v>
      </c>
      <c r="AB692" t="str">
        <f t="shared" si="54"/>
        <v>No Rework</v>
      </c>
    </row>
    <row r="693" spans="1:28" x14ac:dyDescent="0.3">
      <c r="A693" t="s">
        <v>775</v>
      </c>
      <c r="B693" s="1">
        <v>45753</v>
      </c>
      <c r="C693" t="s">
        <v>77</v>
      </c>
      <c r="D693" t="s">
        <v>34</v>
      </c>
      <c r="E693" t="s">
        <v>35</v>
      </c>
      <c r="F693" t="s">
        <v>24</v>
      </c>
      <c r="G693" t="s">
        <v>42</v>
      </c>
      <c r="H693" t="s">
        <v>66</v>
      </c>
      <c r="I693" t="s">
        <v>27</v>
      </c>
      <c r="J693">
        <v>16</v>
      </c>
      <c r="K693">
        <v>24</v>
      </c>
      <c r="L693" t="s">
        <v>28</v>
      </c>
      <c r="M693">
        <v>1</v>
      </c>
      <c r="N693">
        <v>4.0999999999999996</v>
      </c>
      <c r="O693">
        <v>400</v>
      </c>
      <c r="P693">
        <v>6400</v>
      </c>
      <c r="Q693" t="s">
        <v>89</v>
      </c>
      <c r="R693">
        <v>4</v>
      </c>
      <c r="S693" t="s">
        <v>30</v>
      </c>
      <c r="T693" t="s">
        <v>102</v>
      </c>
      <c r="U693" t="str">
        <f>TRIM(CLEAN(tbl_Operations[[#This Row],[Location]]))</f>
        <v>Mumbai</v>
      </c>
      <c r="V693" t="str">
        <f>TRIM(CLEAN(tbl_Operations[[#This Row],[Channel]]))</f>
        <v>Portal</v>
      </c>
      <c r="W693" t="str">
        <f t="shared" si="50"/>
        <v>Employee Query</v>
      </c>
      <c r="X693" t="str">
        <f t="shared" si="51"/>
        <v>Finance</v>
      </c>
      <c r="Y693" t="str">
        <f t="shared" si="52"/>
        <v>Within SLA</v>
      </c>
      <c r="Z693" t="str">
        <f t="shared" si="53"/>
        <v>Normal</v>
      </c>
      <c r="AA693" t="str" cm="1">
        <f t="array" ref="AA693">_xlfn.IFS(
J693&lt;=K693*0.5,"Excellent",
J693&lt;=K693,"Good",
J693&lt;=K693*1.5,"At Risk",
TRUE,"Critical"
)</f>
        <v>Good</v>
      </c>
      <c r="AB693" t="str">
        <f t="shared" si="54"/>
        <v>Reworked</v>
      </c>
    </row>
    <row r="694" spans="1:28" x14ac:dyDescent="0.3">
      <c r="A694" t="s">
        <v>776</v>
      </c>
      <c r="B694" s="1">
        <v>45934</v>
      </c>
      <c r="C694" t="s">
        <v>77</v>
      </c>
      <c r="D694" t="s">
        <v>34</v>
      </c>
      <c r="E694" t="s">
        <v>5094</v>
      </c>
      <c r="F694" t="s">
        <v>24</v>
      </c>
      <c r="G694" t="s">
        <v>62</v>
      </c>
      <c r="H694" t="s">
        <v>26</v>
      </c>
      <c r="I694" t="s">
        <v>88</v>
      </c>
      <c r="J694">
        <v>37.4</v>
      </c>
      <c r="K694">
        <v>24</v>
      </c>
      <c r="L694" t="s">
        <v>63</v>
      </c>
      <c r="M694">
        <v>1</v>
      </c>
      <c r="N694">
        <v>3.9</v>
      </c>
      <c r="O694">
        <v>280</v>
      </c>
      <c r="P694">
        <v>10472</v>
      </c>
      <c r="Q694" t="s">
        <v>51</v>
      </c>
      <c r="R694">
        <v>10</v>
      </c>
      <c r="S694" t="s">
        <v>52</v>
      </c>
      <c r="T694" t="s">
        <v>68</v>
      </c>
      <c r="U694" t="str">
        <f>TRIM(CLEAN(tbl_Operations[[#This Row],[Location]]))</f>
        <v>Mumbai</v>
      </c>
      <c r="V694" t="str">
        <f>TRIM(CLEAN(tbl_Operations[[#This Row],[Channel]]))</f>
        <v>Teams</v>
      </c>
      <c r="W694" t="str">
        <f t="shared" si="50"/>
        <v>Unknown</v>
      </c>
      <c r="X694" t="str">
        <f t="shared" si="51"/>
        <v>Finance</v>
      </c>
      <c r="Y694" t="str">
        <f t="shared" si="52"/>
        <v>SLA Breach</v>
      </c>
      <c r="Z694" t="str">
        <f t="shared" si="53"/>
        <v>Normal</v>
      </c>
      <c r="AA694" t="str" cm="1">
        <f t="array" ref="AA694">_xlfn.IFS(
J694&lt;=K694*0.5,"Excellent",
J694&lt;=K694,"Good",
J694&lt;=K694*1.5,"At Risk",
TRUE,"Critical"
)</f>
        <v>Critical</v>
      </c>
      <c r="AB694" t="str">
        <f t="shared" si="54"/>
        <v>Reworked</v>
      </c>
    </row>
    <row r="695" spans="1:28" x14ac:dyDescent="0.3">
      <c r="A695" t="s">
        <v>777</v>
      </c>
      <c r="B695" s="1">
        <v>45682</v>
      </c>
      <c r="C695" t="s">
        <v>54</v>
      </c>
      <c r="D695" t="s">
        <v>41</v>
      </c>
      <c r="E695" t="s">
        <v>56</v>
      </c>
      <c r="F695" t="s">
        <v>49</v>
      </c>
      <c r="G695" t="s">
        <v>25</v>
      </c>
      <c r="H695" t="s">
        <v>66</v>
      </c>
      <c r="I695" t="s">
        <v>27</v>
      </c>
      <c r="J695">
        <v>14.2</v>
      </c>
      <c r="K695">
        <v>48</v>
      </c>
      <c r="L695" t="s">
        <v>28</v>
      </c>
      <c r="M695">
        <v>1</v>
      </c>
      <c r="N695">
        <v>4.8</v>
      </c>
      <c r="O695">
        <v>450</v>
      </c>
      <c r="P695">
        <v>6390</v>
      </c>
      <c r="Q695" t="s">
        <v>64</v>
      </c>
      <c r="R695">
        <v>1</v>
      </c>
      <c r="S695" t="s">
        <v>58</v>
      </c>
      <c r="T695" t="s">
        <v>68</v>
      </c>
      <c r="U695" t="str">
        <f>TRIM(CLEAN(tbl_Operations[[#This Row],[Location]]))</f>
        <v>Bengaluru</v>
      </c>
      <c r="V695" t="str">
        <f>TRIM(CLEAN(tbl_Operations[[#This Row],[Channel]]))</f>
        <v>Email</v>
      </c>
      <c r="W695" t="str">
        <f t="shared" si="50"/>
        <v>Vendor Query</v>
      </c>
      <c r="X695" t="str">
        <f t="shared" si="51"/>
        <v>Hr</v>
      </c>
      <c r="Y695" t="str">
        <f t="shared" si="52"/>
        <v>Within SLA</v>
      </c>
      <c r="Z695" t="str">
        <f t="shared" si="53"/>
        <v>Normal</v>
      </c>
      <c r="AA695" t="str" cm="1">
        <f t="array" ref="AA695">_xlfn.IFS(
J695&lt;=K695*0.5,"Excellent",
J695&lt;=K695,"Good",
J695&lt;=K695*1.5,"At Risk",
TRUE,"Critical"
)</f>
        <v>Excellent</v>
      </c>
      <c r="AB695" t="str">
        <f t="shared" si="54"/>
        <v>Reworked</v>
      </c>
    </row>
    <row r="696" spans="1:28" x14ac:dyDescent="0.3">
      <c r="A696" t="s">
        <v>778</v>
      </c>
      <c r="B696" s="1">
        <v>45945</v>
      </c>
      <c r="C696" t="s">
        <v>21</v>
      </c>
      <c r="D696" t="s">
        <v>60</v>
      </c>
      <c r="E696" t="s">
        <v>23</v>
      </c>
      <c r="F696" t="s">
        <v>61</v>
      </c>
      <c r="G696" t="s">
        <v>25</v>
      </c>
      <c r="H696" t="s">
        <v>50</v>
      </c>
      <c r="I696" t="s">
        <v>27</v>
      </c>
      <c r="J696">
        <v>8.3000000000000007</v>
      </c>
      <c r="K696">
        <v>12</v>
      </c>
      <c r="L696" t="s">
        <v>28</v>
      </c>
      <c r="M696">
        <v>0</v>
      </c>
      <c r="N696">
        <v>5</v>
      </c>
      <c r="O696">
        <v>280</v>
      </c>
      <c r="P696">
        <v>2324</v>
      </c>
      <c r="Q696" t="s">
        <v>51</v>
      </c>
      <c r="R696">
        <v>10</v>
      </c>
      <c r="S696" t="s">
        <v>52</v>
      </c>
      <c r="T696" t="s">
        <v>86</v>
      </c>
      <c r="U696" t="str">
        <f>TRIM(CLEAN(tbl_Operations[[#This Row],[Location]]))</f>
        <v>Pune</v>
      </c>
      <c r="V696" t="str">
        <f>TRIM(CLEAN(tbl_Operations[[#This Row],[Channel]]))</f>
        <v>Email</v>
      </c>
      <c r="W696" t="str">
        <f t="shared" si="50"/>
        <v>Invoice Query</v>
      </c>
      <c r="X696" t="str">
        <f t="shared" si="51"/>
        <v>Customer Support</v>
      </c>
      <c r="Y696" t="str">
        <f t="shared" si="52"/>
        <v>Within SLA</v>
      </c>
      <c r="Z696" t="str">
        <f t="shared" si="53"/>
        <v>Normal</v>
      </c>
      <c r="AA696" t="str" cm="1">
        <f t="array" ref="AA696">_xlfn.IFS(
J696&lt;=K696*0.5,"Excellent",
J696&lt;=K696,"Good",
J696&lt;=K696*1.5,"At Risk",
TRUE,"Critical"
)</f>
        <v>Good</v>
      </c>
      <c r="AB696" t="str">
        <f t="shared" si="54"/>
        <v>No Rework</v>
      </c>
    </row>
    <row r="697" spans="1:28" x14ac:dyDescent="0.3">
      <c r="A697" t="s">
        <v>779</v>
      </c>
      <c r="B697" s="1">
        <v>45726</v>
      </c>
      <c r="C697" t="s">
        <v>95</v>
      </c>
      <c r="D697" t="s">
        <v>22</v>
      </c>
      <c r="E697" t="s">
        <v>78</v>
      </c>
      <c r="F697" t="s">
        <v>24</v>
      </c>
      <c r="G697" t="s">
        <v>25</v>
      </c>
      <c r="H697" t="s">
        <v>50</v>
      </c>
      <c r="I697" t="s">
        <v>88</v>
      </c>
      <c r="J697">
        <v>9.1999999999999993</v>
      </c>
      <c r="K697">
        <v>24</v>
      </c>
      <c r="L697" t="s">
        <v>28</v>
      </c>
      <c r="M697">
        <v>3</v>
      </c>
      <c r="N697">
        <v>3.6</v>
      </c>
      <c r="O697">
        <v>280</v>
      </c>
      <c r="P697">
        <v>2576</v>
      </c>
      <c r="Q697" t="s">
        <v>79</v>
      </c>
      <c r="R697">
        <v>3</v>
      </c>
      <c r="S697" t="s">
        <v>58</v>
      </c>
      <c r="T697" t="s">
        <v>31</v>
      </c>
      <c r="U697" t="str">
        <f>TRIM(CLEAN(tbl_Operations[[#This Row],[Location]]))</f>
        <v>Noida</v>
      </c>
      <c r="V697" t="str">
        <f>TRIM(CLEAN(tbl_Operations[[#This Row],[Channel]]))</f>
        <v>Email</v>
      </c>
      <c r="W697" t="str">
        <f t="shared" si="50"/>
        <v>Access Request</v>
      </c>
      <c r="X697" t="str">
        <f t="shared" si="51"/>
        <v>Sales</v>
      </c>
      <c r="Y697" t="str">
        <f t="shared" si="52"/>
        <v>Within SLA</v>
      </c>
      <c r="Z697" t="str">
        <f t="shared" si="53"/>
        <v>Normal</v>
      </c>
      <c r="AA697" t="str" cm="1">
        <f t="array" ref="AA697">_xlfn.IFS(
J697&lt;=K697*0.5,"Excellent",
J697&lt;=K697,"Good",
J697&lt;=K697*1.5,"At Risk",
TRUE,"Critical"
)</f>
        <v>Excellent</v>
      </c>
      <c r="AB697" t="str">
        <f t="shared" si="54"/>
        <v>Reworked</v>
      </c>
    </row>
    <row r="698" spans="1:28" x14ac:dyDescent="0.3">
      <c r="A698" t="s">
        <v>780</v>
      </c>
      <c r="B698" s="1">
        <v>45889</v>
      </c>
      <c r="C698" t="s">
        <v>33</v>
      </c>
      <c r="D698" t="s">
        <v>47</v>
      </c>
      <c r="E698" t="s">
        <v>48</v>
      </c>
      <c r="F698" t="s">
        <v>49</v>
      </c>
      <c r="G698" t="s">
        <v>42</v>
      </c>
      <c r="H698" t="s">
        <v>66</v>
      </c>
      <c r="I698" t="s">
        <v>88</v>
      </c>
      <c r="J698">
        <v>10.4</v>
      </c>
      <c r="K698">
        <v>48</v>
      </c>
      <c r="L698" t="s">
        <v>28</v>
      </c>
      <c r="M698">
        <v>2</v>
      </c>
      <c r="N698">
        <v>4.4000000000000004</v>
      </c>
      <c r="O698">
        <v>280</v>
      </c>
      <c r="P698">
        <v>2912</v>
      </c>
      <c r="Q698" t="s">
        <v>36</v>
      </c>
      <c r="R698">
        <v>8</v>
      </c>
      <c r="S698" t="s">
        <v>37</v>
      </c>
      <c r="T698" t="s">
        <v>86</v>
      </c>
      <c r="U698" t="str">
        <f>TRIM(CLEAN(tbl_Operations[[#This Row],[Location]]))</f>
        <v>Gurugram</v>
      </c>
      <c r="V698" t="str">
        <f>TRIM(CLEAN(tbl_Operations[[#This Row],[Channel]]))</f>
        <v>Portal</v>
      </c>
      <c r="W698" t="str">
        <f t="shared" si="50"/>
        <v>Compliance Request</v>
      </c>
      <c r="X698" t="str">
        <f t="shared" si="51"/>
        <v>It</v>
      </c>
      <c r="Y698" t="str">
        <f t="shared" si="52"/>
        <v>Within SLA</v>
      </c>
      <c r="Z698" t="str">
        <f t="shared" si="53"/>
        <v>Normal</v>
      </c>
      <c r="AA698" t="str" cm="1">
        <f t="array" ref="AA698">_xlfn.IFS(
J698&lt;=K698*0.5,"Excellent",
J698&lt;=K698,"Good",
J698&lt;=K698*1.5,"At Risk",
TRUE,"Critical"
)</f>
        <v>Excellent</v>
      </c>
      <c r="AB698" t="str">
        <f t="shared" si="54"/>
        <v>Reworked</v>
      </c>
    </row>
    <row r="699" spans="1:28" x14ac:dyDescent="0.3">
      <c r="A699" t="s">
        <v>781</v>
      </c>
      <c r="B699" s="1">
        <v>45839</v>
      </c>
      <c r="C699" t="s">
        <v>77</v>
      </c>
      <c r="D699" t="s">
        <v>22</v>
      </c>
      <c r="E699" t="s">
        <v>74</v>
      </c>
      <c r="F699" t="s">
        <v>49</v>
      </c>
      <c r="G699" t="s">
        <v>62</v>
      </c>
      <c r="H699" t="s">
        <v>43</v>
      </c>
      <c r="I699" t="s">
        <v>27</v>
      </c>
      <c r="J699">
        <v>29.8</v>
      </c>
      <c r="K699">
        <v>48</v>
      </c>
      <c r="L699" t="s">
        <v>28</v>
      </c>
      <c r="M699">
        <v>1</v>
      </c>
      <c r="N699">
        <v>4.3</v>
      </c>
      <c r="O699">
        <v>320</v>
      </c>
      <c r="P699">
        <v>9536</v>
      </c>
      <c r="Q699" t="s">
        <v>114</v>
      </c>
      <c r="R699">
        <v>7</v>
      </c>
      <c r="S699" t="s">
        <v>37</v>
      </c>
      <c r="T699" t="s">
        <v>38</v>
      </c>
      <c r="U699" t="str">
        <f>TRIM(CLEAN(tbl_Operations[[#This Row],[Location]]))</f>
        <v>Noida</v>
      </c>
      <c r="V699" t="str">
        <f>TRIM(CLEAN(tbl_Operations[[#This Row],[Channel]]))</f>
        <v>Teams</v>
      </c>
      <c r="W699" t="str">
        <f t="shared" si="50"/>
        <v>System Issue</v>
      </c>
      <c r="X699" t="str">
        <f t="shared" si="51"/>
        <v>Finance</v>
      </c>
      <c r="Y699" t="str">
        <f t="shared" si="52"/>
        <v>Within SLA</v>
      </c>
      <c r="Z699" t="str">
        <f t="shared" si="53"/>
        <v>Normal</v>
      </c>
      <c r="AA699" t="str" cm="1">
        <f t="array" ref="AA699">_xlfn.IFS(
J699&lt;=K699*0.5,"Excellent",
J699&lt;=K699,"Good",
J699&lt;=K699*1.5,"At Risk",
TRUE,"Critical"
)</f>
        <v>Good</v>
      </c>
      <c r="AB699" t="str">
        <f t="shared" si="54"/>
        <v>Reworked</v>
      </c>
    </row>
    <row r="700" spans="1:28" x14ac:dyDescent="0.3">
      <c r="A700" t="s">
        <v>782</v>
      </c>
      <c r="B700" s="1">
        <v>45942</v>
      </c>
      <c r="C700" t="s">
        <v>91</v>
      </c>
      <c r="D700" t="s">
        <v>22</v>
      </c>
      <c r="E700" t="s">
        <v>78</v>
      </c>
      <c r="F700" t="s">
        <v>24</v>
      </c>
      <c r="G700" t="s">
        <v>25</v>
      </c>
      <c r="H700" t="s">
        <v>50</v>
      </c>
      <c r="I700" t="s">
        <v>27</v>
      </c>
      <c r="J700">
        <v>18</v>
      </c>
      <c r="K700">
        <v>24</v>
      </c>
      <c r="L700" t="s">
        <v>28</v>
      </c>
      <c r="M700">
        <v>0</v>
      </c>
      <c r="N700">
        <v>4.4000000000000004</v>
      </c>
      <c r="O700">
        <v>350</v>
      </c>
      <c r="P700">
        <v>6300</v>
      </c>
      <c r="Q700" t="s">
        <v>51</v>
      </c>
      <c r="R700">
        <v>10</v>
      </c>
      <c r="S700" t="s">
        <v>52</v>
      </c>
      <c r="T700" t="s">
        <v>102</v>
      </c>
      <c r="U700" t="str">
        <f>TRIM(CLEAN(tbl_Operations[[#This Row],[Location]]))</f>
        <v>Noida</v>
      </c>
      <c r="V700" t="str">
        <f>TRIM(CLEAN(tbl_Operations[[#This Row],[Channel]]))</f>
        <v>Email</v>
      </c>
      <c r="W700" t="str">
        <f t="shared" si="50"/>
        <v>Access Request</v>
      </c>
      <c r="X700" t="str">
        <f t="shared" si="51"/>
        <v>Operations</v>
      </c>
      <c r="Y700" t="str">
        <f t="shared" si="52"/>
        <v>Within SLA</v>
      </c>
      <c r="Z700" t="str">
        <f t="shared" si="53"/>
        <v>Normal</v>
      </c>
      <c r="AA700" t="str" cm="1">
        <f t="array" ref="AA700">_xlfn.IFS(
J700&lt;=K700*0.5,"Excellent",
J700&lt;=K700,"Good",
J700&lt;=K700*1.5,"At Risk",
TRUE,"Critical"
)</f>
        <v>Good</v>
      </c>
      <c r="AB700" t="str">
        <f t="shared" si="54"/>
        <v>No Rework</v>
      </c>
    </row>
    <row r="701" spans="1:28" x14ac:dyDescent="0.3">
      <c r="A701" t="s">
        <v>783</v>
      </c>
      <c r="B701" s="1">
        <v>45974</v>
      </c>
      <c r="C701" t="s">
        <v>77</v>
      </c>
      <c r="D701" t="s">
        <v>34</v>
      </c>
      <c r="E701" t="s">
        <v>35</v>
      </c>
      <c r="F701" t="s">
        <v>61</v>
      </c>
      <c r="G701" t="s">
        <v>25</v>
      </c>
      <c r="H701" t="s">
        <v>26</v>
      </c>
      <c r="I701" t="s">
        <v>88</v>
      </c>
      <c r="J701">
        <v>11.2</v>
      </c>
      <c r="K701">
        <v>12</v>
      </c>
      <c r="L701" t="s">
        <v>28</v>
      </c>
      <c r="M701">
        <v>2</v>
      </c>
      <c r="N701">
        <v>3.6</v>
      </c>
      <c r="O701">
        <v>450</v>
      </c>
      <c r="P701">
        <v>5040</v>
      </c>
      <c r="Q701" t="s">
        <v>67</v>
      </c>
      <c r="R701">
        <v>11</v>
      </c>
      <c r="S701" t="s">
        <v>52</v>
      </c>
      <c r="T701" t="s">
        <v>84</v>
      </c>
      <c r="U701" t="str">
        <f>TRIM(CLEAN(tbl_Operations[[#This Row],[Location]]))</f>
        <v>Mumbai</v>
      </c>
      <c r="V701" t="str">
        <f>TRIM(CLEAN(tbl_Operations[[#This Row],[Channel]]))</f>
        <v>Email</v>
      </c>
      <c r="W701" t="str">
        <f t="shared" si="50"/>
        <v>Employee Query</v>
      </c>
      <c r="X701" t="str">
        <f t="shared" si="51"/>
        <v>Finance</v>
      </c>
      <c r="Y701" t="str">
        <f t="shared" si="52"/>
        <v>Within SLA</v>
      </c>
      <c r="Z701" t="str">
        <f t="shared" si="53"/>
        <v>Normal</v>
      </c>
      <c r="AA701" t="str" cm="1">
        <f t="array" ref="AA701">_xlfn.IFS(
J701&lt;=K701*0.5,"Excellent",
J701&lt;=K701,"Good",
J701&lt;=K701*1.5,"At Risk",
TRUE,"Critical"
)</f>
        <v>Good</v>
      </c>
      <c r="AB701" t="str">
        <f t="shared" si="54"/>
        <v>Reworked</v>
      </c>
    </row>
    <row r="702" spans="1:28" x14ac:dyDescent="0.3">
      <c r="A702" t="s">
        <v>784</v>
      </c>
      <c r="B702" s="1">
        <v>45965</v>
      </c>
      <c r="C702" t="s">
        <v>95</v>
      </c>
      <c r="D702" t="s">
        <v>34</v>
      </c>
      <c r="E702" t="s">
        <v>48</v>
      </c>
      <c r="F702" t="s">
        <v>61</v>
      </c>
      <c r="G702" t="s">
        <v>25</v>
      </c>
      <c r="H702" t="s">
        <v>43</v>
      </c>
      <c r="I702" t="s">
        <v>27</v>
      </c>
      <c r="J702">
        <v>1.9</v>
      </c>
      <c r="K702">
        <v>12</v>
      </c>
      <c r="L702" t="s">
        <v>28</v>
      </c>
      <c r="M702">
        <v>1</v>
      </c>
      <c r="N702">
        <v>4.8</v>
      </c>
      <c r="O702">
        <v>350</v>
      </c>
      <c r="P702">
        <v>665</v>
      </c>
      <c r="Q702" t="s">
        <v>67</v>
      </c>
      <c r="R702">
        <v>11</v>
      </c>
      <c r="S702" t="s">
        <v>52</v>
      </c>
      <c r="T702" t="s">
        <v>38</v>
      </c>
      <c r="U702" t="str">
        <f>TRIM(CLEAN(tbl_Operations[[#This Row],[Location]]))</f>
        <v>Mumbai</v>
      </c>
      <c r="V702" t="str">
        <f>TRIM(CLEAN(tbl_Operations[[#This Row],[Channel]]))</f>
        <v>Email</v>
      </c>
      <c r="W702" t="str">
        <f t="shared" si="50"/>
        <v>Compliance Request</v>
      </c>
      <c r="X702" t="str">
        <f t="shared" si="51"/>
        <v>Sales</v>
      </c>
      <c r="Y702" t="str">
        <f t="shared" si="52"/>
        <v>Within SLA</v>
      </c>
      <c r="Z702" t="str">
        <f t="shared" si="53"/>
        <v>Normal</v>
      </c>
      <c r="AA702" t="str" cm="1">
        <f t="array" ref="AA702">_xlfn.IFS(
J702&lt;=K702*0.5,"Excellent",
J702&lt;=K702,"Good",
J702&lt;=K702*1.5,"At Risk",
TRUE,"Critical"
)</f>
        <v>Excellent</v>
      </c>
      <c r="AB702" t="str">
        <f t="shared" si="54"/>
        <v>Reworked</v>
      </c>
    </row>
    <row r="703" spans="1:28" x14ac:dyDescent="0.3">
      <c r="A703" t="s">
        <v>785</v>
      </c>
      <c r="B703" s="1">
        <v>45807</v>
      </c>
      <c r="C703" t="s">
        <v>91</v>
      </c>
      <c r="D703" t="s">
        <v>55</v>
      </c>
      <c r="E703" t="s">
        <v>92</v>
      </c>
      <c r="F703" t="s">
        <v>24</v>
      </c>
      <c r="G703" t="s">
        <v>42</v>
      </c>
      <c r="H703" t="s">
        <v>26</v>
      </c>
      <c r="I703" t="s">
        <v>27</v>
      </c>
      <c r="J703">
        <v>2</v>
      </c>
      <c r="K703">
        <v>24</v>
      </c>
      <c r="L703" t="s">
        <v>28</v>
      </c>
      <c r="M703">
        <v>1</v>
      </c>
      <c r="N703">
        <v>5</v>
      </c>
      <c r="O703">
        <v>320</v>
      </c>
      <c r="P703">
        <v>640</v>
      </c>
      <c r="Q703" t="s">
        <v>44</v>
      </c>
      <c r="R703">
        <v>5</v>
      </c>
      <c r="S703" t="s">
        <v>30</v>
      </c>
      <c r="T703" t="s">
        <v>45</v>
      </c>
      <c r="U703" t="str">
        <f>TRIM(CLEAN(tbl_Operations[[#This Row],[Location]]))</f>
        <v>Hyderabad</v>
      </c>
      <c r="V703" t="str">
        <f>TRIM(CLEAN(tbl_Operations[[#This Row],[Channel]]))</f>
        <v>Portal</v>
      </c>
      <c r="W703" t="str">
        <f t="shared" si="50"/>
        <v>Report Request</v>
      </c>
      <c r="X703" t="str">
        <f t="shared" si="51"/>
        <v>Operations</v>
      </c>
      <c r="Y703" t="str">
        <f t="shared" si="52"/>
        <v>Within SLA</v>
      </c>
      <c r="Z703" t="str">
        <f t="shared" si="53"/>
        <v>Normal</v>
      </c>
      <c r="AA703" t="str" cm="1">
        <f t="array" ref="AA703">_xlfn.IFS(
J703&lt;=K703*0.5,"Excellent",
J703&lt;=K703,"Good",
J703&lt;=K703*1.5,"At Risk",
TRUE,"Critical"
)</f>
        <v>Excellent</v>
      </c>
      <c r="AB703" t="str">
        <f t="shared" si="54"/>
        <v>Reworked</v>
      </c>
    </row>
    <row r="704" spans="1:28" x14ac:dyDescent="0.3">
      <c r="A704" t="s">
        <v>786</v>
      </c>
      <c r="B704" s="1">
        <v>45840</v>
      </c>
      <c r="C704" t="s">
        <v>54</v>
      </c>
      <c r="D704" t="s">
        <v>22</v>
      </c>
      <c r="E704" t="s">
        <v>23</v>
      </c>
      <c r="F704" t="s">
        <v>49</v>
      </c>
      <c r="G704" t="s">
        <v>25</v>
      </c>
      <c r="H704" t="s">
        <v>43</v>
      </c>
      <c r="I704" t="s">
        <v>27</v>
      </c>
      <c r="J704">
        <v>13.6</v>
      </c>
      <c r="K704">
        <v>48</v>
      </c>
      <c r="L704" t="s">
        <v>28</v>
      </c>
      <c r="M704">
        <v>0</v>
      </c>
      <c r="N704">
        <v>4.5999999999999996</v>
      </c>
      <c r="O704">
        <v>350</v>
      </c>
      <c r="P704">
        <v>4760</v>
      </c>
      <c r="Q704" t="s">
        <v>114</v>
      </c>
      <c r="R704">
        <v>7</v>
      </c>
      <c r="S704" t="s">
        <v>37</v>
      </c>
      <c r="T704" t="s">
        <v>86</v>
      </c>
      <c r="U704" t="str">
        <f>TRIM(CLEAN(tbl_Operations[[#This Row],[Location]]))</f>
        <v>Noida</v>
      </c>
      <c r="V704" t="str">
        <f>TRIM(CLEAN(tbl_Operations[[#This Row],[Channel]]))</f>
        <v>Email</v>
      </c>
      <c r="W704" t="str">
        <f t="shared" si="50"/>
        <v>Invoice Query</v>
      </c>
      <c r="X704" t="str">
        <f t="shared" si="51"/>
        <v>Hr</v>
      </c>
      <c r="Y704" t="str">
        <f t="shared" si="52"/>
        <v>Within SLA</v>
      </c>
      <c r="Z704" t="str">
        <f t="shared" si="53"/>
        <v>Normal</v>
      </c>
      <c r="AA704" t="str" cm="1">
        <f t="array" ref="AA704">_xlfn.IFS(
J704&lt;=K704*0.5,"Excellent",
J704&lt;=K704,"Good",
J704&lt;=K704*1.5,"At Risk",
TRUE,"Critical"
)</f>
        <v>Excellent</v>
      </c>
      <c r="AB704" t="str">
        <f t="shared" si="54"/>
        <v>No Rework</v>
      </c>
    </row>
    <row r="705" spans="1:28" x14ac:dyDescent="0.3">
      <c r="A705" t="s">
        <v>787</v>
      </c>
      <c r="B705" s="1">
        <v>45704</v>
      </c>
      <c r="C705" t="s">
        <v>40</v>
      </c>
      <c r="D705" t="s">
        <v>55</v>
      </c>
      <c r="E705" t="s">
        <v>74</v>
      </c>
      <c r="F705" t="s">
        <v>24</v>
      </c>
      <c r="G705" t="s">
        <v>25</v>
      </c>
      <c r="H705" t="s">
        <v>50</v>
      </c>
      <c r="I705" t="s">
        <v>27</v>
      </c>
      <c r="J705">
        <v>17.5</v>
      </c>
      <c r="K705">
        <v>24</v>
      </c>
      <c r="L705" t="s">
        <v>28</v>
      </c>
      <c r="M705">
        <v>0</v>
      </c>
      <c r="N705">
        <v>4.7</v>
      </c>
      <c r="O705">
        <v>450</v>
      </c>
      <c r="P705">
        <v>7875</v>
      </c>
      <c r="Q705" t="s">
        <v>57</v>
      </c>
      <c r="R705">
        <v>2</v>
      </c>
      <c r="S705" t="s">
        <v>58</v>
      </c>
      <c r="T705" t="s">
        <v>102</v>
      </c>
      <c r="U705" t="str">
        <f>TRIM(CLEAN(tbl_Operations[[#This Row],[Location]]))</f>
        <v>Hyderabad</v>
      </c>
      <c r="V705" t="str">
        <f>TRIM(CLEAN(tbl_Operations[[#This Row],[Channel]]))</f>
        <v>Email</v>
      </c>
      <c r="W705" t="str">
        <f t="shared" si="50"/>
        <v>System Issue</v>
      </c>
      <c r="X705" t="str">
        <f t="shared" si="51"/>
        <v>Procurement</v>
      </c>
      <c r="Y705" t="str">
        <f t="shared" si="52"/>
        <v>Within SLA</v>
      </c>
      <c r="Z705" t="str">
        <f t="shared" si="53"/>
        <v>Normal</v>
      </c>
      <c r="AA705" t="str" cm="1">
        <f t="array" ref="AA705">_xlfn.IFS(
J705&lt;=K705*0.5,"Excellent",
J705&lt;=K705,"Good",
J705&lt;=K705*1.5,"At Risk",
TRUE,"Critical"
)</f>
        <v>Good</v>
      </c>
      <c r="AB705" t="str">
        <f t="shared" si="54"/>
        <v>No Rework</v>
      </c>
    </row>
    <row r="706" spans="1:28" x14ac:dyDescent="0.3">
      <c r="A706" t="s">
        <v>788</v>
      </c>
      <c r="B706" s="1">
        <v>45925</v>
      </c>
      <c r="C706" t="s">
        <v>33</v>
      </c>
      <c r="D706" t="s">
        <v>41</v>
      </c>
      <c r="E706" t="s">
        <v>48</v>
      </c>
      <c r="F706" t="s">
        <v>49</v>
      </c>
      <c r="G706" t="s">
        <v>25</v>
      </c>
      <c r="H706" t="s">
        <v>43</v>
      </c>
      <c r="I706" t="s">
        <v>27</v>
      </c>
      <c r="J706">
        <v>8.1</v>
      </c>
      <c r="K706">
        <v>48</v>
      </c>
      <c r="L706" t="s">
        <v>28</v>
      </c>
      <c r="M706">
        <v>1</v>
      </c>
      <c r="N706">
        <v>4.5999999999999996</v>
      </c>
      <c r="O706">
        <v>450</v>
      </c>
      <c r="P706">
        <v>3645</v>
      </c>
      <c r="Q706" t="s">
        <v>83</v>
      </c>
      <c r="R706">
        <v>9</v>
      </c>
      <c r="S706" t="s">
        <v>37</v>
      </c>
      <c r="T706" t="s">
        <v>84</v>
      </c>
      <c r="U706" t="str">
        <f>TRIM(CLEAN(tbl_Operations[[#This Row],[Location]]))</f>
        <v>Bengaluru</v>
      </c>
      <c r="V706" t="str">
        <f>TRIM(CLEAN(tbl_Operations[[#This Row],[Channel]]))</f>
        <v>Email</v>
      </c>
      <c r="W706" t="str">
        <f t="shared" ref="W706:W769" si="55">TRIM(CLEAN(E706))</f>
        <v>Compliance Request</v>
      </c>
      <c r="X706" t="str">
        <f t="shared" ref="X706:X769" si="56">PROPER(TRIM(CLEAN(C706)))</f>
        <v>It</v>
      </c>
      <c r="Y706" t="str">
        <f t="shared" ref="Y706:Y769" si="57">IF(J706&lt;=K706,"Within SLA","SLA Breach")</f>
        <v>Within SLA</v>
      </c>
      <c r="Z706" t="str">
        <f t="shared" ref="Z706:Z769" si="58">IF(AND(F706="Critical",Y705="SLA Breach"),"Critical Risk","Normal")</f>
        <v>Normal</v>
      </c>
      <c r="AA706" t="str" cm="1">
        <f t="array" ref="AA706">_xlfn.IFS(
J706&lt;=K706*0.5,"Excellent",
J706&lt;=K706,"Good",
J706&lt;=K706*1.5,"At Risk",
TRUE,"Critical"
)</f>
        <v>Excellent</v>
      </c>
      <c r="AB706" t="str">
        <f t="shared" ref="AB706:AB769" si="59">IF(M706&gt;0,"Reworked","No Rework")</f>
        <v>Reworked</v>
      </c>
    </row>
    <row r="707" spans="1:28" x14ac:dyDescent="0.3">
      <c r="A707" t="s">
        <v>789</v>
      </c>
      <c r="B707" s="1">
        <v>45948</v>
      </c>
      <c r="C707" t="s">
        <v>40</v>
      </c>
      <c r="D707" t="s">
        <v>34</v>
      </c>
      <c r="E707" t="s">
        <v>23</v>
      </c>
      <c r="F707" t="s">
        <v>61</v>
      </c>
      <c r="G707" t="s">
        <v>81</v>
      </c>
      <c r="H707" t="s">
        <v>75</v>
      </c>
      <c r="I707" t="s">
        <v>27</v>
      </c>
      <c r="J707">
        <v>6.9</v>
      </c>
      <c r="K707">
        <v>12</v>
      </c>
      <c r="L707" t="s">
        <v>28</v>
      </c>
      <c r="M707">
        <v>0</v>
      </c>
      <c r="N707">
        <v>5</v>
      </c>
      <c r="O707">
        <v>320</v>
      </c>
      <c r="P707">
        <v>2208</v>
      </c>
      <c r="Q707" t="s">
        <v>51</v>
      </c>
      <c r="R707">
        <v>10</v>
      </c>
      <c r="S707" t="s">
        <v>52</v>
      </c>
      <c r="T707" t="s">
        <v>68</v>
      </c>
      <c r="U707" t="str">
        <f>TRIM(CLEAN(tbl_Operations[[#This Row],[Location]]))</f>
        <v>Mumbai</v>
      </c>
      <c r="V707" t="str">
        <f>TRIM(CLEAN(tbl_Operations[[#This Row],[Channel]]))</f>
        <v>Phone</v>
      </c>
      <c r="W707" t="str">
        <f t="shared" si="55"/>
        <v>Invoice Query</v>
      </c>
      <c r="X707" t="str">
        <f t="shared" si="56"/>
        <v>Procurement</v>
      </c>
      <c r="Y707" t="str">
        <f t="shared" si="57"/>
        <v>Within SLA</v>
      </c>
      <c r="Z707" t="str">
        <f t="shared" si="58"/>
        <v>Normal</v>
      </c>
      <c r="AA707" t="str" cm="1">
        <f t="array" ref="AA707">_xlfn.IFS(
J707&lt;=K707*0.5,"Excellent",
J707&lt;=K707,"Good",
J707&lt;=K707*1.5,"At Risk",
TRUE,"Critical"
)</f>
        <v>Good</v>
      </c>
      <c r="AB707" t="str">
        <f t="shared" si="59"/>
        <v>No Rework</v>
      </c>
    </row>
    <row r="708" spans="1:28" x14ac:dyDescent="0.3">
      <c r="A708" t="s">
        <v>790</v>
      </c>
      <c r="B708" s="1">
        <v>45885</v>
      </c>
      <c r="C708" t="s">
        <v>33</v>
      </c>
      <c r="D708" t="s">
        <v>47</v>
      </c>
      <c r="E708" t="s">
        <v>35</v>
      </c>
      <c r="F708" t="s">
        <v>24</v>
      </c>
      <c r="G708" t="s">
        <v>42</v>
      </c>
      <c r="H708" t="s">
        <v>26</v>
      </c>
      <c r="I708" t="s">
        <v>27</v>
      </c>
      <c r="J708">
        <v>25.1</v>
      </c>
      <c r="K708">
        <v>24</v>
      </c>
      <c r="L708" t="s">
        <v>63</v>
      </c>
      <c r="M708">
        <v>0</v>
      </c>
      <c r="N708">
        <v>4.7</v>
      </c>
      <c r="O708">
        <v>280</v>
      </c>
      <c r="P708">
        <v>7028</v>
      </c>
      <c r="Q708" t="s">
        <v>36</v>
      </c>
      <c r="R708">
        <v>8</v>
      </c>
      <c r="S708" t="s">
        <v>37</v>
      </c>
      <c r="T708" t="s">
        <v>68</v>
      </c>
      <c r="U708" t="str">
        <f>TRIM(CLEAN(tbl_Operations[[#This Row],[Location]]))</f>
        <v>Gurugram</v>
      </c>
      <c r="V708" t="str">
        <f>TRIM(CLEAN(tbl_Operations[[#This Row],[Channel]]))</f>
        <v>Portal</v>
      </c>
      <c r="W708" t="str">
        <f t="shared" si="55"/>
        <v>Employee Query</v>
      </c>
      <c r="X708" t="str">
        <f t="shared" si="56"/>
        <v>It</v>
      </c>
      <c r="Y708" t="str">
        <f t="shared" si="57"/>
        <v>SLA Breach</v>
      </c>
      <c r="Z708" t="str">
        <f t="shared" si="58"/>
        <v>Normal</v>
      </c>
      <c r="AA708" t="str" cm="1">
        <f t="array" ref="AA708">_xlfn.IFS(
J708&lt;=K708*0.5,"Excellent",
J708&lt;=K708,"Good",
J708&lt;=K708*1.5,"At Risk",
TRUE,"Critical"
)</f>
        <v>At Risk</v>
      </c>
      <c r="AB708" t="str">
        <f t="shared" si="59"/>
        <v>No Rework</v>
      </c>
    </row>
    <row r="709" spans="1:28" x14ac:dyDescent="0.3">
      <c r="A709" t="s">
        <v>791</v>
      </c>
      <c r="B709" s="1">
        <v>45699</v>
      </c>
      <c r="C709" t="s">
        <v>91</v>
      </c>
      <c r="D709" t="s">
        <v>41</v>
      </c>
      <c r="E709" t="s">
        <v>23</v>
      </c>
      <c r="F709" t="s">
        <v>24</v>
      </c>
      <c r="G709" t="s">
        <v>25</v>
      </c>
      <c r="H709" t="s">
        <v>66</v>
      </c>
      <c r="I709" t="s">
        <v>27</v>
      </c>
      <c r="J709">
        <v>0.9</v>
      </c>
      <c r="K709">
        <v>24</v>
      </c>
      <c r="L709" t="s">
        <v>28</v>
      </c>
      <c r="M709">
        <v>1</v>
      </c>
      <c r="N709">
        <v>5</v>
      </c>
      <c r="O709">
        <v>400</v>
      </c>
      <c r="P709">
        <v>360</v>
      </c>
      <c r="Q709" t="s">
        <v>57</v>
      </c>
      <c r="R709">
        <v>2</v>
      </c>
      <c r="S709" t="s">
        <v>58</v>
      </c>
      <c r="T709" t="s">
        <v>38</v>
      </c>
      <c r="U709" t="str">
        <f>TRIM(CLEAN(tbl_Operations[[#This Row],[Location]]))</f>
        <v>Bengaluru</v>
      </c>
      <c r="V709" t="str">
        <f>TRIM(CLEAN(tbl_Operations[[#This Row],[Channel]]))</f>
        <v>Email</v>
      </c>
      <c r="W709" t="str">
        <f t="shared" si="55"/>
        <v>Invoice Query</v>
      </c>
      <c r="X709" t="str">
        <f t="shared" si="56"/>
        <v>Operations</v>
      </c>
      <c r="Y709" t="str">
        <f t="shared" si="57"/>
        <v>Within SLA</v>
      </c>
      <c r="Z709" t="str">
        <f t="shared" si="58"/>
        <v>Normal</v>
      </c>
      <c r="AA709" t="str" cm="1">
        <f t="array" ref="AA709">_xlfn.IFS(
J709&lt;=K709*0.5,"Excellent",
J709&lt;=K709,"Good",
J709&lt;=K709*1.5,"At Risk",
TRUE,"Critical"
)</f>
        <v>Excellent</v>
      </c>
      <c r="AB709" t="str">
        <f t="shared" si="59"/>
        <v>Reworked</v>
      </c>
    </row>
    <row r="710" spans="1:28" x14ac:dyDescent="0.3">
      <c r="A710" t="s">
        <v>792</v>
      </c>
      <c r="B710" s="1">
        <v>45750</v>
      </c>
      <c r="C710" t="s">
        <v>91</v>
      </c>
      <c r="D710" t="s">
        <v>55</v>
      </c>
      <c r="E710" t="s">
        <v>35</v>
      </c>
      <c r="F710" t="s">
        <v>24</v>
      </c>
      <c r="G710" t="s">
        <v>25</v>
      </c>
      <c r="H710" t="s">
        <v>66</v>
      </c>
      <c r="I710" t="s">
        <v>88</v>
      </c>
      <c r="J710">
        <v>23.5</v>
      </c>
      <c r="K710">
        <v>24</v>
      </c>
      <c r="L710" t="s">
        <v>28</v>
      </c>
      <c r="M710">
        <v>2</v>
      </c>
      <c r="N710">
        <v>3.6</v>
      </c>
      <c r="O710">
        <v>400</v>
      </c>
      <c r="P710">
        <v>9400</v>
      </c>
      <c r="Q710" t="s">
        <v>89</v>
      </c>
      <c r="R710">
        <v>4</v>
      </c>
      <c r="S710" t="s">
        <v>30</v>
      </c>
      <c r="T710" t="s">
        <v>84</v>
      </c>
      <c r="U710" t="str">
        <f>TRIM(CLEAN(tbl_Operations[[#This Row],[Location]]))</f>
        <v>Hyderabad</v>
      </c>
      <c r="V710" t="str">
        <f>TRIM(CLEAN(tbl_Operations[[#This Row],[Channel]]))</f>
        <v>Email</v>
      </c>
      <c r="W710" t="str">
        <f t="shared" si="55"/>
        <v>Employee Query</v>
      </c>
      <c r="X710" t="str">
        <f t="shared" si="56"/>
        <v>Operations</v>
      </c>
      <c r="Y710" t="str">
        <f t="shared" si="57"/>
        <v>Within SLA</v>
      </c>
      <c r="Z710" t="str">
        <f t="shared" si="58"/>
        <v>Normal</v>
      </c>
      <c r="AA710" t="str" cm="1">
        <f t="array" ref="AA710">_xlfn.IFS(
J710&lt;=K710*0.5,"Excellent",
J710&lt;=K710,"Good",
J710&lt;=K710*1.5,"At Risk",
TRUE,"Critical"
)</f>
        <v>Good</v>
      </c>
      <c r="AB710" t="str">
        <f t="shared" si="59"/>
        <v>Reworked</v>
      </c>
    </row>
    <row r="711" spans="1:28" x14ac:dyDescent="0.3">
      <c r="A711" t="s">
        <v>793</v>
      </c>
      <c r="B711" s="1">
        <v>45772</v>
      </c>
      <c r="C711" t="s">
        <v>40</v>
      </c>
      <c r="D711" t="s">
        <v>73</v>
      </c>
      <c r="E711" t="s">
        <v>23</v>
      </c>
      <c r="F711" t="s">
        <v>49</v>
      </c>
      <c r="G711" t="s">
        <v>25</v>
      </c>
      <c r="H711" t="s">
        <v>26</v>
      </c>
      <c r="I711" t="s">
        <v>88</v>
      </c>
      <c r="J711">
        <v>6.5</v>
      </c>
      <c r="K711">
        <v>48</v>
      </c>
      <c r="L711" t="s">
        <v>28</v>
      </c>
      <c r="M711">
        <v>2</v>
      </c>
      <c r="N711">
        <v>4.3</v>
      </c>
      <c r="O711">
        <v>350</v>
      </c>
      <c r="P711">
        <v>2275</v>
      </c>
      <c r="Q711" t="s">
        <v>89</v>
      </c>
      <c r="R711">
        <v>4</v>
      </c>
      <c r="S711" t="s">
        <v>30</v>
      </c>
      <c r="T711" t="s">
        <v>45</v>
      </c>
      <c r="U711" t="str">
        <f>TRIM(CLEAN(tbl_Operations[[#This Row],[Location]]))</f>
        <v>Chennai</v>
      </c>
      <c r="V711" t="str">
        <f>TRIM(CLEAN(tbl_Operations[[#This Row],[Channel]]))</f>
        <v>Email</v>
      </c>
      <c r="W711" t="str">
        <f t="shared" si="55"/>
        <v>Invoice Query</v>
      </c>
      <c r="X711" t="str">
        <f t="shared" si="56"/>
        <v>Procurement</v>
      </c>
      <c r="Y711" t="str">
        <f t="shared" si="57"/>
        <v>Within SLA</v>
      </c>
      <c r="Z711" t="str">
        <f t="shared" si="58"/>
        <v>Normal</v>
      </c>
      <c r="AA711" t="str" cm="1">
        <f t="array" ref="AA711">_xlfn.IFS(
J711&lt;=K711*0.5,"Excellent",
J711&lt;=K711,"Good",
J711&lt;=K711*1.5,"At Risk",
TRUE,"Critical"
)</f>
        <v>Excellent</v>
      </c>
      <c r="AB711" t="str">
        <f t="shared" si="59"/>
        <v>Reworked</v>
      </c>
    </row>
    <row r="712" spans="1:28" x14ac:dyDescent="0.3">
      <c r="A712" t="s">
        <v>794</v>
      </c>
      <c r="B712" s="1">
        <v>45739</v>
      </c>
      <c r="C712" t="s">
        <v>95</v>
      </c>
      <c r="D712" t="s">
        <v>60</v>
      </c>
      <c r="E712" t="s">
        <v>23</v>
      </c>
      <c r="F712" t="s">
        <v>24</v>
      </c>
      <c r="G712" t="s">
        <v>42</v>
      </c>
      <c r="H712" t="s">
        <v>66</v>
      </c>
      <c r="I712" t="s">
        <v>27</v>
      </c>
      <c r="J712">
        <v>26.4</v>
      </c>
      <c r="K712">
        <v>24</v>
      </c>
      <c r="L712" t="s">
        <v>63</v>
      </c>
      <c r="M712">
        <v>0</v>
      </c>
      <c r="N712">
        <v>4</v>
      </c>
      <c r="O712">
        <v>400</v>
      </c>
      <c r="P712">
        <v>10560</v>
      </c>
      <c r="Q712" t="s">
        <v>79</v>
      </c>
      <c r="R712">
        <v>3</v>
      </c>
      <c r="S712" t="s">
        <v>58</v>
      </c>
      <c r="T712" t="s">
        <v>102</v>
      </c>
      <c r="U712" t="str">
        <f>TRIM(CLEAN(tbl_Operations[[#This Row],[Location]]))</f>
        <v>Pune</v>
      </c>
      <c r="V712" t="str">
        <f>TRIM(CLEAN(tbl_Operations[[#This Row],[Channel]]))</f>
        <v>Portal</v>
      </c>
      <c r="W712" t="str">
        <f t="shared" si="55"/>
        <v>Invoice Query</v>
      </c>
      <c r="X712" t="str">
        <f t="shared" si="56"/>
        <v>Sales</v>
      </c>
      <c r="Y712" t="str">
        <f t="shared" si="57"/>
        <v>SLA Breach</v>
      </c>
      <c r="Z712" t="str">
        <f t="shared" si="58"/>
        <v>Normal</v>
      </c>
      <c r="AA712" t="str" cm="1">
        <f t="array" ref="AA712">_xlfn.IFS(
J712&lt;=K712*0.5,"Excellent",
J712&lt;=K712,"Good",
J712&lt;=K712*1.5,"At Risk",
TRUE,"Critical"
)</f>
        <v>At Risk</v>
      </c>
      <c r="AB712" t="str">
        <f t="shared" si="59"/>
        <v>No Rework</v>
      </c>
    </row>
    <row r="713" spans="1:28" x14ac:dyDescent="0.3">
      <c r="A713" t="s">
        <v>795</v>
      </c>
      <c r="B713" s="1">
        <v>45870</v>
      </c>
      <c r="C713" t="s">
        <v>77</v>
      </c>
      <c r="D713" t="s">
        <v>47</v>
      </c>
      <c r="E713" t="s">
        <v>56</v>
      </c>
      <c r="F713" t="s">
        <v>49</v>
      </c>
      <c r="G713" t="s">
        <v>5096</v>
      </c>
      <c r="H713" t="s">
        <v>75</v>
      </c>
      <c r="I713" t="s">
        <v>27</v>
      </c>
      <c r="J713">
        <v>9.5</v>
      </c>
      <c r="K713">
        <v>48</v>
      </c>
      <c r="L713" t="s">
        <v>28</v>
      </c>
      <c r="M713">
        <v>0</v>
      </c>
      <c r="N713" t="s">
        <v>5094</v>
      </c>
      <c r="O713">
        <v>400</v>
      </c>
      <c r="P713">
        <v>3800</v>
      </c>
      <c r="Q713" t="s">
        <v>36</v>
      </c>
      <c r="R713">
        <v>8</v>
      </c>
      <c r="S713" t="s">
        <v>37</v>
      </c>
      <c r="T713" t="s">
        <v>45</v>
      </c>
      <c r="U713" t="str">
        <f>TRIM(CLEAN(tbl_Operations[[#This Row],[Location]]))</f>
        <v>Gurugram</v>
      </c>
      <c r="V713" t="str">
        <f>TRIM(CLEAN(tbl_Operations[[#This Row],[Channel]]))</f>
        <v>Email</v>
      </c>
      <c r="W713" t="str">
        <f t="shared" si="55"/>
        <v>Vendor Query</v>
      </c>
      <c r="X713" t="str">
        <f t="shared" si="56"/>
        <v>Finance</v>
      </c>
      <c r="Y713" t="str">
        <f t="shared" si="57"/>
        <v>Within SLA</v>
      </c>
      <c r="Z713" t="str">
        <f t="shared" si="58"/>
        <v>Normal</v>
      </c>
      <c r="AA713" t="str" cm="1">
        <f t="array" ref="AA713">_xlfn.IFS(
J713&lt;=K713*0.5,"Excellent",
J713&lt;=K713,"Good",
J713&lt;=K713*1.5,"At Risk",
TRUE,"Critical"
)</f>
        <v>Excellent</v>
      </c>
      <c r="AB713" t="str">
        <f t="shared" si="59"/>
        <v>No Rework</v>
      </c>
    </row>
    <row r="714" spans="1:28" x14ac:dyDescent="0.3">
      <c r="A714" t="s">
        <v>796</v>
      </c>
      <c r="B714" s="1">
        <v>45718</v>
      </c>
      <c r="C714" t="s">
        <v>95</v>
      </c>
      <c r="D714" t="s">
        <v>22</v>
      </c>
      <c r="E714" t="s">
        <v>78</v>
      </c>
      <c r="F714" t="s">
        <v>24</v>
      </c>
      <c r="G714" t="s">
        <v>25</v>
      </c>
      <c r="H714" t="s">
        <v>26</v>
      </c>
      <c r="I714" t="s">
        <v>88</v>
      </c>
      <c r="J714">
        <v>16.8</v>
      </c>
      <c r="K714">
        <v>24</v>
      </c>
      <c r="L714" t="s">
        <v>28</v>
      </c>
      <c r="M714">
        <v>3</v>
      </c>
      <c r="N714">
        <v>4.2</v>
      </c>
      <c r="O714">
        <v>400</v>
      </c>
      <c r="P714">
        <v>6720</v>
      </c>
      <c r="Q714" t="s">
        <v>79</v>
      </c>
      <c r="R714">
        <v>3</v>
      </c>
      <c r="S714" t="s">
        <v>58</v>
      </c>
      <c r="T714" t="s">
        <v>102</v>
      </c>
      <c r="U714" t="str">
        <f>TRIM(CLEAN(tbl_Operations[[#This Row],[Location]]))</f>
        <v>Noida</v>
      </c>
      <c r="V714" t="str">
        <f>TRIM(CLEAN(tbl_Operations[[#This Row],[Channel]]))</f>
        <v>Email</v>
      </c>
      <c r="W714" t="str">
        <f t="shared" si="55"/>
        <v>Access Request</v>
      </c>
      <c r="X714" t="str">
        <f t="shared" si="56"/>
        <v>Sales</v>
      </c>
      <c r="Y714" t="str">
        <f t="shared" si="57"/>
        <v>Within SLA</v>
      </c>
      <c r="Z714" t="str">
        <f t="shared" si="58"/>
        <v>Normal</v>
      </c>
      <c r="AA714" t="str" cm="1">
        <f t="array" ref="AA714">_xlfn.IFS(
J714&lt;=K714*0.5,"Excellent",
J714&lt;=K714,"Good",
J714&lt;=K714*1.5,"At Risk",
TRUE,"Critical"
)</f>
        <v>Good</v>
      </c>
      <c r="AB714" t="str">
        <f t="shared" si="59"/>
        <v>Reworked</v>
      </c>
    </row>
    <row r="715" spans="1:28" x14ac:dyDescent="0.3">
      <c r="A715" t="s">
        <v>797</v>
      </c>
      <c r="B715" s="1">
        <v>45673</v>
      </c>
      <c r="C715" t="s">
        <v>33</v>
      </c>
      <c r="D715" t="s">
        <v>60</v>
      </c>
      <c r="E715" t="s">
        <v>35</v>
      </c>
      <c r="F715" t="s">
        <v>49</v>
      </c>
      <c r="G715" t="s">
        <v>25</v>
      </c>
      <c r="H715" t="s">
        <v>26</v>
      </c>
      <c r="I715" t="s">
        <v>88</v>
      </c>
      <c r="J715">
        <v>29.8</v>
      </c>
      <c r="K715">
        <v>48</v>
      </c>
      <c r="L715" t="s">
        <v>28</v>
      </c>
      <c r="M715">
        <v>3</v>
      </c>
      <c r="N715">
        <v>3.7</v>
      </c>
      <c r="O715">
        <v>400</v>
      </c>
      <c r="P715">
        <v>11920</v>
      </c>
      <c r="Q715" t="s">
        <v>64</v>
      </c>
      <c r="R715">
        <v>1</v>
      </c>
      <c r="S715" t="s">
        <v>58</v>
      </c>
      <c r="T715" t="s">
        <v>84</v>
      </c>
      <c r="U715" t="str">
        <f>TRIM(CLEAN(tbl_Operations[[#This Row],[Location]]))</f>
        <v>Pune</v>
      </c>
      <c r="V715" t="str">
        <f>TRIM(CLEAN(tbl_Operations[[#This Row],[Channel]]))</f>
        <v>Email</v>
      </c>
      <c r="W715" t="str">
        <f t="shared" si="55"/>
        <v>Employee Query</v>
      </c>
      <c r="X715" t="str">
        <f t="shared" si="56"/>
        <v>It</v>
      </c>
      <c r="Y715" t="str">
        <f t="shared" si="57"/>
        <v>Within SLA</v>
      </c>
      <c r="Z715" t="str">
        <f t="shared" si="58"/>
        <v>Normal</v>
      </c>
      <c r="AA715" t="str" cm="1">
        <f t="array" ref="AA715">_xlfn.IFS(
J715&lt;=K715*0.5,"Excellent",
J715&lt;=K715,"Good",
J715&lt;=K715*1.5,"At Risk",
TRUE,"Critical"
)</f>
        <v>Good</v>
      </c>
      <c r="AB715" t="str">
        <f t="shared" si="59"/>
        <v>Reworked</v>
      </c>
    </row>
    <row r="716" spans="1:28" x14ac:dyDescent="0.3">
      <c r="A716" t="s">
        <v>798</v>
      </c>
      <c r="B716" s="1">
        <v>45904</v>
      </c>
      <c r="C716" t="s">
        <v>33</v>
      </c>
      <c r="D716" t="s">
        <v>55</v>
      </c>
      <c r="E716" t="s">
        <v>56</v>
      </c>
      <c r="F716" t="s">
        <v>49</v>
      </c>
      <c r="G716" t="s">
        <v>25</v>
      </c>
      <c r="H716" t="s">
        <v>43</v>
      </c>
      <c r="I716" t="s">
        <v>27</v>
      </c>
      <c r="J716">
        <v>0.6</v>
      </c>
      <c r="K716">
        <v>48</v>
      </c>
      <c r="L716" t="s">
        <v>28</v>
      </c>
      <c r="M716">
        <v>0</v>
      </c>
      <c r="N716">
        <v>4.9000000000000004</v>
      </c>
      <c r="O716">
        <v>280</v>
      </c>
      <c r="P716">
        <v>168</v>
      </c>
      <c r="Q716" t="s">
        <v>83</v>
      </c>
      <c r="R716">
        <v>9</v>
      </c>
      <c r="S716" t="s">
        <v>37</v>
      </c>
      <c r="T716" t="s">
        <v>84</v>
      </c>
      <c r="U716" t="str">
        <f>TRIM(CLEAN(tbl_Operations[[#This Row],[Location]]))</f>
        <v>Hyderabad</v>
      </c>
      <c r="V716" t="str">
        <f>TRIM(CLEAN(tbl_Operations[[#This Row],[Channel]]))</f>
        <v>Email</v>
      </c>
      <c r="W716" t="str">
        <f t="shared" si="55"/>
        <v>Vendor Query</v>
      </c>
      <c r="X716" t="str">
        <f t="shared" si="56"/>
        <v>It</v>
      </c>
      <c r="Y716" t="str">
        <f t="shared" si="57"/>
        <v>Within SLA</v>
      </c>
      <c r="Z716" t="str">
        <f t="shared" si="58"/>
        <v>Normal</v>
      </c>
      <c r="AA716" t="str" cm="1">
        <f t="array" ref="AA716">_xlfn.IFS(
J716&lt;=K716*0.5,"Excellent",
J716&lt;=K716,"Good",
J716&lt;=K716*1.5,"At Risk",
TRUE,"Critical"
)</f>
        <v>Excellent</v>
      </c>
      <c r="AB716" t="str">
        <f t="shared" si="59"/>
        <v>No Rework</v>
      </c>
    </row>
    <row r="717" spans="1:28" x14ac:dyDescent="0.3">
      <c r="A717" t="s">
        <v>799</v>
      </c>
      <c r="B717" s="1">
        <v>45948</v>
      </c>
      <c r="C717" t="s">
        <v>54</v>
      </c>
      <c r="D717" t="s">
        <v>47</v>
      </c>
      <c r="E717" t="s">
        <v>92</v>
      </c>
      <c r="F717" t="s">
        <v>49</v>
      </c>
      <c r="G717" t="s">
        <v>62</v>
      </c>
      <c r="H717" t="s">
        <v>50</v>
      </c>
      <c r="I717" t="s">
        <v>27</v>
      </c>
      <c r="J717">
        <v>19.600000000000001</v>
      </c>
      <c r="K717">
        <v>48</v>
      </c>
      <c r="L717" t="s">
        <v>28</v>
      </c>
      <c r="M717">
        <v>1</v>
      </c>
      <c r="N717">
        <v>4.3</v>
      </c>
      <c r="O717">
        <v>350</v>
      </c>
      <c r="P717">
        <v>6860</v>
      </c>
      <c r="Q717" t="s">
        <v>51</v>
      </c>
      <c r="R717">
        <v>10</v>
      </c>
      <c r="S717" t="s">
        <v>52</v>
      </c>
      <c r="T717" t="s">
        <v>68</v>
      </c>
      <c r="U717" t="str">
        <f>TRIM(CLEAN(tbl_Operations[[#This Row],[Location]]))</f>
        <v>Gurugram</v>
      </c>
      <c r="V717" t="str">
        <f>TRIM(CLEAN(tbl_Operations[[#This Row],[Channel]]))</f>
        <v>Teams</v>
      </c>
      <c r="W717" t="str">
        <f t="shared" si="55"/>
        <v>Report Request</v>
      </c>
      <c r="X717" t="str">
        <f t="shared" si="56"/>
        <v>Hr</v>
      </c>
      <c r="Y717" t="str">
        <f t="shared" si="57"/>
        <v>Within SLA</v>
      </c>
      <c r="Z717" t="str">
        <f t="shared" si="58"/>
        <v>Normal</v>
      </c>
      <c r="AA717" t="str" cm="1">
        <f t="array" ref="AA717">_xlfn.IFS(
J717&lt;=K717*0.5,"Excellent",
J717&lt;=K717,"Good",
J717&lt;=K717*1.5,"At Risk",
TRUE,"Critical"
)</f>
        <v>Excellent</v>
      </c>
      <c r="AB717" t="str">
        <f t="shared" si="59"/>
        <v>Reworked</v>
      </c>
    </row>
    <row r="718" spans="1:28" x14ac:dyDescent="0.3">
      <c r="A718" t="s">
        <v>800</v>
      </c>
      <c r="B718" s="1">
        <v>45839</v>
      </c>
      <c r="C718" t="s">
        <v>91</v>
      </c>
      <c r="D718" t="s">
        <v>73</v>
      </c>
      <c r="E718" t="s">
        <v>70</v>
      </c>
      <c r="F718" t="s">
        <v>24</v>
      </c>
      <c r="G718" t="s">
        <v>62</v>
      </c>
      <c r="H718" t="s">
        <v>43</v>
      </c>
      <c r="I718" t="s">
        <v>27</v>
      </c>
      <c r="J718">
        <v>24.2</v>
      </c>
      <c r="K718">
        <v>24</v>
      </c>
      <c r="L718" t="s">
        <v>63</v>
      </c>
      <c r="M718">
        <v>1</v>
      </c>
      <c r="N718">
        <v>4.3</v>
      </c>
      <c r="O718">
        <v>320</v>
      </c>
      <c r="P718">
        <v>7744</v>
      </c>
      <c r="Q718" t="s">
        <v>114</v>
      </c>
      <c r="R718">
        <v>7</v>
      </c>
      <c r="S718" t="s">
        <v>37</v>
      </c>
      <c r="T718" t="s">
        <v>38</v>
      </c>
      <c r="U718" t="str">
        <f>TRIM(CLEAN(tbl_Operations[[#This Row],[Location]]))</f>
        <v>Chennai</v>
      </c>
      <c r="V718" t="str">
        <f>TRIM(CLEAN(tbl_Operations[[#This Row],[Channel]]))</f>
        <v>Teams</v>
      </c>
      <c r="W718" t="str">
        <f t="shared" si="55"/>
        <v>Data Correction</v>
      </c>
      <c r="X718" t="str">
        <f t="shared" si="56"/>
        <v>Operations</v>
      </c>
      <c r="Y718" t="str">
        <f t="shared" si="57"/>
        <v>SLA Breach</v>
      </c>
      <c r="Z718" t="str">
        <f t="shared" si="58"/>
        <v>Normal</v>
      </c>
      <c r="AA718" t="str" cm="1">
        <f t="array" ref="AA718">_xlfn.IFS(
J718&lt;=K718*0.5,"Excellent",
J718&lt;=K718,"Good",
J718&lt;=K718*1.5,"At Risk",
TRUE,"Critical"
)</f>
        <v>At Risk</v>
      </c>
      <c r="AB718" t="str">
        <f t="shared" si="59"/>
        <v>Reworked</v>
      </c>
    </row>
    <row r="719" spans="1:28" x14ac:dyDescent="0.3">
      <c r="A719" t="s">
        <v>801</v>
      </c>
      <c r="B719" s="1">
        <v>45821</v>
      </c>
      <c r="C719" t="s">
        <v>95</v>
      </c>
      <c r="D719" t="s">
        <v>55</v>
      </c>
      <c r="E719" t="s">
        <v>56</v>
      </c>
      <c r="F719" t="s">
        <v>49</v>
      </c>
      <c r="G719" t="s">
        <v>25</v>
      </c>
      <c r="H719" t="s">
        <v>26</v>
      </c>
      <c r="I719" t="s">
        <v>88</v>
      </c>
      <c r="J719">
        <v>1.2</v>
      </c>
      <c r="K719">
        <v>48</v>
      </c>
      <c r="L719" t="s">
        <v>28</v>
      </c>
      <c r="M719">
        <v>3</v>
      </c>
      <c r="N719">
        <v>3.6</v>
      </c>
      <c r="O719">
        <v>320</v>
      </c>
      <c r="P719">
        <v>384</v>
      </c>
      <c r="Q719" t="s">
        <v>29</v>
      </c>
      <c r="R719">
        <v>6</v>
      </c>
      <c r="S719" t="s">
        <v>30</v>
      </c>
      <c r="T719" t="s">
        <v>45</v>
      </c>
      <c r="U719" t="str">
        <f>TRIM(CLEAN(tbl_Operations[[#This Row],[Location]]))</f>
        <v>Hyderabad</v>
      </c>
      <c r="V719" t="str">
        <f>TRIM(CLEAN(tbl_Operations[[#This Row],[Channel]]))</f>
        <v>Email</v>
      </c>
      <c r="W719" t="str">
        <f t="shared" si="55"/>
        <v>Vendor Query</v>
      </c>
      <c r="X719" t="str">
        <f t="shared" si="56"/>
        <v>Sales</v>
      </c>
      <c r="Y719" t="str">
        <f t="shared" si="57"/>
        <v>Within SLA</v>
      </c>
      <c r="Z719" t="str">
        <f t="shared" si="58"/>
        <v>Normal</v>
      </c>
      <c r="AA719" t="str" cm="1">
        <f t="array" ref="AA719">_xlfn.IFS(
J719&lt;=K719*0.5,"Excellent",
J719&lt;=K719,"Good",
J719&lt;=K719*1.5,"At Risk",
TRUE,"Critical"
)</f>
        <v>Excellent</v>
      </c>
      <c r="AB719" t="str">
        <f t="shared" si="59"/>
        <v>Reworked</v>
      </c>
    </row>
    <row r="720" spans="1:28" x14ac:dyDescent="0.3">
      <c r="A720" t="s">
        <v>802</v>
      </c>
      <c r="B720" s="1">
        <v>45765</v>
      </c>
      <c r="C720" t="s">
        <v>40</v>
      </c>
      <c r="D720" t="s">
        <v>34</v>
      </c>
      <c r="E720" t="s">
        <v>74</v>
      </c>
      <c r="F720" t="s">
        <v>61</v>
      </c>
      <c r="G720" t="s">
        <v>25</v>
      </c>
      <c r="H720" t="s">
        <v>26</v>
      </c>
      <c r="I720" t="s">
        <v>27</v>
      </c>
      <c r="J720">
        <v>15.2</v>
      </c>
      <c r="K720">
        <v>12</v>
      </c>
      <c r="L720" t="s">
        <v>63</v>
      </c>
      <c r="M720">
        <v>0</v>
      </c>
      <c r="N720">
        <v>4.7</v>
      </c>
      <c r="O720">
        <v>350</v>
      </c>
      <c r="P720">
        <v>5320</v>
      </c>
      <c r="Q720" t="s">
        <v>89</v>
      </c>
      <c r="R720">
        <v>4</v>
      </c>
      <c r="S720" t="s">
        <v>30</v>
      </c>
      <c r="T720" t="s">
        <v>45</v>
      </c>
      <c r="U720" t="str">
        <f>TRIM(CLEAN(tbl_Operations[[#This Row],[Location]]))</f>
        <v>Mumbai</v>
      </c>
      <c r="V720" t="str">
        <f>TRIM(CLEAN(tbl_Operations[[#This Row],[Channel]]))</f>
        <v>Email</v>
      </c>
      <c r="W720" t="str">
        <f t="shared" si="55"/>
        <v>System Issue</v>
      </c>
      <c r="X720" t="str">
        <f t="shared" si="56"/>
        <v>Procurement</v>
      </c>
      <c r="Y720" t="str">
        <f t="shared" si="57"/>
        <v>SLA Breach</v>
      </c>
      <c r="Z720" t="str">
        <f t="shared" si="58"/>
        <v>Normal</v>
      </c>
      <c r="AA720" t="str" cm="1">
        <f t="array" ref="AA720">_xlfn.IFS(
J720&lt;=K720*0.5,"Excellent",
J720&lt;=K720,"Good",
J720&lt;=K720*1.5,"At Risk",
TRUE,"Critical"
)</f>
        <v>At Risk</v>
      </c>
      <c r="AB720" t="str">
        <f t="shared" si="59"/>
        <v>No Rework</v>
      </c>
    </row>
    <row r="721" spans="1:28" x14ac:dyDescent="0.3">
      <c r="A721" t="s">
        <v>803</v>
      </c>
      <c r="B721" s="1">
        <v>45841</v>
      </c>
      <c r="C721" t="s">
        <v>33</v>
      </c>
      <c r="D721" t="s">
        <v>41</v>
      </c>
      <c r="E721" t="s">
        <v>23</v>
      </c>
      <c r="F721" t="s">
        <v>49</v>
      </c>
      <c r="G721" t="s">
        <v>42</v>
      </c>
      <c r="H721" t="s">
        <v>75</v>
      </c>
      <c r="I721" t="s">
        <v>101</v>
      </c>
      <c r="J721">
        <v>15.8</v>
      </c>
      <c r="K721">
        <v>48</v>
      </c>
      <c r="L721" t="s">
        <v>28</v>
      </c>
      <c r="M721">
        <v>1</v>
      </c>
      <c r="N721">
        <v>4.8</v>
      </c>
      <c r="O721">
        <v>450</v>
      </c>
      <c r="P721">
        <v>7110</v>
      </c>
      <c r="Q721" t="s">
        <v>114</v>
      </c>
      <c r="R721">
        <v>7</v>
      </c>
      <c r="S721" t="s">
        <v>37</v>
      </c>
      <c r="T721" t="s">
        <v>84</v>
      </c>
      <c r="U721" t="str">
        <f>TRIM(CLEAN(tbl_Operations[[#This Row],[Location]]))</f>
        <v>Bengaluru</v>
      </c>
      <c r="V721" t="str">
        <f>TRIM(CLEAN(tbl_Operations[[#This Row],[Channel]]))</f>
        <v>Portal</v>
      </c>
      <c r="W721" t="str">
        <f t="shared" si="55"/>
        <v>Invoice Query</v>
      </c>
      <c r="X721" t="str">
        <f t="shared" si="56"/>
        <v>It</v>
      </c>
      <c r="Y721" t="str">
        <f t="shared" si="57"/>
        <v>Within SLA</v>
      </c>
      <c r="Z721" t="str">
        <f t="shared" si="58"/>
        <v>Normal</v>
      </c>
      <c r="AA721" t="str" cm="1">
        <f t="array" ref="AA721">_xlfn.IFS(
J721&lt;=K721*0.5,"Excellent",
J721&lt;=K721,"Good",
J721&lt;=K721*1.5,"At Risk",
TRUE,"Critical"
)</f>
        <v>Excellent</v>
      </c>
      <c r="AB721" t="str">
        <f t="shared" si="59"/>
        <v>Reworked</v>
      </c>
    </row>
    <row r="722" spans="1:28" x14ac:dyDescent="0.3">
      <c r="A722" t="s">
        <v>804</v>
      </c>
      <c r="B722" s="1">
        <v>45674</v>
      </c>
      <c r="C722" t="s">
        <v>40</v>
      </c>
      <c r="D722" t="s">
        <v>34</v>
      </c>
      <c r="E722" t="s">
        <v>23</v>
      </c>
      <c r="F722" t="s">
        <v>49</v>
      </c>
      <c r="G722" t="s">
        <v>42</v>
      </c>
      <c r="H722" t="s">
        <v>26</v>
      </c>
      <c r="I722" t="s">
        <v>27</v>
      </c>
      <c r="J722">
        <v>21.6</v>
      </c>
      <c r="K722">
        <v>48</v>
      </c>
      <c r="L722" t="s">
        <v>28</v>
      </c>
      <c r="M722">
        <v>2</v>
      </c>
      <c r="N722">
        <v>3.9</v>
      </c>
      <c r="O722">
        <v>320</v>
      </c>
      <c r="P722">
        <v>6912</v>
      </c>
      <c r="Q722" t="s">
        <v>64</v>
      </c>
      <c r="R722">
        <v>1</v>
      </c>
      <c r="S722" t="s">
        <v>58</v>
      </c>
      <c r="T722" t="s">
        <v>45</v>
      </c>
      <c r="U722" t="str">
        <f>TRIM(CLEAN(tbl_Operations[[#This Row],[Location]]))</f>
        <v>Mumbai</v>
      </c>
      <c r="V722" t="str">
        <f>TRIM(CLEAN(tbl_Operations[[#This Row],[Channel]]))</f>
        <v>Portal</v>
      </c>
      <c r="W722" t="str">
        <f t="shared" si="55"/>
        <v>Invoice Query</v>
      </c>
      <c r="X722" t="str">
        <f t="shared" si="56"/>
        <v>Procurement</v>
      </c>
      <c r="Y722" t="str">
        <f t="shared" si="57"/>
        <v>Within SLA</v>
      </c>
      <c r="Z722" t="str">
        <f t="shared" si="58"/>
        <v>Normal</v>
      </c>
      <c r="AA722" t="str" cm="1">
        <f t="array" ref="AA722">_xlfn.IFS(
J722&lt;=K722*0.5,"Excellent",
J722&lt;=K722,"Good",
J722&lt;=K722*1.5,"At Risk",
TRUE,"Critical"
)</f>
        <v>Excellent</v>
      </c>
      <c r="AB722" t="str">
        <f t="shared" si="59"/>
        <v>Reworked</v>
      </c>
    </row>
    <row r="723" spans="1:28" x14ac:dyDescent="0.3">
      <c r="A723" t="s">
        <v>805</v>
      </c>
      <c r="B723" s="1">
        <v>45852</v>
      </c>
      <c r="C723" t="s">
        <v>95</v>
      </c>
      <c r="D723" t="s">
        <v>34</v>
      </c>
      <c r="E723" t="s">
        <v>23</v>
      </c>
      <c r="F723" t="s">
        <v>24</v>
      </c>
      <c r="G723" t="s">
        <v>25</v>
      </c>
      <c r="H723" t="s">
        <v>26</v>
      </c>
      <c r="I723" t="s">
        <v>27</v>
      </c>
      <c r="J723">
        <v>6.2</v>
      </c>
      <c r="K723">
        <v>24</v>
      </c>
      <c r="L723" t="s">
        <v>28</v>
      </c>
      <c r="M723">
        <v>1</v>
      </c>
      <c r="N723">
        <v>4.5999999999999996</v>
      </c>
      <c r="O723">
        <v>400</v>
      </c>
      <c r="P723">
        <v>2480</v>
      </c>
      <c r="Q723" t="s">
        <v>114</v>
      </c>
      <c r="R723">
        <v>7</v>
      </c>
      <c r="S723" t="s">
        <v>37</v>
      </c>
      <c r="T723" t="s">
        <v>31</v>
      </c>
      <c r="U723" t="str">
        <f>TRIM(CLEAN(tbl_Operations[[#This Row],[Location]]))</f>
        <v>Mumbai</v>
      </c>
      <c r="V723" t="str">
        <f>TRIM(CLEAN(tbl_Operations[[#This Row],[Channel]]))</f>
        <v>Email</v>
      </c>
      <c r="W723" t="str">
        <f t="shared" si="55"/>
        <v>Invoice Query</v>
      </c>
      <c r="X723" t="str">
        <f t="shared" si="56"/>
        <v>Sales</v>
      </c>
      <c r="Y723" t="str">
        <f t="shared" si="57"/>
        <v>Within SLA</v>
      </c>
      <c r="Z723" t="str">
        <f t="shared" si="58"/>
        <v>Normal</v>
      </c>
      <c r="AA723" t="str" cm="1">
        <f t="array" ref="AA723">_xlfn.IFS(
J723&lt;=K723*0.5,"Excellent",
J723&lt;=K723,"Good",
J723&lt;=K723*1.5,"At Risk",
TRUE,"Critical"
)</f>
        <v>Excellent</v>
      </c>
      <c r="AB723" t="str">
        <f t="shared" si="59"/>
        <v>Reworked</v>
      </c>
    </row>
    <row r="724" spans="1:28" x14ac:dyDescent="0.3">
      <c r="A724" t="s">
        <v>806</v>
      </c>
      <c r="B724" s="1">
        <v>45838</v>
      </c>
      <c r="C724" t="s">
        <v>77</v>
      </c>
      <c r="D724" t="s">
        <v>73</v>
      </c>
      <c r="E724" t="s">
        <v>78</v>
      </c>
      <c r="F724" t="s">
        <v>49</v>
      </c>
      <c r="G724" t="s">
        <v>25</v>
      </c>
      <c r="H724" t="s">
        <v>43</v>
      </c>
      <c r="I724" t="s">
        <v>27</v>
      </c>
      <c r="J724">
        <v>5.0999999999999996</v>
      </c>
      <c r="K724">
        <v>48</v>
      </c>
      <c r="L724" t="s">
        <v>28</v>
      </c>
      <c r="M724">
        <v>0</v>
      </c>
      <c r="N724">
        <v>4.5999999999999996</v>
      </c>
      <c r="O724">
        <v>320</v>
      </c>
      <c r="P724">
        <v>1632</v>
      </c>
      <c r="Q724" t="s">
        <v>29</v>
      </c>
      <c r="R724">
        <v>6</v>
      </c>
      <c r="S724" t="s">
        <v>30</v>
      </c>
      <c r="T724" t="s">
        <v>31</v>
      </c>
      <c r="U724" t="str">
        <f>TRIM(CLEAN(tbl_Operations[[#This Row],[Location]]))</f>
        <v>Chennai</v>
      </c>
      <c r="V724" t="str">
        <f>TRIM(CLEAN(tbl_Operations[[#This Row],[Channel]]))</f>
        <v>Email</v>
      </c>
      <c r="W724" t="str">
        <f t="shared" si="55"/>
        <v>Access Request</v>
      </c>
      <c r="X724" t="str">
        <f t="shared" si="56"/>
        <v>Finance</v>
      </c>
      <c r="Y724" t="str">
        <f t="shared" si="57"/>
        <v>Within SLA</v>
      </c>
      <c r="Z724" t="str">
        <f t="shared" si="58"/>
        <v>Normal</v>
      </c>
      <c r="AA724" t="str" cm="1">
        <f t="array" ref="AA724">_xlfn.IFS(
J724&lt;=K724*0.5,"Excellent",
J724&lt;=K724,"Good",
J724&lt;=K724*1.5,"At Risk",
TRUE,"Critical"
)</f>
        <v>Excellent</v>
      </c>
      <c r="AB724" t="str">
        <f t="shared" si="59"/>
        <v>No Rework</v>
      </c>
    </row>
    <row r="725" spans="1:28" x14ac:dyDescent="0.3">
      <c r="A725" t="s">
        <v>807</v>
      </c>
      <c r="B725" s="1">
        <v>45985</v>
      </c>
      <c r="C725" t="s">
        <v>95</v>
      </c>
      <c r="D725" t="s">
        <v>41</v>
      </c>
      <c r="E725" t="s">
        <v>35</v>
      </c>
      <c r="F725" t="s">
        <v>49</v>
      </c>
      <c r="G725" t="s">
        <v>42</v>
      </c>
      <c r="H725" t="s">
        <v>50</v>
      </c>
      <c r="I725" t="s">
        <v>27</v>
      </c>
      <c r="J725">
        <v>11.3</v>
      </c>
      <c r="K725">
        <v>48</v>
      </c>
      <c r="L725" t="s">
        <v>28</v>
      </c>
      <c r="M725">
        <v>0</v>
      </c>
      <c r="N725">
        <v>4.2</v>
      </c>
      <c r="O725">
        <v>450</v>
      </c>
      <c r="P725">
        <v>5085</v>
      </c>
      <c r="Q725" t="s">
        <v>67</v>
      </c>
      <c r="R725">
        <v>11</v>
      </c>
      <c r="S725" t="s">
        <v>52</v>
      </c>
      <c r="T725" t="s">
        <v>31</v>
      </c>
      <c r="U725" t="str">
        <f>TRIM(CLEAN(tbl_Operations[[#This Row],[Location]]))</f>
        <v>Bengaluru</v>
      </c>
      <c r="V725" t="str">
        <f>TRIM(CLEAN(tbl_Operations[[#This Row],[Channel]]))</f>
        <v>Portal</v>
      </c>
      <c r="W725" t="str">
        <f t="shared" si="55"/>
        <v>Employee Query</v>
      </c>
      <c r="X725" t="str">
        <f t="shared" si="56"/>
        <v>Sales</v>
      </c>
      <c r="Y725" t="str">
        <f t="shared" si="57"/>
        <v>Within SLA</v>
      </c>
      <c r="Z725" t="str">
        <f t="shared" si="58"/>
        <v>Normal</v>
      </c>
      <c r="AA725" t="str" cm="1">
        <f t="array" ref="AA725">_xlfn.IFS(
J725&lt;=K725*0.5,"Excellent",
J725&lt;=K725,"Good",
J725&lt;=K725*1.5,"At Risk",
TRUE,"Critical"
)</f>
        <v>Excellent</v>
      </c>
      <c r="AB725" t="str">
        <f t="shared" si="59"/>
        <v>No Rework</v>
      </c>
    </row>
    <row r="726" spans="1:28" x14ac:dyDescent="0.3">
      <c r="A726" t="s">
        <v>808</v>
      </c>
      <c r="B726" s="1">
        <v>45729</v>
      </c>
      <c r="C726" t="s">
        <v>21</v>
      </c>
      <c r="D726" t="s">
        <v>73</v>
      </c>
      <c r="E726" t="s">
        <v>48</v>
      </c>
      <c r="F726" t="s">
        <v>146</v>
      </c>
      <c r="G726" t="s">
        <v>81</v>
      </c>
      <c r="H726" t="s">
        <v>66</v>
      </c>
      <c r="I726" t="s">
        <v>27</v>
      </c>
      <c r="J726">
        <v>5.3</v>
      </c>
      <c r="K726">
        <v>4</v>
      </c>
      <c r="L726" t="s">
        <v>63</v>
      </c>
      <c r="M726">
        <v>2</v>
      </c>
      <c r="N726">
        <v>3.6</v>
      </c>
      <c r="O726">
        <v>450</v>
      </c>
      <c r="P726">
        <v>2385</v>
      </c>
      <c r="Q726" t="s">
        <v>79</v>
      </c>
      <c r="R726">
        <v>3</v>
      </c>
      <c r="S726" t="s">
        <v>58</v>
      </c>
      <c r="T726" t="s">
        <v>84</v>
      </c>
      <c r="U726" t="str">
        <f>TRIM(CLEAN(tbl_Operations[[#This Row],[Location]]))</f>
        <v>Chennai</v>
      </c>
      <c r="V726" t="str">
        <f>TRIM(CLEAN(tbl_Operations[[#This Row],[Channel]]))</f>
        <v>Phone</v>
      </c>
      <c r="W726" t="str">
        <f t="shared" si="55"/>
        <v>Compliance Request</v>
      </c>
      <c r="X726" t="str">
        <f t="shared" si="56"/>
        <v>Customer Support</v>
      </c>
      <c r="Y726" t="str">
        <f t="shared" si="57"/>
        <v>SLA Breach</v>
      </c>
      <c r="Z726" t="str">
        <f t="shared" si="58"/>
        <v>Normal</v>
      </c>
      <c r="AA726" t="str" cm="1">
        <f t="array" ref="AA726">_xlfn.IFS(
J726&lt;=K726*0.5,"Excellent",
J726&lt;=K726,"Good",
J726&lt;=K726*1.5,"At Risk",
TRUE,"Critical"
)</f>
        <v>At Risk</v>
      </c>
      <c r="AB726" t="str">
        <f t="shared" si="59"/>
        <v>Reworked</v>
      </c>
    </row>
    <row r="727" spans="1:28" x14ac:dyDescent="0.3">
      <c r="A727" t="s">
        <v>809</v>
      </c>
      <c r="B727" s="1">
        <v>45878</v>
      </c>
      <c r="C727" t="s">
        <v>21</v>
      </c>
      <c r="D727" t="s">
        <v>22</v>
      </c>
      <c r="E727" t="s">
        <v>23</v>
      </c>
      <c r="F727" t="s">
        <v>49</v>
      </c>
      <c r="G727" t="s">
        <v>25</v>
      </c>
      <c r="H727" t="s">
        <v>26</v>
      </c>
      <c r="I727" t="s">
        <v>88</v>
      </c>
      <c r="J727">
        <v>12.2</v>
      </c>
      <c r="K727">
        <v>48</v>
      </c>
      <c r="L727" t="s">
        <v>28</v>
      </c>
      <c r="M727">
        <v>1</v>
      </c>
      <c r="N727">
        <v>4.8</v>
      </c>
      <c r="O727">
        <v>450</v>
      </c>
      <c r="P727">
        <v>5490</v>
      </c>
      <c r="Q727" t="s">
        <v>36</v>
      </c>
      <c r="R727">
        <v>8</v>
      </c>
      <c r="S727" t="s">
        <v>37</v>
      </c>
      <c r="T727" t="s">
        <v>68</v>
      </c>
      <c r="U727" t="str">
        <f>TRIM(CLEAN(tbl_Operations[[#This Row],[Location]]))</f>
        <v>Noida</v>
      </c>
      <c r="V727" t="str">
        <f>TRIM(CLEAN(tbl_Operations[[#This Row],[Channel]]))</f>
        <v>Email</v>
      </c>
      <c r="W727" t="str">
        <f t="shared" si="55"/>
        <v>Invoice Query</v>
      </c>
      <c r="X727" t="str">
        <f t="shared" si="56"/>
        <v>Customer Support</v>
      </c>
      <c r="Y727" t="str">
        <f t="shared" si="57"/>
        <v>Within SLA</v>
      </c>
      <c r="Z727" t="str">
        <f t="shared" si="58"/>
        <v>Normal</v>
      </c>
      <c r="AA727" t="str" cm="1">
        <f t="array" ref="AA727">_xlfn.IFS(
J727&lt;=K727*0.5,"Excellent",
J727&lt;=K727,"Good",
J727&lt;=K727*1.5,"At Risk",
TRUE,"Critical"
)</f>
        <v>Excellent</v>
      </c>
      <c r="AB727" t="str">
        <f t="shared" si="59"/>
        <v>Reworked</v>
      </c>
    </row>
    <row r="728" spans="1:28" x14ac:dyDescent="0.3">
      <c r="A728" t="s">
        <v>810</v>
      </c>
      <c r="B728" s="1">
        <v>45770</v>
      </c>
      <c r="C728" t="s">
        <v>33</v>
      </c>
      <c r="D728" t="s">
        <v>5094</v>
      </c>
      <c r="E728" t="s">
        <v>23</v>
      </c>
      <c r="F728" t="s">
        <v>49</v>
      </c>
      <c r="G728" t="s">
        <v>62</v>
      </c>
      <c r="H728" t="s">
        <v>26</v>
      </c>
      <c r="I728" t="s">
        <v>27</v>
      </c>
      <c r="J728">
        <v>10.6</v>
      </c>
      <c r="K728">
        <v>48</v>
      </c>
      <c r="L728" t="s">
        <v>28</v>
      </c>
      <c r="M728">
        <v>1</v>
      </c>
      <c r="N728">
        <v>4.5</v>
      </c>
      <c r="O728">
        <v>350</v>
      </c>
      <c r="P728">
        <v>3710</v>
      </c>
      <c r="Q728" t="s">
        <v>89</v>
      </c>
      <c r="R728">
        <v>4</v>
      </c>
      <c r="S728" t="s">
        <v>30</v>
      </c>
      <c r="T728" t="s">
        <v>86</v>
      </c>
      <c r="U728" t="str">
        <f>TRIM(CLEAN(tbl_Operations[[#This Row],[Location]]))</f>
        <v>Unknown</v>
      </c>
      <c r="V728" t="str">
        <f>TRIM(CLEAN(tbl_Operations[[#This Row],[Channel]]))</f>
        <v>Teams</v>
      </c>
      <c r="W728" t="str">
        <f t="shared" si="55"/>
        <v>Invoice Query</v>
      </c>
      <c r="X728" t="str">
        <f t="shared" si="56"/>
        <v>It</v>
      </c>
      <c r="Y728" t="str">
        <f t="shared" si="57"/>
        <v>Within SLA</v>
      </c>
      <c r="Z728" t="str">
        <f t="shared" si="58"/>
        <v>Normal</v>
      </c>
      <c r="AA728" t="str" cm="1">
        <f t="array" ref="AA728">_xlfn.IFS(
J728&lt;=K728*0.5,"Excellent",
J728&lt;=K728,"Good",
J728&lt;=K728*1.5,"At Risk",
TRUE,"Critical"
)</f>
        <v>Excellent</v>
      </c>
      <c r="AB728" t="str">
        <f t="shared" si="59"/>
        <v>Reworked</v>
      </c>
    </row>
    <row r="729" spans="1:28" x14ac:dyDescent="0.3">
      <c r="A729" t="s">
        <v>811</v>
      </c>
      <c r="B729" s="1">
        <v>45757</v>
      </c>
      <c r="C729" t="s">
        <v>91</v>
      </c>
      <c r="D729" t="s">
        <v>60</v>
      </c>
      <c r="E729" t="s">
        <v>48</v>
      </c>
      <c r="F729" t="s">
        <v>49</v>
      </c>
      <c r="G729" t="s">
        <v>42</v>
      </c>
      <c r="H729" t="s">
        <v>50</v>
      </c>
      <c r="I729" t="s">
        <v>101</v>
      </c>
      <c r="J729">
        <v>12</v>
      </c>
      <c r="K729">
        <v>48</v>
      </c>
      <c r="L729" t="s">
        <v>28</v>
      </c>
      <c r="M729">
        <v>1</v>
      </c>
      <c r="N729">
        <v>4.4000000000000004</v>
      </c>
      <c r="O729">
        <v>450</v>
      </c>
      <c r="P729">
        <v>5400</v>
      </c>
      <c r="Q729" t="s">
        <v>89</v>
      </c>
      <c r="R729">
        <v>4</v>
      </c>
      <c r="S729" t="s">
        <v>30</v>
      </c>
      <c r="T729" t="s">
        <v>84</v>
      </c>
      <c r="U729" t="str">
        <f>TRIM(CLEAN(tbl_Operations[[#This Row],[Location]]))</f>
        <v>Pune</v>
      </c>
      <c r="V729" t="str">
        <f>TRIM(CLEAN(tbl_Operations[[#This Row],[Channel]]))</f>
        <v>Portal</v>
      </c>
      <c r="W729" t="str">
        <f t="shared" si="55"/>
        <v>Compliance Request</v>
      </c>
      <c r="X729" t="str">
        <f t="shared" si="56"/>
        <v>Operations</v>
      </c>
      <c r="Y729" t="str">
        <f t="shared" si="57"/>
        <v>Within SLA</v>
      </c>
      <c r="Z729" t="str">
        <f t="shared" si="58"/>
        <v>Normal</v>
      </c>
      <c r="AA729" t="str" cm="1">
        <f t="array" ref="AA729">_xlfn.IFS(
J729&lt;=K729*0.5,"Excellent",
J729&lt;=K729,"Good",
J729&lt;=K729*1.5,"At Risk",
TRUE,"Critical"
)</f>
        <v>Excellent</v>
      </c>
      <c r="AB729" t="str">
        <f t="shared" si="59"/>
        <v>Reworked</v>
      </c>
    </row>
    <row r="730" spans="1:28" x14ac:dyDescent="0.3">
      <c r="A730" t="s">
        <v>812</v>
      </c>
      <c r="B730" s="1">
        <v>45735</v>
      </c>
      <c r="C730" t="s">
        <v>21</v>
      </c>
      <c r="D730" t="s">
        <v>34</v>
      </c>
      <c r="E730" t="s">
        <v>56</v>
      </c>
      <c r="F730" t="s">
        <v>49</v>
      </c>
      <c r="G730" t="s">
        <v>62</v>
      </c>
      <c r="H730" t="s">
        <v>26</v>
      </c>
      <c r="I730" t="s">
        <v>27</v>
      </c>
      <c r="J730">
        <v>16.2</v>
      </c>
      <c r="K730">
        <v>48</v>
      </c>
      <c r="L730" t="s">
        <v>28</v>
      </c>
      <c r="M730">
        <v>0</v>
      </c>
      <c r="N730">
        <v>4.2</v>
      </c>
      <c r="O730">
        <v>400</v>
      </c>
      <c r="P730">
        <v>6480</v>
      </c>
      <c r="Q730" t="s">
        <v>79</v>
      </c>
      <c r="R730">
        <v>3</v>
      </c>
      <c r="S730" t="s">
        <v>58</v>
      </c>
      <c r="T730" t="s">
        <v>86</v>
      </c>
      <c r="U730" t="str">
        <f>TRIM(CLEAN(tbl_Operations[[#This Row],[Location]]))</f>
        <v>Mumbai</v>
      </c>
      <c r="V730" t="str">
        <f>TRIM(CLEAN(tbl_Operations[[#This Row],[Channel]]))</f>
        <v>Teams</v>
      </c>
      <c r="W730" t="str">
        <f t="shared" si="55"/>
        <v>Vendor Query</v>
      </c>
      <c r="X730" t="str">
        <f t="shared" si="56"/>
        <v>Customer Support</v>
      </c>
      <c r="Y730" t="str">
        <f t="shared" si="57"/>
        <v>Within SLA</v>
      </c>
      <c r="Z730" t="str">
        <f t="shared" si="58"/>
        <v>Normal</v>
      </c>
      <c r="AA730" t="str" cm="1">
        <f t="array" ref="AA730">_xlfn.IFS(
J730&lt;=K730*0.5,"Excellent",
J730&lt;=K730,"Good",
J730&lt;=K730*1.5,"At Risk",
TRUE,"Critical"
)</f>
        <v>Excellent</v>
      </c>
      <c r="AB730" t="str">
        <f t="shared" si="59"/>
        <v>No Rework</v>
      </c>
    </row>
    <row r="731" spans="1:28" x14ac:dyDescent="0.3">
      <c r="A731" t="s">
        <v>813</v>
      </c>
      <c r="B731" s="1">
        <v>45883</v>
      </c>
      <c r="C731" t="s">
        <v>91</v>
      </c>
      <c r="D731" t="s">
        <v>47</v>
      </c>
      <c r="E731" t="s">
        <v>70</v>
      </c>
      <c r="F731" t="s">
        <v>24</v>
      </c>
      <c r="G731" t="s">
        <v>25</v>
      </c>
      <c r="H731" t="s">
        <v>75</v>
      </c>
      <c r="I731" t="s">
        <v>27</v>
      </c>
      <c r="J731">
        <v>9.5</v>
      </c>
      <c r="K731">
        <v>24</v>
      </c>
      <c r="L731" t="s">
        <v>28</v>
      </c>
      <c r="M731">
        <v>1</v>
      </c>
      <c r="N731">
        <v>3.9</v>
      </c>
      <c r="O731">
        <v>400</v>
      </c>
      <c r="P731">
        <v>3800</v>
      </c>
      <c r="Q731" t="s">
        <v>36</v>
      </c>
      <c r="R731">
        <v>8</v>
      </c>
      <c r="S731" t="s">
        <v>37</v>
      </c>
      <c r="T731" t="s">
        <v>84</v>
      </c>
      <c r="U731" t="str">
        <f>TRIM(CLEAN(tbl_Operations[[#This Row],[Location]]))</f>
        <v>Gurugram</v>
      </c>
      <c r="V731" t="str">
        <f>TRIM(CLEAN(tbl_Operations[[#This Row],[Channel]]))</f>
        <v>Email</v>
      </c>
      <c r="W731" t="str">
        <f t="shared" si="55"/>
        <v>Data Correction</v>
      </c>
      <c r="X731" t="str">
        <f t="shared" si="56"/>
        <v>Operations</v>
      </c>
      <c r="Y731" t="str">
        <f t="shared" si="57"/>
        <v>Within SLA</v>
      </c>
      <c r="Z731" t="str">
        <f t="shared" si="58"/>
        <v>Normal</v>
      </c>
      <c r="AA731" t="str" cm="1">
        <f t="array" ref="AA731">_xlfn.IFS(
J731&lt;=K731*0.5,"Excellent",
J731&lt;=K731,"Good",
J731&lt;=K731*1.5,"At Risk",
TRUE,"Critical"
)</f>
        <v>Excellent</v>
      </c>
      <c r="AB731" t="str">
        <f t="shared" si="59"/>
        <v>Reworked</v>
      </c>
    </row>
    <row r="732" spans="1:28" x14ac:dyDescent="0.3">
      <c r="A732" t="s">
        <v>814</v>
      </c>
      <c r="B732" s="1">
        <v>45734</v>
      </c>
      <c r="C732" t="s">
        <v>40</v>
      </c>
      <c r="D732" t="s">
        <v>22</v>
      </c>
      <c r="E732" t="s">
        <v>56</v>
      </c>
      <c r="F732" t="s">
        <v>24</v>
      </c>
      <c r="G732" t="s">
        <v>42</v>
      </c>
      <c r="H732" t="s">
        <v>50</v>
      </c>
      <c r="I732" t="s">
        <v>27</v>
      </c>
      <c r="J732">
        <v>23.1</v>
      </c>
      <c r="K732">
        <v>24</v>
      </c>
      <c r="L732" t="s">
        <v>28</v>
      </c>
      <c r="M732">
        <v>1</v>
      </c>
      <c r="N732">
        <v>4</v>
      </c>
      <c r="O732">
        <v>320</v>
      </c>
      <c r="P732">
        <v>7392</v>
      </c>
      <c r="Q732" t="s">
        <v>79</v>
      </c>
      <c r="R732">
        <v>3</v>
      </c>
      <c r="S732" t="s">
        <v>58</v>
      </c>
      <c r="T732" t="s">
        <v>38</v>
      </c>
      <c r="U732" t="str">
        <f>TRIM(CLEAN(tbl_Operations[[#This Row],[Location]]))</f>
        <v>Noida</v>
      </c>
      <c r="V732" t="str">
        <f>TRIM(CLEAN(tbl_Operations[[#This Row],[Channel]]))</f>
        <v>Portal</v>
      </c>
      <c r="W732" t="str">
        <f t="shared" si="55"/>
        <v>Vendor Query</v>
      </c>
      <c r="X732" t="str">
        <f t="shared" si="56"/>
        <v>Procurement</v>
      </c>
      <c r="Y732" t="str">
        <f t="shared" si="57"/>
        <v>Within SLA</v>
      </c>
      <c r="Z732" t="str">
        <f t="shared" si="58"/>
        <v>Normal</v>
      </c>
      <c r="AA732" t="str" cm="1">
        <f t="array" ref="AA732">_xlfn.IFS(
J732&lt;=K732*0.5,"Excellent",
J732&lt;=K732,"Good",
J732&lt;=K732*1.5,"At Risk",
TRUE,"Critical"
)</f>
        <v>Good</v>
      </c>
      <c r="AB732" t="str">
        <f t="shared" si="59"/>
        <v>Reworked</v>
      </c>
    </row>
    <row r="733" spans="1:28" x14ac:dyDescent="0.3">
      <c r="A733" t="s">
        <v>815</v>
      </c>
      <c r="B733" s="1">
        <v>45720</v>
      </c>
      <c r="C733" t="s">
        <v>33</v>
      </c>
      <c r="D733" t="s">
        <v>73</v>
      </c>
      <c r="E733" t="s">
        <v>56</v>
      </c>
      <c r="F733" t="s">
        <v>24</v>
      </c>
      <c r="G733" t="s">
        <v>62</v>
      </c>
      <c r="H733" t="s">
        <v>43</v>
      </c>
      <c r="I733" t="s">
        <v>27</v>
      </c>
      <c r="J733">
        <v>15</v>
      </c>
      <c r="K733">
        <v>24</v>
      </c>
      <c r="L733" t="s">
        <v>28</v>
      </c>
      <c r="M733">
        <v>0</v>
      </c>
      <c r="N733">
        <v>4.4000000000000004</v>
      </c>
      <c r="O733">
        <v>350</v>
      </c>
      <c r="P733">
        <v>5250</v>
      </c>
      <c r="Q733" t="s">
        <v>79</v>
      </c>
      <c r="R733">
        <v>3</v>
      </c>
      <c r="S733" t="s">
        <v>58</v>
      </c>
      <c r="T733" t="s">
        <v>38</v>
      </c>
      <c r="U733" t="str">
        <f>TRIM(CLEAN(tbl_Operations[[#This Row],[Location]]))</f>
        <v>Chennai</v>
      </c>
      <c r="V733" t="str">
        <f>TRIM(CLEAN(tbl_Operations[[#This Row],[Channel]]))</f>
        <v>Teams</v>
      </c>
      <c r="W733" t="str">
        <f t="shared" si="55"/>
        <v>Vendor Query</v>
      </c>
      <c r="X733" t="str">
        <f t="shared" si="56"/>
        <v>It</v>
      </c>
      <c r="Y733" t="str">
        <f t="shared" si="57"/>
        <v>Within SLA</v>
      </c>
      <c r="Z733" t="str">
        <f t="shared" si="58"/>
        <v>Normal</v>
      </c>
      <c r="AA733" t="str" cm="1">
        <f t="array" ref="AA733">_xlfn.IFS(
J733&lt;=K733*0.5,"Excellent",
J733&lt;=K733,"Good",
J733&lt;=K733*1.5,"At Risk",
TRUE,"Critical"
)</f>
        <v>Good</v>
      </c>
      <c r="AB733" t="str">
        <f t="shared" si="59"/>
        <v>No Rework</v>
      </c>
    </row>
    <row r="734" spans="1:28" x14ac:dyDescent="0.3">
      <c r="A734" t="s">
        <v>816</v>
      </c>
      <c r="B734" s="1">
        <v>45685</v>
      </c>
      <c r="C734" t="s">
        <v>54</v>
      </c>
      <c r="D734" t="s">
        <v>22</v>
      </c>
      <c r="E734" t="s">
        <v>48</v>
      </c>
      <c r="F734" t="s">
        <v>61</v>
      </c>
      <c r="G734" t="s">
        <v>42</v>
      </c>
      <c r="H734" t="s">
        <v>66</v>
      </c>
      <c r="I734" t="s">
        <v>27</v>
      </c>
      <c r="J734">
        <v>7.6</v>
      </c>
      <c r="K734">
        <v>12</v>
      </c>
      <c r="L734" t="s">
        <v>28</v>
      </c>
      <c r="M734">
        <v>0</v>
      </c>
      <c r="N734">
        <v>4.5</v>
      </c>
      <c r="O734">
        <v>320</v>
      </c>
      <c r="P734">
        <v>2432</v>
      </c>
      <c r="Q734" t="s">
        <v>64</v>
      </c>
      <c r="R734">
        <v>1</v>
      </c>
      <c r="S734" t="s">
        <v>58</v>
      </c>
      <c r="T734" t="s">
        <v>38</v>
      </c>
      <c r="U734" t="str">
        <f>TRIM(CLEAN(tbl_Operations[[#This Row],[Location]]))</f>
        <v>Noida</v>
      </c>
      <c r="V734" t="str">
        <f>TRIM(CLEAN(tbl_Operations[[#This Row],[Channel]]))</f>
        <v>Portal</v>
      </c>
      <c r="W734" t="str">
        <f t="shared" si="55"/>
        <v>Compliance Request</v>
      </c>
      <c r="X734" t="str">
        <f t="shared" si="56"/>
        <v>Hr</v>
      </c>
      <c r="Y734" t="str">
        <f t="shared" si="57"/>
        <v>Within SLA</v>
      </c>
      <c r="Z734" t="str">
        <f t="shared" si="58"/>
        <v>Normal</v>
      </c>
      <c r="AA734" t="str" cm="1">
        <f t="array" ref="AA734">_xlfn.IFS(
J734&lt;=K734*0.5,"Excellent",
J734&lt;=K734,"Good",
J734&lt;=K734*1.5,"At Risk",
TRUE,"Critical"
)</f>
        <v>Good</v>
      </c>
      <c r="AB734" t="str">
        <f t="shared" si="59"/>
        <v>No Rework</v>
      </c>
    </row>
    <row r="735" spans="1:28" x14ac:dyDescent="0.3">
      <c r="A735" t="s">
        <v>817</v>
      </c>
      <c r="B735" s="1">
        <v>45948</v>
      </c>
      <c r="C735" t="s">
        <v>77</v>
      </c>
      <c r="D735" t="s">
        <v>34</v>
      </c>
      <c r="E735" t="s">
        <v>56</v>
      </c>
      <c r="F735" t="s">
        <v>24</v>
      </c>
      <c r="G735" t="s">
        <v>42</v>
      </c>
      <c r="H735" t="s">
        <v>75</v>
      </c>
      <c r="I735" t="s">
        <v>27</v>
      </c>
      <c r="J735">
        <v>9.4</v>
      </c>
      <c r="K735">
        <v>24</v>
      </c>
      <c r="L735" t="s">
        <v>28</v>
      </c>
      <c r="M735">
        <v>0</v>
      </c>
      <c r="N735">
        <v>4.4000000000000004</v>
      </c>
      <c r="O735">
        <v>450</v>
      </c>
      <c r="P735">
        <v>4230</v>
      </c>
      <c r="Q735" t="s">
        <v>51</v>
      </c>
      <c r="R735">
        <v>10</v>
      </c>
      <c r="S735" t="s">
        <v>52</v>
      </c>
      <c r="T735" t="s">
        <v>68</v>
      </c>
      <c r="U735" t="str">
        <f>TRIM(CLEAN(tbl_Operations[[#This Row],[Location]]))</f>
        <v>Mumbai</v>
      </c>
      <c r="V735" t="str">
        <f>TRIM(CLEAN(tbl_Operations[[#This Row],[Channel]]))</f>
        <v>Portal</v>
      </c>
      <c r="W735" t="str">
        <f t="shared" si="55"/>
        <v>Vendor Query</v>
      </c>
      <c r="X735" t="str">
        <f t="shared" si="56"/>
        <v>Finance</v>
      </c>
      <c r="Y735" t="str">
        <f t="shared" si="57"/>
        <v>Within SLA</v>
      </c>
      <c r="Z735" t="str">
        <f t="shared" si="58"/>
        <v>Normal</v>
      </c>
      <c r="AA735" t="str" cm="1">
        <f t="array" ref="AA735">_xlfn.IFS(
J735&lt;=K735*0.5,"Excellent",
J735&lt;=K735,"Good",
J735&lt;=K735*1.5,"At Risk",
TRUE,"Critical"
)</f>
        <v>Excellent</v>
      </c>
      <c r="AB735" t="str">
        <f t="shared" si="59"/>
        <v>No Rework</v>
      </c>
    </row>
    <row r="736" spans="1:28" x14ac:dyDescent="0.3">
      <c r="A736" t="s">
        <v>818</v>
      </c>
      <c r="B736" s="1">
        <v>45793</v>
      </c>
      <c r="C736" t="s">
        <v>21</v>
      </c>
      <c r="D736" t="s">
        <v>34</v>
      </c>
      <c r="E736" t="s">
        <v>74</v>
      </c>
      <c r="F736" t="s">
        <v>49</v>
      </c>
      <c r="G736" t="s">
        <v>25</v>
      </c>
      <c r="H736" t="s">
        <v>26</v>
      </c>
      <c r="I736" t="s">
        <v>27</v>
      </c>
      <c r="J736">
        <v>25.5</v>
      </c>
      <c r="K736">
        <v>48</v>
      </c>
      <c r="L736" t="s">
        <v>28</v>
      </c>
      <c r="M736">
        <v>0</v>
      </c>
      <c r="N736">
        <v>5</v>
      </c>
      <c r="O736">
        <v>280</v>
      </c>
      <c r="P736">
        <v>7140</v>
      </c>
      <c r="Q736" t="s">
        <v>44</v>
      </c>
      <c r="R736">
        <v>5</v>
      </c>
      <c r="S736" t="s">
        <v>30</v>
      </c>
      <c r="T736" t="s">
        <v>45</v>
      </c>
      <c r="U736" t="str">
        <f>TRIM(CLEAN(tbl_Operations[[#This Row],[Location]]))</f>
        <v>Mumbai</v>
      </c>
      <c r="V736" t="str">
        <f>TRIM(CLEAN(tbl_Operations[[#This Row],[Channel]]))</f>
        <v>Email</v>
      </c>
      <c r="W736" t="str">
        <f t="shared" si="55"/>
        <v>System Issue</v>
      </c>
      <c r="X736" t="str">
        <f t="shared" si="56"/>
        <v>Customer Support</v>
      </c>
      <c r="Y736" t="str">
        <f t="shared" si="57"/>
        <v>Within SLA</v>
      </c>
      <c r="Z736" t="str">
        <f t="shared" si="58"/>
        <v>Normal</v>
      </c>
      <c r="AA736" t="str" cm="1">
        <f t="array" ref="AA736">_xlfn.IFS(
J736&lt;=K736*0.5,"Excellent",
J736&lt;=K736,"Good",
J736&lt;=K736*1.5,"At Risk",
TRUE,"Critical"
)</f>
        <v>Good</v>
      </c>
      <c r="AB736" t="str">
        <f t="shared" si="59"/>
        <v>No Rework</v>
      </c>
    </row>
    <row r="737" spans="1:28" x14ac:dyDescent="0.3">
      <c r="A737" t="s">
        <v>819</v>
      </c>
      <c r="B737" s="1">
        <v>45702</v>
      </c>
      <c r="C737" t="s">
        <v>54</v>
      </c>
      <c r="D737" t="s">
        <v>55</v>
      </c>
      <c r="E737" t="s">
        <v>48</v>
      </c>
      <c r="F737" t="s">
        <v>24</v>
      </c>
      <c r="G737" t="s">
        <v>25</v>
      </c>
      <c r="H737" t="s">
        <v>26</v>
      </c>
      <c r="I737" t="s">
        <v>27</v>
      </c>
      <c r="J737">
        <v>15.9</v>
      </c>
      <c r="K737">
        <v>24</v>
      </c>
      <c r="L737" t="s">
        <v>28</v>
      </c>
      <c r="M737">
        <v>0</v>
      </c>
      <c r="N737">
        <v>4.8</v>
      </c>
      <c r="O737">
        <v>350</v>
      </c>
      <c r="P737">
        <v>5565</v>
      </c>
      <c r="Q737" t="s">
        <v>57</v>
      </c>
      <c r="R737">
        <v>2</v>
      </c>
      <c r="S737" t="s">
        <v>58</v>
      </c>
      <c r="T737" t="s">
        <v>45</v>
      </c>
      <c r="U737" t="str">
        <f>TRIM(CLEAN(tbl_Operations[[#This Row],[Location]]))</f>
        <v>Hyderabad</v>
      </c>
      <c r="V737" t="str">
        <f>TRIM(CLEAN(tbl_Operations[[#This Row],[Channel]]))</f>
        <v>Email</v>
      </c>
      <c r="W737" t="str">
        <f t="shared" si="55"/>
        <v>Compliance Request</v>
      </c>
      <c r="X737" t="str">
        <f t="shared" si="56"/>
        <v>Hr</v>
      </c>
      <c r="Y737" t="str">
        <f t="shared" si="57"/>
        <v>Within SLA</v>
      </c>
      <c r="Z737" t="str">
        <f t="shared" si="58"/>
        <v>Normal</v>
      </c>
      <c r="AA737" t="str" cm="1">
        <f t="array" ref="AA737">_xlfn.IFS(
J737&lt;=K737*0.5,"Excellent",
J737&lt;=K737,"Good",
J737&lt;=K737*1.5,"At Risk",
TRUE,"Critical"
)</f>
        <v>Good</v>
      </c>
      <c r="AB737" t="str">
        <f t="shared" si="59"/>
        <v>No Rework</v>
      </c>
    </row>
    <row r="738" spans="1:28" x14ac:dyDescent="0.3">
      <c r="A738" t="s">
        <v>820</v>
      </c>
      <c r="B738" s="1">
        <v>45773</v>
      </c>
      <c r="C738" t="s">
        <v>54</v>
      </c>
      <c r="D738" t="s">
        <v>41</v>
      </c>
      <c r="E738" t="s">
        <v>23</v>
      </c>
      <c r="F738" t="s">
        <v>24</v>
      </c>
      <c r="G738" t="s">
        <v>62</v>
      </c>
      <c r="H738" t="s">
        <v>66</v>
      </c>
      <c r="I738" t="s">
        <v>27</v>
      </c>
      <c r="J738">
        <v>4.7</v>
      </c>
      <c r="K738">
        <v>24</v>
      </c>
      <c r="L738" t="s">
        <v>28</v>
      </c>
      <c r="M738">
        <v>1</v>
      </c>
      <c r="N738">
        <v>4.5</v>
      </c>
      <c r="O738">
        <v>320</v>
      </c>
      <c r="P738">
        <v>1504</v>
      </c>
      <c r="Q738" t="s">
        <v>89</v>
      </c>
      <c r="R738">
        <v>4</v>
      </c>
      <c r="S738" t="s">
        <v>30</v>
      </c>
      <c r="T738" t="s">
        <v>68</v>
      </c>
      <c r="U738" t="str">
        <f>TRIM(CLEAN(tbl_Operations[[#This Row],[Location]]))</f>
        <v>Bengaluru</v>
      </c>
      <c r="V738" t="str">
        <f>TRIM(CLEAN(tbl_Operations[[#This Row],[Channel]]))</f>
        <v>Teams</v>
      </c>
      <c r="W738" t="str">
        <f t="shared" si="55"/>
        <v>Invoice Query</v>
      </c>
      <c r="X738" t="str">
        <f t="shared" si="56"/>
        <v>Hr</v>
      </c>
      <c r="Y738" t="str">
        <f t="shared" si="57"/>
        <v>Within SLA</v>
      </c>
      <c r="Z738" t="str">
        <f t="shared" si="58"/>
        <v>Normal</v>
      </c>
      <c r="AA738" t="str" cm="1">
        <f t="array" ref="AA738">_xlfn.IFS(
J738&lt;=K738*0.5,"Excellent",
J738&lt;=K738,"Good",
J738&lt;=K738*1.5,"At Risk",
TRUE,"Critical"
)</f>
        <v>Excellent</v>
      </c>
      <c r="AB738" t="str">
        <f t="shared" si="59"/>
        <v>Reworked</v>
      </c>
    </row>
    <row r="739" spans="1:28" x14ac:dyDescent="0.3">
      <c r="A739" t="s">
        <v>821</v>
      </c>
      <c r="B739" s="1">
        <v>45804</v>
      </c>
      <c r="C739" t="s">
        <v>40</v>
      </c>
      <c r="D739" t="s">
        <v>34</v>
      </c>
      <c r="E739" t="s">
        <v>74</v>
      </c>
      <c r="F739" t="s">
        <v>49</v>
      </c>
      <c r="G739" t="s">
        <v>25</v>
      </c>
      <c r="H739" t="s">
        <v>66</v>
      </c>
      <c r="I739" t="s">
        <v>27</v>
      </c>
      <c r="J739">
        <v>5.7</v>
      </c>
      <c r="K739">
        <v>48</v>
      </c>
      <c r="L739" t="s">
        <v>28</v>
      </c>
      <c r="M739">
        <v>0</v>
      </c>
      <c r="N739">
        <v>5</v>
      </c>
      <c r="O739">
        <v>320</v>
      </c>
      <c r="P739">
        <v>1824</v>
      </c>
      <c r="Q739" t="s">
        <v>44</v>
      </c>
      <c r="R739">
        <v>5</v>
      </c>
      <c r="S739" t="s">
        <v>30</v>
      </c>
      <c r="T739" t="s">
        <v>38</v>
      </c>
      <c r="U739" t="str">
        <f>TRIM(CLEAN(tbl_Operations[[#This Row],[Location]]))</f>
        <v>Mumbai</v>
      </c>
      <c r="V739" t="str">
        <f>TRIM(CLEAN(tbl_Operations[[#This Row],[Channel]]))</f>
        <v>Email</v>
      </c>
      <c r="W739" t="str">
        <f t="shared" si="55"/>
        <v>System Issue</v>
      </c>
      <c r="X739" t="str">
        <f t="shared" si="56"/>
        <v>Procurement</v>
      </c>
      <c r="Y739" t="str">
        <f t="shared" si="57"/>
        <v>Within SLA</v>
      </c>
      <c r="Z739" t="str">
        <f t="shared" si="58"/>
        <v>Normal</v>
      </c>
      <c r="AA739" t="str" cm="1">
        <f t="array" ref="AA739">_xlfn.IFS(
J739&lt;=K739*0.5,"Excellent",
J739&lt;=K739,"Good",
J739&lt;=K739*1.5,"At Risk",
TRUE,"Critical"
)</f>
        <v>Excellent</v>
      </c>
      <c r="AB739" t="str">
        <f t="shared" si="59"/>
        <v>No Rework</v>
      </c>
    </row>
    <row r="740" spans="1:28" x14ac:dyDescent="0.3">
      <c r="A740" t="s">
        <v>822</v>
      </c>
      <c r="B740" s="1">
        <v>45942</v>
      </c>
      <c r="C740" t="s">
        <v>21</v>
      </c>
      <c r="D740" t="s">
        <v>73</v>
      </c>
      <c r="E740" t="s">
        <v>92</v>
      </c>
      <c r="F740" t="s">
        <v>49</v>
      </c>
      <c r="G740" t="s">
        <v>62</v>
      </c>
      <c r="H740" t="s">
        <v>50</v>
      </c>
      <c r="I740" t="s">
        <v>27</v>
      </c>
      <c r="J740">
        <v>8</v>
      </c>
      <c r="K740">
        <v>48</v>
      </c>
      <c r="L740" t="s">
        <v>28</v>
      </c>
      <c r="M740">
        <v>0</v>
      </c>
      <c r="N740">
        <v>4.8</v>
      </c>
      <c r="O740">
        <v>400</v>
      </c>
      <c r="P740">
        <v>3200</v>
      </c>
      <c r="Q740" t="s">
        <v>51</v>
      </c>
      <c r="R740">
        <v>10</v>
      </c>
      <c r="S740" t="s">
        <v>52</v>
      </c>
      <c r="T740" t="s">
        <v>102</v>
      </c>
      <c r="U740" t="str">
        <f>TRIM(CLEAN(tbl_Operations[[#This Row],[Location]]))</f>
        <v>Chennai</v>
      </c>
      <c r="V740" t="str">
        <f>TRIM(CLEAN(tbl_Operations[[#This Row],[Channel]]))</f>
        <v>Teams</v>
      </c>
      <c r="W740" t="str">
        <f t="shared" si="55"/>
        <v>Report Request</v>
      </c>
      <c r="X740" t="str">
        <f t="shared" si="56"/>
        <v>Customer Support</v>
      </c>
      <c r="Y740" t="str">
        <f t="shared" si="57"/>
        <v>Within SLA</v>
      </c>
      <c r="Z740" t="str">
        <f t="shared" si="58"/>
        <v>Normal</v>
      </c>
      <c r="AA740" t="str" cm="1">
        <f t="array" ref="AA740">_xlfn.IFS(
J740&lt;=K740*0.5,"Excellent",
J740&lt;=K740,"Good",
J740&lt;=K740*1.5,"At Risk",
TRUE,"Critical"
)</f>
        <v>Excellent</v>
      </c>
      <c r="AB740" t="str">
        <f t="shared" si="59"/>
        <v>No Rework</v>
      </c>
    </row>
    <row r="741" spans="1:28" x14ac:dyDescent="0.3">
      <c r="A741" t="s">
        <v>823</v>
      </c>
      <c r="B741" s="1">
        <v>45794</v>
      </c>
      <c r="C741" t="s">
        <v>95</v>
      </c>
      <c r="D741" t="s">
        <v>34</v>
      </c>
      <c r="E741" t="s">
        <v>23</v>
      </c>
      <c r="F741" t="s">
        <v>24</v>
      </c>
      <c r="G741" t="s">
        <v>81</v>
      </c>
      <c r="H741" t="s">
        <v>50</v>
      </c>
      <c r="I741" t="s">
        <v>27</v>
      </c>
      <c r="J741">
        <v>18.5</v>
      </c>
      <c r="K741">
        <v>24</v>
      </c>
      <c r="L741" t="s">
        <v>28</v>
      </c>
      <c r="M741">
        <v>0</v>
      </c>
      <c r="N741">
        <v>5</v>
      </c>
      <c r="O741">
        <v>450</v>
      </c>
      <c r="P741">
        <v>8325</v>
      </c>
      <c r="Q741" t="s">
        <v>44</v>
      </c>
      <c r="R741">
        <v>5</v>
      </c>
      <c r="S741" t="s">
        <v>30</v>
      </c>
      <c r="T741" t="s">
        <v>68</v>
      </c>
      <c r="U741" t="str">
        <f>TRIM(CLEAN(tbl_Operations[[#This Row],[Location]]))</f>
        <v>Mumbai</v>
      </c>
      <c r="V741" t="str">
        <f>TRIM(CLEAN(tbl_Operations[[#This Row],[Channel]]))</f>
        <v>Phone</v>
      </c>
      <c r="W741" t="str">
        <f t="shared" si="55"/>
        <v>Invoice Query</v>
      </c>
      <c r="X741" t="str">
        <f t="shared" si="56"/>
        <v>Sales</v>
      </c>
      <c r="Y741" t="str">
        <f t="shared" si="57"/>
        <v>Within SLA</v>
      </c>
      <c r="Z741" t="str">
        <f t="shared" si="58"/>
        <v>Normal</v>
      </c>
      <c r="AA741" t="str" cm="1">
        <f t="array" ref="AA741">_xlfn.IFS(
J741&lt;=K741*0.5,"Excellent",
J741&lt;=K741,"Good",
J741&lt;=K741*1.5,"At Risk",
TRUE,"Critical"
)</f>
        <v>Good</v>
      </c>
      <c r="AB741" t="str">
        <f t="shared" si="59"/>
        <v>No Rework</v>
      </c>
    </row>
    <row r="742" spans="1:28" x14ac:dyDescent="0.3">
      <c r="A742" t="s">
        <v>824</v>
      </c>
      <c r="B742" s="1">
        <v>46010</v>
      </c>
      <c r="C742" t="s">
        <v>40</v>
      </c>
      <c r="D742" t="s">
        <v>41</v>
      </c>
      <c r="E742" t="s">
        <v>92</v>
      </c>
      <c r="F742" t="s">
        <v>49</v>
      </c>
      <c r="G742" t="s">
        <v>81</v>
      </c>
      <c r="H742" t="s">
        <v>26</v>
      </c>
      <c r="I742" t="s">
        <v>27</v>
      </c>
      <c r="J742">
        <v>15.4</v>
      </c>
      <c r="K742">
        <v>48</v>
      </c>
      <c r="L742" t="s">
        <v>28</v>
      </c>
      <c r="M742">
        <v>0</v>
      </c>
      <c r="N742">
        <v>4.3</v>
      </c>
      <c r="O742">
        <v>320</v>
      </c>
      <c r="P742">
        <v>4928</v>
      </c>
      <c r="Q742" t="s">
        <v>71</v>
      </c>
      <c r="R742">
        <v>12</v>
      </c>
      <c r="S742" t="s">
        <v>52</v>
      </c>
      <c r="T742" t="s">
        <v>45</v>
      </c>
      <c r="U742" t="str">
        <f>TRIM(CLEAN(tbl_Operations[[#This Row],[Location]]))</f>
        <v>Bengaluru</v>
      </c>
      <c r="V742" t="str">
        <f>TRIM(CLEAN(tbl_Operations[[#This Row],[Channel]]))</f>
        <v>Phone</v>
      </c>
      <c r="W742" t="str">
        <f t="shared" si="55"/>
        <v>Report Request</v>
      </c>
      <c r="X742" t="str">
        <f t="shared" si="56"/>
        <v>Procurement</v>
      </c>
      <c r="Y742" t="str">
        <f t="shared" si="57"/>
        <v>Within SLA</v>
      </c>
      <c r="Z742" t="str">
        <f t="shared" si="58"/>
        <v>Normal</v>
      </c>
      <c r="AA742" t="str" cm="1">
        <f t="array" ref="AA742">_xlfn.IFS(
J742&lt;=K742*0.5,"Excellent",
J742&lt;=K742,"Good",
J742&lt;=K742*1.5,"At Risk",
TRUE,"Critical"
)</f>
        <v>Excellent</v>
      </c>
      <c r="AB742" t="str">
        <f t="shared" si="59"/>
        <v>No Rework</v>
      </c>
    </row>
    <row r="743" spans="1:28" x14ac:dyDescent="0.3">
      <c r="A743" t="s">
        <v>825</v>
      </c>
      <c r="B743" s="1">
        <v>46020</v>
      </c>
      <c r="C743" t="s">
        <v>21</v>
      </c>
      <c r="D743" t="s">
        <v>34</v>
      </c>
      <c r="E743" t="s">
        <v>56</v>
      </c>
      <c r="F743" t="s">
        <v>49</v>
      </c>
      <c r="G743" t="s">
        <v>42</v>
      </c>
      <c r="H743" t="s">
        <v>50</v>
      </c>
      <c r="I743" t="s">
        <v>27</v>
      </c>
      <c r="J743">
        <v>22.4</v>
      </c>
      <c r="K743">
        <v>48</v>
      </c>
      <c r="L743" t="s">
        <v>28</v>
      </c>
      <c r="M743">
        <v>0</v>
      </c>
      <c r="N743">
        <v>4.4000000000000004</v>
      </c>
      <c r="O743">
        <v>400</v>
      </c>
      <c r="P743">
        <v>8960</v>
      </c>
      <c r="Q743" t="s">
        <v>71</v>
      </c>
      <c r="R743">
        <v>12</v>
      </c>
      <c r="S743" t="s">
        <v>52</v>
      </c>
      <c r="T743" t="s">
        <v>31</v>
      </c>
      <c r="U743" t="str">
        <f>TRIM(CLEAN(tbl_Operations[[#This Row],[Location]]))</f>
        <v>Mumbai</v>
      </c>
      <c r="V743" t="str">
        <f>TRIM(CLEAN(tbl_Operations[[#This Row],[Channel]]))</f>
        <v>Portal</v>
      </c>
      <c r="W743" t="str">
        <f t="shared" si="55"/>
        <v>Vendor Query</v>
      </c>
      <c r="X743" t="str">
        <f t="shared" si="56"/>
        <v>Customer Support</v>
      </c>
      <c r="Y743" t="str">
        <f t="shared" si="57"/>
        <v>Within SLA</v>
      </c>
      <c r="Z743" t="str">
        <f t="shared" si="58"/>
        <v>Normal</v>
      </c>
      <c r="AA743" t="str" cm="1">
        <f t="array" ref="AA743">_xlfn.IFS(
J743&lt;=K743*0.5,"Excellent",
J743&lt;=K743,"Good",
J743&lt;=K743*1.5,"At Risk",
TRUE,"Critical"
)</f>
        <v>Excellent</v>
      </c>
      <c r="AB743" t="str">
        <f t="shared" si="59"/>
        <v>No Rework</v>
      </c>
    </row>
    <row r="744" spans="1:28" x14ac:dyDescent="0.3">
      <c r="A744" t="s">
        <v>826</v>
      </c>
      <c r="B744" s="1">
        <v>45728</v>
      </c>
      <c r="C744" t="s">
        <v>33</v>
      </c>
      <c r="D744" t="s">
        <v>47</v>
      </c>
      <c r="E744" t="s">
        <v>74</v>
      </c>
      <c r="F744" t="s">
        <v>61</v>
      </c>
      <c r="G744" t="s">
        <v>81</v>
      </c>
      <c r="H744" t="s">
        <v>75</v>
      </c>
      <c r="I744" t="s">
        <v>27</v>
      </c>
      <c r="J744">
        <v>7.3</v>
      </c>
      <c r="K744">
        <v>12</v>
      </c>
      <c r="L744" t="s">
        <v>28</v>
      </c>
      <c r="M744">
        <v>0</v>
      </c>
      <c r="N744">
        <v>4.5999999999999996</v>
      </c>
      <c r="O744">
        <v>320</v>
      </c>
      <c r="P744">
        <v>2336</v>
      </c>
      <c r="Q744" t="s">
        <v>79</v>
      </c>
      <c r="R744">
        <v>3</v>
      </c>
      <c r="S744" t="s">
        <v>58</v>
      </c>
      <c r="T744" t="s">
        <v>86</v>
      </c>
      <c r="U744" t="str">
        <f>TRIM(CLEAN(tbl_Operations[[#This Row],[Location]]))</f>
        <v>Gurugram</v>
      </c>
      <c r="V744" t="str">
        <f>TRIM(CLEAN(tbl_Operations[[#This Row],[Channel]]))</f>
        <v>Phone</v>
      </c>
      <c r="W744" t="str">
        <f t="shared" si="55"/>
        <v>System Issue</v>
      </c>
      <c r="X744" t="str">
        <f t="shared" si="56"/>
        <v>It</v>
      </c>
      <c r="Y744" t="str">
        <f t="shared" si="57"/>
        <v>Within SLA</v>
      </c>
      <c r="Z744" t="str">
        <f t="shared" si="58"/>
        <v>Normal</v>
      </c>
      <c r="AA744" t="str" cm="1">
        <f t="array" ref="AA744">_xlfn.IFS(
J744&lt;=K744*0.5,"Excellent",
J744&lt;=K744,"Good",
J744&lt;=K744*1.5,"At Risk",
TRUE,"Critical"
)</f>
        <v>Good</v>
      </c>
      <c r="AB744" t="str">
        <f t="shared" si="59"/>
        <v>No Rework</v>
      </c>
    </row>
    <row r="745" spans="1:28" x14ac:dyDescent="0.3">
      <c r="A745" t="s">
        <v>827</v>
      </c>
      <c r="B745" s="1">
        <v>45671</v>
      </c>
      <c r="C745" t="s">
        <v>91</v>
      </c>
      <c r="D745" t="s">
        <v>47</v>
      </c>
      <c r="E745" t="s">
        <v>70</v>
      </c>
      <c r="F745" t="s">
        <v>24</v>
      </c>
      <c r="G745" t="s">
        <v>25</v>
      </c>
      <c r="H745" t="s">
        <v>75</v>
      </c>
      <c r="I745" t="s">
        <v>27</v>
      </c>
      <c r="J745">
        <v>11.4</v>
      </c>
      <c r="K745">
        <v>24</v>
      </c>
      <c r="L745" t="s">
        <v>28</v>
      </c>
      <c r="M745">
        <v>0</v>
      </c>
      <c r="N745">
        <v>4.9000000000000004</v>
      </c>
      <c r="O745">
        <v>280</v>
      </c>
      <c r="P745">
        <v>3192</v>
      </c>
      <c r="Q745" t="s">
        <v>64</v>
      </c>
      <c r="R745">
        <v>1</v>
      </c>
      <c r="S745" t="s">
        <v>58</v>
      </c>
      <c r="T745" t="s">
        <v>38</v>
      </c>
      <c r="U745" t="str">
        <f>TRIM(CLEAN(tbl_Operations[[#This Row],[Location]]))</f>
        <v>Gurugram</v>
      </c>
      <c r="V745" t="str">
        <f>TRIM(CLEAN(tbl_Operations[[#This Row],[Channel]]))</f>
        <v>Email</v>
      </c>
      <c r="W745" t="str">
        <f t="shared" si="55"/>
        <v>Data Correction</v>
      </c>
      <c r="X745" t="str">
        <f t="shared" si="56"/>
        <v>Operations</v>
      </c>
      <c r="Y745" t="str">
        <f t="shared" si="57"/>
        <v>Within SLA</v>
      </c>
      <c r="Z745" t="str">
        <f t="shared" si="58"/>
        <v>Normal</v>
      </c>
      <c r="AA745" t="str" cm="1">
        <f t="array" ref="AA745">_xlfn.IFS(
J745&lt;=K745*0.5,"Excellent",
J745&lt;=K745,"Good",
J745&lt;=K745*1.5,"At Risk",
TRUE,"Critical"
)</f>
        <v>Excellent</v>
      </c>
      <c r="AB745" t="str">
        <f t="shared" si="59"/>
        <v>No Rework</v>
      </c>
    </row>
    <row r="746" spans="1:28" x14ac:dyDescent="0.3">
      <c r="A746" t="s">
        <v>828</v>
      </c>
      <c r="B746" s="1">
        <v>45838</v>
      </c>
      <c r="C746" t="s">
        <v>91</v>
      </c>
      <c r="D746" t="s">
        <v>60</v>
      </c>
      <c r="E746" t="s">
        <v>70</v>
      </c>
      <c r="F746" t="s">
        <v>49</v>
      </c>
      <c r="G746" t="s">
        <v>62</v>
      </c>
      <c r="H746" t="s">
        <v>26</v>
      </c>
      <c r="I746" t="s">
        <v>27</v>
      </c>
      <c r="J746">
        <v>9.9</v>
      </c>
      <c r="K746">
        <v>48</v>
      </c>
      <c r="L746" t="s">
        <v>28</v>
      </c>
      <c r="M746">
        <v>3</v>
      </c>
      <c r="N746">
        <v>3.6</v>
      </c>
      <c r="O746">
        <v>320</v>
      </c>
      <c r="P746">
        <v>3168</v>
      </c>
      <c r="Q746" t="s">
        <v>29</v>
      </c>
      <c r="R746">
        <v>6</v>
      </c>
      <c r="S746" t="s">
        <v>30</v>
      </c>
      <c r="T746" t="s">
        <v>31</v>
      </c>
      <c r="U746" t="str">
        <f>TRIM(CLEAN(tbl_Operations[[#This Row],[Location]]))</f>
        <v>Pune</v>
      </c>
      <c r="V746" t="str">
        <f>TRIM(CLEAN(tbl_Operations[[#This Row],[Channel]]))</f>
        <v>Teams</v>
      </c>
      <c r="W746" t="str">
        <f t="shared" si="55"/>
        <v>Data Correction</v>
      </c>
      <c r="X746" t="str">
        <f t="shared" si="56"/>
        <v>Operations</v>
      </c>
      <c r="Y746" t="str">
        <f t="shared" si="57"/>
        <v>Within SLA</v>
      </c>
      <c r="Z746" t="str">
        <f t="shared" si="58"/>
        <v>Normal</v>
      </c>
      <c r="AA746" t="str" cm="1">
        <f t="array" ref="AA746">_xlfn.IFS(
J746&lt;=K746*0.5,"Excellent",
J746&lt;=K746,"Good",
J746&lt;=K746*1.5,"At Risk",
TRUE,"Critical"
)</f>
        <v>Excellent</v>
      </c>
      <c r="AB746" t="str">
        <f t="shared" si="59"/>
        <v>Reworked</v>
      </c>
    </row>
    <row r="747" spans="1:28" x14ac:dyDescent="0.3">
      <c r="A747" t="s">
        <v>829</v>
      </c>
      <c r="B747" s="1">
        <v>46011</v>
      </c>
      <c r="C747" t="s">
        <v>91</v>
      </c>
      <c r="D747" t="s">
        <v>55</v>
      </c>
      <c r="E747" t="s">
        <v>48</v>
      </c>
      <c r="F747" t="s">
        <v>24</v>
      </c>
      <c r="G747" t="s">
        <v>25</v>
      </c>
      <c r="H747" t="s">
        <v>75</v>
      </c>
      <c r="I747" t="s">
        <v>27</v>
      </c>
      <c r="J747">
        <v>11.4</v>
      </c>
      <c r="K747">
        <v>24</v>
      </c>
      <c r="L747" t="s">
        <v>28</v>
      </c>
      <c r="M747">
        <v>1</v>
      </c>
      <c r="N747">
        <v>4.5</v>
      </c>
      <c r="O747">
        <v>400</v>
      </c>
      <c r="P747">
        <v>4560</v>
      </c>
      <c r="Q747" t="s">
        <v>71</v>
      </c>
      <c r="R747">
        <v>12</v>
      </c>
      <c r="S747" t="s">
        <v>52</v>
      </c>
      <c r="T747" t="s">
        <v>68</v>
      </c>
      <c r="U747" t="str">
        <f>TRIM(CLEAN(tbl_Operations[[#This Row],[Location]]))</f>
        <v>Hyderabad</v>
      </c>
      <c r="V747" t="str">
        <f>TRIM(CLEAN(tbl_Operations[[#This Row],[Channel]]))</f>
        <v>Email</v>
      </c>
      <c r="W747" t="str">
        <f t="shared" si="55"/>
        <v>Compliance Request</v>
      </c>
      <c r="X747" t="str">
        <f t="shared" si="56"/>
        <v>Operations</v>
      </c>
      <c r="Y747" t="str">
        <f t="shared" si="57"/>
        <v>Within SLA</v>
      </c>
      <c r="Z747" t="str">
        <f t="shared" si="58"/>
        <v>Normal</v>
      </c>
      <c r="AA747" t="str" cm="1">
        <f t="array" ref="AA747">_xlfn.IFS(
J747&lt;=K747*0.5,"Excellent",
J747&lt;=K747,"Good",
J747&lt;=K747*1.5,"At Risk",
TRUE,"Critical"
)</f>
        <v>Excellent</v>
      </c>
      <c r="AB747" t="str">
        <f t="shared" si="59"/>
        <v>Reworked</v>
      </c>
    </row>
    <row r="748" spans="1:28" x14ac:dyDescent="0.3">
      <c r="A748" t="s">
        <v>830</v>
      </c>
      <c r="B748" s="1">
        <v>45811</v>
      </c>
      <c r="C748" t="s">
        <v>77</v>
      </c>
      <c r="D748" t="s">
        <v>47</v>
      </c>
      <c r="E748" t="s">
        <v>78</v>
      </c>
      <c r="F748" t="s">
        <v>49</v>
      </c>
      <c r="G748" t="s">
        <v>81</v>
      </c>
      <c r="H748" t="s">
        <v>43</v>
      </c>
      <c r="I748" t="s">
        <v>27</v>
      </c>
      <c r="J748">
        <v>8.1</v>
      </c>
      <c r="K748">
        <v>48</v>
      </c>
      <c r="L748" t="s">
        <v>28</v>
      </c>
      <c r="M748">
        <v>0</v>
      </c>
      <c r="N748">
        <v>4.9000000000000004</v>
      </c>
      <c r="O748">
        <v>280</v>
      </c>
      <c r="P748">
        <v>2268</v>
      </c>
      <c r="Q748" t="s">
        <v>29</v>
      </c>
      <c r="R748">
        <v>6</v>
      </c>
      <c r="S748" t="s">
        <v>30</v>
      </c>
      <c r="T748" t="s">
        <v>38</v>
      </c>
      <c r="U748" t="str">
        <f>TRIM(CLEAN(tbl_Operations[[#This Row],[Location]]))</f>
        <v>Gurugram</v>
      </c>
      <c r="V748" t="str">
        <f>TRIM(CLEAN(tbl_Operations[[#This Row],[Channel]]))</f>
        <v>Phone</v>
      </c>
      <c r="W748" t="str">
        <f t="shared" si="55"/>
        <v>Access Request</v>
      </c>
      <c r="X748" t="str">
        <f t="shared" si="56"/>
        <v>Finance</v>
      </c>
      <c r="Y748" t="str">
        <f t="shared" si="57"/>
        <v>Within SLA</v>
      </c>
      <c r="Z748" t="str">
        <f t="shared" si="58"/>
        <v>Normal</v>
      </c>
      <c r="AA748" t="str" cm="1">
        <f t="array" ref="AA748">_xlfn.IFS(
J748&lt;=K748*0.5,"Excellent",
J748&lt;=K748,"Good",
J748&lt;=K748*1.5,"At Risk",
TRUE,"Critical"
)</f>
        <v>Excellent</v>
      </c>
      <c r="AB748" t="str">
        <f t="shared" si="59"/>
        <v>No Rework</v>
      </c>
    </row>
    <row r="749" spans="1:28" x14ac:dyDescent="0.3">
      <c r="A749" t="s">
        <v>831</v>
      </c>
      <c r="B749" s="1">
        <v>45950</v>
      </c>
      <c r="C749" t="s">
        <v>40</v>
      </c>
      <c r="D749" t="s">
        <v>34</v>
      </c>
      <c r="E749" t="s">
        <v>92</v>
      </c>
      <c r="F749" t="s">
        <v>24</v>
      </c>
      <c r="G749" t="s">
        <v>62</v>
      </c>
      <c r="H749" t="s">
        <v>50</v>
      </c>
      <c r="I749" t="s">
        <v>27</v>
      </c>
      <c r="J749">
        <v>1.4</v>
      </c>
      <c r="K749">
        <v>24</v>
      </c>
      <c r="L749" t="s">
        <v>28</v>
      </c>
      <c r="M749">
        <v>0</v>
      </c>
      <c r="N749">
        <v>5</v>
      </c>
      <c r="O749">
        <v>280</v>
      </c>
      <c r="P749">
        <v>392</v>
      </c>
      <c r="Q749" t="s">
        <v>51</v>
      </c>
      <c r="R749">
        <v>10</v>
      </c>
      <c r="S749" t="s">
        <v>52</v>
      </c>
      <c r="T749" t="s">
        <v>31</v>
      </c>
      <c r="U749" t="str">
        <f>TRIM(CLEAN(tbl_Operations[[#This Row],[Location]]))</f>
        <v>Mumbai</v>
      </c>
      <c r="V749" t="str">
        <f>TRIM(CLEAN(tbl_Operations[[#This Row],[Channel]]))</f>
        <v>Teams</v>
      </c>
      <c r="W749" t="str">
        <f t="shared" si="55"/>
        <v>Report Request</v>
      </c>
      <c r="X749" t="str">
        <f t="shared" si="56"/>
        <v>Procurement</v>
      </c>
      <c r="Y749" t="str">
        <f t="shared" si="57"/>
        <v>Within SLA</v>
      </c>
      <c r="Z749" t="str">
        <f t="shared" si="58"/>
        <v>Normal</v>
      </c>
      <c r="AA749" t="str" cm="1">
        <f t="array" ref="AA749">_xlfn.IFS(
J749&lt;=K749*0.5,"Excellent",
J749&lt;=K749,"Good",
J749&lt;=K749*1.5,"At Risk",
TRUE,"Critical"
)</f>
        <v>Excellent</v>
      </c>
      <c r="AB749" t="str">
        <f t="shared" si="59"/>
        <v>No Rework</v>
      </c>
    </row>
    <row r="750" spans="1:28" x14ac:dyDescent="0.3">
      <c r="A750" t="s">
        <v>832</v>
      </c>
      <c r="B750" s="1">
        <v>45902</v>
      </c>
      <c r="C750" t="s">
        <v>91</v>
      </c>
      <c r="D750" t="s">
        <v>22</v>
      </c>
      <c r="E750" t="s">
        <v>35</v>
      </c>
      <c r="F750" t="s">
        <v>61</v>
      </c>
      <c r="G750" t="s">
        <v>25</v>
      </c>
      <c r="H750" t="s">
        <v>50</v>
      </c>
      <c r="I750" t="s">
        <v>27</v>
      </c>
      <c r="J750">
        <v>15.6</v>
      </c>
      <c r="K750">
        <v>12</v>
      </c>
      <c r="L750" t="s">
        <v>63</v>
      </c>
      <c r="M750">
        <v>0</v>
      </c>
      <c r="N750">
        <v>4.3</v>
      </c>
      <c r="O750">
        <v>320</v>
      </c>
      <c r="P750">
        <v>4992</v>
      </c>
      <c r="Q750" t="s">
        <v>83</v>
      </c>
      <c r="R750">
        <v>9</v>
      </c>
      <c r="S750" t="s">
        <v>37</v>
      </c>
      <c r="T750" t="s">
        <v>38</v>
      </c>
      <c r="U750" t="str">
        <f>TRIM(CLEAN(tbl_Operations[[#This Row],[Location]]))</f>
        <v>Noida</v>
      </c>
      <c r="V750" t="str">
        <f>TRIM(CLEAN(tbl_Operations[[#This Row],[Channel]]))</f>
        <v>Email</v>
      </c>
      <c r="W750" t="str">
        <f t="shared" si="55"/>
        <v>Employee Query</v>
      </c>
      <c r="X750" t="str">
        <f t="shared" si="56"/>
        <v>Operations</v>
      </c>
      <c r="Y750" t="str">
        <f t="shared" si="57"/>
        <v>SLA Breach</v>
      </c>
      <c r="Z750" t="str">
        <f t="shared" si="58"/>
        <v>Normal</v>
      </c>
      <c r="AA750" t="str" cm="1">
        <f t="array" ref="AA750">_xlfn.IFS(
J750&lt;=K750*0.5,"Excellent",
J750&lt;=K750,"Good",
J750&lt;=K750*1.5,"At Risk",
TRUE,"Critical"
)</f>
        <v>At Risk</v>
      </c>
      <c r="AB750" t="str">
        <f t="shared" si="59"/>
        <v>No Rework</v>
      </c>
    </row>
    <row r="751" spans="1:28" x14ac:dyDescent="0.3">
      <c r="A751" t="s">
        <v>833</v>
      </c>
      <c r="B751" s="1">
        <v>45739</v>
      </c>
      <c r="C751" t="s">
        <v>77</v>
      </c>
      <c r="D751" t="s">
        <v>34</v>
      </c>
      <c r="E751" t="s">
        <v>74</v>
      </c>
      <c r="F751" t="s">
        <v>61</v>
      </c>
      <c r="G751" t="s">
        <v>81</v>
      </c>
      <c r="H751" t="s">
        <v>66</v>
      </c>
      <c r="I751" t="s">
        <v>27</v>
      </c>
      <c r="J751">
        <v>42.6</v>
      </c>
      <c r="K751">
        <v>12</v>
      </c>
      <c r="L751" t="s">
        <v>63</v>
      </c>
      <c r="M751">
        <v>1</v>
      </c>
      <c r="N751">
        <v>3.3</v>
      </c>
      <c r="O751">
        <v>450</v>
      </c>
      <c r="P751">
        <v>19170</v>
      </c>
      <c r="Q751" t="s">
        <v>79</v>
      </c>
      <c r="R751">
        <v>3</v>
      </c>
      <c r="S751" t="s">
        <v>58</v>
      </c>
      <c r="T751" t="s">
        <v>102</v>
      </c>
      <c r="U751" t="str">
        <f>TRIM(CLEAN(tbl_Operations[[#This Row],[Location]]))</f>
        <v>Mumbai</v>
      </c>
      <c r="V751" t="str">
        <f>TRIM(CLEAN(tbl_Operations[[#This Row],[Channel]]))</f>
        <v>Phone</v>
      </c>
      <c r="W751" t="str">
        <f t="shared" si="55"/>
        <v>System Issue</v>
      </c>
      <c r="X751" t="str">
        <f t="shared" si="56"/>
        <v>Finance</v>
      </c>
      <c r="Y751" t="str">
        <f t="shared" si="57"/>
        <v>SLA Breach</v>
      </c>
      <c r="Z751" t="str">
        <f t="shared" si="58"/>
        <v>Normal</v>
      </c>
      <c r="AA751" t="str" cm="1">
        <f t="array" ref="AA751">_xlfn.IFS(
J751&lt;=K751*0.5,"Excellent",
J751&lt;=K751,"Good",
J751&lt;=K751*1.5,"At Risk",
TRUE,"Critical"
)</f>
        <v>Critical</v>
      </c>
      <c r="AB751" t="str">
        <f t="shared" si="59"/>
        <v>Reworked</v>
      </c>
    </row>
    <row r="752" spans="1:28" x14ac:dyDescent="0.3">
      <c r="A752" t="s">
        <v>834</v>
      </c>
      <c r="B752" s="1">
        <v>45715</v>
      </c>
      <c r="C752" t="s">
        <v>54</v>
      </c>
      <c r="D752" t="s">
        <v>55</v>
      </c>
      <c r="E752" t="s">
        <v>23</v>
      </c>
      <c r="F752" t="s">
        <v>49</v>
      </c>
      <c r="G752" t="s">
        <v>81</v>
      </c>
      <c r="H752" t="s">
        <v>75</v>
      </c>
      <c r="I752" t="s">
        <v>27</v>
      </c>
      <c r="J752">
        <v>3.4</v>
      </c>
      <c r="K752">
        <v>48</v>
      </c>
      <c r="L752" t="s">
        <v>28</v>
      </c>
      <c r="M752">
        <v>2</v>
      </c>
      <c r="N752">
        <v>4.5999999999999996</v>
      </c>
      <c r="O752">
        <v>320</v>
      </c>
      <c r="P752">
        <v>1088</v>
      </c>
      <c r="Q752" t="s">
        <v>57</v>
      </c>
      <c r="R752">
        <v>2</v>
      </c>
      <c r="S752" t="s">
        <v>58</v>
      </c>
      <c r="T752" t="s">
        <v>84</v>
      </c>
      <c r="U752" t="str">
        <f>TRIM(CLEAN(tbl_Operations[[#This Row],[Location]]))</f>
        <v>Hyderabad</v>
      </c>
      <c r="V752" t="str">
        <f>TRIM(CLEAN(tbl_Operations[[#This Row],[Channel]]))</f>
        <v>Phone</v>
      </c>
      <c r="W752" t="str">
        <f t="shared" si="55"/>
        <v>Invoice Query</v>
      </c>
      <c r="X752" t="str">
        <f t="shared" si="56"/>
        <v>Hr</v>
      </c>
      <c r="Y752" t="str">
        <f t="shared" si="57"/>
        <v>Within SLA</v>
      </c>
      <c r="Z752" t="str">
        <f t="shared" si="58"/>
        <v>Normal</v>
      </c>
      <c r="AA752" t="str" cm="1">
        <f t="array" ref="AA752">_xlfn.IFS(
J752&lt;=K752*0.5,"Excellent",
J752&lt;=K752,"Good",
J752&lt;=K752*1.5,"At Risk",
TRUE,"Critical"
)</f>
        <v>Excellent</v>
      </c>
      <c r="AB752" t="str">
        <f t="shared" si="59"/>
        <v>Reworked</v>
      </c>
    </row>
    <row r="753" spans="1:28" x14ac:dyDescent="0.3">
      <c r="A753" t="s">
        <v>835</v>
      </c>
      <c r="B753" s="1">
        <v>45737</v>
      </c>
      <c r="C753" t="s">
        <v>95</v>
      </c>
      <c r="D753" t="s">
        <v>60</v>
      </c>
      <c r="E753" t="s">
        <v>78</v>
      </c>
      <c r="F753" t="s">
        <v>24</v>
      </c>
      <c r="G753" t="s">
        <v>42</v>
      </c>
      <c r="H753" t="s">
        <v>43</v>
      </c>
      <c r="I753" t="s">
        <v>27</v>
      </c>
      <c r="J753">
        <v>27.4</v>
      </c>
      <c r="K753">
        <v>24</v>
      </c>
      <c r="L753" t="s">
        <v>63</v>
      </c>
      <c r="M753">
        <v>1</v>
      </c>
      <c r="N753">
        <v>4.0999999999999996</v>
      </c>
      <c r="O753">
        <v>400</v>
      </c>
      <c r="P753">
        <v>10960</v>
      </c>
      <c r="Q753" t="s">
        <v>79</v>
      </c>
      <c r="R753">
        <v>3</v>
      </c>
      <c r="S753" t="s">
        <v>58</v>
      </c>
      <c r="T753" t="s">
        <v>45</v>
      </c>
      <c r="U753" t="str">
        <f>TRIM(CLEAN(tbl_Operations[[#This Row],[Location]]))</f>
        <v>Pune</v>
      </c>
      <c r="V753" t="str">
        <f>TRIM(CLEAN(tbl_Operations[[#This Row],[Channel]]))</f>
        <v>Portal</v>
      </c>
      <c r="W753" t="str">
        <f t="shared" si="55"/>
        <v>Access Request</v>
      </c>
      <c r="X753" t="str">
        <f t="shared" si="56"/>
        <v>Sales</v>
      </c>
      <c r="Y753" t="str">
        <f t="shared" si="57"/>
        <v>SLA Breach</v>
      </c>
      <c r="Z753" t="str">
        <f t="shared" si="58"/>
        <v>Normal</v>
      </c>
      <c r="AA753" t="str" cm="1">
        <f t="array" ref="AA753">_xlfn.IFS(
J753&lt;=K753*0.5,"Excellent",
J753&lt;=K753,"Good",
J753&lt;=K753*1.5,"At Risk",
TRUE,"Critical"
)</f>
        <v>At Risk</v>
      </c>
      <c r="AB753" t="str">
        <f t="shared" si="59"/>
        <v>Reworked</v>
      </c>
    </row>
    <row r="754" spans="1:28" x14ac:dyDescent="0.3">
      <c r="A754" t="s">
        <v>836</v>
      </c>
      <c r="B754" s="1">
        <v>45703</v>
      </c>
      <c r="C754" t="s">
        <v>33</v>
      </c>
      <c r="D754" t="s">
        <v>73</v>
      </c>
      <c r="E754" t="s">
        <v>48</v>
      </c>
      <c r="F754" t="s">
        <v>146</v>
      </c>
      <c r="G754" t="s">
        <v>25</v>
      </c>
      <c r="H754" t="s">
        <v>66</v>
      </c>
      <c r="I754" t="s">
        <v>27</v>
      </c>
      <c r="J754">
        <v>17.5</v>
      </c>
      <c r="K754">
        <v>4</v>
      </c>
      <c r="L754" t="s">
        <v>63</v>
      </c>
      <c r="M754">
        <v>0</v>
      </c>
      <c r="N754">
        <v>4.0999999999999996</v>
      </c>
      <c r="O754">
        <v>450</v>
      </c>
      <c r="P754">
        <v>7875</v>
      </c>
      <c r="Q754" t="s">
        <v>57</v>
      </c>
      <c r="R754">
        <v>2</v>
      </c>
      <c r="S754" t="s">
        <v>58</v>
      </c>
      <c r="T754" t="s">
        <v>68</v>
      </c>
      <c r="U754" t="str">
        <f>TRIM(CLEAN(tbl_Operations[[#This Row],[Location]]))</f>
        <v>Chennai</v>
      </c>
      <c r="V754" t="str">
        <f>TRIM(CLEAN(tbl_Operations[[#This Row],[Channel]]))</f>
        <v>Email</v>
      </c>
      <c r="W754" t="str">
        <f t="shared" si="55"/>
        <v>Compliance Request</v>
      </c>
      <c r="X754" t="str">
        <f t="shared" si="56"/>
        <v>It</v>
      </c>
      <c r="Y754" t="str">
        <f t="shared" si="57"/>
        <v>SLA Breach</v>
      </c>
      <c r="Z754" t="str">
        <f t="shared" si="58"/>
        <v>Critical Risk</v>
      </c>
      <c r="AA754" t="str" cm="1">
        <f t="array" ref="AA754">_xlfn.IFS(
J754&lt;=K754*0.5,"Excellent",
J754&lt;=K754,"Good",
J754&lt;=K754*1.5,"At Risk",
TRUE,"Critical"
)</f>
        <v>Critical</v>
      </c>
      <c r="AB754" t="str">
        <f t="shared" si="59"/>
        <v>No Rework</v>
      </c>
    </row>
    <row r="755" spans="1:28" x14ac:dyDescent="0.3">
      <c r="A755" t="s">
        <v>837</v>
      </c>
      <c r="B755" s="1">
        <v>45797</v>
      </c>
      <c r="C755" t="s">
        <v>40</v>
      </c>
      <c r="D755" t="s">
        <v>41</v>
      </c>
      <c r="E755" t="s">
        <v>70</v>
      </c>
      <c r="F755" t="s">
        <v>61</v>
      </c>
      <c r="G755" t="s">
        <v>25</v>
      </c>
      <c r="H755" t="s">
        <v>66</v>
      </c>
      <c r="I755" t="s">
        <v>27</v>
      </c>
      <c r="J755">
        <v>17.2</v>
      </c>
      <c r="K755">
        <v>12</v>
      </c>
      <c r="L755" t="s">
        <v>63</v>
      </c>
      <c r="M755">
        <v>0</v>
      </c>
      <c r="N755">
        <v>4.4000000000000004</v>
      </c>
      <c r="O755">
        <v>450</v>
      </c>
      <c r="P755">
        <v>7740</v>
      </c>
      <c r="Q755" t="s">
        <v>44</v>
      </c>
      <c r="R755">
        <v>5</v>
      </c>
      <c r="S755" t="s">
        <v>30</v>
      </c>
      <c r="T755" t="s">
        <v>38</v>
      </c>
      <c r="U755" t="str">
        <f>TRIM(CLEAN(tbl_Operations[[#This Row],[Location]]))</f>
        <v>Bengaluru</v>
      </c>
      <c r="V755" t="str">
        <f>TRIM(CLEAN(tbl_Operations[[#This Row],[Channel]]))</f>
        <v>Email</v>
      </c>
      <c r="W755" t="str">
        <f t="shared" si="55"/>
        <v>Data Correction</v>
      </c>
      <c r="X755" t="str">
        <f t="shared" si="56"/>
        <v>Procurement</v>
      </c>
      <c r="Y755" t="str">
        <f t="shared" si="57"/>
        <v>SLA Breach</v>
      </c>
      <c r="Z755" t="str">
        <f t="shared" si="58"/>
        <v>Normal</v>
      </c>
      <c r="AA755" t="str" cm="1">
        <f t="array" ref="AA755">_xlfn.IFS(
J755&lt;=K755*0.5,"Excellent",
J755&lt;=K755,"Good",
J755&lt;=K755*1.5,"At Risk",
TRUE,"Critical"
)</f>
        <v>At Risk</v>
      </c>
      <c r="AB755" t="str">
        <f t="shared" si="59"/>
        <v>No Rework</v>
      </c>
    </row>
    <row r="756" spans="1:28" x14ac:dyDescent="0.3">
      <c r="A756" t="s">
        <v>838</v>
      </c>
      <c r="B756" s="1">
        <v>45716</v>
      </c>
      <c r="C756" t="s">
        <v>33</v>
      </c>
      <c r="D756" t="s">
        <v>73</v>
      </c>
      <c r="E756" t="s">
        <v>92</v>
      </c>
      <c r="F756" t="s">
        <v>49</v>
      </c>
      <c r="G756" t="s">
        <v>25</v>
      </c>
      <c r="H756" t="s">
        <v>66</v>
      </c>
      <c r="I756" t="s">
        <v>27</v>
      </c>
      <c r="J756">
        <v>2.2999999999999998</v>
      </c>
      <c r="K756">
        <v>48</v>
      </c>
      <c r="L756" t="s">
        <v>28</v>
      </c>
      <c r="M756">
        <v>0</v>
      </c>
      <c r="N756">
        <v>4.7</v>
      </c>
      <c r="O756">
        <v>280</v>
      </c>
      <c r="P756">
        <v>644</v>
      </c>
      <c r="Q756" t="s">
        <v>57</v>
      </c>
      <c r="R756">
        <v>2</v>
      </c>
      <c r="S756" t="s">
        <v>58</v>
      </c>
      <c r="T756" t="s">
        <v>45</v>
      </c>
      <c r="U756" t="str">
        <f>TRIM(CLEAN(tbl_Operations[[#This Row],[Location]]))</f>
        <v>Chennai</v>
      </c>
      <c r="V756" t="str">
        <f>TRIM(CLEAN(tbl_Operations[[#This Row],[Channel]]))</f>
        <v>Email</v>
      </c>
      <c r="W756" t="str">
        <f t="shared" si="55"/>
        <v>Report Request</v>
      </c>
      <c r="X756" t="str">
        <f t="shared" si="56"/>
        <v>It</v>
      </c>
      <c r="Y756" t="str">
        <f t="shared" si="57"/>
        <v>Within SLA</v>
      </c>
      <c r="Z756" t="str">
        <f t="shared" si="58"/>
        <v>Normal</v>
      </c>
      <c r="AA756" t="str" cm="1">
        <f t="array" ref="AA756">_xlfn.IFS(
J756&lt;=K756*0.5,"Excellent",
J756&lt;=K756,"Good",
J756&lt;=K756*1.5,"At Risk",
TRUE,"Critical"
)</f>
        <v>Excellent</v>
      </c>
      <c r="AB756" t="str">
        <f t="shared" si="59"/>
        <v>No Rework</v>
      </c>
    </row>
    <row r="757" spans="1:28" x14ac:dyDescent="0.3">
      <c r="A757" t="s">
        <v>839</v>
      </c>
      <c r="B757" s="1">
        <v>45733</v>
      </c>
      <c r="C757" t="s">
        <v>91</v>
      </c>
      <c r="D757" t="s">
        <v>55</v>
      </c>
      <c r="E757" t="s">
        <v>70</v>
      </c>
      <c r="F757" t="s">
        <v>146</v>
      </c>
      <c r="G757" t="s">
        <v>25</v>
      </c>
      <c r="H757" t="s">
        <v>26</v>
      </c>
      <c r="I757" t="s">
        <v>27</v>
      </c>
      <c r="J757">
        <v>17.899999999999999</v>
      </c>
      <c r="K757">
        <v>4</v>
      </c>
      <c r="L757" t="s">
        <v>63</v>
      </c>
      <c r="M757">
        <v>0</v>
      </c>
      <c r="N757">
        <v>4.5</v>
      </c>
      <c r="O757">
        <v>350</v>
      </c>
      <c r="P757">
        <v>6265</v>
      </c>
      <c r="Q757" t="s">
        <v>79</v>
      </c>
      <c r="R757">
        <v>3</v>
      </c>
      <c r="S757" t="s">
        <v>58</v>
      </c>
      <c r="T757" t="s">
        <v>31</v>
      </c>
      <c r="U757" t="str">
        <f>TRIM(CLEAN(tbl_Operations[[#This Row],[Location]]))</f>
        <v>Hyderabad</v>
      </c>
      <c r="V757" t="str">
        <f>TRIM(CLEAN(tbl_Operations[[#This Row],[Channel]]))</f>
        <v>Email</v>
      </c>
      <c r="W757" t="str">
        <f t="shared" si="55"/>
        <v>Data Correction</v>
      </c>
      <c r="X757" t="str">
        <f t="shared" si="56"/>
        <v>Operations</v>
      </c>
      <c r="Y757" t="str">
        <f t="shared" si="57"/>
        <v>SLA Breach</v>
      </c>
      <c r="Z757" t="str">
        <f t="shared" si="58"/>
        <v>Normal</v>
      </c>
      <c r="AA757" t="str" cm="1">
        <f t="array" ref="AA757">_xlfn.IFS(
J757&lt;=K757*0.5,"Excellent",
J757&lt;=K757,"Good",
J757&lt;=K757*1.5,"At Risk",
TRUE,"Critical"
)</f>
        <v>Critical</v>
      </c>
      <c r="AB757" t="str">
        <f t="shared" si="59"/>
        <v>No Rework</v>
      </c>
    </row>
    <row r="758" spans="1:28" x14ac:dyDescent="0.3">
      <c r="A758" t="s">
        <v>840</v>
      </c>
      <c r="B758" s="1">
        <v>45929</v>
      </c>
      <c r="C758" t="s">
        <v>91</v>
      </c>
      <c r="D758" t="s">
        <v>55</v>
      </c>
      <c r="E758" t="s">
        <v>70</v>
      </c>
      <c r="F758" t="s">
        <v>61</v>
      </c>
      <c r="G758" t="s">
        <v>25</v>
      </c>
      <c r="H758" t="s">
        <v>75</v>
      </c>
      <c r="I758" t="s">
        <v>27</v>
      </c>
      <c r="J758">
        <v>22.9</v>
      </c>
      <c r="K758">
        <v>12</v>
      </c>
      <c r="L758" t="s">
        <v>63</v>
      </c>
      <c r="M758">
        <v>0</v>
      </c>
      <c r="N758">
        <v>4.4000000000000004</v>
      </c>
      <c r="O758">
        <v>350</v>
      </c>
      <c r="P758">
        <v>8015</v>
      </c>
      <c r="Q758" t="s">
        <v>83</v>
      </c>
      <c r="R758">
        <v>9</v>
      </c>
      <c r="S758" t="s">
        <v>37</v>
      </c>
      <c r="T758" t="s">
        <v>31</v>
      </c>
      <c r="U758" t="str">
        <f>TRIM(CLEAN(tbl_Operations[[#This Row],[Location]]))</f>
        <v>Hyderabad</v>
      </c>
      <c r="V758" t="str">
        <f>TRIM(CLEAN(tbl_Operations[[#This Row],[Channel]]))</f>
        <v>Email</v>
      </c>
      <c r="W758" t="str">
        <f t="shared" si="55"/>
        <v>Data Correction</v>
      </c>
      <c r="X758" t="str">
        <f t="shared" si="56"/>
        <v>Operations</v>
      </c>
      <c r="Y758" t="str">
        <f t="shared" si="57"/>
        <v>SLA Breach</v>
      </c>
      <c r="Z758" t="str">
        <f t="shared" si="58"/>
        <v>Normal</v>
      </c>
      <c r="AA758" t="str" cm="1">
        <f t="array" ref="AA758">_xlfn.IFS(
J758&lt;=K758*0.5,"Excellent",
J758&lt;=K758,"Good",
J758&lt;=K758*1.5,"At Risk",
TRUE,"Critical"
)</f>
        <v>Critical</v>
      </c>
      <c r="AB758" t="str">
        <f t="shared" si="59"/>
        <v>No Rework</v>
      </c>
    </row>
    <row r="759" spans="1:28" x14ac:dyDescent="0.3">
      <c r="A759" t="s">
        <v>841</v>
      </c>
      <c r="B759" s="1">
        <v>45996</v>
      </c>
      <c r="C759" t="s">
        <v>54</v>
      </c>
      <c r="D759" t="s">
        <v>73</v>
      </c>
      <c r="E759" t="s">
        <v>35</v>
      </c>
      <c r="F759" t="s">
        <v>24</v>
      </c>
      <c r="G759" t="s">
        <v>42</v>
      </c>
      <c r="H759" t="s">
        <v>50</v>
      </c>
      <c r="I759" t="s">
        <v>101</v>
      </c>
      <c r="J759">
        <v>7.7</v>
      </c>
      <c r="K759">
        <v>24</v>
      </c>
      <c r="L759" t="s">
        <v>28</v>
      </c>
      <c r="M759">
        <v>0</v>
      </c>
      <c r="N759">
        <v>4.3</v>
      </c>
      <c r="O759">
        <v>400</v>
      </c>
      <c r="P759">
        <v>3080</v>
      </c>
      <c r="Q759" t="s">
        <v>71</v>
      </c>
      <c r="R759">
        <v>12</v>
      </c>
      <c r="S759" t="s">
        <v>52</v>
      </c>
      <c r="T759" t="s">
        <v>45</v>
      </c>
      <c r="U759" t="str">
        <f>TRIM(CLEAN(tbl_Operations[[#This Row],[Location]]))</f>
        <v>Chennai</v>
      </c>
      <c r="V759" t="str">
        <f>TRIM(CLEAN(tbl_Operations[[#This Row],[Channel]]))</f>
        <v>Portal</v>
      </c>
      <c r="W759" t="str">
        <f t="shared" si="55"/>
        <v>Employee Query</v>
      </c>
      <c r="X759" t="str">
        <f t="shared" si="56"/>
        <v>Hr</v>
      </c>
      <c r="Y759" t="str">
        <f t="shared" si="57"/>
        <v>Within SLA</v>
      </c>
      <c r="Z759" t="str">
        <f t="shared" si="58"/>
        <v>Normal</v>
      </c>
      <c r="AA759" t="str" cm="1">
        <f t="array" ref="AA759">_xlfn.IFS(
J759&lt;=K759*0.5,"Excellent",
J759&lt;=K759,"Good",
J759&lt;=K759*1.5,"At Risk",
TRUE,"Critical"
)</f>
        <v>Excellent</v>
      </c>
      <c r="AB759" t="str">
        <f t="shared" si="59"/>
        <v>No Rework</v>
      </c>
    </row>
    <row r="760" spans="1:28" x14ac:dyDescent="0.3">
      <c r="A760" t="s">
        <v>842</v>
      </c>
      <c r="B760" s="1">
        <v>45967</v>
      </c>
      <c r="C760" t="s">
        <v>95</v>
      </c>
      <c r="D760" t="s">
        <v>55</v>
      </c>
      <c r="E760" t="s">
        <v>70</v>
      </c>
      <c r="F760" t="s">
        <v>49</v>
      </c>
      <c r="G760" t="s">
        <v>81</v>
      </c>
      <c r="H760" t="s">
        <v>50</v>
      </c>
      <c r="I760" t="s">
        <v>27</v>
      </c>
      <c r="J760">
        <v>5.2</v>
      </c>
      <c r="K760">
        <v>48</v>
      </c>
      <c r="L760" t="s">
        <v>28</v>
      </c>
      <c r="M760">
        <v>0</v>
      </c>
      <c r="N760">
        <v>5</v>
      </c>
      <c r="O760">
        <v>350</v>
      </c>
      <c r="P760">
        <v>1820</v>
      </c>
      <c r="Q760" t="s">
        <v>67</v>
      </c>
      <c r="R760">
        <v>11</v>
      </c>
      <c r="S760" t="s">
        <v>52</v>
      </c>
      <c r="T760" t="s">
        <v>84</v>
      </c>
      <c r="U760" t="str">
        <f>TRIM(CLEAN(tbl_Operations[[#This Row],[Location]]))</f>
        <v>Hyderabad</v>
      </c>
      <c r="V760" t="str">
        <f>TRIM(CLEAN(tbl_Operations[[#This Row],[Channel]]))</f>
        <v>Phone</v>
      </c>
      <c r="W760" t="str">
        <f t="shared" si="55"/>
        <v>Data Correction</v>
      </c>
      <c r="X760" t="str">
        <f t="shared" si="56"/>
        <v>Sales</v>
      </c>
      <c r="Y760" t="str">
        <f t="shared" si="57"/>
        <v>Within SLA</v>
      </c>
      <c r="Z760" t="str">
        <f t="shared" si="58"/>
        <v>Normal</v>
      </c>
      <c r="AA760" t="str" cm="1">
        <f t="array" ref="AA760">_xlfn.IFS(
J760&lt;=K760*0.5,"Excellent",
J760&lt;=K760,"Good",
J760&lt;=K760*1.5,"At Risk",
TRUE,"Critical"
)</f>
        <v>Excellent</v>
      </c>
      <c r="AB760" t="str">
        <f t="shared" si="59"/>
        <v>No Rework</v>
      </c>
    </row>
    <row r="761" spans="1:28" x14ac:dyDescent="0.3">
      <c r="A761" t="s">
        <v>843</v>
      </c>
      <c r="B761" s="1">
        <v>45810</v>
      </c>
      <c r="C761" t="s">
        <v>40</v>
      </c>
      <c r="D761" t="s">
        <v>47</v>
      </c>
      <c r="E761" t="s">
        <v>23</v>
      </c>
      <c r="F761" t="s">
        <v>49</v>
      </c>
      <c r="G761" t="s">
        <v>81</v>
      </c>
      <c r="H761" t="s">
        <v>66</v>
      </c>
      <c r="I761" t="s">
        <v>27</v>
      </c>
      <c r="J761">
        <v>11.8</v>
      </c>
      <c r="K761">
        <v>48</v>
      </c>
      <c r="L761" t="s">
        <v>28</v>
      </c>
      <c r="M761">
        <v>0</v>
      </c>
      <c r="N761">
        <v>4.7</v>
      </c>
      <c r="O761">
        <v>320</v>
      </c>
      <c r="P761">
        <v>3776</v>
      </c>
      <c r="Q761" t="s">
        <v>29</v>
      </c>
      <c r="R761">
        <v>6</v>
      </c>
      <c r="S761" t="s">
        <v>30</v>
      </c>
      <c r="T761" t="s">
        <v>31</v>
      </c>
      <c r="U761" t="str">
        <f>TRIM(CLEAN(tbl_Operations[[#This Row],[Location]]))</f>
        <v>Gurugram</v>
      </c>
      <c r="V761" t="str">
        <f>TRIM(CLEAN(tbl_Operations[[#This Row],[Channel]]))</f>
        <v>Phone</v>
      </c>
      <c r="W761" t="str">
        <f t="shared" si="55"/>
        <v>Invoice Query</v>
      </c>
      <c r="X761" t="str">
        <f t="shared" si="56"/>
        <v>Procurement</v>
      </c>
      <c r="Y761" t="str">
        <f t="shared" si="57"/>
        <v>Within SLA</v>
      </c>
      <c r="Z761" t="str">
        <f t="shared" si="58"/>
        <v>Normal</v>
      </c>
      <c r="AA761" t="str" cm="1">
        <f t="array" ref="AA761">_xlfn.IFS(
J761&lt;=K761*0.5,"Excellent",
J761&lt;=K761,"Good",
J761&lt;=K761*1.5,"At Risk",
TRUE,"Critical"
)</f>
        <v>Excellent</v>
      </c>
      <c r="AB761" t="str">
        <f t="shared" si="59"/>
        <v>No Rework</v>
      </c>
    </row>
    <row r="762" spans="1:28" x14ac:dyDescent="0.3">
      <c r="A762" t="s">
        <v>844</v>
      </c>
      <c r="B762" s="1">
        <v>45819</v>
      </c>
      <c r="C762" t="s">
        <v>33</v>
      </c>
      <c r="D762" t="s">
        <v>60</v>
      </c>
      <c r="E762" t="s">
        <v>35</v>
      </c>
      <c r="F762" t="s">
        <v>49</v>
      </c>
      <c r="G762" t="s">
        <v>25</v>
      </c>
      <c r="H762" t="s">
        <v>66</v>
      </c>
      <c r="I762" t="s">
        <v>27</v>
      </c>
      <c r="J762">
        <v>29.3</v>
      </c>
      <c r="K762">
        <v>48</v>
      </c>
      <c r="L762" t="s">
        <v>28</v>
      </c>
      <c r="M762">
        <v>1</v>
      </c>
      <c r="N762">
        <v>3.1</v>
      </c>
      <c r="O762">
        <v>320</v>
      </c>
      <c r="P762">
        <v>9376</v>
      </c>
      <c r="Q762" t="s">
        <v>29</v>
      </c>
      <c r="R762">
        <v>6</v>
      </c>
      <c r="S762" t="s">
        <v>30</v>
      </c>
      <c r="T762" t="s">
        <v>86</v>
      </c>
      <c r="U762" t="str">
        <f>TRIM(CLEAN(tbl_Operations[[#This Row],[Location]]))</f>
        <v>Pune</v>
      </c>
      <c r="V762" t="str">
        <f>TRIM(CLEAN(tbl_Operations[[#This Row],[Channel]]))</f>
        <v>Email</v>
      </c>
      <c r="W762" t="str">
        <f t="shared" si="55"/>
        <v>Employee Query</v>
      </c>
      <c r="X762" t="str">
        <f t="shared" si="56"/>
        <v>It</v>
      </c>
      <c r="Y762" t="str">
        <f t="shared" si="57"/>
        <v>Within SLA</v>
      </c>
      <c r="Z762" t="str">
        <f t="shared" si="58"/>
        <v>Normal</v>
      </c>
      <c r="AA762" t="str" cm="1">
        <f t="array" ref="AA762">_xlfn.IFS(
J762&lt;=K762*0.5,"Excellent",
J762&lt;=K762,"Good",
J762&lt;=K762*1.5,"At Risk",
TRUE,"Critical"
)</f>
        <v>Good</v>
      </c>
      <c r="AB762" t="str">
        <f t="shared" si="59"/>
        <v>Reworked</v>
      </c>
    </row>
    <row r="763" spans="1:28" x14ac:dyDescent="0.3">
      <c r="A763" t="s">
        <v>845</v>
      </c>
      <c r="B763" s="1">
        <v>45840</v>
      </c>
      <c r="C763" t="s">
        <v>54</v>
      </c>
      <c r="D763" t="s">
        <v>34</v>
      </c>
      <c r="E763" t="s">
        <v>92</v>
      </c>
      <c r="F763" t="s">
        <v>49</v>
      </c>
      <c r="G763" t="s">
        <v>25</v>
      </c>
      <c r="H763" t="s">
        <v>50</v>
      </c>
      <c r="I763" t="s">
        <v>27</v>
      </c>
      <c r="J763">
        <v>26.6</v>
      </c>
      <c r="K763">
        <v>48</v>
      </c>
      <c r="L763" t="s">
        <v>28</v>
      </c>
      <c r="M763">
        <v>0</v>
      </c>
      <c r="N763">
        <v>4.4000000000000004</v>
      </c>
      <c r="O763">
        <v>450</v>
      </c>
      <c r="P763">
        <v>11970</v>
      </c>
      <c r="Q763" t="s">
        <v>114</v>
      </c>
      <c r="R763">
        <v>7</v>
      </c>
      <c r="S763" t="s">
        <v>37</v>
      </c>
      <c r="T763" t="s">
        <v>86</v>
      </c>
      <c r="U763" t="str">
        <f>TRIM(CLEAN(tbl_Operations[[#This Row],[Location]]))</f>
        <v>Mumbai</v>
      </c>
      <c r="V763" t="str">
        <f>TRIM(CLEAN(tbl_Operations[[#This Row],[Channel]]))</f>
        <v>Email</v>
      </c>
      <c r="W763" t="str">
        <f t="shared" si="55"/>
        <v>Report Request</v>
      </c>
      <c r="X763" t="str">
        <f t="shared" si="56"/>
        <v>Hr</v>
      </c>
      <c r="Y763" t="str">
        <f t="shared" si="57"/>
        <v>Within SLA</v>
      </c>
      <c r="Z763" t="str">
        <f t="shared" si="58"/>
        <v>Normal</v>
      </c>
      <c r="AA763" t="str" cm="1">
        <f t="array" ref="AA763">_xlfn.IFS(
J763&lt;=K763*0.5,"Excellent",
J763&lt;=K763,"Good",
J763&lt;=K763*1.5,"At Risk",
TRUE,"Critical"
)</f>
        <v>Good</v>
      </c>
      <c r="AB763" t="str">
        <f t="shared" si="59"/>
        <v>No Rework</v>
      </c>
    </row>
    <row r="764" spans="1:28" x14ac:dyDescent="0.3">
      <c r="A764" t="s">
        <v>846</v>
      </c>
      <c r="B764" s="1">
        <v>45884</v>
      </c>
      <c r="C764" t="s">
        <v>21</v>
      </c>
      <c r="D764" t="s">
        <v>60</v>
      </c>
      <c r="E764" t="s">
        <v>92</v>
      </c>
      <c r="F764" t="s">
        <v>24</v>
      </c>
      <c r="G764" t="s">
        <v>42</v>
      </c>
      <c r="H764" t="s">
        <v>50</v>
      </c>
      <c r="I764" t="s">
        <v>27</v>
      </c>
      <c r="J764">
        <v>15.7</v>
      </c>
      <c r="K764">
        <v>24</v>
      </c>
      <c r="L764" t="s">
        <v>28</v>
      </c>
      <c r="M764">
        <v>0</v>
      </c>
      <c r="N764">
        <v>4</v>
      </c>
      <c r="O764">
        <v>350</v>
      </c>
      <c r="P764">
        <v>5495</v>
      </c>
      <c r="Q764" t="s">
        <v>36</v>
      </c>
      <c r="R764">
        <v>8</v>
      </c>
      <c r="S764" t="s">
        <v>37</v>
      </c>
      <c r="T764" t="s">
        <v>45</v>
      </c>
      <c r="U764" t="str">
        <f>TRIM(CLEAN(tbl_Operations[[#This Row],[Location]]))</f>
        <v>Pune</v>
      </c>
      <c r="V764" t="str">
        <f>TRIM(CLEAN(tbl_Operations[[#This Row],[Channel]]))</f>
        <v>Portal</v>
      </c>
      <c r="W764" t="str">
        <f t="shared" si="55"/>
        <v>Report Request</v>
      </c>
      <c r="X764" t="str">
        <f t="shared" si="56"/>
        <v>Customer Support</v>
      </c>
      <c r="Y764" t="str">
        <f t="shared" si="57"/>
        <v>Within SLA</v>
      </c>
      <c r="Z764" t="str">
        <f t="shared" si="58"/>
        <v>Normal</v>
      </c>
      <c r="AA764" t="str" cm="1">
        <f t="array" ref="AA764">_xlfn.IFS(
J764&lt;=K764*0.5,"Excellent",
J764&lt;=K764,"Good",
J764&lt;=K764*1.5,"At Risk",
TRUE,"Critical"
)</f>
        <v>Good</v>
      </c>
      <c r="AB764" t="str">
        <f t="shared" si="59"/>
        <v>No Rework</v>
      </c>
    </row>
    <row r="765" spans="1:28" x14ac:dyDescent="0.3">
      <c r="A765" t="s">
        <v>847</v>
      </c>
      <c r="B765" s="1">
        <v>45938</v>
      </c>
      <c r="C765" t="s">
        <v>91</v>
      </c>
      <c r="D765" t="s">
        <v>47</v>
      </c>
      <c r="E765" t="s">
        <v>74</v>
      </c>
      <c r="F765" t="s">
        <v>49</v>
      </c>
      <c r="G765" t="s">
        <v>25</v>
      </c>
      <c r="H765" t="s">
        <v>50</v>
      </c>
      <c r="I765" t="s">
        <v>27</v>
      </c>
      <c r="J765">
        <v>3.9</v>
      </c>
      <c r="K765">
        <v>48</v>
      </c>
      <c r="L765" t="s">
        <v>28</v>
      </c>
      <c r="M765">
        <v>0</v>
      </c>
      <c r="N765">
        <v>5</v>
      </c>
      <c r="O765">
        <v>320</v>
      </c>
      <c r="P765">
        <v>1248</v>
      </c>
      <c r="Q765" t="s">
        <v>51</v>
      </c>
      <c r="R765">
        <v>10</v>
      </c>
      <c r="S765" t="s">
        <v>52</v>
      </c>
      <c r="T765" t="s">
        <v>86</v>
      </c>
      <c r="U765" t="str">
        <f>TRIM(CLEAN(tbl_Operations[[#This Row],[Location]]))</f>
        <v>Gurugram</v>
      </c>
      <c r="V765" t="str">
        <f>TRIM(CLEAN(tbl_Operations[[#This Row],[Channel]]))</f>
        <v>Email</v>
      </c>
      <c r="W765" t="str">
        <f t="shared" si="55"/>
        <v>System Issue</v>
      </c>
      <c r="X765" t="str">
        <f t="shared" si="56"/>
        <v>Operations</v>
      </c>
      <c r="Y765" t="str">
        <f t="shared" si="57"/>
        <v>Within SLA</v>
      </c>
      <c r="Z765" t="str">
        <f t="shared" si="58"/>
        <v>Normal</v>
      </c>
      <c r="AA765" t="str" cm="1">
        <f t="array" ref="AA765">_xlfn.IFS(
J765&lt;=K765*0.5,"Excellent",
J765&lt;=K765,"Good",
J765&lt;=K765*1.5,"At Risk",
TRUE,"Critical"
)</f>
        <v>Excellent</v>
      </c>
      <c r="AB765" t="str">
        <f t="shared" si="59"/>
        <v>No Rework</v>
      </c>
    </row>
    <row r="766" spans="1:28" x14ac:dyDescent="0.3">
      <c r="A766" t="s">
        <v>848</v>
      </c>
      <c r="B766" s="1">
        <v>45784</v>
      </c>
      <c r="C766" t="s">
        <v>33</v>
      </c>
      <c r="D766" t="s">
        <v>47</v>
      </c>
      <c r="E766" t="s">
        <v>78</v>
      </c>
      <c r="F766" t="s">
        <v>24</v>
      </c>
      <c r="G766" t="s">
        <v>81</v>
      </c>
      <c r="H766" t="s">
        <v>66</v>
      </c>
      <c r="I766" t="s">
        <v>101</v>
      </c>
      <c r="J766">
        <v>3.7</v>
      </c>
      <c r="K766">
        <v>24</v>
      </c>
      <c r="L766" t="s">
        <v>28</v>
      </c>
      <c r="M766">
        <v>2</v>
      </c>
      <c r="N766">
        <v>4.4000000000000004</v>
      </c>
      <c r="O766">
        <v>320</v>
      </c>
      <c r="P766">
        <v>1184</v>
      </c>
      <c r="Q766" t="s">
        <v>44</v>
      </c>
      <c r="R766">
        <v>5</v>
      </c>
      <c r="S766" t="s">
        <v>30</v>
      </c>
      <c r="T766" t="s">
        <v>86</v>
      </c>
      <c r="U766" t="str">
        <f>TRIM(CLEAN(tbl_Operations[[#This Row],[Location]]))</f>
        <v>Gurugram</v>
      </c>
      <c r="V766" t="str">
        <f>TRIM(CLEAN(tbl_Operations[[#This Row],[Channel]]))</f>
        <v>Phone</v>
      </c>
      <c r="W766" t="str">
        <f t="shared" si="55"/>
        <v>Access Request</v>
      </c>
      <c r="X766" t="str">
        <f t="shared" si="56"/>
        <v>It</v>
      </c>
      <c r="Y766" t="str">
        <f t="shared" si="57"/>
        <v>Within SLA</v>
      </c>
      <c r="Z766" t="str">
        <f t="shared" si="58"/>
        <v>Normal</v>
      </c>
      <c r="AA766" t="str" cm="1">
        <f t="array" ref="AA766">_xlfn.IFS(
J766&lt;=K766*0.5,"Excellent",
J766&lt;=K766,"Good",
J766&lt;=K766*1.5,"At Risk",
TRUE,"Critical"
)</f>
        <v>Excellent</v>
      </c>
      <c r="AB766" t="str">
        <f t="shared" si="59"/>
        <v>Reworked</v>
      </c>
    </row>
    <row r="767" spans="1:28" x14ac:dyDescent="0.3">
      <c r="A767" t="s">
        <v>849</v>
      </c>
      <c r="B767" s="1">
        <v>45718</v>
      </c>
      <c r="C767" t="s">
        <v>40</v>
      </c>
      <c r="D767" t="s">
        <v>47</v>
      </c>
      <c r="E767" t="s">
        <v>23</v>
      </c>
      <c r="F767" t="s">
        <v>49</v>
      </c>
      <c r="G767" t="s">
        <v>25</v>
      </c>
      <c r="H767" t="s">
        <v>66</v>
      </c>
      <c r="I767" t="s">
        <v>88</v>
      </c>
      <c r="J767">
        <v>2.6</v>
      </c>
      <c r="K767">
        <v>48</v>
      </c>
      <c r="L767" t="s">
        <v>28</v>
      </c>
      <c r="M767">
        <v>3</v>
      </c>
      <c r="N767">
        <v>4</v>
      </c>
      <c r="O767">
        <v>450</v>
      </c>
      <c r="P767">
        <v>1170</v>
      </c>
      <c r="Q767" t="s">
        <v>79</v>
      </c>
      <c r="R767">
        <v>3</v>
      </c>
      <c r="S767" t="s">
        <v>58</v>
      </c>
      <c r="T767" t="s">
        <v>102</v>
      </c>
      <c r="U767" t="str">
        <f>TRIM(CLEAN(tbl_Operations[[#This Row],[Location]]))</f>
        <v>Gurugram</v>
      </c>
      <c r="V767" t="str">
        <f>TRIM(CLEAN(tbl_Operations[[#This Row],[Channel]]))</f>
        <v>Email</v>
      </c>
      <c r="W767" t="str">
        <f t="shared" si="55"/>
        <v>Invoice Query</v>
      </c>
      <c r="X767" t="str">
        <f t="shared" si="56"/>
        <v>Procurement</v>
      </c>
      <c r="Y767" t="str">
        <f t="shared" si="57"/>
        <v>Within SLA</v>
      </c>
      <c r="Z767" t="str">
        <f t="shared" si="58"/>
        <v>Normal</v>
      </c>
      <c r="AA767" t="str" cm="1">
        <f t="array" ref="AA767">_xlfn.IFS(
J767&lt;=K767*0.5,"Excellent",
J767&lt;=K767,"Good",
J767&lt;=K767*1.5,"At Risk",
TRUE,"Critical"
)</f>
        <v>Excellent</v>
      </c>
      <c r="AB767" t="str">
        <f t="shared" si="59"/>
        <v>Reworked</v>
      </c>
    </row>
    <row r="768" spans="1:28" x14ac:dyDescent="0.3">
      <c r="A768" t="s">
        <v>850</v>
      </c>
      <c r="B768" s="1">
        <v>45964</v>
      </c>
      <c r="C768" t="s">
        <v>40</v>
      </c>
      <c r="D768" t="s">
        <v>22</v>
      </c>
      <c r="E768" t="s">
        <v>35</v>
      </c>
      <c r="F768" t="s">
        <v>49</v>
      </c>
      <c r="G768" t="s">
        <v>42</v>
      </c>
      <c r="H768" t="s">
        <v>50</v>
      </c>
      <c r="I768" t="s">
        <v>27</v>
      </c>
      <c r="J768">
        <v>19.2</v>
      </c>
      <c r="K768">
        <v>48</v>
      </c>
      <c r="L768" t="s">
        <v>28</v>
      </c>
      <c r="M768">
        <v>1</v>
      </c>
      <c r="N768">
        <v>4.3</v>
      </c>
      <c r="O768">
        <v>280</v>
      </c>
      <c r="P768">
        <v>5376</v>
      </c>
      <c r="Q768" t="s">
        <v>67</v>
      </c>
      <c r="R768">
        <v>11</v>
      </c>
      <c r="S768" t="s">
        <v>52</v>
      </c>
      <c r="T768" t="s">
        <v>31</v>
      </c>
      <c r="U768" t="str">
        <f>TRIM(CLEAN(tbl_Operations[[#This Row],[Location]]))</f>
        <v>Noida</v>
      </c>
      <c r="V768" t="str">
        <f>TRIM(CLEAN(tbl_Operations[[#This Row],[Channel]]))</f>
        <v>Portal</v>
      </c>
      <c r="W768" t="str">
        <f t="shared" si="55"/>
        <v>Employee Query</v>
      </c>
      <c r="X768" t="str">
        <f t="shared" si="56"/>
        <v>Procurement</v>
      </c>
      <c r="Y768" t="str">
        <f t="shared" si="57"/>
        <v>Within SLA</v>
      </c>
      <c r="Z768" t="str">
        <f t="shared" si="58"/>
        <v>Normal</v>
      </c>
      <c r="AA768" t="str" cm="1">
        <f t="array" ref="AA768">_xlfn.IFS(
J768&lt;=K768*0.5,"Excellent",
J768&lt;=K768,"Good",
J768&lt;=K768*1.5,"At Risk",
TRUE,"Critical"
)</f>
        <v>Excellent</v>
      </c>
      <c r="AB768" t="str">
        <f t="shared" si="59"/>
        <v>Reworked</v>
      </c>
    </row>
    <row r="769" spans="1:28" x14ac:dyDescent="0.3">
      <c r="A769" t="s">
        <v>851</v>
      </c>
      <c r="B769" s="1">
        <v>45710</v>
      </c>
      <c r="C769" t="s">
        <v>91</v>
      </c>
      <c r="D769" t="s">
        <v>34</v>
      </c>
      <c r="E769" t="s">
        <v>23</v>
      </c>
      <c r="F769" t="s">
        <v>49</v>
      </c>
      <c r="G769" t="s">
        <v>81</v>
      </c>
      <c r="H769" t="s">
        <v>43</v>
      </c>
      <c r="I769" t="s">
        <v>27</v>
      </c>
      <c r="J769">
        <v>5.5</v>
      </c>
      <c r="K769">
        <v>48</v>
      </c>
      <c r="L769" t="s">
        <v>28</v>
      </c>
      <c r="M769">
        <v>0</v>
      </c>
      <c r="N769">
        <v>5</v>
      </c>
      <c r="O769">
        <v>280</v>
      </c>
      <c r="P769">
        <v>1540</v>
      </c>
      <c r="Q769" t="s">
        <v>57</v>
      </c>
      <c r="R769">
        <v>2</v>
      </c>
      <c r="S769" t="s">
        <v>58</v>
      </c>
      <c r="T769" t="s">
        <v>68</v>
      </c>
      <c r="U769" t="str">
        <f>TRIM(CLEAN(tbl_Operations[[#This Row],[Location]]))</f>
        <v>Mumbai</v>
      </c>
      <c r="V769" t="str">
        <f>TRIM(CLEAN(tbl_Operations[[#This Row],[Channel]]))</f>
        <v>Phone</v>
      </c>
      <c r="W769" t="str">
        <f t="shared" si="55"/>
        <v>Invoice Query</v>
      </c>
      <c r="X769" t="str">
        <f t="shared" si="56"/>
        <v>Operations</v>
      </c>
      <c r="Y769" t="str">
        <f t="shared" si="57"/>
        <v>Within SLA</v>
      </c>
      <c r="Z769" t="str">
        <f t="shared" si="58"/>
        <v>Normal</v>
      </c>
      <c r="AA769" t="str" cm="1">
        <f t="array" ref="AA769">_xlfn.IFS(
J769&lt;=K769*0.5,"Excellent",
J769&lt;=K769,"Good",
J769&lt;=K769*1.5,"At Risk",
TRUE,"Critical"
)</f>
        <v>Excellent</v>
      </c>
      <c r="AB769" t="str">
        <f t="shared" si="59"/>
        <v>No Rework</v>
      </c>
    </row>
    <row r="770" spans="1:28" x14ac:dyDescent="0.3">
      <c r="A770" t="s">
        <v>852</v>
      </c>
      <c r="B770" s="1">
        <v>45689</v>
      </c>
      <c r="C770" t="s">
        <v>95</v>
      </c>
      <c r="D770" t="s">
        <v>55</v>
      </c>
      <c r="E770" t="s">
        <v>48</v>
      </c>
      <c r="F770" t="s">
        <v>24</v>
      </c>
      <c r="G770" t="s">
        <v>25</v>
      </c>
      <c r="H770" t="s">
        <v>43</v>
      </c>
      <c r="I770" t="s">
        <v>27</v>
      </c>
      <c r="J770">
        <v>26.4</v>
      </c>
      <c r="K770">
        <v>24</v>
      </c>
      <c r="L770" t="s">
        <v>63</v>
      </c>
      <c r="M770">
        <v>0</v>
      </c>
      <c r="N770">
        <v>3.8</v>
      </c>
      <c r="O770">
        <v>320</v>
      </c>
      <c r="P770">
        <v>8448</v>
      </c>
      <c r="Q770" t="s">
        <v>57</v>
      </c>
      <c r="R770">
        <v>2</v>
      </c>
      <c r="S770" t="s">
        <v>58</v>
      </c>
      <c r="T770" t="s">
        <v>68</v>
      </c>
      <c r="U770" t="str">
        <f>TRIM(CLEAN(tbl_Operations[[#This Row],[Location]]))</f>
        <v>Hyderabad</v>
      </c>
      <c r="V770" t="str">
        <f>TRIM(CLEAN(tbl_Operations[[#This Row],[Channel]]))</f>
        <v>Email</v>
      </c>
      <c r="W770" t="str">
        <f t="shared" ref="W770:W833" si="60">TRIM(CLEAN(E770))</f>
        <v>Compliance Request</v>
      </c>
      <c r="X770" t="str">
        <f t="shared" ref="X770:X833" si="61">PROPER(TRIM(CLEAN(C770)))</f>
        <v>Sales</v>
      </c>
      <c r="Y770" t="str">
        <f t="shared" ref="Y770:Y833" si="62">IF(J770&lt;=K770,"Within SLA","SLA Breach")</f>
        <v>SLA Breach</v>
      </c>
      <c r="Z770" t="str">
        <f t="shared" ref="Z770:Z833" si="63">IF(AND(F770="Critical",Y769="SLA Breach"),"Critical Risk","Normal")</f>
        <v>Normal</v>
      </c>
      <c r="AA770" t="str" cm="1">
        <f t="array" ref="AA770">_xlfn.IFS(
J770&lt;=K770*0.5,"Excellent",
J770&lt;=K770,"Good",
J770&lt;=K770*1.5,"At Risk",
TRUE,"Critical"
)</f>
        <v>At Risk</v>
      </c>
      <c r="AB770" t="str">
        <f t="shared" ref="AB770:AB833" si="64">IF(M770&gt;0,"Reworked","No Rework")</f>
        <v>No Rework</v>
      </c>
    </row>
    <row r="771" spans="1:28" x14ac:dyDescent="0.3">
      <c r="A771" t="s">
        <v>853</v>
      </c>
      <c r="B771" s="1">
        <v>45677</v>
      </c>
      <c r="C771" t="s">
        <v>33</v>
      </c>
      <c r="D771" t="s">
        <v>22</v>
      </c>
      <c r="E771" t="s">
        <v>56</v>
      </c>
      <c r="F771" t="s">
        <v>24</v>
      </c>
      <c r="G771" t="s">
        <v>25</v>
      </c>
      <c r="H771" t="s">
        <v>66</v>
      </c>
      <c r="I771" t="s">
        <v>27</v>
      </c>
      <c r="J771">
        <v>37.6</v>
      </c>
      <c r="K771">
        <v>24</v>
      </c>
      <c r="L771" t="s">
        <v>63</v>
      </c>
      <c r="M771">
        <v>0</v>
      </c>
      <c r="N771">
        <v>3.9</v>
      </c>
      <c r="O771">
        <v>400</v>
      </c>
      <c r="P771">
        <v>15040</v>
      </c>
      <c r="Q771" t="s">
        <v>64</v>
      </c>
      <c r="R771">
        <v>1</v>
      </c>
      <c r="S771" t="s">
        <v>58</v>
      </c>
      <c r="T771" t="s">
        <v>31</v>
      </c>
      <c r="U771" t="str">
        <f>TRIM(CLEAN(tbl_Operations[[#This Row],[Location]]))</f>
        <v>Noida</v>
      </c>
      <c r="V771" t="str">
        <f>TRIM(CLEAN(tbl_Operations[[#This Row],[Channel]]))</f>
        <v>Email</v>
      </c>
      <c r="W771" t="str">
        <f t="shared" si="60"/>
        <v>Vendor Query</v>
      </c>
      <c r="X771" t="str">
        <f t="shared" si="61"/>
        <v>It</v>
      </c>
      <c r="Y771" t="str">
        <f t="shared" si="62"/>
        <v>SLA Breach</v>
      </c>
      <c r="Z771" t="str">
        <f t="shared" si="63"/>
        <v>Normal</v>
      </c>
      <c r="AA771" t="str" cm="1">
        <f t="array" ref="AA771">_xlfn.IFS(
J771&lt;=K771*0.5,"Excellent",
J771&lt;=K771,"Good",
J771&lt;=K771*1.5,"At Risk",
TRUE,"Critical"
)</f>
        <v>Critical</v>
      </c>
      <c r="AB771" t="str">
        <f t="shared" si="64"/>
        <v>No Rework</v>
      </c>
    </row>
    <row r="772" spans="1:28" x14ac:dyDescent="0.3">
      <c r="A772" t="s">
        <v>854</v>
      </c>
      <c r="B772" s="1">
        <v>45747</v>
      </c>
      <c r="C772" t="s">
        <v>21</v>
      </c>
      <c r="D772" t="s">
        <v>34</v>
      </c>
      <c r="E772" t="s">
        <v>70</v>
      </c>
      <c r="F772" t="s">
        <v>49</v>
      </c>
      <c r="G772" t="s">
        <v>81</v>
      </c>
      <c r="H772" t="s">
        <v>50</v>
      </c>
      <c r="I772" t="s">
        <v>27</v>
      </c>
      <c r="J772">
        <v>14.2</v>
      </c>
      <c r="K772">
        <v>48</v>
      </c>
      <c r="L772" t="s">
        <v>28</v>
      </c>
      <c r="M772">
        <v>0</v>
      </c>
      <c r="N772">
        <v>5</v>
      </c>
      <c r="O772">
        <v>450</v>
      </c>
      <c r="P772">
        <v>6390</v>
      </c>
      <c r="Q772" t="s">
        <v>79</v>
      </c>
      <c r="R772">
        <v>3</v>
      </c>
      <c r="S772" t="s">
        <v>58</v>
      </c>
      <c r="T772" t="s">
        <v>31</v>
      </c>
      <c r="U772" t="str">
        <f>TRIM(CLEAN(tbl_Operations[[#This Row],[Location]]))</f>
        <v>Mumbai</v>
      </c>
      <c r="V772" t="str">
        <f>TRIM(CLEAN(tbl_Operations[[#This Row],[Channel]]))</f>
        <v>Phone</v>
      </c>
      <c r="W772" t="str">
        <f t="shared" si="60"/>
        <v>Data Correction</v>
      </c>
      <c r="X772" t="str">
        <f t="shared" si="61"/>
        <v>Customer Support</v>
      </c>
      <c r="Y772" t="str">
        <f t="shared" si="62"/>
        <v>Within SLA</v>
      </c>
      <c r="Z772" t="str">
        <f t="shared" si="63"/>
        <v>Normal</v>
      </c>
      <c r="AA772" t="str" cm="1">
        <f t="array" ref="AA772">_xlfn.IFS(
J772&lt;=K772*0.5,"Excellent",
J772&lt;=K772,"Good",
J772&lt;=K772*1.5,"At Risk",
TRUE,"Critical"
)</f>
        <v>Excellent</v>
      </c>
      <c r="AB772" t="str">
        <f t="shared" si="64"/>
        <v>No Rework</v>
      </c>
    </row>
    <row r="773" spans="1:28" x14ac:dyDescent="0.3">
      <c r="A773" t="s">
        <v>855</v>
      </c>
      <c r="B773" s="1">
        <v>45968</v>
      </c>
      <c r="C773" t="s">
        <v>21</v>
      </c>
      <c r="D773" t="s">
        <v>34</v>
      </c>
      <c r="E773" t="s">
        <v>92</v>
      </c>
      <c r="F773" t="s">
        <v>61</v>
      </c>
      <c r="G773" t="s">
        <v>81</v>
      </c>
      <c r="H773" t="s">
        <v>43</v>
      </c>
      <c r="I773" t="s">
        <v>27</v>
      </c>
      <c r="J773">
        <v>17.2</v>
      </c>
      <c r="K773">
        <v>12</v>
      </c>
      <c r="L773" t="s">
        <v>63</v>
      </c>
      <c r="M773">
        <v>0</v>
      </c>
      <c r="N773">
        <v>4.5</v>
      </c>
      <c r="O773">
        <v>280</v>
      </c>
      <c r="P773">
        <v>4816</v>
      </c>
      <c r="Q773" t="s">
        <v>67</v>
      </c>
      <c r="R773">
        <v>11</v>
      </c>
      <c r="S773" t="s">
        <v>52</v>
      </c>
      <c r="T773" t="s">
        <v>45</v>
      </c>
      <c r="U773" t="str">
        <f>TRIM(CLEAN(tbl_Operations[[#This Row],[Location]]))</f>
        <v>Mumbai</v>
      </c>
      <c r="V773" t="str">
        <f>TRIM(CLEAN(tbl_Operations[[#This Row],[Channel]]))</f>
        <v>Phone</v>
      </c>
      <c r="W773" t="str">
        <f t="shared" si="60"/>
        <v>Report Request</v>
      </c>
      <c r="X773" t="str">
        <f t="shared" si="61"/>
        <v>Customer Support</v>
      </c>
      <c r="Y773" t="str">
        <f t="shared" si="62"/>
        <v>SLA Breach</v>
      </c>
      <c r="Z773" t="str">
        <f t="shared" si="63"/>
        <v>Normal</v>
      </c>
      <c r="AA773" t="str" cm="1">
        <f t="array" ref="AA773">_xlfn.IFS(
J773&lt;=K773*0.5,"Excellent",
J773&lt;=K773,"Good",
J773&lt;=K773*1.5,"At Risk",
TRUE,"Critical"
)</f>
        <v>At Risk</v>
      </c>
      <c r="AB773" t="str">
        <f t="shared" si="64"/>
        <v>No Rework</v>
      </c>
    </row>
    <row r="774" spans="1:28" x14ac:dyDescent="0.3">
      <c r="A774" t="s">
        <v>856</v>
      </c>
      <c r="B774" s="1">
        <v>45960</v>
      </c>
      <c r="C774" t="s">
        <v>95</v>
      </c>
      <c r="D774" t="s">
        <v>34</v>
      </c>
      <c r="E774" t="s">
        <v>92</v>
      </c>
      <c r="F774" t="s">
        <v>24</v>
      </c>
      <c r="G774" t="s">
        <v>62</v>
      </c>
      <c r="H774" t="s">
        <v>43</v>
      </c>
      <c r="I774" t="s">
        <v>27</v>
      </c>
      <c r="J774">
        <v>14.5</v>
      </c>
      <c r="K774">
        <v>24</v>
      </c>
      <c r="L774" t="s">
        <v>28</v>
      </c>
      <c r="M774">
        <v>1</v>
      </c>
      <c r="N774">
        <v>4.9000000000000004</v>
      </c>
      <c r="O774">
        <v>350</v>
      </c>
      <c r="P774">
        <v>5075</v>
      </c>
      <c r="Q774" t="s">
        <v>51</v>
      </c>
      <c r="R774">
        <v>10</v>
      </c>
      <c r="S774" t="s">
        <v>52</v>
      </c>
      <c r="T774" t="s">
        <v>84</v>
      </c>
      <c r="U774" t="str">
        <f>TRIM(CLEAN(tbl_Operations[[#This Row],[Location]]))</f>
        <v>Mumbai</v>
      </c>
      <c r="V774" t="str">
        <f>TRIM(CLEAN(tbl_Operations[[#This Row],[Channel]]))</f>
        <v>Teams</v>
      </c>
      <c r="W774" t="str">
        <f t="shared" si="60"/>
        <v>Report Request</v>
      </c>
      <c r="X774" t="str">
        <f t="shared" si="61"/>
        <v>Sales</v>
      </c>
      <c r="Y774" t="str">
        <f t="shared" si="62"/>
        <v>Within SLA</v>
      </c>
      <c r="Z774" t="str">
        <f t="shared" si="63"/>
        <v>Normal</v>
      </c>
      <c r="AA774" t="str" cm="1">
        <f t="array" ref="AA774">_xlfn.IFS(
J774&lt;=K774*0.5,"Excellent",
J774&lt;=K774,"Good",
J774&lt;=K774*1.5,"At Risk",
TRUE,"Critical"
)</f>
        <v>Good</v>
      </c>
      <c r="AB774" t="str">
        <f t="shared" si="64"/>
        <v>Reworked</v>
      </c>
    </row>
    <row r="775" spans="1:28" x14ac:dyDescent="0.3">
      <c r="A775" t="s">
        <v>857</v>
      </c>
      <c r="B775" s="1">
        <v>45871</v>
      </c>
      <c r="C775" t="s">
        <v>91</v>
      </c>
      <c r="D775" t="s">
        <v>60</v>
      </c>
      <c r="E775" t="s">
        <v>74</v>
      </c>
      <c r="F775" t="s">
        <v>49</v>
      </c>
      <c r="G775" t="s">
        <v>25</v>
      </c>
      <c r="H775" t="s">
        <v>43</v>
      </c>
      <c r="I775" t="s">
        <v>88</v>
      </c>
      <c r="J775">
        <v>22.4</v>
      </c>
      <c r="K775">
        <v>48</v>
      </c>
      <c r="L775" t="s">
        <v>28</v>
      </c>
      <c r="M775">
        <v>3</v>
      </c>
      <c r="N775">
        <v>3.2</v>
      </c>
      <c r="O775">
        <v>350</v>
      </c>
      <c r="P775">
        <v>7840</v>
      </c>
      <c r="Q775" t="s">
        <v>36</v>
      </c>
      <c r="R775">
        <v>8</v>
      </c>
      <c r="S775" t="s">
        <v>37</v>
      </c>
      <c r="T775" t="s">
        <v>68</v>
      </c>
      <c r="U775" t="str">
        <f>TRIM(CLEAN(tbl_Operations[[#This Row],[Location]]))</f>
        <v>Pune</v>
      </c>
      <c r="V775" t="str">
        <f>TRIM(CLEAN(tbl_Operations[[#This Row],[Channel]]))</f>
        <v>Email</v>
      </c>
      <c r="W775" t="str">
        <f t="shared" si="60"/>
        <v>System Issue</v>
      </c>
      <c r="X775" t="str">
        <f t="shared" si="61"/>
        <v>Operations</v>
      </c>
      <c r="Y775" t="str">
        <f t="shared" si="62"/>
        <v>Within SLA</v>
      </c>
      <c r="Z775" t="str">
        <f t="shared" si="63"/>
        <v>Normal</v>
      </c>
      <c r="AA775" t="str" cm="1">
        <f t="array" ref="AA775">_xlfn.IFS(
J775&lt;=K775*0.5,"Excellent",
J775&lt;=K775,"Good",
J775&lt;=K775*1.5,"At Risk",
TRUE,"Critical"
)</f>
        <v>Excellent</v>
      </c>
      <c r="AB775" t="str">
        <f t="shared" si="64"/>
        <v>Reworked</v>
      </c>
    </row>
    <row r="776" spans="1:28" x14ac:dyDescent="0.3">
      <c r="A776" t="s">
        <v>858</v>
      </c>
      <c r="B776" s="1">
        <v>45821</v>
      </c>
      <c r="C776" t="s">
        <v>54</v>
      </c>
      <c r="D776" t="s">
        <v>34</v>
      </c>
      <c r="E776" t="s">
        <v>70</v>
      </c>
      <c r="F776" t="s">
        <v>49</v>
      </c>
      <c r="G776" t="s">
        <v>25</v>
      </c>
      <c r="H776" t="s">
        <v>26</v>
      </c>
      <c r="I776" t="s">
        <v>27</v>
      </c>
      <c r="J776">
        <v>12.4</v>
      </c>
      <c r="K776">
        <v>48</v>
      </c>
      <c r="L776" t="s">
        <v>28</v>
      </c>
      <c r="M776">
        <v>1</v>
      </c>
      <c r="N776">
        <v>4.0999999999999996</v>
      </c>
      <c r="O776">
        <v>320</v>
      </c>
      <c r="P776">
        <v>3968</v>
      </c>
      <c r="Q776" t="s">
        <v>29</v>
      </c>
      <c r="R776">
        <v>6</v>
      </c>
      <c r="S776" t="s">
        <v>30</v>
      </c>
      <c r="T776" t="s">
        <v>45</v>
      </c>
      <c r="U776" t="str">
        <f>TRIM(CLEAN(tbl_Operations[[#This Row],[Location]]))</f>
        <v>Mumbai</v>
      </c>
      <c r="V776" t="str">
        <f>TRIM(CLEAN(tbl_Operations[[#This Row],[Channel]]))</f>
        <v>Email</v>
      </c>
      <c r="W776" t="str">
        <f t="shared" si="60"/>
        <v>Data Correction</v>
      </c>
      <c r="X776" t="str">
        <f t="shared" si="61"/>
        <v>Hr</v>
      </c>
      <c r="Y776" t="str">
        <f t="shared" si="62"/>
        <v>Within SLA</v>
      </c>
      <c r="Z776" t="str">
        <f t="shared" si="63"/>
        <v>Normal</v>
      </c>
      <c r="AA776" t="str" cm="1">
        <f t="array" ref="AA776">_xlfn.IFS(
J776&lt;=K776*0.5,"Excellent",
J776&lt;=K776,"Good",
J776&lt;=K776*1.5,"At Risk",
TRUE,"Critical"
)</f>
        <v>Excellent</v>
      </c>
      <c r="AB776" t="str">
        <f t="shared" si="64"/>
        <v>Reworked</v>
      </c>
    </row>
    <row r="777" spans="1:28" x14ac:dyDescent="0.3">
      <c r="A777" t="s">
        <v>859</v>
      </c>
      <c r="B777" s="1">
        <v>45880</v>
      </c>
      <c r="C777" t="s">
        <v>77</v>
      </c>
      <c r="D777" t="s">
        <v>22</v>
      </c>
      <c r="E777" t="s">
        <v>92</v>
      </c>
      <c r="F777" t="s">
        <v>49</v>
      </c>
      <c r="G777" t="s">
        <v>25</v>
      </c>
      <c r="H777" t="s">
        <v>75</v>
      </c>
      <c r="I777" t="s">
        <v>27</v>
      </c>
      <c r="J777">
        <v>8</v>
      </c>
      <c r="K777">
        <v>48</v>
      </c>
      <c r="L777" t="s">
        <v>28</v>
      </c>
      <c r="M777">
        <v>1</v>
      </c>
      <c r="N777">
        <v>4.0999999999999996</v>
      </c>
      <c r="O777">
        <v>350</v>
      </c>
      <c r="P777">
        <v>2800</v>
      </c>
      <c r="Q777" t="s">
        <v>36</v>
      </c>
      <c r="R777">
        <v>8</v>
      </c>
      <c r="S777" t="s">
        <v>37</v>
      </c>
      <c r="T777" t="s">
        <v>31</v>
      </c>
      <c r="U777" t="str">
        <f>TRIM(CLEAN(tbl_Operations[[#This Row],[Location]]))</f>
        <v>Noida</v>
      </c>
      <c r="V777" t="str">
        <f>TRIM(CLEAN(tbl_Operations[[#This Row],[Channel]]))</f>
        <v>Email</v>
      </c>
      <c r="W777" t="str">
        <f t="shared" si="60"/>
        <v>Report Request</v>
      </c>
      <c r="X777" t="str">
        <f t="shared" si="61"/>
        <v>Finance</v>
      </c>
      <c r="Y777" t="str">
        <f t="shared" si="62"/>
        <v>Within SLA</v>
      </c>
      <c r="Z777" t="str">
        <f t="shared" si="63"/>
        <v>Normal</v>
      </c>
      <c r="AA777" t="str" cm="1">
        <f t="array" ref="AA777">_xlfn.IFS(
J777&lt;=K777*0.5,"Excellent",
J777&lt;=K777,"Good",
J777&lt;=K777*1.5,"At Risk",
TRUE,"Critical"
)</f>
        <v>Excellent</v>
      </c>
      <c r="AB777" t="str">
        <f t="shared" si="64"/>
        <v>Reworked</v>
      </c>
    </row>
    <row r="778" spans="1:28" x14ac:dyDescent="0.3">
      <c r="A778" t="s">
        <v>860</v>
      </c>
      <c r="B778" s="1">
        <v>45665</v>
      </c>
      <c r="C778" t="s">
        <v>54</v>
      </c>
      <c r="D778" t="s">
        <v>47</v>
      </c>
      <c r="E778" t="s">
        <v>92</v>
      </c>
      <c r="F778" t="s">
        <v>49</v>
      </c>
      <c r="G778" t="s">
        <v>42</v>
      </c>
      <c r="H778" t="s">
        <v>26</v>
      </c>
      <c r="I778" t="s">
        <v>27</v>
      </c>
      <c r="J778">
        <v>10.6</v>
      </c>
      <c r="K778">
        <v>48</v>
      </c>
      <c r="L778" t="s">
        <v>28</v>
      </c>
      <c r="M778">
        <v>2</v>
      </c>
      <c r="N778">
        <v>3.8</v>
      </c>
      <c r="O778">
        <v>450</v>
      </c>
      <c r="P778">
        <v>4770</v>
      </c>
      <c r="Q778" t="s">
        <v>64</v>
      </c>
      <c r="R778">
        <v>1</v>
      </c>
      <c r="S778" t="s">
        <v>58</v>
      </c>
      <c r="T778" t="s">
        <v>86</v>
      </c>
      <c r="U778" t="str">
        <f>TRIM(CLEAN(tbl_Operations[[#This Row],[Location]]))</f>
        <v>Gurugram</v>
      </c>
      <c r="V778" t="str">
        <f>TRIM(CLEAN(tbl_Operations[[#This Row],[Channel]]))</f>
        <v>Portal</v>
      </c>
      <c r="W778" t="str">
        <f t="shared" si="60"/>
        <v>Report Request</v>
      </c>
      <c r="X778" t="str">
        <f t="shared" si="61"/>
        <v>Hr</v>
      </c>
      <c r="Y778" t="str">
        <f t="shared" si="62"/>
        <v>Within SLA</v>
      </c>
      <c r="Z778" t="str">
        <f t="shared" si="63"/>
        <v>Normal</v>
      </c>
      <c r="AA778" t="str" cm="1">
        <f t="array" ref="AA778">_xlfn.IFS(
J778&lt;=K778*0.5,"Excellent",
J778&lt;=K778,"Good",
J778&lt;=K778*1.5,"At Risk",
TRUE,"Critical"
)</f>
        <v>Excellent</v>
      </c>
      <c r="AB778" t="str">
        <f t="shared" si="64"/>
        <v>Reworked</v>
      </c>
    </row>
    <row r="779" spans="1:28" x14ac:dyDescent="0.3">
      <c r="A779" t="s">
        <v>861</v>
      </c>
      <c r="B779" s="1">
        <v>45777</v>
      </c>
      <c r="C779" t="s">
        <v>95</v>
      </c>
      <c r="D779" t="s">
        <v>60</v>
      </c>
      <c r="E779" t="s">
        <v>35</v>
      </c>
      <c r="F779" t="s">
        <v>49</v>
      </c>
      <c r="G779" t="s">
        <v>42</v>
      </c>
      <c r="H779" t="s">
        <v>50</v>
      </c>
      <c r="I779" t="s">
        <v>27</v>
      </c>
      <c r="J779">
        <v>9.1999999999999993</v>
      </c>
      <c r="K779">
        <v>48</v>
      </c>
      <c r="L779" t="s">
        <v>28</v>
      </c>
      <c r="M779">
        <v>0</v>
      </c>
      <c r="N779">
        <v>4.7</v>
      </c>
      <c r="O779">
        <v>450</v>
      </c>
      <c r="P779">
        <v>4140</v>
      </c>
      <c r="Q779" t="s">
        <v>89</v>
      </c>
      <c r="R779">
        <v>4</v>
      </c>
      <c r="S779" t="s">
        <v>30</v>
      </c>
      <c r="T779" t="s">
        <v>86</v>
      </c>
      <c r="U779" t="str">
        <f>TRIM(CLEAN(tbl_Operations[[#This Row],[Location]]))</f>
        <v>Pune</v>
      </c>
      <c r="V779" t="str">
        <f>TRIM(CLEAN(tbl_Operations[[#This Row],[Channel]]))</f>
        <v>Portal</v>
      </c>
      <c r="W779" t="str">
        <f t="shared" si="60"/>
        <v>Employee Query</v>
      </c>
      <c r="X779" t="str">
        <f t="shared" si="61"/>
        <v>Sales</v>
      </c>
      <c r="Y779" t="str">
        <f t="shared" si="62"/>
        <v>Within SLA</v>
      </c>
      <c r="Z779" t="str">
        <f t="shared" si="63"/>
        <v>Normal</v>
      </c>
      <c r="AA779" t="str" cm="1">
        <f t="array" ref="AA779">_xlfn.IFS(
J779&lt;=K779*0.5,"Excellent",
J779&lt;=K779,"Good",
J779&lt;=K779*1.5,"At Risk",
TRUE,"Critical"
)</f>
        <v>Excellent</v>
      </c>
      <c r="AB779" t="str">
        <f t="shared" si="64"/>
        <v>No Rework</v>
      </c>
    </row>
    <row r="780" spans="1:28" x14ac:dyDescent="0.3">
      <c r="A780" t="s">
        <v>862</v>
      </c>
      <c r="B780" s="1">
        <v>45829</v>
      </c>
      <c r="C780" t="s">
        <v>54</v>
      </c>
      <c r="D780" t="s">
        <v>73</v>
      </c>
      <c r="E780" t="s">
        <v>74</v>
      </c>
      <c r="F780" t="s">
        <v>49</v>
      </c>
      <c r="G780" t="s">
        <v>62</v>
      </c>
      <c r="H780" t="s">
        <v>50</v>
      </c>
      <c r="I780" t="s">
        <v>27</v>
      </c>
      <c r="J780">
        <v>39</v>
      </c>
      <c r="K780">
        <v>48</v>
      </c>
      <c r="L780" t="s">
        <v>28</v>
      </c>
      <c r="M780">
        <v>1</v>
      </c>
      <c r="N780">
        <v>3.5</v>
      </c>
      <c r="O780">
        <v>400</v>
      </c>
      <c r="P780">
        <v>15600</v>
      </c>
      <c r="Q780" t="s">
        <v>29</v>
      </c>
      <c r="R780">
        <v>6</v>
      </c>
      <c r="S780" t="s">
        <v>30</v>
      </c>
      <c r="T780" t="s">
        <v>68</v>
      </c>
      <c r="U780" t="str">
        <f>TRIM(CLEAN(tbl_Operations[[#This Row],[Location]]))</f>
        <v>Chennai</v>
      </c>
      <c r="V780" t="str">
        <f>TRIM(CLEAN(tbl_Operations[[#This Row],[Channel]]))</f>
        <v>Teams</v>
      </c>
      <c r="W780" t="str">
        <f t="shared" si="60"/>
        <v>System Issue</v>
      </c>
      <c r="X780" t="str">
        <f t="shared" si="61"/>
        <v>Hr</v>
      </c>
      <c r="Y780" t="str">
        <f t="shared" si="62"/>
        <v>Within SLA</v>
      </c>
      <c r="Z780" t="str">
        <f t="shared" si="63"/>
        <v>Normal</v>
      </c>
      <c r="AA780" t="str" cm="1">
        <f t="array" ref="AA780">_xlfn.IFS(
J780&lt;=K780*0.5,"Excellent",
J780&lt;=K780,"Good",
J780&lt;=K780*1.5,"At Risk",
TRUE,"Critical"
)</f>
        <v>Good</v>
      </c>
      <c r="AB780" t="str">
        <f t="shared" si="64"/>
        <v>Reworked</v>
      </c>
    </row>
    <row r="781" spans="1:28" x14ac:dyDescent="0.3">
      <c r="A781" t="s">
        <v>863</v>
      </c>
      <c r="B781" s="1">
        <v>45828</v>
      </c>
      <c r="C781" t="s">
        <v>21</v>
      </c>
      <c r="D781" t="s">
        <v>60</v>
      </c>
      <c r="E781" t="s">
        <v>78</v>
      </c>
      <c r="F781" t="s">
        <v>49</v>
      </c>
      <c r="G781" t="s">
        <v>42</v>
      </c>
      <c r="H781" t="s">
        <v>66</v>
      </c>
      <c r="I781" t="s">
        <v>27</v>
      </c>
      <c r="J781">
        <v>14.7</v>
      </c>
      <c r="K781">
        <v>48</v>
      </c>
      <c r="L781" t="s">
        <v>28</v>
      </c>
      <c r="M781">
        <v>1</v>
      </c>
      <c r="N781">
        <v>4.3</v>
      </c>
      <c r="O781">
        <v>450</v>
      </c>
      <c r="P781">
        <v>6615</v>
      </c>
      <c r="Q781" t="s">
        <v>29</v>
      </c>
      <c r="R781">
        <v>6</v>
      </c>
      <c r="S781" t="s">
        <v>30</v>
      </c>
      <c r="T781" t="s">
        <v>45</v>
      </c>
      <c r="U781" t="str">
        <f>TRIM(CLEAN(tbl_Operations[[#This Row],[Location]]))</f>
        <v>Pune</v>
      </c>
      <c r="V781" t="str">
        <f>TRIM(CLEAN(tbl_Operations[[#This Row],[Channel]]))</f>
        <v>Portal</v>
      </c>
      <c r="W781" t="str">
        <f t="shared" si="60"/>
        <v>Access Request</v>
      </c>
      <c r="X781" t="str">
        <f t="shared" si="61"/>
        <v>Customer Support</v>
      </c>
      <c r="Y781" t="str">
        <f t="shared" si="62"/>
        <v>Within SLA</v>
      </c>
      <c r="Z781" t="str">
        <f t="shared" si="63"/>
        <v>Normal</v>
      </c>
      <c r="AA781" t="str" cm="1">
        <f t="array" ref="AA781">_xlfn.IFS(
J781&lt;=K781*0.5,"Excellent",
J781&lt;=K781,"Good",
J781&lt;=K781*1.5,"At Risk",
TRUE,"Critical"
)</f>
        <v>Excellent</v>
      </c>
      <c r="AB781" t="str">
        <f t="shared" si="64"/>
        <v>Reworked</v>
      </c>
    </row>
    <row r="782" spans="1:28" x14ac:dyDescent="0.3">
      <c r="A782" t="s">
        <v>864</v>
      </c>
      <c r="B782" s="1">
        <v>45783</v>
      </c>
      <c r="C782" t="s">
        <v>40</v>
      </c>
      <c r="D782" t="s">
        <v>47</v>
      </c>
      <c r="E782" t="s">
        <v>23</v>
      </c>
      <c r="F782" t="s">
        <v>61</v>
      </c>
      <c r="G782" t="s">
        <v>25</v>
      </c>
      <c r="H782" t="s">
        <v>26</v>
      </c>
      <c r="I782" t="s">
        <v>27</v>
      </c>
      <c r="J782">
        <v>2.2000000000000002</v>
      </c>
      <c r="K782">
        <v>12</v>
      </c>
      <c r="L782" t="s">
        <v>28</v>
      </c>
      <c r="M782">
        <v>0</v>
      </c>
      <c r="N782">
        <v>4.2</v>
      </c>
      <c r="O782">
        <v>400</v>
      </c>
      <c r="P782">
        <v>880</v>
      </c>
      <c r="Q782" t="s">
        <v>44</v>
      </c>
      <c r="R782">
        <v>5</v>
      </c>
      <c r="S782" t="s">
        <v>30</v>
      </c>
      <c r="T782" t="s">
        <v>38</v>
      </c>
      <c r="U782" t="str">
        <f>TRIM(CLEAN(tbl_Operations[[#This Row],[Location]]))</f>
        <v>Gurugram</v>
      </c>
      <c r="V782" t="str">
        <f>TRIM(CLEAN(tbl_Operations[[#This Row],[Channel]]))</f>
        <v>Email</v>
      </c>
      <c r="W782" t="str">
        <f t="shared" si="60"/>
        <v>Invoice Query</v>
      </c>
      <c r="X782" t="str">
        <f t="shared" si="61"/>
        <v>Procurement</v>
      </c>
      <c r="Y782" t="str">
        <f t="shared" si="62"/>
        <v>Within SLA</v>
      </c>
      <c r="Z782" t="str">
        <f t="shared" si="63"/>
        <v>Normal</v>
      </c>
      <c r="AA782" t="str" cm="1">
        <f t="array" ref="AA782">_xlfn.IFS(
J782&lt;=K782*0.5,"Excellent",
J782&lt;=K782,"Good",
J782&lt;=K782*1.5,"At Risk",
TRUE,"Critical"
)</f>
        <v>Excellent</v>
      </c>
      <c r="AB782" t="str">
        <f t="shared" si="64"/>
        <v>No Rework</v>
      </c>
    </row>
    <row r="783" spans="1:28" x14ac:dyDescent="0.3">
      <c r="A783" t="s">
        <v>865</v>
      </c>
      <c r="B783" s="1">
        <v>45815</v>
      </c>
      <c r="C783" t="s">
        <v>91</v>
      </c>
      <c r="D783" t="s">
        <v>60</v>
      </c>
      <c r="E783" t="s">
        <v>74</v>
      </c>
      <c r="F783" t="s">
        <v>61</v>
      </c>
      <c r="G783" t="s">
        <v>25</v>
      </c>
      <c r="H783" t="s">
        <v>50</v>
      </c>
      <c r="I783" t="s">
        <v>27</v>
      </c>
      <c r="J783">
        <v>9.9</v>
      </c>
      <c r="K783">
        <v>12</v>
      </c>
      <c r="L783" t="s">
        <v>28</v>
      </c>
      <c r="M783">
        <v>0</v>
      </c>
      <c r="N783">
        <v>4.5</v>
      </c>
      <c r="O783">
        <v>400</v>
      </c>
      <c r="P783">
        <v>3960</v>
      </c>
      <c r="Q783" t="s">
        <v>29</v>
      </c>
      <c r="R783">
        <v>6</v>
      </c>
      <c r="S783" t="s">
        <v>30</v>
      </c>
      <c r="T783" t="s">
        <v>68</v>
      </c>
      <c r="U783" t="str">
        <f>TRIM(CLEAN(tbl_Operations[[#This Row],[Location]]))</f>
        <v>Pune</v>
      </c>
      <c r="V783" t="str">
        <f>TRIM(CLEAN(tbl_Operations[[#This Row],[Channel]]))</f>
        <v>Email</v>
      </c>
      <c r="W783" t="str">
        <f t="shared" si="60"/>
        <v>System Issue</v>
      </c>
      <c r="X783" t="str">
        <f t="shared" si="61"/>
        <v>Operations</v>
      </c>
      <c r="Y783" t="str">
        <f t="shared" si="62"/>
        <v>Within SLA</v>
      </c>
      <c r="Z783" t="str">
        <f t="shared" si="63"/>
        <v>Normal</v>
      </c>
      <c r="AA783" t="str" cm="1">
        <f t="array" ref="AA783">_xlfn.IFS(
J783&lt;=K783*0.5,"Excellent",
J783&lt;=K783,"Good",
J783&lt;=K783*1.5,"At Risk",
TRUE,"Critical"
)</f>
        <v>Good</v>
      </c>
      <c r="AB783" t="str">
        <f t="shared" si="64"/>
        <v>No Rework</v>
      </c>
    </row>
    <row r="784" spans="1:28" x14ac:dyDescent="0.3">
      <c r="A784" t="s">
        <v>866</v>
      </c>
      <c r="B784" s="1">
        <v>45705</v>
      </c>
      <c r="C784" t="s">
        <v>95</v>
      </c>
      <c r="D784" t="s">
        <v>47</v>
      </c>
      <c r="E784" t="s">
        <v>78</v>
      </c>
      <c r="F784" t="s">
        <v>24</v>
      </c>
      <c r="G784" t="s">
        <v>5096</v>
      </c>
      <c r="H784" t="s">
        <v>43</v>
      </c>
      <c r="I784" t="s">
        <v>101</v>
      </c>
      <c r="J784">
        <v>5</v>
      </c>
      <c r="K784">
        <v>24</v>
      </c>
      <c r="L784" t="s">
        <v>28</v>
      </c>
      <c r="M784">
        <v>0</v>
      </c>
      <c r="N784">
        <v>5</v>
      </c>
      <c r="O784">
        <v>320</v>
      </c>
      <c r="P784">
        <v>1600</v>
      </c>
      <c r="Q784" t="s">
        <v>57</v>
      </c>
      <c r="R784">
        <v>2</v>
      </c>
      <c r="S784" t="s">
        <v>58</v>
      </c>
      <c r="T784" t="s">
        <v>31</v>
      </c>
      <c r="U784" t="str">
        <f>TRIM(CLEAN(tbl_Operations[[#This Row],[Location]]))</f>
        <v>Gurugram</v>
      </c>
      <c r="V784" t="str">
        <f>TRIM(CLEAN(tbl_Operations[[#This Row],[Channel]]))</f>
        <v>Email</v>
      </c>
      <c r="W784" t="str">
        <f t="shared" si="60"/>
        <v>Access Request</v>
      </c>
      <c r="X784" t="str">
        <f t="shared" si="61"/>
        <v>Sales</v>
      </c>
      <c r="Y784" t="str">
        <f t="shared" si="62"/>
        <v>Within SLA</v>
      </c>
      <c r="Z784" t="str">
        <f t="shared" si="63"/>
        <v>Normal</v>
      </c>
      <c r="AA784" t="str" cm="1">
        <f t="array" ref="AA784">_xlfn.IFS(
J784&lt;=K784*0.5,"Excellent",
J784&lt;=K784,"Good",
J784&lt;=K784*1.5,"At Risk",
TRUE,"Critical"
)</f>
        <v>Excellent</v>
      </c>
      <c r="AB784" t="str">
        <f t="shared" si="64"/>
        <v>No Rework</v>
      </c>
    </row>
    <row r="785" spans="1:28" x14ac:dyDescent="0.3">
      <c r="A785" t="s">
        <v>867</v>
      </c>
      <c r="B785" s="1">
        <v>45910</v>
      </c>
      <c r="C785" t="s">
        <v>21</v>
      </c>
      <c r="D785" t="s">
        <v>41</v>
      </c>
      <c r="E785" t="s">
        <v>23</v>
      </c>
      <c r="F785" t="s">
        <v>24</v>
      </c>
      <c r="G785" t="s">
        <v>81</v>
      </c>
      <c r="H785" t="s">
        <v>26</v>
      </c>
      <c r="I785" t="s">
        <v>27</v>
      </c>
      <c r="J785">
        <v>1.4</v>
      </c>
      <c r="K785">
        <v>24</v>
      </c>
      <c r="L785" t="s">
        <v>28</v>
      </c>
      <c r="M785">
        <v>0</v>
      </c>
      <c r="N785">
        <v>4.7</v>
      </c>
      <c r="O785">
        <v>280</v>
      </c>
      <c r="P785">
        <v>392</v>
      </c>
      <c r="Q785" t="s">
        <v>83</v>
      </c>
      <c r="R785">
        <v>9</v>
      </c>
      <c r="S785" t="s">
        <v>37</v>
      </c>
      <c r="T785" t="s">
        <v>86</v>
      </c>
      <c r="U785" t="str">
        <f>TRIM(CLEAN(tbl_Operations[[#This Row],[Location]]))</f>
        <v>Bengaluru</v>
      </c>
      <c r="V785" t="str">
        <f>TRIM(CLEAN(tbl_Operations[[#This Row],[Channel]]))</f>
        <v>Phone</v>
      </c>
      <c r="W785" t="str">
        <f t="shared" si="60"/>
        <v>Invoice Query</v>
      </c>
      <c r="X785" t="str">
        <f t="shared" si="61"/>
        <v>Customer Support</v>
      </c>
      <c r="Y785" t="str">
        <f t="shared" si="62"/>
        <v>Within SLA</v>
      </c>
      <c r="Z785" t="str">
        <f t="shared" si="63"/>
        <v>Normal</v>
      </c>
      <c r="AA785" t="str" cm="1">
        <f t="array" ref="AA785">_xlfn.IFS(
J785&lt;=K785*0.5,"Excellent",
J785&lt;=K785,"Good",
J785&lt;=K785*1.5,"At Risk",
TRUE,"Critical"
)</f>
        <v>Excellent</v>
      </c>
      <c r="AB785" t="str">
        <f t="shared" si="64"/>
        <v>No Rework</v>
      </c>
    </row>
    <row r="786" spans="1:28" x14ac:dyDescent="0.3">
      <c r="A786" t="s">
        <v>868</v>
      </c>
      <c r="B786" s="1">
        <v>45909</v>
      </c>
      <c r="C786" t="s">
        <v>21</v>
      </c>
      <c r="D786" t="s">
        <v>47</v>
      </c>
      <c r="E786" t="s">
        <v>92</v>
      </c>
      <c r="F786" t="s">
        <v>24</v>
      </c>
      <c r="G786" t="s">
        <v>25</v>
      </c>
      <c r="H786" t="s">
        <v>66</v>
      </c>
      <c r="I786" t="s">
        <v>27</v>
      </c>
      <c r="J786">
        <v>8.8000000000000007</v>
      </c>
      <c r="K786">
        <v>24</v>
      </c>
      <c r="L786" t="s">
        <v>28</v>
      </c>
      <c r="M786">
        <v>0</v>
      </c>
      <c r="N786">
        <v>4.2</v>
      </c>
      <c r="O786">
        <v>320</v>
      </c>
      <c r="P786">
        <v>2816</v>
      </c>
      <c r="Q786" t="s">
        <v>83</v>
      </c>
      <c r="R786">
        <v>9</v>
      </c>
      <c r="S786" t="s">
        <v>37</v>
      </c>
      <c r="T786" t="s">
        <v>38</v>
      </c>
      <c r="U786" t="str">
        <f>TRIM(CLEAN(tbl_Operations[[#This Row],[Location]]))</f>
        <v>Gurugram</v>
      </c>
      <c r="V786" t="str">
        <f>TRIM(CLEAN(tbl_Operations[[#This Row],[Channel]]))</f>
        <v>Email</v>
      </c>
      <c r="W786" t="str">
        <f t="shared" si="60"/>
        <v>Report Request</v>
      </c>
      <c r="X786" t="str">
        <f t="shared" si="61"/>
        <v>Customer Support</v>
      </c>
      <c r="Y786" t="str">
        <f t="shared" si="62"/>
        <v>Within SLA</v>
      </c>
      <c r="Z786" t="str">
        <f t="shared" si="63"/>
        <v>Normal</v>
      </c>
      <c r="AA786" t="str" cm="1">
        <f t="array" ref="AA786">_xlfn.IFS(
J786&lt;=K786*0.5,"Excellent",
J786&lt;=K786,"Good",
J786&lt;=K786*1.5,"At Risk",
TRUE,"Critical"
)</f>
        <v>Excellent</v>
      </c>
      <c r="AB786" t="str">
        <f t="shared" si="64"/>
        <v>No Rework</v>
      </c>
    </row>
    <row r="787" spans="1:28" x14ac:dyDescent="0.3">
      <c r="A787" t="s">
        <v>869</v>
      </c>
      <c r="B787" s="1">
        <v>45794</v>
      </c>
      <c r="C787" t="s">
        <v>21</v>
      </c>
      <c r="D787" t="s">
        <v>47</v>
      </c>
      <c r="E787" t="s">
        <v>35</v>
      </c>
      <c r="F787" t="s">
        <v>49</v>
      </c>
      <c r="G787" t="s">
        <v>81</v>
      </c>
      <c r="H787" t="s">
        <v>43</v>
      </c>
      <c r="I787" t="s">
        <v>27</v>
      </c>
      <c r="J787">
        <v>10.1</v>
      </c>
      <c r="K787">
        <v>48</v>
      </c>
      <c r="L787" t="s">
        <v>28</v>
      </c>
      <c r="M787">
        <v>0</v>
      </c>
      <c r="N787">
        <v>5</v>
      </c>
      <c r="O787">
        <v>280</v>
      </c>
      <c r="P787">
        <v>2828</v>
      </c>
      <c r="Q787" t="s">
        <v>44</v>
      </c>
      <c r="R787">
        <v>5</v>
      </c>
      <c r="S787" t="s">
        <v>30</v>
      </c>
      <c r="T787" t="s">
        <v>68</v>
      </c>
      <c r="U787" t="str">
        <f>TRIM(CLEAN(tbl_Operations[[#This Row],[Location]]))</f>
        <v>Gurugram</v>
      </c>
      <c r="V787" t="str">
        <f>TRIM(CLEAN(tbl_Operations[[#This Row],[Channel]]))</f>
        <v>Phone</v>
      </c>
      <c r="W787" t="str">
        <f t="shared" si="60"/>
        <v>Employee Query</v>
      </c>
      <c r="X787" t="str">
        <f t="shared" si="61"/>
        <v>Customer Support</v>
      </c>
      <c r="Y787" t="str">
        <f t="shared" si="62"/>
        <v>Within SLA</v>
      </c>
      <c r="Z787" t="str">
        <f t="shared" si="63"/>
        <v>Normal</v>
      </c>
      <c r="AA787" t="str" cm="1">
        <f t="array" ref="AA787">_xlfn.IFS(
J787&lt;=K787*0.5,"Excellent",
J787&lt;=K787,"Good",
J787&lt;=K787*1.5,"At Risk",
TRUE,"Critical"
)</f>
        <v>Excellent</v>
      </c>
      <c r="AB787" t="str">
        <f t="shared" si="64"/>
        <v>No Rework</v>
      </c>
    </row>
    <row r="788" spans="1:28" x14ac:dyDescent="0.3">
      <c r="A788" t="s">
        <v>870</v>
      </c>
      <c r="B788" s="1">
        <v>45886</v>
      </c>
      <c r="C788" t="s">
        <v>54</v>
      </c>
      <c r="D788" t="s">
        <v>55</v>
      </c>
      <c r="E788" t="s">
        <v>48</v>
      </c>
      <c r="F788" t="s">
        <v>49</v>
      </c>
      <c r="G788" t="s">
        <v>5094</v>
      </c>
      <c r="H788" t="s">
        <v>50</v>
      </c>
      <c r="I788" t="s">
        <v>27</v>
      </c>
      <c r="J788">
        <v>14.4</v>
      </c>
      <c r="K788">
        <v>48</v>
      </c>
      <c r="L788" t="s">
        <v>28</v>
      </c>
      <c r="M788">
        <v>1</v>
      </c>
      <c r="N788">
        <v>4.8</v>
      </c>
      <c r="O788">
        <v>350</v>
      </c>
      <c r="P788">
        <v>5040</v>
      </c>
      <c r="Q788" t="s">
        <v>36</v>
      </c>
      <c r="R788">
        <v>8</v>
      </c>
      <c r="S788" t="s">
        <v>37</v>
      </c>
      <c r="T788" t="s">
        <v>102</v>
      </c>
      <c r="U788" t="str">
        <f>TRIM(CLEAN(tbl_Operations[[#This Row],[Location]]))</f>
        <v>Hyderabad</v>
      </c>
      <c r="V788" t="str">
        <f>TRIM(CLEAN(tbl_Operations[[#This Row],[Channel]]))</f>
        <v>Unknown</v>
      </c>
      <c r="W788" t="str">
        <f t="shared" si="60"/>
        <v>Compliance Request</v>
      </c>
      <c r="X788" t="str">
        <f t="shared" si="61"/>
        <v>Hr</v>
      </c>
      <c r="Y788" t="str">
        <f t="shared" si="62"/>
        <v>Within SLA</v>
      </c>
      <c r="Z788" t="str">
        <f t="shared" si="63"/>
        <v>Normal</v>
      </c>
      <c r="AA788" t="str" cm="1">
        <f t="array" ref="AA788">_xlfn.IFS(
J788&lt;=K788*0.5,"Excellent",
J788&lt;=K788,"Good",
J788&lt;=K788*1.5,"At Risk",
TRUE,"Critical"
)</f>
        <v>Excellent</v>
      </c>
      <c r="AB788" t="str">
        <f t="shared" si="64"/>
        <v>Reworked</v>
      </c>
    </row>
    <row r="789" spans="1:28" x14ac:dyDescent="0.3">
      <c r="A789" t="s">
        <v>871</v>
      </c>
      <c r="B789" s="1">
        <v>45850</v>
      </c>
      <c r="C789" t="s">
        <v>95</v>
      </c>
      <c r="D789" t="s">
        <v>41</v>
      </c>
      <c r="E789" t="s">
        <v>35</v>
      </c>
      <c r="F789" t="s">
        <v>49</v>
      </c>
      <c r="G789" t="s">
        <v>42</v>
      </c>
      <c r="H789" t="s">
        <v>50</v>
      </c>
      <c r="I789" t="s">
        <v>27</v>
      </c>
      <c r="J789">
        <v>10.199999999999999</v>
      </c>
      <c r="K789">
        <v>48</v>
      </c>
      <c r="L789" t="s">
        <v>28</v>
      </c>
      <c r="M789">
        <v>0</v>
      </c>
      <c r="N789">
        <v>4.0999999999999996</v>
      </c>
      <c r="O789">
        <v>350</v>
      </c>
      <c r="P789">
        <v>3570</v>
      </c>
      <c r="Q789" t="s">
        <v>114</v>
      </c>
      <c r="R789">
        <v>7</v>
      </c>
      <c r="S789" t="s">
        <v>37</v>
      </c>
      <c r="T789" t="s">
        <v>68</v>
      </c>
      <c r="U789" t="str">
        <f>TRIM(CLEAN(tbl_Operations[[#This Row],[Location]]))</f>
        <v>Bengaluru</v>
      </c>
      <c r="V789" t="str">
        <f>TRIM(CLEAN(tbl_Operations[[#This Row],[Channel]]))</f>
        <v>Portal</v>
      </c>
      <c r="W789" t="str">
        <f t="shared" si="60"/>
        <v>Employee Query</v>
      </c>
      <c r="X789" t="str">
        <f t="shared" si="61"/>
        <v>Sales</v>
      </c>
      <c r="Y789" t="str">
        <f t="shared" si="62"/>
        <v>Within SLA</v>
      </c>
      <c r="Z789" t="str">
        <f t="shared" si="63"/>
        <v>Normal</v>
      </c>
      <c r="AA789" t="str" cm="1">
        <f t="array" ref="AA789">_xlfn.IFS(
J789&lt;=K789*0.5,"Excellent",
J789&lt;=K789,"Good",
J789&lt;=K789*1.5,"At Risk",
TRUE,"Critical"
)</f>
        <v>Excellent</v>
      </c>
      <c r="AB789" t="str">
        <f t="shared" si="64"/>
        <v>No Rework</v>
      </c>
    </row>
    <row r="790" spans="1:28" x14ac:dyDescent="0.3">
      <c r="A790" t="s">
        <v>872</v>
      </c>
      <c r="B790" s="1">
        <v>45801</v>
      </c>
      <c r="C790" t="s">
        <v>40</v>
      </c>
      <c r="D790" t="s">
        <v>41</v>
      </c>
      <c r="E790" t="s">
        <v>48</v>
      </c>
      <c r="F790" t="s">
        <v>49</v>
      </c>
      <c r="G790" t="s">
        <v>25</v>
      </c>
      <c r="H790" t="s">
        <v>66</v>
      </c>
      <c r="I790" t="s">
        <v>27</v>
      </c>
      <c r="J790">
        <v>6.8</v>
      </c>
      <c r="K790">
        <v>48</v>
      </c>
      <c r="L790" t="s">
        <v>28</v>
      </c>
      <c r="M790">
        <v>1</v>
      </c>
      <c r="N790">
        <v>4.0999999999999996</v>
      </c>
      <c r="O790">
        <v>450</v>
      </c>
      <c r="P790">
        <v>3060</v>
      </c>
      <c r="Q790" t="s">
        <v>44</v>
      </c>
      <c r="R790">
        <v>5</v>
      </c>
      <c r="S790" t="s">
        <v>30</v>
      </c>
      <c r="T790" t="s">
        <v>68</v>
      </c>
      <c r="U790" t="str">
        <f>TRIM(CLEAN(tbl_Operations[[#This Row],[Location]]))</f>
        <v>Bengaluru</v>
      </c>
      <c r="V790" t="str">
        <f>TRIM(CLEAN(tbl_Operations[[#This Row],[Channel]]))</f>
        <v>Email</v>
      </c>
      <c r="W790" t="str">
        <f t="shared" si="60"/>
        <v>Compliance Request</v>
      </c>
      <c r="X790" t="str">
        <f t="shared" si="61"/>
        <v>Procurement</v>
      </c>
      <c r="Y790" t="str">
        <f t="shared" si="62"/>
        <v>Within SLA</v>
      </c>
      <c r="Z790" t="str">
        <f t="shared" si="63"/>
        <v>Normal</v>
      </c>
      <c r="AA790" t="str" cm="1">
        <f t="array" ref="AA790">_xlfn.IFS(
J790&lt;=K790*0.5,"Excellent",
J790&lt;=K790,"Good",
J790&lt;=K790*1.5,"At Risk",
TRUE,"Critical"
)</f>
        <v>Excellent</v>
      </c>
      <c r="AB790" t="str">
        <f t="shared" si="64"/>
        <v>Reworked</v>
      </c>
    </row>
    <row r="791" spans="1:28" x14ac:dyDescent="0.3">
      <c r="A791" t="s">
        <v>873</v>
      </c>
      <c r="B791" s="1">
        <v>45801</v>
      </c>
      <c r="C791" t="s">
        <v>33</v>
      </c>
      <c r="D791" t="s">
        <v>55</v>
      </c>
      <c r="E791" t="s">
        <v>92</v>
      </c>
      <c r="F791" t="s">
        <v>24</v>
      </c>
      <c r="G791" t="s">
        <v>25</v>
      </c>
      <c r="H791" t="s">
        <v>26</v>
      </c>
      <c r="I791" t="s">
        <v>27</v>
      </c>
      <c r="J791">
        <v>14.7</v>
      </c>
      <c r="K791">
        <v>24</v>
      </c>
      <c r="L791" t="s">
        <v>28</v>
      </c>
      <c r="M791">
        <v>0</v>
      </c>
      <c r="N791">
        <v>4.8</v>
      </c>
      <c r="O791">
        <v>450</v>
      </c>
      <c r="P791">
        <v>6615</v>
      </c>
      <c r="Q791" t="s">
        <v>44</v>
      </c>
      <c r="R791">
        <v>5</v>
      </c>
      <c r="S791" t="s">
        <v>30</v>
      </c>
      <c r="T791" t="s">
        <v>68</v>
      </c>
      <c r="U791" t="str">
        <f>TRIM(CLEAN(tbl_Operations[[#This Row],[Location]]))</f>
        <v>Hyderabad</v>
      </c>
      <c r="V791" t="str">
        <f>TRIM(CLEAN(tbl_Operations[[#This Row],[Channel]]))</f>
        <v>Email</v>
      </c>
      <c r="W791" t="str">
        <f t="shared" si="60"/>
        <v>Report Request</v>
      </c>
      <c r="X791" t="str">
        <f t="shared" si="61"/>
        <v>It</v>
      </c>
      <c r="Y791" t="str">
        <f t="shared" si="62"/>
        <v>Within SLA</v>
      </c>
      <c r="Z791" t="str">
        <f t="shared" si="63"/>
        <v>Normal</v>
      </c>
      <c r="AA791" t="str" cm="1">
        <f t="array" ref="AA791">_xlfn.IFS(
J791&lt;=K791*0.5,"Excellent",
J791&lt;=K791,"Good",
J791&lt;=K791*1.5,"At Risk",
TRUE,"Critical"
)</f>
        <v>Good</v>
      </c>
      <c r="AB791" t="str">
        <f t="shared" si="64"/>
        <v>No Rework</v>
      </c>
    </row>
    <row r="792" spans="1:28" x14ac:dyDescent="0.3">
      <c r="A792" t="s">
        <v>874</v>
      </c>
      <c r="B792" s="1">
        <v>45947</v>
      </c>
      <c r="C792" t="s">
        <v>95</v>
      </c>
      <c r="D792" t="s">
        <v>60</v>
      </c>
      <c r="E792" t="s">
        <v>48</v>
      </c>
      <c r="F792" t="s">
        <v>49</v>
      </c>
      <c r="G792" t="s">
        <v>25</v>
      </c>
      <c r="H792" t="s">
        <v>66</v>
      </c>
      <c r="I792" t="s">
        <v>27</v>
      </c>
      <c r="J792">
        <v>7.7</v>
      </c>
      <c r="K792">
        <v>48</v>
      </c>
      <c r="L792" t="s">
        <v>28</v>
      </c>
      <c r="M792">
        <v>1</v>
      </c>
      <c r="N792">
        <v>4.8</v>
      </c>
      <c r="O792">
        <v>350</v>
      </c>
      <c r="P792">
        <v>2695</v>
      </c>
      <c r="Q792" t="s">
        <v>51</v>
      </c>
      <c r="R792">
        <v>10</v>
      </c>
      <c r="S792" t="s">
        <v>52</v>
      </c>
      <c r="T792" t="s">
        <v>45</v>
      </c>
      <c r="U792" t="str">
        <f>TRIM(CLEAN(tbl_Operations[[#This Row],[Location]]))</f>
        <v>Pune</v>
      </c>
      <c r="V792" t="str">
        <f>TRIM(CLEAN(tbl_Operations[[#This Row],[Channel]]))</f>
        <v>Email</v>
      </c>
      <c r="W792" t="str">
        <f t="shared" si="60"/>
        <v>Compliance Request</v>
      </c>
      <c r="X792" t="str">
        <f t="shared" si="61"/>
        <v>Sales</v>
      </c>
      <c r="Y792" t="str">
        <f t="shared" si="62"/>
        <v>Within SLA</v>
      </c>
      <c r="Z792" t="str">
        <f t="shared" si="63"/>
        <v>Normal</v>
      </c>
      <c r="AA792" t="str" cm="1">
        <f t="array" ref="AA792">_xlfn.IFS(
J792&lt;=K792*0.5,"Excellent",
J792&lt;=K792,"Good",
J792&lt;=K792*1.5,"At Risk",
TRUE,"Critical"
)</f>
        <v>Excellent</v>
      </c>
      <c r="AB792" t="str">
        <f t="shared" si="64"/>
        <v>Reworked</v>
      </c>
    </row>
    <row r="793" spans="1:28" x14ac:dyDescent="0.3">
      <c r="A793" t="s">
        <v>875</v>
      </c>
      <c r="B793" s="1">
        <v>46005</v>
      </c>
      <c r="C793" t="s">
        <v>21</v>
      </c>
      <c r="D793" t="s">
        <v>47</v>
      </c>
      <c r="E793" t="s">
        <v>78</v>
      </c>
      <c r="F793" t="s">
        <v>61</v>
      </c>
      <c r="G793" t="s">
        <v>81</v>
      </c>
      <c r="H793" t="s">
        <v>66</v>
      </c>
      <c r="I793" t="s">
        <v>27</v>
      </c>
      <c r="J793">
        <v>7.3</v>
      </c>
      <c r="K793">
        <v>12</v>
      </c>
      <c r="L793" t="s">
        <v>28</v>
      </c>
      <c r="M793">
        <v>0</v>
      </c>
      <c r="N793">
        <v>5</v>
      </c>
      <c r="O793">
        <v>400</v>
      </c>
      <c r="P793">
        <v>2920</v>
      </c>
      <c r="Q793" t="s">
        <v>71</v>
      </c>
      <c r="R793">
        <v>12</v>
      </c>
      <c r="S793" t="s">
        <v>52</v>
      </c>
      <c r="T793" t="s">
        <v>102</v>
      </c>
      <c r="U793" t="str">
        <f>TRIM(CLEAN(tbl_Operations[[#This Row],[Location]]))</f>
        <v>Gurugram</v>
      </c>
      <c r="V793" t="str">
        <f>TRIM(CLEAN(tbl_Operations[[#This Row],[Channel]]))</f>
        <v>Phone</v>
      </c>
      <c r="W793" t="str">
        <f t="shared" si="60"/>
        <v>Access Request</v>
      </c>
      <c r="X793" t="str">
        <f t="shared" si="61"/>
        <v>Customer Support</v>
      </c>
      <c r="Y793" t="str">
        <f t="shared" si="62"/>
        <v>Within SLA</v>
      </c>
      <c r="Z793" t="str">
        <f t="shared" si="63"/>
        <v>Normal</v>
      </c>
      <c r="AA793" t="str" cm="1">
        <f t="array" ref="AA793">_xlfn.IFS(
J793&lt;=K793*0.5,"Excellent",
J793&lt;=K793,"Good",
J793&lt;=K793*1.5,"At Risk",
TRUE,"Critical"
)</f>
        <v>Good</v>
      </c>
      <c r="AB793" t="str">
        <f t="shared" si="64"/>
        <v>No Rework</v>
      </c>
    </row>
    <row r="794" spans="1:28" x14ac:dyDescent="0.3">
      <c r="A794" t="s">
        <v>876</v>
      </c>
      <c r="B794" s="1">
        <v>45853</v>
      </c>
      <c r="C794" t="s">
        <v>21</v>
      </c>
      <c r="D794" t="s">
        <v>55</v>
      </c>
      <c r="E794" t="s">
        <v>74</v>
      </c>
      <c r="F794" t="s">
        <v>24</v>
      </c>
      <c r="G794" t="s">
        <v>42</v>
      </c>
      <c r="H794" t="s">
        <v>75</v>
      </c>
      <c r="I794" t="s">
        <v>27</v>
      </c>
      <c r="J794">
        <v>30.4</v>
      </c>
      <c r="K794">
        <v>24</v>
      </c>
      <c r="L794" t="s">
        <v>63</v>
      </c>
      <c r="M794">
        <v>0</v>
      </c>
      <c r="N794">
        <v>3.4</v>
      </c>
      <c r="O794">
        <v>350</v>
      </c>
      <c r="P794">
        <v>10640</v>
      </c>
      <c r="Q794" t="s">
        <v>114</v>
      </c>
      <c r="R794">
        <v>7</v>
      </c>
      <c r="S794" t="s">
        <v>37</v>
      </c>
      <c r="T794" t="s">
        <v>38</v>
      </c>
      <c r="U794" t="str">
        <f>TRIM(CLEAN(tbl_Operations[[#This Row],[Location]]))</f>
        <v>Hyderabad</v>
      </c>
      <c r="V794" t="str">
        <f>TRIM(CLEAN(tbl_Operations[[#This Row],[Channel]]))</f>
        <v>Portal</v>
      </c>
      <c r="W794" t="str">
        <f t="shared" si="60"/>
        <v>System Issue</v>
      </c>
      <c r="X794" t="str">
        <f t="shared" si="61"/>
        <v>Customer Support</v>
      </c>
      <c r="Y794" t="str">
        <f t="shared" si="62"/>
        <v>SLA Breach</v>
      </c>
      <c r="Z794" t="str">
        <f t="shared" si="63"/>
        <v>Normal</v>
      </c>
      <c r="AA794" t="str" cm="1">
        <f t="array" ref="AA794">_xlfn.IFS(
J794&lt;=K794*0.5,"Excellent",
J794&lt;=K794,"Good",
J794&lt;=K794*1.5,"At Risk",
TRUE,"Critical"
)</f>
        <v>At Risk</v>
      </c>
      <c r="AB794" t="str">
        <f t="shared" si="64"/>
        <v>No Rework</v>
      </c>
    </row>
    <row r="795" spans="1:28" x14ac:dyDescent="0.3">
      <c r="A795" t="s">
        <v>877</v>
      </c>
      <c r="B795" s="1">
        <v>45946</v>
      </c>
      <c r="C795" t="s">
        <v>91</v>
      </c>
      <c r="D795" t="s">
        <v>55</v>
      </c>
      <c r="E795" t="s">
        <v>70</v>
      </c>
      <c r="F795" t="s">
        <v>24</v>
      </c>
      <c r="G795" t="s">
        <v>25</v>
      </c>
      <c r="H795" t="s">
        <v>43</v>
      </c>
      <c r="I795" t="s">
        <v>27</v>
      </c>
      <c r="J795">
        <v>31.7</v>
      </c>
      <c r="K795">
        <v>24</v>
      </c>
      <c r="L795" t="s">
        <v>63</v>
      </c>
      <c r="M795">
        <v>1</v>
      </c>
      <c r="N795">
        <v>3.9</v>
      </c>
      <c r="O795">
        <v>320</v>
      </c>
      <c r="P795">
        <v>10144</v>
      </c>
      <c r="Q795" t="s">
        <v>51</v>
      </c>
      <c r="R795">
        <v>10</v>
      </c>
      <c r="S795" t="s">
        <v>52</v>
      </c>
      <c r="T795" t="s">
        <v>84</v>
      </c>
      <c r="U795" t="str">
        <f>TRIM(CLEAN(tbl_Operations[[#This Row],[Location]]))</f>
        <v>Hyderabad</v>
      </c>
      <c r="V795" t="str">
        <f>TRIM(CLEAN(tbl_Operations[[#This Row],[Channel]]))</f>
        <v>Email</v>
      </c>
      <c r="W795" t="str">
        <f t="shared" si="60"/>
        <v>Data Correction</v>
      </c>
      <c r="X795" t="str">
        <f t="shared" si="61"/>
        <v>Operations</v>
      </c>
      <c r="Y795" t="str">
        <f t="shared" si="62"/>
        <v>SLA Breach</v>
      </c>
      <c r="Z795" t="str">
        <f t="shared" si="63"/>
        <v>Normal</v>
      </c>
      <c r="AA795" t="str" cm="1">
        <f t="array" ref="AA795">_xlfn.IFS(
J795&lt;=K795*0.5,"Excellent",
J795&lt;=K795,"Good",
J795&lt;=K795*1.5,"At Risk",
TRUE,"Critical"
)</f>
        <v>At Risk</v>
      </c>
      <c r="AB795" t="str">
        <f t="shared" si="64"/>
        <v>Reworked</v>
      </c>
    </row>
    <row r="796" spans="1:28" x14ac:dyDescent="0.3">
      <c r="A796" t="s">
        <v>878</v>
      </c>
      <c r="B796" s="1">
        <v>45918</v>
      </c>
      <c r="C796" t="s">
        <v>91</v>
      </c>
      <c r="D796" t="s">
        <v>73</v>
      </c>
      <c r="E796" t="s">
        <v>35</v>
      </c>
      <c r="F796" t="s">
        <v>61</v>
      </c>
      <c r="G796" t="s">
        <v>25</v>
      </c>
      <c r="H796" t="s">
        <v>75</v>
      </c>
      <c r="I796" t="s">
        <v>27</v>
      </c>
      <c r="J796">
        <v>2.7</v>
      </c>
      <c r="K796">
        <v>12</v>
      </c>
      <c r="L796" t="s">
        <v>28</v>
      </c>
      <c r="M796">
        <v>0</v>
      </c>
      <c r="N796">
        <v>5</v>
      </c>
      <c r="O796">
        <v>350</v>
      </c>
      <c r="P796">
        <v>945</v>
      </c>
      <c r="Q796" t="s">
        <v>83</v>
      </c>
      <c r="R796">
        <v>9</v>
      </c>
      <c r="S796" t="s">
        <v>37</v>
      </c>
      <c r="T796" t="s">
        <v>84</v>
      </c>
      <c r="U796" t="str">
        <f>TRIM(CLEAN(tbl_Operations[[#This Row],[Location]]))</f>
        <v>Chennai</v>
      </c>
      <c r="V796" t="str">
        <f>TRIM(CLEAN(tbl_Operations[[#This Row],[Channel]]))</f>
        <v>Email</v>
      </c>
      <c r="W796" t="str">
        <f t="shared" si="60"/>
        <v>Employee Query</v>
      </c>
      <c r="X796" t="str">
        <f t="shared" si="61"/>
        <v>Operations</v>
      </c>
      <c r="Y796" t="str">
        <f t="shared" si="62"/>
        <v>Within SLA</v>
      </c>
      <c r="Z796" t="str">
        <f t="shared" si="63"/>
        <v>Normal</v>
      </c>
      <c r="AA796" t="str" cm="1">
        <f t="array" ref="AA796">_xlfn.IFS(
J796&lt;=K796*0.5,"Excellent",
J796&lt;=K796,"Good",
J796&lt;=K796*1.5,"At Risk",
TRUE,"Critical"
)</f>
        <v>Excellent</v>
      </c>
      <c r="AB796" t="str">
        <f t="shared" si="64"/>
        <v>No Rework</v>
      </c>
    </row>
    <row r="797" spans="1:28" x14ac:dyDescent="0.3">
      <c r="A797" t="s">
        <v>879</v>
      </c>
      <c r="B797" s="1">
        <v>45930</v>
      </c>
      <c r="C797" t="s">
        <v>21</v>
      </c>
      <c r="D797" t="s">
        <v>34</v>
      </c>
      <c r="E797" t="s">
        <v>74</v>
      </c>
      <c r="F797" t="s">
        <v>24</v>
      </c>
      <c r="G797" t="s">
        <v>42</v>
      </c>
      <c r="H797" t="s">
        <v>26</v>
      </c>
      <c r="I797" t="s">
        <v>27</v>
      </c>
      <c r="J797">
        <v>8.9</v>
      </c>
      <c r="K797">
        <v>24</v>
      </c>
      <c r="L797" t="s">
        <v>28</v>
      </c>
      <c r="M797">
        <v>0</v>
      </c>
      <c r="N797">
        <v>4.8</v>
      </c>
      <c r="O797">
        <v>450</v>
      </c>
      <c r="P797">
        <v>4005</v>
      </c>
      <c r="Q797" t="s">
        <v>83</v>
      </c>
      <c r="R797">
        <v>9</v>
      </c>
      <c r="S797" t="s">
        <v>37</v>
      </c>
      <c r="T797" t="s">
        <v>38</v>
      </c>
      <c r="U797" t="str">
        <f>TRIM(CLEAN(tbl_Operations[[#This Row],[Location]]))</f>
        <v>Mumbai</v>
      </c>
      <c r="V797" t="str">
        <f>TRIM(CLEAN(tbl_Operations[[#This Row],[Channel]]))</f>
        <v>Portal</v>
      </c>
      <c r="W797" t="str">
        <f t="shared" si="60"/>
        <v>System Issue</v>
      </c>
      <c r="X797" t="str">
        <f t="shared" si="61"/>
        <v>Customer Support</v>
      </c>
      <c r="Y797" t="str">
        <f t="shared" si="62"/>
        <v>Within SLA</v>
      </c>
      <c r="Z797" t="str">
        <f t="shared" si="63"/>
        <v>Normal</v>
      </c>
      <c r="AA797" t="str" cm="1">
        <f t="array" ref="AA797">_xlfn.IFS(
J797&lt;=K797*0.5,"Excellent",
J797&lt;=K797,"Good",
J797&lt;=K797*1.5,"At Risk",
TRUE,"Critical"
)</f>
        <v>Excellent</v>
      </c>
      <c r="AB797" t="str">
        <f t="shared" si="64"/>
        <v>No Rework</v>
      </c>
    </row>
    <row r="798" spans="1:28" x14ac:dyDescent="0.3">
      <c r="A798" t="s">
        <v>880</v>
      </c>
      <c r="B798" s="1">
        <v>45973</v>
      </c>
      <c r="C798" t="s">
        <v>54</v>
      </c>
      <c r="D798" t="s">
        <v>22</v>
      </c>
      <c r="E798" t="s">
        <v>48</v>
      </c>
      <c r="F798" t="s">
        <v>24</v>
      </c>
      <c r="G798" t="s">
        <v>25</v>
      </c>
      <c r="H798" t="s">
        <v>26</v>
      </c>
      <c r="I798" t="s">
        <v>27</v>
      </c>
      <c r="J798">
        <v>14.5</v>
      </c>
      <c r="K798">
        <v>24</v>
      </c>
      <c r="L798" t="s">
        <v>28</v>
      </c>
      <c r="M798">
        <v>1</v>
      </c>
      <c r="N798">
        <v>4.9000000000000004</v>
      </c>
      <c r="O798">
        <v>450</v>
      </c>
      <c r="P798">
        <v>6525</v>
      </c>
      <c r="Q798" t="s">
        <v>67</v>
      </c>
      <c r="R798">
        <v>11</v>
      </c>
      <c r="S798" t="s">
        <v>52</v>
      </c>
      <c r="T798" t="s">
        <v>86</v>
      </c>
      <c r="U798" t="str">
        <f>TRIM(CLEAN(tbl_Operations[[#This Row],[Location]]))</f>
        <v>Noida</v>
      </c>
      <c r="V798" t="str">
        <f>TRIM(CLEAN(tbl_Operations[[#This Row],[Channel]]))</f>
        <v>Email</v>
      </c>
      <c r="W798" t="str">
        <f t="shared" si="60"/>
        <v>Compliance Request</v>
      </c>
      <c r="X798" t="str">
        <f t="shared" si="61"/>
        <v>Hr</v>
      </c>
      <c r="Y798" t="str">
        <f t="shared" si="62"/>
        <v>Within SLA</v>
      </c>
      <c r="Z798" t="str">
        <f t="shared" si="63"/>
        <v>Normal</v>
      </c>
      <c r="AA798" t="str" cm="1">
        <f t="array" ref="AA798">_xlfn.IFS(
J798&lt;=K798*0.5,"Excellent",
J798&lt;=K798,"Good",
J798&lt;=K798*1.5,"At Risk",
TRUE,"Critical"
)</f>
        <v>Good</v>
      </c>
      <c r="AB798" t="str">
        <f t="shared" si="64"/>
        <v>Reworked</v>
      </c>
    </row>
    <row r="799" spans="1:28" x14ac:dyDescent="0.3">
      <c r="A799" t="s">
        <v>881</v>
      </c>
      <c r="B799" s="1">
        <v>45998</v>
      </c>
      <c r="C799" t="s">
        <v>21</v>
      </c>
      <c r="D799" t="s">
        <v>60</v>
      </c>
      <c r="E799" t="s">
        <v>56</v>
      </c>
      <c r="F799" t="s">
        <v>61</v>
      </c>
      <c r="G799" t="s">
        <v>62</v>
      </c>
      <c r="H799" t="s">
        <v>43</v>
      </c>
      <c r="I799" t="s">
        <v>88</v>
      </c>
      <c r="J799">
        <v>12.2</v>
      </c>
      <c r="K799">
        <v>12</v>
      </c>
      <c r="L799" t="s">
        <v>63</v>
      </c>
      <c r="M799">
        <v>2</v>
      </c>
      <c r="N799">
        <v>4.5</v>
      </c>
      <c r="O799">
        <v>320</v>
      </c>
      <c r="P799">
        <v>3904</v>
      </c>
      <c r="Q799" t="s">
        <v>71</v>
      </c>
      <c r="R799">
        <v>12</v>
      </c>
      <c r="S799" t="s">
        <v>52</v>
      </c>
      <c r="T799" t="s">
        <v>102</v>
      </c>
      <c r="U799" t="str">
        <f>TRIM(CLEAN(tbl_Operations[[#This Row],[Location]]))</f>
        <v>Pune</v>
      </c>
      <c r="V799" t="str">
        <f>TRIM(CLEAN(tbl_Operations[[#This Row],[Channel]]))</f>
        <v>Teams</v>
      </c>
      <c r="W799" t="str">
        <f t="shared" si="60"/>
        <v>Vendor Query</v>
      </c>
      <c r="X799" t="str">
        <f t="shared" si="61"/>
        <v>Customer Support</v>
      </c>
      <c r="Y799" t="str">
        <f t="shared" si="62"/>
        <v>SLA Breach</v>
      </c>
      <c r="Z799" t="str">
        <f t="shared" si="63"/>
        <v>Normal</v>
      </c>
      <c r="AA799" t="str" cm="1">
        <f t="array" ref="AA799">_xlfn.IFS(
J799&lt;=K799*0.5,"Excellent",
J799&lt;=K799,"Good",
J799&lt;=K799*1.5,"At Risk",
TRUE,"Critical"
)</f>
        <v>At Risk</v>
      </c>
      <c r="AB799" t="str">
        <f t="shared" si="64"/>
        <v>Reworked</v>
      </c>
    </row>
    <row r="800" spans="1:28" x14ac:dyDescent="0.3">
      <c r="A800" t="s">
        <v>882</v>
      </c>
      <c r="B800" s="1">
        <v>45859</v>
      </c>
      <c r="C800" t="s">
        <v>91</v>
      </c>
      <c r="D800" t="s">
        <v>22</v>
      </c>
      <c r="E800" t="s">
        <v>23</v>
      </c>
      <c r="F800" t="s">
        <v>49</v>
      </c>
      <c r="G800" t="s">
        <v>42</v>
      </c>
      <c r="H800" t="s">
        <v>26</v>
      </c>
      <c r="I800" t="s">
        <v>88</v>
      </c>
      <c r="J800">
        <v>19.899999999999999</v>
      </c>
      <c r="K800">
        <v>48</v>
      </c>
      <c r="L800" t="s">
        <v>28</v>
      </c>
      <c r="M800">
        <v>2</v>
      </c>
      <c r="N800">
        <v>4.0999999999999996</v>
      </c>
      <c r="O800">
        <v>450</v>
      </c>
      <c r="P800">
        <v>8955</v>
      </c>
      <c r="Q800" t="s">
        <v>114</v>
      </c>
      <c r="R800">
        <v>7</v>
      </c>
      <c r="S800" t="s">
        <v>37</v>
      </c>
      <c r="T800" t="s">
        <v>31</v>
      </c>
      <c r="U800" t="str">
        <f>TRIM(CLEAN(tbl_Operations[[#This Row],[Location]]))</f>
        <v>Noida</v>
      </c>
      <c r="V800" t="str">
        <f>TRIM(CLEAN(tbl_Operations[[#This Row],[Channel]]))</f>
        <v>Portal</v>
      </c>
      <c r="W800" t="str">
        <f t="shared" si="60"/>
        <v>Invoice Query</v>
      </c>
      <c r="X800" t="str">
        <f t="shared" si="61"/>
        <v>Operations</v>
      </c>
      <c r="Y800" t="str">
        <f t="shared" si="62"/>
        <v>Within SLA</v>
      </c>
      <c r="Z800" t="str">
        <f t="shared" si="63"/>
        <v>Normal</v>
      </c>
      <c r="AA800" t="str" cm="1">
        <f t="array" ref="AA800">_xlfn.IFS(
J800&lt;=K800*0.5,"Excellent",
J800&lt;=K800,"Good",
J800&lt;=K800*1.5,"At Risk",
TRUE,"Critical"
)</f>
        <v>Excellent</v>
      </c>
      <c r="AB800" t="str">
        <f t="shared" si="64"/>
        <v>Reworked</v>
      </c>
    </row>
    <row r="801" spans="1:28" x14ac:dyDescent="0.3">
      <c r="A801" t="s">
        <v>883</v>
      </c>
      <c r="B801" s="1">
        <v>45870</v>
      </c>
      <c r="C801" t="s">
        <v>95</v>
      </c>
      <c r="D801" t="s">
        <v>55</v>
      </c>
      <c r="E801" t="s">
        <v>23</v>
      </c>
      <c r="F801" t="s">
        <v>49</v>
      </c>
      <c r="G801" t="s">
        <v>25</v>
      </c>
      <c r="H801" t="s">
        <v>66</v>
      </c>
      <c r="I801" t="s">
        <v>27</v>
      </c>
      <c r="J801">
        <v>18.600000000000001</v>
      </c>
      <c r="K801">
        <v>48</v>
      </c>
      <c r="L801" t="s">
        <v>28</v>
      </c>
      <c r="M801">
        <v>2</v>
      </c>
      <c r="N801">
        <v>3.7</v>
      </c>
      <c r="O801">
        <v>320</v>
      </c>
      <c r="P801">
        <v>5952</v>
      </c>
      <c r="Q801" t="s">
        <v>36</v>
      </c>
      <c r="R801">
        <v>8</v>
      </c>
      <c r="S801" t="s">
        <v>37</v>
      </c>
      <c r="T801" t="s">
        <v>45</v>
      </c>
      <c r="U801" t="str">
        <f>TRIM(CLEAN(tbl_Operations[[#This Row],[Location]]))</f>
        <v>Hyderabad</v>
      </c>
      <c r="V801" t="str">
        <f>TRIM(CLEAN(tbl_Operations[[#This Row],[Channel]]))</f>
        <v>Email</v>
      </c>
      <c r="W801" t="str">
        <f t="shared" si="60"/>
        <v>Invoice Query</v>
      </c>
      <c r="X801" t="str">
        <f t="shared" si="61"/>
        <v>Sales</v>
      </c>
      <c r="Y801" t="str">
        <f t="shared" si="62"/>
        <v>Within SLA</v>
      </c>
      <c r="Z801" t="str">
        <f t="shared" si="63"/>
        <v>Normal</v>
      </c>
      <c r="AA801" t="str" cm="1">
        <f t="array" ref="AA801">_xlfn.IFS(
J801&lt;=K801*0.5,"Excellent",
J801&lt;=K801,"Good",
J801&lt;=K801*1.5,"At Risk",
TRUE,"Critical"
)</f>
        <v>Excellent</v>
      </c>
      <c r="AB801" t="str">
        <f t="shared" si="64"/>
        <v>Reworked</v>
      </c>
    </row>
    <row r="802" spans="1:28" x14ac:dyDescent="0.3">
      <c r="A802" t="s">
        <v>884</v>
      </c>
      <c r="B802" s="1">
        <v>45993</v>
      </c>
      <c r="C802" t="s">
        <v>91</v>
      </c>
      <c r="D802" t="s">
        <v>34</v>
      </c>
      <c r="E802" t="s">
        <v>70</v>
      </c>
      <c r="F802" t="s">
        <v>49</v>
      </c>
      <c r="G802" t="s">
        <v>25</v>
      </c>
      <c r="H802" t="s">
        <v>26</v>
      </c>
      <c r="I802" t="s">
        <v>27</v>
      </c>
      <c r="J802">
        <v>10.8</v>
      </c>
      <c r="K802">
        <v>48</v>
      </c>
      <c r="L802" t="s">
        <v>28</v>
      </c>
      <c r="M802">
        <v>1</v>
      </c>
      <c r="N802">
        <v>4.0999999999999996</v>
      </c>
      <c r="O802">
        <v>350</v>
      </c>
      <c r="P802">
        <v>3780</v>
      </c>
      <c r="Q802" t="s">
        <v>71</v>
      </c>
      <c r="R802">
        <v>12</v>
      </c>
      <c r="S802" t="s">
        <v>52</v>
      </c>
      <c r="T802" t="s">
        <v>38</v>
      </c>
      <c r="U802" t="str">
        <f>TRIM(CLEAN(tbl_Operations[[#This Row],[Location]]))</f>
        <v>Mumbai</v>
      </c>
      <c r="V802" t="str">
        <f>TRIM(CLEAN(tbl_Operations[[#This Row],[Channel]]))</f>
        <v>Email</v>
      </c>
      <c r="W802" t="str">
        <f t="shared" si="60"/>
        <v>Data Correction</v>
      </c>
      <c r="X802" t="str">
        <f t="shared" si="61"/>
        <v>Operations</v>
      </c>
      <c r="Y802" t="str">
        <f t="shared" si="62"/>
        <v>Within SLA</v>
      </c>
      <c r="Z802" t="str">
        <f t="shared" si="63"/>
        <v>Normal</v>
      </c>
      <c r="AA802" t="str" cm="1">
        <f t="array" ref="AA802">_xlfn.IFS(
J802&lt;=K802*0.5,"Excellent",
J802&lt;=K802,"Good",
J802&lt;=K802*1.5,"At Risk",
TRUE,"Critical"
)</f>
        <v>Excellent</v>
      </c>
      <c r="AB802" t="str">
        <f t="shared" si="64"/>
        <v>Reworked</v>
      </c>
    </row>
    <row r="803" spans="1:28" x14ac:dyDescent="0.3">
      <c r="A803" t="s">
        <v>885</v>
      </c>
      <c r="B803" s="1">
        <v>45844</v>
      </c>
      <c r="C803" t="s">
        <v>77</v>
      </c>
      <c r="D803" t="s">
        <v>47</v>
      </c>
      <c r="E803" t="s">
        <v>23</v>
      </c>
      <c r="F803" t="s">
        <v>49</v>
      </c>
      <c r="G803" t="s">
        <v>25</v>
      </c>
      <c r="H803" t="s">
        <v>43</v>
      </c>
      <c r="I803" t="s">
        <v>101</v>
      </c>
      <c r="J803">
        <v>4.8</v>
      </c>
      <c r="K803">
        <v>48</v>
      </c>
      <c r="L803" t="s">
        <v>28</v>
      </c>
      <c r="M803">
        <v>0</v>
      </c>
      <c r="N803">
        <v>5</v>
      </c>
      <c r="O803">
        <v>320</v>
      </c>
      <c r="P803">
        <v>1536</v>
      </c>
      <c r="Q803" t="s">
        <v>114</v>
      </c>
      <c r="R803">
        <v>7</v>
      </c>
      <c r="S803" t="s">
        <v>37</v>
      </c>
      <c r="T803" t="s">
        <v>102</v>
      </c>
      <c r="U803" t="str">
        <f>TRIM(CLEAN(tbl_Operations[[#This Row],[Location]]))</f>
        <v>Gurugram</v>
      </c>
      <c r="V803" t="str">
        <f>TRIM(CLEAN(tbl_Operations[[#This Row],[Channel]]))</f>
        <v>Email</v>
      </c>
      <c r="W803" t="str">
        <f t="shared" si="60"/>
        <v>Invoice Query</v>
      </c>
      <c r="X803" t="str">
        <f t="shared" si="61"/>
        <v>Finance</v>
      </c>
      <c r="Y803" t="str">
        <f t="shared" si="62"/>
        <v>Within SLA</v>
      </c>
      <c r="Z803" t="str">
        <f t="shared" si="63"/>
        <v>Normal</v>
      </c>
      <c r="AA803" t="str" cm="1">
        <f t="array" ref="AA803">_xlfn.IFS(
J803&lt;=K803*0.5,"Excellent",
J803&lt;=K803,"Good",
J803&lt;=K803*1.5,"At Risk",
TRUE,"Critical"
)</f>
        <v>Excellent</v>
      </c>
      <c r="AB803" t="str">
        <f t="shared" si="64"/>
        <v>No Rework</v>
      </c>
    </row>
    <row r="804" spans="1:28" x14ac:dyDescent="0.3">
      <c r="A804" t="s">
        <v>886</v>
      </c>
      <c r="B804" s="1">
        <v>45957</v>
      </c>
      <c r="C804" t="s">
        <v>21</v>
      </c>
      <c r="D804" t="s">
        <v>73</v>
      </c>
      <c r="E804" t="s">
        <v>35</v>
      </c>
      <c r="F804" t="s">
        <v>24</v>
      </c>
      <c r="G804" t="s">
        <v>25</v>
      </c>
      <c r="H804" t="s">
        <v>75</v>
      </c>
      <c r="I804" t="s">
        <v>27</v>
      </c>
      <c r="J804">
        <v>14.5</v>
      </c>
      <c r="K804">
        <v>24</v>
      </c>
      <c r="L804" t="s">
        <v>28</v>
      </c>
      <c r="M804">
        <v>0</v>
      </c>
      <c r="N804">
        <v>4.4000000000000004</v>
      </c>
      <c r="O804">
        <v>320</v>
      </c>
      <c r="P804">
        <v>4640</v>
      </c>
      <c r="Q804" t="s">
        <v>51</v>
      </c>
      <c r="R804">
        <v>10</v>
      </c>
      <c r="S804" t="s">
        <v>52</v>
      </c>
      <c r="T804" t="s">
        <v>31</v>
      </c>
      <c r="U804" t="str">
        <f>TRIM(CLEAN(tbl_Operations[[#This Row],[Location]]))</f>
        <v>Chennai</v>
      </c>
      <c r="V804" t="str">
        <f>TRIM(CLEAN(tbl_Operations[[#This Row],[Channel]]))</f>
        <v>Email</v>
      </c>
      <c r="W804" t="str">
        <f t="shared" si="60"/>
        <v>Employee Query</v>
      </c>
      <c r="X804" t="str">
        <f t="shared" si="61"/>
        <v>Customer Support</v>
      </c>
      <c r="Y804" t="str">
        <f t="shared" si="62"/>
        <v>Within SLA</v>
      </c>
      <c r="Z804" t="str">
        <f t="shared" si="63"/>
        <v>Normal</v>
      </c>
      <c r="AA804" t="str" cm="1">
        <f t="array" ref="AA804">_xlfn.IFS(
J804&lt;=K804*0.5,"Excellent",
J804&lt;=K804,"Good",
J804&lt;=K804*1.5,"At Risk",
TRUE,"Critical"
)</f>
        <v>Good</v>
      </c>
      <c r="AB804" t="str">
        <f t="shared" si="64"/>
        <v>No Rework</v>
      </c>
    </row>
    <row r="805" spans="1:28" x14ac:dyDescent="0.3">
      <c r="A805" t="s">
        <v>887</v>
      </c>
      <c r="B805" s="1">
        <v>45994</v>
      </c>
      <c r="C805" t="s">
        <v>54</v>
      </c>
      <c r="D805" t="s">
        <v>73</v>
      </c>
      <c r="E805" t="s">
        <v>74</v>
      </c>
      <c r="F805" t="s">
        <v>24</v>
      </c>
      <c r="G805" t="s">
        <v>25</v>
      </c>
      <c r="H805" t="s">
        <v>26</v>
      </c>
      <c r="I805" t="s">
        <v>101</v>
      </c>
      <c r="J805">
        <v>10.9</v>
      </c>
      <c r="K805">
        <v>24</v>
      </c>
      <c r="L805" t="s">
        <v>28</v>
      </c>
      <c r="M805">
        <v>0</v>
      </c>
      <c r="N805">
        <v>4.7</v>
      </c>
      <c r="O805">
        <v>280</v>
      </c>
      <c r="P805">
        <v>3052</v>
      </c>
      <c r="Q805" t="s">
        <v>71</v>
      </c>
      <c r="R805">
        <v>12</v>
      </c>
      <c r="S805" t="s">
        <v>52</v>
      </c>
      <c r="T805" t="s">
        <v>86</v>
      </c>
      <c r="U805" t="str">
        <f>TRIM(CLEAN(tbl_Operations[[#This Row],[Location]]))</f>
        <v>Chennai</v>
      </c>
      <c r="V805" t="str">
        <f>TRIM(CLEAN(tbl_Operations[[#This Row],[Channel]]))</f>
        <v>Email</v>
      </c>
      <c r="W805" t="str">
        <f t="shared" si="60"/>
        <v>System Issue</v>
      </c>
      <c r="X805" t="str">
        <f t="shared" si="61"/>
        <v>Hr</v>
      </c>
      <c r="Y805" t="str">
        <f t="shared" si="62"/>
        <v>Within SLA</v>
      </c>
      <c r="Z805" t="str">
        <f t="shared" si="63"/>
        <v>Normal</v>
      </c>
      <c r="AA805" t="str" cm="1">
        <f t="array" ref="AA805">_xlfn.IFS(
J805&lt;=K805*0.5,"Excellent",
J805&lt;=K805,"Good",
J805&lt;=K805*1.5,"At Risk",
TRUE,"Critical"
)</f>
        <v>Excellent</v>
      </c>
      <c r="AB805" t="str">
        <f t="shared" si="64"/>
        <v>No Rework</v>
      </c>
    </row>
    <row r="806" spans="1:28" x14ac:dyDescent="0.3">
      <c r="A806" t="s">
        <v>888</v>
      </c>
      <c r="B806" s="1">
        <v>45711</v>
      </c>
      <c r="C806" t="s">
        <v>54</v>
      </c>
      <c r="D806" t="s">
        <v>22</v>
      </c>
      <c r="E806" t="s">
        <v>78</v>
      </c>
      <c r="F806" t="s">
        <v>24</v>
      </c>
      <c r="G806" t="s">
        <v>42</v>
      </c>
      <c r="H806" t="s">
        <v>66</v>
      </c>
      <c r="I806" t="s">
        <v>88</v>
      </c>
      <c r="J806">
        <v>28.4</v>
      </c>
      <c r="K806">
        <v>24</v>
      </c>
      <c r="L806" t="s">
        <v>63</v>
      </c>
      <c r="M806">
        <v>3</v>
      </c>
      <c r="N806">
        <v>3.4</v>
      </c>
      <c r="O806">
        <v>450</v>
      </c>
      <c r="P806">
        <v>12780</v>
      </c>
      <c r="Q806" t="s">
        <v>57</v>
      </c>
      <c r="R806">
        <v>2</v>
      </c>
      <c r="S806" t="s">
        <v>58</v>
      </c>
      <c r="T806" t="s">
        <v>102</v>
      </c>
      <c r="U806" t="str">
        <f>TRIM(CLEAN(tbl_Operations[[#This Row],[Location]]))</f>
        <v>Noida</v>
      </c>
      <c r="V806" t="str">
        <f>TRIM(CLEAN(tbl_Operations[[#This Row],[Channel]]))</f>
        <v>Portal</v>
      </c>
      <c r="W806" t="str">
        <f t="shared" si="60"/>
        <v>Access Request</v>
      </c>
      <c r="X806" t="str">
        <f t="shared" si="61"/>
        <v>Hr</v>
      </c>
      <c r="Y806" t="str">
        <f t="shared" si="62"/>
        <v>SLA Breach</v>
      </c>
      <c r="Z806" t="str">
        <f t="shared" si="63"/>
        <v>Normal</v>
      </c>
      <c r="AA806" t="str" cm="1">
        <f t="array" ref="AA806">_xlfn.IFS(
J806&lt;=K806*0.5,"Excellent",
J806&lt;=K806,"Good",
J806&lt;=K806*1.5,"At Risk",
TRUE,"Critical"
)</f>
        <v>At Risk</v>
      </c>
      <c r="AB806" t="str">
        <f t="shared" si="64"/>
        <v>Reworked</v>
      </c>
    </row>
    <row r="807" spans="1:28" x14ac:dyDescent="0.3">
      <c r="A807" t="s">
        <v>889</v>
      </c>
      <c r="B807" s="1">
        <v>45849</v>
      </c>
      <c r="C807" t="s">
        <v>40</v>
      </c>
      <c r="D807" t="s">
        <v>41</v>
      </c>
      <c r="E807" t="s">
        <v>56</v>
      </c>
      <c r="F807" t="s">
        <v>49</v>
      </c>
      <c r="G807" t="s">
        <v>25</v>
      </c>
      <c r="H807" t="s">
        <v>43</v>
      </c>
      <c r="I807" t="s">
        <v>88</v>
      </c>
      <c r="J807">
        <v>28.9</v>
      </c>
      <c r="K807">
        <v>48</v>
      </c>
      <c r="L807" t="s">
        <v>28</v>
      </c>
      <c r="M807">
        <v>1</v>
      </c>
      <c r="N807">
        <v>4.0999999999999996</v>
      </c>
      <c r="O807">
        <v>280</v>
      </c>
      <c r="P807">
        <v>8092</v>
      </c>
      <c r="Q807" t="s">
        <v>114</v>
      </c>
      <c r="R807">
        <v>7</v>
      </c>
      <c r="S807" t="s">
        <v>37</v>
      </c>
      <c r="T807" t="s">
        <v>45</v>
      </c>
      <c r="U807" t="str">
        <f>TRIM(CLEAN(tbl_Operations[[#This Row],[Location]]))</f>
        <v>Bengaluru</v>
      </c>
      <c r="V807" t="str">
        <f>TRIM(CLEAN(tbl_Operations[[#This Row],[Channel]]))</f>
        <v>Email</v>
      </c>
      <c r="W807" t="str">
        <f t="shared" si="60"/>
        <v>Vendor Query</v>
      </c>
      <c r="X807" t="str">
        <f t="shared" si="61"/>
        <v>Procurement</v>
      </c>
      <c r="Y807" t="str">
        <f t="shared" si="62"/>
        <v>Within SLA</v>
      </c>
      <c r="Z807" t="str">
        <f t="shared" si="63"/>
        <v>Normal</v>
      </c>
      <c r="AA807" t="str" cm="1">
        <f t="array" ref="AA807">_xlfn.IFS(
J807&lt;=K807*0.5,"Excellent",
J807&lt;=K807,"Good",
J807&lt;=K807*1.5,"At Risk",
TRUE,"Critical"
)</f>
        <v>Good</v>
      </c>
      <c r="AB807" t="str">
        <f t="shared" si="64"/>
        <v>Reworked</v>
      </c>
    </row>
    <row r="808" spans="1:28" x14ac:dyDescent="0.3">
      <c r="A808" t="s">
        <v>890</v>
      </c>
      <c r="B808" s="1">
        <v>45982</v>
      </c>
      <c r="C808" t="s">
        <v>77</v>
      </c>
      <c r="D808" t="s">
        <v>55</v>
      </c>
      <c r="E808" t="s">
        <v>70</v>
      </c>
      <c r="F808" t="s">
        <v>49</v>
      </c>
      <c r="G808" t="s">
        <v>42</v>
      </c>
      <c r="H808" t="s">
        <v>43</v>
      </c>
      <c r="I808" t="s">
        <v>27</v>
      </c>
      <c r="J808">
        <v>11.6</v>
      </c>
      <c r="K808">
        <v>48</v>
      </c>
      <c r="L808" t="s">
        <v>28</v>
      </c>
      <c r="M808">
        <v>0</v>
      </c>
      <c r="N808">
        <v>4.4000000000000004</v>
      </c>
      <c r="O808">
        <v>350</v>
      </c>
      <c r="P808">
        <v>4060</v>
      </c>
      <c r="Q808" t="s">
        <v>67</v>
      </c>
      <c r="R808">
        <v>11</v>
      </c>
      <c r="S808" t="s">
        <v>52</v>
      </c>
      <c r="T808" t="s">
        <v>45</v>
      </c>
      <c r="U808" t="str">
        <f>TRIM(CLEAN(tbl_Operations[[#This Row],[Location]]))</f>
        <v>Hyderabad</v>
      </c>
      <c r="V808" t="str">
        <f>TRIM(CLEAN(tbl_Operations[[#This Row],[Channel]]))</f>
        <v>Portal</v>
      </c>
      <c r="W808" t="str">
        <f t="shared" si="60"/>
        <v>Data Correction</v>
      </c>
      <c r="X808" t="str">
        <f t="shared" si="61"/>
        <v>Finance</v>
      </c>
      <c r="Y808" t="str">
        <f t="shared" si="62"/>
        <v>Within SLA</v>
      </c>
      <c r="Z808" t="str">
        <f t="shared" si="63"/>
        <v>Normal</v>
      </c>
      <c r="AA808" t="str" cm="1">
        <f t="array" ref="AA808">_xlfn.IFS(
J808&lt;=K808*0.5,"Excellent",
J808&lt;=K808,"Good",
J808&lt;=K808*1.5,"At Risk",
TRUE,"Critical"
)</f>
        <v>Excellent</v>
      </c>
      <c r="AB808" t="str">
        <f t="shared" si="64"/>
        <v>No Rework</v>
      </c>
    </row>
    <row r="809" spans="1:28" x14ac:dyDescent="0.3">
      <c r="A809" t="s">
        <v>891</v>
      </c>
      <c r="B809" s="1">
        <v>45806</v>
      </c>
      <c r="C809" t="s">
        <v>54</v>
      </c>
      <c r="D809" t="s">
        <v>22</v>
      </c>
      <c r="E809" t="s">
        <v>74</v>
      </c>
      <c r="F809" t="s">
        <v>24</v>
      </c>
      <c r="G809" t="s">
        <v>62</v>
      </c>
      <c r="H809" t="s">
        <v>66</v>
      </c>
      <c r="I809" t="s">
        <v>27</v>
      </c>
      <c r="J809">
        <v>17.2</v>
      </c>
      <c r="K809">
        <v>24</v>
      </c>
      <c r="L809" t="s">
        <v>28</v>
      </c>
      <c r="M809">
        <v>0</v>
      </c>
      <c r="N809">
        <v>4.5</v>
      </c>
      <c r="O809">
        <v>320</v>
      </c>
      <c r="P809">
        <v>5504</v>
      </c>
      <c r="Q809" t="s">
        <v>44</v>
      </c>
      <c r="R809">
        <v>5</v>
      </c>
      <c r="S809" t="s">
        <v>30</v>
      </c>
      <c r="T809" t="s">
        <v>84</v>
      </c>
      <c r="U809" t="str">
        <f>TRIM(CLEAN(tbl_Operations[[#This Row],[Location]]))</f>
        <v>Noida</v>
      </c>
      <c r="V809" t="str">
        <f>TRIM(CLEAN(tbl_Operations[[#This Row],[Channel]]))</f>
        <v>Teams</v>
      </c>
      <c r="W809" t="str">
        <f t="shared" si="60"/>
        <v>System Issue</v>
      </c>
      <c r="X809" t="str">
        <f t="shared" si="61"/>
        <v>Hr</v>
      </c>
      <c r="Y809" t="str">
        <f t="shared" si="62"/>
        <v>Within SLA</v>
      </c>
      <c r="Z809" t="str">
        <f t="shared" si="63"/>
        <v>Normal</v>
      </c>
      <c r="AA809" t="str" cm="1">
        <f t="array" ref="AA809">_xlfn.IFS(
J809&lt;=K809*0.5,"Excellent",
J809&lt;=K809,"Good",
J809&lt;=K809*1.5,"At Risk",
TRUE,"Critical"
)</f>
        <v>Good</v>
      </c>
      <c r="AB809" t="str">
        <f t="shared" si="64"/>
        <v>No Rework</v>
      </c>
    </row>
    <row r="810" spans="1:28" x14ac:dyDescent="0.3">
      <c r="A810" t="s">
        <v>892</v>
      </c>
      <c r="B810" s="1">
        <v>45670</v>
      </c>
      <c r="C810" t="s">
        <v>21</v>
      </c>
      <c r="D810" t="s">
        <v>73</v>
      </c>
      <c r="E810" t="s">
        <v>23</v>
      </c>
      <c r="F810" t="s">
        <v>49</v>
      </c>
      <c r="G810" t="s">
        <v>42</v>
      </c>
      <c r="H810" t="s">
        <v>43</v>
      </c>
      <c r="I810" t="s">
        <v>27</v>
      </c>
      <c r="J810">
        <v>9.9</v>
      </c>
      <c r="K810">
        <v>48</v>
      </c>
      <c r="L810" t="s">
        <v>28</v>
      </c>
      <c r="M810">
        <v>0</v>
      </c>
      <c r="N810">
        <v>5</v>
      </c>
      <c r="O810">
        <v>280</v>
      </c>
      <c r="P810">
        <v>2772</v>
      </c>
      <c r="Q810" t="s">
        <v>64</v>
      </c>
      <c r="R810">
        <v>1</v>
      </c>
      <c r="S810" t="s">
        <v>58</v>
      </c>
      <c r="T810" t="s">
        <v>31</v>
      </c>
      <c r="U810" t="str">
        <f>TRIM(CLEAN(tbl_Operations[[#This Row],[Location]]))</f>
        <v>Chennai</v>
      </c>
      <c r="V810" t="str">
        <f>TRIM(CLEAN(tbl_Operations[[#This Row],[Channel]]))</f>
        <v>Portal</v>
      </c>
      <c r="W810" t="str">
        <f t="shared" si="60"/>
        <v>Invoice Query</v>
      </c>
      <c r="X810" t="str">
        <f t="shared" si="61"/>
        <v>Customer Support</v>
      </c>
      <c r="Y810" t="str">
        <f t="shared" si="62"/>
        <v>Within SLA</v>
      </c>
      <c r="Z810" t="str">
        <f t="shared" si="63"/>
        <v>Normal</v>
      </c>
      <c r="AA810" t="str" cm="1">
        <f t="array" ref="AA810">_xlfn.IFS(
J810&lt;=K810*0.5,"Excellent",
J810&lt;=K810,"Good",
J810&lt;=K810*1.5,"At Risk",
TRUE,"Critical"
)</f>
        <v>Excellent</v>
      </c>
      <c r="AB810" t="str">
        <f t="shared" si="64"/>
        <v>No Rework</v>
      </c>
    </row>
    <row r="811" spans="1:28" x14ac:dyDescent="0.3">
      <c r="A811" t="s">
        <v>893</v>
      </c>
      <c r="B811" s="1">
        <v>45939</v>
      </c>
      <c r="C811" t="s">
        <v>91</v>
      </c>
      <c r="D811" t="s">
        <v>41</v>
      </c>
      <c r="E811" t="s">
        <v>74</v>
      </c>
      <c r="F811" t="s">
        <v>49</v>
      </c>
      <c r="G811" t="s">
        <v>62</v>
      </c>
      <c r="H811" t="s">
        <v>66</v>
      </c>
      <c r="I811" t="s">
        <v>88</v>
      </c>
      <c r="J811">
        <v>13.1</v>
      </c>
      <c r="K811">
        <v>48</v>
      </c>
      <c r="L811" t="s">
        <v>28</v>
      </c>
      <c r="M811">
        <v>2</v>
      </c>
      <c r="N811">
        <v>3.8</v>
      </c>
      <c r="O811">
        <v>450</v>
      </c>
      <c r="P811">
        <v>5895</v>
      </c>
      <c r="Q811" t="s">
        <v>51</v>
      </c>
      <c r="R811">
        <v>10</v>
      </c>
      <c r="S811" t="s">
        <v>52</v>
      </c>
      <c r="T811" t="s">
        <v>84</v>
      </c>
      <c r="U811" t="str">
        <f>TRIM(CLEAN(tbl_Operations[[#This Row],[Location]]))</f>
        <v>Bengaluru</v>
      </c>
      <c r="V811" t="str">
        <f>TRIM(CLEAN(tbl_Operations[[#This Row],[Channel]]))</f>
        <v>Teams</v>
      </c>
      <c r="W811" t="str">
        <f t="shared" si="60"/>
        <v>System Issue</v>
      </c>
      <c r="X811" t="str">
        <f t="shared" si="61"/>
        <v>Operations</v>
      </c>
      <c r="Y811" t="str">
        <f t="shared" si="62"/>
        <v>Within SLA</v>
      </c>
      <c r="Z811" t="str">
        <f t="shared" si="63"/>
        <v>Normal</v>
      </c>
      <c r="AA811" t="str" cm="1">
        <f t="array" ref="AA811">_xlfn.IFS(
J811&lt;=K811*0.5,"Excellent",
J811&lt;=K811,"Good",
J811&lt;=K811*1.5,"At Risk",
TRUE,"Critical"
)</f>
        <v>Excellent</v>
      </c>
      <c r="AB811" t="str">
        <f t="shared" si="64"/>
        <v>Reworked</v>
      </c>
    </row>
    <row r="812" spans="1:28" x14ac:dyDescent="0.3">
      <c r="A812" t="s">
        <v>894</v>
      </c>
      <c r="B812" s="1">
        <v>46013</v>
      </c>
      <c r="C812" t="s">
        <v>40</v>
      </c>
      <c r="D812" t="s">
        <v>73</v>
      </c>
      <c r="E812" t="s">
        <v>92</v>
      </c>
      <c r="F812" t="s">
        <v>49</v>
      </c>
      <c r="G812" t="s">
        <v>81</v>
      </c>
      <c r="H812" t="s">
        <v>50</v>
      </c>
      <c r="I812" t="s">
        <v>101</v>
      </c>
      <c r="J812">
        <v>9.1</v>
      </c>
      <c r="K812">
        <v>48</v>
      </c>
      <c r="L812" t="s">
        <v>28</v>
      </c>
      <c r="M812">
        <v>1</v>
      </c>
      <c r="N812">
        <v>4.8</v>
      </c>
      <c r="O812">
        <v>320</v>
      </c>
      <c r="P812">
        <v>2912</v>
      </c>
      <c r="Q812" t="s">
        <v>71</v>
      </c>
      <c r="R812">
        <v>12</v>
      </c>
      <c r="S812" t="s">
        <v>52</v>
      </c>
      <c r="T812" t="s">
        <v>31</v>
      </c>
      <c r="U812" t="str">
        <f>TRIM(CLEAN(tbl_Operations[[#This Row],[Location]]))</f>
        <v>Chennai</v>
      </c>
      <c r="V812" t="str">
        <f>TRIM(CLEAN(tbl_Operations[[#This Row],[Channel]]))</f>
        <v>Phone</v>
      </c>
      <c r="W812" t="str">
        <f t="shared" si="60"/>
        <v>Report Request</v>
      </c>
      <c r="X812" t="str">
        <f t="shared" si="61"/>
        <v>Procurement</v>
      </c>
      <c r="Y812" t="str">
        <f t="shared" si="62"/>
        <v>Within SLA</v>
      </c>
      <c r="Z812" t="str">
        <f t="shared" si="63"/>
        <v>Normal</v>
      </c>
      <c r="AA812" t="str" cm="1">
        <f t="array" ref="AA812">_xlfn.IFS(
J812&lt;=K812*0.5,"Excellent",
J812&lt;=K812,"Good",
J812&lt;=K812*1.5,"At Risk",
TRUE,"Critical"
)</f>
        <v>Excellent</v>
      </c>
      <c r="AB812" t="str">
        <f t="shared" si="64"/>
        <v>Reworked</v>
      </c>
    </row>
    <row r="813" spans="1:28" x14ac:dyDescent="0.3">
      <c r="A813" t="s">
        <v>895</v>
      </c>
      <c r="B813" s="1">
        <v>45751</v>
      </c>
      <c r="C813" t="s">
        <v>91</v>
      </c>
      <c r="D813" t="s">
        <v>41</v>
      </c>
      <c r="E813" t="s">
        <v>48</v>
      </c>
      <c r="F813" t="s">
        <v>541</v>
      </c>
      <c r="G813" t="s">
        <v>25</v>
      </c>
      <c r="H813" t="s">
        <v>43</v>
      </c>
      <c r="I813" t="s">
        <v>27</v>
      </c>
      <c r="J813">
        <v>22.5</v>
      </c>
      <c r="K813">
        <v>24</v>
      </c>
      <c r="L813" t="s">
        <v>28</v>
      </c>
      <c r="M813">
        <v>1</v>
      </c>
      <c r="N813">
        <v>3.7</v>
      </c>
      <c r="O813">
        <v>350</v>
      </c>
      <c r="P813">
        <v>7875</v>
      </c>
      <c r="Q813" t="s">
        <v>89</v>
      </c>
      <c r="R813">
        <v>4</v>
      </c>
      <c r="S813" t="s">
        <v>30</v>
      </c>
      <c r="T813" t="s">
        <v>45</v>
      </c>
      <c r="U813" t="str">
        <f>TRIM(CLEAN(tbl_Operations[[#This Row],[Location]]))</f>
        <v>Bengaluru</v>
      </c>
      <c r="V813" t="str">
        <f>TRIM(CLEAN(tbl_Operations[[#This Row],[Channel]]))</f>
        <v>Email</v>
      </c>
      <c r="W813" t="str">
        <f t="shared" si="60"/>
        <v>Compliance Request</v>
      </c>
      <c r="X813" t="str">
        <f t="shared" si="61"/>
        <v>Operations</v>
      </c>
      <c r="Y813" t="str">
        <f t="shared" si="62"/>
        <v>Within SLA</v>
      </c>
      <c r="Z813" t="str">
        <f t="shared" si="63"/>
        <v>Normal</v>
      </c>
      <c r="AA813" t="str" cm="1">
        <f t="array" ref="AA813">_xlfn.IFS(
J813&lt;=K813*0.5,"Excellent",
J813&lt;=K813,"Good",
J813&lt;=K813*1.5,"At Risk",
TRUE,"Critical"
)</f>
        <v>Good</v>
      </c>
      <c r="AB813" t="str">
        <f t="shared" si="64"/>
        <v>Reworked</v>
      </c>
    </row>
    <row r="814" spans="1:28" x14ac:dyDescent="0.3">
      <c r="A814" t="s">
        <v>896</v>
      </c>
      <c r="B814" s="1">
        <v>45867</v>
      </c>
      <c r="C814" t="s">
        <v>77</v>
      </c>
      <c r="D814" t="s">
        <v>34</v>
      </c>
      <c r="E814" t="s">
        <v>35</v>
      </c>
      <c r="F814" t="s">
        <v>24</v>
      </c>
      <c r="G814" t="s">
        <v>25</v>
      </c>
      <c r="H814" t="s">
        <v>75</v>
      </c>
      <c r="I814" t="s">
        <v>27</v>
      </c>
      <c r="J814">
        <v>5.9</v>
      </c>
      <c r="K814">
        <v>24</v>
      </c>
      <c r="L814" t="s">
        <v>28</v>
      </c>
      <c r="M814">
        <v>0</v>
      </c>
      <c r="N814">
        <v>4.7</v>
      </c>
      <c r="O814">
        <v>280</v>
      </c>
      <c r="P814">
        <v>1652</v>
      </c>
      <c r="Q814" t="s">
        <v>114</v>
      </c>
      <c r="R814">
        <v>7</v>
      </c>
      <c r="S814" t="s">
        <v>37</v>
      </c>
      <c r="T814" t="s">
        <v>38</v>
      </c>
      <c r="U814" t="str">
        <f>TRIM(CLEAN(tbl_Operations[[#This Row],[Location]]))</f>
        <v>Mumbai</v>
      </c>
      <c r="V814" t="str">
        <f>TRIM(CLEAN(tbl_Operations[[#This Row],[Channel]]))</f>
        <v>Email</v>
      </c>
      <c r="W814" t="str">
        <f t="shared" si="60"/>
        <v>Employee Query</v>
      </c>
      <c r="X814" t="str">
        <f t="shared" si="61"/>
        <v>Finance</v>
      </c>
      <c r="Y814" t="str">
        <f t="shared" si="62"/>
        <v>Within SLA</v>
      </c>
      <c r="Z814" t="str">
        <f t="shared" si="63"/>
        <v>Normal</v>
      </c>
      <c r="AA814" t="str" cm="1">
        <f t="array" ref="AA814">_xlfn.IFS(
J814&lt;=K814*0.5,"Excellent",
J814&lt;=K814,"Good",
J814&lt;=K814*1.5,"At Risk",
TRUE,"Critical"
)</f>
        <v>Excellent</v>
      </c>
      <c r="AB814" t="str">
        <f t="shared" si="64"/>
        <v>No Rework</v>
      </c>
    </row>
    <row r="815" spans="1:28" x14ac:dyDescent="0.3">
      <c r="A815" t="s">
        <v>897</v>
      </c>
      <c r="B815" s="1">
        <v>46022</v>
      </c>
      <c r="C815" t="s">
        <v>54</v>
      </c>
      <c r="D815" t="s">
        <v>34</v>
      </c>
      <c r="E815" t="s">
        <v>70</v>
      </c>
      <c r="F815" t="s">
        <v>61</v>
      </c>
      <c r="G815" t="s">
        <v>62</v>
      </c>
      <c r="H815" t="s">
        <v>43</v>
      </c>
      <c r="I815" t="s">
        <v>27</v>
      </c>
      <c r="J815">
        <v>11.1</v>
      </c>
      <c r="K815">
        <v>12</v>
      </c>
      <c r="L815" t="s">
        <v>28</v>
      </c>
      <c r="M815">
        <v>0</v>
      </c>
      <c r="N815">
        <v>4.5999999999999996</v>
      </c>
      <c r="O815">
        <v>400</v>
      </c>
      <c r="P815">
        <v>4440</v>
      </c>
      <c r="Q815" t="s">
        <v>71</v>
      </c>
      <c r="R815">
        <v>12</v>
      </c>
      <c r="S815" t="s">
        <v>52</v>
      </c>
      <c r="T815" t="s">
        <v>86</v>
      </c>
      <c r="U815" t="str">
        <f>TRIM(CLEAN(tbl_Operations[[#This Row],[Location]]))</f>
        <v>Mumbai</v>
      </c>
      <c r="V815" t="str">
        <f>TRIM(CLEAN(tbl_Operations[[#This Row],[Channel]]))</f>
        <v>Teams</v>
      </c>
      <c r="W815" t="str">
        <f t="shared" si="60"/>
        <v>Data Correction</v>
      </c>
      <c r="X815" t="str">
        <f t="shared" si="61"/>
        <v>Hr</v>
      </c>
      <c r="Y815" t="str">
        <f t="shared" si="62"/>
        <v>Within SLA</v>
      </c>
      <c r="Z815" t="str">
        <f t="shared" si="63"/>
        <v>Normal</v>
      </c>
      <c r="AA815" t="str" cm="1">
        <f t="array" ref="AA815">_xlfn.IFS(
J815&lt;=K815*0.5,"Excellent",
J815&lt;=K815,"Good",
J815&lt;=K815*1.5,"At Risk",
TRUE,"Critical"
)</f>
        <v>Good</v>
      </c>
      <c r="AB815" t="str">
        <f t="shared" si="64"/>
        <v>No Rework</v>
      </c>
    </row>
    <row r="816" spans="1:28" x14ac:dyDescent="0.3">
      <c r="A816" t="s">
        <v>898</v>
      </c>
      <c r="B816" s="1">
        <v>45745</v>
      </c>
      <c r="C816" t="s">
        <v>33</v>
      </c>
      <c r="D816" t="s">
        <v>73</v>
      </c>
      <c r="E816" t="s">
        <v>48</v>
      </c>
      <c r="F816" t="s">
        <v>24</v>
      </c>
      <c r="G816" t="s">
        <v>42</v>
      </c>
      <c r="H816" t="s">
        <v>43</v>
      </c>
      <c r="I816" t="s">
        <v>27</v>
      </c>
      <c r="J816">
        <v>40.9</v>
      </c>
      <c r="K816">
        <v>24</v>
      </c>
      <c r="L816" t="s">
        <v>63</v>
      </c>
      <c r="M816">
        <v>1</v>
      </c>
      <c r="N816">
        <v>4.4000000000000004</v>
      </c>
      <c r="O816">
        <v>320</v>
      </c>
      <c r="P816">
        <v>13088</v>
      </c>
      <c r="Q816" t="s">
        <v>79</v>
      </c>
      <c r="R816">
        <v>3</v>
      </c>
      <c r="S816" t="s">
        <v>58</v>
      </c>
      <c r="T816" t="s">
        <v>68</v>
      </c>
      <c r="U816" t="str">
        <f>TRIM(CLEAN(tbl_Operations[[#This Row],[Location]]))</f>
        <v>Chennai</v>
      </c>
      <c r="V816" t="str">
        <f>TRIM(CLEAN(tbl_Operations[[#This Row],[Channel]]))</f>
        <v>Portal</v>
      </c>
      <c r="W816" t="str">
        <f t="shared" si="60"/>
        <v>Compliance Request</v>
      </c>
      <c r="X816" t="str">
        <f t="shared" si="61"/>
        <v>It</v>
      </c>
      <c r="Y816" t="str">
        <f t="shared" si="62"/>
        <v>SLA Breach</v>
      </c>
      <c r="Z816" t="str">
        <f t="shared" si="63"/>
        <v>Normal</v>
      </c>
      <c r="AA816" t="str" cm="1">
        <f t="array" ref="AA816">_xlfn.IFS(
J816&lt;=K816*0.5,"Excellent",
J816&lt;=K816,"Good",
J816&lt;=K816*1.5,"At Risk",
TRUE,"Critical"
)</f>
        <v>Critical</v>
      </c>
      <c r="AB816" t="str">
        <f t="shared" si="64"/>
        <v>Reworked</v>
      </c>
    </row>
    <row r="817" spans="1:28" x14ac:dyDescent="0.3">
      <c r="A817" t="s">
        <v>899</v>
      </c>
      <c r="B817" s="1">
        <v>46005</v>
      </c>
      <c r="C817" t="s">
        <v>21</v>
      </c>
      <c r="D817" t="s">
        <v>34</v>
      </c>
      <c r="E817" t="s">
        <v>48</v>
      </c>
      <c r="F817" t="s">
        <v>49</v>
      </c>
      <c r="G817" t="s">
        <v>62</v>
      </c>
      <c r="H817" t="s">
        <v>75</v>
      </c>
      <c r="I817" t="s">
        <v>27</v>
      </c>
      <c r="J817">
        <v>3.7</v>
      </c>
      <c r="K817">
        <v>48</v>
      </c>
      <c r="L817" t="s">
        <v>28</v>
      </c>
      <c r="M817">
        <v>0</v>
      </c>
      <c r="N817">
        <v>5</v>
      </c>
      <c r="O817">
        <v>450</v>
      </c>
      <c r="P817">
        <v>1665</v>
      </c>
      <c r="Q817" t="s">
        <v>71</v>
      </c>
      <c r="R817">
        <v>12</v>
      </c>
      <c r="S817" t="s">
        <v>52</v>
      </c>
      <c r="T817" t="s">
        <v>102</v>
      </c>
      <c r="U817" t="str">
        <f>TRIM(CLEAN(tbl_Operations[[#This Row],[Location]]))</f>
        <v>Mumbai</v>
      </c>
      <c r="V817" t="str">
        <f>TRIM(CLEAN(tbl_Operations[[#This Row],[Channel]]))</f>
        <v>Teams</v>
      </c>
      <c r="W817" t="str">
        <f t="shared" si="60"/>
        <v>Compliance Request</v>
      </c>
      <c r="X817" t="str">
        <f t="shared" si="61"/>
        <v>Customer Support</v>
      </c>
      <c r="Y817" t="str">
        <f t="shared" si="62"/>
        <v>Within SLA</v>
      </c>
      <c r="Z817" t="str">
        <f t="shared" si="63"/>
        <v>Normal</v>
      </c>
      <c r="AA817" t="str" cm="1">
        <f t="array" ref="AA817">_xlfn.IFS(
J817&lt;=K817*0.5,"Excellent",
J817&lt;=K817,"Good",
J817&lt;=K817*1.5,"At Risk",
TRUE,"Critical"
)</f>
        <v>Excellent</v>
      </c>
      <c r="AB817" t="str">
        <f t="shared" si="64"/>
        <v>No Rework</v>
      </c>
    </row>
    <row r="818" spans="1:28" x14ac:dyDescent="0.3">
      <c r="A818" t="s">
        <v>900</v>
      </c>
      <c r="B818" s="1">
        <v>45970</v>
      </c>
      <c r="C818" t="s">
        <v>95</v>
      </c>
      <c r="D818" t="s">
        <v>60</v>
      </c>
      <c r="E818" t="s">
        <v>92</v>
      </c>
      <c r="F818" t="s">
        <v>24</v>
      </c>
      <c r="G818" t="s">
        <v>42</v>
      </c>
      <c r="H818" t="s">
        <v>50</v>
      </c>
      <c r="I818" t="s">
        <v>27</v>
      </c>
      <c r="J818">
        <v>14.1</v>
      </c>
      <c r="K818">
        <v>24</v>
      </c>
      <c r="L818" t="s">
        <v>28</v>
      </c>
      <c r="M818">
        <v>1</v>
      </c>
      <c r="N818">
        <v>5</v>
      </c>
      <c r="O818">
        <v>350</v>
      </c>
      <c r="P818">
        <v>4935</v>
      </c>
      <c r="Q818" t="s">
        <v>67</v>
      </c>
      <c r="R818">
        <v>11</v>
      </c>
      <c r="S818" t="s">
        <v>52</v>
      </c>
      <c r="T818" t="s">
        <v>102</v>
      </c>
      <c r="U818" t="str">
        <f>TRIM(CLEAN(tbl_Operations[[#This Row],[Location]]))</f>
        <v>Pune</v>
      </c>
      <c r="V818" t="str">
        <f>TRIM(CLEAN(tbl_Operations[[#This Row],[Channel]]))</f>
        <v>Portal</v>
      </c>
      <c r="W818" t="str">
        <f t="shared" si="60"/>
        <v>Report Request</v>
      </c>
      <c r="X818" t="str">
        <f t="shared" si="61"/>
        <v>Sales</v>
      </c>
      <c r="Y818" t="str">
        <f t="shared" si="62"/>
        <v>Within SLA</v>
      </c>
      <c r="Z818" t="str">
        <f t="shared" si="63"/>
        <v>Normal</v>
      </c>
      <c r="AA818" t="str" cm="1">
        <f t="array" ref="AA818">_xlfn.IFS(
J818&lt;=K818*0.5,"Excellent",
J818&lt;=K818,"Good",
J818&lt;=K818*1.5,"At Risk",
TRUE,"Critical"
)</f>
        <v>Good</v>
      </c>
      <c r="AB818" t="str">
        <f t="shared" si="64"/>
        <v>Reworked</v>
      </c>
    </row>
    <row r="819" spans="1:28" x14ac:dyDescent="0.3">
      <c r="A819" t="s">
        <v>901</v>
      </c>
      <c r="B819" s="1">
        <v>45960</v>
      </c>
      <c r="C819" t="s">
        <v>95</v>
      </c>
      <c r="D819" t="s">
        <v>73</v>
      </c>
      <c r="E819" t="s">
        <v>92</v>
      </c>
      <c r="F819" t="s">
        <v>49</v>
      </c>
      <c r="G819" t="s">
        <v>42</v>
      </c>
      <c r="H819" t="s">
        <v>75</v>
      </c>
      <c r="I819" t="s">
        <v>27</v>
      </c>
      <c r="J819">
        <v>10.199999999999999</v>
      </c>
      <c r="K819">
        <v>48</v>
      </c>
      <c r="L819" t="s">
        <v>28</v>
      </c>
      <c r="M819">
        <v>0</v>
      </c>
      <c r="N819">
        <v>4.4000000000000004</v>
      </c>
      <c r="O819">
        <v>350</v>
      </c>
      <c r="P819">
        <v>3570</v>
      </c>
      <c r="Q819" t="s">
        <v>51</v>
      </c>
      <c r="R819">
        <v>10</v>
      </c>
      <c r="S819" t="s">
        <v>52</v>
      </c>
      <c r="T819" t="s">
        <v>84</v>
      </c>
      <c r="U819" t="str">
        <f>TRIM(CLEAN(tbl_Operations[[#This Row],[Location]]))</f>
        <v>Chennai</v>
      </c>
      <c r="V819" t="str">
        <f>TRIM(CLEAN(tbl_Operations[[#This Row],[Channel]]))</f>
        <v>Portal</v>
      </c>
      <c r="W819" t="str">
        <f t="shared" si="60"/>
        <v>Report Request</v>
      </c>
      <c r="X819" t="str">
        <f t="shared" si="61"/>
        <v>Sales</v>
      </c>
      <c r="Y819" t="str">
        <f t="shared" si="62"/>
        <v>Within SLA</v>
      </c>
      <c r="Z819" t="str">
        <f t="shared" si="63"/>
        <v>Normal</v>
      </c>
      <c r="AA819" t="str" cm="1">
        <f t="array" ref="AA819">_xlfn.IFS(
J819&lt;=K819*0.5,"Excellent",
J819&lt;=K819,"Good",
J819&lt;=K819*1.5,"At Risk",
TRUE,"Critical"
)</f>
        <v>Excellent</v>
      </c>
      <c r="AB819" t="str">
        <f t="shared" si="64"/>
        <v>No Rework</v>
      </c>
    </row>
    <row r="820" spans="1:28" x14ac:dyDescent="0.3">
      <c r="A820" t="s">
        <v>902</v>
      </c>
      <c r="B820" s="1">
        <v>45950</v>
      </c>
      <c r="C820" t="s">
        <v>21</v>
      </c>
      <c r="D820" t="s">
        <v>34</v>
      </c>
      <c r="E820" t="s">
        <v>23</v>
      </c>
      <c r="F820" t="s">
        <v>49</v>
      </c>
      <c r="G820" t="s">
        <v>25</v>
      </c>
      <c r="H820" t="s">
        <v>50</v>
      </c>
      <c r="I820" t="s">
        <v>27</v>
      </c>
      <c r="J820">
        <v>6.1</v>
      </c>
      <c r="K820">
        <v>48</v>
      </c>
      <c r="L820" t="s">
        <v>28</v>
      </c>
      <c r="M820">
        <v>0</v>
      </c>
      <c r="N820">
        <v>4.9000000000000004</v>
      </c>
      <c r="O820">
        <v>350</v>
      </c>
      <c r="P820">
        <v>2135</v>
      </c>
      <c r="Q820" t="s">
        <v>51</v>
      </c>
      <c r="R820">
        <v>10</v>
      </c>
      <c r="S820" t="s">
        <v>52</v>
      </c>
      <c r="T820" t="s">
        <v>31</v>
      </c>
      <c r="U820" t="str">
        <f>TRIM(CLEAN(tbl_Operations[[#This Row],[Location]]))</f>
        <v>Mumbai</v>
      </c>
      <c r="V820" t="str">
        <f>TRIM(CLEAN(tbl_Operations[[#This Row],[Channel]]))</f>
        <v>Email</v>
      </c>
      <c r="W820" t="str">
        <f t="shared" si="60"/>
        <v>Invoice Query</v>
      </c>
      <c r="X820" t="str">
        <f t="shared" si="61"/>
        <v>Customer Support</v>
      </c>
      <c r="Y820" t="str">
        <f t="shared" si="62"/>
        <v>Within SLA</v>
      </c>
      <c r="Z820" t="str">
        <f t="shared" si="63"/>
        <v>Normal</v>
      </c>
      <c r="AA820" t="str" cm="1">
        <f t="array" ref="AA820">_xlfn.IFS(
J820&lt;=K820*0.5,"Excellent",
J820&lt;=K820,"Good",
J820&lt;=K820*1.5,"At Risk",
TRUE,"Critical"
)</f>
        <v>Excellent</v>
      </c>
      <c r="AB820" t="str">
        <f t="shared" si="64"/>
        <v>No Rework</v>
      </c>
    </row>
    <row r="821" spans="1:28" x14ac:dyDescent="0.3">
      <c r="A821" t="s">
        <v>903</v>
      </c>
      <c r="B821" s="1">
        <v>45677</v>
      </c>
      <c r="C821" t="s">
        <v>77</v>
      </c>
      <c r="D821" t="s">
        <v>73</v>
      </c>
      <c r="E821" t="s">
        <v>74</v>
      </c>
      <c r="F821" t="s">
        <v>61</v>
      </c>
      <c r="G821" t="s">
        <v>25</v>
      </c>
      <c r="H821" t="s">
        <v>75</v>
      </c>
      <c r="I821" t="s">
        <v>27</v>
      </c>
      <c r="J821">
        <v>4.7</v>
      </c>
      <c r="K821">
        <v>12</v>
      </c>
      <c r="L821" t="s">
        <v>28</v>
      </c>
      <c r="M821">
        <v>0</v>
      </c>
      <c r="N821">
        <v>5</v>
      </c>
      <c r="O821">
        <v>400</v>
      </c>
      <c r="P821">
        <v>1880</v>
      </c>
      <c r="Q821" t="s">
        <v>64</v>
      </c>
      <c r="R821">
        <v>1</v>
      </c>
      <c r="S821" t="s">
        <v>58</v>
      </c>
      <c r="T821" t="s">
        <v>31</v>
      </c>
      <c r="U821" t="str">
        <f>TRIM(CLEAN(tbl_Operations[[#This Row],[Location]]))</f>
        <v>Chennai</v>
      </c>
      <c r="V821" t="str">
        <f>TRIM(CLEAN(tbl_Operations[[#This Row],[Channel]]))</f>
        <v>Email</v>
      </c>
      <c r="W821" t="str">
        <f t="shared" si="60"/>
        <v>System Issue</v>
      </c>
      <c r="X821" t="str">
        <f t="shared" si="61"/>
        <v>Finance</v>
      </c>
      <c r="Y821" t="str">
        <f t="shared" si="62"/>
        <v>Within SLA</v>
      </c>
      <c r="Z821" t="str">
        <f t="shared" si="63"/>
        <v>Normal</v>
      </c>
      <c r="AA821" t="str" cm="1">
        <f t="array" ref="AA821">_xlfn.IFS(
J821&lt;=K821*0.5,"Excellent",
J821&lt;=K821,"Good",
J821&lt;=K821*1.5,"At Risk",
TRUE,"Critical"
)</f>
        <v>Excellent</v>
      </c>
      <c r="AB821" t="str">
        <f t="shared" si="64"/>
        <v>No Rework</v>
      </c>
    </row>
    <row r="822" spans="1:28" x14ac:dyDescent="0.3">
      <c r="A822" t="s">
        <v>904</v>
      </c>
      <c r="B822" s="1">
        <v>45695</v>
      </c>
      <c r="C822" t="s">
        <v>40</v>
      </c>
      <c r="D822" t="s">
        <v>60</v>
      </c>
      <c r="E822" t="s">
        <v>48</v>
      </c>
      <c r="F822" t="s">
        <v>24</v>
      </c>
      <c r="G822" t="s">
        <v>25</v>
      </c>
      <c r="H822" t="s">
        <v>50</v>
      </c>
      <c r="I822" t="s">
        <v>27</v>
      </c>
      <c r="J822">
        <v>21.9</v>
      </c>
      <c r="K822">
        <v>24</v>
      </c>
      <c r="L822" t="s">
        <v>28</v>
      </c>
      <c r="M822">
        <v>0</v>
      </c>
      <c r="N822">
        <v>3.7</v>
      </c>
      <c r="O822">
        <v>400</v>
      </c>
      <c r="P822">
        <v>8760</v>
      </c>
      <c r="Q822" t="s">
        <v>57</v>
      </c>
      <c r="R822">
        <v>2</v>
      </c>
      <c r="S822" t="s">
        <v>58</v>
      </c>
      <c r="T822" t="s">
        <v>45</v>
      </c>
      <c r="U822" t="str">
        <f>TRIM(CLEAN(tbl_Operations[[#This Row],[Location]]))</f>
        <v>Pune</v>
      </c>
      <c r="V822" t="str">
        <f>TRIM(CLEAN(tbl_Operations[[#This Row],[Channel]]))</f>
        <v>Email</v>
      </c>
      <c r="W822" t="str">
        <f t="shared" si="60"/>
        <v>Compliance Request</v>
      </c>
      <c r="X822" t="str">
        <f t="shared" si="61"/>
        <v>Procurement</v>
      </c>
      <c r="Y822" t="str">
        <f t="shared" si="62"/>
        <v>Within SLA</v>
      </c>
      <c r="Z822" t="str">
        <f t="shared" si="63"/>
        <v>Normal</v>
      </c>
      <c r="AA822" t="str" cm="1">
        <f t="array" ref="AA822">_xlfn.IFS(
J822&lt;=K822*0.5,"Excellent",
J822&lt;=K822,"Good",
J822&lt;=K822*1.5,"At Risk",
TRUE,"Critical"
)</f>
        <v>Good</v>
      </c>
      <c r="AB822" t="str">
        <f t="shared" si="64"/>
        <v>No Rework</v>
      </c>
    </row>
    <row r="823" spans="1:28" x14ac:dyDescent="0.3">
      <c r="A823" t="s">
        <v>905</v>
      </c>
      <c r="B823" s="1">
        <v>45836</v>
      </c>
      <c r="C823" t="s">
        <v>33</v>
      </c>
      <c r="D823" t="s">
        <v>34</v>
      </c>
      <c r="E823" t="s">
        <v>78</v>
      </c>
      <c r="F823" t="s">
        <v>49</v>
      </c>
      <c r="G823" t="s">
        <v>62</v>
      </c>
      <c r="H823" t="s">
        <v>26</v>
      </c>
      <c r="I823" t="s">
        <v>27</v>
      </c>
      <c r="J823">
        <v>8.6999999999999993</v>
      </c>
      <c r="K823">
        <v>48</v>
      </c>
      <c r="L823" t="s">
        <v>28</v>
      </c>
      <c r="M823">
        <v>0</v>
      </c>
      <c r="N823">
        <v>4.2</v>
      </c>
      <c r="O823">
        <v>320</v>
      </c>
      <c r="P823">
        <v>2784</v>
      </c>
      <c r="Q823" t="s">
        <v>29</v>
      </c>
      <c r="R823">
        <v>6</v>
      </c>
      <c r="S823" t="s">
        <v>30</v>
      </c>
      <c r="T823" t="s">
        <v>68</v>
      </c>
      <c r="U823" t="str">
        <f>TRIM(CLEAN(tbl_Operations[[#This Row],[Location]]))</f>
        <v>Mumbai</v>
      </c>
      <c r="V823" t="str">
        <f>TRIM(CLEAN(tbl_Operations[[#This Row],[Channel]]))</f>
        <v>Teams</v>
      </c>
      <c r="W823" t="str">
        <f t="shared" si="60"/>
        <v>Access Request</v>
      </c>
      <c r="X823" t="str">
        <f t="shared" si="61"/>
        <v>It</v>
      </c>
      <c r="Y823" t="str">
        <f t="shared" si="62"/>
        <v>Within SLA</v>
      </c>
      <c r="Z823" t="str">
        <f t="shared" si="63"/>
        <v>Normal</v>
      </c>
      <c r="AA823" t="str" cm="1">
        <f t="array" ref="AA823">_xlfn.IFS(
J823&lt;=K823*0.5,"Excellent",
J823&lt;=K823,"Good",
J823&lt;=K823*1.5,"At Risk",
TRUE,"Critical"
)</f>
        <v>Excellent</v>
      </c>
      <c r="AB823" t="str">
        <f t="shared" si="64"/>
        <v>No Rework</v>
      </c>
    </row>
    <row r="824" spans="1:28" x14ac:dyDescent="0.3">
      <c r="A824" t="s">
        <v>906</v>
      </c>
      <c r="B824" s="1">
        <v>45715</v>
      </c>
      <c r="C824" t="s">
        <v>91</v>
      </c>
      <c r="D824" t="s">
        <v>73</v>
      </c>
      <c r="E824" t="s">
        <v>35</v>
      </c>
      <c r="F824" t="s">
        <v>24</v>
      </c>
      <c r="G824" t="s">
        <v>25</v>
      </c>
      <c r="H824" t="s">
        <v>66</v>
      </c>
      <c r="I824" t="s">
        <v>27</v>
      </c>
      <c r="J824">
        <v>27.1</v>
      </c>
      <c r="K824">
        <v>24</v>
      </c>
      <c r="L824" t="s">
        <v>63</v>
      </c>
      <c r="M824">
        <v>1</v>
      </c>
      <c r="N824">
        <v>3.4</v>
      </c>
      <c r="O824">
        <v>400</v>
      </c>
      <c r="P824">
        <v>10840</v>
      </c>
      <c r="Q824" t="s">
        <v>57</v>
      </c>
      <c r="R824">
        <v>2</v>
      </c>
      <c r="S824" t="s">
        <v>58</v>
      </c>
      <c r="T824" t="s">
        <v>84</v>
      </c>
      <c r="U824" t="str">
        <f>TRIM(CLEAN(tbl_Operations[[#This Row],[Location]]))</f>
        <v>Chennai</v>
      </c>
      <c r="V824" t="str">
        <f>TRIM(CLEAN(tbl_Operations[[#This Row],[Channel]]))</f>
        <v>Email</v>
      </c>
      <c r="W824" t="str">
        <f t="shared" si="60"/>
        <v>Employee Query</v>
      </c>
      <c r="X824" t="str">
        <f t="shared" si="61"/>
        <v>Operations</v>
      </c>
      <c r="Y824" t="str">
        <f t="shared" si="62"/>
        <v>SLA Breach</v>
      </c>
      <c r="Z824" t="str">
        <f t="shared" si="63"/>
        <v>Normal</v>
      </c>
      <c r="AA824" t="str" cm="1">
        <f t="array" ref="AA824">_xlfn.IFS(
J824&lt;=K824*0.5,"Excellent",
J824&lt;=K824,"Good",
J824&lt;=K824*1.5,"At Risk",
TRUE,"Critical"
)</f>
        <v>At Risk</v>
      </c>
      <c r="AB824" t="str">
        <f t="shared" si="64"/>
        <v>Reworked</v>
      </c>
    </row>
    <row r="825" spans="1:28" x14ac:dyDescent="0.3">
      <c r="A825" t="s">
        <v>907</v>
      </c>
      <c r="B825" s="1">
        <v>45739</v>
      </c>
      <c r="C825" t="s">
        <v>21</v>
      </c>
      <c r="D825" t="s">
        <v>47</v>
      </c>
      <c r="E825" t="s">
        <v>5094</v>
      </c>
      <c r="F825" t="s">
        <v>146</v>
      </c>
      <c r="G825" t="s">
        <v>81</v>
      </c>
      <c r="H825" t="s">
        <v>26</v>
      </c>
      <c r="I825" t="s">
        <v>27</v>
      </c>
      <c r="J825">
        <v>9.8000000000000007</v>
      </c>
      <c r="K825">
        <v>4</v>
      </c>
      <c r="L825" t="s">
        <v>63</v>
      </c>
      <c r="M825">
        <v>2</v>
      </c>
      <c r="N825">
        <v>3.9</v>
      </c>
      <c r="O825">
        <v>400</v>
      </c>
      <c r="P825">
        <v>3920</v>
      </c>
      <c r="Q825" t="s">
        <v>79</v>
      </c>
      <c r="R825">
        <v>3</v>
      </c>
      <c r="S825" t="s">
        <v>58</v>
      </c>
      <c r="T825" t="s">
        <v>102</v>
      </c>
      <c r="U825" t="str">
        <f>TRIM(CLEAN(tbl_Operations[[#This Row],[Location]]))</f>
        <v>Gurugram</v>
      </c>
      <c r="V825" t="str">
        <f>TRIM(CLEAN(tbl_Operations[[#This Row],[Channel]]))</f>
        <v>Phone</v>
      </c>
      <c r="W825" t="str">
        <f t="shared" si="60"/>
        <v>Unknown</v>
      </c>
      <c r="X825" t="str">
        <f t="shared" si="61"/>
        <v>Customer Support</v>
      </c>
      <c r="Y825" t="str">
        <f t="shared" si="62"/>
        <v>SLA Breach</v>
      </c>
      <c r="Z825" t="str">
        <f t="shared" si="63"/>
        <v>Critical Risk</v>
      </c>
      <c r="AA825" t="str" cm="1">
        <f t="array" ref="AA825">_xlfn.IFS(
J825&lt;=K825*0.5,"Excellent",
J825&lt;=K825,"Good",
J825&lt;=K825*1.5,"At Risk",
TRUE,"Critical"
)</f>
        <v>Critical</v>
      </c>
      <c r="AB825" t="str">
        <f t="shared" si="64"/>
        <v>Reworked</v>
      </c>
    </row>
    <row r="826" spans="1:28" x14ac:dyDescent="0.3">
      <c r="A826" t="s">
        <v>908</v>
      </c>
      <c r="B826" s="1">
        <v>45807</v>
      </c>
      <c r="C826" t="s">
        <v>77</v>
      </c>
      <c r="D826" t="s">
        <v>22</v>
      </c>
      <c r="E826" t="s">
        <v>56</v>
      </c>
      <c r="F826" t="s">
        <v>49</v>
      </c>
      <c r="G826" t="s">
        <v>81</v>
      </c>
      <c r="H826" t="s">
        <v>66</v>
      </c>
      <c r="I826" t="s">
        <v>27</v>
      </c>
      <c r="J826">
        <v>10.8</v>
      </c>
      <c r="K826">
        <v>48</v>
      </c>
      <c r="L826" t="s">
        <v>28</v>
      </c>
      <c r="M826">
        <v>1</v>
      </c>
      <c r="N826">
        <v>4.4000000000000004</v>
      </c>
      <c r="O826">
        <v>450</v>
      </c>
      <c r="P826">
        <v>4860</v>
      </c>
      <c r="Q826" t="s">
        <v>44</v>
      </c>
      <c r="R826">
        <v>5</v>
      </c>
      <c r="S826" t="s">
        <v>30</v>
      </c>
      <c r="T826" t="s">
        <v>45</v>
      </c>
      <c r="U826" t="str">
        <f>TRIM(CLEAN(tbl_Operations[[#This Row],[Location]]))</f>
        <v>Noida</v>
      </c>
      <c r="V826" t="str">
        <f>TRIM(CLEAN(tbl_Operations[[#This Row],[Channel]]))</f>
        <v>Phone</v>
      </c>
      <c r="W826" t="str">
        <f t="shared" si="60"/>
        <v>Vendor Query</v>
      </c>
      <c r="X826" t="str">
        <f t="shared" si="61"/>
        <v>Finance</v>
      </c>
      <c r="Y826" t="str">
        <f t="shared" si="62"/>
        <v>Within SLA</v>
      </c>
      <c r="Z826" t="str">
        <f t="shared" si="63"/>
        <v>Normal</v>
      </c>
      <c r="AA826" t="str" cm="1">
        <f t="array" ref="AA826">_xlfn.IFS(
J826&lt;=K826*0.5,"Excellent",
J826&lt;=K826,"Good",
J826&lt;=K826*1.5,"At Risk",
TRUE,"Critical"
)</f>
        <v>Excellent</v>
      </c>
      <c r="AB826" t="str">
        <f t="shared" si="64"/>
        <v>Reworked</v>
      </c>
    </row>
    <row r="827" spans="1:28" x14ac:dyDescent="0.3">
      <c r="A827" t="s">
        <v>909</v>
      </c>
      <c r="B827" s="1">
        <v>45918</v>
      </c>
      <c r="C827" t="s">
        <v>21</v>
      </c>
      <c r="D827" t="s">
        <v>55</v>
      </c>
      <c r="E827" t="s">
        <v>56</v>
      </c>
      <c r="F827" t="s">
        <v>24</v>
      </c>
      <c r="G827" t="s">
        <v>62</v>
      </c>
      <c r="H827" t="s">
        <v>66</v>
      </c>
      <c r="I827" t="s">
        <v>88</v>
      </c>
      <c r="J827">
        <v>27.2</v>
      </c>
      <c r="K827">
        <v>24</v>
      </c>
      <c r="L827" t="s">
        <v>63</v>
      </c>
      <c r="M827">
        <v>3</v>
      </c>
      <c r="N827">
        <v>4</v>
      </c>
      <c r="O827">
        <v>350</v>
      </c>
      <c r="P827">
        <v>9520</v>
      </c>
      <c r="Q827" t="s">
        <v>83</v>
      </c>
      <c r="R827">
        <v>9</v>
      </c>
      <c r="S827" t="s">
        <v>37</v>
      </c>
      <c r="T827" t="s">
        <v>84</v>
      </c>
      <c r="U827" t="str">
        <f>TRIM(CLEAN(tbl_Operations[[#This Row],[Location]]))</f>
        <v>Hyderabad</v>
      </c>
      <c r="V827" t="str">
        <f>TRIM(CLEAN(tbl_Operations[[#This Row],[Channel]]))</f>
        <v>Teams</v>
      </c>
      <c r="W827" t="str">
        <f t="shared" si="60"/>
        <v>Vendor Query</v>
      </c>
      <c r="X827" t="str">
        <f t="shared" si="61"/>
        <v>Customer Support</v>
      </c>
      <c r="Y827" t="str">
        <f t="shared" si="62"/>
        <v>SLA Breach</v>
      </c>
      <c r="Z827" t="str">
        <f t="shared" si="63"/>
        <v>Normal</v>
      </c>
      <c r="AA827" t="str" cm="1">
        <f t="array" ref="AA827">_xlfn.IFS(
J827&lt;=K827*0.5,"Excellent",
J827&lt;=K827,"Good",
J827&lt;=K827*1.5,"At Risk",
TRUE,"Critical"
)</f>
        <v>At Risk</v>
      </c>
      <c r="AB827" t="str">
        <f t="shared" si="64"/>
        <v>Reworked</v>
      </c>
    </row>
    <row r="828" spans="1:28" x14ac:dyDescent="0.3">
      <c r="A828" t="s">
        <v>910</v>
      </c>
      <c r="B828" s="1">
        <v>45717</v>
      </c>
      <c r="C828" t="s">
        <v>33</v>
      </c>
      <c r="D828" t="s">
        <v>41</v>
      </c>
      <c r="E828" t="s">
        <v>23</v>
      </c>
      <c r="F828" t="s">
        <v>49</v>
      </c>
      <c r="G828" t="s">
        <v>42</v>
      </c>
      <c r="H828" t="s">
        <v>75</v>
      </c>
      <c r="I828" t="s">
        <v>27</v>
      </c>
      <c r="J828">
        <v>13.2</v>
      </c>
      <c r="K828">
        <v>48</v>
      </c>
      <c r="L828" t="s">
        <v>28</v>
      </c>
      <c r="M828">
        <v>2</v>
      </c>
      <c r="N828">
        <v>3.8</v>
      </c>
      <c r="O828">
        <v>280</v>
      </c>
      <c r="P828">
        <v>3696</v>
      </c>
      <c r="Q828" t="s">
        <v>79</v>
      </c>
      <c r="R828">
        <v>3</v>
      </c>
      <c r="S828" t="s">
        <v>58</v>
      </c>
      <c r="T828" t="s">
        <v>68</v>
      </c>
      <c r="U828" t="str">
        <f>TRIM(CLEAN(tbl_Operations[[#This Row],[Location]]))</f>
        <v>Bengaluru</v>
      </c>
      <c r="V828" t="str">
        <f>TRIM(CLEAN(tbl_Operations[[#This Row],[Channel]]))</f>
        <v>Portal</v>
      </c>
      <c r="W828" t="str">
        <f t="shared" si="60"/>
        <v>Invoice Query</v>
      </c>
      <c r="X828" t="str">
        <f t="shared" si="61"/>
        <v>It</v>
      </c>
      <c r="Y828" t="str">
        <f t="shared" si="62"/>
        <v>Within SLA</v>
      </c>
      <c r="Z828" t="str">
        <f t="shared" si="63"/>
        <v>Normal</v>
      </c>
      <c r="AA828" t="str" cm="1">
        <f t="array" ref="AA828">_xlfn.IFS(
J828&lt;=K828*0.5,"Excellent",
J828&lt;=K828,"Good",
J828&lt;=K828*1.5,"At Risk",
TRUE,"Critical"
)</f>
        <v>Excellent</v>
      </c>
      <c r="AB828" t="str">
        <f t="shared" si="64"/>
        <v>Reworked</v>
      </c>
    </row>
    <row r="829" spans="1:28" x14ac:dyDescent="0.3">
      <c r="A829" t="s">
        <v>911</v>
      </c>
      <c r="B829" s="1">
        <v>45815</v>
      </c>
      <c r="C829" t="s">
        <v>54</v>
      </c>
      <c r="D829" t="s">
        <v>47</v>
      </c>
      <c r="E829" t="s">
        <v>48</v>
      </c>
      <c r="F829" t="s">
        <v>24</v>
      </c>
      <c r="G829" t="s">
        <v>5094</v>
      </c>
      <c r="H829" t="s">
        <v>43</v>
      </c>
      <c r="I829" t="s">
        <v>27</v>
      </c>
      <c r="J829">
        <v>20.8</v>
      </c>
      <c r="K829">
        <v>24</v>
      </c>
      <c r="L829" t="s">
        <v>28</v>
      </c>
      <c r="M829">
        <v>0</v>
      </c>
      <c r="N829">
        <v>4.5999999999999996</v>
      </c>
      <c r="O829">
        <v>450</v>
      </c>
      <c r="P829">
        <v>9360</v>
      </c>
      <c r="Q829" t="s">
        <v>29</v>
      </c>
      <c r="R829">
        <v>6</v>
      </c>
      <c r="S829" t="s">
        <v>30</v>
      </c>
      <c r="T829" t="s">
        <v>68</v>
      </c>
      <c r="U829" t="str">
        <f>TRIM(CLEAN(tbl_Operations[[#This Row],[Location]]))</f>
        <v>Gurugram</v>
      </c>
      <c r="V829" t="str">
        <f>TRIM(CLEAN(tbl_Operations[[#This Row],[Channel]]))</f>
        <v>Unknown</v>
      </c>
      <c r="W829" t="str">
        <f t="shared" si="60"/>
        <v>Compliance Request</v>
      </c>
      <c r="X829" t="str">
        <f t="shared" si="61"/>
        <v>Hr</v>
      </c>
      <c r="Y829" t="str">
        <f t="shared" si="62"/>
        <v>Within SLA</v>
      </c>
      <c r="Z829" t="str">
        <f t="shared" si="63"/>
        <v>Normal</v>
      </c>
      <c r="AA829" t="str" cm="1">
        <f t="array" ref="AA829">_xlfn.IFS(
J829&lt;=K829*0.5,"Excellent",
J829&lt;=K829,"Good",
J829&lt;=K829*1.5,"At Risk",
TRUE,"Critical"
)</f>
        <v>Good</v>
      </c>
      <c r="AB829" t="str">
        <f t="shared" si="64"/>
        <v>No Rework</v>
      </c>
    </row>
    <row r="830" spans="1:28" x14ac:dyDescent="0.3">
      <c r="A830" t="s">
        <v>912</v>
      </c>
      <c r="B830" s="1">
        <v>45719</v>
      </c>
      <c r="C830" t="s">
        <v>77</v>
      </c>
      <c r="D830" t="s">
        <v>22</v>
      </c>
      <c r="E830" t="s">
        <v>92</v>
      </c>
      <c r="F830" t="s">
        <v>24</v>
      </c>
      <c r="G830" t="s">
        <v>25</v>
      </c>
      <c r="H830" t="s">
        <v>66</v>
      </c>
      <c r="I830" t="s">
        <v>88</v>
      </c>
      <c r="J830">
        <v>29.9</v>
      </c>
      <c r="K830">
        <v>24</v>
      </c>
      <c r="L830" t="s">
        <v>63</v>
      </c>
      <c r="M830">
        <v>2</v>
      </c>
      <c r="N830">
        <v>3.9</v>
      </c>
      <c r="O830">
        <v>320</v>
      </c>
      <c r="P830">
        <v>9568</v>
      </c>
      <c r="Q830" t="s">
        <v>79</v>
      </c>
      <c r="R830">
        <v>3</v>
      </c>
      <c r="S830" t="s">
        <v>58</v>
      </c>
      <c r="T830" t="s">
        <v>31</v>
      </c>
      <c r="U830" t="str">
        <f>TRIM(CLEAN(tbl_Operations[[#This Row],[Location]]))</f>
        <v>Noida</v>
      </c>
      <c r="V830" t="str">
        <f>TRIM(CLEAN(tbl_Operations[[#This Row],[Channel]]))</f>
        <v>Email</v>
      </c>
      <c r="W830" t="str">
        <f t="shared" si="60"/>
        <v>Report Request</v>
      </c>
      <c r="X830" t="str">
        <f t="shared" si="61"/>
        <v>Finance</v>
      </c>
      <c r="Y830" t="str">
        <f t="shared" si="62"/>
        <v>SLA Breach</v>
      </c>
      <c r="Z830" t="str">
        <f t="shared" si="63"/>
        <v>Normal</v>
      </c>
      <c r="AA830" t="str" cm="1">
        <f t="array" ref="AA830">_xlfn.IFS(
J830&lt;=K830*0.5,"Excellent",
J830&lt;=K830,"Good",
J830&lt;=K830*1.5,"At Risk",
TRUE,"Critical"
)</f>
        <v>At Risk</v>
      </c>
      <c r="AB830" t="str">
        <f t="shared" si="64"/>
        <v>Reworked</v>
      </c>
    </row>
    <row r="831" spans="1:28" x14ac:dyDescent="0.3">
      <c r="A831" t="s">
        <v>913</v>
      </c>
      <c r="B831" s="1">
        <v>45859</v>
      </c>
      <c r="C831" t="s">
        <v>77</v>
      </c>
      <c r="D831" t="s">
        <v>22</v>
      </c>
      <c r="E831" t="s">
        <v>23</v>
      </c>
      <c r="F831" t="s">
        <v>49</v>
      </c>
      <c r="G831" t="s">
        <v>42</v>
      </c>
      <c r="H831" t="s">
        <v>26</v>
      </c>
      <c r="I831" t="s">
        <v>27</v>
      </c>
      <c r="J831">
        <v>15.4</v>
      </c>
      <c r="K831">
        <v>48</v>
      </c>
      <c r="L831" t="s">
        <v>28</v>
      </c>
      <c r="M831">
        <v>0</v>
      </c>
      <c r="N831">
        <v>4.9000000000000004</v>
      </c>
      <c r="O831">
        <v>280</v>
      </c>
      <c r="P831">
        <v>4312</v>
      </c>
      <c r="Q831" t="s">
        <v>114</v>
      </c>
      <c r="R831">
        <v>7</v>
      </c>
      <c r="S831" t="s">
        <v>37</v>
      </c>
      <c r="T831" t="s">
        <v>31</v>
      </c>
      <c r="U831" t="str">
        <f>TRIM(CLEAN(tbl_Operations[[#This Row],[Location]]))</f>
        <v>Noida</v>
      </c>
      <c r="V831" t="str">
        <f>TRIM(CLEAN(tbl_Operations[[#This Row],[Channel]]))</f>
        <v>Portal</v>
      </c>
      <c r="W831" t="str">
        <f t="shared" si="60"/>
        <v>Invoice Query</v>
      </c>
      <c r="X831" t="str">
        <f t="shared" si="61"/>
        <v>Finance</v>
      </c>
      <c r="Y831" t="str">
        <f t="shared" si="62"/>
        <v>Within SLA</v>
      </c>
      <c r="Z831" t="str">
        <f t="shared" si="63"/>
        <v>Normal</v>
      </c>
      <c r="AA831" t="str" cm="1">
        <f t="array" ref="AA831">_xlfn.IFS(
J831&lt;=K831*0.5,"Excellent",
J831&lt;=K831,"Good",
J831&lt;=K831*1.5,"At Risk",
TRUE,"Critical"
)</f>
        <v>Excellent</v>
      </c>
      <c r="AB831" t="str">
        <f t="shared" si="64"/>
        <v>No Rework</v>
      </c>
    </row>
    <row r="832" spans="1:28" x14ac:dyDescent="0.3">
      <c r="A832" t="s">
        <v>914</v>
      </c>
      <c r="B832" s="1">
        <v>45664</v>
      </c>
      <c r="C832" t="s">
        <v>33</v>
      </c>
      <c r="D832" t="s">
        <v>47</v>
      </c>
      <c r="E832" t="s">
        <v>23</v>
      </c>
      <c r="F832" t="s">
        <v>61</v>
      </c>
      <c r="G832" t="s">
        <v>25</v>
      </c>
      <c r="H832" t="s">
        <v>50</v>
      </c>
      <c r="I832" t="s">
        <v>27</v>
      </c>
      <c r="J832">
        <v>16.899999999999999</v>
      </c>
      <c r="K832">
        <v>12</v>
      </c>
      <c r="L832" t="s">
        <v>63</v>
      </c>
      <c r="M832">
        <v>0</v>
      </c>
      <c r="N832">
        <v>4.5999999999999996</v>
      </c>
      <c r="O832">
        <v>320</v>
      </c>
      <c r="P832">
        <v>5408</v>
      </c>
      <c r="Q832" t="s">
        <v>64</v>
      </c>
      <c r="R832">
        <v>1</v>
      </c>
      <c r="S832" t="s">
        <v>58</v>
      </c>
      <c r="T832" t="s">
        <v>38</v>
      </c>
      <c r="U832" t="str">
        <f>TRIM(CLEAN(tbl_Operations[[#This Row],[Location]]))</f>
        <v>Gurugram</v>
      </c>
      <c r="V832" t="str">
        <f>TRIM(CLEAN(tbl_Operations[[#This Row],[Channel]]))</f>
        <v>Email</v>
      </c>
      <c r="W832" t="str">
        <f t="shared" si="60"/>
        <v>Invoice Query</v>
      </c>
      <c r="X832" t="str">
        <f t="shared" si="61"/>
        <v>It</v>
      </c>
      <c r="Y832" t="str">
        <f t="shared" si="62"/>
        <v>SLA Breach</v>
      </c>
      <c r="Z832" t="str">
        <f t="shared" si="63"/>
        <v>Normal</v>
      </c>
      <c r="AA832" t="str" cm="1">
        <f t="array" ref="AA832">_xlfn.IFS(
J832&lt;=K832*0.5,"Excellent",
J832&lt;=K832,"Good",
J832&lt;=K832*1.5,"At Risk",
TRUE,"Critical"
)</f>
        <v>At Risk</v>
      </c>
      <c r="AB832" t="str">
        <f t="shared" si="64"/>
        <v>No Rework</v>
      </c>
    </row>
    <row r="833" spans="1:28" x14ac:dyDescent="0.3">
      <c r="A833" t="s">
        <v>915</v>
      </c>
      <c r="B833" s="1">
        <v>46018</v>
      </c>
      <c r="C833" t="s">
        <v>91</v>
      </c>
      <c r="D833" t="s">
        <v>47</v>
      </c>
      <c r="E833" t="s">
        <v>74</v>
      </c>
      <c r="F833" t="s">
        <v>49</v>
      </c>
      <c r="G833" t="s">
        <v>42</v>
      </c>
      <c r="H833" t="s">
        <v>26</v>
      </c>
      <c r="I833" t="s">
        <v>27</v>
      </c>
      <c r="J833">
        <v>11.8</v>
      </c>
      <c r="K833">
        <v>48</v>
      </c>
      <c r="L833" t="s">
        <v>28</v>
      </c>
      <c r="M833">
        <v>1</v>
      </c>
      <c r="N833">
        <v>4.5999999999999996</v>
      </c>
      <c r="O833">
        <v>350</v>
      </c>
      <c r="P833">
        <v>4130</v>
      </c>
      <c r="Q833" t="s">
        <v>71</v>
      </c>
      <c r="R833">
        <v>12</v>
      </c>
      <c r="S833" t="s">
        <v>52</v>
      </c>
      <c r="T833" t="s">
        <v>68</v>
      </c>
      <c r="U833" t="str">
        <f>TRIM(CLEAN(tbl_Operations[[#This Row],[Location]]))</f>
        <v>Gurugram</v>
      </c>
      <c r="V833" t="str">
        <f>TRIM(CLEAN(tbl_Operations[[#This Row],[Channel]]))</f>
        <v>Portal</v>
      </c>
      <c r="W833" t="str">
        <f t="shared" si="60"/>
        <v>System Issue</v>
      </c>
      <c r="X833" t="str">
        <f t="shared" si="61"/>
        <v>Operations</v>
      </c>
      <c r="Y833" t="str">
        <f t="shared" si="62"/>
        <v>Within SLA</v>
      </c>
      <c r="Z833" t="str">
        <f t="shared" si="63"/>
        <v>Normal</v>
      </c>
      <c r="AA833" t="str" cm="1">
        <f t="array" ref="AA833">_xlfn.IFS(
J833&lt;=K833*0.5,"Excellent",
J833&lt;=K833,"Good",
J833&lt;=K833*1.5,"At Risk",
TRUE,"Critical"
)</f>
        <v>Excellent</v>
      </c>
      <c r="AB833" t="str">
        <f t="shared" si="64"/>
        <v>Reworked</v>
      </c>
    </row>
    <row r="834" spans="1:28" x14ac:dyDescent="0.3">
      <c r="A834" t="s">
        <v>916</v>
      </c>
      <c r="B834" s="1">
        <v>45781</v>
      </c>
      <c r="C834" t="s">
        <v>33</v>
      </c>
      <c r="D834" t="s">
        <v>73</v>
      </c>
      <c r="E834" t="s">
        <v>70</v>
      </c>
      <c r="F834" t="s">
        <v>24</v>
      </c>
      <c r="G834" t="s">
        <v>25</v>
      </c>
      <c r="H834" t="s">
        <v>75</v>
      </c>
      <c r="I834" t="s">
        <v>27</v>
      </c>
      <c r="J834">
        <v>2</v>
      </c>
      <c r="K834">
        <v>24</v>
      </c>
      <c r="L834" t="s">
        <v>28</v>
      </c>
      <c r="M834">
        <v>0</v>
      </c>
      <c r="N834">
        <v>4.8</v>
      </c>
      <c r="O834">
        <v>450</v>
      </c>
      <c r="P834">
        <v>900</v>
      </c>
      <c r="Q834" t="s">
        <v>44</v>
      </c>
      <c r="R834">
        <v>5</v>
      </c>
      <c r="S834" t="s">
        <v>30</v>
      </c>
      <c r="T834" t="s">
        <v>102</v>
      </c>
      <c r="U834" t="str">
        <f>TRIM(CLEAN(tbl_Operations[[#This Row],[Location]]))</f>
        <v>Chennai</v>
      </c>
      <c r="V834" t="str">
        <f>TRIM(CLEAN(tbl_Operations[[#This Row],[Channel]]))</f>
        <v>Email</v>
      </c>
      <c r="W834" t="str">
        <f t="shared" ref="W834:W897" si="65">TRIM(CLEAN(E834))</f>
        <v>Data Correction</v>
      </c>
      <c r="X834" t="str">
        <f t="shared" ref="X834:X897" si="66">PROPER(TRIM(CLEAN(C834)))</f>
        <v>It</v>
      </c>
      <c r="Y834" t="str">
        <f t="shared" ref="Y834:Y897" si="67">IF(J834&lt;=K834,"Within SLA","SLA Breach")</f>
        <v>Within SLA</v>
      </c>
      <c r="Z834" t="str">
        <f t="shared" ref="Z834:Z897" si="68">IF(AND(F834="Critical",Y833="SLA Breach"),"Critical Risk","Normal")</f>
        <v>Normal</v>
      </c>
      <c r="AA834" t="str" cm="1">
        <f t="array" ref="AA834">_xlfn.IFS(
J834&lt;=K834*0.5,"Excellent",
J834&lt;=K834,"Good",
J834&lt;=K834*1.5,"At Risk",
TRUE,"Critical"
)</f>
        <v>Excellent</v>
      </c>
      <c r="AB834" t="str">
        <f t="shared" ref="AB834:AB897" si="69">IF(M834&gt;0,"Reworked","No Rework")</f>
        <v>No Rework</v>
      </c>
    </row>
    <row r="835" spans="1:28" x14ac:dyDescent="0.3">
      <c r="A835" t="s">
        <v>917</v>
      </c>
      <c r="B835" s="1">
        <v>45971</v>
      </c>
      <c r="C835" t="s">
        <v>54</v>
      </c>
      <c r="D835" t="s">
        <v>22</v>
      </c>
      <c r="E835" t="s">
        <v>35</v>
      </c>
      <c r="F835" t="s">
        <v>24</v>
      </c>
      <c r="G835" t="s">
        <v>81</v>
      </c>
      <c r="H835" t="s">
        <v>26</v>
      </c>
      <c r="I835" t="s">
        <v>27</v>
      </c>
      <c r="J835">
        <v>0.5</v>
      </c>
      <c r="K835">
        <v>24</v>
      </c>
      <c r="L835" t="s">
        <v>28</v>
      </c>
      <c r="M835">
        <v>0</v>
      </c>
      <c r="N835">
        <v>5</v>
      </c>
      <c r="O835">
        <v>450</v>
      </c>
      <c r="P835">
        <v>225</v>
      </c>
      <c r="Q835" t="s">
        <v>67</v>
      </c>
      <c r="R835">
        <v>11</v>
      </c>
      <c r="S835" t="s">
        <v>52</v>
      </c>
      <c r="T835" t="s">
        <v>31</v>
      </c>
      <c r="U835" t="str">
        <f>TRIM(CLEAN(tbl_Operations[[#This Row],[Location]]))</f>
        <v>Noida</v>
      </c>
      <c r="V835" t="str">
        <f>TRIM(CLEAN(tbl_Operations[[#This Row],[Channel]]))</f>
        <v>Phone</v>
      </c>
      <c r="W835" t="str">
        <f t="shared" si="65"/>
        <v>Employee Query</v>
      </c>
      <c r="X835" t="str">
        <f t="shared" si="66"/>
        <v>Hr</v>
      </c>
      <c r="Y835" t="str">
        <f t="shared" si="67"/>
        <v>Within SLA</v>
      </c>
      <c r="Z835" t="str">
        <f t="shared" si="68"/>
        <v>Normal</v>
      </c>
      <c r="AA835" t="str" cm="1">
        <f t="array" ref="AA835">_xlfn.IFS(
J835&lt;=K835*0.5,"Excellent",
J835&lt;=K835,"Good",
J835&lt;=K835*1.5,"At Risk",
TRUE,"Critical"
)</f>
        <v>Excellent</v>
      </c>
      <c r="AB835" t="str">
        <f t="shared" si="69"/>
        <v>No Rework</v>
      </c>
    </row>
    <row r="836" spans="1:28" x14ac:dyDescent="0.3">
      <c r="A836" t="s">
        <v>918</v>
      </c>
      <c r="B836" s="1">
        <v>45666</v>
      </c>
      <c r="C836" t="s">
        <v>95</v>
      </c>
      <c r="D836" t="s">
        <v>60</v>
      </c>
      <c r="E836" t="s">
        <v>23</v>
      </c>
      <c r="F836" t="s">
        <v>61</v>
      </c>
      <c r="G836" t="s">
        <v>42</v>
      </c>
      <c r="H836" t="s">
        <v>75</v>
      </c>
      <c r="I836" t="s">
        <v>27</v>
      </c>
      <c r="J836">
        <v>15.4</v>
      </c>
      <c r="K836">
        <v>12</v>
      </c>
      <c r="L836" t="s">
        <v>63</v>
      </c>
      <c r="M836">
        <v>0</v>
      </c>
      <c r="N836">
        <v>4.5</v>
      </c>
      <c r="O836">
        <v>450</v>
      </c>
      <c r="P836">
        <v>6930</v>
      </c>
      <c r="Q836" t="s">
        <v>64</v>
      </c>
      <c r="R836">
        <v>1</v>
      </c>
      <c r="S836" t="s">
        <v>58</v>
      </c>
      <c r="T836" t="s">
        <v>84</v>
      </c>
      <c r="U836" t="str">
        <f>TRIM(CLEAN(tbl_Operations[[#This Row],[Location]]))</f>
        <v>Pune</v>
      </c>
      <c r="V836" t="str">
        <f>TRIM(CLEAN(tbl_Operations[[#This Row],[Channel]]))</f>
        <v>Portal</v>
      </c>
      <c r="W836" t="str">
        <f t="shared" si="65"/>
        <v>Invoice Query</v>
      </c>
      <c r="X836" t="str">
        <f t="shared" si="66"/>
        <v>Sales</v>
      </c>
      <c r="Y836" t="str">
        <f t="shared" si="67"/>
        <v>SLA Breach</v>
      </c>
      <c r="Z836" t="str">
        <f t="shared" si="68"/>
        <v>Normal</v>
      </c>
      <c r="AA836" t="str" cm="1">
        <f t="array" ref="AA836">_xlfn.IFS(
J836&lt;=K836*0.5,"Excellent",
J836&lt;=K836,"Good",
J836&lt;=K836*1.5,"At Risk",
TRUE,"Critical"
)</f>
        <v>At Risk</v>
      </c>
      <c r="AB836" t="str">
        <f t="shared" si="69"/>
        <v>No Rework</v>
      </c>
    </row>
    <row r="837" spans="1:28" x14ac:dyDescent="0.3">
      <c r="A837" t="s">
        <v>919</v>
      </c>
      <c r="B837" s="1">
        <v>45855</v>
      </c>
      <c r="C837" t="s">
        <v>54</v>
      </c>
      <c r="D837" t="s">
        <v>41</v>
      </c>
      <c r="E837" t="s">
        <v>23</v>
      </c>
      <c r="F837" t="s">
        <v>49</v>
      </c>
      <c r="G837" t="s">
        <v>25</v>
      </c>
      <c r="H837" t="s">
        <v>50</v>
      </c>
      <c r="I837" t="s">
        <v>27</v>
      </c>
      <c r="J837">
        <v>9.6999999999999993</v>
      </c>
      <c r="K837">
        <v>48</v>
      </c>
      <c r="L837" t="s">
        <v>28</v>
      </c>
      <c r="M837">
        <v>1</v>
      </c>
      <c r="N837">
        <v>4.0999999999999996</v>
      </c>
      <c r="O837">
        <v>400</v>
      </c>
      <c r="P837">
        <v>3880</v>
      </c>
      <c r="Q837" t="s">
        <v>114</v>
      </c>
      <c r="R837">
        <v>7</v>
      </c>
      <c r="S837" t="s">
        <v>37</v>
      </c>
      <c r="T837" t="s">
        <v>84</v>
      </c>
      <c r="U837" t="str">
        <f>TRIM(CLEAN(tbl_Operations[[#This Row],[Location]]))</f>
        <v>Bengaluru</v>
      </c>
      <c r="V837" t="str">
        <f>TRIM(CLEAN(tbl_Operations[[#This Row],[Channel]]))</f>
        <v>Email</v>
      </c>
      <c r="W837" t="str">
        <f t="shared" si="65"/>
        <v>Invoice Query</v>
      </c>
      <c r="X837" t="str">
        <f t="shared" si="66"/>
        <v>Hr</v>
      </c>
      <c r="Y837" t="str">
        <f t="shared" si="67"/>
        <v>Within SLA</v>
      </c>
      <c r="Z837" t="str">
        <f t="shared" si="68"/>
        <v>Normal</v>
      </c>
      <c r="AA837" t="str" cm="1">
        <f t="array" ref="AA837">_xlfn.IFS(
J837&lt;=K837*0.5,"Excellent",
J837&lt;=K837,"Good",
J837&lt;=K837*1.5,"At Risk",
TRUE,"Critical"
)</f>
        <v>Excellent</v>
      </c>
      <c r="AB837" t="str">
        <f t="shared" si="69"/>
        <v>Reworked</v>
      </c>
    </row>
    <row r="838" spans="1:28" x14ac:dyDescent="0.3">
      <c r="A838" t="s">
        <v>920</v>
      </c>
      <c r="B838" s="1">
        <v>45980</v>
      </c>
      <c r="C838" t="s">
        <v>33</v>
      </c>
      <c r="D838" t="s">
        <v>73</v>
      </c>
      <c r="E838" t="s">
        <v>35</v>
      </c>
      <c r="F838" t="s">
        <v>49</v>
      </c>
      <c r="G838" t="s">
        <v>25</v>
      </c>
      <c r="H838" t="s">
        <v>50</v>
      </c>
      <c r="I838" t="s">
        <v>27</v>
      </c>
      <c r="J838">
        <v>7.1</v>
      </c>
      <c r="K838">
        <v>48</v>
      </c>
      <c r="L838" t="s">
        <v>28</v>
      </c>
      <c r="M838">
        <v>0</v>
      </c>
      <c r="N838">
        <v>4.9000000000000004</v>
      </c>
      <c r="O838">
        <v>450</v>
      </c>
      <c r="P838">
        <v>3195</v>
      </c>
      <c r="Q838" t="s">
        <v>67</v>
      </c>
      <c r="R838">
        <v>11</v>
      </c>
      <c r="S838" t="s">
        <v>52</v>
      </c>
      <c r="T838" t="s">
        <v>86</v>
      </c>
      <c r="U838" t="str">
        <f>TRIM(CLEAN(tbl_Operations[[#This Row],[Location]]))</f>
        <v>Chennai</v>
      </c>
      <c r="V838" t="str">
        <f>TRIM(CLEAN(tbl_Operations[[#This Row],[Channel]]))</f>
        <v>Email</v>
      </c>
      <c r="W838" t="str">
        <f t="shared" si="65"/>
        <v>Employee Query</v>
      </c>
      <c r="X838" t="str">
        <f t="shared" si="66"/>
        <v>It</v>
      </c>
      <c r="Y838" t="str">
        <f t="shared" si="67"/>
        <v>Within SLA</v>
      </c>
      <c r="Z838" t="str">
        <f t="shared" si="68"/>
        <v>Normal</v>
      </c>
      <c r="AA838" t="str" cm="1">
        <f t="array" ref="AA838">_xlfn.IFS(
J838&lt;=K838*0.5,"Excellent",
J838&lt;=K838,"Good",
J838&lt;=K838*1.5,"At Risk",
TRUE,"Critical"
)</f>
        <v>Excellent</v>
      </c>
      <c r="AB838" t="str">
        <f t="shared" si="69"/>
        <v>No Rework</v>
      </c>
    </row>
    <row r="839" spans="1:28" x14ac:dyDescent="0.3">
      <c r="A839" t="s">
        <v>921</v>
      </c>
      <c r="B839" s="1">
        <v>45951</v>
      </c>
      <c r="C839" t="s">
        <v>40</v>
      </c>
      <c r="D839" t="s">
        <v>47</v>
      </c>
      <c r="E839" t="s">
        <v>23</v>
      </c>
      <c r="F839" t="s">
        <v>24</v>
      </c>
      <c r="G839" t="s">
        <v>25</v>
      </c>
      <c r="H839" t="s">
        <v>66</v>
      </c>
      <c r="I839" t="s">
        <v>88</v>
      </c>
      <c r="J839">
        <v>12.2</v>
      </c>
      <c r="K839">
        <v>24</v>
      </c>
      <c r="L839" t="s">
        <v>28</v>
      </c>
      <c r="M839">
        <v>2</v>
      </c>
      <c r="N839">
        <v>4.3</v>
      </c>
      <c r="O839">
        <v>280</v>
      </c>
      <c r="P839">
        <v>3416</v>
      </c>
      <c r="Q839" t="s">
        <v>51</v>
      </c>
      <c r="R839">
        <v>10</v>
      </c>
      <c r="S839" t="s">
        <v>52</v>
      </c>
      <c r="T839" t="s">
        <v>38</v>
      </c>
      <c r="U839" t="str">
        <f>TRIM(CLEAN(tbl_Operations[[#This Row],[Location]]))</f>
        <v>Gurugram</v>
      </c>
      <c r="V839" t="str">
        <f>TRIM(CLEAN(tbl_Operations[[#This Row],[Channel]]))</f>
        <v>Email</v>
      </c>
      <c r="W839" t="str">
        <f t="shared" si="65"/>
        <v>Invoice Query</v>
      </c>
      <c r="X839" t="str">
        <f t="shared" si="66"/>
        <v>Procurement</v>
      </c>
      <c r="Y839" t="str">
        <f t="shared" si="67"/>
        <v>Within SLA</v>
      </c>
      <c r="Z839" t="str">
        <f t="shared" si="68"/>
        <v>Normal</v>
      </c>
      <c r="AA839" t="str" cm="1">
        <f t="array" ref="AA839">_xlfn.IFS(
J839&lt;=K839*0.5,"Excellent",
J839&lt;=K839,"Good",
J839&lt;=K839*1.5,"At Risk",
TRUE,"Critical"
)</f>
        <v>Good</v>
      </c>
      <c r="AB839" t="str">
        <f t="shared" si="69"/>
        <v>Reworked</v>
      </c>
    </row>
    <row r="840" spans="1:28" x14ac:dyDescent="0.3">
      <c r="A840" t="s">
        <v>922</v>
      </c>
      <c r="B840" s="1">
        <v>45708</v>
      </c>
      <c r="C840" t="s">
        <v>21</v>
      </c>
      <c r="D840" t="s">
        <v>47</v>
      </c>
      <c r="E840" t="s">
        <v>78</v>
      </c>
      <c r="F840" t="s">
        <v>49</v>
      </c>
      <c r="G840" t="s">
        <v>5094</v>
      </c>
      <c r="H840" t="s">
        <v>50</v>
      </c>
      <c r="I840" t="s">
        <v>27</v>
      </c>
      <c r="J840">
        <v>17.2</v>
      </c>
      <c r="K840">
        <v>48</v>
      </c>
      <c r="L840" t="s">
        <v>28</v>
      </c>
      <c r="M840">
        <v>0</v>
      </c>
      <c r="N840">
        <v>4.0999999999999996</v>
      </c>
      <c r="O840">
        <v>350</v>
      </c>
      <c r="P840">
        <v>6020</v>
      </c>
      <c r="Q840" t="s">
        <v>57</v>
      </c>
      <c r="R840">
        <v>2</v>
      </c>
      <c r="S840" t="s">
        <v>58</v>
      </c>
      <c r="T840" t="s">
        <v>84</v>
      </c>
      <c r="U840" t="str">
        <f>TRIM(CLEAN(tbl_Operations[[#This Row],[Location]]))</f>
        <v>Gurugram</v>
      </c>
      <c r="V840" t="str">
        <f>TRIM(CLEAN(tbl_Operations[[#This Row],[Channel]]))</f>
        <v>Unknown</v>
      </c>
      <c r="W840" t="str">
        <f t="shared" si="65"/>
        <v>Access Request</v>
      </c>
      <c r="X840" t="str">
        <f t="shared" si="66"/>
        <v>Customer Support</v>
      </c>
      <c r="Y840" t="str">
        <f t="shared" si="67"/>
        <v>Within SLA</v>
      </c>
      <c r="Z840" t="str">
        <f t="shared" si="68"/>
        <v>Normal</v>
      </c>
      <c r="AA840" t="str" cm="1">
        <f t="array" ref="AA840">_xlfn.IFS(
J840&lt;=K840*0.5,"Excellent",
J840&lt;=K840,"Good",
J840&lt;=K840*1.5,"At Risk",
TRUE,"Critical"
)</f>
        <v>Excellent</v>
      </c>
      <c r="AB840" t="str">
        <f t="shared" si="69"/>
        <v>No Rework</v>
      </c>
    </row>
    <row r="841" spans="1:28" x14ac:dyDescent="0.3">
      <c r="A841" t="s">
        <v>923</v>
      </c>
      <c r="B841" s="1">
        <v>45667</v>
      </c>
      <c r="C841" t="s">
        <v>77</v>
      </c>
      <c r="D841" t="s">
        <v>41</v>
      </c>
      <c r="E841" t="s">
        <v>74</v>
      </c>
      <c r="F841" t="s">
        <v>61</v>
      </c>
      <c r="G841" t="s">
        <v>81</v>
      </c>
      <c r="H841" t="s">
        <v>66</v>
      </c>
      <c r="I841" t="s">
        <v>27</v>
      </c>
      <c r="J841">
        <v>7.2</v>
      </c>
      <c r="K841">
        <v>12</v>
      </c>
      <c r="L841" t="s">
        <v>28</v>
      </c>
      <c r="M841">
        <v>1</v>
      </c>
      <c r="N841">
        <v>4.5</v>
      </c>
      <c r="O841">
        <v>280</v>
      </c>
      <c r="P841">
        <v>2016</v>
      </c>
      <c r="Q841" t="s">
        <v>64</v>
      </c>
      <c r="R841">
        <v>1</v>
      </c>
      <c r="S841" t="s">
        <v>58</v>
      </c>
      <c r="T841" t="s">
        <v>45</v>
      </c>
      <c r="U841" t="str">
        <f>TRIM(CLEAN(tbl_Operations[[#This Row],[Location]]))</f>
        <v>Bengaluru</v>
      </c>
      <c r="V841" t="str">
        <f>TRIM(CLEAN(tbl_Operations[[#This Row],[Channel]]))</f>
        <v>Phone</v>
      </c>
      <c r="W841" t="str">
        <f t="shared" si="65"/>
        <v>System Issue</v>
      </c>
      <c r="X841" t="str">
        <f t="shared" si="66"/>
        <v>Finance</v>
      </c>
      <c r="Y841" t="str">
        <f t="shared" si="67"/>
        <v>Within SLA</v>
      </c>
      <c r="Z841" t="str">
        <f t="shared" si="68"/>
        <v>Normal</v>
      </c>
      <c r="AA841" t="str" cm="1">
        <f t="array" ref="AA841">_xlfn.IFS(
J841&lt;=K841*0.5,"Excellent",
J841&lt;=K841,"Good",
J841&lt;=K841*1.5,"At Risk",
TRUE,"Critical"
)</f>
        <v>Good</v>
      </c>
      <c r="AB841" t="str">
        <f t="shared" si="69"/>
        <v>Reworked</v>
      </c>
    </row>
    <row r="842" spans="1:28" x14ac:dyDescent="0.3">
      <c r="A842" t="s">
        <v>924</v>
      </c>
      <c r="B842" s="1">
        <v>45893</v>
      </c>
      <c r="C842" t="s">
        <v>40</v>
      </c>
      <c r="D842" t="s">
        <v>47</v>
      </c>
      <c r="E842" t="s">
        <v>78</v>
      </c>
      <c r="F842" t="s">
        <v>146</v>
      </c>
      <c r="G842" t="s">
        <v>42</v>
      </c>
      <c r="H842" t="s">
        <v>26</v>
      </c>
      <c r="I842" t="s">
        <v>27</v>
      </c>
      <c r="J842">
        <v>9.6</v>
      </c>
      <c r="K842">
        <v>4</v>
      </c>
      <c r="L842" t="s">
        <v>63</v>
      </c>
      <c r="M842">
        <v>1</v>
      </c>
      <c r="N842">
        <v>4.7</v>
      </c>
      <c r="O842">
        <v>400</v>
      </c>
      <c r="P842">
        <v>3840</v>
      </c>
      <c r="Q842" t="s">
        <v>36</v>
      </c>
      <c r="R842">
        <v>8</v>
      </c>
      <c r="S842" t="s">
        <v>37</v>
      </c>
      <c r="T842" t="s">
        <v>102</v>
      </c>
      <c r="U842" t="str">
        <f>TRIM(CLEAN(tbl_Operations[[#This Row],[Location]]))</f>
        <v>Gurugram</v>
      </c>
      <c r="V842" t="str">
        <f>TRIM(CLEAN(tbl_Operations[[#This Row],[Channel]]))</f>
        <v>Portal</v>
      </c>
      <c r="W842" t="str">
        <f t="shared" si="65"/>
        <v>Access Request</v>
      </c>
      <c r="X842" t="str">
        <f t="shared" si="66"/>
        <v>Procurement</v>
      </c>
      <c r="Y842" t="str">
        <f t="shared" si="67"/>
        <v>SLA Breach</v>
      </c>
      <c r="Z842" t="str">
        <f t="shared" si="68"/>
        <v>Normal</v>
      </c>
      <c r="AA842" t="str" cm="1">
        <f t="array" ref="AA842">_xlfn.IFS(
J842&lt;=K842*0.5,"Excellent",
J842&lt;=K842,"Good",
J842&lt;=K842*1.5,"At Risk",
TRUE,"Critical"
)</f>
        <v>Critical</v>
      </c>
      <c r="AB842" t="str">
        <f t="shared" si="69"/>
        <v>Reworked</v>
      </c>
    </row>
    <row r="843" spans="1:28" x14ac:dyDescent="0.3">
      <c r="A843" t="s">
        <v>925</v>
      </c>
      <c r="B843" s="1">
        <v>45756</v>
      </c>
      <c r="C843" t="s">
        <v>40</v>
      </c>
      <c r="D843" t="s">
        <v>41</v>
      </c>
      <c r="E843" t="s">
        <v>48</v>
      </c>
      <c r="F843" t="s">
        <v>24</v>
      </c>
      <c r="G843" t="s">
        <v>62</v>
      </c>
      <c r="H843" t="s">
        <v>43</v>
      </c>
      <c r="I843" t="s">
        <v>27</v>
      </c>
      <c r="J843">
        <v>14.6</v>
      </c>
      <c r="K843">
        <v>24</v>
      </c>
      <c r="L843" t="s">
        <v>28</v>
      </c>
      <c r="M843">
        <v>1</v>
      </c>
      <c r="N843">
        <v>4</v>
      </c>
      <c r="O843">
        <v>280</v>
      </c>
      <c r="P843">
        <v>4088</v>
      </c>
      <c r="Q843" t="s">
        <v>89</v>
      </c>
      <c r="R843">
        <v>4</v>
      </c>
      <c r="S843" t="s">
        <v>30</v>
      </c>
      <c r="T843" t="s">
        <v>86</v>
      </c>
      <c r="U843" t="str">
        <f>TRIM(CLEAN(tbl_Operations[[#This Row],[Location]]))</f>
        <v>Bengaluru</v>
      </c>
      <c r="V843" t="str">
        <f>TRIM(CLEAN(tbl_Operations[[#This Row],[Channel]]))</f>
        <v>Teams</v>
      </c>
      <c r="W843" t="str">
        <f t="shared" si="65"/>
        <v>Compliance Request</v>
      </c>
      <c r="X843" t="str">
        <f t="shared" si="66"/>
        <v>Procurement</v>
      </c>
      <c r="Y843" t="str">
        <f t="shared" si="67"/>
        <v>Within SLA</v>
      </c>
      <c r="Z843" t="str">
        <f t="shared" si="68"/>
        <v>Normal</v>
      </c>
      <c r="AA843" t="str" cm="1">
        <f t="array" ref="AA843">_xlfn.IFS(
J843&lt;=K843*0.5,"Excellent",
J843&lt;=K843,"Good",
J843&lt;=K843*1.5,"At Risk",
TRUE,"Critical"
)</f>
        <v>Good</v>
      </c>
      <c r="AB843" t="str">
        <f t="shared" si="69"/>
        <v>Reworked</v>
      </c>
    </row>
    <row r="844" spans="1:28" x14ac:dyDescent="0.3">
      <c r="A844" t="s">
        <v>926</v>
      </c>
      <c r="B844" s="1">
        <v>45698</v>
      </c>
      <c r="C844" t="s">
        <v>54</v>
      </c>
      <c r="D844" t="s">
        <v>55</v>
      </c>
      <c r="E844" t="s">
        <v>23</v>
      </c>
      <c r="F844" t="s">
        <v>49</v>
      </c>
      <c r="G844" t="s">
        <v>25</v>
      </c>
      <c r="H844" t="s">
        <v>75</v>
      </c>
      <c r="I844" t="s">
        <v>27</v>
      </c>
      <c r="J844">
        <v>6.7</v>
      </c>
      <c r="K844">
        <v>48</v>
      </c>
      <c r="L844" t="s">
        <v>28</v>
      </c>
      <c r="M844">
        <v>1</v>
      </c>
      <c r="N844">
        <v>5</v>
      </c>
      <c r="O844">
        <v>320</v>
      </c>
      <c r="P844">
        <v>2144</v>
      </c>
      <c r="Q844" t="s">
        <v>57</v>
      </c>
      <c r="R844">
        <v>2</v>
      </c>
      <c r="S844" t="s">
        <v>58</v>
      </c>
      <c r="T844" t="s">
        <v>31</v>
      </c>
      <c r="U844" t="str">
        <f>TRIM(CLEAN(tbl_Operations[[#This Row],[Location]]))</f>
        <v>Hyderabad</v>
      </c>
      <c r="V844" t="str">
        <f>TRIM(CLEAN(tbl_Operations[[#This Row],[Channel]]))</f>
        <v>Email</v>
      </c>
      <c r="W844" t="str">
        <f t="shared" si="65"/>
        <v>Invoice Query</v>
      </c>
      <c r="X844" t="str">
        <f t="shared" si="66"/>
        <v>Hr</v>
      </c>
      <c r="Y844" t="str">
        <f t="shared" si="67"/>
        <v>Within SLA</v>
      </c>
      <c r="Z844" t="str">
        <f t="shared" si="68"/>
        <v>Normal</v>
      </c>
      <c r="AA844" t="str" cm="1">
        <f t="array" ref="AA844">_xlfn.IFS(
J844&lt;=K844*0.5,"Excellent",
J844&lt;=K844,"Good",
J844&lt;=K844*1.5,"At Risk",
TRUE,"Critical"
)</f>
        <v>Excellent</v>
      </c>
      <c r="AB844" t="str">
        <f t="shared" si="69"/>
        <v>Reworked</v>
      </c>
    </row>
    <row r="845" spans="1:28" x14ac:dyDescent="0.3">
      <c r="A845" t="s">
        <v>927</v>
      </c>
      <c r="B845" s="1">
        <v>45686</v>
      </c>
      <c r="C845" t="s">
        <v>40</v>
      </c>
      <c r="D845" t="s">
        <v>22</v>
      </c>
      <c r="E845" t="s">
        <v>70</v>
      </c>
      <c r="F845" t="s">
        <v>61</v>
      </c>
      <c r="G845" t="s">
        <v>42</v>
      </c>
      <c r="H845" t="s">
        <v>50</v>
      </c>
      <c r="I845" t="s">
        <v>27</v>
      </c>
      <c r="J845">
        <v>3.2</v>
      </c>
      <c r="K845">
        <v>12</v>
      </c>
      <c r="L845" t="s">
        <v>28</v>
      </c>
      <c r="M845">
        <v>0</v>
      </c>
      <c r="N845">
        <v>4.3</v>
      </c>
      <c r="O845">
        <v>400</v>
      </c>
      <c r="P845">
        <v>1280</v>
      </c>
      <c r="Q845" t="s">
        <v>64</v>
      </c>
      <c r="R845">
        <v>1</v>
      </c>
      <c r="S845" t="s">
        <v>58</v>
      </c>
      <c r="T845" t="s">
        <v>86</v>
      </c>
      <c r="U845" t="str">
        <f>TRIM(CLEAN(tbl_Operations[[#This Row],[Location]]))</f>
        <v>Noida</v>
      </c>
      <c r="V845" t="str">
        <f>TRIM(CLEAN(tbl_Operations[[#This Row],[Channel]]))</f>
        <v>Portal</v>
      </c>
      <c r="W845" t="str">
        <f t="shared" si="65"/>
        <v>Data Correction</v>
      </c>
      <c r="X845" t="str">
        <f t="shared" si="66"/>
        <v>Procurement</v>
      </c>
      <c r="Y845" t="str">
        <f t="shared" si="67"/>
        <v>Within SLA</v>
      </c>
      <c r="Z845" t="str">
        <f t="shared" si="68"/>
        <v>Normal</v>
      </c>
      <c r="AA845" t="str" cm="1">
        <f t="array" ref="AA845">_xlfn.IFS(
J845&lt;=K845*0.5,"Excellent",
J845&lt;=K845,"Good",
J845&lt;=K845*1.5,"At Risk",
TRUE,"Critical"
)</f>
        <v>Excellent</v>
      </c>
      <c r="AB845" t="str">
        <f t="shared" si="69"/>
        <v>No Rework</v>
      </c>
    </row>
    <row r="846" spans="1:28" x14ac:dyDescent="0.3">
      <c r="A846" t="s">
        <v>928</v>
      </c>
      <c r="B846" s="1">
        <v>45663</v>
      </c>
      <c r="C846" t="s">
        <v>95</v>
      </c>
      <c r="D846" t="s">
        <v>55</v>
      </c>
      <c r="E846" t="s">
        <v>70</v>
      </c>
      <c r="F846" t="s">
        <v>24</v>
      </c>
      <c r="G846" t="s">
        <v>25</v>
      </c>
      <c r="H846" t="s">
        <v>50</v>
      </c>
      <c r="I846" t="s">
        <v>27</v>
      </c>
      <c r="J846">
        <v>4.9000000000000004</v>
      </c>
      <c r="K846">
        <v>24</v>
      </c>
      <c r="L846" t="s">
        <v>28</v>
      </c>
      <c r="M846">
        <v>1</v>
      </c>
      <c r="N846">
        <v>4.2</v>
      </c>
      <c r="O846">
        <v>320</v>
      </c>
      <c r="P846">
        <v>1568</v>
      </c>
      <c r="Q846" t="s">
        <v>64</v>
      </c>
      <c r="R846">
        <v>1</v>
      </c>
      <c r="S846" t="s">
        <v>58</v>
      </c>
      <c r="T846" t="s">
        <v>31</v>
      </c>
      <c r="U846" t="str">
        <f>TRIM(CLEAN(tbl_Operations[[#This Row],[Location]]))</f>
        <v>Hyderabad</v>
      </c>
      <c r="V846" t="str">
        <f>TRIM(CLEAN(tbl_Operations[[#This Row],[Channel]]))</f>
        <v>Email</v>
      </c>
      <c r="W846" t="str">
        <f t="shared" si="65"/>
        <v>Data Correction</v>
      </c>
      <c r="X846" t="str">
        <f t="shared" si="66"/>
        <v>Sales</v>
      </c>
      <c r="Y846" t="str">
        <f t="shared" si="67"/>
        <v>Within SLA</v>
      </c>
      <c r="Z846" t="str">
        <f t="shared" si="68"/>
        <v>Normal</v>
      </c>
      <c r="AA846" t="str" cm="1">
        <f t="array" ref="AA846">_xlfn.IFS(
J846&lt;=K846*0.5,"Excellent",
J846&lt;=K846,"Good",
J846&lt;=K846*1.5,"At Risk",
TRUE,"Critical"
)</f>
        <v>Excellent</v>
      </c>
      <c r="AB846" t="str">
        <f t="shared" si="69"/>
        <v>Reworked</v>
      </c>
    </row>
    <row r="847" spans="1:28" x14ac:dyDescent="0.3">
      <c r="A847" t="s">
        <v>929</v>
      </c>
      <c r="B847" s="1">
        <v>45898</v>
      </c>
      <c r="C847" t="s">
        <v>91</v>
      </c>
      <c r="D847" t="s">
        <v>60</v>
      </c>
      <c r="E847" t="s">
        <v>35</v>
      </c>
      <c r="F847" t="s">
        <v>61</v>
      </c>
      <c r="G847" t="s">
        <v>25</v>
      </c>
      <c r="H847" t="s">
        <v>26</v>
      </c>
      <c r="I847" t="s">
        <v>27</v>
      </c>
      <c r="J847">
        <v>5</v>
      </c>
      <c r="K847">
        <v>12</v>
      </c>
      <c r="L847" t="s">
        <v>28</v>
      </c>
      <c r="M847">
        <v>0</v>
      </c>
      <c r="N847">
        <v>4.5999999999999996</v>
      </c>
      <c r="O847">
        <v>280</v>
      </c>
      <c r="P847">
        <v>1400</v>
      </c>
      <c r="Q847" t="s">
        <v>36</v>
      </c>
      <c r="R847">
        <v>8</v>
      </c>
      <c r="S847" t="s">
        <v>37</v>
      </c>
      <c r="T847" t="s">
        <v>45</v>
      </c>
      <c r="U847" t="str">
        <f>TRIM(CLEAN(tbl_Operations[[#This Row],[Location]]))</f>
        <v>Pune</v>
      </c>
      <c r="V847" t="str">
        <f>TRIM(CLEAN(tbl_Operations[[#This Row],[Channel]]))</f>
        <v>Email</v>
      </c>
      <c r="W847" t="str">
        <f t="shared" si="65"/>
        <v>Employee Query</v>
      </c>
      <c r="X847" t="str">
        <f t="shared" si="66"/>
        <v>Operations</v>
      </c>
      <c r="Y847" t="str">
        <f t="shared" si="67"/>
        <v>Within SLA</v>
      </c>
      <c r="Z847" t="str">
        <f t="shared" si="68"/>
        <v>Normal</v>
      </c>
      <c r="AA847" t="str" cm="1">
        <f t="array" ref="AA847">_xlfn.IFS(
J847&lt;=K847*0.5,"Excellent",
J847&lt;=K847,"Good",
J847&lt;=K847*1.5,"At Risk",
TRUE,"Critical"
)</f>
        <v>Excellent</v>
      </c>
      <c r="AB847" t="str">
        <f t="shared" si="69"/>
        <v>No Rework</v>
      </c>
    </row>
    <row r="848" spans="1:28" x14ac:dyDescent="0.3">
      <c r="A848" t="s">
        <v>930</v>
      </c>
      <c r="B848" s="1">
        <v>45966</v>
      </c>
      <c r="C848" t="s">
        <v>54</v>
      </c>
      <c r="D848" t="s">
        <v>73</v>
      </c>
      <c r="E848" t="s">
        <v>92</v>
      </c>
      <c r="F848" t="s">
        <v>24</v>
      </c>
      <c r="G848" t="s">
        <v>62</v>
      </c>
      <c r="H848" t="s">
        <v>75</v>
      </c>
      <c r="I848" t="s">
        <v>27</v>
      </c>
      <c r="J848">
        <v>2.8</v>
      </c>
      <c r="K848">
        <v>24</v>
      </c>
      <c r="L848" t="s">
        <v>28</v>
      </c>
      <c r="M848">
        <v>1</v>
      </c>
      <c r="N848">
        <v>4.9000000000000004</v>
      </c>
      <c r="O848">
        <v>280</v>
      </c>
      <c r="P848">
        <v>784</v>
      </c>
      <c r="Q848" t="s">
        <v>67</v>
      </c>
      <c r="R848">
        <v>11</v>
      </c>
      <c r="S848" t="s">
        <v>52</v>
      </c>
      <c r="T848" t="s">
        <v>86</v>
      </c>
      <c r="U848" t="str">
        <f>TRIM(CLEAN(tbl_Operations[[#This Row],[Location]]))</f>
        <v>Chennai</v>
      </c>
      <c r="V848" t="str">
        <f>TRIM(CLEAN(tbl_Operations[[#This Row],[Channel]]))</f>
        <v>Teams</v>
      </c>
      <c r="W848" t="str">
        <f t="shared" si="65"/>
        <v>Report Request</v>
      </c>
      <c r="X848" t="str">
        <f t="shared" si="66"/>
        <v>Hr</v>
      </c>
      <c r="Y848" t="str">
        <f t="shared" si="67"/>
        <v>Within SLA</v>
      </c>
      <c r="Z848" t="str">
        <f t="shared" si="68"/>
        <v>Normal</v>
      </c>
      <c r="AA848" t="str" cm="1">
        <f t="array" ref="AA848">_xlfn.IFS(
J848&lt;=K848*0.5,"Excellent",
J848&lt;=K848,"Good",
J848&lt;=K848*1.5,"At Risk",
TRUE,"Critical"
)</f>
        <v>Excellent</v>
      </c>
      <c r="AB848" t="str">
        <f t="shared" si="69"/>
        <v>Reworked</v>
      </c>
    </row>
    <row r="849" spans="1:28" x14ac:dyDescent="0.3">
      <c r="A849" t="s">
        <v>931</v>
      </c>
      <c r="B849" s="1">
        <v>45676</v>
      </c>
      <c r="C849" t="s">
        <v>54</v>
      </c>
      <c r="D849" t="s">
        <v>55</v>
      </c>
      <c r="E849" t="s">
        <v>23</v>
      </c>
      <c r="F849" t="s">
        <v>24</v>
      </c>
      <c r="G849" t="s">
        <v>25</v>
      </c>
      <c r="H849" t="s">
        <v>43</v>
      </c>
      <c r="I849" t="s">
        <v>27</v>
      </c>
      <c r="J849">
        <v>5.9</v>
      </c>
      <c r="K849">
        <v>24</v>
      </c>
      <c r="L849" t="s">
        <v>28</v>
      </c>
      <c r="M849">
        <v>0</v>
      </c>
      <c r="N849">
        <v>5</v>
      </c>
      <c r="O849">
        <v>400</v>
      </c>
      <c r="P849">
        <v>2360</v>
      </c>
      <c r="Q849" t="s">
        <v>64</v>
      </c>
      <c r="R849">
        <v>1</v>
      </c>
      <c r="S849" t="s">
        <v>58</v>
      </c>
      <c r="T849" t="s">
        <v>102</v>
      </c>
      <c r="U849" t="str">
        <f>TRIM(CLEAN(tbl_Operations[[#This Row],[Location]]))</f>
        <v>Hyderabad</v>
      </c>
      <c r="V849" t="str">
        <f>TRIM(CLEAN(tbl_Operations[[#This Row],[Channel]]))</f>
        <v>Email</v>
      </c>
      <c r="W849" t="str">
        <f t="shared" si="65"/>
        <v>Invoice Query</v>
      </c>
      <c r="X849" t="str">
        <f t="shared" si="66"/>
        <v>Hr</v>
      </c>
      <c r="Y849" t="str">
        <f t="shared" si="67"/>
        <v>Within SLA</v>
      </c>
      <c r="Z849" t="str">
        <f t="shared" si="68"/>
        <v>Normal</v>
      </c>
      <c r="AA849" t="str" cm="1">
        <f t="array" ref="AA849">_xlfn.IFS(
J849&lt;=K849*0.5,"Excellent",
J849&lt;=K849,"Good",
J849&lt;=K849*1.5,"At Risk",
TRUE,"Critical"
)</f>
        <v>Excellent</v>
      </c>
      <c r="AB849" t="str">
        <f t="shared" si="69"/>
        <v>No Rework</v>
      </c>
    </row>
    <row r="850" spans="1:28" x14ac:dyDescent="0.3">
      <c r="A850" t="s">
        <v>932</v>
      </c>
      <c r="B850" s="1">
        <v>45683</v>
      </c>
      <c r="C850" t="s">
        <v>77</v>
      </c>
      <c r="D850" t="s">
        <v>47</v>
      </c>
      <c r="E850" t="s">
        <v>23</v>
      </c>
      <c r="F850" t="s">
        <v>49</v>
      </c>
      <c r="G850" t="s">
        <v>25</v>
      </c>
      <c r="H850" t="s">
        <v>50</v>
      </c>
      <c r="I850" t="s">
        <v>27</v>
      </c>
      <c r="J850">
        <v>0.3</v>
      </c>
      <c r="K850">
        <v>48</v>
      </c>
      <c r="L850" t="s">
        <v>28</v>
      </c>
      <c r="M850">
        <v>0</v>
      </c>
      <c r="N850">
        <v>5</v>
      </c>
      <c r="O850">
        <v>320</v>
      </c>
      <c r="P850">
        <v>96</v>
      </c>
      <c r="Q850" t="s">
        <v>64</v>
      </c>
      <c r="R850">
        <v>1</v>
      </c>
      <c r="S850" t="s">
        <v>58</v>
      </c>
      <c r="T850" t="s">
        <v>102</v>
      </c>
      <c r="U850" t="str">
        <f>TRIM(CLEAN(tbl_Operations[[#This Row],[Location]]))</f>
        <v>Gurugram</v>
      </c>
      <c r="V850" t="str">
        <f>TRIM(CLEAN(tbl_Operations[[#This Row],[Channel]]))</f>
        <v>Email</v>
      </c>
      <c r="W850" t="str">
        <f t="shared" si="65"/>
        <v>Invoice Query</v>
      </c>
      <c r="X850" t="str">
        <f t="shared" si="66"/>
        <v>Finance</v>
      </c>
      <c r="Y850" t="str">
        <f t="shared" si="67"/>
        <v>Within SLA</v>
      </c>
      <c r="Z850" t="str">
        <f t="shared" si="68"/>
        <v>Normal</v>
      </c>
      <c r="AA850" t="str" cm="1">
        <f t="array" ref="AA850">_xlfn.IFS(
J850&lt;=K850*0.5,"Excellent",
J850&lt;=K850,"Good",
J850&lt;=K850*1.5,"At Risk",
TRUE,"Critical"
)</f>
        <v>Excellent</v>
      </c>
      <c r="AB850" t="str">
        <f t="shared" si="69"/>
        <v>No Rework</v>
      </c>
    </row>
    <row r="851" spans="1:28" x14ac:dyDescent="0.3">
      <c r="A851" t="s">
        <v>933</v>
      </c>
      <c r="B851" s="1">
        <v>45692</v>
      </c>
      <c r="C851" t="s">
        <v>54</v>
      </c>
      <c r="D851" t="s">
        <v>60</v>
      </c>
      <c r="E851" t="s">
        <v>74</v>
      </c>
      <c r="F851" t="s">
        <v>24</v>
      </c>
      <c r="G851" t="s">
        <v>25</v>
      </c>
      <c r="H851" t="s">
        <v>26</v>
      </c>
      <c r="I851" t="s">
        <v>27</v>
      </c>
      <c r="J851">
        <v>16.2</v>
      </c>
      <c r="K851">
        <v>24</v>
      </c>
      <c r="L851" t="s">
        <v>28</v>
      </c>
      <c r="M851">
        <v>0</v>
      </c>
      <c r="N851">
        <v>4.5</v>
      </c>
      <c r="O851">
        <v>400</v>
      </c>
      <c r="P851">
        <v>6480</v>
      </c>
      <c r="Q851" t="s">
        <v>57</v>
      </c>
      <c r="R851">
        <v>2</v>
      </c>
      <c r="S851" t="s">
        <v>58</v>
      </c>
      <c r="T851" t="s">
        <v>38</v>
      </c>
      <c r="U851" t="str">
        <f>TRIM(CLEAN(tbl_Operations[[#This Row],[Location]]))</f>
        <v>Pune</v>
      </c>
      <c r="V851" t="str">
        <f>TRIM(CLEAN(tbl_Operations[[#This Row],[Channel]]))</f>
        <v>Email</v>
      </c>
      <c r="W851" t="str">
        <f t="shared" si="65"/>
        <v>System Issue</v>
      </c>
      <c r="X851" t="str">
        <f t="shared" si="66"/>
        <v>Hr</v>
      </c>
      <c r="Y851" t="str">
        <f t="shared" si="67"/>
        <v>Within SLA</v>
      </c>
      <c r="Z851" t="str">
        <f t="shared" si="68"/>
        <v>Normal</v>
      </c>
      <c r="AA851" t="str" cm="1">
        <f t="array" ref="AA851">_xlfn.IFS(
J851&lt;=K851*0.5,"Excellent",
J851&lt;=K851,"Good",
J851&lt;=K851*1.5,"At Risk",
TRUE,"Critical"
)</f>
        <v>Good</v>
      </c>
      <c r="AB851" t="str">
        <f t="shared" si="69"/>
        <v>No Rework</v>
      </c>
    </row>
    <row r="852" spans="1:28" x14ac:dyDescent="0.3">
      <c r="A852" t="s">
        <v>934</v>
      </c>
      <c r="B852" s="1">
        <v>45882</v>
      </c>
      <c r="C852" t="s">
        <v>91</v>
      </c>
      <c r="D852" t="s">
        <v>73</v>
      </c>
      <c r="E852" t="s">
        <v>56</v>
      </c>
      <c r="F852" t="s">
        <v>49</v>
      </c>
      <c r="G852" t="s">
        <v>81</v>
      </c>
      <c r="H852" t="s">
        <v>26</v>
      </c>
      <c r="I852" t="s">
        <v>88</v>
      </c>
      <c r="J852">
        <v>8.1999999999999993</v>
      </c>
      <c r="K852">
        <v>48</v>
      </c>
      <c r="L852" t="s">
        <v>28</v>
      </c>
      <c r="M852">
        <v>3</v>
      </c>
      <c r="N852">
        <v>4</v>
      </c>
      <c r="O852">
        <v>350</v>
      </c>
      <c r="P852">
        <v>2870</v>
      </c>
      <c r="Q852" t="s">
        <v>36</v>
      </c>
      <c r="R852">
        <v>8</v>
      </c>
      <c r="S852" t="s">
        <v>37</v>
      </c>
      <c r="T852" t="s">
        <v>86</v>
      </c>
      <c r="U852" t="str">
        <f>TRIM(CLEAN(tbl_Operations[[#This Row],[Location]]))</f>
        <v>Chennai</v>
      </c>
      <c r="V852" t="str">
        <f>TRIM(CLEAN(tbl_Operations[[#This Row],[Channel]]))</f>
        <v>Phone</v>
      </c>
      <c r="W852" t="str">
        <f t="shared" si="65"/>
        <v>Vendor Query</v>
      </c>
      <c r="X852" t="str">
        <f t="shared" si="66"/>
        <v>Operations</v>
      </c>
      <c r="Y852" t="str">
        <f t="shared" si="67"/>
        <v>Within SLA</v>
      </c>
      <c r="Z852" t="str">
        <f t="shared" si="68"/>
        <v>Normal</v>
      </c>
      <c r="AA852" t="str" cm="1">
        <f t="array" ref="AA852">_xlfn.IFS(
J852&lt;=K852*0.5,"Excellent",
J852&lt;=K852,"Good",
J852&lt;=K852*1.5,"At Risk",
TRUE,"Critical"
)</f>
        <v>Excellent</v>
      </c>
      <c r="AB852" t="str">
        <f t="shared" si="69"/>
        <v>Reworked</v>
      </c>
    </row>
    <row r="853" spans="1:28" x14ac:dyDescent="0.3">
      <c r="A853" t="s">
        <v>935</v>
      </c>
      <c r="B853" s="1">
        <v>45891</v>
      </c>
      <c r="C853" t="s">
        <v>77</v>
      </c>
      <c r="D853" t="s">
        <v>60</v>
      </c>
      <c r="E853" t="s">
        <v>35</v>
      </c>
      <c r="F853" t="s">
        <v>24</v>
      </c>
      <c r="G853" t="s">
        <v>25</v>
      </c>
      <c r="H853" t="s">
        <v>66</v>
      </c>
      <c r="I853" t="s">
        <v>27</v>
      </c>
      <c r="J853">
        <v>15.1</v>
      </c>
      <c r="K853">
        <v>24</v>
      </c>
      <c r="L853" t="s">
        <v>28</v>
      </c>
      <c r="M853">
        <v>0</v>
      </c>
      <c r="N853">
        <v>4.7</v>
      </c>
      <c r="O853">
        <v>400</v>
      </c>
      <c r="P853">
        <v>6040</v>
      </c>
      <c r="Q853" t="s">
        <v>36</v>
      </c>
      <c r="R853">
        <v>8</v>
      </c>
      <c r="S853" t="s">
        <v>37</v>
      </c>
      <c r="T853" t="s">
        <v>45</v>
      </c>
      <c r="U853" t="str">
        <f>TRIM(CLEAN(tbl_Operations[[#This Row],[Location]]))</f>
        <v>Pune</v>
      </c>
      <c r="V853" t="str">
        <f>TRIM(CLEAN(tbl_Operations[[#This Row],[Channel]]))</f>
        <v>Email</v>
      </c>
      <c r="W853" t="str">
        <f t="shared" si="65"/>
        <v>Employee Query</v>
      </c>
      <c r="X853" t="str">
        <f t="shared" si="66"/>
        <v>Finance</v>
      </c>
      <c r="Y853" t="str">
        <f t="shared" si="67"/>
        <v>Within SLA</v>
      </c>
      <c r="Z853" t="str">
        <f t="shared" si="68"/>
        <v>Normal</v>
      </c>
      <c r="AA853" t="str" cm="1">
        <f t="array" ref="AA853">_xlfn.IFS(
J853&lt;=K853*0.5,"Excellent",
J853&lt;=K853,"Good",
J853&lt;=K853*1.5,"At Risk",
TRUE,"Critical"
)</f>
        <v>Good</v>
      </c>
      <c r="AB853" t="str">
        <f t="shared" si="69"/>
        <v>No Rework</v>
      </c>
    </row>
    <row r="854" spans="1:28" x14ac:dyDescent="0.3">
      <c r="A854" t="s">
        <v>936</v>
      </c>
      <c r="B854" s="1">
        <v>45858</v>
      </c>
      <c r="C854" t="s">
        <v>40</v>
      </c>
      <c r="D854" t="s">
        <v>22</v>
      </c>
      <c r="E854" t="s">
        <v>35</v>
      </c>
      <c r="F854" t="s">
        <v>24</v>
      </c>
      <c r="G854" t="s">
        <v>42</v>
      </c>
      <c r="H854" t="s">
        <v>66</v>
      </c>
      <c r="I854" t="s">
        <v>88</v>
      </c>
      <c r="J854">
        <v>3.4</v>
      </c>
      <c r="K854">
        <v>24</v>
      </c>
      <c r="L854" t="s">
        <v>28</v>
      </c>
      <c r="M854">
        <v>2</v>
      </c>
      <c r="N854">
        <v>4.4000000000000004</v>
      </c>
      <c r="O854">
        <v>350</v>
      </c>
      <c r="P854">
        <v>1190</v>
      </c>
      <c r="Q854" t="s">
        <v>114</v>
      </c>
      <c r="R854">
        <v>7</v>
      </c>
      <c r="S854" t="s">
        <v>37</v>
      </c>
      <c r="T854" t="s">
        <v>102</v>
      </c>
      <c r="U854" t="str">
        <f>TRIM(CLEAN(tbl_Operations[[#This Row],[Location]]))</f>
        <v>Noida</v>
      </c>
      <c r="V854" t="str">
        <f>TRIM(CLEAN(tbl_Operations[[#This Row],[Channel]]))</f>
        <v>Portal</v>
      </c>
      <c r="W854" t="str">
        <f t="shared" si="65"/>
        <v>Employee Query</v>
      </c>
      <c r="X854" t="str">
        <f t="shared" si="66"/>
        <v>Procurement</v>
      </c>
      <c r="Y854" t="str">
        <f t="shared" si="67"/>
        <v>Within SLA</v>
      </c>
      <c r="Z854" t="str">
        <f t="shared" si="68"/>
        <v>Normal</v>
      </c>
      <c r="AA854" t="str" cm="1">
        <f t="array" ref="AA854">_xlfn.IFS(
J854&lt;=K854*0.5,"Excellent",
J854&lt;=K854,"Good",
J854&lt;=K854*1.5,"At Risk",
TRUE,"Critical"
)</f>
        <v>Excellent</v>
      </c>
      <c r="AB854" t="str">
        <f t="shared" si="69"/>
        <v>Reworked</v>
      </c>
    </row>
    <row r="855" spans="1:28" x14ac:dyDescent="0.3">
      <c r="A855" t="s">
        <v>937</v>
      </c>
      <c r="B855" s="1">
        <v>45704</v>
      </c>
      <c r="C855" t="s">
        <v>95</v>
      </c>
      <c r="D855" t="s">
        <v>34</v>
      </c>
      <c r="E855" t="s">
        <v>74</v>
      </c>
      <c r="F855" t="s">
        <v>24</v>
      </c>
      <c r="G855" t="s">
        <v>62</v>
      </c>
      <c r="H855" t="s">
        <v>50</v>
      </c>
      <c r="I855" t="s">
        <v>27</v>
      </c>
      <c r="J855">
        <v>21.8</v>
      </c>
      <c r="K855">
        <v>24</v>
      </c>
      <c r="L855" t="s">
        <v>28</v>
      </c>
      <c r="M855">
        <v>0</v>
      </c>
      <c r="N855">
        <v>4.7</v>
      </c>
      <c r="O855">
        <v>350</v>
      </c>
      <c r="P855">
        <v>7630</v>
      </c>
      <c r="Q855" t="s">
        <v>57</v>
      </c>
      <c r="R855">
        <v>2</v>
      </c>
      <c r="S855" t="s">
        <v>58</v>
      </c>
      <c r="T855" t="s">
        <v>102</v>
      </c>
      <c r="U855" t="str">
        <f>TRIM(CLEAN(tbl_Operations[[#This Row],[Location]]))</f>
        <v>Mumbai</v>
      </c>
      <c r="V855" t="str">
        <f>TRIM(CLEAN(tbl_Operations[[#This Row],[Channel]]))</f>
        <v>Teams</v>
      </c>
      <c r="W855" t="str">
        <f t="shared" si="65"/>
        <v>System Issue</v>
      </c>
      <c r="X855" t="str">
        <f t="shared" si="66"/>
        <v>Sales</v>
      </c>
      <c r="Y855" t="str">
        <f t="shared" si="67"/>
        <v>Within SLA</v>
      </c>
      <c r="Z855" t="str">
        <f t="shared" si="68"/>
        <v>Normal</v>
      </c>
      <c r="AA855" t="str" cm="1">
        <f t="array" ref="AA855">_xlfn.IFS(
J855&lt;=K855*0.5,"Excellent",
J855&lt;=K855,"Good",
J855&lt;=K855*1.5,"At Risk",
TRUE,"Critical"
)</f>
        <v>Good</v>
      </c>
      <c r="AB855" t="str">
        <f t="shared" si="69"/>
        <v>No Rework</v>
      </c>
    </row>
    <row r="856" spans="1:28" x14ac:dyDescent="0.3">
      <c r="A856" t="s">
        <v>938</v>
      </c>
      <c r="B856" s="1">
        <v>45730</v>
      </c>
      <c r="C856" t="s">
        <v>91</v>
      </c>
      <c r="D856" t="s">
        <v>22</v>
      </c>
      <c r="E856" t="s">
        <v>70</v>
      </c>
      <c r="F856" t="s">
        <v>49</v>
      </c>
      <c r="G856" t="s">
        <v>62</v>
      </c>
      <c r="H856" t="s">
        <v>66</v>
      </c>
      <c r="I856" t="s">
        <v>101</v>
      </c>
      <c r="J856">
        <v>16.100000000000001</v>
      </c>
      <c r="K856">
        <v>48</v>
      </c>
      <c r="L856" t="s">
        <v>28</v>
      </c>
      <c r="M856">
        <v>1</v>
      </c>
      <c r="N856">
        <v>4.5999999999999996</v>
      </c>
      <c r="O856">
        <v>280</v>
      </c>
      <c r="P856">
        <v>4508</v>
      </c>
      <c r="Q856" t="s">
        <v>79</v>
      </c>
      <c r="R856">
        <v>3</v>
      </c>
      <c r="S856" t="s">
        <v>58</v>
      </c>
      <c r="T856" t="s">
        <v>45</v>
      </c>
      <c r="U856" t="str">
        <f>TRIM(CLEAN(tbl_Operations[[#This Row],[Location]]))</f>
        <v>Noida</v>
      </c>
      <c r="V856" t="str">
        <f>TRIM(CLEAN(tbl_Operations[[#This Row],[Channel]]))</f>
        <v>Teams</v>
      </c>
      <c r="W856" t="str">
        <f t="shared" si="65"/>
        <v>Data Correction</v>
      </c>
      <c r="X856" t="str">
        <f t="shared" si="66"/>
        <v>Operations</v>
      </c>
      <c r="Y856" t="str">
        <f t="shared" si="67"/>
        <v>Within SLA</v>
      </c>
      <c r="Z856" t="str">
        <f t="shared" si="68"/>
        <v>Normal</v>
      </c>
      <c r="AA856" t="str" cm="1">
        <f t="array" ref="AA856">_xlfn.IFS(
J856&lt;=K856*0.5,"Excellent",
J856&lt;=K856,"Good",
J856&lt;=K856*1.5,"At Risk",
TRUE,"Critical"
)</f>
        <v>Excellent</v>
      </c>
      <c r="AB856" t="str">
        <f t="shared" si="69"/>
        <v>Reworked</v>
      </c>
    </row>
    <row r="857" spans="1:28" x14ac:dyDescent="0.3">
      <c r="A857" t="s">
        <v>939</v>
      </c>
      <c r="B857" s="1">
        <v>45935</v>
      </c>
      <c r="C857" t="s">
        <v>95</v>
      </c>
      <c r="D857" t="s">
        <v>41</v>
      </c>
      <c r="E857" t="s">
        <v>74</v>
      </c>
      <c r="F857" t="s">
        <v>49</v>
      </c>
      <c r="G857" t="s">
        <v>62</v>
      </c>
      <c r="H857" t="s">
        <v>26</v>
      </c>
      <c r="I857" t="s">
        <v>88</v>
      </c>
      <c r="J857">
        <v>14.8</v>
      </c>
      <c r="K857">
        <v>48</v>
      </c>
      <c r="L857" t="s">
        <v>28</v>
      </c>
      <c r="M857">
        <v>1</v>
      </c>
      <c r="N857">
        <v>4.2</v>
      </c>
      <c r="O857">
        <v>280</v>
      </c>
      <c r="P857">
        <v>4144</v>
      </c>
      <c r="Q857" t="s">
        <v>51</v>
      </c>
      <c r="R857">
        <v>10</v>
      </c>
      <c r="S857" t="s">
        <v>52</v>
      </c>
      <c r="T857" t="s">
        <v>102</v>
      </c>
      <c r="U857" t="str">
        <f>TRIM(CLEAN(tbl_Operations[[#This Row],[Location]]))</f>
        <v>Bengaluru</v>
      </c>
      <c r="V857" t="str">
        <f>TRIM(CLEAN(tbl_Operations[[#This Row],[Channel]]))</f>
        <v>Teams</v>
      </c>
      <c r="W857" t="str">
        <f t="shared" si="65"/>
        <v>System Issue</v>
      </c>
      <c r="X857" t="str">
        <f t="shared" si="66"/>
        <v>Sales</v>
      </c>
      <c r="Y857" t="str">
        <f t="shared" si="67"/>
        <v>Within SLA</v>
      </c>
      <c r="Z857" t="str">
        <f t="shared" si="68"/>
        <v>Normal</v>
      </c>
      <c r="AA857" t="str" cm="1">
        <f t="array" ref="AA857">_xlfn.IFS(
J857&lt;=K857*0.5,"Excellent",
J857&lt;=K857,"Good",
J857&lt;=K857*1.5,"At Risk",
TRUE,"Critical"
)</f>
        <v>Excellent</v>
      </c>
      <c r="AB857" t="str">
        <f t="shared" si="69"/>
        <v>Reworked</v>
      </c>
    </row>
    <row r="858" spans="1:28" x14ac:dyDescent="0.3">
      <c r="A858" t="s">
        <v>940</v>
      </c>
      <c r="B858" s="1">
        <v>45688</v>
      </c>
      <c r="C858" t="s">
        <v>77</v>
      </c>
      <c r="D858" t="s">
        <v>5094</v>
      </c>
      <c r="E858" t="s">
        <v>92</v>
      </c>
      <c r="F858" t="s">
        <v>24</v>
      </c>
      <c r="G858" t="s">
        <v>25</v>
      </c>
      <c r="H858" t="s">
        <v>43</v>
      </c>
      <c r="I858" t="s">
        <v>27</v>
      </c>
      <c r="J858">
        <v>9.8000000000000007</v>
      </c>
      <c r="K858">
        <v>24</v>
      </c>
      <c r="L858" t="s">
        <v>28</v>
      </c>
      <c r="M858">
        <v>0</v>
      </c>
      <c r="N858">
        <v>5</v>
      </c>
      <c r="O858">
        <v>280</v>
      </c>
      <c r="P858">
        <v>2744</v>
      </c>
      <c r="Q858" t="s">
        <v>64</v>
      </c>
      <c r="R858">
        <v>1</v>
      </c>
      <c r="S858" t="s">
        <v>58</v>
      </c>
      <c r="T858" t="s">
        <v>45</v>
      </c>
      <c r="U858" t="str">
        <f>TRIM(CLEAN(tbl_Operations[[#This Row],[Location]]))</f>
        <v>Unknown</v>
      </c>
      <c r="V858" t="str">
        <f>TRIM(CLEAN(tbl_Operations[[#This Row],[Channel]]))</f>
        <v>Email</v>
      </c>
      <c r="W858" t="str">
        <f t="shared" si="65"/>
        <v>Report Request</v>
      </c>
      <c r="X858" t="str">
        <f t="shared" si="66"/>
        <v>Finance</v>
      </c>
      <c r="Y858" t="str">
        <f t="shared" si="67"/>
        <v>Within SLA</v>
      </c>
      <c r="Z858" t="str">
        <f t="shared" si="68"/>
        <v>Normal</v>
      </c>
      <c r="AA858" t="str" cm="1">
        <f t="array" ref="AA858">_xlfn.IFS(
J858&lt;=K858*0.5,"Excellent",
J858&lt;=K858,"Good",
J858&lt;=K858*1.5,"At Risk",
TRUE,"Critical"
)</f>
        <v>Excellent</v>
      </c>
      <c r="AB858" t="str">
        <f t="shared" si="69"/>
        <v>No Rework</v>
      </c>
    </row>
    <row r="859" spans="1:28" x14ac:dyDescent="0.3">
      <c r="A859" t="s">
        <v>941</v>
      </c>
      <c r="B859" s="1">
        <v>45768</v>
      </c>
      <c r="C859" t="s">
        <v>54</v>
      </c>
      <c r="D859" t="s">
        <v>73</v>
      </c>
      <c r="E859" t="s">
        <v>78</v>
      </c>
      <c r="F859" t="s">
        <v>24</v>
      </c>
      <c r="G859" t="s">
        <v>25</v>
      </c>
      <c r="H859" t="s">
        <v>66</v>
      </c>
      <c r="I859" t="s">
        <v>27</v>
      </c>
      <c r="J859">
        <v>18.399999999999999</v>
      </c>
      <c r="K859">
        <v>24</v>
      </c>
      <c r="L859" t="s">
        <v>28</v>
      </c>
      <c r="M859">
        <v>0</v>
      </c>
      <c r="N859">
        <v>3.7</v>
      </c>
      <c r="O859">
        <v>280</v>
      </c>
      <c r="P859">
        <v>5152</v>
      </c>
      <c r="Q859" t="s">
        <v>89</v>
      </c>
      <c r="R859">
        <v>4</v>
      </c>
      <c r="S859" t="s">
        <v>30</v>
      </c>
      <c r="T859" t="s">
        <v>31</v>
      </c>
      <c r="U859" t="str">
        <f>TRIM(CLEAN(tbl_Operations[[#This Row],[Location]]))</f>
        <v>Chennai</v>
      </c>
      <c r="V859" t="str">
        <f>TRIM(CLEAN(tbl_Operations[[#This Row],[Channel]]))</f>
        <v>Email</v>
      </c>
      <c r="W859" t="str">
        <f t="shared" si="65"/>
        <v>Access Request</v>
      </c>
      <c r="X859" t="str">
        <f t="shared" si="66"/>
        <v>Hr</v>
      </c>
      <c r="Y859" t="str">
        <f t="shared" si="67"/>
        <v>Within SLA</v>
      </c>
      <c r="Z859" t="str">
        <f t="shared" si="68"/>
        <v>Normal</v>
      </c>
      <c r="AA859" t="str" cm="1">
        <f t="array" ref="AA859">_xlfn.IFS(
J859&lt;=K859*0.5,"Excellent",
J859&lt;=K859,"Good",
J859&lt;=K859*1.5,"At Risk",
TRUE,"Critical"
)</f>
        <v>Good</v>
      </c>
      <c r="AB859" t="str">
        <f t="shared" si="69"/>
        <v>No Rework</v>
      </c>
    </row>
    <row r="860" spans="1:28" x14ac:dyDescent="0.3">
      <c r="A860" t="s">
        <v>942</v>
      </c>
      <c r="B860" s="1">
        <v>45975</v>
      </c>
      <c r="C860" t="s">
        <v>95</v>
      </c>
      <c r="D860" t="s">
        <v>73</v>
      </c>
      <c r="E860" t="s">
        <v>92</v>
      </c>
      <c r="F860" t="s">
        <v>61</v>
      </c>
      <c r="G860" t="s">
        <v>25</v>
      </c>
      <c r="H860" t="s">
        <v>50</v>
      </c>
      <c r="I860" t="s">
        <v>27</v>
      </c>
      <c r="J860">
        <v>8.6</v>
      </c>
      <c r="K860">
        <v>12</v>
      </c>
      <c r="L860" t="s">
        <v>28</v>
      </c>
      <c r="M860">
        <v>1</v>
      </c>
      <c r="N860">
        <v>3.9</v>
      </c>
      <c r="O860">
        <v>280</v>
      </c>
      <c r="P860">
        <v>2408</v>
      </c>
      <c r="Q860" t="s">
        <v>67</v>
      </c>
      <c r="R860">
        <v>11</v>
      </c>
      <c r="S860" t="s">
        <v>52</v>
      </c>
      <c r="T860" t="s">
        <v>45</v>
      </c>
      <c r="U860" t="str">
        <f>TRIM(CLEAN(tbl_Operations[[#This Row],[Location]]))</f>
        <v>Chennai</v>
      </c>
      <c r="V860" t="str">
        <f>TRIM(CLEAN(tbl_Operations[[#This Row],[Channel]]))</f>
        <v>Email</v>
      </c>
      <c r="W860" t="str">
        <f t="shared" si="65"/>
        <v>Report Request</v>
      </c>
      <c r="X860" t="str">
        <f t="shared" si="66"/>
        <v>Sales</v>
      </c>
      <c r="Y860" t="str">
        <f t="shared" si="67"/>
        <v>Within SLA</v>
      </c>
      <c r="Z860" t="str">
        <f t="shared" si="68"/>
        <v>Normal</v>
      </c>
      <c r="AA860" t="str" cm="1">
        <f t="array" ref="AA860">_xlfn.IFS(
J860&lt;=K860*0.5,"Excellent",
J860&lt;=K860,"Good",
J860&lt;=K860*1.5,"At Risk",
TRUE,"Critical"
)</f>
        <v>Good</v>
      </c>
      <c r="AB860" t="str">
        <f t="shared" si="69"/>
        <v>Reworked</v>
      </c>
    </row>
    <row r="861" spans="1:28" x14ac:dyDescent="0.3">
      <c r="A861" t="s">
        <v>943</v>
      </c>
      <c r="B861" s="1">
        <v>45867</v>
      </c>
      <c r="C861" t="s">
        <v>95</v>
      </c>
      <c r="D861" t="s">
        <v>41</v>
      </c>
      <c r="E861" t="s">
        <v>56</v>
      </c>
      <c r="F861" t="s">
        <v>24</v>
      </c>
      <c r="G861" t="s">
        <v>62</v>
      </c>
      <c r="H861" t="s">
        <v>66</v>
      </c>
      <c r="I861" t="s">
        <v>27</v>
      </c>
      <c r="J861">
        <v>20</v>
      </c>
      <c r="K861">
        <v>24</v>
      </c>
      <c r="L861" t="s">
        <v>28</v>
      </c>
      <c r="M861">
        <v>1</v>
      </c>
      <c r="N861">
        <v>4.2</v>
      </c>
      <c r="O861">
        <v>320</v>
      </c>
      <c r="P861">
        <v>6400</v>
      </c>
      <c r="Q861" t="s">
        <v>114</v>
      </c>
      <c r="R861">
        <v>7</v>
      </c>
      <c r="S861" t="s">
        <v>37</v>
      </c>
      <c r="T861" t="s">
        <v>38</v>
      </c>
      <c r="U861" t="str">
        <f>TRIM(CLEAN(tbl_Operations[[#This Row],[Location]]))</f>
        <v>Bengaluru</v>
      </c>
      <c r="V861" t="str">
        <f>TRIM(CLEAN(tbl_Operations[[#This Row],[Channel]]))</f>
        <v>Teams</v>
      </c>
      <c r="W861" t="str">
        <f t="shared" si="65"/>
        <v>Vendor Query</v>
      </c>
      <c r="X861" t="str">
        <f t="shared" si="66"/>
        <v>Sales</v>
      </c>
      <c r="Y861" t="str">
        <f t="shared" si="67"/>
        <v>Within SLA</v>
      </c>
      <c r="Z861" t="str">
        <f t="shared" si="68"/>
        <v>Normal</v>
      </c>
      <c r="AA861" t="str" cm="1">
        <f t="array" ref="AA861">_xlfn.IFS(
J861&lt;=K861*0.5,"Excellent",
J861&lt;=K861,"Good",
J861&lt;=K861*1.5,"At Risk",
TRUE,"Critical"
)</f>
        <v>Good</v>
      </c>
      <c r="AB861" t="str">
        <f t="shared" si="69"/>
        <v>Reworked</v>
      </c>
    </row>
    <row r="862" spans="1:28" x14ac:dyDescent="0.3">
      <c r="A862" t="s">
        <v>944</v>
      </c>
      <c r="B862" s="1">
        <v>45917</v>
      </c>
      <c r="C862" t="s">
        <v>91</v>
      </c>
      <c r="D862" t="s">
        <v>60</v>
      </c>
      <c r="E862" t="s">
        <v>92</v>
      </c>
      <c r="F862" t="s">
        <v>24</v>
      </c>
      <c r="G862" t="s">
        <v>25</v>
      </c>
      <c r="H862" t="s">
        <v>50</v>
      </c>
      <c r="I862" t="s">
        <v>27</v>
      </c>
      <c r="J862">
        <v>16.3</v>
      </c>
      <c r="K862">
        <v>24</v>
      </c>
      <c r="L862" t="s">
        <v>28</v>
      </c>
      <c r="M862">
        <v>0</v>
      </c>
      <c r="N862">
        <v>4.5</v>
      </c>
      <c r="O862">
        <v>280</v>
      </c>
      <c r="P862">
        <v>4564</v>
      </c>
      <c r="Q862" t="s">
        <v>83</v>
      </c>
      <c r="R862">
        <v>9</v>
      </c>
      <c r="S862" t="s">
        <v>37</v>
      </c>
      <c r="T862" t="s">
        <v>86</v>
      </c>
      <c r="U862" t="str">
        <f>TRIM(CLEAN(tbl_Operations[[#This Row],[Location]]))</f>
        <v>Pune</v>
      </c>
      <c r="V862" t="str">
        <f>TRIM(CLEAN(tbl_Operations[[#This Row],[Channel]]))</f>
        <v>Email</v>
      </c>
      <c r="W862" t="str">
        <f t="shared" si="65"/>
        <v>Report Request</v>
      </c>
      <c r="X862" t="str">
        <f t="shared" si="66"/>
        <v>Operations</v>
      </c>
      <c r="Y862" t="str">
        <f t="shared" si="67"/>
        <v>Within SLA</v>
      </c>
      <c r="Z862" t="str">
        <f t="shared" si="68"/>
        <v>Normal</v>
      </c>
      <c r="AA862" t="str" cm="1">
        <f t="array" ref="AA862">_xlfn.IFS(
J862&lt;=K862*0.5,"Excellent",
J862&lt;=K862,"Good",
J862&lt;=K862*1.5,"At Risk",
TRUE,"Critical"
)</f>
        <v>Good</v>
      </c>
      <c r="AB862" t="str">
        <f t="shared" si="69"/>
        <v>No Rework</v>
      </c>
    </row>
    <row r="863" spans="1:28" x14ac:dyDescent="0.3">
      <c r="A863" t="s">
        <v>945</v>
      </c>
      <c r="B863" s="1">
        <v>45719</v>
      </c>
      <c r="C863" t="s">
        <v>91</v>
      </c>
      <c r="D863" t="s">
        <v>73</v>
      </c>
      <c r="E863" t="s">
        <v>70</v>
      </c>
      <c r="F863" t="s">
        <v>61</v>
      </c>
      <c r="G863" t="s">
        <v>25</v>
      </c>
      <c r="H863" t="s">
        <v>43</v>
      </c>
      <c r="I863" t="s">
        <v>27</v>
      </c>
      <c r="J863">
        <v>9</v>
      </c>
      <c r="K863">
        <v>12</v>
      </c>
      <c r="L863" t="s">
        <v>28</v>
      </c>
      <c r="M863">
        <v>1</v>
      </c>
      <c r="N863">
        <v>4.7</v>
      </c>
      <c r="O863">
        <v>280</v>
      </c>
      <c r="P863">
        <v>2520</v>
      </c>
      <c r="Q863" t="s">
        <v>79</v>
      </c>
      <c r="R863">
        <v>3</v>
      </c>
      <c r="S863" t="s">
        <v>58</v>
      </c>
      <c r="T863" t="s">
        <v>31</v>
      </c>
      <c r="U863" t="str">
        <f>TRIM(CLEAN(tbl_Operations[[#This Row],[Location]]))</f>
        <v>Chennai</v>
      </c>
      <c r="V863" t="str">
        <f>TRIM(CLEAN(tbl_Operations[[#This Row],[Channel]]))</f>
        <v>Email</v>
      </c>
      <c r="W863" t="str">
        <f t="shared" si="65"/>
        <v>Data Correction</v>
      </c>
      <c r="X863" t="str">
        <f t="shared" si="66"/>
        <v>Operations</v>
      </c>
      <c r="Y863" t="str">
        <f t="shared" si="67"/>
        <v>Within SLA</v>
      </c>
      <c r="Z863" t="str">
        <f t="shared" si="68"/>
        <v>Normal</v>
      </c>
      <c r="AA863" t="str" cm="1">
        <f t="array" ref="AA863">_xlfn.IFS(
J863&lt;=K863*0.5,"Excellent",
J863&lt;=K863,"Good",
J863&lt;=K863*1.5,"At Risk",
TRUE,"Critical"
)</f>
        <v>Good</v>
      </c>
      <c r="AB863" t="str">
        <f t="shared" si="69"/>
        <v>Reworked</v>
      </c>
    </row>
    <row r="864" spans="1:28" x14ac:dyDescent="0.3">
      <c r="A864" t="s">
        <v>946</v>
      </c>
      <c r="B864" s="1">
        <v>45706</v>
      </c>
      <c r="C864" t="s">
        <v>40</v>
      </c>
      <c r="D864" t="s">
        <v>60</v>
      </c>
      <c r="E864" t="s">
        <v>78</v>
      </c>
      <c r="F864" t="s">
        <v>24</v>
      </c>
      <c r="G864" t="s">
        <v>81</v>
      </c>
      <c r="H864" t="s">
        <v>26</v>
      </c>
      <c r="I864" t="s">
        <v>27</v>
      </c>
      <c r="J864">
        <v>5.4</v>
      </c>
      <c r="K864">
        <v>24</v>
      </c>
      <c r="L864" t="s">
        <v>28</v>
      </c>
      <c r="M864">
        <v>2</v>
      </c>
      <c r="N864">
        <v>4.2</v>
      </c>
      <c r="O864">
        <v>280</v>
      </c>
      <c r="P864">
        <v>1512</v>
      </c>
      <c r="Q864" t="s">
        <v>57</v>
      </c>
      <c r="R864">
        <v>2</v>
      </c>
      <c r="S864" t="s">
        <v>58</v>
      </c>
      <c r="T864" t="s">
        <v>38</v>
      </c>
      <c r="U864" t="str">
        <f>TRIM(CLEAN(tbl_Operations[[#This Row],[Location]]))</f>
        <v>Pune</v>
      </c>
      <c r="V864" t="str">
        <f>TRIM(CLEAN(tbl_Operations[[#This Row],[Channel]]))</f>
        <v>Phone</v>
      </c>
      <c r="W864" t="str">
        <f t="shared" si="65"/>
        <v>Access Request</v>
      </c>
      <c r="X864" t="str">
        <f t="shared" si="66"/>
        <v>Procurement</v>
      </c>
      <c r="Y864" t="str">
        <f t="shared" si="67"/>
        <v>Within SLA</v>
      </c>
      <c r="Z864" t="str">
        <f t="shared" si="68"/>
        <v>Normal</v>
      </c>
      <c r="AA864" t="str" cm="1">
        <f t="array" ref="AA864">_xlfn.IFS(
J864&lt;=K864*0.5,"Excellent",
J864&lt;=K864,"Good",
J864&lt;=K864*1.5,"At Risk",
TRUE,"Critical"
)</f>
        <v>Excellent</v>
      </c>
      <c r="AB864" t="str">
        <f t="shared" si="69"/>
        <v>Reworked</v>
      </c>
    </row>
    <row r="865" spans="1:28" x14ac:dyDescent="0.3">
      <c r="A865" t="s">
        <v>947</v>
      </c>
      <c r="B865" s="1">
        <v>45856</v>
      </c>
      <c r="C865" t="s">
        <v>91</v>
      </c>
      <c r="D865" t="s">
        <v>22</v>
      </c>
      <c r="E865" t="s">
        <v>48</v>
      </c>
      <c r="F865" t="s">
        <v>49</v>
      </c>
      <c r="G865" t="s">
        <v>25</v>
      </c>
      <c r="H865" t="s">
        <v>66</v>
      </c>
      <c r="I865" t="s">
        <v>88</v>
      </c>
      <c r="J865">
        <v>17.5</v>
      </c>
      <c r="K865">
        <v>48</v>
      </c>
      <c r="L865" t="s">
        <v>28</v>
      </c>
      <c r="M865">
        <v>3</v>
      </c>
      <c r="N865">
        <v>4</v>
      </c>
      <c r="O865">
        <v>280</v>
      </c>
      <c r="P865">
        <v>4900</v>
      </c>
      <c r="Q865" t="s">
        <v>114</v>
      </c>
      <c r="R865">
        <v>7</v>
      </c>
      <c r="S865" t="s">
        <v>37</v>
      </c>
      <c r="T865" t="s">
        <v>45</v>
      </c>
      <c r="U865" t="str">
        <f>TRIM(CLEAN(tbl_Operations[[#This Row],[Location]]))</f>
        <v>Noida</v>
      </c>
      <c r="V865" t="str">
        <f>TRIM(CLEAN(tbl_Operations[[#This Row],[Channel]]))</f>
        <v>Email</v>
      </c>
      <c r="W865" t="str">
        <f t="shared" si="65"/>
        <v>Compliance Request</v>
      </c>
      <c r="X865" t="str">
        <f t="shared" si="66"/>
        <v>Operations</v>
      </c>
      <c r="Y865" t="str">
        <f t="shared" si="67"/>
        <v>Within SLA</v>
      </c>
      <c r="Z865" t="str">
        <f t="shared" si="68"/>
        <v>Normal</v>
      </c>
      <c r="AA865" t="str" cm="1">
        <f t="array" ref="AA865">_xlfn.IFS(
J865&lt;=K865*0.5,"Excellent",
J865&lt;=K865,"Good",
J865&lt;=K865*1.5,"At Risk",
TRUE,"Critical"
)</f>
        <v>Excellent</v>
      </c>
      <c r="AB865" t="str">
        <f t="shared" si="69"/>
        <v>Reworked</v>
      </c>
    </row>
    <row r="866" spans="1:28" x14ac:dyDescent="0.3">
      <c r="A866" t="s">
        <v>948</v>
      </c>
      <c r="B866" s="1">
        <v>45983</v>
      </c>
      <c r="C866" t="s">
        <v>91</v>
      </c>
      <c r="D866" t="s">
        <v>47</v>
      </c>
      <c r="E866" t="s">
        <v>92</v>
      </c>
      <c r="F866" t="s">
        <v>24</v>
      </c>
      <c r="G866" t="s">
        <v>42</v>
      </c>
      <c r="H866" t="s">
        <v>26</v>
      </c>
      <c r="I866" t="s">
        <v>27</v>
      </c>
      <c r="J866">
        <v>29.9</v>
      </c>
      <c r="K866">
        <v>24</v>
      </c>
      <c r="L866" t="s">
        <v>63</v>
      </c>
      <c r="M866">
        <v>0</v>
      </c>
      <c r="N866">
        <v>4.3</v>
      </c>
      <c r="O866">
        <v>280</v>
      </c>
      <c r="P866">
        <v>8372</v>
      </c>
      <c r="Q866" t="s">
        <v>67</v>
      </c>
      <c r="R866">
        <v>11</v>
      </c>
      <c r="S866" t="s">
        <v>52</v>
      </c>
      <c r="T866" t="s">
        <v>68</v>
      </c>
      <c r="U866" t="str">
        <f>TRIM(CLEAN(tbl_Operations[[#This Row],[Location]]))</f>
        <v>Gurugram</v>
      </c>
      <c r="V866" t="str">
        <f>TRIM(CLEAN(tbl_Operations[[#This Row],[Channel]]))</f>
        <v>Portal</v>
      </c>
      <c r="W866" t="str">
        <f t="shared" si="65"/>
        <v>Report Request</v>
      </c>
      <c r="X866" t="str">
        <f t="shared" si="66"/>
        <v>Operations</v>
      </c>
      <c r="Y866" t="str">
        <f t="shared" si="67"/>
        <v>SLA Breach</v>
      </c>
      <c r="Z866" t="str">
        <f t="shared" si="68"/>
        <v>Normal</v>
      </c>
      <c r="AA866" t="str" cm="1">
        <f t="array" ref="AA866">_xlfn.IFS(
J866&lt;=K866*0.5,"Excellent",
J866&lt;=K866,"Good",
J866&lt;=K866*1.5,"At Risk",
TRUE,"Critical"
)</f>
        <v>At Risk</v>
      </c>
      <c r="AB866" t="str">
        <f t="shared" si="69"/>
        <v>No Rework</v>
      </c>
    </row>
    <row r="867" spans="1:28" x14ac:dyDescent="0.3">
      <c r="A867" t="s">
        <v>949</v>
      </c>
      <c r="B867" s="1">
        <v>45766</v>
      </c>
      <c r="C867" t="s">
        <v>95</v>
      </c>
      <c r="D867" t="s">
        <v>60</v>
      </c>
      <c r="E867" t="s">
        <v>48</v>
      </c>
      <c r="F867" t="s">
        <v>61</v>
      </c>
      <c r="G867" t="s">
        <v>62</v>
      </c>
      <c r="H867" t="s">
        <v>75</v>
      </c>
      <c r="I867" t="s">
        <v>27</v>
      </c>
      <c r="J867">
        <v>14.7</v>
      </c>
      <c r="K867">
        <v>12</v>
      </c>
      <c r="L867" t="s">
        <v>63</v>
      </c>
      <c r="M867">
        <v>0</v>
      </c>
      <c r="N867">
        <v>4.8</v>
      </c>
      <c r="O867">
        <v>280</v>
      </c>
      <c r="P867">
        <v>4116</v>
      </c>
      <c r="Q867" t="s">
        <v>89</v>
      </c>
      <c r="R867">
        <v>4</v>
      </c>
      <c r="S867" t="s">
        <v>30</v>
      </c>
      <c r="T867" t="s">
        <v>68</v>
      </c>
      <c r="U867" t="str">
        <f>TRIM(CLEAN(tbl_Operations[[#This Row],[Location]]))</f>
        <v>Pune</v>
      </c>
      <c r="V867" t="str">
        <f>TRIM(CLEAN(tbl_Operations[[#This Row],[Channel]]))</f>
        <v>Teams</v>
      </c>
      <c r="W867" t="str">
        <f t="shared" si="65"/>
        <v>Compliance Request</v>
      </c>
      <c r="X867" t="str">
        <f t="shared" si="66"/>
        <v>Sales</v>
      </c>
      <c r="Y867" t="str">
        <f t="shared" si="67"/>
        <v>SLA Breach</v>
      </c>
      <c r="Z867" t="str">
        <f t="shared" si="68"/>
        <v>Normal</v>
      </c>
      <c r="AA867" t="str" cm="1">
        <f t="array" ref="AA867">_xlfn.IFS(
J867&lt;=K867*0.5,"Excellent",
J867&lt;=K867,"Good",
J867&lt;=K867*1.5,"At Risk",
TRUE,"Critical"
)</f>
        <v>At Risk</v>
      </c>
      <c r="AB867" t="str">
        <f t="shared" si="69"/>
        <v>No Rework</v>
      </c>
    </row>
    <row r="868" spans="1:28" x14ac:dyDescent="0.3">
      <c r="A868" t="s">
        <v>950</v>
      </c>
      <c r="B868" s="1">
        <v>45916</v>
      </c>
      <c r="C868" t="s">
        <v>91</v>
      </c>
      <c r="D868" t="s">
        <v>60</v>
      </c>
      <c r="E868" t="s">
        <v>92</v>
      </c>
      <c r="F868" t="s">
        <v>49</v>
      </c>
      <c r="G868" t="s">
        <v>25</v>
      </c>
      <c r="H868" t="s">
        <v>26</v>
      </c>
      <c r="I868" t="s">
        <v>27</v>
      </c>
      <c r="J868">
        <v>3.7</v>
      </c>
      <c r="K868">
        <v>48</v>
      </c>
      <c r="L868" t="s">
        <v>28</v>
      </c>
      <c r="M868">
        <v>0</v>
      </c>
      <c r="N868">
        <v>5</v>
      </c>
      <c r="O868">
        <v>280</v>
      </c>
      <c r="P868">
        <v>1036</v>
      </c>
      <c r="Q868" t="s">
        <v>83</v>
      </c>
      <c r="R868">
        <v>9</v>
      </c>
      <c r="S868" t="s">
        <v>37</v>
      </c>
      <c r="T868" t="s">
        <v>38</v>
      </c>
      <c r="U868" t="str">
        <f>TRIM(CLEAN(tbl_Operations[[#This Row],[Location]]))</f>
        <v>Pune</v>
      </c>
      <c r="V868" t="str">
        <f>TRIM(CLEAN(tbl_Operations[[#This Row],[Channel]]))</f>
        <v>Email</v>
      </c>
      <c r="W868" t="str">
        <f t="shared" si="65"/>
        <v>Report Request</v>
      </c>
      <c r="X868" t="str">
        <f t="shared" si="66"/>
        <v>Operations</v>
      </c>
      <c r="Y868" t="str">
        <f t="shared" si="67"/>
        <v>Within SLA</v>
      </c>
      <c r="Z868" t="str">
        <f t="shared" si="68"/>
        <v>Normal</v>
      </c>
      <c r="AA868" t="str" cm="1">
        <f t="array" ref="AA868">_xlfn.IFS(
J868&lt;=K868*0.5,"Excellent",
J868&lt;=K868,"Good",
J868&lt;=K868*1.5,"At Risk",
TRUE,"Critical"
)</f>
        <v>Excellent</v>
      </c>
      <c r="AB868" t="str">
        <f t="shared" si="69"/>
        <v>No Rework</v>
      </c>
    </row>
    <row r="869" spans="1:28" x14ac:dyDescent="0.3">
      <c r="A869" t="s">
        <v>951</v>
      </c>
      <c r="B869" s="1">
        <v>45922</v>
      </c>
      <c r="C869" t="s">
        <v>40</v>
      </c>
      <c r="D869" t="s">
        <v>34</v>
      </c>
      <c r="E869" t="s">
        <v>78</v>
      </c>
      <c r="F869" t="s">
        <v>49</v>
      </c>
      <c r="G869" t="s">
        <v>81</v>
      </c>
      <c r="H869" t="s">
        <v>26</v>
      </c>
      <c r="I869" t="s">
        <v>101</v>
      </c>
      <c r="J869">
        <v>12.8</v>
      </c>
      <c r="K869">
        <v>48</v>
      </c>
      <c r="L869" t="s">
        <v>28</v>
      </c>
      <c r="M869">
        <v>1</v>
      </c>
      <c r="N869">
        <v>4.0999999999999996</v>
      </c>
      <c r="O869">
        <v>320</v>
      </c>
      <c r="P869">
        <v>4096</v>
      </c>
      <c r="Q869" t="s">
        <v>83</v>
      </c>
      <c r="R869">
        <v>9</v>
      </c>
      <c r="S869" t="s">
        <v>37</v>
      </c>
      <c r="T869" t="s">
        <v>31</v>
      </c>
      <c r="U869" t="str">
        <f>TRIM(CLEAN(tbl_Operations[[#This Row],[Location]]))</f>
        <v>Mumbai</v>
      </c>
      <c r="V869" t="str">
        <f>TRIM(CLEAN(tbl_Operations[[#This Row],[Channel]]))</f>
        <v>Phone</v>
      </c>
      <c r="W869" t="str">
        <f t="shared" si="65"/>
        <v>Access Request</v>
      </c>
      <c r="X869" t="str">
        <f t="shared" si="66"/>
        <v>Procurement</v>
      </c>
      <c r="Y869" t="str">
        <f t="shared" si="67"/>
        <v>Within SLA</v>
      </c>
      <c r="Z869" t="str">
        <f t="shared" si="68"/>
        <v>Normal</v>
      </c>
      <c r="AA869" t="str" cm="1">
        <f t="array" ref="AA869">_xlfn.IFS(
J869&lt;=K869*0.5,"Excellent",
J869&lt;=K869,"Good",
J869&lt;=K869*1.5,"At Risk",
TRUE,"Critical"
)</f>
        <v>Excellent</v>
      </c>
      <c r="AB869" t="str">
        <f t="shared" si="69"/>
        <v>Reworked</v>
      </c>
    </row>
    <row r="870" spans="1:28" x14ac:dyDescent="0.3">
      <c r="A870" t="s">
        <v>952</v>
      </c>
      <c r="B870" s="1">
        <v>45662</v>
      </c>
      <c r="C870" t="s">
        <v>91</v>
      </c>
      <c r="D870" t="s">
        <v>60</v>
      </c>
      <c r="E870" t="s">
        <v>92</v>
      </c>
      <c r="F870" t="s">
        <v>24</v>
      </c>
      <c r="G870" t="s">
        <v>25</v>
      </c>
      <c r="H870" t="s">
        <v>5095</v>
      </c>
      <c r="I870" t="s">
        <v>27</v>
      </c>
      <c r="J870">
        <v>4.2</v>
      </c>
      <c r="K870">
        <v>24</v>
      </c>
      <c r="L870" t="s">
        <v>28</v>
      </c>
      <c r="M870">
        <v>0</v>
      </c>
      <c r="N870">
        <v>4.8</v>
      </c>
      <c r="O870">
        <v>280</v>
      </c>
      <c r="P870">
        <v>1176</v>
      </c>
      <c r="Q870" t="s">
        <v>64</v>
      </c>
      <c r="R870">
        <v>1</v>
      </c>
      <c r="S870" t="s">
        <v>58</v>
      </c>
      <c r="T870" t="s">
        <v>102</v>
      </c>
      <c r="U870" t="str">
        <f>TRIM(CLEAN(tbl_Operations[[#This Row],[Location]]))</f>
        <v>Pune</v>
      </c>
      <c r="V870" t="str">
        <f>TRIM(CLEAN(tbl_Operations[[#This Row],[Channel]]))</f>
        <v>Email</v>
      </c>
      <c r="W870" t="str">
        <f t="shared" si="65"/>
        <v>Report Request</v>
      </c>
      <c r="X870" t="str">
        <f t="shared" si="66"/>
        <v>Operations</v>
      </c>
      <c r="Y870" t="str">
        <f t="shared" si="67"/>
        <v>Within SLA</v>
      </c>
      <c r="Z870" t="str">
        <f t="shared" si="68"/>
        <v>Normal</v>
      </c>
      <c r="AA870" t="str" cm="1">
        <f t="array" ref="AA870">_xlfn.IFS(
J870&lt;=K870*0.5,"Excellent",
J870&lt;=K870,"Good",
J870&lt;=K870*1.5,"At Risk",
TRUE,"Critical"
)</f>
        <v>Excellent</v>
      </c>
      <c r="AB870" t="str">
        <f t="shared" si="69"/>
        <v>No Rework</v>
      </c>
    </row>
    <row r="871" spans="1:28" x14ac:dyDescent="0.3">
      <c r="A871" t="s">
        <v>953</v>
      </c>
      <c r="B871" s="1">
        <v>45716</v>
      </c>
      <c r="C871" t="s">
        <v>54</v>
      </c>
      <c r="D871" t="s">
        <v>41</v>
      </c>
      <c r="E871" t="s">
        <v>74</v>
      </c>
      <c r="F871" t="s">
        <v>61</v>
      </c>
      <c r="G871" t="s">
        <v>5094</v>
      </c>
      <c r="H871" t="s">
        <v>75</v>
      </c>
      <c r="I871" t="s">
        <v>27</v>
      </c>
      <c r="J871">
        <v>4.5999999999999996</v>
      </c>
      <c r="K871">
        <v>12</v>
      </c>
      <c r="L871" t="s">
        <v>28</v>
      </c>
      <c r="M871">
        <v>1</v>
      </c>
      <c r="N871">
        <v>5</v>
      </c>
      <c r="O871">
        <v>280</v>
      </c>
      <c r="P871">
        <v>1288</v>
      </c>
      <c r="Q871" t="s">
        <v>57</v>
      </c>
      <c r="R871">
        <v>2</v>
      </c>
      <c r="S871" t="s">
        <v>58</v>
      </c>
      <c r="T871" t="s">
        <v>45</v>
      </c>
      <c r="U871" t="str">
        <f>TRIM(CLEAN(tbl_Operations[[#This Row],[Location]]))</f>
        <v>Bengaluru</v>
      </c>
      <c r="V871" t="str">
        <f>TRIM(CLEAN(tbl_Operations[[#This Row],[Channel]]))</f>
        <v>Unknown</v>
      </c>
      <c r="W871" t="str">
        <f t="shared" si="65"/>
        <v>System Issue</v>
      </c>
      <c r="X871" t="str">
        <f t="shared" si="66"/>
        <v>Hr</v>
      </c>
      <c r="Y871" t="str">
        <f t="shared" si="67"/>
        <v>Within SLA</v>
      </c>
      <c r="Z871" t="str">
        <f t="shared" si="68"/>
        <v>Normal</v>
      </c>
      <c r="AA871" t="str" cm="1">
        <f t="array" ref="AA871">_xlfn.IFS(
J871&lt;=K871*0.5,"Excellent",
J871&lt;=K871,"Good",
J871&lt;=K871*1.5,"At Risk",
TRUE,"Critical"
)</f>
        <v>Excellent</v>
      </c>
      <c r="AB871" t="str">
        <f t="shared" si="69"/>
        <v>Reworked</v>
      </c>
    </row>
    <row r="872" spans="1:28" x14ac:dyDescent="0.3">
      <c r="A872" t="s">
        <v>954</v>
      </c>
      <c r="B872" s="1">
        <v>45720</v>
      </c>
      <c r="C872" t="s">
        <v>91</v>
      </c>
      <c r="D872" t="s">
        <v>60</v>
      </c>
      <c r="E872" t="s">
        <v>78</v>
      </c>
      <c r="F872" t="s">
        <v>24</v>
      </c>
      <c r="G872" t="s">
        <v>25</v>
      </c>
      <c r="H872" t="s">
        <v>50</v>
      </c>
      <c r="I872" t="s">
        <v>27</v>
      </c>
      <c r="J872">
        <v>14.5</v>
      </c>
      <c r="K872">
        <v>24</v>
      </c>
      <c r="L872" t="s">
        <v>28</v>
      </c>
      <c r="M872">
        <v>0</v>
      </c>
      <c r="N872">
        <v>5</v>
      </c>
      <c r="O872">
        <v>400</v>
      </c>
      <c r="P872">
        <v>5800</v>
      </c>
      <c r="Q872" t="s">
        <v>79</v>
      </c>
      <c r="R872">
        <v>3</v>
      </c>
      <c r="S872" t="s">
        <v>58</v>
      </c>
      <c r="T872" t="s">
        <v>38</v>
      </c>
      <c r="U872" t="str">
        <f>TRIM(CLEAN(tbl_Operations[[#This Row],[Location]]))</f>
        <v>Pune</v>
      </c>
      <c r="V872" t="str">
        <f>TRIM(CLEAN(tbl_Operations[[#This Row],[Channel]]))</f>
        <v>Email</v>
      </c>
      <c r="W872" t="str">
        <f t="shared" si="65"/>
        <v>Access Request</v>
      </c>
      <c r="X872" t="str">
        <f t="shared" si="66"/>
        <v>Operations</v>
      </c>
      <c r="Y872" t="str">
        <f t="shared" si="67"/>
        <v>Within SLA</v>
      </c>
      <c r="Z872" t="str">
        <f t="shared" si="68"/>
        <v>Normal</v>
      </c>
      <c r="AA872" t="str" cm="1">
        <f t="array" ref="AA872">_xlfn.IFS(
J872&lt;=K872*0.5,"Excellent",
J872&lt;=K872,"Good",
J872&lt;=K872*1.5,"At Risk",
TRUE,"Critical"
)</f>
        <v>Good</v>
      </c>
      <c r="AB872" t="str">
        <f t="shared" si="69"/>
        <v>No Rework</v>
      </c>
    </row>
    <row r="873" spans="1:28" x14ac:dyDescent="0.3">
      <c r="A873" t="s">
        <v>955</v>
      </c>
      <c r="B873" s="1">
        <v>45925</v>
      </c>
      <c r="C873" t="s">
        <v>95</v>
      </c>
      <c r="D873" t="s">
        <v>22</v>
      </c>
      <c r="E873" t="s">
        <v>35</v>
      </c>
      <c r="F873" t="s">
        <v>24</v>
      </c>
      <c r="G873" t="s">
        <v>25</v>
      </c>
      <c r="H873" t="s">
        <v>50</v>
      </c>
      <c r="I873" t="s">
        <v>27</v>
      </c>
      <c r="J873">
        <v>13.9</v>
      </c>
      <c r="K873">
        <v>24</v>
      </c>
      <c r="L873" t="s">
        <v>28</v>
      </c>
      <c r="M873">
        <v>0</v>
      </c>
      <c r="N873">
        <v>4.9000000000000004</v>
      </c>
      <c r="O873">
        <v>450</v>
      </c>
      <c r="P873">
        <v>6255</v>
      </c>
      <c r="Q873" t="s">
        <v>83</v>
      </c>
      <c r="R873">
        <v>9</v>
      </c>
      <c r="S873" t="s">
        <v>37</v>
      </c>
      <c r="T873" t="s">
        <v>84</v>
      </c>
      <c r="U873" t="str">
        <f>TRIM(CLEAN(tbl_Operations[[#This Row],[Location]]))</f>
        <v>Noida</v>
      </c>
      <c r="V873" t="str">
        <f>TRIM(CLEAN(tbl_Operations[[#This Row],[Channel]]))</f>
        <v>Email</v>
      </c>
      <c r="W873" t="str">
        <f t="shared" si="65"/>
        <v>Employee Query</v>
      </c>
      <c r="X873" t="str">
        <f t="shared" si="66"/>
        <v>Sales</v>
      </c>
      <c r="Y873" t="str">
        <f t="shared" si="67"/>
        <v>Within SLA</v>
      </c>
      <c r="Z873" t="str">
        <f t="shared" si="68"/>
        <v>Normal</v>
      </c>
      <c r="AA873" t="str" cm="1">
        <f t="array" ref="AA873">_xlfn.IFS(
J873&lt;=K873*0.5,"Excellent",
J873&lt;=K873,"Good",
J873&lt;=K873*1.5,"At Risk",
TRUE,"Critical"
)</f>
        <v>Good</v>
      </c>
      <c r="AB873" t="str">
        <f t="shared" si="69"/>
        <v>No Rework</v>
      </c>
    </row>
    <row r="874" spans="1:28" x14ac:dyDescent="0.3">
      <c r="A874" t="s">
        <v>956</v>
      </c>
      <c r="B874" s="1">
        <v>45865</v>
      </c>
      <c r="C874" t="s">
        <v>21</v>
      </c>
      <c r="D874" t="s">
        <v>55</v>
      </c>
      <c r="E874" t="s">
        <v>48</v>
      </c>
      <c r="F874" t="s">
        <v>49</v>
      </c>
      <c r="G874" t="s">
        <v>62</v>
      </c>
      <c r="H874" t="s">
        <v>75</v>
      </c>
      <c r="I874" t="s">
        <v>27</v>
      </c>
      <c r="J874">
        <v>11.4</v>
      </c>
      <c r="K874">
        <v>48</v>
      </c>
      <c r="L874" t="s">
        <v>28</v>
      </c>
      <c r="M874">
        <v>0</v>
      </c>
      <c r="N874">
        <v>5</v>
      </c>
      <c r="O874">
        <v>320</v>
      </c>
      <c r="P874">
        <v>3648</v>
      </c>
      <c r="Q874" t="s">
        <v>114</v>
      </c>
      <c r="R874">
        <v>7</v>
      </c>
      <c r="S874" t="s">
        <v>37</v>
      </c>
      <c r="T874" t="s">
        <v>102</v>
      </c>
      <c r="U874" t="str">
        <f>TRIM(CLEAN(tbl_Operations[[#This Row],[Location]]))</f>
        <v>Hyderabad</v>
      </c>
      <c r="V874" t="str">
        <f>TRIM(CLEAN(tbl_Operations[[#This Row],[Channel]]))</f>
        <v>Teams</v>
      </c>
      <c r="W874" t="str">
        <f t="shared" si="65"/>
        <v>Compliance Request</v>
      </c>
      <c r="X874" t="str">
        <f t="shared" si="66"/>
        <v>Customer Support</v>
      </c>
      <c r="Y874" t="str">
        <f t="shared" si="67"/>
        <v>Within SLA</v>
      </c>
      <c r="Z874" t="str">
        <f t="shared" si="68"/>
        <v>Normal</v>
      </c>
      <c r="AA874" t="str" cm="1">
        <f t="array" ref="AA874">_xlfn.IFS(
J874&lt;=K874*0.5,"Excellent",
J874&lt;=K874,"Good",
J874&lt;=K874*1.5,"At Risk",
TRUE,"Critical"
)</f>
        <v>Excellent</v>
      </c>
      <c r="AB874" t="str">
        <f t="shared" si="69"/>
        <v>No Rework</v>
      </c>
    </row>
    <row r="875" spans="1:28" x14ac:dyDescent="0.3">
      <c r="A875" t="s">
        <v>957</v>
      </c>
      <c r="B875" s="1">
        <v>46013</v>
      </c>
      <c r="C875" t="s">
        <v>95</v>
      </c>
      <c r="D875" t="s">
        <v>60</v>
      </c>
      <c r="E875" t="s">
        <v>23</v>
      </c>
      <c r="F875" t="s">
        <v>49</v>
      </c>
      <c r="G875" t="s">
        <v>81</v>
      </c>
      <c r="H875" t="s">
        <v>26</v>
      </c>
      <c r="I875" t="s">
        <v>27</v>
      </c>
      <c r="J875">
        <v>7.9</v>
      </c>
      <c r="K875">
        <v>48</v>
      </c>
      <c r="L875" t="s">
        <v>28</v>
      </c>
      <c r="M875">
        <v>0</v>
      </c>
      <c r="N875">
        <v>4.5999999999999996</v>
      </c>
      <c r="O875">
        <v>280</v>
      </c>
      <c r="P875">
        <v>2212</v>
      </c>
      <c r="Q875" t="s">
        <v>71</v>
      </c>
      <c r="R875">
        <v>12</v>
      </c>
      <c r="S875" t="s">
        <v>52</v>
      </c>
      <c r="T875" t="s">
        <v>31</v>
      </c>
      <c r="U875" t="str">
        <f>TRIM(CLEAN(tbl_Operations[[#This Row],[Location]]))</f>
        <v>Pune</v>
      </c>
      <c r="V875" t="str">
        <f>TRIM(CLEAN(tbl_Operations[[#This Row],[Channel]]))</f>
        <v>Phone</v>
      </c>
      <c r="W875" t="str">
        <f t="shared" si="65"/>
        <v>Invoice Query</v>
      </c>
      <c r="X875" t="str">
        <f t="shared" si="66"/>
        <v>Sales</v>
      </c>
      <c r="Y875" t="str">
        <f t="shared" si="67"/>
        <v>Within SLA</v>
      </c>
      <c r="Z875" t="str">
        <f t="shared" si="68"/>
        <v>Normal</v>
      </c>
      <c r="AA875" t="str" cm="1">
        <f t="array" ref="AA875">_xlfn.IFS(
J875&lt;=K875*0.5,"Excellent",
J875&lt;=K875,"Good",
J875&lt;=K875*1.5,"At Risk",
TRUE,"Critical"
)</f>
        <v>Excellent</v>
      </c>
      <c r="AB875" t="str">
        <f t="shared" si="69"/>
        <v>No Rework</v>
      </c>
    </row>
    <row r="876" spans="1:28" x14ac:dyDescent="0.3">
      <c r="A876" t="s">
        <v>958</v>
      </c>
      <c r="B876" s="1">
        <v>46006</v>
      </c>
      <c r="C876" t="s">
        <v>95</v>
      </c>
      <c r="D876" t="s">
        <v>34</v>
      </c>
      <c r="E876" t="s">
        <v>35</v>
      </c>
      <c r="F876" t="s">
        <v>49</v>
      </c>
      <c r="G876" t="s">
        <v>25</v>
      </c>
      <c r="H876" t="s">
        <v>43</v>
      </c>
      <c r="I876" t="s">
        <v>27</v>
      </c>
      <c r="J876">
        <v>10.8</v>
      </c>
      <c r="K876">
        <v>48</v>
      </c>
      <c r="L876" t="s">
        <v>28</v>
      </c>
      <c r="M876">
        <v>1</v>
      </c>
      <c r="N876">
        <v>4.7</v>
      </c>
      <c r="O876">
        <v>280</v>
      </c>
      <c r="P876">
        <v>3024</v>
      </c>
      <c r="Q876" t="s">
        <v>71</v>
      </c>
      <c r="R876">
        <v>12</v>
      </c>
      <c r="S876" t="s">
        <v>52</v>
      </c>
      <c r="T876" t="s">
        <v>31</v>
      </c>
      <c r="U876" t="str">
        <f>TRIM(CLEAN(tbl_Operations[[#This Row],[Location]]))</f>
        <v>Mumbai</v>
      </c>
      <c r="V876" t="str">
        <f>TRIM(CLEAN(tbl_Operations[[#This Row],[Channel]]))</f>
        <v>Email</v>
      </c>
      <c r="W876" t="str">
        <f t="shared" si="65"/>
        <v>Employee Query</v>
      </c>
      <c r="X876" t="str">
        <f t="shared" si="66"/>
        <v>Sales</v>
      </c>
      <c r="Y876" t="str">
        <f t="shared" si="67"/>
        <v>Within SLA</v>
      </c>
      <c r="Z876" t="str">
        <f t="shared" si="68"/>
        <v>Normal</v>
      </c>
      <c r="AA876" t="str" cm="1">
        <f t="array" ref="AA876">_xlfn.IFS(
J876&lt;=K876*0.5,"Excellent",
J876&lt;=K876,"Good",
J876&lt;=K876*1.5,"At Risk",
TRUE,"Critical"
)</f>
        <v>Excellent</v>
      </c>
      <c r="AB876" t="str">
        <f t="shared" si="69"/>
        <v>Reworked</v>
      </c>
    </row>
    <row r="877" spans="1:28" x14ac:dyDescent="0.3">
      <c r="A877" t="s">
        <v>959</v>
      </c>
      <c r="B877" s="1">
        <v>45904</v>
      </c>
      <c r="C877" t="s">
        <v>21</v>
      </c>
      <c r="D877" t="s">
        <v>55</v>
      </c>
      <c r="E877" t="s">
        <v>56</v>
      </c>
      <c r="F877" t="s">
        <v>24</v>
      </c>
      <c r="G877" t="s">
        <v>25</v>
      </c>
      <c r="H877" t="s">
        <v>50</v>
      </c>
      <c r="I877" t="s">
        <v>88</v>
      </c>
      <c r="J877">
        <v>12.2</v>
      </c>
      <c r="K877">
        <v>24</v>
      </c>
      <c r="L877" t="s">
        <v>28</v>
      </c>
      <c r="M877">
        <v>3</v>
      </c>
      <c r="N877">
        <v>4.0999999999999996</v>
      </c>
      <c r="O877">
        <v>320</v>
      </c>
      <c r="P877">
        <v>3904</v>
      </c>
      <c r="Q877" t="s">
        <v>83</v>
      </c>
      <c r="R877">
        <v>9</v>
      </c>
      <c r="S877" t="s">
        <v>37</v>
      </c>
      <c r="T877" t="s">
        <v>84</v>
      </c>
      <c r="U877" t="str">
        <f>TRIM(CLEAN(tbl_Operations[[#This Row],[Location]]))</f>
        <v>Hyderabad</v>
      </c>
      <c r="V877" t="str">
        <f>TRIM(CLEAN(tbl_Operations[[#This Row],[Channel]]))</f>
        <v>Email</v>
      </c>
      <c r="W877" t="str">
        <f t="shared" si="65"/>
        <v>Vendor Query</v>
      </c>
      <c r="X877" t="str">
        <f t="shared" si="66"/>
        <v>Customer Support</v>
      </c>
      <c r="Y877" t="str">
        <f t="shared" si="67"/>
        <v>Within SLA</v>
      </c>
      <c r="Z877" t="str">
        <f t="shared" si="68"/>
        <v>Normal</v>
      </c>
      <c r="AA877" t="str" cm="1">
        <f t="array" ref="AA877">_xlfn.IFS(
J877&lt;=K877*0.5,"Excellent",
J877&lt;=K877,"Good",
J877&lt;=K877*1.5,"At Risk",
TRUE,"Critical"
)</f>
        <v>Good</v>
      </c>
      <c r="AB877" t="str">
        <f t="shared" si="69"/>
        <v>Reworked</v>
      </c>
    </row>
    <row r="878" spans="1:28" x14ac:dyDescent="0.3">
      <c r="A878" t="s">
        <v>960</v>
      </c>
      <c r="B878" s="1">
        <v>45735</v>
      </c>
      <c r="C878" t="s">
        <v>77</v>
      </c>
      <c r="D878" t="s">
        <v>47</v>
      </c>
      <c r="E878" t="s">
        <v>70</v>
      </c>
      <c r="F878" t="s">
        <v>24</v>
      </c>
      <c r="G878" t="s">
        <v>42</v>
      </c>
      <c r="H878" t="s">
        <v>26</v>
      </c>
      <c r="I878" t="s">
        <v>27</v>
      </c>
      <c r="J878">
        <v>13.1</v>
      </c>
      <c r="K878">
        <v>24</v>
      </c>
      <c r="L878" t="s">
        <v>28</v>
      </c>
      <c r="M878">
        <v>2</v>
      </c>
      <c r="N878">
        <v>4.2</v>
      </c>
      <c r="O878">
        <v>400</v>
      </c>
      <c r="P878">
        <v>5240</v>
      </c>
      <c r="Q878" t="s">
        <v>79</v>
      </c>
      <c r="R878">
        <v>3</v>
      </c>
      <c r="S878" t="s">
        <v>58</v>
      </c>
      <c r="T878" t="s">
        <v>86</v>
      </c>
      <c r="U878" t="str">
        <f>TRIM(CLEAN(tbl_Operations[[#This Row],[Location]]))</f>
        <v>Gurugram</v>
      </c>
      <c r="V878" t="str">
        <f>TRIM(CLEAN(tbl_Operations[[#This Row],[Channel]]))</f>
        <v>Portal</v>
      </c>
      <c r="W878" t="str">
        <f t="shared" si="65"/>
        <v>Data Correction</v>
      </c>
      <c r="X878" t="str">
        <f t="shared" si="66"/>
        <v>Finance</v>
      </c>
      <c r="Y878" t="str">
        <f t="shared" si="67"/>
        <v>Within SLA</v>
      </c>
      <c r="Z878" t="str">
        <f t="shared" si="68"/>
        <v>Normal</v>
      </c>
      <c r="AA878" t="str" cm="1">
        <f t="array" ref="AA878">_xlfn.IFS(
J878&lt;=K878*0.5,"Excellent",
J878&lt;=K878,"Good",
J878&lt;=K878*1.5,"At Risk",
TRUE,"Critical"
)</f>
        <v>Good</v>
      </c>
      <c r="AB878" t="str">
        <f t="shared" si="69"/>
        <v>Reworked</v>
      </c>
    </row>
    <row r="879" spans="1:28" x14ac:dyDescent="0.3">
      <c r="A879" t="s">
        <v>961</v>
      </c>
      <c r="B879" s="1">
        <v>45928</v>
      </c>
      <c r="C879" t="s">
        <v>91</v>
      </c>
      <c r="D879" t="s">
        <v>47</v>
      </c>
      <c r="E879" t="s">
        <v>74</v>
      </c>
      <c r="F879" t="s">
        <v>49</v>
      </c>
      <c r="G879" t="s">
        <v>25</v>
      </c>
      <c r="H879" t="s">
        <v>43</v>
      </c>
      <c r="I879" t="s">
        <v>27</v>
      </c>
      <c r="J879">
        <v>12.9</v>
      </c>
      <c r="K879">
        <v>48</v>
      </c>
      <c r="L879" t="s">
        <v>28</v>
      </c>
      <c r="M879">
        <v>0</v>
      </c>
      <c r="N879">
        <v>5</v>
      </c>
      <c r="O879">
        <v>350</v>
      </c>
      <c r="P879">
        <v>4515</v>
      </c>
      <c r="Q879" t="s">
        <v>83</v>
      </c>
      <c r="R879">
        <v>9</v>
      </c>
      <c r="S879" t="s">
        <v>37</v>
      </c>
      <c r="T879" t="s">
        <v>102</v>
      </c>
      <c r="U879" t="str">
        <f>TRIM(CLEAN(tbl_Operations[[#This Row],[Location]]))</f>
        <v>Gurugram</v>
      </c>
      <c r="V879" t="str">
        <f>TRIM(CLEAN(tbl_Operations[[#This Row],[Channel]]))</f>
        <v>Email</v>
      </c>
      <c r="W879" t="str">
        <f t="shared" si="65"/>
        <v>System Issue</v>
      </c>
      <c r="X879" t="str">
        <f t="shared" si="66"/>
        <v>Operations</v>
      </c>
      <c r="Y879" t="str">
        <f t="shared" si="67"/>
        <v>Within SLA</v>
      </c>
      <c r="Z879" t="str">
        <f t="shared" si="68"/>
        <v>Normal</v>
      </c>
      <c r="AA879" t="str" cm="1">
        <f t="array" ref="AA879">_xlfn.IFS(
J879&lt;=K879*0.5,"Excellent",
J879&lt;=K879,"Good",
J879&lt;=K879*1.5,"At Risk",
TRUE,"Critical"
)</f>
        <v>Excellent</v>
      </c>
      <c r="AB879" t="str">
        <f t="shared" si="69"/>
        <v>No Rework</v>
      </c>
    </row>
    <row r="880" spans="1:28" x14ac:dyDescent="0.3">
      <c r="A880" t="s">
        <v>962</v>
      </c>
      <c r="B880" s="1">
        <v>45786</v>
      </c>
      <c r="C880" t="s">
        <v>21</v>
      </c>
      <c r="D880" t="s">
        <v>73</v>
      </c>
      <c r="E880" t="s">
        <v>48</v>
      </c>
      <c r="F880" t="s">
        <v>24</v>
      </c>
      <c r="G880" t="s">
        <v>25</v>
      </c>
      <c r="H880" t="s">
        <v>66</v>
      </c>
      <c r="I880" t="s">
        <v>27</v>
      </c>
      <c r="J880">
        <v>34.9</v>
      </c>
      <c r="K880">
        <v>24</v>
      </c>
      <c r="L880" t="s">
        <v>63</v>
      </c>
      <c r="M880">
        <v>2</v>
      </c>
      <c r="N880">
        <v>3.3</v>
      </c>
      <c r="O880">
        <v>320</v>
      </c>
      <c r="P880">
        <v>11168</v>
      </c>
      <c r="Q880" t="s">
        <v>44</v>
      </c>
      <c r="R880">
        <v>5</v>
      </c>
      <c r="S880" t="s">
        <v>30</v>
      </c>
      <c r="T880" t="s">
        <v>45</v>
      </c>
      <c r="U880" t="str">
        <f>TRIM(CLEAN(tbl_Operations[[#This Row],[Location]]))</f>
        <v>Chennai</v>
      </c>
      <c r="V880" t="str">
        <f>TRIM(CLEAN(tbl_Operations[[#This Row],[Channel]]))</f>
        <v>Email</v>
      </c>
      <c r="W880" t="str">
        <f t="shared" si="65"/>
        <v>Compliance Request</v>
      </c>
      <c r="X880" t="str">
        <f t="shared" si="66"/>
        <v>Customer Support</v>
      </c>
      <c r="Y880" t="str">
        <f t="shared" si="67"/>
        <v>SLA Breach</v>
      </c>
      <c r="Z880" t="str">
        <f t="shared" si="68"/>
        <v>Normal</v>
      </c>
      <c r="AA880" t="str" cm="1">
        <f t="array" ref="AA880">_xlfn.IFS(
J880&lt;=K880*0.5,"Excellent",
J880&lt;=K880,"Good",
J880&lt;=K880*1.5,"At Risk",
TRUE,"Critical"
)</f>
        <v>At Risk</v>
      </c>
      <c r="AB880" t="str">
        <f t="shared" si="69"/>
        <v>Reworked</v>
      </c>
    </row>
    <row r="881" spans="1:28" x14ac:dyDescent="0.3">
      <c r="A881" t="s">
        <v>963</v>
      </c>
      <c r="B881" s="1">
        <v>45736</v>
      </c>
      <c r="C881" t="s">
        <v>91</v>
      </c>
      <c r="D881" t="s">
        <v>41</v>
      </c>
      <c r="E881" t="s">
        <v>35</v>
      </c>
      <c r="F881" t="s">
        <v>24</v>
      </c>
      <c r="G881" t="s">
        <v>81</v>
      </c>
      <c r="H881" t="s">
        <v>26</v>
      </c>
      <c r="I881" t="s">
        <v>88</v>
      </c>
      <c r="J881">
        <v>10.4</v>
      </c>
      <c r="K881">
        <v>24</v>
      </c>
      <c r="L881" t="s">
        <v>28</v>
      </c>
      <c r="M881">
        <v>2</v>
      </c>
      <c r="N881">
        <v>3.7</v>
      </c>
      <c r="O881">
        <v>400</v>
      </c>
      <c r="P881">
        <v>4160</v>
      </c>
      <c r="Q881" t="s">
        <v>79</v>
      </c>
      <c r="R881">
        <v>3</v>
      </c>
      <c r="S881" t="s">
        <v>58</v>
      </c>
      <c r="T881" t="s">
        <v>84</v>
      </c>
      <c r="U881" t="str">
        <f>TRIM(CLEAN(tbl_Operations[[#This Row],[Location]]))</f>
        <v>Bengaluru</v>
      </c>
      <c r="V881" t="str">
        <f>TRIM(CLEAN(tbl_Operations[[#This Row],[Channel]]))</f>
        <v>Phone</v>
      </c>
      <c r="W881" t="str">
        <f t="shared" si="65"/>
        <v>Employee Query</v>
      </c>
      <c r="X881" t="str">
        <f t="shared" si="66"/>
        <v>Operations</v>
      </c>
      <c r="Y881" t="str">
        <f t="shared" si="67"/>
        <v>Within SLA</v>
      </c>
      <c r="Z881" t="str">
        <f t="shared" si="68"/>
        <v>Normal</v>
      </c>
      <c r="AA881" t="str" cm="1">
        <f t="array" ref="AA881">_xlfn.IFS(
J881&lt;=K881*0.5,"Excellent",
J881&lt;=K881,"Good",
J881&lt;=K881*1.5,"At Risk",
TRUE,"Critical"
)</f>
        <v>Excellent</v>
      </c>
      <c r="AB881" t="str">
        <f t="shared" si="69"/>
        <v>Reworked</v>
      </c>
    </row>
    <row r="882" spans="1:28" x14ac:dyDescent="0.3">
      <c r="A882" t="s">
        <v>964</v>
      </c>
      <c r="B882" s="1">
        <v>45859</v>
      </c>
      <c r="C882" t="s">
        <v>40</v>
      </c>
      <c r="D882" t="s">
        <v>41</v>
      </c>
      <c r="E882" t="s">
        <v>92</v>
      </c>
      <c r="F882" t="s">
        <v>49</v>
      </c>
      <c r="G882" t="s">
        <v>62</v>
      </c>
      <c r="H882" t="s">
        <v>26</v>
      </c>
      <c r="I882" t="s">
        <v>27</v>
      </c>
      <c r="J882">
        <v>7.9</v>
      </c>
      <c r="K882">
        <v>48</v>
      </c>
      <c r="L882" t="s">
        <v>28</v>
      </c>
      <c r="M882">
        <v>0</v>
      </c>
      <c r="N882">
        <v>4.5999999999999996</v>
      </c>
      <c r="O882">
        <v>280</v>
      </c>
      <c r="P882">
        <v>2212</v>
      </c>
      <c r="Q882" t="s">
        <v>114</v>
      </c>
      <c r="R882">
        <v>7</v>
      </c>
      <c r="S882" t="s">
        <v>37</v>
      </c>
      <c r="T882" t="s">
        <v>31</v>
      </c>
      <c r="U882" t="str">
        <f>TRIM(CLEAN(tbl_Operations[[#This Row],[Location]]))</f>
        <v>Bengaluru</v>
      </c>
      <c r="V882" t="str">
        <f>TRIM(CLEAN(tbl_Operations[[#This Row],[Channel]]))</f>
        <v>Teams</v>
      </c>
      <c r="W882" t="str">
        <f t="shared" si="65"/>
        <v>Report Request</v>
      </c>
      <c r="X882" t="str">
        <f t="shared" si="66"/>
        <v>Procurement</v>
      </c>
      <c r="Y882" t="str">
        <f t="shared" si="67"/>
        <v>Within SLA</v>
      </c>
      <c r="Z882" t="str">
        <f t="shared" si="68"/>
        <v>Normal</v>
      </c>
      <c r="AA882" t="str" cm="1">
        <f t="array" ref="AA882">_xlfn.IFS(
J882&lt;=K882*0.5,"Excellent",
J882&lt;=K882,"Good",
J882&lt;=K882*1.5,"At Risk",
TRUE,"Critical"
)</f>
        <v>Excellent</v>
      </c>
      <c r="AB882" t="str">
        <f t="shared" si="69"/>
        <v>No Rework</v>
      </c>
    </row>
    <row r="883" spans="1:28" x14ac:dyDescent="0.3">
      <c r="A883" t="s">
        <v>965</v>
      </c>
      <c r="B883" s="1">
        <v>46022</v>
      </c>
      <c r="C883" t="s">
        <v>91</v>
      </c>
      <c r="D883" t="s">
        <v>55</v>
      </c>
      <c r="E883" t="s">
        <v>92</v>
      </c>
      <c r="F883" t="s">
        <v>49</v>
      </c>
      <c r="G883" t="s">
        <v>81</v>
      </c>
      <c r="H883" t="s">
        <v>50</v>
      </c>
      <c r="I883" t="s">
        <v>101</v>
      </c>
      <c r="J883">
        <v>20.6</v>
      </c>
      <c r="K883">
        <v>48</v>
      </c>
      <c r="L883" t="s">
        <v>28</v>
      </c>
      <c r="M883">
        <v>1</v>
      </c>
      <c r="N883">
        <v>5</v>
      </c>
      <c r="O883">
        <v>450</v>
      </c>
      <c r="P883">
        <v>9270</v>
      </c>
      <c r="Q883" t="s">
        <v>71</v>
      </c>
      <c r="R883">
        <v>12</v>
      </c>
      <c r="S883" t="s">
        <v>52</v>
      </c>
      <c r="T883" t="s">
        <v>86</v>
      </c>
      <c r="U883" t="str">
        <f>TRIM(CLEAN(tbl_Operations[[#This Row],[Location]]))</f>
        <v>Hyderabad</v>
      </c>
      <c r="V883" t="str">
        <f>TRIM(CLEAN(tbl_Operations[[#This Row],[Channel]]))</f>
        <v>Phone</v>
      </c>
      <c r="W883" t="str">
        <f t="shared" si="65"/>
        <v>Report Request</v>
      </c>
      <c r="X883" t="str">
        <f t="shared" si="66"/>
        <v>Operations</v>
      </c>
      <c r="Y883" t="str">
        <f t="shared" si="67"/>
        <v>Within SLA</v>
      </c>
      <c r="Z883" t="str">
        <f t="shared" si="68"/>
        <v>Normal</v>
      </c>
      <c r="AA883" t="str" cm="1">
        <f t="array" ref="AA883">_xlfn.IFS(
J883&lt;=K883*0.5,"Excellent",
J883&lt;=K883,"Good",
J883&lt;=K883*1.5,"At Risk",
TRUE,"Critical"
)</f>
        <v>Excellent</v>
      </c>
      <c r="AB883" t="str">
        <f t="shared" si="69"/>
        <v>Reworked</v>
      </c>
    </row>
    <row r="884" spans="1:28" x14ac:dyDescent="0.3">
      <c r="A884" t="s">
        <v>966</v>
      </c>
      <c r="B884" s="1">
        <v>45886</v>
      </c>
      <c r="C884" t="s">
        <v>54</v>
      </c>
      <c r="D884" t="s">
        <v>22</v>
      </c>
      <c r="E884" t="s">
        <v>92</v>
      </c>
      <c r="F884" t="s">
        <v>24</v>
      </c>
      <c r="G884" t="s">
        <v>25</v>
      </c>
      <c r="H884" t="s">
        <v>66</v>
      </c>
      <c r="I884" t="s">
        <v>27</v>
      </c>
      <c r="J884">
        <v>18.3</v>
      </c>
      <c r="K884">
        <v>24</v>
      </c>
      <c r="L884" t="s">
        <v>28</v>
      </c>
      <c r="M884">
        <v>0</v>
      </c>
      <c r="N884">
        <v>4.4000000000000004</v>
      </c>
      <c r="O884">
        <v>350</v>
      </c>
      <c r="P884">
        <v>6405</v>
      </c>
      <c r="Q884" t="s">
        <v>36</v>
      </c>
      <c r="R884">
        <v>8</v>
      </c>
      <c r="S884" t="s">
        <v>37</v>
      </c>
      <c r="T884" t="s">
        <v>102</v>
      </c>
      <c r="U884" t="str">
        <f>TRIM(CLEAN(tbl_Operations[[#This Row],[Location]]))</f>
        <v>Noida</v>
      </c>
      <c r="V884" t="str">
        <f>TRIM(CLEAN(tbl_Operations[[#This Row],[Channel]]))</f>
        <v>Email</v>
      </c>
      <c r="W884" t="str">
        <f t="shared" si="65"/>
        <v>Report Request</v>
      </c>
      <c r="X884" t="str">
        <f t="shared" si="66"/>
        <v>Hr</v>
      </c>
      <c r="Y884" t="str">
        <f t="shared" si="67"/>
        <v>Within SLA</v>
      </c>
      <c r="Z884" t="str">
        <f t="shared" si="68"/>
        <v>Normal</v>
      </c>
      <c r="AA884" t="str" cm="1">
        <f t="array" ref="AA884">_xlfn.IFS(
J884&lt;=K884*0.5,"Excellent",
J884&lt;=K884,"Good",
J884&lt;=K884*1.5,"At Risk",
TRUE,"Critical"
)</f>
        <v>Good</v>
      </c>
      <c r="AB884" t="str">
        <f t="shared" si="69"/>
        <v>No Rework</v>
      </c>
    </row>
    <row r="885" spans="1:28" x14ac:dyDescent="0.3">
      <c r="A885" t="s">
        <v>967</v>
      </c>
      <c r="B885" s="1">
        <v>45780</v>
      </c>
      <c r="C885" t="s">
        <v>77</v>
      </c>
      <c r="D885" t="s">
        <v>73</v>
      </c>
      <c r="E885" t="s">
        <v>70</v>
      </c>
      <c r="F885" t="s">
        <v>24</v>
      </c>
      <c r="G885" t="s">
        <v>42</v>
      </c>
      <c r="H885" t="s">
        <v>26</v>
      </c>
      <c r="I885" t="s">
        <v>27</v>
      </c>
      <c r="J885">
        <v>19.7</v>
      </c>
      <c r="K885">
        <v>24</v>
      </c>
      <c r="L885" t="s">
        <v>28</v>
      </c>
      <c r="M885">
        <v>1</v>
      </c>
      <c r="N885">
        <v>3.9</v>
      </c>
      <c r="O885">
        <v>400</v>
      </c>
      <c r="P885">
        <v>7880</v>
      </c>
      <c r="Q885" t="s">
        <v>44</v>
      </c>
      <c r="R885">
        <v>5</v>
      </c>
      <c r="S885" t="s">
        <v>30</v>
      </c>
      <c r="T885" t="s">
        <v>68</v>
      </c>
      <c r="U885" t="str">
        <f>TRIM(CLEAN(tbl_Operations[[#This Row],[Location]]))</f>
        <v>Chennai</v>
      </c>
      <c r="V885" t="str">
        <f>TRIM(CLEAN(tbl_Operations[[#This Row],[Channel]]))</f>
        <v>Portal</v>
      </c>
      <c r="W885" t="str">
        <f t="shared" si="65"/>
        <v>Data Correction</v>
      </c>
      <c r="X885" t="str">
        <f t="shared" si="66"/>
        <v>Finance</v>
      </c>
      <c r="Y885" t="str">
        <f t="shared" si="67"/>
        <v>Within SLA</v>
      </c>
      <c r="Z885" t="str">
        <f t="shared" si="68"/>
        <v>Normal</v>
      </c>
      <c r="AA885" t="str" cm="1">
        <f t="array" ref="AA885">_xlfn.IFS(
J885&lt;=K885*0.5,"Excellent",
J885&lt;=K885,"Good",
J885&lt;=K885*1.5,"At Risk",
TRUE,"Critical"
)</f>
        <v>Good</v>
      </c>
      <c r="AB885" t="str">
        <f t="shared" si="69"/>
        <v>Reworked</v>
      </c>
    </row>
    <row r="886" spans="1:28" x14ac:dyDescent="0.3">
      <c r="A886" t="s">
        <v>968</v>
      </c>
      <c r="B886" s="1">
        <v>45966</v>
      </c>
      <c r="C886" t="s">
        <v>91</v>
      </c>
      <c r="D886" t="s">
        <v>41</v>
      </c>
      <c r="E886" t="s">
        <v>23</v>
      </c>
      <c r="F886" t="s">
        <v>24</v>
      </c>
      <c r="G886" t="s">
        <v>81</v>
      </c>
      <c r="H886" t="s">
        <v>26</v>
      </c>
      <c r="I886" t="s">
        <v>27</v>
      </c>
      <c r="J886">
        <v>4.4000000000000004</v>
      </c>
      <c r="K886">
        <v>24</v>
      </c>
      <c r="L886" t="s">
        <v>28</v>
      </c>
      <c r="M886">
        <v>0</v>
      </c>
      <c r="N886">
        <v>4.5999999999999996</v>
      </c>
      <c r="O886">
        <v>320</v>
      </c>
      <c r="P886">
        <v>1408</v>
      </c>
      <c r="Q886" t="s">
        <v>67</v>
      </c>
      <c r="R886">
        <v>11</v>
      </c>
      <c r="S886" t="s">
        <v>52</v>
      </c>
      <c r="T886" t="s">
        <v>86</v>
      </c>
      <c r="U886" t="str">
        <f>TRIM(CLEAN(tbl_Operations[[#This Row],[Location]]))</f>
        <v>Bengaluru</v>
      </c>
      <c r="V886" t="str">
        <f>TRIM(CLEAN(tbl_Operations[[#This Row],[Channel]]))</f>
        <v>Phone</v>
      </c>
      <c r="W886" t="str">
        <f t="shared" si="65"/>
        <v>Invoice Query</v>
      </c>
      <c r="X886" t="str">
        <f t="shared" si="66"/>
        <v>Operations</v>
      </c>
      <c r="Y886" t="str">
        <f t="shared" si="67"/>
        <v>Within SLA</v>
      </c>
      <c r="Z886" t="str">
        <f t="shared" si="68"/>
        <v>Normal</v>
      </c>
      <c r="AA886" t="str" cm="1">
        <f t="array" ref="AA886">_xlfn.IFS(
J886&lt;=K886*0.5,"Excellent",
J886&lt;=K886,"Good",
J886&lt;=K886*1.5,"At Risk",
TRUE,"Critical"
)</f>
        <v>Excellent</v>
      </c>
      <c r="AB886" t="str">
        <f t="shared" si="69"/>
        <v>No Rework</v>
      </c>
    </row>
    <row r="887" spans="1:28" x14ac:dyDescent="0.3">
      <c r="A887" t="s">
        <v>969</v>
      </c>
      <c r="B887" s="1">
        <v>45823</v>
      </c>
      <c r="C887" t="s">
        <v>33</v>
      </c>
      <c r="D887" t="s">
        <v>73</v>
      </c>
      <c r="E887" t="s">
        <v>35</v>
      </c>
      <c r="F887" t="s">
        <v>49</v>
      </c>
      <c r="G887" t="s">
        <v>81</v>
      </c>
      <c r="H887" t="s">
        <v>26</v>
      </c>
      <c r="I887" t="s">
        <v>27</v>
      </c>
      <c r="J887">
        <v>14.2</v>
      </c>
      <c r="K887">
        <v>48</v>
      </c>
      <c r="L887" t="s">
        <v>28</v>
      </c>
      <c r="M887">
        <v>0</v>
      </c>
      <c r="N887">
        <v>5</v>
      </c>
      <c r="O887">
        <v>280</v>
      </c>
      <c r="P887">
        <v>3976</v>
      </c>
      <c r="Q887" t="s">
        <v>29</v>
      </c>
      <c r="R887">
        <v>6</v>
      </c>
      <c r="S887" t="s">
        <v>30</v>
      </c>
      <c r="T887" t="s">
        <v>102</v>
      </c>
      <c r="U887" t="str">
        <f>TRIM(CLEAN(tbl_Operations[[#This Row],[Location]]))</f>
        <v>Chennai</v>
      </c>
      <c r="V887" t="str">
        <f>TRIM(CLEAN(tbl_Operations[[#This Row],[Channel]]))</f>
        <v>Phone</v>
      </c>
      <c r="W887" t="str">
        <f t="shared" si="65"/>
        <v>Employee Query</v>
      </c>
      <c r="X887" t="str">
        <f t="shared" si="66"/>
        <v>It</v>
      </c>
      <c r="Y887" t="str">
        <f t="shared" si="67"/>
        <v>Within SLA</v>
      </c>
      <c r="Z887" t="str">
        <f t="shared" si="68"/>
        <v>Normal</v>
      </c>
      <c r="AA887" t="str" cm="1">
        <f t="array" ref="AA887">_xlfn.IFS(
J887&lt;=K887*0.5,"Excellent",
J887&lt;=K887,"Good",
J887&lt;=K887*1.5,"At Risk",
TRUE,"Critical"
)</f>
        <v>Excellent</v>
      </c>
      <c r="AB887" t="str">
        <f t="shared" si="69"/>
        <v>No Rework</v>
      </c>
    </row>
    <row r="888" spans="1:28" x14ac:dyDescent="0.3">
      <c r="A888" t="s">
        <v>970</v>
      </c>
      <c r="B888" s="1">
        <v>45951</v>
      </c>
      <c r="C888" t="s">
        <v>33</v>
      </c>
      <c r="D888" t="s">
        <v>55</v>
      </c>
      <c r="E888" t="s">
        <v>92</v>
      </c>
      <c r="F888" t="s">
        <v>24</v>
      </c>
      <c r="G888" t="s">
        <v>42</v>
      </c>
      <c r="H888" t="s">
        <v>75</v>
      </c>
      <c r="I888" t="s">
        <v>101</v>
      </c>
      <c r="J888">
        <v>5.3</v>
      </c>
      <c r="K888">
        <v>24</v>
      </c>
      <c r="L888" t="s">
        <v>28</v>
      </c>
      <c r="M888">
        <v>1</v>
      </c>
      <c r="N888">
        <v>4.2</v>
      </c>
      <c r="O888">
        <v>320</v>
      </c>
      <c r="P888">
        <v>1696</v>
      </c>
      <c r="Q888" t="s">
        <v>51</v>
      </c>
      <c r="R888">
        <v>10</v>
      </c>
      <c r="S888" t="s">
        <v>52</v>
      </c>
      <c r="T888" t="s">
        <v>38</v>
      </c>
      <c r="U888" t="str">
        <f>TRIM(CLEAN(tbl_Operations[[#This Row],[Location]]))</f>
        <v>Hyderabad</v>
      </c>
      <c r="V888" t="str">
        <f>TRIM(CLEAN(tbl_Operations[[#This Row],[Channel]]))</f>
        <v>Portal</v>
      </c>
      <c r="W888" t="str">
        <f t="shared" si="65"/>
        <v>Report Request</v>
      </c>
      <c r="X888" t="str">
        <f t="shared" si="66"/>
        <v>It</v>
      </c>
      <c r="Y888" t="str">
        <f t="shared" si="67"/>
        <v>Within SLA</v>
      </c>
      <c r="Z888" t="str">
        <f t="shared" si="68"/>
        <v>Normal</v>
      </c>
      <c r="AA888" t="str" cm="1">
        <f t="array" ref="AA888">_xlfn.IFS(
J888&lt;=K888*0.5,"Excellent",
J888&lt;=K888,"Good",
J888&lt;=K888*1.5,"At Risk",
TRUE,"Critical"
)</f>
        <v>Excellent</v>
      </c>
      <c r="AB888" t="str">
        <f t="shared" si="69"/>
        <v>Reworked</v>
      </c>
    </row>
    <row r="889" spans="1:28" x14ac:dyDescent="0.3">
      <c r="A889" t="s">
        <v>971</v>
      </c>
      <c r="B889" s="1">
        <v>45809</v>
      </c>
      <c r="C889" t="s">
        <v>77</v>
      </c>
      <c r="D889" t="s">
        <v>41</v>
      </c>
      <c r="E889" t="s">
        <v>35</v>
      </c>
      <c r="F889" t="s">
        <v>49</v>
      </c>
      <c r="G889" t="s">
        <v>42</v>
      </c>
      <c r="H889" t="s">
        <v>50</v>
      </c>
      <c r="I889" t="s">
        <v>27</v>
      </c>
      <c r="J889">
        <v>7.9</v>
      </c>
      <c r="K889">
        <v>48</v>
      </c>
      <c r="L889" t="s">
        <v>28</v>
      </c>
      <c r="M889">
        <v>0</v>
      </c>
      <c r="N889">
        <v>4.3</v>
      </c>
      <c r="O889">
        <v>280</v>
      </c>
      <c r="P889">
        <v>2212</v>
      </c>
      <c r="Q889" t="s">
        <v>29</v>
      </c>
      <c r="R889">
        <v>6</v>
      </c>
      <c r="S889" t="s">
        <v>30</v>
      </c>
      <c r="T889" t="s">
        <v>102</v>
      </c>
      <c r="U889" t="str">
        <f>TRIM(CLEAN(tbl_Operations[[#This Row],[Location]]))</f>
        <v>Bengaluru</v>
      </c>
      <c r="V889" t="str">
        <f>TRIM(CLEAN(tbl_Operations[[#This Row],[Channel]]))</f>
        <v>Portal</v>
      </c>
      <c r="W889" t="str">
        <f t="shared" si="65"/>
        <v>Employee Query</v>
      </c>
      <c r="X889" t="str">
        <f t="shared" si="66"/>
        <v>Finance</v>
      </c>
      <c r="Y889" t="str">
        <f t="shared" si="67"/>
        <v>Within SLA</v>
      </c>
      <c r="Z889" t="str">
        <f t="shared" si="68"/>
        <v>Normal</v>
      </c>
      <c r="AA889" t="str" cm="1">
        <f t="array" ref="AA889">_xlfn.IFS(
J889&lt;=K889*0.5,"Excellent",
J889&lt;=K889,"Good",
J889&lt;=K889*1.5,"At Risk",
TRUE,"Critical"
)</f>
        <v>Excellent</v>
      </c>
      <c r="AB889" t="str">
        <f t="shared" si="69"/>
        <v>No Rework</v>
      </c>
    </row>
    <row r="890" spans="1:28" x14ac:dyDescent="0.3">
      <c r="A890" t="s">
        <v>972</v>
      </c>
      <c r="B890" s="1">
        <v>45753</v>
      </c>
      <c r="C890" t="s">
        <v>95</v>
      </c>
      <c r="D890" t="s">
        <v>73</v>
      </c>
      <c r="E890" t="s">
        <v>70</v>
      </c>
      <c r="F890" t="s">
        <v>49</v>
      </c>
      <c r="G890" t="s">
        <v>62</v>
      </c>
      <c r="H890" t="s">
        <v>50</v>
      </c>
      <c r="I890" t="s">
        <v>88</v>
      </c>
      <c r="J890">
        <v>9.4</v>
      </c>
      <c r="K890">
        <v>48</v>
      </c>
      <c r="L890" t="s">
        <v>28</v>
      </c>
      <c r="M890">
        <v>2</v>
      </c>
      <c r="N890">
        <v>3.6</v>
      </c>
      <c r="O890">
        <v>320</v>
      </c>
      <c r="P890">
        <v>3008</v>
      </c>
      <c r="Q890" t="s">
        <v>89</v>
      </c>
      <c r="R890">
        <v>4</v>
      </c>
      <c r="S890" t="s">
        <v>30</v>
      </c>
      <c r="T890" t="s">
        <v>102</v>
      </c>
      <c r="U890" t="str">
        <f>TRIM(CLEAN(tbl_Operations[[#This Row],[Location]]))</f>
        <v>Chennai</v>
      </c>
      <c r="V890" t="str">
        <f>TRIM(CLEAN(tbl_Operations[[#This Row],[Channel]]))</f>
        <v>Teams</v>
      </c>
      <c r="W890" t="str">
        <f t="shared" si="65"/>
        <v>Data Correction</v>
      </c>
      <c r="X890" t="str">
        <f t="shared" si="66"/>
        <v>Sales</v>
      </c>
      <c r="Y890" t="str">
        <f t="shared" si="67"/>
        <v>Within SLA</v>
      </c>
      <c r="Z890" t="str">
        <f t="shared" si="68"/>
        <v>Normal</v>
      </c>
      <c r="AA890" t="str" cm="1">
        <f t="array" ref="AA890">_xlfn.IFS(
J890&lt;=K890*0.5,"Excellent",
J890&lt;=K890,"Good",
J890&lt;=K890*1.5,"At Risk",
TRUE,"Critical"
)</f>
        <v>Excellent</v>
      </c>
      <c r="AB890" t="str">
        <f t="shared" si="69"/>
        <v>Reworked</v>
      </c>
    </row>
    <row r="891" spans="1:28" x14ac:dyDescent="0.3">
      <c r="A891" t="s">
        <v>973</v>
      </c>
      <c r="B891" s="1">
        <v>45945</v>
      </c>
      <c r="C891" t="s">
        <v>21</v>
      </c>
      <c r="D891" t="s">
        <v>73</v>
      </c>
      <c r="E891" t="s">
        <v>48</v>
      </c>
      <c r="F891" t="s">
        <v>24</v>
      </c>
      <c r="G891" t="s">
        <v>25</v>
      </c>
      <c r="H891" t="s">
        <v>66</v>
      </c>
      <c r="I891" t="s">
        <v>27</v>
      </c>
      <c r="J891">
        <v>24.5</v>
      </c>
      <c r="K891">
        <v>24</v>
      </c>
      <c r="L891" t="s">
        <v>63</v>
      </c>
      <c r="M891">
        <v>1</v>
      </c>
      <c r="N891">
        <v>4.0999999999999996</v>
      </c>
      <c r="O891">
        <v>320</v>
      </c>
      <c r="P891">
        <v>7840</v>
      </c>
      <c r="Q891" t="s">
        <v>51</v>
      </c>
      <c r="R891">
        <v>10</v>
      </c>
      <c r="S891" t="s">
        <v>52</v>
      </c>
      <c r="T891" t="s">
        <v>86</v>
      </c>
      <c r="U891" t="str">
        <f>TRIM(CLEAN(tbl_Operations[[#This Row],[Location]]))</f>
        <v>Chennai</v>
      </c>
      <c r="V891" t="str">
        <f>TRIM(CLEAN(tbl_Operations[[#This Row],[Channel]]))</f>
        <v>Email</v>
      </c>
      <c r="W891" t="str">
        <f t="shared" si="65"/>
        <v>Compliance Request</v>
      </c>
      <c r="X891" t="str">
        <f t="shared" si="66"/>
        <v>Customer Support</v>
      </c>
      <c r="Y891" t="str">
        <f t="shared" si="67"/>
        <v>SLA Breach</v>
      </c>
      <c r="Z891" t="str">
        <f t="shared" si="68"/>
        <v>Normal</v>
      </c>
      <c r="AA891" t="str" cm="1">
        <f t="array" ref="AA891">_xlfn.IFS(
J891&lt;=K891*0.5,"Excellent",
J891&lt;=K891,"Good",
J891&lt;=K891*1.5,"At Risk",
TRUE,"Critical"
)</f>
        <v>At Risk</v>
      </c>
      <c r="AB891" t="str">
        <f t="shared" si="69"/>
        <v>Reworked</v>
      </c>
    </row>
    <row r="892" spans="1:28" x14ac:dyDescent="0.3">
      <c r="A892" t="s">
        <v>974</v>
      </c>
      <c r="B892" s="1">
        <v>45942</v>
      </c>
      <c r="C892" t="s">
        <v>21</v>
      </c>
      <c r="D892" t="s">
        <v>55</v>
      </c>
      <c r="E892" t="s">
        <v>78</v>
      </c>
      <c r="F892" t="s">
        <v>49</v>
      </c>
      <c r="G892" t="s">
        <v>25</v>
      </c>
      <c r="H892" t="s">
        <v>50</v>
      </c>
      <c r="I892" t="s">
        <v>27</v>
      </c>
      <c r="J892">
        <v>14.1</v>
      </c>
      <c r="K892">
        <v>48</v>
      </c>
      <c r="L892" t="s">
        <v>28</v>
      </c>
      <c r="M892">
        <v>0</v>
      </c>
      <c r="N892">
        <v>4.5999999999999996</v>
      </c>
      <c r="O892">
        <v>450</v>
      </c>
      <c r="P892">
        <v>6345</v>
      </c>
      <c r="Q892" t="s">
        <v>51</v>
      </c>
      <c r="R892">
        <v>10</v>
      </c>
      <c r="S892" t="s">
        <v>52</v>
      </c>
      <c r="T892" t="s">
        <v>102</v>
      </c>
      <c r="U892" t="str">
        <f>TRIM(CLEAN(tbl_Operations[[#This Row],[Location]]))</f>
        <v>Hyderabad</v>
      </c>
      <c r="V892" t="str">
        <f>TRIM(CLEAN(tbl_Operations[[#This Row],[Channel]]))</f>
        <v>Email</v>
      </c>
      <c r="W892" t="str">
        <f t="shared" si="65"/>
        <v>Access Request</v>
      </c>
      <c r="X892" t="str">
        <f t="shared" si="66"/>
        <v>Customer Support</v>
      </c>
      <c r="Y892" t="str">
        <f t="shared" si="67"/>
        <v>Within SLA</v>
      </c>
      <c r="Z892" t="str">
        <f t="shared" si="68"/>
        <v>Normal</v>
      </c>
      <c r="AA892" t="str" cm="1">
        <f t="array" ref="AA892">_xlfn.IFS(
J892&lt;=K892*0.5,"Excellent",
J892&lt;=K892,"Good",
J892&lt;=K892*1.5,"At Risk",
TRUE,"Critical"
)</f>
        <v>Excellent</v>
      </c>
      <c r="AB892" t="str">
        <f t="shared" si="69"/>
        <v>No Rework</v>
      </c>
    </row>
    <row r="893" spans="1:28" x14ac:dyDescent="0.3">
      <c r="A893" t="s">
        <v>975</v>
      </c>
      <c r="B893" s="1">
        <v>45772</v>
      </c>
      <c r="C893" t="s">
        <v>40</v>
      </c>
      <c r="D893" t="s">
        <v>47</v>
      </c>
      <c r="E893" t="s">
        <v>48</v>
      </c>
      <c r="F893" t="s">
        <v>49</v>
      </c>
      <c r="G893" t="s">
        <v>42</v>
      </c>
      <c r="H893" t="s">
        <v>50</v>
      </c>
      <c r="I893" t="s">
        <v>27</v>
      </c>
      <c r="J893">
        <v>5.6</v>
      </c>
      <c r="K893">
        <v>48</v>
      </c>
      <c r="L893" t="s">
        <v>28</v>
      </c>
      <c r="M893">
        <v>1</v>
      </c>
      <c r="N893">
        <v>4.8</v>
      </c>
      <c r="O893">
        <v>350</v>
      </c>
      <c r="P893">
        <v>1960</v>
      </c>
      <c r="Q893" t="s">
        <v>89</v>
      </c>
      <c r="R893">
        <v>4</v>
      </c>
      <c r="S893" t="s">
        <v>30</v>
      </c>
      <c r="T893" t="s">
        <v>45</v>
      </c>
      <c r="U893" t="str">
        <f>TRIM(CLEAN(tbl_Operations[[#This Row],[Location]]))</f>
        <v>Gurugram</v>
      </c>
      <c r="V893" t="str">
        <f>TRIM(CLEAN(tbl_Operations[[#This Row],[Channel]]))</f>
        <v>Portal</v>
      </c>
      <c r="W893" t="str">
        <f t="shared" si="65"/>
        <v>Compliance Request</v>
      </c>
      <c r="X893" t="str">
        <f t="shared" si="66"/>
        <v>Procurement</v>
      </c>
      <c r="Y893" t="str">
        <f t="shared" si="67"/>
        <v>Within SLA</v>
      </c>
      <c r="Z893" t="str">
        <f t="shared" si="68"/>
        <v>Normal</v>
      </c>
      <c r="AA893" t="str" cm="1">
        <f t="array" ref="AA893">_xlfn.IFS(
J893&lt;=K893*0.5,"Excellent",
J893&lt;=K893,"Good",
J893&lt;=K893*1.5,"At Risk",
TRUE,"Critical"
)</f>
        <v>Excellent</v>
      </c>
      <c r="AB893" t="str">
        <f t="shared" si="69"/>
        <v>Reworked</v>
      </c>
    </row>
    <row r="894" spans="1:28" x14ac:dyDescent="0.3">
      <c r="A894" t="s">
        <v>976</v>
      </c>
      <c r="B894" s="1">
        <v>45677</v>
      </c>
      <c r="C894" t="s">
        <v>40</v>
      </c>
      <c r="D894" t="s">
        <v>47</v>
      </c>
      <c r="E894" t="s">
        <v>56</v>
      </c>
      <c r="F894" t="s">
        <v>24</v>
      </c>
      <c r="G894" t="s">
        <v>25</v>
      </c>
      <c r="H894" t="s">
        <v>66</v>
      </c>
      <c r="I894" t="s">
        <v>27</v>
      </c>
      <c r="J894">
        <v>14.3</v>
      </c>
      <c r="K894">
        <v>24</v>
      </c>
      <c r="L894" t="s">
        <v>28</v>
      </c>
      <c r="M894">
        <v>1</v>
      </c>
      <c r="N894">
        <v>4.7</v>
      </c>
      <c r="O894">
        <v>280</v>
      </c>
      <c r="P894">
        <v>4004</v>
      </c>
      <c r="Q894" t="s">
        <v>64</v>
      </c>
      <c r="R894">
        <v>1</v>
      </c>
      <c r="S894" t="s">
        <v>58</v>
      </c>
      <c r="T894" t="s">
        <v>31</v>
      </c>
      <c r="U894" t="str">
        <f>TRIM(CLEAN(tbl_Operations[[#This Row],[Location]]))</f>
        <v>Gurugram</v>
      </c>
      <c r="V894" t="str">
        <f>TRIM(CLEAN(tbl_Operations[[#This Row],[Channel]]))</f>
        <v>Email</v>
      </c>
      <c r="W894" t="str">
        <f t="shared" si="65"/>
        <v>Vendor Query</v>
      </c>
      <c r="X894" t="str">
        <f t="shared" si="66"/>
        <v>Procurement</v>
      </c>
      <c r="Y894" t="str">
        <f t="shared" si="67"/>
        <v>Within SLA</v>
      </c>
      <c r="Z894" t="str">
        <f t="shared" si="68"/>
        <v>Normal</v>
      </c>
      <c r="AA894" t="str" cm="1">
        <f t="array" ref="AA894">_xlfn.IFS(
J894&lt;=K894*0.5,"Excellent",
J894&lt;=K894,"Good",
J894&lt;=K894*1.5,"At Risk",
TRUE,"Critical"
)</f>
        <v>Good</v>
      </c>
      <c r="AB894" t="str">
        <f t="shared" si="69"/>
        <v>Reworked</v>
      </c>
    </row>
    <row r="895" spans="1:28" x14ac:dyDescent="0.3">
      <c r="A895" t="s">
        <v>977</v>
      </c>
      <c r="B895" s="1">
        <v>45895</v>
      </c>
      <c r="C895" t="s">
        <v>77</v>
      </c>
      <c r="D895" t="s">
        <v>73</v>
      </c>
      <c r="E895" t="s">
        <v>92</v>
      </c>
      <c r="F895" t="s">
        <v>61</v>
      </c>
      <c r="G895" t="s">
        <v>25</v>
      </c>
      <c r="H895" t="s">
        <v>66</v>
      </c>
      <c r="I895" t="s">
        <v>27</v>
      </c>
      <c r="J895">
        <v>29</v>
      </c>
      <c r="K895">
        <v>12</v>
      </c>
      <c r="L895" t="s">
        <v>63</v>
      </c>
      <c r="M895">
        <v>2</v>
      </c>
      <c r="N895">
        <v>4.0999999999999996</v>
      </c>
      <c r="O895">
        <v>320</v>
      </c>
      <c r="P895">
        <v>9280</v>
      </c>
      <c r="Q895" t="s">
        <v>36</v>
      </c>
      <c r="R895">
        <v>8</v>
      </c>
      <c r="S895" t="s">
        <v>37</v>
      </c>
      <c r="T895" t="s">
        <v>38</v>
      </c>
      <c r="U895" t="str">
        <f>TRIM(CLEAN(tbl_Operations[[#This Row],[Location]]))</f>
        <v>Chennai</v>
      </c>
      <c r="V895" t="str">
        <f>TRIM(CLEAN(tbl_Operations[[#This Row],[Channel]]))</f>
        <v>Email</v>
      </c>
      <c r="W895" t="str">
        <f t="shared" si="65"/>
        <v>Report Request</v>
      </c>
      <c r="X895" t="str">
        <f t="shared" si="66"/>
        <v>Finance</v>
      </c>
      <c r="Y895" t="str">
        <f t="shared" si="67"/>
        <v>SLA Breach</v>
      </c>
      <c r="Z895" t="str">
        <f t="shared" si="68"/>
        <v>Normal</v>
      </c>
      <c r="AA895" t="str" cm="1">
        <f t="array" ref="AA895">_xlfn.IFS(
J895&lt;=K895*0.5,"Excellent",
J895&lt;=K895,"Good",
J895&lt;=K895*1.5,"At Risk",
TRUE,"Critical"
)</f>
        <v>Critical</v>
      </c>
      <c r="AB895" t="str">
        <f t="shared" si="69"/>
        <v>Reworked</v>
      </c>
    </row>
    <row r="896" spans="1:28" x14ac:dyDescent="0.3">
      <c r="A896" t="s">
        <v>978</v>
      </c>
      <c r="B896" s="1">
        <v>45702</v>
      </c>
      <c r="C896" t="s">
        <v>21</v>
      </c>
      <c r="D896" t="s">
        <v>73</v>
      </c>
      <c r="E896" t="s">
        <v>35</v>
      </c>
      <c r="F896" t="s">
        <v>49</v>
      </c>
      <c r="G896" t="s">
        <v>42</v>
      </c>
      <c r="H896" t="s">
        <v>43</v>
      </c>
      <c r="I896" t="s">
        <v>27</v>
      </c>
      <c r="J896">
        <v>14.7</v>
      </c>
      <c r="K896">
        <v>48</v>
      </c>
      <c r="L896" t="s">
        <v>28</v>
      </c>
      <c r="M896">
        <v>0</v>
      </c>
      <c r="N896">
        <v>4.8</v>
      </c>
      <c r="O896">
        <v>320</v>
      </c>
      <c r="P896">
        <v>4704</v>
      </c>
      <c r="Q896" t="s">
        <v>57</v>
      </c>
      <c r="R896">
        <v>2</v>
      </c>
      <c r="S896" t="s">
        <v>58</v>
      </c>
      <c r="T896" t="s">
        <v>45</v>
      </c>
      <c r="U896" t="str">
        <f>TRIM(CLEAN(tbl_Operations[[#This Row],[Location]]))</f>
        <v>Chennai</v>
      </c>
      <c r="V896" t="str">
        <f>TRIM(CLEAN(tbl_Operations[[#This Row],[Channel]]))</f>
        <v>Portal</v>
      </c>
      <c r="W896" t="str">
        <f t="shared" si="65"/>
        <v>Employee Query</v>
      </c>
      <c r="X896" t="str">
        <f t="shared" si="66"/>
        <v>Customer Support</v>
      </c>
      <c r="Y896" t="str">
        <f t="shared" si="67"/>
        <v>Within SLA</v>
      </c>
      <c r="Z896" t="str">
        <f t="shared" si="68"/>
        <v>Normal</v>
      </c>
      <c r="AA896" t="str" cm="1">
        <f t="array" ref="AA896">_xlfn.IFS(
J896&lt;=K896*0.5,"Excellent",
J896&lt;=K896,"Good",
J896&lt;=K896*1.5,"At Risk",
TRUE,"Critical"
)</f>
        <v>Excellent</v>
      </c>
      <c r="AB896" t="str">
        <f t="shared" si="69"/>
        <v>No Rework</v>
      </c>
    </row>
    <row r="897" spans="1:28" x14ac:dyDescent="0.3">
      <c r="A897" t="s">
        <v>979</v>
      </c>
      <c r="B897" s="1">
        <v>45754</v>
      </c>
      <c r="C897" t="s">
        <v>95</v>
      </c>
      <c r="D897" t="s">
        <v>55</v>
      </c>
      <c r="E897" t="s">
        <v>70</v>
      </c>
      <c r="F897" t="s">
        <v>24</v>
      </c>
      <c r="G897" t="s">
        <v>62</v>
      </c>
      <c r="H897" t="s">
        <v>43</v>
      </c>
      <c r="I897" t="s">
        <v>27</v>
      </c>
      <c r="J897">
        <v>5.6</v>
      </c>
      <c r="K897">
        <v>24</v>
      </c>
      <c r="L897" t="s">
        <v>28</v>
      </c>
      <c r="M897">
        <v>0</v>
      </c>
      <c r="N897">
        <v>5</v>
      </c>
      <c r="O897">
        <v>450</v>
      </c>
      <c r="P897">
        <v>2520</v>
      </c>
      <c r="Q897" t="s">
        <v>89</v>
      </c>
      <c r="R897">
        <v>4</v>
      </c>
      <c r="S897" t="s">
        <v>30</v>
      </c>
      <c r="T897" t="s">
        <v>31</v>
      </c>
      <c r="U897" t="str">
        <f>TRIM(CLEAN(tbl_Operations[[#This Row],[Location]]))</f>
        <v>Hyderabad</v>
      </c>
      <c r="V897" t="str">
        <f>TRIM(CLEAN(tbl_Operations[[#This Row],[Channel]]))</f>
        <v>Teams</v>
      </c>
      <c r="W897" t="str">
        <f t="shared" si="65"/>
        <v>Data Correction</v>
      </c>
      <c r="X897" t="str">
        <f t="shared" si="66"/>
        <v>Sales</v>
      </c>
      <c r="Y897" t="str">
        <f t="shared" si="67"/>
        <v>Within SLA</v>
      </c>
      <c r="Z897" t="str">
        <f t="shared" si="68"/>
        <v>Normal</v>
      </c>
      <c r="AA897" t="str" cm="1">
        <f t="array" ref="AA897">_xlfn.IFS(
J897&lt;=K897*0.5,"Excellent",
J897&lt;=K897,"Good",
J897&lt;=K897*1.5,"At Risk",
TRUE,"Critical"
)</f>
        <v>Excellent</v>
      </c>
      <c r="AB897" t="str">
        <f t="shared" si="69"/>
        <v>No Rework</v>
      </c>
    </row>
    <row r="898" spans="1:28" x14ac:dyDescent="0.3">
      <c r="A898" t="s">
        <v>980</v>
      </c>
      <c r="B898" s="1">
        <v>45696</v>
      </c>
      <c r="C898" t="s">
        <v>95</v>
      </c>
      <c r="D898" t="s">
        <v>47</v>
      </c>
      <c r="E898" t="s">
        <v>56</v>
      </c>
      <c r="F898" t="s">
        <v>49</v>
      </c>
      <c r="G898" t="s">
        <v>25</v>
      </c>
      <c r="H898" t="s">
        <v>50</v>
      </c>
      <c r="I898" t="s">
        <v>27</v>
      </c>
      <c r="J898">
        <v>5.9</v>
      </c>
      <c r="K898">
        <v>48</v>
      </c>
      <c r="L898" t="s">
        <v>28</v>
      </c>
      <c r="M898">
        <v>0</v>
      </c>
      <c r="N898">
        <v>4.5999999999999996</v>
      </c>
      <c r="O898">
        <v>350</v>
      </c>
      <c r="P898">
        <v>2065</v>
      </c>
      <c r="Q898" t="s">
        <v>57</v>
      </c>
      <c r="R898">
        <v>2</v>
      </c>
      <c r="S898" t="s">
        <v>58</v>
      </c>
      <c r="T898" t="s">
        <v>68</v>
      </c>
      <c r="U898" t="str">
        <f>TRIM(CLEAN(tbl_Operations[[#This Row],[Location]]))</f>
        <v>Gurugram</v>
      </c>
      <c r="V898" t="str">
        <f>TRIM(CLEAN(tbl_Operations[[#This Row],[Channel]]))</f>
        <v>Email</v>
      </c>
      <c r="W898" t="str">
        <f t="shared" ref="W898:W961" si="70">TRIM(CLEAN(E898))</f>
        <v>Vendor Query</v>
      </c>
      <c r="X898" t="str">
        <f t="shared" ref="X898:X961" si="71">PROPER(TRIM(CLEAN(C898)))</f>
        <v>Sales</v>
      </c>
      <c r="Y898" t="str">
        <f t="shared" ref="Y898:Y961" si="72">IF(J898&lt;=K898,"Within SLA","SLA Breach")</f>
        <v>Within SLA</v>
      </c>
      <c r="Z898" t="str">
        <f t="shared" ref="Z898:Z961" si="73">IF(AND(F898="Critical",Y897="SLA Breach"),"Critical Risk","Normal")</f>
        <v>Normal</v>
      </c>
      <c r="AA898" t="str" cm="1">
        <f t="array" ref="AA898">_xlfn.IFS(
J898&lt;=K898*0.5,"Excellent",
J898&lt;=K898,"Good",
J898&lt;=K898*1.5,"At Risk",
TRUE,"Critical"
)</f>
        <v>Excellent</v>
      </c>
      <c r="AB898" t="str">
        <f t="shared" ref="AB898:AB961" si="74">IF(M898&gt;0,"Reworked","No Rework")</f>
        <v>No Rework</v>
      </c>
    </row>
    <row r="899" spans="1:28" x14ac:dyDescent="0.3">
      <c r="A899" t="s">
        <v>981</v>
      </c>
      <c r="B899" s="1">
        <v>45824</v>
      </c>
      <c r="C899" t="s">
        <v>21</v>
      </c>
      <c r="D899" t="s">
        <v>47</v>
      </c>
      <c r="E899" t="s">
        <v>23</v>
      </c>
      <c r="F899" t="s">
        <v>61</v>
      </c>
      <c r="G899" t="s">
        <v>25</v>
      </c>
      <c r="H899" t="s">
        <v>50</v>
      </c>
      <c r="I899" t="s">
        <v>27</v>
      </c>
      <c r="J899">
        <v>5.8</v>
      </c>
      <c r="K899">
        <v>12</v>
      </c>
      <c r="L899" t="s">
        <v>28</v>
      </c>
      <c r="M899">
        <v>0</v>
      </c>
      <c r="N899">
        <v>5</v>
      </c>
      <c r="O899">
        <v>400</v>
      </c>
      <c r="P899">
        <v>2320</v>
      </c>
      <c r="Q899" t="s">
        <v>29</v>
      </c>
      <c r="R899">
        <v>6</v>
      </c>
      <c r="S899" t="s">
        <v>30</v>
      </c>
      <c r="T899" t="s">
        <v>31</v>
      </c>
      <c r="U899" t="str">
        <f>TRIM(CLEAN(tbl_Operations[[#This Row],[Location]]))</f>
        <v>Gurugram</v>
      </c>
      <c r="V899" t="str">
        <f>TRIM(CLEAN(tbl_Operations[[#This Row],[Channel]]))</f>
        <v>Email</v>
      </c>
      <c r="W899" t="str">
        <f t="shared" si="70"/>
        <v>Invoice Query</v>
      </c>
      <c r="X899" t="str">
        <f t="shared" si="71"/>
        <v>Customer Support</v>
      </c>
      <c r="Y899" t="str">
        <f t="shared" si="72"/>
        <v>Within SLA</v>
      </c>
      <c r="Z899" t="str">
        <f t="shared" si="73"/>
        <v>Normal</v>
      </c>
      <c r="AA899" t="str" cm="1">
        <f t="array" ref="AA899">_xlfn.IFS(
J899&lt;=K899*0.5,"Excellent",
J899&lt;=K899,"Good",
J899&lt;=K899*1.5,"At Risk",
TRUE,"Critical"
)</f>
        <v>Excellent</v>
      </c>
      <c r="AB899" t="str">
        <f t="shared" si="74"/>
        <v>No Rework</v>
      </c>
    </row>
    <row r="900" spans="1:28" x14ac:dyDescent="0.3">
      <c r="A900" t="s">
        <v>982</v>
      </c>
      <c r="B900" s="1">
        <v>45698</v>
      </c>
      <c r="C900" t="s">
        <v>40</v>
      </c>
      <c r="D900" t="s">
        <v>47</v>
      </c>
      <c r="E900" t="s">
        <v>35</v>
      </c>
      <c r="F900" t="s">
        <v>24</v>
      </c>
      <c r="G900" t="s">
        <v>42</v>
      </c>
      <c r="H900" t="s">
        <v>43</v>
      </c>
      <c r="I900" t="s">
        <v>101</v>
      </c>
      <c r="J900">
        <v>23.7</v>
      </c>
      <c r="K900">
        <v>24</v>
      </c>
      <c r="L900" t="s">
        <v>28</v>
      </c>
      <c r="M900">
        <v>0</v>
      </c>
      <c r="N900">
        <v>4.0999999999999996</v>
      </c>
      <c r="O900">
        <v>350</v>
      </c>
      <c r="P900">
        <v>8295</v>
      </c>
      <c r="Q900" t="s">
        <v>57</v>
      </c>
      <c r="R900">
        <v>2</v>
      </c>
      <c r="S900" t="s">
        <v>58</v>
      </c>
      <c r="T900" t="s">
        <v>31</v>
      </c>
      <c r="U900" t="str">
        <f>TRIM(CLEAN(tbl_Operations[[#This Row],[Location]]))</f>
        <v>Gurugram</v>
      </c>
      <c r="V900" t="str">
        <f>TRIM(CLEAN(tbl_Operations[[#This Row],[Channel]]))</f>
        <v>Portal</v>
      </c>
      <c r="W900" t="str">
        <f t="shared" si="70"/>
        <v>Employee Query</v>
      </c>
      <c r="X900" t="str">
        <f t="shared" si="71"/>
        <v>Procurement</v>
      </c>
      <c r="Y900" t="str">
        <f t="shared" si="72"/>
        <v>Within SLA</v>
      </c>
      <c r="Z900" t="str">
        <f t="shared" si="73"/>
        <v>Normal</v>
      </c>
      <c r="AA900" t="str" cm="1">
        <f t="array" ref="AA900">_xlfn.IFS(
J900&lt;=K900*0.5,"Excellent",
J900&lt;=K900,"Good",
J900&lt;=K900*1.5,"At Risk",
TRUE,"Critical"
)</f>
        <v>Good</v>
      </c>
      <c r="AB900" t="str">
        <f t="shared" si="74"/>
        <v>No Rework</v>
      </c>
    </row>
    <row r="901" spans="1:28" x14ac:dyDescent="0.3">
      <c r="A901" t="s">
        <v>983</v>
      </c>
      <c r="B901" s="1">
        <v>45659</v>
      </c>
      <c r="C901" t="s">
        <v>77</v>
      </c>
      <c r="D901" t="s">
        <v>22</v>
      </c>
      <c r="E901" t="s">
        <v>92</v>
      </c>
      <c r="F901" t="s">
        <v>24</v>
      </c>
      <c r="G901" t="s">
        <v>42</v>
      </c>
      <c r="H901" t="s">
        <v>43</v>
      </c>
      <c r="I901" t="s">
        <v>27</v>
      </c>
      <c r="J901">
        <v>9.8000000000000007</v>
      </c>
      <c r="K901">
        <v>24</v>
      </c>
      <c r="L901" t="s">
        <v>28</v>
      </c>
      <c r="M901">
        <v>0</v>
      </c>
      <c r="N901">
        <v>5</v>
      </c>
      <c r="O901">
        <v>280</v>
      </c>
      <c r="P901">
        <v>2744</v>
      </c>
      <c r="Q901" t="s">
        <v>64</v>
      </c>
      <c r="R901">
        <v>1</v>
      </c>
      <c r="S901" t="s">
        <v>58</v>
      </c>
      <c r="T901" t="s">
        <v>84</v>
      </c>
      <c r="U901" t="str">
        <f>TRIM(CLEAN(tbl_Operations[[#This Row],[Location]]))</f>
        <v>Noida</v>
      </c>
      <c r="V901" t="str">
        <f>TRIM(CLEAN(tbl_Operations[[#This Row],[Channel]]))</f>
        <v>Portal</v>
      </c>
      <c r="W901" t="str">
        <f t="shared" si="70"/>
        <v>Report Request</v>
      </c>
      <c r="X901" t="str">
        <f t="shared" si="71"/>
        <v>Finance</v>
      </c>
      <c r="Y901" t="str">
        <f t="shared" si="72"/>
        <v>Within SLA</v>
      </c>
      <c r="Z901" t="str">
        <f t="shared" si="73"/>
        <v>Normal</v>
      </c>
      <c r="AA901" t="str" cm="1">
        <f t="array" ref="AA901">_xlfn.IFS(
J901&lt;=K901*0.5,"Excellent",
J901&lt;=K901,"Good",
J901&lt;=K901*1.5,"At Risk",
TRUE,"Critical"
)</f>
        <v>Excellent</v>
      </c>
      <c r="AB901" t="str">
        <f t="shared" si="74"/>
        <v>No Rework</v>
      </c>
    </row>
    <row r="902" spans="1:28" x14ac:dyDescent="0.3">
      <c r="A902" t="s">
        <v>984</v>
      </c>
      <c r="B902" s="1">
        <v>45736</v>
      </c>
      <c r="C902" t="s">
        <v>91</v>
      </c>
      <c r="D902" t="s">
        <v>60</v>
      </c>
      <c r="E902" t="s">
        <v>74</v>
      </c>
      <c r="F902" t="s">
        <v>49</v>
      </c>
      <c r="G902" t="s">
        <v>25</v>
      </c>
      <c r="H902" t="s">
        <v>26</v>
      </c>
      <c r="I902" t="s">
        <v>101</v>
      </c>
      <c r="J902">
        <v>3.2</v>
      </c>
      <c r="K902">
        <v>48</v>
      </c>
      <c r="L902" t="s">
        <v>28</v>
      </c>
      <c r="M902">
        <v>0</v>
      </c>
      <c r="N902">
        <v>5</v>
      </c>
      <c r="O902">
        <v>350</v>
      </c>
      <c r="P902">
        <v>1120</v>
      </c>
      <c r="Q902" t="s">
        <v>79</v>
      </c>
      <c r="R902">
        <v>3</v>
      </c>
      <c r="S902" t="s">
        <v>58</v>
      </c>
      <c r="T902" t="s">
        <v>84</v>
      </c>
      <c r="U902" t="str">
        <f>TRIM(CLEAN(tbl_Operations[[#This Row],[Location]]))</f>
        <v>Pune</v>
      </c>
      <c r="V902" t="str">
        <f>TRIM(CLEAN(tbl_Operations[[#This Row],[Channel]]))</f>
        <v>Email</v>
      </c>
      <c r="W902" t="str">
        <f t="shared" si="70"/>
        <v>System Issue</v>
      </c>
      <c r="X902" t="str">
        <f t="shared" si="71"/>
        <v>Operations</v>
      </c>
      <c r="Y902" t="str">
        <f t="shared" si="72"/>
        <v>Within SLA</v>
      </c>
      <c r="Z902" t="str">
        <f t="shared" si="73"/>
        <v>Normal</v>
      </c>
      <c r="AA902" t="str" cm="1">
        <f t="array" ref="AA902">_xlfn.IFS(
J902&lt;=K902*0.5,"Excellent",
J902&lt;=K902,"Good",
J902&lt;=K902*1.5,"At Risk",
TRUE,"Critical"
)</f>
        <v>Excellent</v>
      </c>
      <c r="AB902" t="str">
        <f t="shared" si="74"/>
        <v>No Rework</v>
      </c>
    </row>
    <row r="903" spans="1:28" x14ac:dyDescent="0.3">
      <c r="A903" t="s">
        <v>985</v>
      </c>
      <c r="B903" s="1">
        <v>45748</v>
      </c>
      <c r="C903" t="s">
        <v>54</v>
      </c>
      <c r="D903" t="s">
        <v>22</v>
      </c>
      <c r="E903" t="s">
        <v>48</v>
      </c>
      <c r="F903" t="s">
        <v>24</v>
      </c>
      <c r="G903" t="s">
        <v>25</v>
      </c>
      <c r="H903" t="s">
        <v>26</v>
      </c>
      <c r="I903" t="s">
        <v>27</v>
      </c>
      <c r="J903">
        <v>10.1</v>
      </c>
      <c r="K903">
        <v>24</v>
      </c>
      <c r="L903" t="s">
        <v>28</v>
      </c>
      <c r="M903">
        <v>0</v>
      </c>
      <c r="N903">
        <v>4.7</v>
      </c>
      <c r="O903">
        <v>450</v>
      </c>
      <c r="P903">
        <v>4545</v>
      </c>
      <c r="Q903" t="s">
        <v>89</v>
      </c>
      <c r="R903">
        <v>4</v>
      </c>
      <c r="S903" t="s">
        <v>30</v>
      </c>
      <c r="T903" t="s">
        <v>38</v>
      </c>
      <c r="U903" t="str">
        <f>TRIM(CLEAN(tbl_Operations[[#This Row],[Location]]))</f>
        <v>Noida</v>
      </c>
      <c r="V903" t="str">
        <f>TRIM(CLEAN(tbl_Operations[[#This Row],[Channel]]))</f>
        <v>Email</v>
      </c>
      <c r="W903" t="str">
        <f t="shared" si="70"/>
        <v>Compliance Request</v>
      </c>
      <c r="X903" t="str">
        <f t="shared" si="71"/>
        <v>Hr</v>
      </c>
      <c r="Y903" t="str">
        <f t="shared" si="72"/>
        <v>Within SLA</v>
      </c>
      <c r="Z903" t="str">
        <f t="shared" si="73"/>
        <v>Normal</v>
      </c>
      <c r="AA903" t="str" cm="1">
        <f t="array" ref="AA903">_xlfn.IFS(
J903&lt;=K903*0.5,"Excellent",
J903&lt;=K903,"Good",
J903&lt;=K903*1.5,"At Risk",
TRUE,"Critical"
)</f>
        <v>Excellent</v>
      </c>
      <c r="AB903" t="str">
        <f t="shared" si="74"/>
        <v>No Rework</v>
      </c>
    </row>
    <row r="904" spans="1:28" x14ac:dyDescent="0.3">
      <c r="A904" t="s">
        <v>986</v>
      </c>
      <c r="B904" s="1">
        <v>45969</v>
      </c>
      <c r="C904" t="s">
        <v>40</v>
      </c>
      <c r="D904" t="s">
        <v>47</v>
      </c>
      <c r="E904" t="s">
        <v>23</v>
      </c>
      <c r="F904" t="s">
        <v>24</v>
      </c>
      <c r="G904" t="s">
        <v>62</v>
      </c>
      <c r="H904" t="s">
        <v>75</v>
      </c>
      <c r="I904" t="s">
        <v>27</v>
      </c>
      <c r="J904">
        <v>6.8</v>
      </c>
      <c r="K904">
        <v>24</v>
      </c>
      <c r="L904" t="s">
        <v>28</v>
      </c>
      <c r="M904">
        <v>1</v>
      </c>
      <c r="N904">
        <v>4.7</v>
      </c>
      <c r="O904">
        <v>450</v>
      </c>
      <c r="P904">
        <v>3060</v>
      </c>
      <c r="Q904" t="s">
        <v>67</v>
      </c>
      <c r="R904">
        <v>11</v>
      </c>
      <c r="S904" t="s">
        <v>52</v>
      </c>
      <c r="T904" t="s">
        <v>68</v>
      </c>
      <c r="U904" t="str">
        <f>TRIM(CLEAN(tbl_Operations[[#This Row],[Location]]))</f>
        <v>Gurugram</v>
      </c>
      <c r="V904" t="str">
        <f>TRIM(CLEAN(tbl_Operations[[#This Row],[Channel]]))</f>
        <v>Teams</v>
      </c>
      <c r="W904" t="str">
        <f t="shared" si="70"/>
        <v>Invoice Query</v>
      </c>
      <c r="X904" t="str">
        <f t="shared" si="71"/>
        <v>Procurement</v>
      </c>
      <c r="Y904" t="str">
        <f t="shared" si="72"/>
        <v>Within SLA</v>
      </c>
      <c r="Z904" t="str">
        <f t="shared" si="73"/>
        <v>Normal</v>
      </c>
      <c r="AA904" t="str" cm="1">
        <f t="array" ref="AA904">_xlfn.IFS(
J904&lt;=K904*0.5,"Excellent",
J904&lt;=K904,"Good",
J904&lt;=K904*1.5,"At Risk",
TRUE,"Critical"
)</f>
        <v>Excellent</v>
      </c>
      <c r="AB904" t="str">
        <f t="shared" si="74"/>
        <v>Reworked</v>
      </c>
    </row>
    <row r="905" spans="1:28" x14ac:dyDescent="0.3">
      <c r="A905" t="s">
        <v>987</v>
      </c>
      <c r="B905" s="1">
        <v>45864</v>
      </c>
      <c r="C905" t="s">
        <v>54</v>
      </c>
      <c r="D905" t="s">
        <v>47</v>
      </c>
      <c r="E905" t="s">
        <v>23</v>
      </c>
      <c r="F905" t="s">
        <v>49</v>
      </c>
      <c r="G905" t="s">
        <v>25</v>
      </c>
      <c r="H905" t="s">
        <v>75</v>
      </c>
      <c r="I905" t="s">
        <v>27</v>
      </c>
      <c r="J905">
        <v>18.5</v>
      </c>
      <c r="K905">
        <v>48</v>
      </c>
      <c r="L905" t="s">
        <v>28</v>
      </c>
      <c r="M905">
        <v>0</v>
      </c>
      <c r="N905">
        <v>4.7</v>
      </c>
      <c r="O905">
        <v>280</v>
      </c>
      <c r="P905">
        <v>5180</v>
      </c>
      <c r="Q905" t="s">
        <v>114</v>
      </c>
      <c r="R905">
        <v>7</v>
      </c>
      <c r="S905" t="s">
        <v>37</v>
      </c>
      <c r="T905" t="s">
        <v>68</v>
      </c>
      <c r="U905" t="str">
        <f>TRIM(CLEAN(tbl_Operations[[#This Row],[Location]]))</f>
        <v>Gurugram</v>
      </c>
      <c r="V905" t="str">
        <f>TRIM(CLEAN(tbl_Operations[[#This Row],[Channel]]))</f>
        <v>Email</v>
      </c>
      <c r="W905" t="str">
        <f t="shared" si="70"/>
        <v>Invoice Query</v>
      </c>
      <c r="X905" t="str">
        <f t="shared" si="71"/>
        <v>Hr</v>
      </c>
      <c r="Y905" t="str">
        <f t="shared" si="72"/>
        <v>Within SLA</v>
      </c>
      <c r="Z905" t="str">
        <f t="shared" si="73"/>
        <v>Normal</v>
      </c>
      <c r="AA905" t="str" cm="1">
        <f t="array" ref="AA905">_xlfn.IFS(
J905&lt;=K905*0.5,"Excellent",
J905&lt;=K905,"Good",
J905&lt;=K905*1.5,"At Risk",
TRUE,"Critical"
)</f>
        <v>Excellent</v>
      </c>
      <c r="AB905" t="str">
        <f t="shared" si="74"/>
        <v>No Rework</v>
      </c>
    </row>
    <row r="906" spans="1:28" x14ac:dyDescent="0.3">
      <c r="A906" t="s">
        <v>988</v>
      </c>
      <c r="B906" s="1">
        <v>45905</v>
      </c>
      <c r="C906" t="s">
        <v>77</v>
      </c>
      <c r="D906" t="s">
        <v>73</v>
      </c>
      <c r="E906" t="s">
        <v>23</v>
      </c>
      <c r="F906" t="s">
        <v>49</v>
      </c>
      <c r="G906" t="s">
        <v>25</v>
      </c>
      <c r="H906" t="s">
        <v>66</v>
      </c>
      <c r="I906" t="s">
        <v>27</v>
      </c>
      <c r="J906">
        <v>13.2</v>
      </c>
      <c r="K906">
        <v>48</v>
      </c>
      <c r="L906" t="s">
        <v>28</v>
      </c>
      <c r="M906">
        <v>0</v>
      </c>
      <c r="N906">
        <v>4.8</v>
      </c>
      <c r="O906">
        <v>320</v>
      </c>
      <c r="P906">
        <v>4224</v>
      </c>
      <c r="Q906" t="s">
        <v>83</v>
      </c>
      <c r="R906">
        <v>9</v>
      </c>
      <c r="S906" t="s">
        <v>37</v>
      </c>
      <c r="T906" t="s">
        <v>45</v>
      </c>
      <c r="U906" t="str">
        <f>TRIM(CLEAN(tbl_Operations[[#This Row],[Location]]))</f>
        <v>Chennai</v>
      </c>
      <c r="V906" t="str">
        <f>TRIM(CLEAN(tbl_Operations[[#This Row],[Channel]]))</f>
        <v>Email</v>
      </c>
      <c r="W906" t="str">
        <f t="shared" si="70"/>
        <v>Invoice Query</v>
      </c>
      <c r="X906" t="str">
        <f t="shared" si="71"/>
        <v>Finance</v>
      </c>
      <c r="Y906" t="str">
        <f t="shared" si="72"/>
        <v>Within SLA</v>
      </c>
      <c r="Z906" t="str">
        <f t="shared" si="73"/>
        <v>Normal</v>
      </c>
      <c r="AA906" t="str" cm="1">
        <f t="array" ref="AA906">_xlfn.IFS(
J906&lt;=K906*0.5,"Excellent",
J906&lt;=K906,"Good",
J906&lt;=K906*1.5,"At Risk",
TRUE,"Critical"
)</f>
        <v>Excellent</v>
      </c>
      <c r="AB906" t="str">
        <f t="shared" si="74"/>
        <v>No Rework</v>
      </c>
    </row>
    <row r="907" spans="1:28" x14ac:dyDescent="0.3">
      <c r="A907" t="s">
        <v>989</v>
      </c>
      <c r="B907" s="1">
        <v>45904</v>
      </c>
      <c r="C907" t="s">
        <v>54</v>
      </c>
      <c r="D907" t="s">
        <v>73</v>
      </c>
      <c r="E907" t="s">
        <v>56</v>
      </c>
      <c r="F907" t="s">
        <v>24</v>
      </c>
      <c r="G907" t="s">
        <v>25</v>
      </c>
      <c r="H907" t="s">
        <v>43</v>
      </c>
      <c r="I907" t="s">
        <v>27</v>
      </c>
      <c r="J907">
        <v>11.4</v>
      </c>
      <c r="K907">
        <v>24</v>
      </c>
      <c r="L907" t="s">
        <v>28</v>
      </c>
      <c r="M907">
        <v>1</v>
      </c>
      <c r="N907">
        <v>4.0999999999999996</v>
      </c>
      <c r="O907">
        <v>400</v>
      </c>
      <c r="P907">
        <v>4560</v>
      </c>
      <c r="Q907" t="s">
        <v>83</v>
      </c>
      <c r="R907">
        <v>9</v>
      </c>
      <c r="S907" t="s">
        <v>37</v>
      </c>
      <c r="T907" t="s">
        <v>84</v>
      </c>
      <c r="U907" t="str">
        <f>TRIM(CLEAN(tbl_Operations[[#This Row],[Location]]))</f>
        <v>Chennai</v>
      </c>
      <c r="V907" t="str">
        <f>TRIM(CLEAN(tbl_Operations[[#This Row],[Channel]]))</f>
        <v>Email</v>
      </c>
      <c r="W907" t="str">
        <f t="shared" si="70"/>
        <v>Vendor Query</v>
      </c>
      <c r="X907" t="str">
        <f t="shared" si="71"/>
        <v>Hr</v>
      </c>
      <c r="Y907" t="str">
        <f t="shared" si="72"/>
        <v>Within SLA</v>
      </c>
      <c r="Z907" t="str">
        <f t="shared" si="73"/>
        <v>Normal</v>
      </c>
      <c r="AA907" t="str" cm="1">
        <f t="array" ref="AA907">_xlfn.IFS(
J907&lt;=K907*0.5,"Excellent",
J907&lt;=K907,"Good",
J907&lt;=K907*1.5,"At Risk",
TRUE,"Critical"
)</f>
        <v>Excellent</v>
      </c>
      <c r="AB907" t="str">
        <f t="shared" si="74"/>
        <v>Reworked</v>
      </c>
    </row>
    <row r="908" spans="1:28" x14ac:dyDescent="0.3">
      <c r="A908" t="s">
        <v>990</v>
      </c>
      <c r="B908" s="1">
        <v>45922</v>
      </c>
      <c r="C908" t="s">
        <v>54</v>
      </c>
      <c r="D908" t="s">
        <v>55</v>
      </c>
      <c r="E908" t="s">
        <v>48</v>
      </c>
      <c r="F908" t="s">
        <v>49</v>
      </c>
      <c r="G908" t="s">
        <v>25</v>
      </c>
      <c r="H908" t="s">
        <v>26</v>
      </c>
      <c r="I908" t="s">
        <v>27</v>
      </c>
      <c r="J908">
        <v>13.6</v>
      </c>
      <c r="K908">
        <v>48</v>
      </c>
      <c r="L908" t="s">
        <v>28</v>
      </c>
      <c r="M908">
        <v>0</v>
      </c>
      <c r="N908">
        <v>4.7</v>
      </c>
      <c r="O908">
        <v>450</v>
      </c>
      <c r="P908">
        <v>6120</v>
      </c>
      <c r="Q908" t="s">
        <v>83</v>
      </c>
      <c r="R908">
        <v>9</v>
      </c>
      <c r="S908" t="s">
        <v>37</v>
      </c>
      <c r="T908" t="s">
        <v>31</v>
      </c>
      <c r="U908" t="str">
        <f>TRIM(CLEAN(tbl_Operations[[#This Row],[Location]]))</f>
        <v>Hyderabad</v>
      </c>
      <c r="V908" t="str">
        <f>TRIM(CLEAN(tbl_Operations[[#This Row],[Channel]]))</f>
        <v>Email</v>
      </c>
      <c r="W908" t="str">
        <f t="shared" si="70"/>
        <v>Compliance Request</v>
      </c>
      <c r="X908" t="str">
        <f t="shared" si="71"/>
        <v>Hr</v>
      </c>
      <c r="Y908" t="str">
        <f t="shared" si="72"/>
        <v>Within SLA</v>
      </c>
      <c r="Z908" t="str">
        <f t="shared" si="73"/>
        <v>Normal</v>
      </c>
      <c r="AA908" t="str" cm="1">
        <f t="array" ref="AA908">_xlfn.IFS(
J908&lt;=K908*0.5,"Excellent",
J908&lt;=K908,"Good",
J908&lt;=K908*1.5,"At Risk",
TRUE,"Critical"
)</f>
        <v>Excellent</v>
      </c>
      <c r="AB908" t="str">
        <f t="shared" si="74"/>
        <v>No Rework</v>
      </c>
    </row>
    <row r="909" spans="1:28" x14ac:dyDescent="0.3">
      <c r="A909" t="s">
        <v>991</v>
      </c>
      <c r="B909" s="1">
        <v>45901</v>
      </c>
      <c r="C909" t="s">
        <v>21</v>
      </c>
      <c r="D909" t="s">
        <v>47</v>
      </c>
      <c r="E909" t="s">
        <v>48</v>
      </c>
      <c r="F909" t="s">
        <v>24</v>
      </c>
      <c r="G909" t="s">
        <v>25</v>
      </c>
      <c r="H909" t="s">
        <v>26</v>
      </c>
      <c r="I909" t="s">
        <v>27</v>
      </c>
      <c r="J909">
        <v>8.1</v>
      </c>
      <c r="K909">
        <v>24</v>
      </c>
      <c r="L909" t="s">
        <v>28</v>
      </c>
      <c r="M909">
        <v>1</v>
      </c>
      <c r="N909">
        <v>4.3</v>
      </c>
      <c r="O909">
        <v>350</v>
      </c>
      <c r="P909">
        <v>2835</v>
      </c>
      <c r="Q909" t="s">
        <v>83</v>
      </c>
      <c r="R909">
        <v>9</v>
      </c>
      <c r="S909" t="s">
        <v>37</v>
      </c>
      <c r="T909" t="s">
        <v>31</v>
      </c>
      <c r="U909" t="str">
        <f>TRIM(CLEAN(tbl_Operations[[#This Row],[Location]]))</f>
        <v>Gurugram</v>
      </c>
      <c r="V909" t="str">
        <f>TRIM(CLEAN(tbl_Operations[[#This Row],[Channel]]))</f>
        <v>Email</v>
      </c>
      <c r="W909" t="str">
        <f t="shared" si="70"/>
        <v>Compliance Request</v>
      </c>
      <c r="X909" t="str">
        <f t="shared" si="71"/>
        <v>Customer Support</v>
      </c>
      <c r="Y909" t="str">
        <f t="shared" si="72"/>
        <v>Within SLA</v>
      </c>
      <c r="Z909" t="str">
        <f t="shared" si="73"/>
        <v>Normal</v>
      </c>
      <c r="AA909" t="str" cm="1">
        <f t="array" ref="AA909">_xlfn.IFS(
J909&lt;=K909*0.5,"Excellent",
J909&lt;=K909,"Good",
J909&lt;=K909*1.5,"At Risk",
TRUE,"Critical"
)</f>
        <v>Excellent</v>
      </c>
      <c r="AB909" t="str">
        <f t="shared" si="74"/>
        <v>Reworked</v>
      </c>
    </row>
    <row r="910" spans="1:28" x14ac:dyDescent="0.3">
      <c r="A910" t="s">
        <v>992</v>
      </c>
      <c r="B910" s="1">
        <v>45769</v>
      </c>
      <c r="C910" t="s">
        <v>21</v>
      </c>
      <c r="D910" t="s">
        <v>22</v>
      </c>
      <c r="E910" t="s">
        <v>35</v>
      </c>
      <c r="F910" t="s">
        <v>61</v>
      </c>
      <c r="G910" t="s">
        <v>25</v>
      </c>
      <c r="H910" t="s">
        <v>75</v>
      </c>
      <c r="I910" t="s">
        <v>27</v>
      </c>
      <c r="J910">
        <v>5.4</v>
      </c>
      <c r="K910">
        <v>12</v>
      </c>
      <c r="L910" t="s">
        <v>28</v>
      </c>
      <c r="M910">
        <v>0</v>
      </c>
      <c r="N910">
        <v>5</v>
      </c>
      <c r="O910">
        <v>320</v>
      </c>
      <c r="P910">
        <v>1728</v>
      </c>
      <c r="Q910" t="s">
        <v>89</v>
      </c>
      <c r="R910">
        <v>4</v>
      </c>
      <c r="S910" t="s">
        <v>30</v>
      </c>
      <c r="T910" t="s">
        <v>38</v>
      </c>
      <c r="U910" t="str">
        <f>TRIM(CLEAN(tbl_Operations[[#This Row],[Location]]))</f>
        <v>Noida</v>
      </c>
      <c r="V910" t="str">
        <f>TRIM(CLEAN(tbl_Operations[[#This Row],[Channel]]))</f>
        <v>Email</v>
      </c>
      <c r="W910" t="str">
        <f t="shared" si="70"/>
        <v>Employee Query</v>
      </c>
      <c r="X910" t="str">
        <f t="shared" si="71"/>
        <v>Customer Support</v>
      </c>
      <c r="Y910" t="str">
        <f t="shared" si="72"/>
        <v>Within SLA</v>
      </c>
      <c r="Z910" t="str">
        <f t="shared" si="73"/>
        <v>Normal</v>
      </c>
      <c r="AA910" t="str" cm="1">
        <f t="array" ref="AA910">_xlfn.IFS(
J910&lt;=K910*0.5,"Excellent",
J910&lt;=K910,"Good",
J910&lt;=K910*1.5,"At Risk",
TRUE,"Critical"
)</f>
        <v>Excellent</v>
      </c>
      <c r="AB910" t="str">
        <f t="shared" si="74"/>
        <v>No Rework</v>
      </c>
    </row>
    <row r="911" spans="1:28" x14ac:dyDescent="0.3">
      <c r="A911" t="s">
        <v>993</v>
      </c>
      <c r="B911" s="1">
        <v>45969</v>
      </c>
      <c r="C911" t="s">
        <v>33</v>
      </c>
      <c r="D911" t="s">
        <v>47</v>
      </c>
      <c r="E911" t="s">
        <v>56</v>
      </c>
      <c r="F911" t="s">
        <v>24</v>
      </c>
      <c r="G911" t="s">
        <v>25</v>
      </c>
      <c r="H911" t="s">
        <v>26</v>
      </c>
      <c r="I911" t="s">
        <v>27</v>
      </c>
      <c r="J911">
        <v>20.100000000000001</v>
      </c>
      <c r="K911">
        <v>24</v>
      </c>
      <c r="L911" t="s">
        <v>28</v>
      </c>
      <c r="M911">
        <v>0</v>
      </c>
      <c r="N911">
        <v>3.9</v>
      </c>
      <c r="O911">
        <v>350</v>
      </c>
      <c r="P911">
        <v>7035</v>
      </c>
      <c r="Q911" t="s">
        <v>67</v>
      </c>
      <c r="R911">
        <v>11</v>
      </c>
      <c r="S911" t="s">
        <v>52</v>
      </c>
      <c r="T911" t="s">
        <v>68</v>
      </c>
      <c r="U911" t="str">
        <f>TRIM(CLEAN(tbl_Operations[[#This Row],[Location]]))</f>
        <v>Gurugram</v>
      </c>
      <c r="V911" t="str">
        <f>TRIM(CLEAN(tbl_Operations[[#This Row],[Channel]]))</f>
        <v>Email</v>
      </c>
      <c r="W911" t="str">
        <f t="shared" si="70"/>
        <v>Vendor Query</v>
      </c>
      <c r="X911" t="str">
        <f t="shared" si="71"/>
        <v>It</v>
      </c>
      <c r="Y911" t="str">
        <f t="shared" si="72"/>
        <v>Within SLA</v>
      </c>
      <c r="Z911" t="str">
        <f t="shared" si="73"/>
        <v>Normal</v>
      </c>
      <c r="AA911" t="str" cm="1">
        <f t="array" ref="AA911">_xlfn.IFS(
J911&lt;=K911*0.5,"Excellent",
J911&lt;=K911,"Good",
J911&lt;=K911*1.5,"At Risk",
TRUE,"Critical"
)</f>
        <v>Good</v>
      </c>
      <c r="AB911" t="str">
        <f t="shared" si="74"/>
        <v>No Rework</v>
      </c>
    </row>
    <row r="912" spans="1:28" x14ac:dyDescent="0.3">
      <c r="A912" t="s">
        <v>994</v>
      </c>
      <c r="B912" s="1">
        <v>45791</v>
      </c>
      <c r="C912" t="s">
        <v>95</v>
      </c>
      <c r="D912" t="s">
        <v>60</v>
      </c>
      <c r="E912" t="s">
        <v>48</v>
      </c>
      <c r="F912" t="s">
        <v>24</v>
      </c>
      <c r="G912" t="s">
        <v>25</v>
      </c>
      <c r="H912" t="s">
        <v>26</v>
      </c>
      <c r="I912" t="s">
        <v>27</v>
      </c>
      <c r="J912">
        <v>11.9</v>
      </c>
      <c r="K912">
        <v>24</v>
      </c>
      <c r="L912" t="s">
        <v>28</v>
      </c>
      <c r="M912">
        <v>1</v>
      </c>
      <c r="N912">
        <v>4.2</v>
      </c>
      <c r="O912">
        <v>450</v>
      </c>
      <c r="P912">
        <v>5355</v>
      </c>
      <c r="Q912" t="s">
        <v>44</v>
      </c>
      <c r="R912">
        <v>5</v>
      </c>
      <c r="S912" t="s">
        <v>30</v>
      </c>
      <c r="T912" t="s">
        <v>86</v>
      </c>
      <c r="U912" t="str">
        <f>TRIM(CLEAN(tbl_Operations[[#This Row],[Location]]))</f>
        <v>Pune</v>
      </c>
      <c r="V912" t="str">
        <f>TRIM(CLEAN(tbl_Operations[[#This Row],[Channel]]))</f>
        <v>Email</v>
      </c>
      <c r="W912" t="str">
        <f t="shared" si="70"/>
        <v>Compliance Request</v>
      </c>
      <c r="X912" t="str">
        <f t="shared" si="71"/>
        <v>Sales</v>
      </c>
      <c r="Y912" t="str">
        <f t="shared" si="72"/>
        <v>Within SLA</v>
      </c>
      <c r="Z912" t="str">
        <f t="shared" si="73"/>
        <v>Normal</v>
      </c>
      <c r="AA912" t="str" cm="1">
        <f t="array" ref="AA912">_xlfn.IFS(
J912&lt;=K912*0.5,"Excellent",
J912&lt;=K912,"Good",
J912&lt;=K912*1.5,"At Risk",
TRUE,"Critical"
)</f>
        <v>Excellent</v>
      </c>
      <c r="AB912" t="str">
        <f t="shared" si="74"/>
        <v>Reworked</v>
      </c>
    </row>
    <row r="913" spans="1:28" x14ac:dyDescent="0.3">
      <c r="A913" t="s">
        <v>995</v>
      </c>
      <c r="B913" s="1">
        <v>45688</v>
      </c>
      <c r="C913" t="s">
        <v>77</v>
      </c>
      <c r="D913" t="s">
        <v>41</v>
      </c>
      <c r="E913" t="s">
        <v>74</v>
      </c>
      <c r="F913" t="s">
        <v>49</v>
      </c>
      <c r="G913" t="s">
        <v>42</v>
      </c>
      <c r="H913" t="s">
        <v>26</v>
      </c>
      <c r="I913" t="s">
        <v>88</v>
      </c>
      <c r="J913">
        <v>8.6999999999999993</v>
      </c>
      <c r="K913">
        <v>48</v>
      </c>
      <c r="L913" t="s">
        <v>28</v>
      </c>
      <c r="M913">
        <v>2</v>
      </c>
      <c r="N913">
        <v>3.5</v>
      </c>
      <c r="O913">
        <v>350</v>
      </c>
      <c r="P913">
        <v>3045</v>
      </c>
      <c r="Q913" t="s">
        <v>64</v>
      </c>
      <c r="R913">
        <v>1</v>
      </c>
      <c r="S913" t="s">
        <v>58</v>
      </c>
      <c r="T913" t="s">
        <v>45</v>
      </c>
      <c r="U913" t="str">
        <f>TRIM(CLEAN(tbl_Operations[[#This Row],[Location]]))</f>
        <v>Bengaluru</v>
      </c>
      <c r="V913" t="str">
        <f>TRIM(CLEAN(tbl_Operations[[#This Row],[Channel]]))</f>
        <v>Portal</v>
      </c>
      <c r="W913" t="str">
        <f t="shared" si="70"/>
        <v>System Issue</v>
      </c>
      <c r="X913" t="str">
        <f t="shared" si="71"/>
        <v>Finance</v>
      </c>
      <c r="Y913" t="str">
        <f t="shared" si="72"/>
        <v>Within SLA</v>
      </c>
      <c r="Z913" t="str">
        <f t="shared" si="73"/>
        <v>Normal</v>
      </c>
      <c r="AA913" t="str" cm="1">
        <f t="array" ref="AA913">_xlfn.IFS(
J913&lt;=K913*0.5,"Excellent",
J913&lt;=K913,"Good",
J913&lt;=K913*1.5,"At Risk",
TRUE,"Critical"
)</f>
        <v>Excellent</v>
      </c>
      <c r="AB913" t="str">
        <f t="shared" si="74"/>
        <v>Reworked</v>
      </c>
    </row>
    <row r="914" spans="1:28" x14ac:dyDescent="0.3">
      <c r="A914" t="s">
        <v>996</v>
      </c>
      <c r="B914" s="1">
        <v>45719</v>
      </c>
      <c r="C914" t="s">
        <v>95</v>
      </c>
      <c r="D914" t="s">
        <v>41</v>
      </c>
      <c r="E914" t="s">
        <v>70</v>
      </c>
      <c r="F914" t="s">
        <v>24</v>
      </c>
      <c r="G914" t="s">
        <v>25</v>
      </c>
      <c r="H914" t="s">
        <v>66</v>
      </c>
      <c r="I914" t="s">
        <v>27</v>
      </c>
      <c r="J914">
        <v>20</v>
      </c>
      <c r="K914">
        <v>24</v>
      </c>
      <c r="L914" t="s">
        <v>28</v>
      </c>
      <c r="M914">
        <v>0</v>
      </c>
      <c r="N914">
        <v>4.7</v>
      </c>
      <c r="O914">
        <v>350</v>
      </c>
      <c r="P914">
        <v>7000</v>
      </c>
      <c r="Q914" t="s">
        <v>79</v>
      </c>
      <c r="R914">
        <v>3</v>
      </c>
      <c r="S914" t="s">
        <v>58</v>
      </c>
      <c r="T914" t="s">
        <v>31</v>
      </c>
      <c r="U914" t="str">
        <f>TRIM(CLEAN(tbl_Operations[[#This Row],[Location]]))</f>
        <v>Bengaluru</v>
      </c>
      <c r="V914" t="str">
        <f>TRIM(CLEAN(tbl_Operations[[#This Row],[Channel]]))</f>
        <v>Email</v>
      </c>
      <c r="W914" t="str">
        <f t="shared" si="70"/>
        <v>Data Correction</v>
      </c>
      <c r="X914" t="str">
        <f t="shared" si="71"/>
        <v>Sales</v>
      </c>
      <c r="Y914" t="str">
        <f t="shared" si="72"/>
        <v>Within SLA</v>
      </c>
      <c r="Z914" t="str">
        <f t="shared" si="73"/>
        <v>Normal</v>
      </c>
      <c r="AA914" t="str" cm="1">
        <f t="array" ref="AA914">_xlfn.IFS(
J914&lt;=K914*0.5,"Excellent",
J914&lt;=K914,"Good",
J914&lt;=K914*1.5,"At Risk",
TRUE,"Critical"
)</f>
        <v>Good</v>
      </c>
      <c r="AB914" t="str">
        <f t="shared" si="74"/>
        <v>No Rework</v>
      </c>
    </row>
    <row r="915" spans="1:28" x14ac:dyDescent="0.3">
      <c r="A915" t="s">
        <v>997</v>
      </c>
      <c r="B915" s="1">
        <v>45992</v>
      </c>
      <c r="C915" t="s">
        <v>54</v>
      </c>
      <c r="D915" t="s">
        <v>34</v>
      </c>
      <c r="E915" t="s">
        <v>23</v>
      </c>
      <c r="F915" t="s">
        <v>49</v>
      </c>
      <c r="G915" t="s">
        <v>25</v>
      </c>
      <c r="H915" t="s">
        <v>26</v>
      </c>
      <c r="I915" t="s">
        <v>88</v>
      </c>
      <c r="J915">
        <v>16.3</v>
      </c>
      <c r="K915">
        <v>48</v>
      </c>
      <c r="L915" t="s">
        <v>28</v>
      </c>
      <c r="M915">
        <v>3</v>
      </c>
      <c r="N915">
        <v>3.4</v>
      </c>
      <c r="O915">
        <v>320</v>
      </c>
      <c r="P915">
        <v>5216</v>
      </c>
      <c r="Q915" t="s">
        <v>71</v>
      </c>
      <c r="R915">
        <v>12</v>
      </c>
      <c r="S915" t="s">
        <v>52</v>
      </c>
      <c r="T915" t="s">
        <v>31</v>
      </c>
      <c r="U915" t="str">
        <f>TRIM(CLEAN(tbl_Operations[[#This Row],[Location]]))</f>
        <v>Mumbai</v>
      </c>
      <c r="V915" t="str">
        <f>TRIM(CLEAN(tbl_Operations[[#This Row],[Channel]]))</f>
        <v>Email</v>
      </c>
      <c r="W915" t="str">
        <f t="shared" si="70"/>
        <v>Invoice Query</v>
      </c>
      <c r="X915" t="str">
        <f t="shared" si="71"/>
        <v>Hr</v>
      </c>
      <c r="Y915" t="str">
        <f t="shared" si="72"/>
        <v>Within SLA</v>
      </c>
      <c r="Z915" t="str">
        <f t="shared" si="73"/>
        <v>Normal</v>
      </c>
      <c r="AA915" t="str" cm="1">
        <f t="array" ref="AA915">_xlfn.IFS(
J915&lt;=K915*0.5,"Excellent",
J915&lt;=K915,"Good",
J915&lt;=K915*1.5,"At Risk",
TRUE,"Critical"
)</f>
        <v>Excellent</v>
      </c>
      <c r="AB915" t="str">
        <f t="shared" si="74"/>
        <v>Reworked</v>
      </c>
    </row>
    <row r="916" spans="1:28" x14ac:dyDescent="0.3">
      <c r="A916" t="s">
        <v>998</v>
      </c>
      <c r="B916" s="1">
        <v>45978</v>
      </c>
      <c r="C916" t="s">
        <v>40</v>
      </c>
      <c r="D916" t="s">
        <v>47</v>
      </c>
      <c r="E916" t="s">
        <v>23</v>
      </c>
      <c r="F916" t="s">
        <v>49</v>
      </c>
      <c r="G916" t="s">
        <v>42</v>
      </c>
      <c r="H916" t="s">
        <v>75</v>
      </c>
      <c r="I916" t="s">
        <v>27</v>
      </c>
      <c r="J916">
        <v>6.3</v>
      </c>
      <c r="K916">
        <v>48</v>
      </c>
      <c r="L916" t="s">
        <v>28</v>
      </c>
      <c r="M916">
        <v>0</v>
      </c>
      <c r="N916">
        <v>4.5</v>
      </c>
      <c r="O916">
        <v>320</v>
      </c>
      <c r="P916">
        <v>2016</v>
      </c>
      <c r="Q916" t="s">
        <v>67</v>
      </c>
      <c r="R916">
        <v>11</v>
      </c>
      <c r="S916" t="s">
        <v>52</v>
      </c>
      <c r="T916" t="s">
        <v>31</v>
      </c>
      <c r="U916" t="str">
        <f>TRIM(CLEAN(tbl_Operations[[#This Row],[Location]]))</f>
        <v>Gurugram</v>
      </c>
      <c r="V916" t="str">
        <f>TRIM(CLEAN(tbl_Operations[[#This Row],[Channel]]))</f>
        <v>Portal</v>
      </c>
      <c r="W916" t="str">
        <f t="shared" si="70"/>
        <v>Invoice Query</v>
      </c>
      <c r="X916" t="str">
        <f t="shared" si="71"/>
        <v>Procurement</v>
      </c>
      <c r="Y916" t="str">
        <f t="shared" si="72"/>
        <v>Within SLA</v>
      </c>
      <c r="Z916" t="str">
        <f t="shared" si="73"/>
        <v>Normal</v>
      </c>
      <c r="AA916" t="str" cm="1">
        <f t="array" ref="AA916">_xlfn.IFS(
J916&lt;=K916*0.5,"Excellent",
J916&lt;=K916,"Good",
J916&lt;=K916*1.5,"At Risk",
TRUE,"Critical"
)</f>
        <v>Excellent</v>
      </c>
      <c r="AB916" t="str">
        <f t="shared" si="74"/>
        <v>No Rework</v>
      </c>
    </row>
    <row r="917" spans="1:28" x14ac:dyDescent="0.3">
      <c r="A917" t="s">
        <v>999</v>
      </c>
      <c r="B917" s="1">
        <v>46010</v>
      </c>
      <c r="C917" t="s">
        <v>91</v>
      </c>
      <c r="D917" t="s">
        <v>73</v>
      </c>
      <c r="E917" t="s">
        <v>74</v>
      </c>
      <c r="F917" t="s">
        <v>24</v>
      </c>
      <c r="G917" t="s">
        <v>42</v>
      </c>
      <c r="H917" t="s">
        <v>50</v>
      </c>
      <c r="I917" t="s">
        <v>27</v>
      </c>
      <c r="J917">
        <v>9.6</v>
      </c>
      <c r="K917">
        <v>24</v>
      </c>
      <c r="L917" t="s">
        <v>28</v>
      </c>
      <c r="M917">
        <v>1</v>
      </c>
      <c r="N917">
        <v>3.8</v>
      </c>
      <c r="O917">
        <v>400</v>
      </c>
      <c r="P917">
        <v>3840</v>
      </c>
      <c r="Q917" t="s">
        <v>71</v>
      </c>
      <c r="R917">
        <v>12</v>
      </c>
      <c r="S917" t="s">
        <v>52</v>
      </c>
      <c r="T917" t="s">
        <v>45</v>
      </c>
      <c r="U917" t="str">
        <f>TRIM(CLEAN(tbl_Operations[[#This Row],[Location]]))</f>
        <v>Chennai</v>
      </c>
      <c r="V917" t="str">
        <f>TRIM(CLEAN(tbl_Operations[[#This Row],[Channel]]))</f>
        <v>Portal</v>
      </c>
      <c r="W917" t="str">
        <f t="shared" si="70"/>
        <v>System Issue</v>
      </c>
      <c r="X917" t="str">
        <f t="shared" si="71"/>
        <v>Operations</v>
      </c>
      <c r="Y917" t="str">
        <f t="shared" si="72"/>
        <v>Within SLA</v>
      </c>
      <c r="Z917" t="str">
        <f t="shared" si="73"/>
        <v>Normal</v>
      </c>
      <c r="AA917" t="str" cm="1">
        <f t="array" ref="AA917">_xlfn.IFS(
J917&lt;=K917*0.5,"Excellent",
J917&lt;=K917,"Good",
J917&lt;=K917*1.5,"At Risk",
TRUE,"Critical"
)</f>
        <v>Excellent</v>
      </c>
      <c r="AB917" t="str">
        <f t="shared" si="74"/>
        <v>Reworked</v>
      </c>
    </row>
    <row r="918" spans="1:28" x14ac:dyDescent="0.3">
      <c r="A918" t="s">
        <v>1000</v>
      </c>
      <c r="B918" s="1">
        <v>45942</v>
      </c>
      <c r="C918" t="s">
        <v>77</v>
      </c>
      <c r="D918" t="s">
        <v>41</v>
      </c>
      <c r="E918" t="s">
        <v>23</v>
      </c>
      <c r="F918" t="s">
        <v>61</v>
      </c>
      <c r="G918" t="s">
        <v>42</v>
      </c>
      <c r="H918" t="s">
        <v>75</v>
      </c>
      <c r="I918" t="s">
        <v>88</v>
      </c>
      <c r="J918">
        <v>26</v>
      </c>
      <c r="K918">
        <v>12</v>
      </c>
      <c r="L918" t="s">
        <v>63</v>
      </c>
      <c r="M918">
        <v>1</v>
      </c>
      <c r="N918">
        <v>3.5</v>
      </c>
      <c r="O918">
        <v>450</v>
      </c>
      <c r="P918">
        <v>11700</v>
      </c>
      <c r="Q918" t="s">
        <v>51</v>
      </c>
      <c r="R918">
        <v>10</v>
      </c>
      <c r="S918" t="s">
        <v>52</v>
      </c>
      <c r="T918" t="s">
        <v>102</v>
      </c>
      <c r="U918" t="str">
        <f>TRIM(CLEAN(tbl_Operations[[#This Row],[Location]]))</f>
        <v>Bengaluru</v>
      </c>
      <c r="V918" t="str">
        <f>TRIM(CLEAN(tbl_Operations[[#This Row],[Channel]]))</f>
        <v>Portal</v>
      </c>
      <c r="W918" t="str">
        <f t="shared" si="70"/>
        <v>Invoice Query</v>
      </c>
      <c r="X918" t="str">
        <f t="shared" si="71"/>
        <v>Finance</v>
      </c>
      <c r="Y918" t="str">
        <f t="shared" si="72"/>
        <v>SLA Breach</v>
      </c>
      <c r="Z918" t="str">
        <f t="shared" si="73"/>
        <v>Normal</v>
      </c>
      <c r="AA918" t="str" cm="1">
        <f t="array" ref="AA918">_xlfn.IFS(
J918&lt;=K918*0.5,"Excellent",
J918&lt;=K918,"Good",
J918&lt;=K918*1.5,"At Risk",
TRUE,"Critical"
)</f>
        <v>Critical</v>
      </c>
      <c r="AB918" t="str">
        <f t="shared" si="74"/>
        <v>Reworked</v>
      </c>
    </row>
    <row r="919" spans="1:28" x14ac:dyDescent="0.3">
      <c r="A919" t="s">
        <v>1001</v>
      </c>
      <c r="B919" s="1">
        <v>45976</v>
      </c>
      <c r="C919" t="s">
        <v>40</v>
      </c>
      <c r="D919" t="s">
        <v>55</v>
      </c>
      <c r="E919" t="s">
        <v>35</v>
      </c>
      <c r="F919" t="s">
        <v>24</v>
      </c>
      <c r="G919" t="s">
        <v>42</v>
      </c>
      <c r="H919" t="s">
        <v>50</v>
      </c>
      <c r="I919" t="s">
        <v>27</v>
      </c>
      <c r="J919">
        <v>8.5</v>
      </c>
      <c r="K919">
        <v>24</v>
      </c>
      <c r="L919" t="s">
        <v>28</v>
      </c>
      <c r="M919">
        <v>0</v>
      </c>
      <c r="N919">
        <v>4.2</v>
      </c>
      <c r="O919">
        <v>400</v>
      </c>
      <c r="P919">
        <v>3400</v>
      </c>
      <c r="Q919" t="s">
        <v>67</v>
      </c>
      <c r="R919">
        <v>11</v>
      </c>
      <c r="S919" t="s">
        <v>52</v>
      </c>
      <c r="T919" t="s">
        <v>68</v>
      </c>
      <c r="U919" t="str">
        <f>TRIM(CLEAN(tbl_Operations[[#This Row],[Location]]))</f>
        <v>Hyderabad</v>
      </c>
      <c r="V919" t="str">
        <f>TRIM(CLEAN(tbl_Operations[[#This Row],[Channel]]))</f>
        <v>Portal</v>
      </c>
      <c r="W919" t="str">
        <f t="shared" si="70"/>
        <v>Employee Query</v>
      </c>
      <c r="X919" t="str">
        <f t="shared" si="71"/>
        <v>Procurement</v>
      </c>
      <c r="Y919" t="str">
        <f t="shared" si="72"/>
        <v>Within SLA</v>
      </c>
      <c r="Z919" t="str">
        <f t="shared" si="73"/>
        <v>Normal</v>
      </c>
      <c r="AA919" t="str" cm="1">
        <f t="array" ref="AA919">_xlfn.IFS(
J919&lt;=K919*0.5,"Excellent",
J919&lt;=K919,"Good",
J919&lt;=K919*1.5,"At Risk",
TRUE,"Critical"
)</f>
        <v>Excellent</v>
      </c>
      <c r="AB919" t="str">
        <f t="shared" si="74"/>
        <v>No Rework</v>
      </c>
    </row>
    <row r="920" spans="1:28" x14ac:dyDescent="0.3">
      <c r="A920" t="s">
        <v>1002</v>
      </c>
      <c r="B920" s="1">
        <v>45719</v>
      </c>
      <c r="C920" t="s">
        <v>33</v>
      </c>
      <c r="D920" t="s">
        <v>73</v>
      </c>
      <c r="E920" t="s">
        <v>92</v>
      </c>
      <c r="F920" t="s">
        <v>24</v>
      </c>
      <c r="G920" t="s">
        <v>25</v>
      </c>
      <c r="H920" t="s">
        <v>66</v>
      </c>
      <c r="I920" t="s">
        <v>27</v>
      </c>
      <c r="J920">
        <v>2.4</v>
      </c>
      <c r="K920">
        <v>24</v>
      </c>
      <c r="L920" t="s">
        <v>28</v>
      </c>
      <c r="M920">
        <v>0</v>
      </c>
      <c r="N920">
        <v>4.8</v>
      </c>
      <c r="O920">
        <v>350</v>
      </c>
      <c r="P920">
        <v>840</v>
      </c>
      <c r="Q920" t="s">
        <v>79</v>
      </c>
      <c r="R920">
        <v>3</v>
      </c>
      <c r="S920" t="s">
        <v>58</v>
      </c>
      <c r="T920" t="s">
        <v>31</v>
      </c>
      <c r="U920" t="str">
        <f>TRIM(CLEAN(tbl_Operations[[#This Row],[Location]]))</f>
        <v>Chennai</v>
      </c>
      <c r="V920" t="str">
        <f>TRIM(CLEAN(tbl_Operations[[#This Row],[Channel]]))</f>
        <v>Email</v>
      </c>
      <c r="W920" t="str">
        <f t="shared" si="70"/>
        <v>Report Request</v>
      </c>
      <c r="X920" t="str">
        <f t="shared" si="71"/>
        <v>It</v>
      </c>
      <c r="Y920" t="str">
        <f t="shared" si="72"/>
        <v>Within SLA</v>
      </c>
      <c r="Z920" t="str">
        <f t="shared" si="73"/>
        <v>Normal</v>
      </c>
      <c r="AA920" t="str" cm="1">
        <f t="array" ref="AA920">_xlfn.IFS(
J920&lt;=K920*0.5,"Excellent",
J920&lt;=K920,"Good",
J920&lt;=K920*1.5,"At Risk",
TRUE,"Critical"
)</f>
        <v>Excellent</v>
      </c>
      <c r="AB920" t="str">
        <f t="shared" si="74"/>
        <v>No Rework</v>
      </c>
    </row>
    <row r="921" spans="1:28" x14ac:dyDescent="0.3">
      <c r="A921" t="s">
        <v>1003</v>
      </c>
      <c r="B921" s="1">
        <v>45915</v>
      </c>
      <c r="C921" t="s">
        <v>54</v>
      </c>
      <c r="D921" t="s">
        <v>41</v>
      </c>
      <c r="E921" t="s">
        <v>48</v>
      </c>
      <c r="F921" t="s">
        <v>61</v>
      </c>
      <c r="G921" t="s">
        <v>25</v>
      </c>
      <c r="H921" t="s">
        <v>50</v>
      </c>
      <c r="I921" t="s">
        <v>27</v>
      </c>
      <c r="J921">
        <v>14.8</v>
      </c>
      <c r="K921">
        <v>12</v>
      </c>
      <c r="L921" t="s">
        <v>63</v>
      </c>
      <c r="M921">
        <v>2</v>
      </c>
      <c r="N921">
        <v>4.2</v>
      </c>
      <c r="O921">
        <v>350</v>
      </c>
      <c r="P921">
        <v>5180</v>
      </c>
      <c r="Q921" t="s">
        <v>83</v>
      </c>
      <c r="R921">
        <v>9</v>
      </c>
      <c r="S921" t="s">
        <v>37</v>
      </c>
      <c r="T921" t="s">
        <v>31</v>
      </c>
      <c r="U921" t="str">
        <f>TRIM(CLEAN(tbl_Operations[[#This Row],[Location]]))</f>
        <v>Bengaluru</v>
      </c>
      <c r="V921" t="str">
        <f>TRIM(CLEAN(tbl_Operations[[#This Row],[Channel]]))</f>
        <v>Email</v>
      </c>
      <c r="W921" t="str">
        <f t="shared" si="70"/>
        <v>Compliance Request</v>
      </c>
      <c r="X921" t="str">
        <f t="shared" si="71"/>
        <v>Hr</v>
      </c>
      <c r="Y921" t="str">
        <f t="shared" si="72"/>
        <v>SLA Breach</v>
      </c>
      <c r="Z921" t="str">
        <f t="shared" si="73"/>
        <v>Normal</v>
      </c>
      <c r="AA921" t="str" cm="1">
        <f t="array" ref="AA921">_xlfn.IFS(
J921&lt;=K921*0.5,"Excellent",
J921&lt;=K921,"Good",
J921&lt;=K921*1.5,"At Risk",
TRUE,"Critical"
)</f>
        <v>At Risk</v>
      </c>
      <c r="AB921" t="str">
        <f t="shared" si="74"/>
        <v>Reworked</v>
      </c>
    </row>
    <row r="922" spans="1:28" x14ac:dyDescent="0.3">
      <c r="A922" t="s">
        <v>1004</v>
      </c>
      <c r="B922" s="1">
        <v>45946</v>
      </c>
      <c r="C922" t="s">
        <v>33</v>
      </c>
      <c r="D922" t="s">
        <v>73</v>
      </c>
      <c r="E922" t="s">
        <v>74</v>
      </c>
      <c r="F922" t="s">
        <v>24</v>
      </c>
      <c r="G922" t="s">
        <v>81</v>
      </c>
      <c r="H922" t="s">
        <v>43</v>
      </c>
      <c r="I922" t="s">
        <v>27</v>
      </c>
      <c r="J922">
        <v>23.8</v>
      </c>
      <c r="K922">
        <v>24</v>
      </c>
      <c r="L922" t="s">
        <v>28</v>
      </c>
      <c r="M922">
        <v>1</v>
      </c>
      <c r="N922">
        <v>3.6</v>
      </c>
      <c r="O922">
        <v>350</v>
      </c>
      <c r="P922">
        <v>8330</v>
      </c>
      <c r="Q922" t="s">
        <v>51</v>
      </c>
      <c r="R922">
        <v>10</v>
      </c>
      <c r="S922" t="s">
        <v>52</v>
      </c>
      <c r="T922" t="s">
        <v>84</v>
      </c>
      <c r="U922" t="str">
        <f>TRIM(CLEAN(tbl_Operations[[#This Row],[Location]]))</f>
        <v>Chennai</v>
      </c>
      <c r="V922" t="str">
        <f>TRIM(CLEAN(tbl_Operations[[#This Row],[Channel]]))</f>
        <v>Phone</v>
      </c>
      <c r="W922" t="str">
        <f t="shared" si="70"/>
        <v>System Issue</v>
      </c>
      <c r="X922" t="str">
        <f t="shared" si="71"/>
        <v>It</v>
      </c>
      <c r="Y922" t="str">
        <f t="shared" si="72"/>
        <v>Within SLA</v>
      </c>
      <c r="Z922" t="str">
        <f t="shared" si="73"/>
        <v>Normal</v>
      </c>
      <c r="AA922" t="str" cm="1">
        <f t="array" ref="AA922">_xlfn.IFS(
J922&lt;=K922*0.5,"Excellent",
J922&lt;=K922,"Good",
J922&lt;=K922*1.5,"At Risk",
TRUE,"Critical"
)</f>
        <v>Good</v>
      </c>
      <c r="AB922" t="str">
        <f t="shared" si="74"/>
        <v>Reworked</v>
      </c>
    </row>
    <row r="923" spans="1:28" x14ac:dyDescent="0.3">
      <c r="A923" t="s">
        <v>1005</v>
      </c>
      <c r="B923" s="1">
        <v>45903</v>
      </c>
      <c r="C923" t="s">
        <v>77</v>
      </c>
      <c r="D923" t="s">
        <v>73</v>
      </c>
      <c r="E923" t="s">
        <v>35</v>
      </c>
      <c r="F923" t="s">
        <v>49</v>
      </c>
      <c r="G923" t="s">
        <v>42</v>
      </c>
      <c r="H923" t="s">
        <v>66</v>
      </c>
      <c r="I923" t="s">
        <v>27</v>
      </c>
      <c r="J923">
        <v>10.3</v>
      </c>
      <c r="K923">
        <v>48</v>
      </c>
      <c r="L923" t="s">
        <v>28</v>
      </c>
      <c r="M923">
        <v>0</v>
      </c>
      <c r="N923">
        <v>4.3</v>
      </c>
      <c r="O923">
        <v>450</v>
      </c>
      <c r="P923">
        <v>4635</v>
      </c>
      <c r="Q923" t="s">
        <v>83</v>
      </c>
      <c r="R923">
        <v>9</v>
      </c>
      <c r="S923" t="s">
        <v>37</v>
      </c>
      <c r="T923" t="s">
        <v>86</v>
      </c>
      <c r="U923" t="str">
        <f>TRIM(CLEAN(tbl_Operations[[#This Row],[Location]]))</f>
        <v>Chennai</v>
      </c>
      <c r="V923" t="str">
        <f>TRIM(CLEAN(tbl_Operations[[#This Row],[Channel]]))</f>
        <v>Portal</v>
      </c>
      <c r="W923" t="str">
        <f t="shared" si="70"/>
        <v>Employee Query</v>
      </c>
      <c r="X923" t="str">
        <f t="shared" si="71"/>
        <v>Finance</v>
      </c>
      <c r="Y923" t="str">
        <f t="shared" si="72"/>
        <v>Within SLA</v>
      </c>
      <c r="Z923" t="str">
        <f t="shared" si="73"/>
        <v>Normal</v>
      </c>
      <c r="AA923" t="str" cm="1">
        <f t="array" ref="AA923">_xlfn.IFS(
J923&lt;=K923*0.5,"Excellent",
J923&lt;=K923,"Good",
J923&lt;=K923*1.5,"At Risk",
TRUE,"Critical"
)</f>
        <v>Excellent</v>
      </c>
      <c r="AB923" t="str">
        <f t="shared" si="74"/>
        <v>No Rework</v>
      </c>
    </row>
    <row r="924" spans="1:28" x14ac:dyDescent="0.3">
      <c r="A924" t="s">
        <v>1006</v>
      </c>
      <c r="B924" s="1">
        <v>45796</v>
      </c>
      <c r="C924" t="s">
        <v>40</v>
      </c>
      <c r="D924" t="s">
        <v>41</v>
      </c>
      <c r="E924" t="s">
        <v>35</v>
      </c>
      <c r="F924" t="s">
        <v>49</v>
      </c>
      <c r="G924" t="s">
        <v>25</v>
      </c>
      <c r="H924" t="s">
        <v>50</v>
      </c>
      <c r="I924" t="s">
        <v>27</v>
      </c>
      <c r="J924">
        <v>14.4</v>
      </c>
      <c r="K924">
        <v>48</v>
      </c>
      <c r="L924" t="s">
        <v>28</v>
      </c>
      <c r="M924">
        <v>0</v>
      </c>
      <c r="N924">
        <v>4.2</v>
      </c>
      <c r="O924">
        <v>280</v>
      </c>
      <c r="P924">
        <v>4032</v>
      </c>
      <c r="Q924" t="s">
        <v>44</v>
      </c>
      <c r="R924">
        <v>5</v>
      </c>
      <c r="S924" t="s">
        <v>30</v>
      </c>
      <c r="T924" t="s">
        <v>31</v>
      </c>
      <c r="U924" t="str">
        <f>TRIM(CLEAN(tbl_Operations[[#This Row],[Location]]))</f>
        <v>Bengaluru</v>
      </c>
      <c r="V924" t="str">
        <f>TRIM(CLEAN(tbl_Operations[[#This Row],[Channel]]))</f>
        <v>Email</v>
      </c>
      <c r="W924" t="str">
        <f t="shared" si="70"/>
        <v>Employee Query</v>
      </c>
      <c r="X924" t="str">
        <f t="shared" si="71"/>
        <v>Procurement</v>
      </c>
      <c r="Y924" t="str">
        <f t="shared" si="72"/>
        <v>Within SLA</v>
      </c>
      <c r="Z924" t="str">
        <f t="shared" si="73"/>
        <v>Normal</v>
      </c>
      <c r="AA924" t="str" cm="1">
        <f t="array" ref="AA924">_xlfn.IFS(
J924&lt;=K924*0.5,"Excellent",
J924&lt;=K924,"Good",
J924&lt;=K924*1.5,"At Risk",
TRUE,"Critical"
)</f>
        <v>Excellent</v>
      </c>
      <c r="AB924" t="str">
        <f t="shared" si="74"/>
        <v>No Rework</v>
      </c>
    </row>
    <row r="925" spans="1:28" x14ac:dyDescent="0.3">
      <c r="A925" t="s">
        <v>1007</v>
      </c>
      <c r="B925" s="1">
        <v>45952</v>
      </c>
      <c r="C925" t="s">
        <v>33</v>
      </c>
      <c r="D925" t="s">
        <v>73</v>
      </c>
      <c r="E925" t="s">
        <v>48</v>
      </c>
      <c r="F925" t="s">
        <v>49</v>
      </c>
      <c r="G925" t="s">
        <v>42</v>
      </c>
      <c r="H925" t="s">
        <v>26</v>
      </c>
      <c r="I925" t="s">
        <v>27</v>
      </c>
      <c r="J925">
        <v>5.2</v>
      </c>
      <c r="K925">
        <v>48</v>
      </c>
      <c r="L925" t="s">
        <v>28</v>
      </c>
      <c r="M925">
        <v>0</v>
      </c>
      <c r="N925">
        <v>5</v>
      </c>
      <c r="O925">
        <v>450</v>
      </c>
      <c r="P925">
        <v>2340</v>
      </c>
      <c r="Q925" t="s">
        <v>51</v>
      </c>
      <c r="R925">
        <v>10</v>
      </c>
      <c r="S925" t="s">
        <v>52</v>
      </c>
      <c r="T925" t="s">
        <v>86</v>
      </c>
      <c r="U925" t="str">
        <f>TRIM(CLEAN(tbl_Operations[[#This Row],[Location]]))</f>
        <v>Chennai</v>
      </c>
      <c r="V925" t="str">
        <f>TRIM(CLEAN(tbl_Operations[[#This Row],[Channel]]))</f>
        <v>Portal</v>
      </c>
      <c r="W925" t="str">
        <f t="shared" si="70"/>
        <v>Compliance Request</v>
      </c>
      <c r="X925" t="str">
        <f t="shared" si="71"/>
        <v>It</v>
      </c>
      <c r="Y925" t="str">
        <f t="shared" si="72"/>
        <v>Within SLA</v>
      </c>
      <c r="Z925" t="str">
        <f t="shared" si="73"/>
        <v>Normal</v>
      </c>
      <c r="AA925" t="str" cm="1">
        <f t="array" ref="AA925">_xlfn.IFS(
J925&lt;=K925*0.5,"Excellent",
J925&lt;=K925,"Good",
J925&lt;=K925*1.5,"At Risk",
TRUE,"Critical"
)</f>
        <v>Excellent</v>
      </c>
      <c r="AB925" t="str">
        <f t="shared" si="74"/>
        <v>No Rework</v>
      </c>
    </row>
    <row r="926" spans="1:28" x14ac:dyDescent="0.3">
      <c r="A926" t="s">
        <v>1008</v>
      </c>
      <c r="B926" s="1">
        <v>45806</v>
      </c>
      <c r="C926" t="s">
        <v>21</v>
      </c>
      <c r="D926" t="s">
        <v>22</v>
      </c>
      <c r="E926" t="s">
        <v>74</v>
      </c>
      <c r="F926" t="s">
        <v>61</v>
      </c>
      <c r="G926" t="s">
        <v>81</v>
      </c>
      <c r="H926" t="s">
        <v>50</v>
      </c>
      <c r="I926" t="s">
        <v>101</v>
      </c>
      <c r="J926">
        <v>8.1999999999999993</v>
      </c>
      <c r="K926">
        <v>12</v>
      </c>
      <c r="L926" t="s">
        <v>28</v>
      </c>
      <c r="M926">
        <v>0</v>
      </c>
      <c r="N926">
        <v>4.5999999999999996</v>
      </c>
      <c r="O926">
        <v>280</v>
      </c>
      <c r="P926">
        <v>2296</v>
      </c>
      <c r="Q926" t="s">
        <v>44</v>
      </c>
      <c r="R926">
        <v>5</v>
      </c>
      <c r="S926" t="s">
        <v>30</v>
      </c>
      <c r="T926" t="s">
        <v>84</v>
      </c>
      <c r="U926" t="str">
        <f>TRIM(CLEAN(tbl_Operations[[#This Row],[Location]]))</f>
        <v>Noida</v>
      </c>
      <c r="V926" t="str">
        <f>TRIM(CLEAN(tbl_Operations[[#This Row],[Channel]]))</f>
        <v>Phone</v>
      </c>
      <c r="W926" t="str">
        <f t="shared" si="70"/>
        <v>System Issue</v>
      </c>
      <c r="X926" t="str">
        <f t="shared" si="71"/>
        <v>Customer Support</v>
      </c>
      <c r="Y926" t="str">
        <f t="shared" si="72"/>
        <v>Within SLA</v>
      </c>
      <c r="Z926" t="str">
        <f t="shared" si="73"/>
        <v>Normal</v>
      </c>
      <c r="AA926" t="str" cm="1">
        <f t="array" ref="AA926">_xlfn.IFS(
J926&lt;=K926*0.5,"Excellent",
J926&lt;=K926,"Good",
J926&lt;=K926*1.5,"At Risk",
TRUE,"Critical"
)</f>
        <v>Good</v>
      </c>
      <c r="AB926" t="str">
        <f t="shared" si="74"/>
        <v>No Rework</v>
      </c>
    </row>
    <row r="927" spans="1:28" x14ac:dyDescent="0.3">
      <c r="A927" t="s">
        <v>1009</v>
      </c>
      <c r="B927" s="1">
        <v>45964</v>
      </c>
      <c r="C927" t="s">
        <v>40</v>
      </c>
      <c r="D927" t="s">
        <v>34</v>
      </c>
      <c r="E927" t="s">
        <v>23</v>
      </c>
      <c r="F927" t="s">
        <v>24</v>
      </c>
      <c r="G927" t="s">
        <v>62</v>
      </c>
      <c r="H927" t="s">
        <v>43</v>
      </c>
      <c r="I927" t="s">
        <v>27</v>
      </c>
      <c r="J927">
        <v>8</v>
      </c>
      <c r="K927">
        <v>24</v>
      </c>
      <c r="L927" t="s">
        <v>28</v>
      </c>
      <c r="M927">
        <v>0</v>
      </c>
      <c r="N927">
        <v>4.8</v>
      </c>
      <c r="O927">
        <v>350</v>
      </c>
      <c r="P927">
        <v>2800</v>
      </c>
      <c r="Q927" t="s">
        <v>67</v>
      </c>
      <c r="R927">
        <v>11</v>
      </c>
      <c r="S927" t="s">
        <v>52</v>
      </c>
      <c r="T927" t="s">
        <v>31</v>
      </c>
      <c r="U927" t="str">
        <f>TRIM(CLEAN(tbl_Operations[[#This Row],[Location]]))</f>
        <v>Mumbai</v>
      </c>
      <c r="V927" t="str">
        <f>TRIM(CLEAN(tbl_Operations[[#This Row],[Channel]]))</f>
        <v>Teams</v>
      </c>
      <c r="W927" t="str">
        <f t="shared" si="70"/>
        <v>Invoice Query</v>
      </c>
      <c r="X927" t="str">
        <f t="shared" si="71"/>
        <v>Procurement</v>
      </c>
      <c r="Y927" t="str">
        <f t="shared" si="72"/>
        <v>Within SLA</v>
      </c>
      <c r="Z927" t="str">
        <f t="shared" si="73"/>
        <v>Normal</v>
      </c>
      <c r="AA927" t="str" cm="1">
        <f t="array" ref="AA927">_xlfn.IFS(
J927&lt;=K927*0.5,"Excellent",
J927&lt;=K927,"Good",
J927&lt;=K927*1.5,"At Risk",
TRUE,"Critical"
)</f>
        <v>Excellent</v>
      </c>
      <c r="AB927" t="str">
        <f t="shared" si="74"/>
        <v>No Rework</v>
      </c>
    </row>
    <row r="928" spans="1:28" x14ac:dyDescent="0.3">
      <c r="A928" t="s">
        <v>1010</v>
      </c>
      <c r="B928" s="1">
        <v>45729</v>
      </c>
      <c r="C928" t="s">
        <v>33</v>
      </c>
      <c r="D928" t="s">
        <v>22</v>
      </c>
      <c r="E928" t="s">
        <v>23</v>
      </c>
      <c r="F928" t="s">
        <v>24</v>
      </c>
      <c r="G928" t="s">
        <v>42</v>
      </c>
      <c r="H928" t="s">
        <v>50</v>
      </c>
      <c r="I928" t="s">
        <v>27</v>
      </c>
      <c r="J928">
        <v>8.6</v>
      </c>
      <c r="K928">
        <v>24</v>
      </c>
      <c r="L928" t="s">
        <v>28</v>
      </c>
      <c r="M928">
        <v>0</v>
      </c>
      <c r="N928">
        <v>5</v>
      </c>
      <c r="O928">
        <v>320</v>
      </c>
      <c r="P928">
        <v>2752</v>
      </c>
      <c r="Q928" t="s">
        <v>79</v>
      </c>
      <c r="R928">
        <v>3</v>
      </c>
      <c r="S928" t="s">
        <v>58</v>
      </c>
      <c r="T928" t="s">
        <v>84</v>
      </c>
      <c r="U928" t="str">
        <f>TRIM(CLEAN(tbl_Operations[[#This Row],[Location]]))</f>
        <v>Noida</v>
      </c>
      <c r="V928" t="str">
        <f>TRIM(CLEAN(tbl_Operations[[#This Row],[Channel]]))</f>
        <v>Portal</v>
      </c>
      <c r="W928" t="str">
        <f t="shared" si="70"/>
        <v>Invoice Query</v>
      </c>
      <c r="X928" t="str">
        <f t="shared" si="71"/>
        <v>It</v>
      </c>
      <c r="Y928" t="str">
        <f t="shared" si="72"/>
        <v>Within SLA</v>
      </c>
      <c r="Z928" t="str">
        <f t="shared" si="73"/>
        <v>Normal</v>
      </c>
      <c r="AA928" t="str" cm="1">
        <f t="array" ref="AA928">_xlfn.IFS(
J928&lt;=K928*0.5,"Excellent",
J928&lt;=K928,"Good",
J928&lt;=K928*1.5,"At Risk",
TRUE,"Critical"
)</f>
        <v>Excellent</v>
      </c>
      <c r="AB928" t="str">
        <f t="shared" si="74"/>
        <v>No Rework</v>
      </c>
    </row>
    <row r="929" spans="1:28" x14ac:dyDescent="0.3">
      <c r="A929" t="s">
        <v>1011</v>
      </c>
      <c r="B929" s="1">
        <v>45819</v>
      </c>
      <c r="C929" t="s">
        <v>33</v>
      </c>
      <c r="D929" t="s">
        <v>55</v>
      </c>
      <c r="E929" t="s">
        <v>35</v>
      </c>
      <c r="F929" t="s">
        <v>49</v>
      </c>
      <c r="G929" t="s">
        <v>25</v>
      </c>
      <c r="H929" t="s">
        <v>50</v>
      </c>
      <c r="I929" t="s">
        <v>27</v>
      </c>
      <c r="J929">
        <v>7.6</v>
      </c>
      <c r="K929">
        <v>48</v>
      </c>
      <c r="L929" t="s">
        <v>28</v>
      </c>
      <c r="M929">
        <v>0</v>
      </c>
      <c r="N929">
        <v>4.5999999999999996</v>
      </c>
      <c r="O929">
        <v>350</v>
      </c>
      <c r="P929">
        <v>2660</v>
      </c>
      <c r="Q929" t="s">
        <v>29</v>
      </c>
      <c r="R929">
        <v>6</v>
      </c>
      <c r="S929" t="s">
        <v>30</v>
      </c>
      <c r="T929" t="s">
        <v>86</v>
      </c>
      <c r="U929" t="str">
        <f>TRIM(CLEAN(tbl_Operations[[#This Row],[Location]]))</f>
        <v>Hyderabad</v>
      </c>
      <c r="V929" t="str">
        <f>TRIM(CLEAN(tbl_Operations[[#This Row],[Channel]]))</f>
        <v>Email</v>
      </c>
      <c r="W929" t="str">
        <f t="shared" si="70"/>
        <v>Employee Query</v>
      </c>
      <c r="X929" t="str">
        <f t="shared" si="71"/>
        <v>It</v>
      </c>
      <c r="Y929" t="str">
        <f t="shared" si="72"/>
        <v>Within SLA</v>
      </c>
      <c r="Z929" t="str">
        <f t="shared" si="73"/>
        <v>Normal</v>
      </c>
      <c r="AA929" t="str" cm="1">
        <f t="array" ref="AA929">_xlfn.IFS(
J929&lt;=K929*0.5,"Excellent",
J929&lt;=K929,"Good",
J929&lt;=K929*1.5,"At Risk",
TRUE,"Critical"
)</f>
        <v>Excellent</v>
      </c>
      <c r="AB929" t="str">
        <f t="shared" si="74"/>
        <v>No Rework</v>
      </c>
    </row>
    <row r="930" spans="1:28" x14ac:dyDescent="0.3">
      <c r="A930" t="s">
        <v>1012</v>
      </c>
      <c r="B930" s="1">
        <v>45875</v>
      </c>
      <c r="C930" t="s">
        <v>21</v>
      </c>
      <c r="D930" t="s">
        <v>55</v>
      </c>
      <c r="E930" t="s">
        <v>92</v>
      </c>
      <c r="F930" t="s">
        <v>49</v>
      </c>
      <c r="G930" t="s">
        <v>25</v>
      </c>
      <c r="H930" t="s">
        <v>50</v>
      </c>
      <c r="I930" t="s">
        <v>27</v>
      </c>
      <c r="J930">
        <v>6.7</v>
      </c>
      <c r="K930">
        <v>48</v>
      </c>
      <c r="L930" t="s">
        <v>28</v>
      </c>
      <c r="M930">
        <v>0</v>
      </c>
      <c r="N930">
        <v>4.4000000000000004</v>
      </c>
      <c r="O930">
        <v>400</v>
      </c>
      <c r="P930">
        <v>2680</v>
      </c>
      <c r="Q930" t="s">
        <v>36</v>
      </c>
      <c r="R930">
        <v>8</v>
      </c>
      <c r="S930" t="s">
        <v>37</v>
      </c>
      <c r="T930" t="s">
        <v>86</v>
      </c>
      <c r="U930" t="str">
        <f>TRIM(CLEAN(tbl_Operations[[#This Row],[Location]]))</f>
        <v>Hyderabad</v>
      </c>
      <c r="V930" t="str">
        <f>TRIM(CLEAN(tbl_Operations[[#This Row],[Channel]]))</f>
        <v>Email</v>
      </c>
      <c r="W930" t="str">
        <f t="shared" si="70"/>
        <v>Report Request</v>
      </c>
      <c r="X930" t="str">
        <f t="shared" si="71"/>
        <v>Customer Support</v>
      </c>
      <c r="Y930" t="str">
        <f t="shared" si="72"/>
        <v>Within SLA</v>
      </c>
      <c r="Z930" t="str">
        <f t="shared" si="73"/>
        <v>Normal</v>
      </c>
      <c r="AA930" t="str" cm="1">
        <f t="array" ref="AA930">_xlfn.IFS(
J930&lt;=K930*0.5,"Excellent",
J930&lt;=K930,"Good",
J930&lt;=K930*1.5,"At Risk",
TRUE,"Critical"
)</f>
        <v>Excellent</v>
      </c>
      <c r="AB930" t="str">
        <f t="shared" si="74"/>
        <v>No Rework</v>
      </c>
    </row>
    <row r="931" spans="1:28" x14ac:dyDescent="0.3">
      <c r="A931" t="s">
        <v>1013</v>
      </c>
      <c r="B931" s="1">
        <v>45888</v>
      </c>
      <c r="C931" t="s">
        <v>21</v>
      </c>
      <c r="D931" t="s">
        <v>73</v>
      </c>
      <c r="E931" t="s">
        <v>35</v>
      </c>
      <c r="F931" t="s">
        <v>49</v>
      </c>
      <c r="G931" t="s">
        <v>25</v>
      </c>
      <c r="H931" t="s">
        <v>50</v>
      </c>
      <c r="I931" t="s">
        <v>27</v>
      </c>
      <c r="J931">
        <v>6.3</v>
      </c>
      <c r="K931">
        <v>48</v>
      </c>
      <c r="L931" t="s">
        <v>28</v>
      </c>
      <c r="M931">
        <v>0</v>
      </c>
      <c r="N931">
        <v>3.8</v>
      </c>
      <c r="O931">
        <v>400</v>
      </c>
      <c r="P931">
        <v>2520</v>
      </c>
      <c r="Q931" t="s">
        <v>36</v>
      </c>
      <c r="R931">
        <v>8</v>
      </c>
      <c r="S931" t="s">
        <v>37</v>
      </c>
      <c r="T931" t="s">
        <v>38</v>
      </c>
      <c r="U931" t="str">
        <f>TRIM(CLEAN(tbl_Operations[[#This Row],[Location]]))</f>
        <v>Chennai</v>
      </c>
      <c r="V931" t="str">
        <f>TRIM(CLEAN(tbl_Operations[[#This Row],[Channel]]))</f>
        <v>Email</v>
      </c>
      <c r="W931" t="str">
        <f t="shared" si="70"/>
        <v>Employee Query</v>
      </c>
      <c r="X931" t="str">
        <f t="shared" si="71"/>
        <v>Customer Support</v>
      </c>
      <c r="Y931" t="str">
        <f t="shared" si="72"/>
        <v>Within SLA</v>
      </c>
      <c r="Z931" t="str">
        <f t="shared" si="73"/>
        <v>Normal</v>
      </c>
      <c r="AA931" t="str" cm="1">
        <f t="array" ref="AA931">_xlfn.IFS(
J931&lt;=K931*0.5,"Excellent",
J931&lt;=K931,"Good",
J931&lt;=K931*1.5,"At Risk",
TRUE,"Critical"
)</f>
        <v>Excellent</v>
      </c>
      <c r="AB931" t="str">
        <f t="shared" si="74"/>
        <v>No Rework</v>
      </c>
    </row>
    <row r="932" spans="1:28" x14ac:dyDescent="0.3">
      <c r="A932" t="s">
        <v>1014</v>
      </c>
      <c r="B932" s="1">
        <v>45845</v>
      </c>
      <c r="C932" t="s">
        <v>33</v>
      </c>
      <c r="D932" t="s">
        <v>34</v>
      </c>
      <c r="E932" t="s">
        <v>48</v>
      </c>
      <c r="F932" t="s">
        <v>49</v>
      </c>
      <c r="G932" t="s">
        <v>42</v>
      </c>
      <c r="H932" t="s">
        <v>26</v>
      </c>
      <c r="I932" t="s">
        <v>101</v>
      </c>
      <c r="J932">
        <v>14.9</v>
      </c>
      <c r="K932">
        <v>48</v>
      </c>
      <c r="L932" t="s">
        <v>28</v>
      </c>
      <c r="M932">
        <v>0</v>
      </c>
      <c r="N932">
        <v>4</v>
      </c>
      <c r="O932">
        <v>400</v>
      </c>
      <c r="P932">
        <v>5960</v>
      </c>
      <c r="Q932" t="s">
        <v>114</v>
      </c>
      <c r="R932">
        <v>7</v>
      </c>
      <c r="S932" t="s">
        <v>37</v>
      </c>
      <c r="T932" t="s">
        <v>31</v>
      </c>
      <c r="U932" t="str">
        <f>TRIM(CLEAN(tbl_Operations[[#This Row],[Location]]))</f>
        <v>Mumbai</v>
      </c>
      <c r="V932" t="str">
        <f>TRIM(CLEAN(tbl_Operations[[#This Row],[Channel]]))</f>
        <v>Portal</v>
      </c>
      <c r="W932" t="str">
        <f t="shared" si="70"/>
        <v>Compliance Request</v>
      </c>
      <c r="X932" t="str">
        <f t="shared" si="71"/>
        <v>It</v>
      </c>
      <c r="Y932" t="str">
        <f t="shared" si="72"/>
        <v>Within SLA</v>
      </c>
      <c r="Z932" t="str">
        <f t="shared" si="73"/>
        <v>Normal</v>
      </c>
      <c r="AA932" t="str" cm="1">
        <f t="array" ref="AA932">_xlfn.IFS(
J932&lt;=K932*0.5,"Excellent",
J932&lt;=K932,"Good",
J932&lt;=K932*1.5,"At Risk",
TRUE,"Critical"
)</f>
        <v>Excellent</v>
      </c>
      <c r="AB932" t="str">
        <f t="shared" si="74"/>
        <v>No Rework</v>
      </c>
    </row>
    <row r="933" spans="1:28" x14ac:dyDescent="0.3">
      <c r="A933" t="s">
        <v>1015</v>
      </c>
      <c r="B933" s="1">
        <v>45958</v>
      </c>
      <c r="C933" t="s">
        <v>54</v>
      </c>
      <c r="D933" t="s">
        <v>22</v>
      </c>
      <c r="E933" t="s">
        <v>92</v>
      </c>
      <c r="F933" t="s">
        <v>61</v>
      </c>
      <c r="G933" t="s">
        <v>25</v>
      </c>
      <c r="H933" t="s">
        <v>26</v>
      </c>
      <c r="I933" t="s">
        <v>27</v>
      </c>
      <c r="J933">
        <v>3.7</v>
      </c>
      <c r="K933">
        <v>12</v>
      </c>
      <c r="L933" t="s">
        <v>28</v>
      </c>
      <c r="M933">
        <v>0</v>
      </c>
      <c r="N933">
        <v>5</v>
      </c>
      <c r="O933">
        <v>280</v>
      </c>
      <c r="P933">
        <v>1036</v>
      </c>
      <c r="Q933" t="s">
        <v>51</v>
      </c>
      <c r="R933">
        <v>10</v>
      </c>
      <c r="S933" t="s">
        <v>52</v>
      </c>
      <c r="T933" t="s">
        <v>38</v>
      </c>
      <c r="U933" t="str">
        <f>TRIM(CLEAN(tbl_Operations[[#This Row],[Location]]))</f>
        <v>Noida</v>
      </c>
      <c r="V933" t="str">
        <f>TRIM(CLEAN(tbl_Operations[[#This Row],[Channel]]))</f>
        <v>Email</v>
      </c>
      <c r="W933" t="str">
        <f t="shared" si="70"/>
        <v>Report Request</v>
      </c>
      <c r="X933" t="str">
        <f t="shared" si="71"/>
        <v>Hr</v>
      </c>
      <c r="Y933" t="str">
        <f t="shared" si="72"/>
        <v>Within SLA</v>
      </c>
      <c r="Z933" t="str">
        <f t="shared" si="73"/>
        <v>Normal</v>
      </c>
      <c r="AA933" t="str" cm="1">
        <f t="array" ref="AA933">_xlfn.IFS(
J933&lt;=K933*0.5,"Excellent",
J933&lt;=K933,"Good",
J933&lt;=K933*1.5,"At Risk",
TRUE,"Critical"
)</f>
        <v>Excellent</v>
      </c>
      <c r="AB933" t="str">
        <f t="shared" si="74"/>
        <v>No Rework</v>
      </c>
    </row>
    <row r="934" spans="1:28" x14ac:dyDescent="0.3">
      <c r="A934" t="s">
        <v>1016</v>
      </c>
      <c r="B934" s="1">
        <v>45732</v>
      </c>
      <c r="C934" t="s">
        <v>54</v>
      </c>
      <c r="D934" t="s">
        <v>60</v>
      </c>
      <c r="E934" t="s">
        <v>70</v>
      </c>
      <c r="F934" t="s">
        <v>49</v>
      </c>
      <c r="G934" t="s">
        <v>62</v>
      </c>
      <c r="H934" t="s">
        <v>43</v>
      </c>
      <c r="I934" t="s">
        <v>27</v>
      </c>
      <c r="J934">
        <v>9.1</v>
      </c>
      <c r="K934">
        <v>48</v>
      </c>
      <c r="L934" t="s">
        <v>28</v>
      </c>
      <c r="M934">
        <v>0</v>
      </c>
      <c r="N934">
        <v>4.5999999999999996</v>
      </c>
      <c r="O934">
        <v>280</v>
      </c>
      <c r="P934">
        <v>2548</v>
      </c>
      <c r="Q934" t="s">
        <v>79</v>
      </c>
      <c r="R934">
        <v>3</v>
      </c>
      <c r="S934" t="s">
        <v>58</v>
      </c>
      <c r="T934" t="s">
        <v>102</v>
      </c>
      <c r="U934" t="str">
        <f>TRIM(CLEAN(tbl_Operations[[#This Row],[Location]]))</f>
        <v>Pune</v>
      </c>
      <c r="V934" t="str">
        <f>TRIM(CLEAN(tbl_Operations[[#This Row],[Channel]]))</f>
        <v>Teams</v>
      </c>
      <c r="W934" t="str">
        <f t="shared" si="70"/>
        <v>Data Correction</v>
      </c>
      <c r="X934" t="str">
        <f t="shared" si="71"/>
        <v>Hr</v>
      </c>
      <c r="Y934" t="str">
        <f t="shared" si="72"/>
        <v>Within SLA</v>
      </c>
      <c r="Z934" t="str">
        <f t="shared" si="73"/>
        <v>Normal</v>
      </c>
      <c r="AA934" t="str" cm="1">
        <f t="array" ref="AA934">_xlfn.IFS(
J934&lt;=K934*0.5,"Excellent",
J934&lt;=K934,"Good",
J934&lt;=K934*1.5,"At Risk",
TRUE,"Critical"
)</f>
        <v>Excellent</v>
      </c>
      <c r="AB934" t="str">
        <f t="shared" si="74"/>
        <v>No Rework</v>
      </c>
    </row>
    <row r="935" spans="1:28" x14ac:dyDescent="0.3">
      <c r="A935" t="s">
        <v>1017</v>
      </c>
      <c r="B935" s="1">
        <v>45940</v>
      </c>
      <c r="C935" t="s">
        <v>21</v>
      </c>
      <c r="D935" t="s">
        <v>41</v>
      </c>
      <c r="E935" t="s">
        <v>23</v>
      </c>
      <c r="F935" t="s">
        <v>24</v>
      </c>
      <c r="G935" t="s">
        <v>62</v>
      </c>
      <c r="H935" t="s">
        <v>66</v>
      </c>
      <c r="I935" t="s">
        <v>27</v>
      </c>
      <c r="J935">
        <v>8.1</v>
      </c>
      <c r="K935">
        <v>24</v>
      </c>
      <c r="L935" t="s">
        <v>28</v>
      </c>
      <c r="M935">
        <v>1</v>
      </c>
      <c r="N935">
        <v>4.3</v>
      </c>
      <c r="O935">
        <v>450</v>
      </c>
      <c r="P935">
        <v>3645</v>
      </c>
      <c r="Q935" t="s">
        <v>51</v>
      </c>
      <c r="R935">
        <v>10</v>
      </c>
      <c r="S935" t="s">
        <v>52</v>
      </c>
      <c r="T935" t="s">
        <v>45</v>
      </c>
      <c r="U935" t="str">
        <f>TRIM(CLEAN(tbl_Operations[[#This Row],[Location]]))</f>
        <v>Bengaluru</v>
      </c>
      <c r="V935" t="str">
        <f>TRIM(CLEAN(tbl_Operations[[#This Row],[Channel]]))</f>
        <v>Teams</v>
      </c>
      <c r="W935" t="str">
        <f t="shared" si="70"/>
        <v>Invoice Query</v>
      </c>
      <c r="X935" t="str">
        <f t="shared" si="71"/>
        <v>Customer Support</v>
      </c>
      <c r="Y935" t="str">
        <f t="shared" si="72"/>
        <v>Within SLA</v>
      </c>
      <c r="Z935" t="str">
        <f t="shared" si="73"/>
        <v>Normal</v>
      </c>
      <c r="AA935" t="str" cm="1">
        <f t="array" ref="AA935">_xlfn.IFS(
J935&lt;=K935*0.5,"Excellent",
J935&lt;=K935,"Good",
J935&lt;=K935*1.5,"At Risk",
TRUE,"Critical"
)</f>
        <v>Excellent</v>
      </c>
      <c r="AB935" t="str">
        <f t="shared" si="74"/>
        <v>Reworked</v>
      </c>
    </row>
    <row r="936" spans="1:28" x14ac:dyDescent="0.3">
      <c r="A936" t="s">
        <v>1018</v>
      </c>
      <c r="B936" s="1">
        <v>45774</v>
      </c>
      <c r="C936" t="s">
        <v>91</v>
      </c>
      <c r="D936" t="s">
        <v>47</v>
      </c>
      <c r="E936" t="s">
        <v>56</v>
      </c>
      <c r="F936" t="s">
        <v>61</v>
      </c>
      <c r="G936" t="s">
        <v>42</v>
      </c>
      <c r="H936" t="s">
        <v>75</v>
      </c>
      <c r="I936" t="s">
        <v>88</v>
      </c>
      <c r="J936">
        <v>32.5</v>
      </c>
      <c r="K936">
        <v>12</v>
      </c>
      <c r="L936" t="s">
        <v>63</v>
      </c>
      <c r="M936">
        <v>2</v>
      </c>
      <c r="N936">
        <v>4</v>
      </c>
      <c r="O936">
        <v>280</v>
      </c>
      <c r="P936">
        <v>9100</v>
      </c>
      <c r="Q936" t="s">
        <v>89</v>
      </c>
      <c r="R936">
        <v>4</v>
      </c>
      <c r="S936" t="s">
        <v>30</v>
      </c>
      <c r="T936" t="s">
        <v>102</v>
      </c>
      <c r="U936" t="str">
        <f>TRIM(CLEAN(tbl_Operations[[#This Row],[Location]]))</f>
        <v>Gurugram</v>
      </c>
      <c r="V936" t="str">
        <f>TRIM(CLEAN(tbl_Operations[[#This Row],[Channel]]))</f>
        <v>Portal</v>
      </c>
      <c r="W936" t="str">
        <f t="shared" si="70"/>
        <v>Vendor Query</v>
      </c>
      <c r="X936" t="str">
        <f t="shared" si="71"/>
        <v>Operations</v>
      </c>
      <c r="Y936" t="str">
        <f t="shared" si="72"/>
        <v>SLA Breach</v>
      </c>
      <c r="Z936" t="str">
        <f t="shared" si="73"/>
        <v>Normal</v>
      </c>
      <c r="AA936" t="str" cm="1">
        <f t="array" ref="AA936">_xlfn.IFS(
J936&lt;=K936*0.5,"Excellent",
J936&lt;=K936,"Good",
J936&lt;=K936*1.5,"At Risk",
TRUE,"Critical"
)</f>
        <v>Critical</v>
      </c>
      <c r="AB936" t="str">
        <f t="shared" si="74"/>
        <v>Reworked</v>
      </c>
    </row>
    <row r="937" spans="1:28" x14ac:dyDescent="0.3">
      <c r="A937" t="s">
        <v>1019</v>
      </c>
      <c r="B937" s="1">
        <v>45858</v>
      </c>
      <c r="C937" t="s">
        <v>54</v>
      </c>
      <c r="D937" t="s">
        <v>60</v>
      </c>
      <c r="E937" t="s">
        <v>56</v>
      </c>
      <c r="F937" t="s">
        <v>24</v>
      </c>
      <c r="G937" t="s">
        <v>25</v>
      </c>
      <c r="H937" t="s">
        <v>43</v>
      </c>
      <c r="I937" t="s">
        <v>27</v>
      </c>
      <c r="J937">
        <v>14.8</v>
      </c>
      <c r="K937">
        <v>24</v>
      </c>
      <c r="L937" t="s">
        <v>28</v>
      </c>
      <c r="M937">
        <v>2</v>
      </c>
      <c r="N937">
        <v>3.8</v>
      </c>
      <c r="O937">
        <v>320</v>
      </c>
      <c r="P937">
        <v>4736</v>
      </c>
      <c r="Q937" t="s">
        <v>114</v>
      </c>
      <c r="R937">
        <v>7</v>
      </c>
      <c r="S937" t="s">
        <v>37</v>
      </c>
      <c r="T937" t="s">
        <v>102</v>
      </c>
      <c r="U937" t="str">
        <f>TRIM(CLEAN(tbl_Operations[[#This Row],[Location]]))</f>
        <v>Pune</v>
      </c>
      <c r="V937" t="str">
        <f>TRIM(CLEAN(tbl_Operations[[#This Row],[Channel]]))</f>
        <v>Email</v>
      </c>
      <c r="W937" t="str">
        <f t="shared" si="70"/>
        <v>Vendor Query</v>
      </c>
      <c r="X937" t="str">
        <f t="shared" si="71"/>
        <v>Hr</v>
      </c>
      <c r="Y937" t="str">
        <f t="shared" si="72"/>
        <v>Within SLA</v>
      </c>
      <c r="Z937" t="str">
        <f t="shared" si="73"/>
        <v>Normal</v>
      </c>
      <c r="AA937" t="str" cm="1">
        <f t="array" ref="AA937">_xlfn.IFS(
J937&lt;=K937*0.5,"Excellent",
J937&lt;=K937,"Good",
J937&lt;=K937*1.5,"At Risk",
TRUE,"Critical"
)</f>
        <v>Good</v>
      </c>
      <c r="AB937" t="str">
        <f t="shared" si="74"/>
        <v>Reworked</v>
      </c>
    </row>
    <row r="938" spans="1:28" x14ac:dyDescent="0.3">
      <c r="A938" t="s">
        <v>1020</v>
      </c>
      <c r="B938" s="1">
        <v>45736</v>
      </c>
      <c r="C938" t="s">
        <v>40</v>
      </c>
      <c r="D938" t="s">
        <v>34</v>
      </c>
      <c r="E938" t="s">
        <v>35</v>
      </c>
      <c r="F938" t="s">
        <v>24</v>
      </c>
      <c r="G938" t="s">
        <v>25</v>
      </c>
      <c r="H938" t="s">
        <v>75</v>
      </c>
      <c r="I938" t="s">
        <v>27</v>
      </c>
      <c r="J938">
        <v>11.1</v>
      </c>
      <c r="K938">
        <v>24</v>
      </c>
      <c r="L938" t="s">
        <v>28</v>
      </c>
      <c r="M938">
        <v>1</v>
      </c>
      <c r="N938">
        <v>4.3</v>
      </c>
      <c r="O938">
        <v>280</v>
      </c>
      <c r="P938">
        <v>3108</v>
      </c>
      <c r="Q938" t="s">
        <v>79</v>
      </c>
      <c r="R938">
        <v>3</v>
      </c>
      <c r="S938" t="s">
        <v>58</v>
      </c>
      <c r="T938" t="s">
        <v>84</v>
      </c>
      <c r="U938" t="str">
        <f>TRIM(CLEAN(tbl_Operations[[#This Row],[Location]]))</f>
        <v>Mumbai</v>
      </c>
      <c r="V938" t="str">
        <f>TRIM(CLEAN(tbl_Operations[[#This Row],[Channel]]))</f>
        <v>Email</v>
      </c>
      <c r="W938" t="str">
        <f t="shared" si="70"/>
        <v>Employee Query</v>
      </c>
      <c r="X938" t="str">
        <f t="shared" si="71"/>
        <v>Procurement</v>
      </c>
      <c r="Y938" t="str">
        <f t="shared" si="72"/>
        <v>Within SLA</v>
      </c>
      <c r="Z938" t="str">
        <f t="shared" si="73"/>
        <v>Normal</v>
      </c>
      <c r="AA938" t="str" cm="1">
        <f t="array" ref="AA938">_xlfn.IFS(
J938&lt;=K938*0.5,"Excellent",
J938&lt;=K938,"Good",
J938&lt;=K938*1.5,"At Risk",
TRUE,"Critical"
)</f>
        <v>Excellent</v>
      </c>
      <c r="AB938" t="str">
        <f t="shared" si="74"/>
        <v>Reworked</v>
      </c>
    </row>
    <row r="939" spans="1:28" x14ac:dyDescent="0.3">
      <c r="A939" t="s">
        <v>1021</v>
      </c>
      <c r="B939" s="1">
        <v>45976</v>
      </c>
      <c r="C939" t="s">
        <v>40</v>
      </c>
      <c r="D939" t="s">
        <v>55</v>
      </c>
      <c r="E939" t="s">
        <v>74</v>
      </c>
      <c r="F939" t="s">
        <v>49</v>
      </c>
      <c r="G939" t="s">
        <v>81</v>
      </c>
      <c r="H939" t="s">
        <v>66</v>
      </c>
      <c r="I939" t="s">
        <v>27</v>
      </c>
      <c r="J939">
        <v>4</v>
      </c>
      <c r="K939">
        <v>48</v>
      </c>
      <c r="L939" t="s">
        <v>28</v>
      </c>
      <c r="M939">
        <v>2</v>
      </c>
      <c r="N939">
        <v>4.4000000000000004</v>
      </c>
      <c r="O939">
        <v>400</v>
      </c>
      <c r="P939">
        <v>1600</v>
      </c>
      <c r="Q939" t="s">
        <v>67</v>
      </c>
      <c r="R939">
        <v>11</v>
      </c>
      <c r="S939" t="s">
        <v>52</v>
      </c>
      <c r="T939" t="s">
        <v>68</v>
      </c>
      <c r="U939" t="str">
        <f>TRIM(CLEAN(tbl_Operations[[#This Row],[Location]]))</f>
        <v>Hyderabad</v>
      </c>
      <c r="V939" t="str">
        <f>TRIM(CLEAN(tbl_Operations[[#This Row],[Channel]]))</f>
        <v>Phone</v>
      </c>
      <c r="W939" t="str">
        <f t="shared" si="70"/>
        <v>System Issue</v>
      </c>
      <c r="X939" t="str">
        <f t="shared" si="71"/>
        <v>Procurement</v>
      </c>
      <c r="Y939" t="str">
        <f t="shared" si="72"/>
        <v>Within SLA</v>
      </c>
      <c r="Z939" t="str">
        <f t="shared" si="73"/>
        <v>Normal</v>
      </c>
      <c r="AA939" t="str" cm="1">
        <f t="array" ref="AA939">_xlfn.IFS(
J939&lt;=K939*0.5,"Excellent",
J939&lt;=K939,"Good",
J939&lt;=K939*1.5,"At Risk",
TRUE,"Critical"
)</f>
        <v>Excellent</v>
      </c>
      <c r="AB939" t="str">
        <f t="shared" si="74"/>
        <v>Reworked</v>
      </c>
    </row>
    <row r="940" spans="1:28" x14ac:dyDescent="0.3">
      <c r="A940" t="s">
        <v>1022</v>
      </c>
      <c r="B940" s="1">
        <v>45750</v>
      </c>
      <c r="C940" t="s">
        <v>54</v>
      </c>
      <c r="D940" t="s">
        <v>22</v>
      </c>
      <c r="E940" t="s">
        <v>70</v>
      </c>
      <c r="F940" t="s">
        <v>146</v>
      </c>
      <c r="G940" t="s">
        <v>42</v>
      </c>
      <c r="H940" t="s">
        <v>43</v>
      </c>
      <c r="I940" t="s">
        <v>27</v>
      </c>
      <c r="J940">
        <v>4.3</v>
      </c>
      <c r="K940">
        <v>4</v>
      </c>
      <c r="L940" t="s">
        <v>63</v>
      </c>
      <c r="M940">
        <v>1</v>
      </c>
      <c r="N940">
        <v>4.3</v>
      </c>
      <c r="O940">
        <v>350</v>
      </c>
      <c r="P940">
        <v>1505</v>
      </c>
      <c r="Q940" t="s">
        <v>89</v>
      </c>
      <c r="R940">
        <v>4</v>
      </c>
      <c r="S940" t="s">
        <v>30</v>
      </c>
      <c r="T940" t="s">
        <v>84</v>
      </c>
      <c r="U940" t="str">
        <f>TRIM(CLEAN(tbl_Operations[[#This Row],[Location]]))</f>
        <v>Noida</v>
      </c>
      <c r="V940" t="str">
        <f>TRIM(CLEAN(tbl_Operations[[#This Row],[Channel]]))</f>
        <v>Portal</v>
      </c>
      <c r="W940" t="str">
        <f t="shared" si="70"/>
        <v>Data Correction</v>
      </c>
      <c r="X940" t="str">
        <f t="shared" si="71"/>
        <v>Hr</v>
      </c>
      <c r="Y940" t="str">
        <f t="shared" si="72"/>
        <v>SLA Breach</v>
      </c>
      <c r="Z940" t="str">
        <f t="shared" si="73"/>
        <v>Normal</v>
      </c>
      <c r="AA940" t="str" cm="1">
        <f t="array" ref="AA940">_xlfn.IFS(
J940&lt;=K940*0.5,"Excellent",
J940&lt;=K940,"Good",
J940&lt;=K940*1.5,"At Risk",
TRUE,"Critical"
)</f>
        <v>At Risk</v>
      </c>
      <c r="AB940" t="str">
        <f t="shared" si="74"/>
        <v>Reworked</v>
      </c>
    </row>
    <row r="941" spans="1:28" x14ac:dyDescent="0.3">
      <c r="A941" t="s">
        <v>1023</v>
      </c>
      <c r="B941" s="1">
        <v>45937</v>
      </c>
      <c r="C941" t="s">
        <v>40</v>
      </c>
      <c r="D941" t="s">
        <v>60</v>
      </c>
      <c r="E941" t="s">
        <v>74</v>
      </c>
      <c r="F941" t="s">
        <v>49</v>
      </c>
      <c r="G941" t="s">
        <v>42</v>
      </c>
      <c r="H941" t="s">
        <v>50</v>
      </c>
      <c r="I941" t="s">
        <v>27</v>
      </c>
      <c r="J941">
        <v>12.7</v>
      </c>
      <c r="K941">
        <v>48</v>
      </c>
      <c r="L941" t="s">
        <v>28</v>
      </c>
      <c r="M941">
        <v>0</v>
      </c>
      <c r="N941">
        <v>5</v>
      </c>
      <c r="O941">
        <v>350</v>
      </c>
      <c r="P941">
        <v>4445</v>
      </c>
      <c r="Q941" t="s">
        <v>51</v>
      </c>
      <c r="R941">
        <v>10</v>
      </c>
      <c r="S941" t="s">
        <v>52</v>
      </c>
      <c r="T941" t="s">
        <v>38</v>
      </c>
      <c r="U941" t="str">
        <f>TRIM(CLEAN(tbl_Operations[[#This Row],[Location]]))</f>
        <v>Pune</v>
      </c>
      <c r="V941" t="str">
        <f>TRIM(CLEAN(tbl_Operations[[#This Row],[Channel]]))</f>
        <v>Portal</v>
      </c>
      <c r="W941" t="str">
        <f t="shared" si="70"/>
        <v>System Issue</v>
      </c>
      <c r="X941" t="str">
        <f t="shared" si="71"/>
        <v>Procurement</v>
      </c>
      <c r="Y941" t="str">
        <f t="shared" si="72"/>
        <v>Within SLA</v>
      </c>
      <c r="Z941" t="str">
        <f t="shared" si="73"/>
        <v>Normal</v>
      </c>
      <c r="AA941" t="str" cm="1">
        <f t="array" ref="AA941">_xlfn.IFS(
J941&lt;=K941*0.5,"Excellent",
J941&lt;=K941,"Good",
J941&lt;=K941*1.5,"At Risk",
TRUE,"Critical"
)</f>
        <v>Excellent</v>
      </c>
      <c r="AB941" t="str">
        <f t="shared" si="74"/>
        <v>No Rework</v>
      </c>
    </row>
    <row r="942" spans="1:28" x14ac:dyDescent="0.3">
      <c r="A942" t="s">
        <v>1024</v>
      </c>
      <c r="B942" s="1">
        <v>45960</v>
      </c>
      <c r="C942" t="s">
        <v>91</v>
      </c>
      <c r="D942" t="s">
        <v>34</v>
      </c>
      <c r="E942" t="s">
        <v>48</v>
      </c>
      <c r="F942" t="s">
        <v>49</v>
      </c>
      <c r="G942" t="s">
        <v>25</v>
      </c>
      <c r="H942" t="s">
        <v>43</v>
      </c>
      <c r="I942" t="s">
        <v>27</v>
      </c>
      <c r="J942">
        <v>12</v>
      </c>
      <c r="K942">
        <v>48</v>
      </c>
      <c r="L942" t="s">
        <v>28</v>
      </c>
      <c r="M942">
        <v>0</v>
      </c>
      <c r="N942">
        <v>4</v>
      </c>
      <c r="O942">
        <v>280</v>
      </c>
      <c r="P942">
        <v>3360</v>
      </c>
      <c r="Q942" t="s">
        <v>51</v>
      </c>
      <c r="R942">
        <v>10</v>
      </c>
      <c r="S942" t="s">
        <v>52</v>
      </c>
      <c r="T942" t="s">
        <v>84</v>
      </c>
      <c r="U942" t="str">
        <f>TRIM(CLEAN(tbl_Operations[[#This Row],[Location]]))</f>
        <v>Mumbai</v>
      </c>
      <c r="V942" t="str">
        <f>TRIM(CLEAN(tbl_Operations[[#This Row],[Channel]]))</f>
        <v>Email</v>
      </c>
      <c r="W942" t="str">
        <f t="shared" si="70"/>
        <v>Compliance Request</v>
      </c>
      <c r="X942" t="str">
        <f t="shared" si="71"/>
        <v>Operations</v>
      </c>
      <c r="Y942" t="str">
        <f t="shared" si="72"/>
        <v>Within SLA</v>
      </c>
      <c r="Z942" t="str">
        <f t="shared" si="73"/>
        <v>Normal</v>
      </c>
      <c r="AA942" t="str" cm="1">
        <f t="array" ref="AA942">_xlfn.IFS(
J942&lt;=K942*0.5,"Excellent",
J942&lt;=K942,"Good",
J942&lt;=K942*1.5,"At Risk",
TRUE,"Critical"
)</f>
        <v>Excellent</v>
      </c>
      <c r="AB942" t="str">
        <f t="shared" si="74"/>
        <v>No Rework</v>
      </c>
    </row>
    <row r="943" spans="1:28" x14ac:dyDescent="0.3">
      <c r="A943" t="s">
        <v>1025</v>
      </c>
      <c r="B943" s="1">
        <v>45908</v>
      </c>
      <c r="C943" t="s">
        <v>54</v>
      </c>
      <c r="D943" t="s">
        <v>55</v>
      </c>
      <c r="E943" t="s">
        <v>23</v>
      </c>
      <c r="F943" t="s">
        <v>49</v>
      </c>
      <c r="G943" t="s">
        <v>25</v>
      </c>
      <c r="H943" t="s">
        <v>26</v>
      </c>
      <c r="I943" t="s">
        <v>27</v>
      </c>
      <c r="J943">
        <v>16.5</v>
      </c>
      <c r="K943">
        <v>48</v>
      </c>
      <c r="L943" t="s">
        <v>28</v>
      </c>
      <c r="M943">
        <v>0</v>
      </c>
      <c r="N943">
        <v>4.4000000000000004</v>
      </c>
      <c r="O943">
        <v>280</v>
      </c>
      <c r="P943">
        <v>4620</v>
      </c>
      <c r="Q943" t="s">
        <v>83</v>
      </c>
      <c r="R943">
        <v>9</v>
      </c>
      <c r="S943" t="s">
        <v>37</v>
      </c>
      <c r="T943" t="s">
        <v>31</v>
      </c>
      <c r="U943" t="str">
        <f>TRIM(CLEAN(tbl_Operations[[#This Row],[Location]]))</f>
        <v>Hyderabad</v>
      </c>
      <c r="V943" t="str">
        <f>TRIM(CLEAN(tbl_Operations[[#This Row],[Channel]]))</f>
        <v>Email</v>
      </c>
      <c r="W943" t="str">
        <f t="shared" si="70"/>
        <v>Invoice Query</v>
      </c>
      <c r="X943" t="str">
        <f t="shared" si="71"/>
        <v>Hr</v>
      </c>
      <c r="Y943" t="str">
        <f t="shared" si="72"/>
        <v>Within SLA</v>
      </c>
      <c r="Z943" t="str">
        <f t="shared" si="73"/>
        <v>Normal</v>
      </c>
      <c r="AA943" t="str" cm="1">
        <f t="array" ref="AA943">_xlfn.IFS(
J943&lt;=K943*0.5,"Excellent",
J943&lt;=K943,"Good",
J943&lt;=K943*1.5,"At Risk",
TRUE,"Critical"
)</f>
        <v>Excellent</v>
      </c>
      <c r="AB943" t="str">
        <f t="shared" si="74"/>
        <v>No Rework</v>
      </c>
    </row>
    <row r="944" spans="1:28" x14ac:dyDescent="0.3">
      <c r="A944" t="s">
        <v>1026</v>
      </c>
      <c r="B944" s="1">
        <v>45676</v>
      </c>
      <c r="C944" t="s">
        <v>21</v>
      </c>
      <c r="D944" t="s">
        <v>60</v>
      </c>
      <c r="E944" t="s">
        <v>35</v>
      </c>
      <c r="F944" t="s">
        <v>49</v>
      </c>
      <c r="G944" t="s">
        <v>62</v>
      </c>
      <c r="H944" t="s">
        <v>75</v>
      </c>
      <c r="I944" t="s">
        <v>27</v>
      </c>
      <c r="J944">
        <v>9.6999999999999993</v>
      </c>
      <c r="K944">
        <v>48</v>
      </c>
      <c r="L944" t="s">
        <v>28</v>
      </c>
      <c r="M944">
        <v>0</v>
      </c>
      <c r="N944">
        <v>4.8</v>
      </c>
      <c r="O944">
        <v>450</v>
      </c>
      <c r="P944">
        <v>4365</v>
      </c>
      <c r="Q944" t="s">
        <v>64</v>
      </c>
      <c r="R944">
        <v>1</v>
      </c>
      <c r="S944" t="s">
        <v>58</v>
      </c>
      <c r="T944" t="s">
        <v>102</v>
      </c>
      <c r="U944" t="str">
        <f>TRIM(CLEAN(tbl_Operations[[#This Row],[Location]]))</f>
        <v>Pune</v>
      </c>
      <c r="V944" t="str">
        <f>TRIM(CLEAN(tbl_Operations[[#This Row],[Channel]]))</f>
        <v>Teams</v>
      </c>
      <c r="W944" t="str">
        <f t="shared" si="70"/>
        <v>Employee Query</v>
      </c>
      <c r="X944" t="str">
        <f t="shared" si="71"/>
        <v>Customer Support</v>
      </c>
      <c r="Y944" t="str">
        <f t="shared" si="72"/>
        <v>Within SLA</v>
      </c>
      <c r="Z944" t="str">
        <f t="shared" si="73"/>
        <v>Normal</v>
      </c>
      <c r="AA944" t="str" cm="1">
        <f t="array" ref="AA944">_xlfn.IFS(
J944&lt;=K944*0.5,"Excellent",
J944&lt;=K944,"Good",
J944&lt;=K944*1.5,"At Risk",
TRUE,"Critical"
)</f>
        <v>Excellent</v>
      </c>
      <c r="AB944" t="str">
        <f t="shared" si="74"/>
        <v>No Rework</v>
      </c>
    </row>
    <row r="945" spans="1:28" x14ac:dyDescent="0.3">
      <c r="A945" t="s">
        <v>1027</v>
      </c>
      <c r="B945" s="1">
        <v>45704</v>
      </c>
      <c r="C945" t="s">
        <v>77</v>
      </c>
      <c r="D945" t="s">
        <v>60</v>
      </c>
      <c r="E945" t="s">
        <v>23</v>
      </c>
      <c r="F945" t="s">
        <v>49</v>
      </c>
      <c r="G945" t="s">
        <v>25</v>
      </c>
      <c r="H945" t="s">
        <v>50</v>
      </c>
      <c r="I945" t="s">
        <v>27</v>
      </c>
      <c r="J945">
        <v>15.5</v>
      </c>
      <c r="K945">
        <v>48</v>
      </c>
      <c r="L945" t="s">
        <v>28</v>
      </c>
      <c r="M945">
        <v>1</v>
      </c>
      <c r="N945">
        <v>4.0999999999999996</v>
      </c>
      <c r="O945">
        <v>320</v>
      </c>
      <c r="P945">
        <v>4960</v>
      </c>
      <c r="Q945" t="s">
        <v>57</v>
      </c>
      <c r="R945">
        <v>2</v>
      </c>
      <c r="S945" t="s">
        <v>58</v>
      </c>
      <c r="T945" t="s">
        <v>102</v>
      </c>
      <c r="U945" t="str">
        <f>TRIM(CLEAN(tbl_Operations[[#This Row],[Location]]))</f>
        <v>Pune</v>
      </c>
      <c r="V945" t="str">
        <f>TRIM(CLEAN(tbl_Operations[[#This Row],[Channel]]))</f>
        <v>Email</v>
      </c>
      <c r="W945" t="str">
        <f t="shared" si="70"/>
        <v>Invoice Query</v>
      </c>
      <c r="X945" t="str">
        <f t="shared" si="71"/>
        <v>Finance</v>
      </c>
      <c r="Y945" t="str">
        <f t="shared" si="72"/>
        <v>Within SLA</v>
      </c>
      <c r="Z945" t="str">
        <f t="shared" si="73"/>
        <v>Normal</v>
      </c>
      <c r="AA945" t="str" cm="1">
        <f t="array" ref="AA945">_xlfn.IFS(
J945&lt;=K945*0.5,"Excellent",
J945&lt;=K945,"Good",
J945&lt;=K945*1.5,"At Risk",
TRUE,"Critical"
)</f>
        <v>Excellent</v>
      </c>
      <c r="AB945" t="str">
        <f t="shared" si="74"/>
        <v>Reworked</v>
      </c>
    </row>
    <row r="946" spans="1:28" x14ac:dyDescent="0.3">
      <c r="A946" t="s">
        <v>1028</v>
      </c>
      <c r="B946" s="1">
        <v>45913</v>
      </c>
      <c r="C946" t="s">
        <v>91</v>
      </c>
      <c r="D946" t="s">
        <v>55</v>
      </c>
      <c r="E946" t="s">
        <v>35</v>
      </c>
      <c r="F946" t="s">
        <v>49</v>
      </c>
      <c r="G946" t="s">
        <v>42</v>
      </c>
      <c r="H946" t="s">
        <v>66</v>
      </c>
      <c r="I946" t="s">
        <v>27</v>
      </c>
      <c r="J946">
        <v>15</v>
      </c>
      <c r="K946">
        <v>48</v>
      </c>
      <c r="L946" t="s">
        <v>28</v>
      </c>
      <c r="M946">
        <v>1</v>
      </c>
      <c r="N946">
        <v>4.3</v>
      </c>
      <c r="O946">
        <v>280</v>
      </c>
      <c r="P946">
        <v>4200</v>
      </c>
      <c r="Q946" t="s">
        <v>83</v>
      </c>
      <c r="R946">
        <v>9</v>
      </c>
      <c r="S946" t="s">
        <v>37</v>
      </c>
      <c r="T946" t="s">
        <v>68</v>
      </c>
      <c r="U946" t="str">
        <f>TRIM(CLEAN(tbl_Operations[[#This Row],[Location]]))</f>
        <v>Hyderabad</v>
      </c>
      <c r="V946" t="str">
        <f>TRIM(CLEAN(tbl_Operations[[#This Row],[Channel]]))</f>
        <v>Portal</v>
      </c>
      <c r="W946" t="str">
        <f t="shared" si="70"/>
        <v>Employee Query</v>
      </c>
      <c r="X946" t="str">
        <f t="shared" si="71"/>
        <v>Operations</v>
      </c>
      <c r="Y946" t="str">
        <f t="shared" si="72"/>
        <v>Within SLA</v>
      </c>
      <c r="Z946" t="str">
        <f t="shared" si="73"/>
        <v>Normal</v>
      </c>
      <c r="AA946" t="str" cm="1">
        <f t="array" ref="AA946">_xlfn.IFS(
J946&lt;=K946*0.5,"Excellent",
J946&lt;=K946,"Good",
J946&lt;=K946*1.5,"At Risk",
TRUE,"Critical"
)</f>
        <v>Excellent</v>
      </c>
      <c r="AB946" t="str">
        <f t="shared" si="74"/>
        <v>Reworked</v>
      </c>
    </row>
    <row r="947" spans="1:28" x14ac:dyDescent="0.3">
      <c r="A947" t="s">
        <v>1029</v>
      </c>
      <c r="B947" s="1">
        <v>45969</v>
      </c>
      <c r="C947" t="s">
        <v>33</v>
      </c>
      <c r="D947" t="s">
        <v>47</v>
      </c>
      <c r="E947" t="s">
        <v>78</v>
      </c>
      <c r="F947" t="s">
        <v>24</v>
      </c>
      <c r="G947" t="s">
        <v>25</v>
      </c>
      <c r="H947" t="s">
        <v>50</v>
      </c>
      <c r="I947" t="s">
        <v>27</v>
      </c>
      <c r="J947">
        <v>4.8</v>
      </c>
      <c r="K947">
        <v>24</v>
      </c>
      <c r="L947" t="s">
        <v>28</v>
      </c>
      <c r="M947">
        <v>0</v>
      </c>
      <c r="N947">
        <v>4.4000000000000004</v>
      </c>
      <c r="O947">
        <v>320</v>
      </c>
      <c r="P947">
        <v>1536</v>
      </c>
      <c r="Q947" t="s">
        <v>67</v>
      </c>
      <c r="R947">
        <v>11</v>
      </c>
      <c r="S947" t="s">
        <v>52</v>
      </c>
      <c r="T947" t="s">
        <v>68</v>
      </c>
      <c r="U947" t="str">
        <f>TRIM(CLEAN(tbl_Operations[[#This Row],[Location]]))</f>
        <v>Gurugram</v>
      </c>
      <c r="V947" t="str">
        <f>TRIM(CLEAN(tbl_Operations[[#This Row],[Channel]]))</f>
        <v>Email</v>
      </c>
      <c r="W947" t="str">
        <f t="shared" si="70"/>
        <v>Access Request</v>
      </c>
      <c r="X947" t="str">
        <f t="shared" si="71"/>
        <v>It</v>
      </c>
      <c r="Y947" t="str">
        <f t="shared" si="72"/>
        <v>Within SLA</v>
      </c>
      <c r="Z947" t="str">
        <f t="shared" si="73"/>
        <v>Normal</v>
      </c>
      <c r="AA947" t="str" cm="1">
        <f t="array" ref="AA947">_xlfn.IFS(
J947&lt;=K947*0.5,"Excellent",
J947&lt;=K947,"Good",
J947&lt;=K947*1.5,"At Risk",
TRUE,"Critical"
)</f>
        <v>Excellent</v>
      </c>
      <c r="AB947" t="str">
        <f t="shared" si="74"/>
        <v>No Rework</v>
      </c>
    </row>
    <row r="948" spans="1:28" x14ac:dyDescent="0.3">
      <c r="A948" t="s">
        <v>1030</v>
      </c>
      <c r="B948" s="1">
        <v>45925</v>
      </c>
      <c r="C948" t="s">
        <v>21</v>
      </c>
      <c r="D948" t="s">
        <v>41</v>
      </c>
      <c r="E948" t="s">
        <v>70</v>
      </c>
      <c r="F948" t="s">
        <v>61</v>
      </c>
      <c r="G948" t="s">
        <v>81</v>
      </c>
      <c r="H948" t="s">
        <v>50</v>
      </c>
      <c r="I948" t="s">
        <v>27</v>
      </c>
      <c r="J948">
        <v>7.2</v>
      </c>
      <c r="K948">
        <v>12</v>
      </c>
      <c r="L948" t="s">
        <v>28</v>
      </c>
      <c r="M948">
        <v>1</v>
      </c>
      <c r="N948">
        <v>3.8</v>
      </c>
      <c r="O948">
        <v>400</v>
      </c>
      <c r="P948">
        <v>2880</v>
      </c>
      <c r="Q948" t="s">
        <v>83</v>
      </c>
      <c r="R948">
        <v>9</v>
      </c>
      <c r="S948" t="s">
        <v>37</v>
      </c>
      <c r="T948" t="s">
        <v>84</v>
      </c>
      <c r="U948" t="str">
        <f>TRIM(CLEAN(tbl_Operations[[#This Row],[Location]]))</f>
        <v>Bengaluru</v>
      </c>
      <c r="V948" t="str">
        <f>TRIM(CLEAN(tbl_Operations[[#This Row],[Channel]]))</f>
        <v>Phone</v>
      </c>
      <c r="W948" t="str">
        <f t="shared" si="70"/>
        <v>Data Correction</v>
      </c>
      <c r="X948" t="str">
        <f t="shared" si="71"/>
        <v>Customer Support</v>
      </c>
      <c r="Y948" t="str">
        <f t="shared" si="72"/>
        <v>Within SLA</v>
      </c>
      <c r="Z948" t="str">
        <f t="shared" si="73"/>
        <v>Normal</v>
      </c>
      <c r="AA948" t="str" cm="1">
        <f t="array" ref="AA948">_xlfn.IFS(
J948&lt;=K948*0.5,"Excellent",
J948&lt;=K948,"Good",
J948&lt;=K948*1.5,"At Risk",
TRUE,"Critical"
)</f>
        <v>Good</v>
      </c>
      <c r="AB948" t="str">
        <f t="shared" si="74"/>
        <v>Reworked</v>
      </c>
    </row>
    <row r="949" spans="1:28" x14ac:dyDescent="0.3">
      <c r="A949" t="s">
        <v>1031</v>
      </c>
      <c r="B949" s="1">
        <v>45837</v>
      </c>
      <c r="C949" t="s">
        <v>77</v>
      </c>
      <c r="D949" t="s">
        <v>47</v>
      </c>
      <c r="E949" t="s">
        <v>70</v>
      </c>
      <c r="F949" t="s">
        <v>49</v>
      </c>
      <c r="G949" t="s">
        <v>42</v>
      </c>
      <c r="H949" t="s">
        <v>50</v>
      </c>
      <c r="I949" t="s">
        <v>27</v>
      </c>
      <c r="J949">
        <v>8.6999999999999993</v>
      </c>
      <c r="K949">
        <v>48</v>
      </c>
      <c r="L949" t="s">
        <v>28</v>
      </c>
      <c r="M949">
        <v>0</v>
      </c>
      <c r="N949">
        <v>5</v>
      </c>
      <c r="O949">
        <v>280</v>
      </c>
      <c r="P949">
        <v>2436</v>
      </c>
      <c r="Q949" t="s">
        <v>29</v>
      </c>
      <c r="R949">
        <v>6</v>
      </c>
      <c r="S949" t="s">
        <v>30</v>
      </c>
      <c r="T949" t="s">
        <v>102</v>
      </c>
      <c r="U949" t="str">
        <f>TRIM(CLEAN(tbl_Operations[[#This Row],[Location]]))</f>
        <v>Gurugram</v>
      </c>
      <c r="V949" t="str">
        <f>TRIM(CLEAN(tbl_Operations[[#This Row],[Channel]]))</f>
        <v>Portal</v>
      </c>
      <c r="W949" t="str">
        <f t="shared" si="70"/>
        <v>Data Correction</v>
      </c>
      <c r="X949" t="str">
        <f t="shared" si="71"/>
        <v>Finance</v>
      </c>
      <c r="Y949" t="str">
        <f t="shared" si="72"/>
        <v>Within SLA</v>
      </c>
      <c r="Z949" t="str">
        <f t="shared" si="73"/>
        <v>Normal</v>
      </c>
      <c r="AA949" t="str" cm="1">
        <f t="array" ref="AA949">_xlfn.IFS(
J949&lt;=K949*0.5,"Excellent",
J949&lt;=K949,"Good",
J949&lt;=K949*1.5,"At Risk",
TRUE,"Critical"
)</f>
        <v>Excellent</v>
      </c>
      <c r="AB949" t="str">
        <f t="shared" si="74"/>
        <v>No Rework</v>
      </c>
    </row>
    <row r="950" spans="1:28" x14ac:dyDescent="0.3">
      <c r="A950" t="s">
        <v>1032</v>
      </c>
      <c r="B950" s="1">
        <v>45716</v>
      </c>
      <c r="C950" t="s">
        <v>54</v>
      </c>
      <c r="D950" t="s">
        <v>34</v>
      </c>
      <c r="E950" t="s">
        <v>74</v>
      </c>
      <c r="F950" t="s">
        <v>24</v>
      </c>
      <c r="G950" t="s">
        <v>42</v>
      </c>
      <c r="H950" t="s">
        <v>75</v>
      </c>
      <c r="I950" t="s">
        <v>27</v>
      </c>
      <c r="J950">
        <v>5.8</v>
      </c>
      <c r="K950">
        <v>24</v>
      </c>
      <c r="L950" t="s">
        <v>28</v>
      </c>
      <c r="M950">
        <v>0</v>
      </c>
      <c r="N950">
        <v>4.9000000000000004</v>
      </c>
      <c r="O950">
        <v>400</v>
      </c>
      <c r="P950">
        <v>2320</v>
      </c>
      <c r="Q950" t="s">
        <v>57</v>
      </c>
      <c r="R950">
        <v>2</v>
      </c>
      <c r="S950" t="s">
        <v>58</v>
      </c>
      <c r="T950" t="s">
        <v>45</v>
      </c>
      <c r="U950" t="str">
        <f>TRIM(CLEAN(tbl_Operations[[#This Row],[Location]]))</f>
        <v>Mumbai</v>
      </c>
      <c r="V950" t="str">
        <f>TRIM(CLEAN(tbl_Operations[[#This Row],[Channel]]))</f>
        <v>Portal</v>
      </c>
      <c r="W950" t="str">
        <f t="shared" si="70"/>
        <v>System Issue</v>
      </c>
      <c r="X950" t="str">
        <f t="shared" si="71"/>
        <v>Hr</v>
      </c>
      <c r="Y950" t="str">
        <f t="shared" si="72"/>
        <v>Within SLA</v>
      </c>
      <c r="Z950" t="str">
        <f t="shared" si="73"/>
        <v>Normal</v>
      </c>
      <c r="AA950" t="str" cm="1">
        <f t="array" ref="AA950">_xlfn.IFS(
J950&lt;=K950*0.5,"Excellent",
J950&lt;=K950,"Good",
J950&lt;=K950*1.5,"At Risk",
TRUE,"Critical"
)</f>
        <v>Excellent</v>
      </c>
      <c r="AB950" t="str">
        <f t="shared" si="74"/>
        <v>No Rework</v>
      </c>
    </row>
    <row r="951" spans="1:28" x14ac:dyDescent="0.3">
      <c r="A951" t="s">
        <v>1033</v>
      </c>
      <c r="B951" s="1">
        <v>45907</v>
      </c>
      <c r="C951" t="s">
        <v>40</v>
      </c>
      <c r="D951" t="s">
        <v>47</v>
      </c>
      <c r="E951" t="s">
        <v>92</v>
      </c>
      <c r="F951" t="s">
        <v>24</v>
      </c>
      <c r="G951" t="s">
        <v>25</v>
      </c>
      <c r="H951" t="s">
        <v>75</v>
      </c>
      <c r="I951" t="s">
        <v>27</v>
      </c>
      <c r="J951">
        <v>19.2</v>
      </c>
      <c r="K951">
        <v>24</v>
      </c>
      <c r="L951" t="s">
        <v>28</v>
      </c>
      <c r="M951">
        <v>2</v>
      </c>
      <c r="N951">
        <v>3.6</v>
      </c>
      <c r="O951">
        <v>350</v>
      </c>
      <c r="P951">
        <v>6720</v>
      </c>
      <c r="Q951" t="s">
        <v>83</v>
      </c>
      <c r="R951">
        <v>9</v>
      </c>
      <c r="S951" t="s">
        <v>37</v>
      </c>
      <c r="T951" t="s">
        <v>102</v>
      </c>
      <c r="U951" t="str">
        <f>TRIM(CLEAN(tbl_Operations[[#This Row],[Location]]))</f>
        <v>Gurugram</v>
      </c>
      <c r="V951" t="str">
        <f>TRIM(CLEAN(tbl_Operations[[#This Row],[Channel]]))</f>
        <v>Email</v>
      </c>
      <c r="W951" t="str">
        <f t="shared" si="70"/>
        <v>Report Request</v>
      </c>
      <c r="X951" t="str">
        <f t="shared" si="71"/>
        <v>Procurement</v>
      </c>
      <c r="Y951" t="str">
        <f t="shared" si="72"/>
        <v>Within SLA</v>
      </c>
      <c r="Z951" t="str">
        <f t="shared" si="73"/>
        <v>Normal</v>
      </c>
      <c r="AA951" t="str" cm="1">
        <f t="array" ref="AA951">_xlfn.IFS(
J951&lt;=K951*0.5,"Excellent",
J951&lt;=K951,"Good",
J951&lt;=K951*1.5,"At Risk",
TRUE,"Critical"
)</f>
        <v>Good</v>
      </c>
      <c r="AB951" t="str">
        <f t="shared" si="74"/>
        <v>Reworked</v>
      </c>
    </row>
    <row r="952" spans="1:28" x14ac:dyDescent="0.3">
      <c r="A952" t="s">
        <v>1034</v>
      </c>
      <c r="B952" s="1">
        <v>45823</v>
      </c>
      <c r="C952" t="s">
        <v>54</v>
      </c>
      <c r="D952" t="s">
        <v>34</v>
      </c>
      <c r="E952" t="s">
        <v>56</v>
      </c>
      <c r="F952" t="s">
        <v>49</v>
      </c>
      <c r="G952" t="s">
        <v>62</v>
      </c>
      <c r="H952" t="s">
        <v>75</v>
      </c>
      <c r="I952" t="s">
        <v>101</v>
      </c>
      <c r="J952">
        <v>11.7</v>
      </c>
      <c r="K952">
        <v>48</v>
      </c>
      <c r="L952" t="s">
        <v>28</v>
      </c>
      <c r="M952">
        <v>0</v>
      </c>
      <c r="N952">
        <v>4.5</v>
      </c>
      <c r="O952">
        <v>280</v>
      </c>
      <c r="P952">
        <v>3276</v>
      </c>
      <c r="Q952" t="s">
        <v>29</v>
      </c>
      <c r="R952">
        <v>6</v>
      </c>
      <c r="S952" t="s">
        <v>30</v>
      </c>
      <c r="T952" t="s">
        <v>102</v>
      </c>
      <c r="U952" t="str">
        <f>TRIM(CLEAN(tbl_Operations[[#This Row],[Location]]))</f>
        <v>Mumbai</v>
      </c>
      <c r="V952" t="str">
        <f>TRIM(CLEAN(tbl_Operations[[#This Row],[Channel]]))</f>
        <v>Teams</v>
      </c>
      <c r="W952" t="str">
        <f t="shared" si="70"/>
        <v>Vendor Query</v>
      </c>
      <c r="X952" t="str">
        <f t="shared" si="71"/>
        <v>Hr</v>
      </c>
      <c r="Y952" t="str">
        <f t="shared" si="72"/>
        <v>Within SLA</v>
      </c>
      <c r="Z952" t="str">
        <f t="shared" si="73"/>
        <v>Normal</v>
      </c>
      <c r="AA952" t="str" cm="1">
        <f t="array" ref="AA952">_xlfn.IFS(
J952&lt;=K952*0.5,"Excellent",
J952&lt;=K952,"Good",
J952&lt;=K952*1.5,"At Risk",
TRUE,"Critical"
)</f>
        <v>Excellent</v>
      </c>
      <c r="AB952" t="str">
        <f t="shared" si="74"/>
        <v>No Rework</v>
      </c>
    </row>
    <row r="953" spans="1:28" x14ac:dyDescent="0.3">
      <c r="A953" t="s">
        <v>1035</v>
      </c>
      <c r="B953" s="1">
        <v>45920</v>
      </c>
      <c r="C953" t="s">
        <v>91</v>
      </c>
      <c r="D953" t="s">
        <v>34</v>
      </c>
      <c r="E953" t="s">
        <v>48</v>
      </c>
      <c r="F953" t="s">
        <v>49</v>
      </c>
      <c r="G953" t="s">
        <v>81</v>
      </c>
      <c r="H953" t="s">
        <v>66</v>
      </c>
      <c r="I953" t="s">
        <v>88</v>
      </c>
      <c r="J953">
        <v>11.2</v>
      </c>
      <c r="K953">
        <v>48</v>
      </c>
      <c r="L953" t="s">
        <v>28</v>
      </c>
      <c r="M953">
        <v>3</v>
      </c>
      <c r="N953">
        <v>4.0999999999999996</v>
      </c>
      <c r="O953">
        <v>450</v>
      </c>
      <c r="P953">
        <v>5040</v>
      </c>
      <c r="Q953" t="s">
        <v>83</v>
      </c>
      <c r="R953">
        <v>9</v>
      </c>
      <c r="S953" t="s">
        <v>37</v>
      </c>
      <c r="T953" t="s">
        <v>68</v>
      </c>
      <c r="U953" t="str">
        <f>TRIM(CLEAN(tbl_Operations[[#This Row],[Location]]))</f>
        <v>Mumbai</v>
      </c>
      <c r="V953" t="str">
        <f>TRIM(CLEAN(tbl_Operations[[#This Row],[Channel]]))</f>
        <v>Phone</v>
      </c>
      <c r="W953" t="str">
        <f t="shared" si="70"/>
        <v>Compliance Request</v>
      </c>
      <c r="X953" t="str">
        <f t="shared" si="71"/>
        <v>Operations</v>
      </c>
      <c r="Y953" t="str">
        <f t="shared" si="72"/>
        <v>Within SLA</v>
      </c>
      <c r="Z953" t="str">
        <f t="shared" si="73"/>
        <v>Normal</v>
      </c>
      <c r="AA953" t="str" cm="1">
        <f t="array" ref="AA953">_xlfn.IFS(
J953&lt;=K953*0.5,"Excellent",
J953&lt;=K953,"Good",
J953&lt;=K953*1.5,"At Risk",
TRUE,"Critical"
)</f>
        <v>Excellent</v>
      </c>
      <c r="AB953" t="str">
        <f t="shared" si="74"/>
        <v>Reworked</v>
      </c>
    </row>
    <row r="954" spans="1:28" x14ac:dyDescent="0.3">
      <c r="A954" t="s">
        <v>1036</v>
      </c>
      <c r="B954" s="1">
        <v>45836</v>
      </c>
      <c r="C954" t="s">
        <v>21</v>
      </c>
      <c r="D954" t="s">
        <v>55</v>
      </c>
      <c r="E954" t="s">
        <v>23</v>
      </c>
      <c r="F954" t="s">
        <v>24</v>
      </c>
      <c r="G954" t="s">
        <v>25</v>
      </c>
      <c r="H954" t="s">
        <v>26</v>
      </c>
      <c r="I954" t="s">
        <v>27</v>
      </c>
      <c r="J954">
        <v>33</v>
      </c>
      <c r="K954">
        <v>24</v>
      </c>
      <c r="L954" t="s">
        <v>63</v>
      </c>
      <c r="M954">
        <v>1</v>
      </c>
      <c r="N954" t="s">
        <v>5094</v>
      </c>
      <c r="O954">
        <v>400</v>
      </c>
      <c r="P954">
        <v>13200</v>
      </c>
      <c r="Q954" t="s">
        <v>29</v>
      </c>
      <c r="R954">
        <v>6</v>
      </c>
      <c r="S954" t="s">
        <v>30</v>
      </c>
      <c r="T954" t="s">
        <v>68</v>
      </c>
      <c r="U954" t="str">
        <f>TRIM(CLEAN(tbl_Operations[[#This Row],[Location]]))</f>
        <v>Hyderabad</v>
      </c>
      <c r="V954" t="str">
        <f>TRIM(CLEAN(tbl_Operations[[#This Row],[Channel]]))</f>
        <v>Email</v>
      </c>
      <c r="W954" t="str">
        <f t="shared" si="70"/>
        <v>Invoice Query</v>
      </c>
      <c r="X954" t="str">
        <f t="shared" si="71"/>
        <v>Customer Support</v>
      </c>
      <c r="Y954" t="str">
        <f t="shared" si="72"/>
        <v>SLA Breach</v>
      </c>
      <c r="Z954" t="str">
        <f t="shared" si="73"/>
        <v>Normal</v>
      </c>
      <c r="AA954" t="str" cm="1">
        <f t="array" ref="AA954">_xlfn.IFS(
J954&lt;=K954*0.5,"Excellent",
J954&lt;=K954,"Good",
J954&lt;=K954*1.5,"At Risk",
TRUE,"Critical"
)</f>
        <v>At Risk</v>
      </c>
      <c r="AB954" t="str">
        <f t="shared" si="74"/>
        <v>Reworked</v>
      </c>
    </row>
    <row r="955" spans="1:28" x14ac:dyDescent="0.3">
      <c r="A955" t="s">
        <v>1037</v>
      </c>
      <c r="B955" s="1">
        <v>45765</v>
      </c>
      <c r="C955" t="s">
        <v>54</v>
      </c>
      <c r="D955" t="s">
        <v>22</v>
      </c>
      <c r="E955" t="s">
        <v>23</v>
      </c>
      <c r="F955" t="s">
        <v>24</v>
      </c>
      <c r="G955" t="s">
        <v>42</v>
      </c>
      <c r="H955" t="s">
        <v>50</v>
      </c>
      <c r="I955" t="s">
        <v>27</v>
      </c>
      <c r="J955">
        <v>8.8000000000000007</v>
      </c>
      <c r="K955">
        <v>24</v>
      </c>
      <c r="L955" t="s">
        <v>28</v>
      </c>
      <c r="M955">
        <v>0</v>
      </c>
      <c r="N955">
        <v>5</v>
      </c>
      <c r="O955">
        <v>350</v>
      </c>
      <c r="P955">
        <v>3080</v>
      </c>
      <c r="Q955" t="s">
        <v>89</v>
      </c>
      <c r="R955">
        <v>4</v>
      </c>
      <c r="S955" t="s">
        <v>30</v>
      </c>
      <c r="T955" t="s">
        <v>45</v>
      </c>
      <c r="U955" t="str">
        <f>TRIM(CLEAN(tbl_Operations[[#This Row],[Location]]))</f>
        <v>Noida</v>
      </c>
      <c r="V955" t="str">
        <f>TRIM(CLEAN(tbl_Operations[[#This Row],[Channel]]))</f>
        <v>Portal</v>
      </c>
      <c r="W955" t="str">
        <f t="shared" si="70"/>
        <v>Invoice Query</v>
      </c>
      <c r="X955" t="str">
        <f t="shared" si="71"/>
        <v>Hr</v>
      </c>
      <c r="Y955" t="str">
        <f t="shared" si="72"/>
        <v>Within SLA</v>
      </c>
      <c r="Z955" t="str">
        <f t="shared" si="73"/>
        <v>Normal</v>
      </c>
      <c r="AA955" t="str" cm="1">
        <f t="array" ref="AA955">_xlfn.IFS(
J955&lt;=K955*0.5,"Excellent",
J955&lt;=K955,"Good",
J955&lt;=K955*1.5,"At Risk",
TRUE,"Critical"
)</f>
        <v>Excellent</v>
      </c>
      <c r="AB955" t="str">
        <f t="shared" si="74"/>
        <v>No Rework</v>
      </c>
    </row>
    <row r="956" spans="1:28" x14ac:dyDescent="0.3">
      <c r="A956" t="s">
        <v>1038</v>
      </c>
      <c r="B956" s="1">
        <v>45710</v>
      </c>
      <c r="C956" t="s">
        <v>54</v>
      </c>
      <c r="D956" t="s">
        <v>41</v>
      </c>
      <c r="E956" t="s">
        <v>35</v>
      </c>
      <c r="F956" t="s">
        <v>61</v>
      </c>
      <c r="G956" t="s">
        <v>25</v>
      </c>
      <c r="H956" t="s">
        <v>50</v>
      </c>
      <c r="I956" t="s">
        <v>27</v>
      </c>
      <c r="J956">
        <v>3.8</v>
      </c>
      <c r="K956">
        <v>12</v>
      </c>
      <c r="L956" t="s">
        <v>28</v>
      </c>
      <c r="M956">
        <v>0</v>
      </c>
      <c r="N956">
        <v>4.7</v>
      </c>
      <c r="O956">
        <v>350</v>
      </c>
      <c r="P956">
        <v>1330</v>
      </c>
      <c r="Q956" t="s">
        <v>57</v>
      </c>
      <c r="R956">
        <v>2</v>
      </c>
      <c r="S956" t="s">
        <v>58</v>
      </c>
      <c r="T956" t="s">
        <v>68</v>
      </c>
      <c r="U956" t="str">
        <f>TRIM(CLEAN(tbl_Operations[[#This Row],[Location]]))</f>
        <v>Bengaluru</v>
      </c>
      <c r="V956" t="str">
        <f>TRIM(CLEAN(tbl_Operations[[#This Row],[Channel]]))</f>
        <v>Email</v>
      </c>
      <c r="W956" t="str">
        <f t="shared" si="70"/>
        <v>Employee Query</v>
      </c>
      <c r="X956" t="str">
        <f t="shared" si="71"/>
        <v>Hr</v>
      </c>
      <c r="Y956" t="str">
        <f t="shared" si="72"/>
        <v>Within SLA</v>
      </c>
      <c r="Z956" t="str">
        <f t="shared" si="73"/>
        <v>Normal</v>
      </c>
      <c r="AA956" t="str" cm="1">
        <f t="array" ref="AA956">_xlfn.IFS(
J956&lt;=K956*0.5,"Excellent",
J956&lt;=K956,"Good",
J956&lt;=K956*1.5,"At Risk",
TRUE,"Critical"
)</f>
        <v>Excellent</v>
      </c>
      <c r="AB956" t="str">
        <f t="shared" si="74"/>
        <v>No Rework</v>
      </c>
    </row>
    <row r="957" spans="1:28" x14ac:dyDescent="0.3">
      <c r="A957" t="s">
        <v>1039</v>
      </c>
      <c r="B957" s="1">
        <v>45669</v>
      </c>
      <c r="C957" t="s">
        <v>40</v>
      </c>
      <c r="D957" t="s">
        <v>73</v>
      </c>
      <c r="E957" t="s">
        <v>70</v>
      </c>
      <c r="F957" t="s">
        <v>61</v>
      </c>
      <c r="G957" t="s">
        <v>25</v>
      </c>
      <c r="H957" t="s">
        <v>50</v>
      </c>
      <c r="I957" t="s">
        <v>27</v>
      </c>
      <c r="J957">
        <v>1.8</v>
      </c>
      <c r="K957">
        <v>12</v>
      </c>
      <c r="L957" t="s">
        <v>28</v>
      </c>
      <c r="M957">
        <v>1</v>
      </c>
      <c r="N957">
        <v>4.8</v>
      </c>
      <c r="O957">
        <v>280</v>
      </c>
      <c r="P957">
        <v>504</v>
      </c>
      <c r="Q957" t="s">
        <v>64</v>
      </c>
      <c r="R957">
        <v>1</v>
      </c>
      <c r="S957" t="s">
        <v>58</v>
      </c>
      <c r="T957" t="s">
        <v>102</v>
      </c>
      <c r="U957" t="str">
        <f>TRIM(CLEAN(tbl_Operations[[#This Row],[Location]]))</f>
        <v>Chennai</v>
      </c>
      <c r="V957" t="str">
        <f>TRIM(CLEAN(tbl_Operations[[#This Row],[Channel]]))</f>
        <v>Email</v>
      </c>
      <c r="W957" t="str">
        <f t="shared" si="70"/>
        <v>Data Correction</v>
      </c>
      <c r="X957" t="str">
        <f t="shared" si="71"/>
        <v>Procurement</v>
      </c>
      <c r="Y957" t="str">
        <f t="shared" si="72"/>
        <v>Within SLA</v>
      </c>
      <c r="Z957" t="str">
        <f t="shared" si="73"/>
        <v>Normal</v>
      </c>
      <c r="AA957" t="str" cm="1">
        <f t="array" ref="AA957">_xlfn.IFS(
J957&lt;=K957*0.5,"Excellent",
J957&lt;=K957,"Good",
J957&lt;=K957*1.5,"At Risk",
TRUE,"Critical"
)</f>
        <v>Excellent</v>
      </c>
      <c r="AB957" t="str">
        <f t="shared" si="74"/>
        <v>Reworked</v>
      </c>
    </row>
    <row r="958" spans="1:28" x14ac:dyDescent="0.3">
      <c r="A958" t="s">
        <v>1040</v>
      </c>
      <c r="B958" s="1">
        <v>46002</v>
      </c>
      <c r="C958" t="s">
        <v>33</v>
      </c>
      <c r="D958" t="s">
        <v>41</v>
      </c>
      <c r="E958" t="s">
        <v>48</v>
      </c>
      <c r="F958" t="s">
        <v>49</v>
      </c>
      <c r="G958" t="s">
        <v>25</v>
      </c>
      <c r="H958" t="s">
        <v>66</v>
      </c>
      <c r="I958" t="s">
        <v>27</v>
      </c>
      <c r="J958">
        <v>22.3</v>
      </c>
      <c r="K958">
        <v>48</v>
      </c>
      <c r="L958" t="s">
        <v>28</v>
      </c>
      <c r="M958">
        <v>0</v>
      </c>
      <c r="N958">
        <v>4.3</v>
      </c>
      <c r="O958">
        <v>350</v>
      </c>
      <c r="P958">
        <v>7805</v>
      </c>
      <c r="Q958" t="s">
        <v>71</v>
      </c>
      <c r="R958">
        <v>12</v>
      </c>
      <c r="S958" t="s">
        <v>52</v>
      </c>
      <c r="T958" t="s">
        <v>84</v>
      </c>
      <c r="U958" t="str">
        <f>TRIM(CLEAN(tbl_Operations[[#This Row],[Location]]))</f>
        <v>Bengaluru</v>
      </c>
      <c r="V958" t="str">
        <f>TRIM(CLEAN(tbl_Operations[[#This Row],[Channel]]))</f>
        <v>Email</v>
      </c>
      <c r="W958" t="str">
        <f t="shared" si="70"/>
        <v>Compliance Request</v>
      </c>
      <c r="X958" t="str">
        <f t="shared" si="71"/>
        <v>It</v>
      </c>
      <c r="Y958" t="str">
        <f t="shared" si="72"/>
        <v>Within SLA</v>
      </c>
      <c r="Z958" t="str">
        <f t="shared" si="73"/>
        <v>Normal</v>
      </c>
      <c r="AA958" t="str" cm="1">
        <f t="array" ref="AA958">_xlfn.IFS(
J958&lt;=K958*0.5,"Excellent",
J958&lt;=K958,"Good",
J958&lt;=K958*1.5,"At Risk",
TRUE,"Critical"
)</f>
        <v>Excellent</v>
      </c>
      <c r="AB958" t="str">
        <f t="shared" si="74"/>
        <v>No Rework</v>
      </c>
    </row>
    <row r="959" spans="1:28" x14ac:dyDescent="0.3">
      <c r="A959" t="s">
        <v>1041</v>
      </c>
      <c r="B959" s="1">
        <v>45785</v>
      </c>
      <c r="C959" t="s">
        <v>95</v>
      </c>
      <c r="D959" t="s">
        <v>41</v>
      </c>
      <c r="E959" t="s">
        <v>74</v>
      </c>
      <c r="F959" t="s">
        <v>24</v>
      </c>
      <c r="G959" t="s">
        <v>25</v>
      </c>
      <c r="H959" t="s">
        <v>43</v>
      </c>
      <c r="I959" t="s">
        <v>27</v>
      </c>
      <c r="J959">
        <v>10.7</v>
      </c>
      <c r="K959">
        <v>24</v>
      </c>
      <c r="L959" t="s">
        <v>28</v>
      </c>
      <c r="M959">
        <v>0</v>
      </c>
      <c r="N959">
        <v>4.8</v>
      </c>
      <c r="O959">
        <v>400</v>
      </c>
      <c r="P959">
        <v>4280</v>
      </c>
      <c r="Q959" t="s">
        <v>44</v>
      </c>
      <c r="R959">
        <v>5</v>
      </c>
      <c r="S959" t="s">
        <v>30</v>
      </c>
      <c r="T959" t="s">
        <v>84</v>
      </c>
      <c r="U959" t="str">
        <f>TRIM(CLEAN(tbl_Operations[[#This Row],[Location]]))</f>
        <v>Bengaluru</v>
      </c>
      <c r="V959" t="str">
        <f>TRIM(CLEAN(tbl_Operations[[#This Row],[Channel]]))</f>
        <v>Email</v>
      </c>
      <c r="W959" t="str">
        <f t="shared" si="70"/>
        <v>System Issue</v>
      </c>
      <c r="X959" t="str">
        <f t="shared" si="71"/>
        <v>Sales</v>
      </c>
      <c r="Y959" t="str">
        <f t="shared" si="72"/>
        <v>Within SLA</v>
      </c>
      <c r="Z959" t="str">
        <f t="shared" si="73"/>
        <v>Normal</v>
      </c>
      <c r="AA959" t="str" cm="1">
        <f t="array" ref="AA959">_xlfn.IFS(
J959&lt;=K959*0.5,"Excellent",
J959&lt;=K959,"Good",
J959&lt;=K959*1.5,"At Risk",
TRUE,"Critical"
)</f>
        <v>Excellent</v>
      </c>
      <c r="AB959" t="str">
        <f t="shared" si="74"/>
        <v>No Rework</v>
      </c>
    </row>
    <row r="960" spans="1:28" x14ac:dyDescent="0.3">
      <c r="A960" t="s">
        <v>1042</v>
      </c>
      <c r="B960" s="1">
        <v>45761</v>
      </c>
      <c r="C960" t="s">
        <v>95</v>
      </c>
      <c r="D960" t="s">
        <v>73</v>
      </c>
      <c r="E960" t="s">
        <v>35</v>
      </c>
      <c r="F960" t="s">
        <v>24</v>
      </c>
      <c r="G960" t="s">
        <v>25</v>
      </c>
      <c r="H960" t="s">
        <v>26</v>
      </c>
      <c r="I960" t="s">
        <v>88</v>
      </c>
      <c r="J960">
        <v>25.8</v>
      </c>
      <c r="K960">
        <v>24</v>
      </c>
      <c r="L960" t="s">
        <v>63</v>
      </c>
      <c r="M960">
        <v>2</v>
      </c>
      <c r="N960">
        <v>4.2</v>
      </c>
      <c r="O960">
        <v>320</v>
      </c>
      <c r="P960">
        <v>8256</v>
      </c>
      <c r="Q960" t="s">
        <v>89</v>
      </c>
      <c r="R960">
        <v>4</v>
      </c>
      <c r="S960" t="s">
        <v>30</v>
      </c>
      <c r="T960" t="s">
        <v>31</v>
      </c>
      <c r="U960" t="str">
        <f>TRIM(CLEAN(tbl_Operations[[#This Row],[Location]]))</f>
        <v>Chennai</v>
      </c>
      <c r="V960" t="str">
        <f>TRIM(CLEAN(tbl_Operations[[#This Row],[Channel]]))</f>
        <v>Email</v>
      </c>
      <c r="W960" t="str">
        <f t="shared" si="70"/>
        <v>Employee Query</v>
      </c>
      <c r="X960" t="str">
        <f t="shared" si="71"/>
        <v>Sales</v>
      </c>
      <c r="Y960" t="str">
        <f t="shared" si="72"/>
        <v>SLA Breach</v>
      </c>
      <c r="Z960" t="str">
        <f t="shared" si="73"/>
        <v>Normal</v>
      </c>
      <c r="AA960" t="str" cm="1">
        <f t="array" ref="AA960">_xlfn.IFS(
J960&lt;=K960*0.5,"Excellent",
J960&lt;=K960,"Good",
J960&lt;=K960*1.5,"At Risk",
TRUE,"Critical"
)</f>
        <v>At Risk</v>
      </c>
      <c r="AB960" t="str">
        <f t="shared" si="74"/>
        <v>Reworked</v>
      </c>
    </row>
    <row r="961" spans="1:28" x14ac:dyDescent="0.3">
      <c r="A961" t="s">
        <v>1043</v>
      </c>
      <c r="B961" s="1">
        <v>45957</v>
      </c>
      <c r="C961" t="s">
        <v>54</v>
      </c>
      <c r="D961" t="s">
        <v>47</v>
      </c>
      <c r="E961" t="s">
        <v>48</v>
      </c>
      <c r="F961" t="s">
        <v>49</v>
      </c>
      <c r="G961" t="s">
        <v>25</v>
      </c>
      <c r="H961" t="s">
        <v>43</v>
      </c>
      <c r="I961" t="s">
        <v>101</v>
      </c>
      <c r="J961">
        <v>25.8</v>
      </c>
      <c r="K961">
        <v>48</v>
      </c>
      <c r="L961" t="s">
        <v>28</v>
      </c>
      <c r="M961">
        <v>1</v>
      </c>
      <c r="N961">
        <v>4.4000000000000004</v>
      </c>
      <c r="O961">
        <v>400</v>
      </c>
      <c r="P961">
        <v>10320</v>
      </c>
      <c r="Q961" t="s">
        <v>51</v>
      </c>
      <c r="R961">
        <v>10</v>
      </c>
      <c r="S961" t="s">
        <v>52</v>
      </c>
      <c r="T961" t="s">
        <v>31</v>
      </c>
      <c r="U961" t="str">
        <f>TRIM(CLEAN(tbl_Operations[[#This Row],[Location]]))</f>
        <v>Gurugram</v>
      </c>
      <c r="V961" t="str">
        <f>TRIM(CLEAN(tbl_Operations[[#This Row],[Channel]]))</f>
        <v>Email</v>
      </c>
      <c r="W961" t="str">
        <f t="shared" si="70"/>
        <v>Compliance Request</v>
      </c>
      <c r="X961" t="str">
        <f t="shared" si="71"/>
        <v>Hr</v>
      </c>
      <c r="Y961" t="str">
        <f t="shared" si="72"/>
        <v>Within SLA</v>
      </c>
      <c r="Z961" t="str">
        <f t="shared" si="73"/>
        <v>Normal</v>
      </c>
      <c r="AA961" t="str" cm="1">
        <f t="array" ref="AA961">_xlfn.IFS(
J961&lt;=K961*0.5,"Excellent",
J961&lt;=K961,"Good",
J961&lt;=K961*1.5,"At Risk",
TRUE,"Critical"
)</f>
        <v>Good</v>
      </c>
      <c r="AB961" t="str">
        <f t="shared" si="74"/>
        <v>Reworked</v>
      </c>
    </row>
    <row r="962" spans="1:28" x14ac:dyDescent="0.3">
      <c r="A962" t="s">
        <v>1044</v>
      </c>
      <c r="B962" s="1">
        <v>45890</v>
      </c>
      <c r="C962" t="s">
        <v>54</v>
      </c>
      <c r="D962" t="s">
        <v>47</v>
      </c>
      <c r="E962" t="s">
        <v>5094</v>
      </c>
      <c r="F962" t="s">
        <v>49</v>
      </c>
      <c r="G962" t="s">
        <v>42</v>
      </c>
      <c r="H962" t="s">
        <v>66</v>
      </c>
      <c r="I962" t="s">
        <v>27</v>
      </c>
      <c r="J962">
        <v>6.3</v>
      </c>
      <c r="K962">
        <v>48</v>
      </c>
      <c r="L962" t="s">
        <v>28</v>
      </c>
      <c r="M962">
        <v>0</v>
      </c>
      <c r="N962">
        <v>4.7</v>
      </c>
      <c r="O962">
        <v>400</v>
      </c>
      <c r="P962">
        <v>2520</v>
      </c>
      <c r="Q962" t="s">
        <v>36</v>
      </c>
      <c r="R962">
        <v>8</v>
      </c>
      <c r="S962" t="s">
        <v>37</v>
      </c>
      <c r="T962" t="s">
        <v>84</v>
      </c>
      <c r="U962" t="str">
        <f>TRIM(CLEAN(tbl_Operations[[#This Row],[Location]]))</f>
        <v>Gurugram</v>
      </c>
      <c r="V962" t="str">
        <f>TRIM(CLEAN(tbl_Operations[[#This Row],[Channel]]))</f>
        <v>Portal</v>
      </c>
      <c r="W962" t="str">
        <f t="shared" ref="W962:W1025" si="75">TRIM(CLEAN(E962))</f>
        <v>Unknown</v>
      </c>
      <c r="X962" t="str">
        <f t="shared" ref="X962:X1025" si="76">PROPER(TRIM(CLEAN(C962)))</f>
        <v>Hr</v>
      </c>
      <c r="Y962" t="str">
        <f t="shared" ref="Y962:Y1025" si="77">IF(J962&lt;=K962,"Within SLA","SLA Breach")</f>
        <v>Within SLA</v>
      </c>
      <c r="Z962" t="str">
        <f t="shared" ref="Z962:Z1025" si="78">IF(AND(F962="Critical",Y961="SLA Breach"),"Critical Risk","Normal")</f>
        <v>Normal</v>
      </c>
      <c r="AA962" t="str" cm="1">
        <f t="array" ref="AA962">_xlfn.IFS(
J962&lt;=K962*0.5,"Excellent",
J962&lt;=K962,"Good",
J962&lt;=K962*1.5,"At Risk",
TRUE,"Critical"
)</f>
        <v>Excellent</v>
      </c>
      <c r="AB962" t="str">
        <f t="shared" ref="AB962:AB1025" si="79">IF(M962&gt;0,"Reworked","No Rework")</f>
        <v>No Rework</v>
      </c>
    </row>
    <row r="963" spans="1:28" x14ac:dyDescent="0.3">
      <c r="A963" t="s">
        <v>1045</v>
      </c>
      <c r="B963" s="1">
        <v>45863</v>
      </c>
      <c r="C963" t="s">
        <v>54</v>
      </c>
      <c r="D963" t="s">
        <v>73</v>
      </c>
      <c r="E963" t="s">
        <v>92</v>
      </c>
      <c r="F963" t="s">
        <v>24</v>
      </c>
      <c r="G963" t="s">
        <v>62</v>
      </c>
      <c r="H963" t="s">
        <v>26</v>
      </c>
      <c r="I963" t="s">
        <v>101</v>
      </c>
      <c r="J963">
        <v>7.4</v>
      </c>
      <c r="K963">
        <v>24</v>
      </c>
      <c r="L963" t="s">
        <v>28</v>
      </c>
      <c r="M963">
        <v>0</v>
      </c>
      <c r="N963">
        <v>4.2</v>
      </c>
      <c r="O963">
        <v>400</v>
      </c>
      <c r="P963">
        <v>2960</v>
      </c>
      <c r="Q963" t="s">
        <v>114</v>
      </c>
      <c r="R963">
        <v>7</v>
      </c>
      <c r="S963" t="s">
        <v>37</v>
      </c>
      <c r="T963" t="s">
        <v>45</v>
      </c>
      <c r="U963" t="str">
        <f>TRIM(CLEAN(tbl_Operations[[#This Row],[Location]]))</f>
        <v>Chennai</v>
      </c>
      <c r="V963" t="str">
        <f>TRIM(CLEAN(tbl_Operations[[#This Row],[Channel]]))</f>
        <v>Teams</v>
      </c>
      <c r="W963" t="str">
        <f t="shared" si="75"/>
        <v>Report Request</v>
      </c>
      <c r="X963" t="str">
        <f t="shared" si="76"/>
        <v>Hr</v>
      </c>
      <c r="Y963" t="str">
        <f t="shared" si="77"/>
        <v>Within SLA</v>
      </c>
      <c r="Z963" t="str">
        <f t="shared" si="78"/>
        <v>Normal</v>
      </c>
      <c r="AA963" t="str" cm="1">
        <f t="array" ref="AA963">_xlfn.IFS(
J963&lt;=K963*0.5,"Excellent",
J963&lt;=K963,"Good",
J963&lt;=K963*1.5,"At Risk",
TRUE,"Critical"
)</f>
        <v>Excellent</v>
      </c>
      <c r="AB963" t="str">
        <f t="shared" si="79"/>
        <v>No Rework</v>
      </c>
    </row>
    <row r="964" spans="1:28" x14ac:dyDescent="0.3">
      <c r="A964" t="s">
        <v>1046</v>
      </c>
      <c r="B964" s="1">
        <v>45669</v>
      </c>
      <c r="C964" t="s">
        <v>91</v>
      </c>
      <c r="D964" t="s">
        <v>41</v>
      </c>
      <c r="E964" t="s">
        <v>92</v>
      </c>
      <c r="F964" t="s">
        <v>24</v>
      </c>
      <c r="G964" t="s">
        <v>25</v>
      </c>
      <c r="H964" t="s">
        <v>75</v>
      </c>
      <c r="I964" t="s">
        <v>27</v>
      </c>
      <c r="J964">
        <v>14.2</v>
      </c>
      <c r="K964">
        <v>24</v>
      </c>
      <c r="L964" t="s">
        <v>28</v>
      </c>
      <c r="M964">
        <v>0</v>
      </c>
      <c r="N964">
        <v>4.8</v>
      </c>
      <c r="O964">
        <v>450</v>
      </c>
      <c r="P964">
        <v>6390</v>
      </c>
      <c r="Q964" t="s">
        <v>64</v>
      </c>
      <c r="R964">
        <v>1</v>
      </c>
      <c r="S964" t="s">
        <v>58</v>
      </c>
      <c r="T964" t="s">
        <v>102</v>
      </c>
      <c r="U964" t="str">
        <f>TRIM(CLEAN(tbl_Operations[[#This Row],[Location]]))</f>
        <v>Bengaluru</v>
      </c>
      <c r="V964" t="str">
        <f>TRIM(CLEAN(tbl_Operations[[#This Row],[Channel]]))</f>
        <v>Email</v>
      </c>
      <c r="W964" t="str">
        <f t="shared" si="75"/>
        <v>Report Request</v>
      </c>
      <c r="X964" t="str">
        <f t="shared" si="76"/>
        <v>Operations</v>
      </c>
      <c r="Y964" t="str">
        <f t="shared" si="77"/>
        <v>Within SLA</v>
      </c>
      <c r="Z964" t="str">
        <f t="shared" si="78"/>
        <v>Normal</v>
      </c>
      <c r="AA964" t="str" cm="1">
        <f t="array" ref="AA964">_xlfn.IFS(
J964&lt;=K964*0.5,"Excellent",
J964&lt;=K964,"Good",
J964&lt;=K964*1.5,"At Risk",
TRUE,"Critical"
)</f>
        <v>Good</v>
      </c>
      <c r="AB964" t="str">
        <f t="shared" si="79"/>
        <v>No Rework</v>
      </c>
    </row>
    <row r="965" spans="1:28" x14ac:dyDescent="0.3">
      <c r="A965" t="s">
        <v>1047</v>
      </c>
      <c r="B965" s="1">
        <v>46000</v>
      </c>
      <c r="C965" t="s">
        <v>33</v>
      </c>
      <c r="D965" t="s">
        <v>55</v>
      </c>
      <c r="E965" t="s">
        <v>48</v>
      </c>
      <c r="F965" t="s">
        <v>24</v>
      </c>
      <c r="G965" t="s">
        <v>25</v>
      </c>
      <c r="H965" t="s">
        <v>43</v>
      </c>
      <c r="I965" t="s">
        <v>27</v>
      </c>
      <c r="J965">
        <v>13.1</v>
      </c>
      <c r="K965">
        <v>24</v>
      </c>
      <c r="L965" t="s">
        <v>28</v>
      </c>
      <c r="M965">
        <v>0</v>
      </c>
      <c r="N965">
        <v>4.7</v>
      </c>
      <c r="O965">
        <v>400</v>
      </c>
      <c r="P965">
        <v>5240</v>
      </c>
      <c r="Q965" t="s">
        <v>71</v>
      </c>
      <c r="R965">
        <v>12</v>
      </c>
      <c r="S965" t="s">
        <v>52</v>
      </c>
      <c r="T965" t="s">
        <v>38</v>
      </c>
      <c r="U965" t="str">
        <f>TRIM(CLEAN(tbl_Operations[[#This Row],[Location]]))</f>
        <v>Hyderabad</v>
      </c>
      <c r="V965" t="str">
        <f>TRIM(CLEAN(tbl_Operations[[#This Row],[Channel]]))</f>
        <v>Email</v>
      </c>
      <c r="W965" t="str">
        <f t="shared" si="75"/>
        <v>Compliance Request</v>
      </c>
      <c r="X965" t="str">
        <f t="shared" si="76"/>
        <v>It</v>
      </c>
      <c r="Y965" t="str">
        <f t="shared" si="77"/>
        <v>Within SLA</v>
      </c>
      <c r="Z965" t="str">
        <f t="shared" si="78"/>
        <v>Normal</v>
      </c>
      <c r="AA965" t="str" cm="1">
        <f t="array" ref="AA965">_xlfn.IFS(
J965&lt;=K965*0.5,"Excellent",
J965&lt;=K965,"Good",
J965&lt;=K965*1.5,"At Risk",
TRUE,"Critical"
)</f>
        <v>Good</v>
      </c>
      <c r="AB965" t="str">
        <f t="shared" si="79"/>
        <v>No Rework</v>
      </c>
    </row>
    <row r="966" spans="1:28" x14ac:dyDescent="0.3">
      <c r="A966" t="s">
        <v>1048</v>
      </c>
      <c r="B966" s="1">
        <v>45890</v>
      </c>
      <c r="C966" t="s">
        <v>40</v>
      </c>
      <c r="D966" t="s">
        <v>22</v>
      </c>
      <c r="E966" t="s">
        <v>56</v>
      </c>
      <c r="F966" t="s">
        <v>24</v>
      </c>
      <c r="G966" t="s">
        <v>62</v>
      </c>
      <c r="H966" t="s">
        <v>75</v>
      </c>
      <c r="I966" t="s">
        <v>27</v>
      </c>
      <c r="J966">
        <v>28.1</v>
      </c>
      <c r="K966">
        <v>24</v>
      </c>
      <c r="L966" t="s">
        <v>63</v>
      </c>
      <c r="M966">
        <v>0</v>
      </c>
      <c r="N966">
        <v>3.3</v>
      </c>
      <c r="O966">
        <v>400</v>
      </c>
      <c r="P966">
        <v>11240</v>
      </c>
      <c r="Q966" t="s">
        <v>36</v>
      </c>
      <c r="R966">
        <v>8</v>
      </c>
      <c r="S966" t="s">
        <v>37</v>
      </c>
      <c r="T966" t="s">
        <v>84</v>
      </c>
      <c r="U966" t="str">
        <f>TRIM(CLEAN(tbl_Operations[[#This Row],[Location]]))</f>
        <v>Noida</v>
      </c>
      <c r="V966" t="str">
        <f>TRIM(CLEAN(tbl_Operations[[#This Row],[Channel]]))</f>
        <v>Teams</v>
      </c>
      <c r="W966" t="str">
        <f t="shared" si="75"/>
        <v>Vendor Query</v>
      </c>
      <c r="X966" t="str">
        <f t="shared" si="76"/>
        <v>Procurement</v>
      </c>
      <c r="Y966" t="str">
        <f t="shared" si="77"/>
        <v>SLA Breach</v>
      </c>
      <c r="Z966" t="str">
        <f t="shared" si="78"/>
        <v>Normal</v>
      </c>
      <c r="AA966" t="str" cm="1">
        <f t="array" ref="AA966">_xlfn.IFS(
J966&lt;=K966*0.5,"Excellent",
J966&lt;=K966,"Good",
J966&lt;=K966*1.5,"At Risk",
TRUE,"Critical"
)</f>
        <v>At Risk</v>
      </c>
      <c r="AB966" t="str">
        <f t="shared" si="79"/>
        <v>No Rework</v>
      </c>
    </row>
    <row r="967" spans="1:28" x14ac:dyDescent="0.3">
      <c r="A967" t="s">
        <v>1049</v>
      </c>
      <c r="B967" s="1">
        <v>45716</v>
      </c>
      <c r="C967" t="s">
        <v>54</v>
      </c>
      <c r="D967" t="s">
        <v>22</v>
      </c>
      <c r="E967" t="s">
        <v>92</v>
      </c>
      <c r="F967" t="s">
        <v>61</v>
      </c>
      <c r="G967" t="s">
        <v>42</v>
      </c>
      <c r="H967" t="s">
        <v>43</v>
      </c>
      <c r="I967" t="s">
        <v>101</v>
      </c>
      <c r="J967">
        <v>16.100000000000001</v>
      </c>
      <c r="K967">
        <v>12</v>
      </c>
      <c r="L967" t="s">
        <v>63</v>
      </c>
      <c r="M967">
        <v>0</v>
      </c>
      <c r="N967">
        <v>5</v>
      </c>
      <c r="O967">
        <v>450</v>
      </c>
      <c r="P967">
        <v>7245</v>
      </c>
      <c r="Q967" t="s">
        <v>57</v>
      </c>
      <c r="R967">
        <v>2</v>
      </c>
      <c r="S967" t="s">
        <v>58</v>
      </c>
      <c r="T967" t="s">
        <v>45</v>
      </c>
      <c r="U967" t="str">
        <f>TRIM(CLEAN(tbl_Operations[[#This Row],[Location]]))</f>
        <v>Noida</v>
      </c>
      <c r="V967" t="str">
        <f>TRIM(CLEAN(tbl_Operations[[#This Row],[Channel]]))</f>
        <v>Portal</v>
      </c>
      <c r="W967" t="str">
        <f t="shared" si="75"/>
        <v>Report Request</v>
      </c>
      <c r="X967" t="str">
        <f t="shared" si="76"/>
        <v>Hr</v>
      </c>
      <c r="Y967" t="str">
        <f t="shared" si="77"/>
        <v>SLA Breach</v>
      </c>
      <c r="Z967" t="str">
        <f t="shared" si="78"/>
        <v>Normal</v>
      </c>
      <c r="AA967" t="str" cm="1">
        <f t="array" ref="AA967">_xlfn.IFS(
J967&lt;=K967*0.5,"Excellent",
J967&lt;=K967,"Good",
J967&lt;=K967*1.5,"At Risk",
TRUE,"Critical"
)</f>
        <v>At Risk</v>
      </c>
      <c r="AB967" t="str">
        <f t="shared" si="79"/>
        <v>No Rework</v>
      </c>
    </row>
    <row r="968" spans="1:28" x14ac:dyDescent="0.3">
      <c r="A968" t="s">
        <v>1050</v>
      </c>
      <c r="B968" s="1">
        <v>45671</v>
      </c>
      <c r="C968" t="s">
        <v>33</v>
      </c>
      <c r="D968" t="s">
        <v>41</v>
      </c>
      <c r="E968" t="s">
        <v>48</v>
      </c>
      <c r="F968" t="s">
        <v>49</v>
      </c>
      <c r="G968" t="s">
        <v>25</v>
      </c>
      <c r="H968" t="s">
        <v>26</v>
      </c>
      <c r="I968" t="s">
        <v>27</v>
      </c>
      <c r="J968">
        <v>1.7</v>
      </c>
      <c r="K968">
        <v>48</v>
      </c>
      <c r="L968" t="s">
        <v>28</v>
      </c>
      <c r="M968">
        <v>0</v>
      </c>
      <c r="N968">
        <v>4.4000000000000004</v>
      </c>
      <c r="O968">
        <v>320</v>
      </c>
      <c r="P968">
        <v>544</v>
      </c>
      <c r="Q968" t="s">
        <v>64</v>
      </c>
      <c r="R968">
        <v>1</v>
      </c>
      <c r="S968" t="s">
        <v>58</v>
      </c>
      <c r="T968" t="s">
        <v>38</v>
      </c>
      <c r="U968" t="str">
        <f>TRIM(CLEAN(tbl_Operations[[#This Row],[Location]]))</f>
        <v>Bengaluru</v>
      </c>
      <c r="V968" t="str">
        <f>TRIM(CLEAN(tbl_Operations[[#This Row],[Channel]]))</f>
        <v>Email</v>
      </c>
      <c r="W968" t="str">
        <f t="shared" si="75"/>
        <v>Compliance Request</v>
      </c>
      <c r="X968" t="str">
        <f t="shared" si="76"/>
        <v>It</v>
      </c>
      <c r="Y968" t="str">
        <f t="shared" si="77"/>
        <v>Within SLA</v>
      </c>
      <c r="Z968" t="str">
        <f t="shared" si="78"/>
        <v>Normal</v>
      </c>
      <c r="AA968" t="str" cm="1">
        <f t="array" ref="AA968">_xlfn.IFS(
J968&lt;=K968*0.5,"Excellent",
J968&lt;=K968,"Good",
J968&lt;=K968*1.5,"At Risk",
TRUE,"Critical"
)</f>
        <v>Excellent</v>
      </c>
      <c r="AB968" t="str">
        <f t="shared" si="79"/>
        <v>No Rework</v>
      </c>
    </row>
    <row r="969" spans="1:28" x14ac:dyDescent="0.3">
      <c r="A969" t="s">
        <v>1051</v>
      </c>
      <c r="B969" s="1">
        <v>45937</v>
      </c>
      <c r="C969" t="s">
        <v>33</v>
      </c>
      <c r="D969" t="s">
        <v>55</v>
      </c>
      <c r="E969" t="s">
        <v>70</v>
      </c>
      <c r="F969" t="s">
        <v>24</v>
      </c>
      <c r="G969" t="s">
        <v>81</v>
      </c>
      <c r="H969" t="s">
        <v>50</v>
      </c>
      <c r="I969" t="s">
        <v>27</v>
      </c>
      <c r="J969">
        <v>4.9000000000000004</v>
      </c>
      <c r="K969">
        <v>24</v>
      </c>
      <c r="L969" t="s">
        <v>28</v>
      </c>
      <c r="M969">
        <v>0</v>
      </c>
      <c r="N969">
        <v>5</v>
      </c>
      <c r="O969">
        <v>450</v>
      </c>
      <c r="P969">
        <v>2205</v>
      </c>
      <c r="Q969" t="s">
        <v>51</v>
      </c>
      <c r="R969">
        <v>10</v>
      </c>
      <c r="S969" t="s">
        <v>52</v>
      </c>
      <c r="T969" t="s">
        <v>38</v>
      </c>
      <c r="U969" t="str">
        <f>TRIM(CLEAN(tbl_Operations[[#This Row],[Location]]))</f>
        <v>Hyderabad</v>
      </c>
      <c r="V969" t="str">
        <f>TRIM(CLEAN(tbl_Operations[[#This Row],[Channel]]))</f>
        <v>Phone</v>
      </c>
      <c r="W969" t="str">
        <f t="shared" si="75"/>
        <v>Data Correction</v>
      </c>
      <c r="X969" t="str">
        <f t="shared" si="76"/>
        <v>It</v>
      </c>
      <c r="Y969" t="str">
        <f t="shared" si="77"/>
        <v>Within SLA</v>
      </c>
      <c r="Z969" t="str">
        <f t="shared" si="78"/>
        <v>Normal</v>
      </c>
      <c r="AA969" t="str" cm="1">
        <f t="array" ref="AA969">_xlfn.IFS(
J969&lt;=K969*0.5,"Excellent",
J969&lt;=K969,"Good",
J969&lt;=K969*1.5,"At Risk",
TRUE,"Critical"
)</f>
        <v>Excellent</v>
      </c>
      <c r="AB969" t="str">
        <f t="shared" si="79"/>
        <v>No Rework</v>
      </c>
    </row>
    <row r="970" spans="1:28" x14ac:dyDescent="0.3">
      <c r="A970" t="s">
        <v>1052</v>
      </c>
      <c r="B970" s="1">
        <v>45971</v>
      </c>
      <c r="C970" t="s">
        <v>33</v>
      </c>
      <c r="D970" t="s">
        <v>34</v>
      </c>
      <c r="E970" t="s">
        <v>56</v>
      </c>
      <c r="F970" t="s">
        <v>49</v>
      </c>
      <c r="G970" t="s">
        <v>25</v>
      </c>
      <c r="H970" t="s">
        <v>50</v>
      </c>
      <c r="I970" t="s">
        <v>27</v>
      </c>
      <c r="J970">
        <v>16.399999999999999</v>
      </c>
      <c r="K970">
        <v>48</v>
      </c>
      <c r="L970" t="s">
        <v>28</v>
      </c>
      <c r="M970">
        <v>0</v>
      </c>
      <c r="N970">
        <v>4.0999999999999996</v>
      </c>
      <c r="O970">
        <v>400</v>
      </c>
      <c r="P970">
        <v>6560</v>
      </c>
      <c r="Q970" t="s">
        <v>67</v>
      </c>
      <c r="R970">
        <v>11</v>
      </c>
      <c r="S970" t="s">
        <v>52</v>
      </c>
      <c r="T970" t="s">
        <v>31</v>
      </c>
      <c r="U970" t="str">
        <f>TRIM(CLEAN(tbl_Operations[[#This Row],[Location]]))</f>
        <v>Mumbai</v>
      </c>
      <c r="V970" t="str">
        <f>TRIM(CLEAN(tbl_Operations[[#This Row],[Channel]]))</f>
        <v>Email</v>
      </c>
      <c r="W970" t="str">
        <f t="shared" si="75"/>
        <v>Vendor Query</v>
      </c>
      <c r="X970" t="str">
        <f t="shared" si="76"/>
        <v>It</v>
      </c>
      <c r="Y970" t="str">
        <f t="shared" si="77"/>
        <v>Within SLA</v>
      </c>
      <c r="Z970" t="str">
        <f t="shared" si="78"/>
        <v>Normal</v>
      </c>
      <c r="AA970" t="str" cm="1">
        <f t="array" ref="AA970">_xlfn.IFS(
J970&lt;=K970*0.5,"Excellent",
J970&lt;=K970,"Good",
J970&lt;=K970*1.5,"At Risk",
TRUE,"Critical"
)</f>
        <v>Excellent</v>
      </c>
      <c r="AB970" t="str">
        <f t="shared" si="79"/>
        <v>No Rework</v>
      </c>
    </row>
    <row r="971" spans="1:28" x14ac:dyDescent="0.3">
      <c r="A971" t="s">
        <v>1053</v>
      </c>
      <c r="B971" s="1">
        <v>45793</v>
      </c>
      <c r="C971" t="s">
        <v>33</v>
      </c>
      <c r="D971" t="s">
        <v>60</v>
      </c>
      <c r="E971" t="s">
        <v>74</v>
      </c>
      <c r="F971" t="s">
        <v>24</v>
      </c>
      <c r="G971" t="s">
        <v>25</v>
      </c>
      <c r="H971" t="s">
        <v>43</v>
      </c>
      <c r="I971" t="s">
        <v>27</v>
      </c>
      <c r="J971">
        <v>9.6999999999999993</v>
      </c>
      <c r="K971">
        <v>24</v>
      </c>
      <c r="L971" t="s">
        <v>28</v>
      </c>
      <c r="M971">
        <v>0</v>
      </c>
      <c r="N971">
        <v>4.5999999999999996</v>
      </c>
      <c r="O971">
        <v>350</v>
      </c>
      <c r="P971">
        <v>3395</v>
      </c>
      <c r="Q971" t="s">
        <v>44</v>
      </c>
      <c r="R971">
        <v>5</v>
      </c>
      <c r="S971" t="s">
        <v>30</v>
      </c>
      <c r="T971" t="s">
        <v>45</v>
      </c>
      <c r="U971" t="str">
        <f>TRIM(CLEAN(tbl_Operations[[#This Row],[Location]]))</f>
        <v>Pune</v>
      </c>
      <c r="V971" t="str">
        <f>TRIM(CLEAN(tbl_Operations[[#This Row],[Channel]]))</f>
        <v>Email</v>
      </c>
      <c r="W971" t="str">
        <f t="shared" si="75"/>
        <v>System Issue</v>
      </c>
      <c r="X971" t="str">
        <f t="shared" si="76"/>
        <v>It</v>
      </c>
      <c r="Y971" t="str">
        <f t="shared" si="77"/>
        <v>Within SLA</v>
      </c>
      <c r="Z971" t="str">
        <f t="shared" si="78"/>
        <v>Normal</v>
      </c>
      <c r="AA971" t="str" cm="1">
        <f t="array" ref="AA971">_xlfn.IFS(
J971&lt;=K971*0.5,"Excellent",
J971&lt;=K971,"Good",
J971&lt;=K971*1.5,"At Risk",
TRUE,"Critical"
)</f>
        <v>Excellent</v>
      </c>
      <c r="AB971" t="str">
        <f t="shared" si="79"/>
        <v>No Rework</v>
      </c>
    </row>
    <row r="972" spans="1:28" x14ac:dyDescent="0.3">
      <c r="A972" t="s">
        <v>1054</v>
      </c>
      <c r="B972" s="1">
        <v>46020</v>
      </c>
      <c r="C972" t="s">
        <v>40</v>
      </c>
      <c r="D972" t="s">
        <v>47</v>
      </c>
      <c r="E972" t="s">
        <v>48</v>
      </c>
      <c r="F972" t="s">
        <v>61</v>
      </c>
      <c r="G972" t="s">
        <v>25</v>
      </c>
      <c r="H972" t="s">
        <v>5095</v>
      </c>
      <c r="I972" t="s">
        <v>27</v>
      </c>
      <c r="J972">
        <v>15.4</v>
      </c>
      <c r="K972">
        <v>12</v>
      </c>
      <c r="L972" t="s">
        <v>63</v>
      </c>
      <c r="M972">
        <v>1</v>
      </c>
      <c r="N972">
        <v>4.3</v>
      </c>
      <c r="O972">
        <v>320</v>
      </c>
      <c r="P972">
        <v>4928</v>
      </c>
      <c r="Q972" t="s">
        <v>71</v>
      </c>
      <c r="R972">
        <v>12</v>
      </c>
      <c r="S972" t="s">
        <v>52</v>
      </c>
      <c r="T972" t="s">
        <v>31</v>
      </c>
      <c r="U972" t="str">
        <f>TRIM(CLEAN(tbl_Operations[[#This Row],[Location]]))</f>
        <v>Gurugram</v>
      </c>
      <c r="V972" t="str">
        <f>TRIM(CLEAN(tbl_Operations[[#This Row],[Channel]]))</f>
        <v>Email</v>
      </c>
      <c r="W972" t="str">
        <f t="shared" si="75"/>
        <v>Compliance Request</v>
      </c>
      <c r="X972" t="str">
        <f t="shared" si="76"/>
        <v>Procurement</v>
      </c>
      <c r="Y972" t="str">
        <f t="shared" si="77"/>
        <v>SLA Breach</v>
      </c>
      <c r="Z972" t="str">
        <f t="shared" si="78"/>
        <v>Normal</v>
      </c>
      <c r="AA972" t="str" cm="1">
        <f t="array" ref="AA972">_xlfn.IFS(
J972&lt;=K972*0.5,"Excellent",
J972&lt;=K972,"Good",
J972&lt;=K972*1.5,"At Risk",
TRUE,"Critical"
)</f>
        <v>At Risk</v>
      </c>
      <c r="AB972" t="str">
        <f t="shared" si="79"/>
        <v>Reworked</v>
      </c>
    </row>
    <row r="973" spans="1:28" x14ac:dyDescent="0.3">
      <c r="A973" t="s">
        <v>1055</v>
      </c>
      <c r="B973" s="1">
        <v>45759</v>
      </c>
      <c r="C973" t="s">
        <v>77</v>
      </c>
      <c r="D973" t="s">
        <v>22</v>
      </c>
      <c r="E973" t="s">
        <v>70</v>
      </c>
      <c r="F973" t="s">
        <v>61</v>
      </c>
      <c r="G973" t="s">
        <v>25</v>
      </c>
      <c r="H973" t="s">
        <v>66</v>
      </c>
      <c r="I973" t="s">
        <v>101</v>
      </c>
      <c r="J973">
        <v>16.399999999999999</v>
      </c>
      <c r="K973">
        <v>12</v>
      </c>
      <c r="L973" t="s">
        <v>63</v>
      </c>
      <c r="M973">
        <v>1</v>
      </c>
      <c r="N973">
        <v>4.0999999999999996</v>
      </c>
      <c r="O973">
        <v>350</v>
      </c>
      <c r="P973">
        <v>5740</v>
      </c>
      <c r="Q973" t="s">
        <v>89</v>
      </c>
      <c r="R973">
        <v>4</v>
      </c>
      <c r="S973" t="s">
        <v>30</v>
      </c>
      <c r="T973" t="s">
        <v>68</v>
      </c>
      <c r="U973" t="str">
        <f>TRIM(CLEAN(tbl_Operations[[#This Row],[Location]]))</f>
        <v>Noida</v>
      </c>
      <c r="V973" t="str">
        <f>TRIM(CLEAN(tbl_Operations[[#This Row],[Channel]]))</f>
        <v>Email</v>
      </c>
      <c r="W973" t="str">
        <f t="shared" si="75"/>
        <v>Data Correction</v>
      </c>
      <c r="X973" t="str">
        <f t="shared" si="76"/>
        <v>Finance</v>
      </c>
      <c r="Y973" t="str">
        <f t="shared" si="77"/>
        <v>SLA Breach</v>
      </c>
      <c r="Z973" t="str">
        <f t="shared" si="78"/>
        <v>Normal</v>
      </c>
      <c r="AA973" t="str" cm="1">
        <f t="array" ref="AA973">_xlfn.IFS(
J973&lt;=K973*0.5,"Excellent",
J973&lt;=K973,"Good",
J973&lt;=K973*1.5,"At Risk",
TRUE,"Critical"
)</f>
        <v>At Risk</v>
      </c>
      <c r="AB973" t="str">
        <f t="shared" si="79"/>
        <v>Reworked</v>
      </c>
    </row>
    <row r="974" spans="1:28" x14ac:dyDescent="0.3">
      <c r="A974" t="s">
        <v>1056</v>
      </c>
      <c r="B974" s="1">
        <v>45929</v>
      </c>
      <c r="C974" t="s">
        <v>91</v>
      </c>
      <c r="D974" t="s">
        <v>60</v>
      </c>
      <c r="E974" t="s">
        <v>56</v>
      </c>
      <c r="F974" t="s">
        <v>49</v>
      </c>
      <c r="G974" t="s">
        <v>42</v>
      </c>
      <c r="H974" t="s">
        <v>43</v>
      </c>
      <c r="I974" t="s">
        <v>27</v>
      </c>
      <c r="J974">
        <v>9.1</v>
      </c>
      <c r="K974">
        <v>48</v>
      </c>
      <c r="L974" t="s">
        <v>28</v>
      </c>
      <c r="M974">
        <v>0</v>
      </c>
      <c r="N974">
        <v>4.9000000000000004</v>
      </c>
      <c r="O974">
        <v>280</v>
      </c>
      <c r="P974">
        <v>2548</v>
      </c>
      <c r="Q974" t="s">
        <v>83</v>
      </c>
      <c r="R974">
        <v>9</v>
      </c>
      <c r="S974" t="s">
        <v>37</v>
      </c>
      <c r="T974" t="s">
        <v>31</v>
      </c>
      <c r="U974" t="str">
        <f>TRIM(CLEAN(tbl_Operations[[#This Row],[Location]]))</f>
        <v>Pune</v>
      </c>
      <c r="V974" t="str">
        <f>TRIM(CLEAN(tbl_Operations[[#This Row],[Channel]]))</f>
        <v>Portal</v>
      </c>
      <c r="W974" t="str">
        <f t="shared" si="75"/>
        <v>Vendor Query</v>
      </c>
      <c r="X974" t="str">
        <f t="shared" si="76"/>
        <v>Operations</v>
      </c>
      <c r="Y974" t="str">
        <f t="shared" si="77"/>
        <v>Within SLA</v>
      </c>
      <c r="Z974" t="str">
        <f t="shared" si="78"/>
        <v>Normal</v>
      </c>
      <c r="AA974" t="str" cm="1">
        <f t="array" ref="AA974">_xlfn.IFS(
J974&lt;=K974*0.5,"Excellent",
J974&lt;=K974,"Good",
J974&lt;=K974*1.5,"At Risk",
TRUE,"Critical"
)</f>
        <v>Excellent</v>
      </c>
      <c r="AB974" t="str">
        <f t="shared" si="79"/>
        <v>No Rework</v>
      </c>
    </row>
    <row r="975" spans="1:28" x14ac:dyDescent="0.3">
      <c r="A975" t="s">
        <v>1057</v>
      </c>
      <c r="B975" s="1">
        <v>45830</v>
      </c>
      <c r="C975" t="s">
        <v>77</v>
      </c>
      <c r="D975" t="s">
        <v>22</v>
      </c>
      <c r="E975" t="s">
        <v>48</v>
      </c>
      <c r="F975" t="s">
        <v>49</v>
      </c>
      <c r="G975" t="s">
        <v>25</v>
      </c>
      <c r="H975" t="s">
        <v>43</v>
      </c>
      <c r="I975" t="s">
        <v>27</v>
      </c>
      <c r="J975">
        <v>8.3000000000000007</v>
      </c>
      <c r="K975">
        <v>48</v>
      </c>
      <c r="L975" t="s">
        <v>28</v>
      </c>
      <c r="M975">
        <v>1</v>
      </c>
      <c r="N975">
        <v>4.4000000000000004</v>
      </c>
      <c r="O975">
        <v>350</v>
      </c>
      <c r="P975">
        <v>2905</v>
      </c>
      <c r="Q975" t="s">
        <v>29</v>
      </c>
      <c r="R975">
        <v>6</v>
      </c>
      <c r="S975" t="s">
        <v>30</v>
      </c>
      <c r="T975" t="s">
        <v>102</v>
      </c>
      <c r="U975" t="str">
        <f>TRIM(CLEAN(tbl_Operations[[#This Row],[Location]]))</f>
        <v>Noida</v>
      </c>
      <c r="V975" t="str">
        <f>TRIM(CLEAN(tbl_Operations[[#This Row],[Channel]]))</f>
        <v>Email</v>
      </c>
      <c r="W975" t="str">
        <f t="shared" si="75"/>
        <v>Compliance Request</v>
      </c>
      <c r="X975" t="str">
        <f t="shared" si="76"/>
        <v>Finance</v>
      </c>
      <c r="Y975" t="str">
        <f t="shared" si="77"/>
        <v>Within SLA</v>
      </c>
      <c r="Z975" t="str">
        <f t="shared" si="78"/>
        <v>Normal</v>
      </c>
      <c r="AA975" t="str" cm="1">
        <f t="array" ref="AA975">_xlfn.IFS(
J975&lt;=K975*0.5,"Excellent",
J975&lt;=K975,"Good",
J975&lt;=K975*1.5,"At Risk",
TRUE,"Critical"
)</f>
        <v>Excellent</v>
      </c>
      <c r="AB975" t="str">
        <f t="shared" si="79"/>
        <v>Reworked</v>
      </c>
    </row>
    <row r="976" spans="1:28" x14ac:dyDescent="0.3">
      <c r="A976" t="s">
        <v>1058</v>
      </c>
      <c r="B976" s="1">
        <v>45911</v>
      </c>
      <c r="C976" t="s">
        <v>54</v>
      </c>
      <c r="D976" t="s">
        <v>41</v>
      </c>
      <c r="E976" t="s">
        <v>48</v>
      </c>
      <c r="F976" t="s">
        <v>61</v>
      </c>
      <c r="G976" t="s">
        <v>42</v>
      </c>
      <c r="H976" t="s">
        <v>50</v>
      </c>
      <c r="I976" t="s">
        <v>101</v>
      </c>
      <c r="J976">
        <v>20.5</v>
      </c>
      <c r="K976">
        <v>12</v>
      </c>
      <c r="L976" t="s">
        <v>63</v>
      </c>
      <c r="M976">
        <v>1</v>
      </c>
      <c r="N976">
        <v>3.8</v>
      </c>
      <c r="O976">
        <v>280</v>
      </c>
      <c r="P976">
        <v>5740</v>
      </c>
      <c r="Q976" t="s">
        <v>83</v>
      </c>
      <c r="R976">
        <v>9</v>
      </c>
      <c r="S976" t="s">
        <v>37</v>
      </c>
      <c r="T976" t="s">
        <v>84</v>
      </c>
      <c r="U976" t="str">
        <f>TRIM(CLEAN(tbl_Operations[[#This Row],[Location]]))</f>
        <v>Bengaluru</v>
      </c>
      <c r="V976" t="str">
        <f>TRIM(CLEAN(tbl_Operations[[#This Row],[Channel]]))</f>
        <v>Portal</v>
      </c>
      <c r="W976" t="str">
        <f t="shared" si="75"/>
        <v>Compliance Request</v>
      </c>
      <c r="X976" t="str">
        <f t="shared" si="76"/>
        <v>Hr</v>
      </c>
      <c r="Y976" t="str">
        <f t="shared" si="77"/>
        <v>SLA Breach</v>
      </c>
      <c r="Z976" t="str">
        <f t="shared" si="78"/>
        <v>Normal</v>
      </c>
      <c r="AA976" t="str" cm="1">
        <f t="array" ref="AA976">_xlfn.IFS(
J976&lt;=K976*0.5,"Excellent",
J976&lt;=K976,"Good",
J976&lt;=K976*1.5,"At Risk",
TRUE,"Critical"
)</f>
        <v>Critical</v>
      </c>
      <c r="AB976" t="str">
        <f t="shared" si="79"/>
        <v>Reworked</v>
      </c>
    </row>
    <row r="977" spans="1:28" x14ac:dyDescent="0.3">
      <c r="A977" t="s">
        <v>1059</v>
      </c>
      <c r="B977" s="1">
        <v>46016</v>
      </c>
      <c r="C977" t="s">
        <v>33</v>
      </c>
      <c r="D977" t="s">
        <v>55</v>
      </c>
      <c r="E977" t="s">
        <v>5094</v>
      </c>
      <c r="F977" t="s">
        <v>146</v>
      </c>
      <c r="G977" t="s">
        <v>42</v>
      </c>
      <c r="H977" t="s">
        <v>43</v>
      </c>
      <c r="I977" t="s">
        <v>27</v>
      </c>
      <c r="J977">
        <v>16.899999999999999</v>
      </c>
      <c r="K977">
        <v>4</v>
      </c>
      <c r="L977" t="s">
        <v>63</v>
      </c>
      <c r="M977">
        <v>1</v>
      </c>
      <c r="N977">
        <v>4.0999999999999996</v>
      </c>
      <c r="O977">
        <v>400</v>
      </c>
      <c r="P977">
        <v>6760</v>
      </c>
      <c r="Q977" t="s">
        <v>71</v>
      </c>
      <c r="R977">
        <v>12</v>
      </c>
      <c r="S977" t="s">
        <v>52</v>
      </c>
      <c r="T977" t="s">
        <v>84</v>
      </c>
      <c r="U977" t="str">
        <f>TRIM(CLEAN(tbl_Operations[[#This Row],[Location]]))</f>
        <v>Hyderabad</v>
      </c>
      <c r="V977" t="str">
        <f>TRIM(CLEAN(tbl_Operations[[#This Row],[Channel]]))</f>
        <v>Portal</v>
      </c>
      <c r="W977" t="str">
        <f t="shared" si="75"/>
        <v>Unknown</v>
      </c>
      <c r="X977" t="str">
        <f t="shared" si="76"/>
        <v>It</v>
      </c>
      <c r="Y977" t="str">
        <f t="shared" si="77"/>
        <v>SLA Breach</v>
      </c>
      <c r="Z977" t="str">
        <f t="shared" si="78"/>
        <v>Critical Risk</v>
      </c>
      <c r="AA977" t="str" cm="1">
        <f t="array" ref="AA977">_xlfn.IFS(
J977&lt;=K977*0.5,"Excellent",
J977&lt;=K977,"Good",
J977&lt;=K977*1.5,"At Risk",
TRUE,"Critical"
)</f>
        <v>Critical</v>
      </c>
      <c r="AB977" t="str">
        <f t="shared" si="79"/>
        <v>Reworked</v>
      </c>
    </row>
    <row r="978" spans="1:28" x14ac:dyDescent="0.3">
      <c r="A978" t="s">
        <v>1060</v>
      </c>
      <c r="B978" s="1">
        <v>45839</v>
      </c>
      <c r="C978" t="s">
        <v>91</v>
      </c>
      <c r="D978" t="s">
        <v>60</v>
      </c>
      <c r="E978" t="s">
        <v>35</v>
      </c>
      <c r="F978" t="s">
        <v>61</v>
      </c>
      <c r="G978" t="s">
        <v>25</v>
      </c>
      <c r="H978" t="s">
        <v>26</v>
      </c>
      <c r="I978" t="s">
        <v>27</v>
      </c>
      <c r="J978">
        <v>11.3</v>
      </c>
      <c r="K978">
        <v>12</v>
      </c>
      <c r="L978" t="s">
        <v>28</v>
      </c>
      <c r="M978">
        <v>1</v>
      </c>
      <c r="N978">
        <v>4.8</v>
      </c>
      <c r="O978">
        <v>280</v>
      </c>
      <c r="P978">
        <v>3164</v>
      </c>
      <c r="Q978" t="s">
        <v>114</v>
      </c>
      <c r="R978">
        <v>7</v>
      </c>
      <c r="S978" t="s">
        <v>37</v>
      </c>
      <c r="T978" t="s">
        <v>38</v>
      </c>
      <c r="U978" t="str">
        <f>TRIM(CLEAN(tbl_Operations[[#This Row],[Location]]))</f>
        <v>Pune</v>
      </c>
      <c r="V978" t="str">
        <f>TRIM(CLEAN(tbl_Operations[[#This Row],[Channel]]))</f>
        <v>Email</v>
      </c>
      <c r="W978" t="str">
        <f t="shared" si="75"/>
        <v>Employee Query</v>
      </c>
      <c r="X978" t="str">
        <f t="shared" si="76"/>
        <v>Operations</v>
      </c>
      <c r="Y978" t="str">
        <f t="shared" si="77"/>
        <v>Within SLA</v>
      </c>
      <c r="Z978" t="str">
        <f t="shared" si="78"/>
        <v>Normal</v>
      </c>
      <c r="AA978" t="str" cm="1">
        <f t="array" ref="AA978">_xlfn.IFS(
J978&lt;=K978*0.5,"Excellent",
J978&lt;=K978,"Good",
J978&lt;=K978*1.5,"At Risk",
TRUE,"Critical"
)</f>
        <v>Good</v>
      </c>
      <c r="AB978" t="str">
        <f t="shared" si="79"/>
        <v>Reworked</v>
      </c>
    </row>
    <row r="979" spans="1:28" x14ac:dyDescent="0.3">
      <c r="A979" t="s">
        <v>1061</v>
      </c>
      <c r="B979" s="1">
        <v>45940</v>
      </c>
      <c r="C979" t="s">
        <v>40</v>
      </c>
      <c r="D979" t="s">
        <v>47</v>
      </c>
      <c r="E979" t="s">
        <v>23</v>
      </c>
      <c r="F979" t="s">
        <v>49</v>
      </c>
      <c r="G979" t="s">
        <v>25</v>
      </c>
      <c r="H979" t="s">
        <v>50</v>
      </c>
      <c r="I979" t="s">
        <v>27</v>
      </c>
      <c r="J979">
        <v>28.6</v>
      </c>
      <c r="K979">
        <v>48</v>
      </c>
      <c r="L979" t="s">
        <v>28</v>
      </c>
      <c r="M979">
        <v>0</v>
      </c>
      <c r="N979">
        <v>3.7</v>
      </c>
      <c r="O979">
        <v>320</v>
      </c>
      <c r="P979">
        <v>9152</v>
      </c>
      <c r="Q979" t="s">
        <v>51</v>
      </c>
      <c r="R979">
        <v>10</v>
      </c>
      <c r="S979" t="s">
        <v>52</v>
      </c>
      <c r="T979" t="s">
        <v>45</v>
      </c>
      <c r="U979" t="str">
        <f>TRIM(CLEAN(tbl_Operations[[#This Row],[Location]]))</f>
        <v>Gurugram</v>
      </c>
      <c r="V979" t="str">
        <f>TRIM(CLEAN(tbl_Operations[[#This Row],[Channel]]))</f>
        <v>Email</v>
      </c>
      <c r="W979" t="str">
        <f t="shared" si="75"/>
        <v>Invoice Query</v>
      </c>
      <c r="X979" t="str">
        <f t="shared" si="76"/>
        <v>Procurement</v>
      </c>
      <c r="Y979" t="str">
        <f t="shared" si="77"/>
        <v>Within SLA</v>
      </c>
      <c r="Z979" t="str">
        <f t="shared" si="78"/>
        <v>Normal</v>
      </c>
      <c r="AA979" t="str" cm="1">
        <f t="array" ref="AA979">_xlfn.IFS(
J979&lt;=K979*0.5,"Excellent",
J979&lt;=K979,"Good",
J979&lt;=K979*1.5,"At Risk",
TRUE,"Critical"
)</f>
        <v>Good</v>
      </c>
      <c r="AB979" t="str">
        <f t="shared" si="79"/>
        <v>No Rework</v>
      </c>
    </row>
    <row r="980" spans="1:28" x14ac:dyDescent="0.3">
      <c r="A980" t="s">
        <v>1062</v>
      </c>
      <c r="B980" s="1">
        <v>45813</v>
      </c>
      <c r="C980" t="s">
        <v>40</v>
      </c>
      <c r="D980" t="s">
        <v>34</v>
      </c>
      <c r="E980" t="s">
        <v>56</v>
      </c>
      <c r="F980" t="s">
        <v>61</v>
      </c>
      <c r="G980" t="s">
        <v>42</v>
      </c>
      <c r="H980" t="s">
        <v>50</v>
      </c>
      <c r="I980" t="s">
        <v>88</v>
      </c>
      <c r="J980">
        <v>25.7</v>
      </c>
      <c r="K980">
        <v>12</v>
      </c>
      <c r="L980" t="s">
        <v>63</v>
      </c>
      <c r="M980">
        <v>2</v>
      </c>
      <c r="N980">
        <v>3.1</v>
      </c>
      <c r="O980">
        <v>280</v>
      </c>
      <c r="P980">
        <v>7196</v>
      </c>
      <c r="Q980" t="s">
        <v>29</v>
      </c>
      <c r="R980">
        <v>6</v>
      </c>
      <c r="S980" t="s">
        <v>30</v>
      </c>
      <c r="T980" t="s">
        <v>84</v>
      </c>
      <c r="U980" t="str">
        <f>TRIM(CLEAN(tbl_Operations[[#This Row],[Location]]))</f>
        <v>Mumbai</v>
      </c>
      <c r="V980" t="str">
        <f>TRIM(CLEAN(tbl_Operations[[#This Row],[Channel]]))</f>
        <v>Portal</v>
      </c>
      <c r="W980" t="str">
        <f t="shared" si="75"/>
        <v>Vendor Query</v>
      </c>
      <c r="X980" t="str">
        <f t="shared" si="76"/>
        <v>Procurement</v>
      </c>
      <c r="Y980" t="str">
        <f t="shared" si="77"/>
        <v>SLA Breach</v>
      </c>
      <c r="Z980" t="str">
        <f t="shared" si="78"/>
        <v>Normal</v>
      </c>
      <c r="AA980" t="str" cm="1">
        <f t="array" ref="AA980">_xlfn.IFS(
J980&lt;=K980*0.5,"Excellent",
J980&lt;=K980,"Good",
J980&lt;=K980*1.5,"At Risk",
TRUE,"Critical"
)</f>
        <v>Critical</v>
      </c>
      <c r="AB980" t="str">
        <f t="shared" si="79"/>
        <v>Reworked</v>
      </c>
    </row>
    <row r="981" spans="1:28" x14ac:dyDescent="0.3">
      <c r="A981" t="s">
        <v>1063</v>
      </c>
      <c r="B981" s="1">
        <v>45946</v>
      </c>
      <c r="C981" t="s">
        <v>33</v>
      </c>
      <c r="D981" t="s">
        <v>73</v>
      </c>
      <c r="E981" t="s">
        <v>92</v>
      </c>
      <c r="F981" t="s">
        <v>146</v>
      </c>
      <c r="G981" t="s">
        <v>62</v>
      </c>
      <c r="H981" t="s">
        <v>66</v>
      </c>
      <c r="I981" t="s">
        <v>27</v>
      </c>
      <c r="J981">
        <v>8.8000000000000007</v>
      </c>
      <c r="K981">
        <v>4</v>
      </c>
      <c r="L981" t="s">
        <v>63</v>
      </c>
      <c r="M981">
        <v>0</v>
      </c>
      <c r="N981">
        <v>4.4000000000000004</v>
      </c>
      <c r="O981">
        <v>320</v>
      </c>
      <c r="P981">
        <v>2816</v>
      </c>
      <c r="Q981" t="s">
        <v>51</v>
      </c>
      <c r="R981">
        <v>10</v>
      </c>
      <c r="S981" t="s">
        <v>52</v>
      </c>
      <c r="T981" t="s">
        <v>84</v>
      </c>
      <c r="U981" t="str">
        <f>TRIM(CLEAN(tbl_Operations[[#This Row],[Location]]))</f>
        <v>Chennai</v>
      </c>
      <c r="V981" t="str">
        <f>TRIM(CLEAN(tbl_Operations[[#This Row],[Channel]]))</f>
        <v>Teams</v>
      </c>
      <c r="W981" t="str">
        <f t="shared" si="75"/>
        <v>Report Request</v>
      </c>
      <c r="X981" t="str">
        <f t="shared" si="76"/>
        <v>It</v>
      </c>
      <c r="Y981" t="str">
        <f t="shared" si="77"/>
        <v>SLA Breach</v>
      </c>
      <c r="Z981" t="str">
        <f t="shared" si="78"/>
        <v>Critical Risk</v>
      </c>
      <c r="AA981" t="str" cm="1">
        <f t="array" ref="AA981">_xlfn.IFS(
J981&lt;=K981*0.5,"Excellent",
J981&lt;=K981,"Good",
J981&lt;=K981*1.5,"At Risk",
TRUE,"Critical"
)</f>
        <v>Critical</v>
      </c>
      <c r="AB981" t="str">
        <f t="shared" si="79"/>
        <v>No Rework</v>
      </c>
    </row>
    <row r="982" spans="1:28" x14ac:dyDescent="0.3">
      <c r="A982" t="s">
        <v>1064</v>
      </c>
      <c r="B982" s="1">
        <v>45958</v>
      </c>
      <c r="C982" t="s">
        <v>54</v>
      </c>
      <c r="D982" t="s">
        <v>22</v>
      </c>
      <c r="E982" t="s">
        <v>48</v>
      </c>
      <c r="F982" t="s">
        <v>49</v>
      </c>
      <c r="G982" t="s">
        <v>25</v>
      </c>
      <c r="H982" t="s">
        <v>26</v>
      </c>
      <c r="I982" t="s">
        <v>88</v>
      </c>
      <c r="J982">
        <v>7.5</v>
      </c>
      <c r="K982">
        <v>48</v>
      </c>
      <c r="L982" t="s">
        <v>28</v>
      </c>
      <c r="M982">
        <v>2</v>
      </c>
      <c r="N982">
        <v>4.2</v>
      </c>
      <c r="O982">
        <v>280</v>
      </c>
      <c r="P982">
        <v>2100</v>
      </c>
      <c r="Q982" t="s">
        <v>51</v>
      </c>
      <c r="R982">
        <v>10</v>
      </c>
      <c r="S982" t="s">
        <v>52</v>
      </c>
      <c r="T982" t="s">
        <v>38</v>
      </c>
      <c r="U982" t="str">
        <f>TRIM(CLEAN(tbl_Operations[[#This Row],[Location]]))</f>
        <v>Noida</v>
      </c>
      <c r="V982" t="str">
        <f>TRIM(CLEAN(tbl_Operations[[#This Row],[Channel]]))</f>
        <v>Email</v>
      </c>
      <c r="W982" t="str">
        <f t="shared" si="75"/>
        <v>Compliance Request</v>
      </c>
      <c r="X982" t="str">
        <f t="shared" si="76"/>
        <v>Hr</v>
      </c>
      <c r="Y982" t="str">
        <f t="shared" si="77"/>
        <v>Within SLA</v>
      </c>
      <c r="Z982" t="str">
        <f t="shared" si="78"/>
        <v>Normal</v>
      </c>
      <c r="AA982" t="str" cm="1">
        <f t="array" ref="AA982">_xlfn.IFS(
J982&lt;=K982*0.5,"Excellent",
J982&lt;=K982,"Good",
J982&lt;=K982*1.5,"At Risk",
TRUE,"Critical"
)</f>
        <v>Excellent</v>
      </c>
      <c r="AB982" t="str">
        <f t="shared" si="79"/>
        <v>Reworked</v>
      </c>
    </row>
    <row r="983" spans="1:28" x14ac:dyDescent="0.3">
      <c r="A983" t="s">
        <v>1065</v>
      </c>
      <c r="B983" s="1">
        <v>45700</v>
      </c>
      <c r="C983" t="s">
        <v>95</v>
      </c>
      <c r="D983" t="s">
        <v>47</v>
      </c>
      <c r="E983" t="s">
        <v>48</v>
      </c>
      <c r="F983" t="s">
        <v>24</v>
      </c>
      <c r="G983" t="s">
        <v>62</v>
      </c>
      <c r="H983" t="s">
        <v>66</v>
      </c>
      <c r="I983" t="s">
        <v>27</v>
      </c>
      <c r="J983">
        <v>9.3000000000000007</v>
      </c>
      <c r="K983">
        <v>24</v>
      </c>
      <c r="L983" t="s">
        <v>28</v>
      </c>
      <c r="M983">
        <v>0</v>
      </c>
      <c r="N983">
        <v>4.5</v>
      </c>
      <c r="O983">
        <v>350</v>
      </c>
      <c r="P983">
        <v>3255</v>
      </c>
      <c r="Q983" t="s">
        <v>57</v>
      </c>
      <c r="R983">
        <v>2</v>
      </c>
      <c r="S983" t="s">
        <v>58</v>
      </c>
      <c r="T983" t="s">
        <v>86</v>
      </c>
      <c r="U983" t="str">
        <f>TRIM(CLEAN(tbl_Operations[[#This Row],[Location]]))</f>
        <v>Gurugram</v>
      </c>
      <c r="V983" t="str">
        <f>TRIM(CLEAN(tbl_Operations[[#This Row],[Channel]]))</f>
        <v>Teams</v>
      </c>
      <c r="W983" t="str">
        <f t="shared" si="75"/>
        <v>Compliance Request</v>
      </c>
      <c r="X983" t="str">
        <f t="shared" si="76"/>
        <v>Sales</v>
      </c>
      <c r="Y983" t="str">
        <f t="shared" si="77"/>
        <v>Within SLA</v>
      </c>
      <c r="Z983" t="str">
        <f t="shared" si="78"/>
        <v>Normal</v>
      </c>
      <c r="AA983" t="str" cm="1">
        <f t="array" ref="AA983">_xlfn.IFS(
J983&lt;=K983*0.5,"Excellent",
J983&lt;=K983,"Good",
J983&lt;=K983*1.5,"At Risk",
TRUE,"Critical"
)</f>
        <v>Excellent</v>
      </c>
      <c r="AB983" t="str">
        <f t="shared" si="79"/>
        <v>No Rework</v>
      </c>
    </row>
    <row r="984" spans="1:28" x14ac:dyDescent="0.3">
      <c r="A984" t="s">
        <v>1066</v>
      </c>
      <c r="B984" s="1">
        <v>45819</v>
      </c>
      <c r="C984" t="s">
        <v>40</v>
      </c>
      <c r="D984" t="s">
        <v>34</v>
      </c>
      <c r="E984" t="s">
        <v>74</v>
      </c>
      <c r="F984" t="s">
        <v>24</v>
      </c>
      <c r="G984" t="s">
        <v>62</v>
      </c>
      <c r="H984" t="s">
        <v>26</v>
      </c>
      <c r="I984" t="s">
        <v>27</v>
      </c>
      <c r="J984">
        <v>15.8</v>
      </c>
      <c r="K984">
        <v>24</v>
      </c>
      <c r="L984" t="s">
        <v>28</v>
      </c>
      <c r="M984">
        <v>0</v>
      </c>
      <c r="N984">
        <v>4.4000000000000004</v>
      </c>
      <c r="O984">
        <v>450</v>
      </c>
      <c r="P984">
        <v>7110</v>
      </c>
      <c r="Q984" t="s">
        <v>29</v>
      </c>
      <c r="R984">
        <v>6</v>
      </c>
      <c r="S984" t="s">
        <v>30</v>
      </c>
      <c r="T984" t="s">
        <v>86</v>
      </c>
      <c r="U984" t="str">
        <f>TRIM(CLEAN(tbl_Operations[[#This Row],[Location]]))</f>
        <v>Mumbai</v>
      </c>
      <c r="V984" t="str">
        <f>TRIM(CLEAN(tbl_Operations[[#This Row],[Channel]]))</f>
        <v>Teams</v>
      </c>
      <c r="W984" t="str">
        <f t="shared" si="75"/>
        <v>System Issue</v>
      </c>
      <c r="X984" t="str">
        <f t="shared" si="76"/>
        <v>Procurement</v>
      </c>
      <c r="Y984" t="str">
        <f t="shared" si="77"/>
        <v>Within SLA</v>
      </c>
      <c r="Z984" t="str">
        <f t="shared" si="78"/>
        <v>Normal</v>
      </c>
      <c r="AA984" t="str" cm="1">
        <f t="array" ref="AA984">_xlfn.IFS(
J984&lt;=K984*0.5,"Excellent",
J984&lt;=K984,"Good",
J984&lt;=K984*1.5,"At Risk",
TRUE,"Critical"
)</f>
        <v>Good</v>
      </c>
      <c r="AB984" t="str">
        <f t="shared" si="79"/>
        <v>No Rework</v>
      </c>
    </row>
    <row r="985" spans="1:28" x14ac:dyDescent="0.3">
      <c r="A985" t="s">
        <v>1067</v>
      </c>
      <c r="B985" s="1">
        <v>45732</v>
      </c>
      <c r="C985" t="s">
        <v>77</v>
      </c>
      <c r="D985" t="s">
        <v>73</v>
      </c>
      <c r="E985" t="s">
        <v>56</v>
      </c>
      <c r="F985" t="s">
        <v>146</v>
      </c>
      <c r="G985" t="s">
        <v>25</v>
      </c>
      <c r="H985" t="s">
        <v>26</v>
      </c>
      <c r="I985" t="s">
        <v>27</v>
      </c>
      <c r="J985">
        <v>4.5</v>
      </c>
      <c r="K985">
        <v>4</v>
      </c>
      <c r="L985" t="s">
        <v>63</v>
      </c>
      <c r="M985">
        <v>2</v>
      </c>
      <c r="N985">
        <v>5</v>
      </c>
      <c r="O985">
        <v>450</v>
      </c>
      <c r="P985">
        <v>2025</v>
      </c>
      <c r="Q985" t="s">
        <v>79</v>
      </c>
      <c r="R985">
        <v>3</v>
      </c>
      <c r="S985" t="s">
        <v>58</v>
      </c>
      <c r="T985" t="s">
        <v>102</v>
      </c>
      <c r="U985" t="str">
        <f>TRIM(CLEAN(tbl_Operations[[#This Row],[Location]]))</f>
        <v>Chennai</v>
      </c>
      <c r="V985" t="str">
        <f>TRIM(CLEAN(tbl_Operations[[#This Row],[Channel]]))</f>
        <v>Email</v>
      </c>
      <c r="W985" t="str">
        <f t="shared" si="75"/>
        <v>Vendor Query</v>
      </c>
      <c r="X985" t="str">
        <f t="shared" si="76"/>
        <v>Finance</v>
      </c>
      <c r="Y985" t="str">
        <f t="shared" si="77"/>
        <v>SLA Breach</v>
      </c>
      <c r="Z985" t="str">
        <f t="shared" si="78"/>
        <v>Normal</v>
      </c>
      <c r="AA985" t="str" cm="1">
        <f t="array" ref="AA985">_xlfn.IFS(
J985&lt;=K985*0.5,"Excellent",
J985&lt;=K985,"Good",
J985&lt;=K985*1.5,"At Risk",
TRUE,"Critical"
)</f>
        <v>At Risk</v>
      </c>
      <c r="AB985" t="str">
        <f t="shared" si="79"/>
        <v>Reworked</v>
      </c>
    </row>
    <row r="986" spans="1:28" x14ac:dyDescent="0.3">
      <c r="A986" t="s">
        <v>1068</v>
      </c>
      <c r="B986" s="1">
        <v>45979</v>
      </c>
      <c r="C986" t="s">
        <v>40</v>
      </c>
      <c r="D986" t="s">
        <v>73</v>
      </c>
      <c r="E986" t="s">
        <v>92</v>
      </c>
      <c r="F986" t="s">
        <v>61</v>
      </c>
      <c r="G986" t="s">
        <v>62</v>
      </c>
      <c r="H986" t="s">
        <v>43</v>
      </c>
      <c r="I986" t="s">
        <v>27</v>
      </c>
      <c r="J986">
        <v>10.9</v>
      </c>
      <c r="K986">
        <v>12</v>
      </c>
      <c r="L986" t="s">
        <v>28</v>
      </c>
      <c r="M986">
        <v>0</v>
      </c>
      <c r="N986">
        <v>4.5</v>
      </c>
      <c r="O986">
        <v>320</v>
      </c>
      <c r="P986">
        <v>3488</v>
      </c>
      <c r="Q986" t="s">
        <v>67</v>
      </c>
      <c r="R986">
        <v>11</v>
      </c>
      <c r="S986" t="s">
        <v>52</v>
      </c>
      <c r="T986" t="s">
        <v>38</v>
      </c>
      <c r="U986" t="str">
        <f>TRIM(CLEAN(tbl_Operations[[#This Row],[Location]]))</f>
        <v>Chennai</v>
      </c>
      <c r="V986" t="str">
        <f>TRIM(CLEAN(tbl_Operations[[#This Row],[Channel]]))</f>
        <v>Teams</v>
      </c>
      <c r="W986" t="str">
        <f t="shared" si="75"/>
        <v>Report Request</v>
      </c>
      <c r="X986" t="str">
        <f t="shared" si="76"/>
        <v>Procurement</v>
      </c>
      <c r="Y986" t="str">
        <f t="shared" si="77"/>
        <v>Within SLA</v>
      </c>
      <c r="Z986" t="str">
        <f t="shared" si="78"/>
        <v>Normal</v>
      </c>
      <c r="AA986" t="str" cm="1">
        <f t="array" ref="AA986">_xlfn.IFS(
J986&lt;=K986*0.5,"Excellent",
J986&lt;=K986,"Good",
J986&lt;=K986*1.5,"At Risk",
TRUE,"Critical"
)</f>
        <v>Good</v>
      </c>
      <c r="AB986" t="str">
        <f t="shared" si="79"/>
        <v>No Rework</v>
      </c>
    </row>
    <row r="987" spans="1:28" x14ac:dyDescent="0.3">
      <c r="A987" t="s">
        <v>1069</v>
      </c>
      <c r="B987" s="1">
        <v>45749</v>
      </c>
      <c r="C987" t="s">
        <v>54</v>
      </c>
      <c r="D987" t="s">
        <v>22</v>
      </c>
      <c r="E987" t="s">
        <v>56</v>
      </c>
      <c r="F987" t="s">
        <v>49</v>
      </c>
      <c r="G987" t="s">
        <v>25</v>
      </c>
      <c r="H987" t="s">
        <v>26</v>
      </c>
      <c r="I987" t="s">
        <v>27</v>
      </c>
      <c r="J987">
        <v>8.4</v>
      </c>
      <c r="K987">
        <v>48</v>
      </c>
      <c r="L987" t="s">
        <v>28</v>
      </c>
      <c r="M987">
        <v>0</v>
      </c>
      <c r="N987">
        <v>5</v>
      </c>
      <c r="O987">
        <v>280</v>
      </c>
      <c r="P987">
        <v>2352</v>
      </c>
      <c r="Q987" t="s">
        <v>89</v>
      </c>
      <c r="R987">
        <v>4</v>
      </c>
      <c r="S987" t="s">
        <v>30</v>
      </c>
      <c r="T987" t="s">
        <v>86</v>
      </c>
      <c r="U987" t="str">
        <f>TRIM(CLEAN(tbl_Operations[[#This Row],[Location]]))</f>
        <v>Noida</v>
      </c>
      <c r="V987" t="str">
        <f>TRIM(CLEAN(tbl_Operations[[#This Row],[Channel]]))</f>
        <v>Email</v>
      </c>
      <c r="W987" t="str">
        <f t="shared" si="75"/>
        <v>Vendor Query</v>
      </c>
      <c r="X987" t="str">
        <f t="shared" si="76"/>
        <v>Hr</v>
      </c>
      <c r="Y987" t="str">
        <f t="shared" si="77"/>
        <v>Within SLA</v>
      </c>
      <c r="Z987" t="str">
        <f t="shared" si="78"/>
        <v>Normal</v>
      </c>
      <c r="AA987" t="str" cm="1">
        <f t="array" ref="AA987">_xlfn.IFS(
J987&lt;=K987*0.5,"Excellent",
J987&lt;=K987,"Good",
J987&lt;=K987*1.5,"At Risk",
TRUE,"Critical"
)</f>
        <v>Excellent</v>
      </c>
      <c r="AB987" t="str">
        <f t="shared" si="79"/>
        <v>No Rework</v>
      </c>
    </row>
    <row r="988" spans="1:28" x14ac:dyDescent="0.3">
      <c r="A988" t="s">
        <v>1070</v>
      </c>
      <c r="B988" s="1">
        <v>45696</v>
      </c>
      <c r="C988" t="s">
        <v>95</v>
      </c>
      <c r="D988" t="s">
        <v>41</v>
      </c>
      <c r="E988" t="s">
        <v>74</v>
      </c>
      <c r="F988" t="s">
        <v>24</v>
      </c>
      <c r="G988" t="s">
        <v>25</v>
      </c>
      <c r="H988" t="s">
        <v>75</v>
      </c>
      <c r="I988" t="s">
        <v>88</v>
      </c>
      <c r="J988">
        <v>22.6</v>
      </c>
      <c r="K988">
        <v>24</v>
      </c>
      <c r="L988" t="s">
        <v>28</v>
      </c>
      <c r="M988">
        <v>1</v>
      </c>
      <c r="N988">
        <v>3.9</v>
      </c>
      <c r="O988">
        <v>400</v>
      </c>
      <c r="P988">
        <v>9040</v>
      </c>
      <c r="Q988" t="s">
        <v>57</v>
      </c>
      <c r="R988">
        <v>2</v>
      </c>
      <c r="S988" t="s">
        <v>58</v>
      </c>
      <c r="T988" t="s">
        <v>68</v>
      </c>
      <c r="U988" t="str">
        <f>TRIM(CLEAN(tbl_Operations[[#This Row],[Location]]))</f>
        <v>Bengaluru</v>
      </c>
      <c r="V988" t="str">
        <f>TRIM(CLEAN(tbl_Operations[[#This Row],[Channel]]))</f>
        <v>Email</v>
      </c>
      <c r="W988" t="str">
        <f t="shared" si="75"/>
        <v>System Issue</v>
      </c>
      <c r="X988" t="str">
        <f t="shared" si="76"/>
        <v>Sales</v>
      </c>
      <c r="Y988" t="str">
        <f t="shared" si="77"/>
        <v>Within SLA</v>
      </c>
      <c r="Z988" t="str">
        <f t="shared" si="78"/>
        <v>Normal</v>
      </c>
      <c r="AA988" t="str" cm="1">
        <f t="array" ref="AA988">_xlfn.IFS(
J988&lt;=K988*0.5,"Excellent",
J988&lt;=K988,"Good",
J988&lt;=K988*1.5,"At Risk",
TRUE,"Critical"
)</f>
        <v>Good</v>
      </c>
      <c r="AB988" t="str">
        <f t="shared" si="79"/>
        <v>Reworked</v>
      </c>
    </row>
    <row r="989" spans="1:28" x14ac:dyDescent="0.3">
      <c r="A989" t="s">
        <v>1071</v>
      </c>
      <c r="B989" s="1">
        <v>45705</v>
      </c>
      <c r="C989" t="s">
        <v>40</v>
      </c>
      <c r="D989" t="s">
        <v>47</v>
      </c>
      <c r="E989" t="s">
        <v>23</v>
      </c>
      <c r="F989" t="s">
        <v>49</v>
      </c>
      <c r="G989" t="s">
        <v>81</v>
      </c>
      <c r="H989" t="s">
        <v>75</v>
      </c>
      <c r="I989" t="s">
        <v>27</v>
      </c>
      <c r="J989">
        <v>7.4</v>
      </c>
      <c r="K989">
        <v>48</v>
      </c>
      <c r="L989" t="s">
        <v>28</v>
      </c>
      <c r="M989">
        <v>1</v>
      </c>
      <c r="N989">
        <v>3.9</v>
      </c>
      <c r="O989">
        <v>280</v>
      </c>
      <c r="P989">
        <v>2072</v>
      </c>
      <c r="Q989" t="s">
        <v>57</v>
      </c>
      <c r="R989">
        <v>2</v>
      </c>
      <c r="S989" t="s">
        <v>58</v>
      </c>
      <c r="T989" t="s">
        <v>31</v>
      </c>
      <c r="U989" t="str">
        <f>TRIM(CLEAN(tbl_Operations[[#This Row],[Location]]))</f>
        <v>Gurugram</v>
      </c>
      <c r="V989" t="str">
        <f>TRIM(CLEAN(tbl_Operations[[#This Row],[Channel]]))</f>
        <v>Phone</v>
      </c>
      <c r="W989" t="str">
        <f t="shared" si="75"/>
        <v>Invoice Query</v>
      </c>
      <c r="X989" t="str">
        <f t="shared" si="76"/>
        <v>Procurement</v>
      </c>
      <c r="Y989" t="str">
        <f t="shared" si="77"/>
        <v>Within SLA</v>
      </c>
      <c r="Z989" t="str">
        <f t="shared" si="78"/>
        <v>Normal</v>
      </c>
      <c r="AA989" t="str" cm="1">
        <f t="array" ref="AA989">_xlfn.IFS(
J989&lt;=K989*0.5,"Excellent",
J989&lt;=K989,"Good",
J989&lt;=K989*1.5,"At Risk",
TRUE,"Critical"
)</f>
        <v>Excellent</v>
      </c>
      <c r="AB989" t="str">
        <f t="shared" si="79"/>
        <v>Reworked</v>
      </c>
    </row>
    <row r="990" spans="1:28" x14ac:dyDescent="0.3">
      <c r="A990" t="s">
        <v>1072</v>
      </c>
      <c r="B990" s="1">
        <v>45785</v>
      </c>
      <c r="C990" t="s">
        <v>77</v>
      </c>
      <c r="D990" t="s">
        <v>22</v>
      </c>
      <c r="E990" t="s">
        <v>35</v>
      </c>
      <c r="F990" t="s">
        <v>49</v>
      </c>
      <c r="G990" t="s">
        <v>25</v>
      </c>
      <c r="H990" t="s">
        <v>75</v>
      </c>
      <c r="I990" t="s">
        <v>27</v>
      </c>
      <c r="J990">
        <v>6</v>
      </c>
      <c r="K990">
        <v>48</v>
      </c>
      <c r="L990" t="s">
        <v>28</v>
      </c>
      <c r="M990">
        <v>1</v>
      </c>
      <c r="N990">
        <v>4.9000000000000004</v>
      </c>
      <c r="O990">
        <v>450</v>
      </c>
      <c r="P990">
        <v>2700</v>
      </c>
      <c r="Q990" t="s">
        <v>44</v>
      </c>
      <c r="R990">
        <v>5</v>
      </c>
      <c r="S990" t="s">
        <v>30</v>
      </c>
      <c r="T990" t="s">
        <v>84</v>
      </c>
      <c r="U990" t="str">
        <f>TRIM(CLEAN(tbl_Operations[[#This Row],[Location]]))</f>
        <v>Noida</v>
      </c>
      <c r="V990" t="str">
        <f>TRIM(CLEAN(tbl_Operations[[#This Row],[Channel]]))</f>
        <v>Email</v>
      </c>
      <c r="W990" t="str">
        <f t="shared" si="75"/>
        <v>Employee Query</v>
      </c>
      <c r="X990" t="str">
        <f t="shared" si="76"/>
        <v>Finance</v>
      </c>
      <c r="Y990" t="str">
        <f t="shared" si="77"/>
        <v>Within SLA</v>
      </c>
      <c r="Z990" t="str">
        <f t="shared" si="78"/>
        <v>Normal</v>
      </c>
      <c r="AA990" t="str" cm="1">
        <f t="array" ref="AA990">_xlfn.IFS(
J990&lt;=K990*0.5,"Excellent",
J990&lt;=K990,"Good",
J990&lt;=K990*1.5,"At Risk",
TRUE,"Critical"
)</f>
        <v>Excellent</v>
      </c>
      <c r="AB990" t="str">
        <f t="shared" si="79"/>
        <v>Reworked</v>
      </c>
    </row>
    <row r="991" spans="1:28" x14ac:dyDescent="0.3">
      <c r="A991" t="s">
        <v>1073</v>
      </c>
      <c r="B991" s="1">
        <v>45727</v>
      </c>
      <c r="C991" t="s">
        <v>40</v>
      </c>
      <c r="D991" t="s">
        <v>47</v>
      </c>
      <c r="E991" t="s">
        <v>56</v>
      </c>
      <c r="F991" t="s">
        <v>49</v>
      </c>
      <c r="G991" t="s">
        <v>42</v>
      </c>
      <c r="H991" t="s">
        <v>50</v>
      </c>
      <c r="I991" t="s">
        <v>27</v>
      </c>
      <c r="J991">
        <v>17.899999999999999</v>
      </c>
      <c r="K991">
        <v>48</v>
      </c>
      <c r="L991" t="s">
        <v>28</v>
      </c>
      <c r="M991">
        <v>1</v>
      </c>
      <c r="N991">
        <v>4</v>
      </c>
      <c r="O991">
        <v>400</v>
      </c>
      <c r="P991">
        <v>7160</v>
      </c>
      <c r="Q991" t="s">
        <v>79</v>
      </c>
      <c r="R991">
        <v>3</v>
      </c>
      <c r="S991" t="s">
        <v>58</v>
      </c>
      <c r="T991" t="s">
        <v>38</v>
      </c>
      <c r="U991" t="str">
        <f>TRIM(CLEAN(tbl_Operations[[#This Row],[Location]]))</f>
        <v>Gurugram</v>
      </c>
      <c r="V991" t="str">
        <f>TRIM(CLEAN(tbl_Operations[[#This Row],[Channel]]))</f>
        <v>Portal</v>
      </c>
      <c r="W991" t="str">
        <f t="shared" si="75"/>
        <v>Vendor Query</v>
      </c>
      <c r="X991" t="str">
        <f t="shared" si="76"/>
        <v>Procurement</v>
      </c>
      <c r="Y991" t="str">
        <f t="shared" si="77"/>
        <v>Within SLA</v>
      </c>
      <c r="Z991" t="str">
        <f t="shared" si="78"/>
        <v>Normal</v>
      </c>
      <c r="AA991" t="str" cm="1">
        <f t="array" ref="AA991">_xlfn.IFS(
J991&lt;=K991*0.5,"Excellent",
J991&lt;=K991,"Good",
J991&lt;=K991*1.5,"At Risk",
TRUE,"Critical"
)</f>
        <v>Excellent</v>
      </c>
      <c r="AB991" t="str">
        <f t="shared" si="79"/>
        <v>Reworked</v>
      </c>
    </row>
    <row r="992" spans="1:28" x14ac:dyDescent="0.3">
      <c r="A992" t="s">
        <v>1074</v>
      </c>
      <c r="B992" s="1">
        <v>45671</v>
      </c>
      <c r="C992" t="s">
        <v>40</v>
      </c>
      <c r="D992" t="s">
        <v>41</v>
      </c>
      <c r="E992" t="s">
        <v>78</v>
      </c>
      <c r="F992" t="s">
        <v>24</v>
      </c>
      <c r="G992" t="s">
        <v>42</v>
      </c>
      <c r="H992" t="s">
        <v>75</v>
      </c>
      <c r="I992" t="s">
        <v>27</v>
      </c>
      <c r="J992">
        <v>17.399999999999999</v>
      </c>
      <c r="K992">
        <v>24</v>
      </c>
      <c r="L992" t="s">
        <v>28</v>
      </c>
      <c r="M992">
        <v>0</v>
      </c>
      <c r="N992">
        <v>4.7</v>
      </c>
      <c r="O992">
        <v>280</v>
      </c>
      <c r="P992">
        <v>4872</v>
      </c>
      <c r="Q992" t="s">
        <v>64</v>
      </c>
      <c r="R992">
        <v>1</v>
      </c>
      <c r="S992" t="s">
        <v>58</v>
      </c>
      <c r="T992" t="s">
        <v>38</v>
      </c>
      <c r="U992" t="str">
        <f>TRIM(CLEAN(tbl_Operations[[#This Row],[Location]]))</f>
        <v>Bengaluru</v>
      </c>
      <c r="V992" t="str">
        <f>TRIM(CLEAN(tbl_Operations[[#This Row],[Channel]]))</f>
        <v>Portal</v>
      </c>
      <c r="W992" t="str">
        <f t="shared" si="75"/>
        <v>Access Request</v>
      </c>
      <c r="X992" t="str">
        <f t="shared" si="76"/>
        <v>Procurement</v>
      </c>
      <c r="Y992" t="str">
        <f t="shared" si="77"/>
        <v>Within SLA</v>
      </c>
      <c r="Z992" t="str">
        <f t="shared" si="78"/>
        <v>Normal</v>
      </c>
      <c r="AA992" t="str" cm="1">
        <f t="array" ref="AA992">_xlfn.IFS(
J992&lt;=K992*0.5,"Excellent",
J992&lt;=K992,"Good",
J992&lt;=K992*1.5,"At Risk",
TRUE,"Critical"
)</f>
        <v>Good</v>
      </c>
      <c r="AB992" t="str">
        <f t="shared" si="79"/>
        <v>No Rework</v>
      </c>
    </row>
    <row r="993" spans="1:28" x14ac:dyDescent="0.3">
      <c r="A993" t="s">
        <v>1075</v>
      </c>
      <c r="B993" s="1">
        <v>45687</v>
      </c>
      <c r="C993" t="s">
        <v>95</v>
      </c>
      <c r="D993" t="s">
        <v>47</v>
      </c>
      <c r="E993" t="s">
        <v>70</v>
      </c>
      <c r="F993" t="s">
        <v>24</v>
      </c>
      <c r="G993" t="s">
        <v>25</v>
      </c>
      <c r="H993" t="s">
        <v>66</v>
      </c>
      <c r="I993" t="s">
        <v>88</v>
      </c>
      <c r="J993">
        <v>21.4</v>
      </c>
      <c r="K993">
        <v>24</v>
      </c>
      <c r="L993" t="s">
        <v>28</v>
      </c>
      <c r="M993">
        <v>1</v>
      </c>
      <c r="N993">
        <v>4.5</v>
      </c>
      <c r="O993">
        <v>450</v>
      </c>
      <c r="P993">
        <v>9630</v>
      </c>
      <c r="Q993" t="s">
        <v>64</v>
      </c>
      <c r="R993">
        <v>1</v>
      </c>
      <c r="S993" t="s">
        <v>58</v>
      </c>
      <c r="T993" t="s">
        <v>84</v>
      </c>
      <c r="U993" t="str">
        <f>TRIM(CLEAN(tbl_Operations[[#This Row],[Location]]))</f>
        <v>Gurugram</v>
      </c>
      <c r="V993" t="str">
        <f>TRIM(CLEAN(tbl_Operations[[#This Row],[Channel]]))</f>
        <v>Email</v>
      </c>
      <c r="W993" t="str">
        <f t="shared" si="75"/>
        <v>Data Correction</v>
      </c>
      <c r="X993" t="str">
        <f t="shared" si="76"/>
        <v>Sales</v>
      </c>
      <c r="Y993" t="str">
        <f t="shared" si="77"/>
        <v>Within SLA</v>
      </c>
      <c r="Z993" t="str">
        <f t="shared" si="78"/>
        <v>Normal</v>
      </c>
      <c r="AA993" t="str" cm="1">
        <f t="array" ref="AA993">_xlfn.IFS(
J993&lt;=K993*0.5,"Excellent",
J993&lt;=K993,"Good",
J993&lt;=K993*1.5,"At Risk",
TRUE,"Critical"
)</f>
        <v>Good</v>
      </c>
      <c r="AB993" t="str">
        <f t="shared" si="79"/>
        <v>Reworked</v>
      </c>
    </row>
    <row r="994" spans="1:28" x14ac:dyDescent="0.3">
      <c r="A994" t="s">
        <v>1076</v>
      </c>
      <c r="B994" s="1">
        <v>45975</v>
      </c>
      <c r="C994" t="s">
        <v>91</v>
      </c>
      <c r="D994" t="s">
        <v>22</v>
      </c>
      <c r="E994" t="s">
        <v>78</v>
      </c>
      <c r="F994" t="s">
        <v>61</v>
      </c>
      <c r="G994" t="s">
        <v>81</v>
      </c>
      <c r="H994" t="s">
        <v>75</v>
      </c>
      <c r="I994" t="s">
        <v>27</v>
      </c>
      <c r="J994">
        <v>5.9</v>
      </c>
      <c r="K994">
        <v>12</v>
      </c>
      <c r="L994" t="s">
        <v>28</v>
      </c>
      <c r="M994">
        <v>0</v>
      </c>
      <c r="N994">
        <v>4.9000000000000004</v>
      </c>
      <c r="O994">
        <v>320</v>
      </c>
      <c r="P994">
        <v>1888</v>
      </c>
      <c r="Q994" t="s">
        <v>67</v>
      </c>
      <c r="R994">
        <v>11</v>
      </c>
      <c r="S994" t="s">
        <v>52</v>
      </c>
      <c r="T994" t="s">
        <v>45</v>
      </c>
      <c r="U994" t="str">
        <f>TRIM(CLEAN(tbl_Operations[[#This Row],[Location]]))</f>
        <v>Noida</v>
      </c>
      <c r="V994" t="str">
        <f>TRIM(CLEAN(tbl_Operations[[#This Row],[Channel]]))</f>
        <v>Phone</v>
      </c>
      <c r="W994" t="str">
        <f t="shared" si="75"/>
        <v>Access Request</v>
      </c>
      <c r="X994" t="str">
        <f t="shared" si="76"/>
        <v>Operations</v>
      </c>
      <c r="Y994" t="str">
        <f t="shared" si="77"/>
        <v>Within SLA</v>
      </c>
      <c r="Z994" t="str">
        <f t="shared" si="78"/>
        <v>Normal</v>
      </c>
      <c r="AA994" t="str" cm="1">
        <f t="array" ref="AA994">_xlfn.IFS(
J994&lt;=K994*0.5,"Excellent",
J994&lt;=K994,"Good",
J994&lt;=K994*1.5,"At Risk",
TRUE,"Critical"
)</f>
        <v>Excellent</v>
      </c>
      <c r="AB994" t="str">
        <f t="shared" si="79"/>
        <v>No Rework</v>
      </c>
    </row>
    <row r="995" spans="1:28" x14ac:dyDescent="0.3">
      <c r="A995" t="s">
        <v>1077</v>
      </c>
      <c r="B995" s="1">
        <v>45829</v>
      </c>
      <c r="C995" t="s">
        <v>77</v>
      </c>
      <c r="D995" t="s">
        <v>22</v>
      </c>
      <c r="E995" t="s">
        <v>74</v>
      </c>
      <c r="F995" t="s">
        <v>24</v>
      </c>
      <c r="G995" t="s">
        <v>81</v>
      </c>
      <c r="H995" t="s">
        <v>75</v>
      </c>
      <c r="I995" t="s">
        <v>27</v>
      </c>
      <c r="J995">
        <v>8.9</v>
      </c>
      <c r="K995">
        <v>24</v>
      </c>
      <c r="L995" t="s">
        <v>28</v>
      </c>
      <c r="M995">
        <v>1</v>
      </c>
      <c r="N995">
        <v>4.4000000000000004</v>
      </c>
      <c r="O995">
        <v>350</v>
      </c>
      <c r="P995">
        <v>3115</v>
      </c>
      <c r="Q995" t="s">
        <v>29</v>
      </c>
      <c r="R995">
        <v>6</v>
      </c>
      <c r="S995" t="s">
        <v>30</v>
      </c>
      <c r="T995" t="s">
        <v>68</v>
      </c>
      <c r="U995" t="str">
        <f>TRIM(CLEAN(tbl_Operations[[#This Row],[Location]]))</f>
        <v>Noida</v>
      </c>
      <c r="V995" t="str">
        <f>TRIM(CLEAN(tbl_Operations[[#This Row],[Channel]]))</f>
        <v>Phone</v>
      </c>
      <c r="W995" t="str">
        <f t="shared" si="75"/>
        <v>System Issue</v>
      </c>
      <c r="X995" t="str">
        <f t="shared" si="76"/>
        <v>Finance</v>
      </c>
      <c r="Y995" t="str">
        <f t="shared" si="77"/>
        <v>Within SLA</v>
      </c>
      <c r="Z995" t="str">
        <f t="shared" si="78"/>
        <v>Normal</v>
      </c>
      <c r="AA995" t="str" cm="1">
        <f t="array" ref="AA995">_xlfn.IFS(
J995&lt;=K995*0.5,"Excellent",
J995&lt;=K995,"Good",
J995&lt;=K995*1.5,"At Risk",
TRUE,"Critical"
)</f>
        <v>Excellent</v>
      </c>
      <c r="AB995" t="str">
        <f t="shared" si="79"/>
        <v>Reworked</v>
      </c>
    </row>
    <row r="996" spans="1:28" x14ac:dyDescent="0.3">
      <c r="A996" t="s">
        <v>1078</v>
      </c>
      <c r="B996" s="1">
        <v>45736</v>
      </c>
      <c r="C996" t="s">
        <v>54</v>
      </c>
      <c r="D996" t="s">
        <v>47</v>
      </c>
      <c r="E996" t="s">
        <v>74</v>
      </c>
      <c r="F996" t="s">
        <v>24</v>
      </c>
      <c r="G996" t="s">
        <v>62</v>
      </c>
      <c r="H996" t="s">
        <v>66</v>
      </c>
      <c r="I996" t="s">
        <v>88</v>
      </c>
      <c r="J996">
        <v>35.200000000000003</v>
      </c>
      <c r="K996">
        <v>24</v>
      </c>
      <c r="L996" t="s">
        <v>63</v>
      </c>
      <c r="M996">
        <v>2</v>
      </c>
      <c r="N996">
        <v>3.2</v>
      </c>
      <c r="O996">
        <v>280</v>
      </c>
      <c r="P996">
        <v>9856</v>
      </c>
      <c r="Q996" t="s">
        <v>79</v>
      </c>
      <c r="R996">
        <v>3</v>
      </c>
      <c r="S996" t="s">
        <v>58</v>
      </c>
      <c r="T996" t="s">
        <v>84</v>
      </c>
      <c r="U996" t="str">
        <f>TRIM(CLEAN(tbl_Operations[[#This Row],[Location]]))</f>
        <v>Gurugram</v>
      </c>
      <c r="V996" t="str">
        <f>TRIM(CLEAN(tbl_Operations[[#This Row],[Channel]]))</f>
        <v>Teams</v>
      </c>
      <c r="W996" t="str">
        <f t="shared" si="75"/>
        <v>System Issue</v>
      </c>
      <c r="X996" t="str">
        <f t="shared" si="76"/>
        <v>Hr</v>
      </c>
      <c r="Y996" t="str">
        <f t="shared" si="77"/>
        <v>SLA Breach</v>
      </c>
      <c r="Z996" t="str">
        <f t="shared" si="78"/>
        <v>Normal</v>
      </c>
      <c r="AA996" t="str" cm="1">
        <f t="array" ref="AA996">_xlfn.IFS(
J996&lt;=K996*0.5,"Excellent",
J996&lt;=K996,"Good",
J996&lt;=K996*1.5,"At Risk",
TRUE,"Critical"
)</f>
        <v>At Risk</v>
      </c>
      <c r="AB996" t="str">
        <f t="shared" si="79"/>
        <v>Reworked</v>
      </c>
    </row>
    <row r="997" spans="1:28" x14ac:dyDescent="0.3">
      <c r="A997" t="s">
        <v>1079</v>
      </c>
      <c r="B997" s="1">
        <v>45669</v>
      </c>
      <c r="C997" t="s">
        <v>77</v>
      </c>
      <c r="D997" t="s">
        <v>60</v>
      </c>
      <c r="E997" t="s">
        <v>35</v>
      </c>
      <c r="F997" t="s">
        <v>49</v>
      </c>
      <c r="G997" t="s">
        <v>62</v>
      </c>
      <c r="H997" t="s">
        <v>66</v>
      </c>
      <c r="I997" t="s">
        <v>27</v>
      </c>
      <c r="J997">
        <v>28.1</v>
      </c>
      <c r="K997">
        <v>48</v>
      </c>
      <c r="L997" t="s">
        <v>28</v>
      </c>
      <c r="M997">
        <v>1</v>
      </c>
      <c r="N997">
        <v>3.8</v>
      </c>
      <c r="O997">
        <v>280</v>
      </c>
      <c r="P997">
        <v>7868</v>
      </c>
      <c r="Q997" t="s">
        <v>64</v>
      </c>
      <c r="R997">
        <v>1</v>
      </c>
      <c r="S997" t="s">
        <v>58</v>
      </c>
      <c r="T997" t="s">
        <v>102</v>
      </c>
      <c r="U997" t="str">
        <f>TRIM(CLEAN(tbl_Operations[[#This Row],[Location]]))</f>
        <v>Pune</v>
      </c>
      <c r="V997" t="str">
        <f>TRIM(CLEAN(tbl_Operations[[#This Row],[Channel]]))</f>
        <v>Teams</v>
      </c>
      <c r="W997" t="str">
        <f t="shared" si="75"/>
        <v>Employee Query</v>
      </c>
      <c r="X997" t="str">
        <f t="shared" si="76"/>
        <v>Finance</v>
      </c>
      <c r="Y997" t="str">
        <f t="shared" si="77"/>
        <v>Within SLA</v>
      </c>
      <c r="Z997" t="str">
        <f t="shared" si="78"/>
        <v>Normal</v>
      </c>
      <c r="AA997" t="str" cm="1">
        <f t="array" ref="AA997">_xlfn.IFS(
J997&lt;=K997*0.5,"Excellent",
J997&lt;=K997,"Good",
J997&lt;=K997*1.5,"At Risk",
TRUE,"Critical"
)</f>
        <v>Good</v>
      </c>
      <c r="AB997" t="str">
        <f t="shared" si="79"/>
        <v>Reworked</v>
      </c>
    </row>
    <row r="998" spans="1:28" x14ac:dyDescent="0.3">
      <c r="A998" t="s">
        <v>1080</v>
      </c>
      <c r="B998" s="1">
        <v>45892</v>
      </c>
      <c r="C998" t="s">
        <v>21</v>
      </c>
      <c r="D998" t="s">
        <v>47</v>
      </c>
      <c r="E998" t="s">
        <v>23</v>
      </c>
      <c r="F998" t="s">
        <v>49</v>
      </c>
      <c r="G998" t="s">
        <v>42</v>
      </c>
      <c r="H998" t="s">
        <v>66</v>
      </c>
      <c r="I998" t="s">
        <v>27</v>
      </c>
      <c r="J998">
        <v>8.1999999999999993</v>
      </c>
      <c r="K998">
        <v>48</v>
      </c>
      <c r="L998" t="s">
        <v>28</v>
      </c>
      <c r="M998">
        <v>1</v>
      </c>
      <c r="N998">
        <v>3.9</v>
      </c>
      <c r="O998">
        <v>350</v>
      </c>
      <c r="P998">
        <v>2870</v>
      </c>
      <c r="Q998" t="s">
        <v>36</v>
      </c>
      <c r="R998">
        <v>8</v>
      </c>
      <c r="S998" t="s">
        <v>37</v>
      </c>
      <c r="T998" t="s">
        <v>68</v>
      </c>
      <c r="U998" t="str">
        <f>TRIM(CLEAN(tbl_Operations[[#This Row],[Location]]))</f>
        <v>Gurugram</v>
      </c>
      <c r="V998" t="str">
        <f>TRIM(CLEAN(tbl_Operations[[#This Row],[Channel]]))</f>
        <v>Portal</v>
      </c>
      <c r="W998" t="str">
        <f t="shared" si="75"/>
        <v>Invoice Query</v>
      </c>
      <c r="X998" t="str">
        <f t="shared" si="76"/>
        <v>Customer Support</v>
      </c>
      <c r="Y998" t="str">
        <f t="shared" si="77"/>
        <v>Within SLA</v>
      </c>
      <c r="Z998" t="str">
        <f t="shared" si="78"/>
        <v>Normal</v>
      </c>
      <c r="AA998" t="str" cm="1">
        <f t="array" ref="AA998">_xlfn.IFS(
J998&lt;=K998*0.5,"Excellent",
J998&lt;=K998,"Good",
J998&lt;=K998*1.5,"At Risk",
TRUE,"Critical"
)</f>
        <v>Excellent</v>
      </c>
      <c r="AB998" t="str">
        <f t="shared" si="79"/>
        <v>Reworked</v>
      </c>
    </row>
    <row r="999" spans="1:28" x14ac:dyDescent="0.3">
      <c r="A999" t="s">
        <v>1081</v>
      </c>
      <c r="B999" s="1">
        <v>45686</v>
      </c>
      <c r="C999" t="s">
        <v>77</v>
      </c>
      <c r="D999" t="s">
        <v>73</v>
      </c>
      <c r="E999" t="s">
        <v>35</v>
      </c>
      <c r="F999" t="s">
        <v>24</v>
      </c>
      <c r="G999" t="s">
        <v>81</v>
      </c>
      <c r="H999" t="s">
        <v>26</v>
      </c>
      <c r="I999" t="s">
        <v>27</v>
      </c>
      <c r="J999">
        <v>6.5</v>
      </c>
      <c r="K999">
        <v>24</v>
      </c>
      <c r="L999" t="s">
        <v>28</v>
      </c>
      <c r="M999">
        <v>0</v>
      </c>
      <c r="N999">
        <v>5</v>
      </c>
      <c r="O999">
        <v>280</v>
      </c>
      <c r="P999">
        <v>1820</v>
      </c>
      <c r="Q999" t="s">
        <v>64</v>
      </c>
      <c r="R999">
        <v>1</v>
      </c>
      <c r="S999" t="s">
        <v>58</v>
      </c>
      <c r="T999" t="s">
        <v>86</v>
      </c>
      <c r="U999" t="str">
        <f>TRIM(CLEAN(tbl_Operations[[#This Row],[Location]]))</f>
        <v>Chennai</v>
      </c>
      <c r="V999" t="str">
        <f>TRIM(CLEAN(tbl_Operations[[#This Row],[Channel]]))</f>
        <v>Phone</v>
      </c>
      <c r="W999" t="str">
        <f t="shared" si="75"/>
        <v>Employee Query</v>
      </c>
      <c r="X999" t="str">
        <f t="shared" si="76"/>
        <v>Finance</v>
      </c>
      <c r="Y999" t="str">
        <f t="shared" si="77"/>
        <v>Within SLA</v>
      </c>
      <c r="Z999" t="str">
        <f t="shared" si="78"/>
        <v>Normal</v>
      </c>
      <c r="AA999" t="str" cm="1">
        <f t="array" ref="AA999">_xlfn.IFS(
J999&lt;=K999*0.5,"Excellent",
J999&lt;=K999,"Good",
J999&lt;=K999*1.5,"At Risk",
TRUE,"Critical"
)</f>
        <v>Excellent</v>
      </c>
      <c r="AB999" t="str">
        <f t="shared" si="79"/>
        <v>No Rework</v>
      </c>
    </row>
    <row r="1000" spans="1:28" x14ac:dyDescent="0.3">
      <c r="A1000" t="s">
        <v>1082</v>
      </c>
      <c r="B1000" s="1">
        <v>45748</v>
      </c>
      <c r="C1000" t="s">
        <v>77</v>
      </c>
      <c r="D1000" t="s">
        <v>47</v>
      </c>
      <c r="E1000" t="s">
        <v>23</v>
      </c>
      <c r="F1000" t="s">
        <v>24</v>
      </c>
      <c r="G1000" t="s">
        <v>62</v>
      </c>
      <c r="H1000" t="s">
        <v>43</v>
      </c>
      <c r="I1000" t="s">
        <v>101</v>
      </c>
      <c r="J1000">
        <v>20.9</v>
      </c>
      <c r="K1000">
        <v>24</v>
      </c>
      <c r="L1000" t="s">
        <v>28</v>
      </c>
      <c r="M1000">
        <v>0</v>
      </c>
      <c r="N1000">
        <v>5</v>
      </c>
      <c r="O1000">
        <v>320</v>
      </c>
      <c r="P1000">
        <v>6688</v>
      </c>
      <c r="Q1000" t="s">
        <v>89</v>
      </c>
      <c r="R1000">
        <v>4</v>
      </c>
      <c r="S1000" t="s">
        <v>30</v>
      </c>
      <c r="T1000" t="s">
        <v>38</v>
      </c>
      <c r="U1000" t="str">
        <f>TRIM(CLEAN(tbl_Operations[[#This Row],[Location]]))</f>
        <v>Gurugram</v>
      </c>
      <c r="V1000" t="str">
        <f>TRIM(CLEAN(tbl_Operations[[#This Row],[Channel]]))</f>
        <v>Teams</v>
      </c>
      <c r="W1000" t="str">
        <f t="shared" si="75"/>
        <v>Invoice Query</v>
      </c>
      <c r="X1000" t="str">
        <f t="shared" si="76"/>
        <v>Finance</v>
      </c>
      <c r="Y1000" t="str">
        <f t="shared" si="77"/>
        <v>Within SLA</v>
      </c>
      <c r="Z1000" t="str">
        <f t="shared" si="78"/>
        <v>Normal</v>
      </c>
      <c r="AA1000" t="str" cm="1">
        <f t="array" ref="AA1000">_xlfn.IFS(
J1000&lt;=K1000*0.5,"Excellent",
J1000&lt;=K1000,"Good",
J1000&lt;=K1000*1.5,"At Risk",
TRUE,"Critical"
)</f>
        <v>Good</v>
      </c>
      <c r="AB1000" t="str">
        <f t="shared" si="79"/>
        <v>No Rework</v>
      </c>
    </row>
    <row r="1001" spans="1:28" x14ac:dyDescent="0.3">
      <c r="A1001" t="s">
        <v>1083</v>
      </c>
      <c r="B1001" s="1">
        <v>45823</v>
      </c>
      <c r="C1001" t="s">
        <v>77</v>
      </c>
      <c r="D1001" t="s">
        <v>22</v>
      </c>
      <c r="E1001" t="s">
        <v>78</v>
      </c>
      <c r="F1001" t="s">
        <v>49</v>
      </c>
      <c r="G1001" t="s">
        <v>81</v>
      </c>
      <c r="H1001" t="s">
        <v>26</v>
      </c>
      <c r="I1001" t="s">
        <v>101</v>
      </c>
      <c r="J1001">
        <v>6.7</v>
      </c>
      <c r="K1001">
        <v>48</v>
      </c>
      <c r="L1001" t="s">
        <v>28</v>
      </c>
      <c r="M1001">
        <v>2</v>
      </c>
      <c r="N1001">
        <v>4.3</v>
      </c>
      <c r="O1001">
        <v>450</v>
      </c>
      <c r="P1001">
        <v>3015</v>
      </c>
      <c r="Q1001" t="s">
        <v>29</v>
      </c>
      <c r="R1001">
        <v>6</v>
      </c>
      <c r="S1001" t="s">
        <v>30</v>
      </c>
      <c r="T1001" t="s">
        <v>102</v>
      </c>
      <c r="U1001" t="str">
        <f>TRIM(CLEAN(tbl_Operations[[#This Row],[Location]]))</f>
        <v>Noida</v>
      </c>
      <c r="V1001" t="str">
        <f>TRIM(CLEAN(tbl_Operations[[#This Row],[Channel]]))</f>
        <v>Phone</v>
      </c>
      <c r="W1001" t="str">
        <f t="shared" si="75"/>
        <v>Access Request</v>
      </c>
      <c r="X1001" t="str">
        <f t="shared" si="76"/>
        <v>Finance</v>
      </c>
      <c r="Y1001" t="str">
        <f t="shared" si="77"/>
        <v>Within SLA</v>
      </c>
      <c r="Z1001" t="str">
        <f t="shared" si="78"/>
        <v>Normal</v>
      </c>
      <c r="AA1001" t="str" cm="1">
        <f t="array" ref="AA1001">_xlfn.IFS(
J1001&lt;=K1001*0.5,"Excellent",
J1001&lt;=K1001,"Good",
J1001&lt;=K1001*1.5,"At Risk",
TRUE,"Critical"
)</f>
        <v>Excellent</v>
      </c>
      <c r="AB1001" t="str">
        <f t="shared" si="79"/>
        <v>Reworked</v>
      </c>
    </row>
    <row r="1002" spans="1:28" x14ac:dyDescent="0.3">
      <c r="A1002" t="s">
        <v>1084</v>
      </c>
      <c r="B1002" s="1">
        <v>45967</v>
      </c>
      <c r="C1002" t="s">
        <v>91</v>
      </c>
      <c r="D1002" t="s">
        <v>73</v>
      </c>
      <c r="E1002" t="s">
        <v>23</v>
      </c>
      <c r="F1002" t="s">
        <v>49</v>
      </c>
      <c r="G1002" t="s">
        <v>25</v>
      </c>
      <c r="H1002" t="s">
        <v>43</v>
      </c>
      <c r="I1002" t="s">
        <v>27</v>
      </c>
      <c r="J1002">
        <v>17.600000000000001</v>
      </c>
      <c r="K1002">
        <v>48</v>
      </c>
      <c r="L1002" t="s">
        <v>28</v>
      </c>
      <c r="M1002">
        <v>0</v>
      </c>
      <c r="N1002">
        <v>4.0999999999999996</v>
      </c>
      <c r="O1002">
        <v>450</v>
      </c>
      <c r="P1002">
        <v>7920</v>
      </c>
      <c r="Q1002" t="s">
        <v>67</v>
      </c>
      <c r="R1002">
        <v>11</v>
      </c>
      <c r="S1002" t="s">
        <v>52</v>
      </c>
      <c r="T1002" t="s">
        <v>84</v>
      </c>
      <c r="U1002" t="str">
        <f>TRIM(CLEAN(tbl_Operations[[#This Row],[Location]]))</f>
        <v>Chennai</v>
      </c>
      <c r="V1002" t="str">
        <f>TRIM(CLEAN(tbl_Operations[[#This Row],[Channel]]))</f>
        <v>Email</v>
      </c>
      <c r="W1002" t="str">
        <f t="shared" si="75"/>
        <v>Invoice Query</v>
      </c>
      <c r="X1002" t="str">
        <f t="shared" si="76"/>
        <v>Operations</v>
      </c>
      <c r="Y1002" t="str">
        <f t="shared" si="77"/>
        <v>Within SLA</v>
      </c>
      <c r="Z1002" t="str">
        <f t="shared" si="78"/>
        <v>Normal</v>
      </c>
      <c r="AA1002" t="str" cm="1">
        <f t="array" ref="AA1002">_xlfn.IFS(
J1002&lt;=K1002*0.5,"Excellent",
J1002&lt;=K1002,"Good",
J1002&lt;=K1002*1.5,"At Risk",
TRUE,"Critical"
)</f>
        <v>Excellent</v>
      </c>
      <c r="AB1002" t="str">
        <f t="shared" si="79"/>
        <v>No Rework</v>
      </c>
    </row>
    <row r="1003" spans="1:28" x14ac:dyDescent="0.3">
      <c r="A1003" t="s">
        <v>1085</v>
      </c>
      <c r="B1003" s="1">
        <v>45871</v>
      </c>
      <c r="C1003" t="s">
        <v>77</v>
      </c>
      <c r="D1003" t="s">
        <v>22</v>
      </c>
      <c r="E1003" t="s">
        <v>56</v>
      </c>
      <c r="F1003" t="s">
        <v>61</v>
      </c>
      <c r="G1003" t="s">
        <v>81</v>
      </c>
      <c r="H1003" t="s">
        <v>66</v>
      </c>
      <c r="I1003" t="s">
        <v>27</v>
      </c>
      <c r="J1003">
        <v>5.9</v>
      </c>
      <c r="K1003">
        <v>12</v>
      </c>
      <c r="L1003" t="s">
        <v>28</v>
      </c>
      <c r="M1003">
        <v>1</v>
      </c>
      <c r="N1003">
        <v>4.5</v>
      </c>
      <c r="O1003">
        <v>450</v>
      </c>
      <c r="P1003">
        <v>2655</v>
      </c>
      <c r="Q1003" t="s">
        <v>36</v>
      </c>
      <c r="R1003">
        <v>8</v>
      </c>
      <c r="S1003" t="s">
        <v>37</v>
      </c>
      <c r="T1003" t="s">
        <v>68</v>
      </c>
      <c r="U1003" t="str">
        <f>TRIM(CLEAN(tbl_Operations[[#This Row],[Location]]))</f>
        <v>Noida</v>
      </c>
      <c r="V1003" t="str">
        <f>TRIM(CLEAN(tbl_Operations[[#This Row],[Channel]]))</f>
        <v>Phone</v>
      </c>
      <c r="W1003" t="str">
        <f t="shared" si="75"/>
        <v>Vendor Query</v>
      </c>
      <c r="X1003" t="str">
        <f t="shared" si="76"/>
        <v>Finance</v>
      </c>
      <c r="Y1003" t="str">
        <f t="shared" si="77"/>
        <v>Within SLA</v>
      </c>
      <c r="Z1003" t="str">
        <f t="shared" si="78"/>
        <v>Normal</v>
      </c>
      <c r="AA1003" t="str" cm="1">
        <f t="array" ref="AA1003">_xlfn.IFS(
J1003&lt;=K1003*0.5,"Excellent",
J1003&lt;=K1003,"Good",
J1003&lt;=K1003*1.5,"At Risk",
TRUE,"Critical"
)</f>
        <v>Excellent</v>
      </c>
      <c r="AB1003" t="str">
        <f t="shared" si="79"/>
        <v>Reworked</v>
      </c>
    </row>
    <row r="1004" spans="1:28" x14ac:dyDescent="0.3">
      <c r="A1004" t="s">
        <v>1086</v>
      </c>
      <c r="B1004" s="1">
        <v>45869</v>
      </c>
      <c r="C1004" t="s">
        <v>95</v>
      </c>
      <c r="D1004" t="s">
        <v>73</v>
      </c>
      <c r="E1004" t="s">
        <v>56</v>
      </c>
      <c r="F1004" t="s">
        <v>24</v>
      </c>
      <c r="G1004" t="s">
        <v>62</v>
      </c>
      <c r="H1004" t="s">
        <v>75</v>
      </c>
      <c r="I1004" t="s">
        <v>27</v>
      </c>
      <c r="J1004">
        <v>3</v>
      </c>
      <c r="K1004">
        <v>24</v>
      </c>
      <c r="L1004" t="s">
        <v>28</v>
      </c>
      <c r="M1004">
        <v>0</v>
      </c>
      <c r="N1004">
        <v>4.4000000000000004</v>
      </c>
      <c r="O1004">
        <v>320</v>
      </c>
      <c r="P1004">
        <v>960</v>
      </c>
      <c r="Q1004" t="s">
        <v>114</v>
      </c>
      <c r="R1004">
        <v>7</v>
      </c>
      <c r="S1004" t="s">
        <v>37</v>
      </c>
      <c r="T1004" t="s">
        <v>84</v>
      </c>
      <c r="U1004" t="str">
        <f>TRIM(CLEAN(tbl_Operations[[#This Row],[Location]]))</f>
        <v>Chennai</v>
      </c>
      <c r="V1004" t="str">
        <f>TRIM(CLEAN(tbl_Operations[[#This Row],[Channel]]))</f>
        <v>Teams</v>
      </c>
      <c r="W1004" t="str">
        <f t="shared" si="75"/>
        <v>Vendor Query</v>
      </c>
      <c r="X1004" t="str">
        <f t="shared" si="76"/>
        <v>Sales</v>
      </c>
      <c r="Y1004" t="str">
        <f t="shared" si="77"/>
        <v>Within SLA</v>
      </c>
      <c r="Z1004" t="str">
        <f t="shared" si="78"/>
        <v>Normal</v>
      </c>
      <c r="AA1004" t="str" cm="1">
        <f t="array" ref="AA1004">_xlfn.IFS(
J1004&lt;=K1004*0.5,"Excellent",
J1004&lt;=K1004,"Good",
J1004&lt;=K1004*1.5,"At Risk",
TRUE,"Critical"
)</f>
        <v>Excellent</v>
      </c>
      <c r="AB1004" t="str">
        <f t="shared" si="79"/>
        <v>No Rework</v>
      </c>
    </row>
    <row r="1005" spans="1:28" x14ac:dyDescent="0.3">
      <c r="A1005" t="s">
        <v>1087</v>
      </c>
      <c r="B1005" s="1">
        <v>45873</v>
      </c>
      <c r="C1005" t="s">
        <v>40</v>
      </c>
      <c r="D1005" t="s">
        <v>22</v>
      </c>
      <c r="E1005" t="s">
        <v>35</v>
      </c>
      <c r="F1005" t="s">
        <v>49</v>
      </c>
      <c r="G1005" t="s">
        <v>25</v>
      </c>
      <c r="H1005" t="s">
        <v>43</v>
      </c>
      <c r="I1005" t="s">
        <v>27</v>
      </c>
      <c r="J1005">
        <v>6.2</v>
      </c>
      <c r="K1005">
        <v>48</v>
      </c>
      <c r="L1005" t="s">
        <v>28</v>
      </c>
      <c r="M1005">
        <v>0</v>
      </c>
      <c r="N1005">
        <v>4.8</v>
      </c>
      <c r="O1005">
        <v>280</v>
      </c>
      <c r="P1005">
        <v>1736</v>
      </c>
      <c r="Q1005" t="s">
        <v>36</v>
      </c>
      <c r="R1005">
        <v>8</v>
      </c>
      <c r="S1005" t="s">
        <v>37</v>
      </c>
      <c r="T1005" t="s">
        <v>31</v>
      </c>
      <c r="U1005" t="str">
        <f>TRIM(CLEAN(tbl_Operations[[#This Row],[Location]]))</f>
        <v>Noida</v>
      </c>
      <c r="V1005" t="str">
        <f>TRIM(CLEAN(tbl_Operations[[#This Row],[Channel]]))</f>
        <v>Email</v>
      </c>
      <c r="W1005" t="str">
        <f t="shared" si="75"/>
        <v>Employee Query</v>
      </c>
      <c r="X1005" t="str">
        <f t="shared" si="76"/>
        <v>Procurement</v>
      </c>
      <c r="Y1005" t="str">
        <f t="shared" si="77"/>
        <v>Within SLA</v>
      </c>
      <c r="Z1005" t="str">
        <f t="shared" si="78"/>
        <v>Normal</v>
      </c>
      <c r="AA1005" t="str" cm="1">
        <f t="array" ref="AA1005">_xlfn.IFS(
J1005&lt;=K1005*0.5,"Excellent",
J1005&lt;=K1005,"Good",
J1005&lt;=K1005*1.5,"At Risk",
TRUE,"Critical"
)</f>
        <v>Excellent</v>
      </c>
      <c r="AB1005" t="str">
        <f t="shared" si="79"/>
        <v>No Rework</v>
      </c>
    </row>
    <row r="1006" spans="1:28" x14ac:dyDescent="0.3">
      <c r="A1006" t="s">
        <v>1088</v>
      </c>
      <c r="B1006" s="1">
        <v>45734</v>
      </c>
      <c r="C1006" t="s">
        <v>40</v>
      </c>
      <c r="D1006" t="s">
        <v>47</v>
      </c>
      <c r="E1006" t="s">
        <v>48</v>
      </c>
      <c r="F1006" t="s">
        <v>49</v>
      </c>
      <c r="G1006" t="s">
        <v>62</v>
      </c>
      <c r="H1006" t="s">
        <v>43</v>
      </c>
      <c r="I1006" t="s">
        <v>27</v>
      </c>
      <c r="J1006">
        <v>3.2</v>
      </c>
      <c r="K1006">
        <v>48</v>
      </c>
      <c r="L1006" t="s">
        <v>28</v>
      </c>
      <c r="M1006">
        <v>1</v>
      </c>
      <c r="N1006">
        <v>4.7</v>
      </c>
      <c r="O1006">
        <v>400</v>
      </c>
      <c r="P1006">
        <v>1280</v>
      </c>
      <c r="Q1006" t="s">
        <v>79</v>
      </c>
      <c r="R1006">
        <v>3</v>
      </c>
      <c r="S1006" t="s">
        <v>58</v>
      </c>
      <c r="T1006" t="s">
        <v>38</v>
      </c>
      <c r="U1006" t="str">
        <f>TRIM(CLEAN(tbl_Operations[[#This Row],[Location]]))</f>
        <v>Gurugram</v>
      </c>
      <c r="V1006" t="str">
        <f>TRIM(CLEAN(tbl_Operations[[#This Row],[Channel]]))</f>
        <v>Teams</v>
      </c>
      <c r="W1006" t="str">
        <f t="shared" si="75"/>
        <v>Compliance Request</v>
      </c>
      <c r="X1006" t="str">
        <f t="shared" si="76"/>
        <v>Procurement</v>
      </c>
      <c r="Y1006" t="str">
        <f t="shared" si="77"/>
        <v>Within SLA</v>
      </c>
      <c r="Z1006" t="str">
        <f t="shared" si="78"/>
        <v>Normal</v>
      </c>
      <c r="AA1006" t="str" cm="1">
        <f t="array" ref="AA1006">_xlfn.IFS(
J1006&lt;=K1006*0.5,"Excellent",
J1006&lt;=K1006,"Good",
J1006&lt;=K1006*1.5,"At Risk",
TRUE,"Critical"
)</f>
        <v>Excellent</v>
      </c>
      <c r="AB1006" t="str">
        <f t="shared" si="79"/>
        <v>Reworked</v>
      </c>
    </row>
    <row r="1007" spans="1:28" x14ac:dyDescent="0.3">
      <c r="A1007" t="s">
        <v>1089</v>
      </c>
      <c r="B1007" s="1">
        <v>45939</v>
      </c>
      <c r="C1007" t="s">
        <v>40</v>
      </c>
      <c r="D1007" t="s">
        <v>41</v>
      </c>
      <c r="E1007" t="s">
        <v>48</v>
      </c>
      <c r="F1007" t="s">
        <v>49</v>
      </c>
      <c r="G1007" t="s">
        <v>25</v>
      </c>
      <c r="H1007" t="s">
        <v>75</v>
      </c>
      <c r="I1007" t="s">
        <v>27</v>
      </c>
      <c r="J1007">
        <v>7.6</v>
      </c>
      <c r="K1007">
        <v>48</v>
      </c>
      <c r="L1007" t="s">
        <v>28</v>
      </c>
      <c r="M1007">
        <v>0</v>
      </c>
      <c r="N1007">
        <v>4.3</v>
      </c>
      <c r="O1007">
        <v>450</v>
      </c>
      <c r="P1007">
        <v>3420</v>
      </c>
      <c r="Q1007" t="s">
        <v>51</v>
      </c>
      <c r="R1007">
        <v>10</v>
      </c>
      <c r="S1007" t="s">
        <v>52</v>
      </c>
      <c r="T1007" t="s">
        <v>84</v>
      </c>
      <c r="U1007" t="str">
        <f>TRIM(CLEAN(tbl_Operations[[#This Row],[Location]]))</f>
        <v>Bengaluru</v>
      </c>
      <c r="V1007" t="str">
        <f>TRIM(CLEAN(tbl_Operations[[#This Row],[Channel]]))</f>
        <v>Email</v>
      </c>
      <c r="W1007" t="str">
        <f t="shared" si="75"/>
        <v>Compliance Request</v>
      </c>
      <c r="X1007" t="str">
        <f t="shared" si="76"/>
        <v>Procurement</v>
      </c>
      <c r="Y1007" t="str">
        <f t="shared" si="77"/>
        <v>Within SLA</v>
      </c>
      <c r="Z1007" t="str">
        <f t="shared" si="78"/>
        <v>Normal</v>
      </c>
      <c r="AA1007" t="str" cm="1">
        <f t="array" ref="AA1007">_xlfn.IFS(
J1007&lt;=K1007*0.5,"Excellent",
J1007&lt;=K1007,"Good",
J1007&lt;=K1007*1.5,"At Risk",
TRUE,"Critical"
)</f>
        <v>Excellent</v>
      </c>
      <c r="AB1007" t="str">
        <f t="shared" si="79"/>
        <v>No Rework</v>
      </c>
    </row>
    <row r="1008" spans="1:28" x14ac:dyDescent="0.3">
      <c r="A1008" t="s">
        <v>1090</v>
      </c>
      <c r="B1008" s="1">
        <v>45806</v>
      </c>
      <c r="C1008" t="s">
        <v>33</v>
      </c>
      <c r="D1008" t="s">
        <v>41</v>
      </c>
      <c r="E1008" t="s">
        <v>92</v>
      </c>
      <c r="F1008" t="s">
        <v>61</v>
      </c>
      <c r="G1008" t="s">
        <v>25</v>
      </c>
      <c r="H1008" t="s">
        <v>50</v>
      </c>
      <c r="I1008" t="s">
        <v>27</v>
      </c>
      <c r="J1008">
        <v>1.3</v>
      </c>
      <c r="K1008">
        <v>12</v>
      </c>
      <c r="L1008" t="s">
        <v>28</v>
      </c>
      <c r="M1008">
        <v>0</v>
      </c>
      <c r="N1008">
        <v>4.8</v>
      </c>
      <c r="O1008">
        <v>350</v>
      </c>
      <c r="P1008">
        <v>455</v>
      </c>
      <c r="Q1008" t="s">
        <v>44</v>
      </c>
      <c r="R1008">
        <v>5</v>
      </c>
      <c r="S1008" t="s">
        <v>30</v>
      </c>
      <c r="T1008" t="s">
        <v>84</v>
      </c>
      <c r="U1008" t="str">
        <f>TRIM(CLEAN(tbl_Operations[[#This Row],[Location]]))</f>
        <v>Bengaluru</v>
      </c>
      <c r="V1008" t="str">
        <f>TRIM(CLEAN(tbl_Operations[[#This Row],[Channel]]))</f>
        <v>Email</v>
      </c>
      <c r="W1008" t="str">
        <f t="shared" si="75"/>
        <v>Report Request</v>
      </c>
      <c r="X1008" t="str">
        <f t="shared" si="76"/>
        <v>It</v>
      </c>
      <c r="Y1008" t="str">
        <f t="shared" si="77"/>
        <v>Within SLA</v>
      </c>
      <c r="Z1008" t="str">
        <f t="shared" si="78"/>
        <v>Normal</v>
      </c>
      <c r="AA1008" t="str" cm="1">
        <f t="array" ref="AA1008">_xlfn.IFS(
J1008&lt;=K1008*0.5,"Excellent",
J1008&lt;=K1008,"Good",
J1008&lt;=K1008*1.5,"At Risk",
TRUE,"Critical"
)</f>
        <v>Excellent</v>
      </c>
      <c r="AB1008" t="str">
        <f t="shared" si="79"/>
        <v>No Rework</v>
      </c>
    </row>
    <row r="1009" spans="1:28" x14ac:dyDescent="0.3">
      <c r="A1009" t="s">
        <v>1091</v>
      </c>
      <c r="B1009" s="1">
        <v>45993</v>
      </c>
      <c r="C1009" t="s">
        <v>21</v>
      </c>
      <c r="D1009" t="s">
        <v>60</v>
      </c>
      <c r="E1009" t="s">
        <v>5094</v>
      </c>
      <c r="F1009" t="s">
        <v>49</v>
      </c>
      <c r="G1009" t="s">
        <v>25</v>
      </c>
      <c r="H1009" t="s">
        <v>66</v>
      </c>
      <c r="I1009" t="s">
        <v>88</v>
      </c>
      <c r="J1009">
        <v>13.9</v>
      </c>
      <c r="K1009">
        <v>48</v>
      </c>
      <c r="L1009" t="s">
        <v>28</v>
      </c>
      <c r="M1009">
        <v>3</v>
      </c>
      <c r="N1009">
        <v>4.2</v>
      </c>
      <c r="O1009">
        <v>280</v>
      </c>
      <c r="P1009">
        <v>3892</v>
      </c>
      <c r="Q1009" t="s">
        <v>71</v>
      </c>
      <c r="R1009">
        <v>12</v>
      </c>
      <c r="S1009" t="s">
        <v>52</v>
      </c>
      <c r="T1009" t="s">
        <v>38</v>
      </c>
      <c r="U1009" t="str">
        <f>TRIM(CLEAN(tbl_Operations[[#This Row],[Location]]))</f>
        <v>Pune</v>
      </c>
      <c r="V1009" t="str">
        <f>TRIM(CLEAN(tbl_Operations[[#This Row],[Channel]]))</f>
        <v>Email</v>
      </c>
      <c r="W1009" t="str">
        <f t="shared" si="75"/>
        <v>Unknown</v>
      </c>
      <c r="X1009" t="str">
        <f t="shared" si="76"/>
        <v>Customer Support</v>
      </c>
      <c r="Y1009" t="str">
        <f t="shared" si="77"/>
        <v>Within SLA</v>
      </c>
      <c r="Z1009" t="str">
        <f t="shared" si="78"/>
        <v>Normal</v>
      </c>
      <c r="AA1009" t="str" cm="1">
        <f t="array" ref="AA1009">_xlfn.IFS(
J1009&lt;=K1009*0.5,"Excellent",
J1009&lt;=K1009,"Good",
J1009&lt;=K1009*1.5,"At Risk",
TRUE,"Critical"
)</f>
        <v>Excellent</v>
      </c>
      <c r="AB1009" t="str">
        <f t="shared" si="79"/>
        <v>Reworked</v>
      </c>
    </row>
    <row r="1010" spans="1:28" x14ac:dyDescent="0.3">
      <c r="A1010" t="s">
        <v>1092</v>
      </c>
      <c r="B1010" s="1">
        <v>45961</v>
      </c>
      <c r="C1010" t="s">
        <v>33</v>
      </c>
      <c r="D1010" t="s">
        <v>73</v>
      </c>
      <c r="E1010" t="s">
        <v>78</v>
      </c>
      <c r="F1010" t="s">
        <v>61</v>
      </c>
      <c r="G1010" t="s">
        <v>25</v>
      </c>
      <c r="H1010" t="s">
        <v>43</v>
      </c>
      <c r="I1010" t="s">
        <v>27</v>
      </c>
      <c r="J1010">
        <v>4.9000000000000004</v>
      </c>
      <c r="K1010">
        <v>12</v>
      </c>
      <c r="L1010" t="s">
        <v>28</v>
      </c>
      <c r="M1010">
        <v>1</v>
      </c>
      <c r="N1010">
        <v>4.7</v>
      </c>
      <c r="O1010">
        <v>320</v>
      </c>
      <c r="P1010">
        <v>1568</v>
      </c>
      <c r="Q1010" t="s">
        <v>51</v>
      </c>
      <c r="R1010">
        <v>10</v>
      </c>
      <c r="S1010" t="s">
        <v>52</v>
      </c>
      <c r="T1010" t="s">
        <v>45</v>
      </c>
      <c r="U1010" t="str">
        <f>TRIM(CLEAN(tbl_Operations[[#This Row],[Location]]))</f>
        <v>Chennai</v>
      </c>
      <c r="V1010" t="str">
        <f>TRIM(CLEAN(tbl_Operations[[#This Row],[Channel]]))</f>
        <v>Email</v>
      </c>
      <c r="W1010" t="str">
        <f t="shared" si="75"/>
        <v>Access Request</v>
      </c>
      <c r="X1010" t="str">
        <f t="shared" si="76"/>
        <v>It</v>
      </c>
      <c r="Y1010" t="str">
        <f t="shared" si="77"/>
        <v>Within SLA</v>
      </c>
      <c r="Z1010" t="str">
        <f t="shared" si="78"/>
        <v>Normal</v>
      </c>
      <c r="AA1010" t="str" cm="1">
        <f t="array" ref="AA1010">_xlfn.IFS(
J1010&lt;=K1010*0.5,"Excellent",
J1010&lt;=K1010,"Good",
J1010&lt;=K1010*1.5,"At Risk",
TRUE,"Critical"
)</f>
        <v>Excellent</v>
      </c>
      <c r="AB1010" t="str">
        <f t="shared" si="79"/>
        <v>Reworked</v>
      </c>
    </row>
    <row r="1011" spans="1:28" x14ac:dyDescent="0.3">
      <c r="A1011" t="s">
        <v>1093</v>
      </c>
      <c r="B1011" s="1">
        <v>45928</v>
      </c>
      <c r="C1011" t="s">
        <v>77</v>
      </c>
      <c r="D1011" t="s">
        <v>55</v>
      </c>
      <c r="E1011" t="s">
        <v>48</v>
      </c>
      <c r="F1011" t="s">
        <v>49</v>
      </c>
      <c r="G1011" t="s">
        <v>42</v>
      </c>
      <c r="H1011" t="s">
        <v>66</v>
      </c>
      <c r="I1011" t="s">
        <v>27</v>
      </c>
      <c r="J1011">
        <v>5.8</v>
      </c>
      <c r="K1011">
        <v>48</v>
      </c>
      <c r="L1011" t="s">
        <v>28</v>
      </c>
      <c r="M1011">
        <v>1</v>
      </c>
      <c r="N1011">
        <v>4.0999999999999996</v>
      </c>
      <c r="O1011">
        <v>400</v>
      </c>
      <c r="P1011">
        <v>2320</v>
      </c>
      <c r="Q1011" t="s">
        <v>83</v>
      </c>
      <c r="R1011">
        <v>9</v>
      </c>
      <c r="S1011" t="s">
        <v>37</v>
      </c>
      <c r="T1011" t="s">
        <v>102</v>
      </c>
      <c r="U1011" t="str">
        <f>TRIM(CLEAN(tbl_Operations[[#This Row],[Location]]))</f>
        <v>Hyderabad</v>
      </c>
      <c r="V1011" t="str">
        <f>TRIM(CLEAN(tbl_Operations[[#This Row],[Channel]]))</f>
        <v>Portal</v>
      </c>
      <c r="W1011" t="str">
        <f t="shared" si="75"/>
        <v>Compliance Request</v>
      </c>
      <c r="X1011" t="str">
        <f t="shared" si="76"/>
        <v>Finance</v>
      </c>
      <c r="Y1011" t="str">
        <f t="shared" si="77"/>
        <v>Within SLA</v>
      </c>
      <c r="Z1011" t="str">
        <f t="shared" si="78"/>
        <v>Normal</v>
      </c>
      <c r="AA1011" t="str" cm="1">
        <f t="array" ref="AA1011">_xlfn.IFS(
J1011&lt;=K1011*0.5,"Excellent",
J1011&lt;=K1011,"Good",
J1011&lt;=K1011*1.5,"At Risk",
TRUE,"Critical"
)</f>
        <v>Excellent</v>
      </c>
      <c r="AB1011" t="str">
        <f t="shared" si="79"/>
        <v>Reworked</v>
      </c>
    </row>
    <row r="1012" spans="1:28" x14ac:dyDescent="0.3">
      <c r="A1012" t="s">
        <v>1094</v>
      </c>
      <c r="B1012" s="1">
        <v>45994</v>
      </c>
      <c r="C1012" t="s">
        <v>95</v>
      </c>
      <c r="D1012" t="s">
        <v>41</v>
      </c>
      <c r="E1012" t="s">
        <v>56</v>
      </c>
      <c r="F1012" t="s">
        <v>24</v>
      </c>
      <c r="G1012" t="s">
        <v>42</v>
      </c>
      <c r="H1012" t="s">
        <v>75</v>
      </c>
      <c r="I1012" t="s">
        <v>27</v>
      </c>
      <c r="J1012">
        <v>4</v>
      </c>
      <c r="K1012">
        <v>24</v>
      </c>
      <c r="L1012" t="s">
        <v>28</v>
      </c>
      <c r="M1012">
        <v>0</v>
      </c>
      <c r="N1012">
        <v>4.8</v>
      </c>
      <c r="O1012">
        <v>450</v>
      </c>
      <c r="P1012">
        <v>1800</v>
      </c>
      <c r="Q1012" t="s">
        <v>71</v>
      </c>
      <c r="R1012">
        <v>12</v>
      </c>
      <c r="S1012" t="s">
        <v>52</v>
      </c>
      <c r="T1012" t="s">
        <v>86</v>
      </c>
      <c r="U1012" t="str">
        <f>TRIM(CLEAN(tbl_Operations[[#This Row],[Location]]))</f>
        <v>Bengaluru</v>
      </c>
      <c r="V1012" t="str">
        <f>TRIM(CLEAN(tbl_Operations[[#This Row],[Channel]]))</f>
        <v>Portal</v>
      </c>
      <c r="W1012" t="str">
        <f t="shared" si="75"/>
        <v>Vendor Query</v>
      </c>
      <c r="X1012" t="str">
        <f t="shared" si="76"/>
        <v>Sales</v>
      </c>
      <c r="Y1012" t="str">
        <f t="shared" si="77"/>
        <v>Within SLA</v>
      </c>
      <c r="Z1012" t="str">
        <f t="shared" si="78"/>
        <v>Normal</v>
      </c>
      <c r="AA1012" t="str" cm="1">
        <f t="array" ref="AA1012">_xlfn.IFS(
J1012&lt;=K1012*0.5,"Excellent",
J1012&lt;=K1012,"Good",
J1012&lt;=K1012*1.5,"At Risk",
TRUE,"Critical"
)</f>
        <v>Excellent</v>
      </c>
      <c r="AB1012" t="str">
        <f t="shared" si="79"/>
        <v>No Rework</v>
      </c>
    </row>
    <row r="1013" spans="1:28" x14ac:dyDescent="0.3">
      <c r="A1013" t="s">
        <v>1095</v>
      </c>
      <c r="B1013" s="1">
        <v>45924</v>
      </c>
      <c r="C1013" t="s">
        <v>21</v>
      </c>
      <c r="D1013" t="s">
        <v>34</v>
      </c>
      <c r="E1013" t="s">
        <v>74</v>
      </c>
      <c r="F1013" t="s">
        <v>49</v>
      </c>
      <c r="G1013" t="s">
        <v>81</v>
      </c>
      <c r="H1013" t="s">
        <v>66</v>
      </c>
      <c r="I1013" t="s">
        <v>27</v>
      </c>
      <c r="J1013">
        <v>3.5</v>
      </c>
      <c r="K1013">
        <v>48</v>
      </c>
      <c r="L1013" t="s">
        <v>28</v>
      </c>
      <c r="M1013">
        <v>0</v>
      </c>
      <c r="N1013">
        <v>4.8</v>
      </c>
      <c r="O1013">
        <v>280</v>
      </c>
      <c r="P1013">
        <v>980</v>
      </c>
      <c r="Q1013" t="s">
        <v>83</v>
      </c>
      <c r="R1013">
        <v>9</v>
      </c>
      <c r="S1013" t="s">
        <v>37</v>
      </c>
      <c r="T1013" t="s">
        <v>86</v>
      </c>
      <c r="U1013" t="str">
        <f>TRIM(CLEAN(tbl_Operations[[#This Row],[Location]]))</f>
        <v>Mumbai</v>
      </c>
      <c r="V1013" t="str">
        <f>TRIM(CLEAN(tbl_Operations[[#This Row],[Channel]]))</f>
        <v>Phone</v>
      </c>
      <c r="W1013" t="str">
        <f t="shared" si="75"/>
        <v>System Issue</v>
      </c>
      <c r="X1013" t="str">
        <f t="shared" si="76"/>
        <v>Customer Support</v>
      </c>
      <c r="Y1013" t="str">
        <f t="shared" si="77"/>
        <v>Within SLA</v>
      </c>
      <c r="Z1013" t="str">
        <f t="shared" si="78"/>
        <v>Normal</v>
      </c>
      <c r="AA1013" t="str" cm="1">
        <f t="array" ref="AA1013">_xlfn.IFS(
J1013&lt;=K1013*0.5,"Excellent",
J1013&lt;=K1013,"Good",
J1013&lt;=K1013*1.5,"At Risk",
TRUE,"Critical"
)</f>
        <v>Excellent</v>
      </c>
      <c r="AB1013" t="str">
        <f t="shared" si="79"/>
        <v>No Rework</v>
      </c>
    </row>
    <row r="1014" spans="1:28" x14ac:dyDescent="0.3">
      <c r="A1014" t="s">
        <v>1096</v>
      </c>
      <c r="B1014" s="1">
        <v>45785</v>
      </c>
      <c r="C1014" t="s">
        <v>91</v>
      </c>
      <c r="D1014" t="s">
        <v>22</v>
      </c>
      <c r="E1014" t="s">
        <v>74</v>
      </c>
      <c r="F1014" t="s">
        <v>61</v>
      </c>
      <c r="G1014" t="s">
        <v>81</v>
      </c>
      <c r="H1014" t="s">
        <v>66</v>
      </c>
      <c r="I1014" t="s">
        <v>88</v>
      </c>
      <c r="J1014">
        <v>7.6</v>
      </c>
      <c r="K1014">
        <v>12</v>
      </c>
      <c r="L1014" t="s">
        <v>28</v>
      </c>
      <c r="M1014">
        <v>1</v>
      </c>
      <c r="N1014">
        <v>4</v>
      </c>
      <c r="O1014">
        <v>400</v>
      </c>
      <c r="P1014">
        <v>3040</v>
      </c>
      <c r="Q1014" t="s">
        <v>44</v>
      </c>
      <c r="R1014">
        <v>5</v>
      </c>
      <c r="S1014" t="s">
        <v>30</v>
      </c>
      <c r="T1014" t="s">
        <v>84</v>
      </c>
      <c r="U1014" t="str">
        <f>TRIM(CLEAN(tbl_Operations[[#This Row],[Location]]))</f>
        <v>Noida</v>
      </c>
      <c r="V1014" t="str">
        <f>TRIM(CLEAN(tbl_Operations[[#This Row],[Channel]]))</f>
        <v>Phone</v>
      </c>
      <c r="W1014" t="str">
        <f t="shared" si="75"/>
        <v>System Issue</v>
      </c>
      <c r="X1014" t="str">
        <f t="shared" si="76"/>
        <v>Operations</v>
      </c>
      <c r="Y1014" t="str">
        <f t="shared" si="77"/>
        <v>Within SLA</v>
      </c>
      <c r="Z1014" t="str">
        <f t="shared" si="78"/>
        <v>Normal</v>
      </c>
      <c r="AA1014" t="str" cm="1">
        <f t="array" ref="AA1014">_xlfn.IFS(
J1014&lt;=K1014*0.5,"Excellent",
J1014&lt;=K1014,"Good",
J1014&lt;=K1014*1.5,"At Risk",
TRUE,"Critical"
)</f>
        <v>Good</v>
      </c>
      <c r="AB1014" t="str">
        <f t="shared" si="79"/>
        <v>Reworked</v>
      </c>
    </row>
    <row r="1015" spans="1:28" x14ac:dyDescent="0.3">
      <c r="A1015" t="s">
        <v>1097</v>
      </c>
      <c r="B1015" s="1">
        <v>45790</v>
      </c>
      <c r="C1015" t="s">
        <v>33</v>
      </c>
      <c r="D1015" t="s">
        <v>73</v>
      </c>
      <c r="E1015" t="s">
        <v>35</v>
      </c>
      <c r="F1015" t="s">
        <v>24</v>
      </c>
      <c r="G1015" t="s">
        <v>42</v>
      </c>
      <c r="H1015" t="s">
        <v>50</v>
      </c>
      <c r="I1015" t="s">
        <v>101</v>
      </c>
      <c r="J1015">
        <v>34.200000000000003</v>
      </c>
      <c r="K1015">
        <v>24</v>
      </c>
      <c r="L1015" t="s">
        <v>63</v>
      </c>
      <c r="M1015">
        <v>0</v>
      </c>
      <c r="N1015">
        <v>4.0999999999999996</v>
      </c>
      <c r="O1015">
        <v>400</v>
      </c>
      <c r="P1015">
        <v>13680</v>
      </c>
      <c r="Q1015" t="s">
        <v>44</v>
      </c>
      <c r="R1015">
        <v>5</v>
      </c>
      <c r="S1015" t="s">
        <v>30</v>
      </c>
      <c r="T1015" t="s">
        <v>38</v>
      </c>
      <c r="U1015" t="str">
        <f>TRIM(CLEAN(tbl_Operations[[#This Row],[Location]]))</f>
        <v>Chennai</v>
      </c>
      <c r="V1015" t="str">
        <f>TRIM(CLEAN(tbl_Operations[[#This Row],[Channel]]))</f>
        <v>Portal</v>
      </c>
      <c r="W1015" t="str">
        <f t="shared" si="75"/>
        <v>Employee Query</v>
      </c>
      <c r="X1015" t="str">
        <f t="shared" si="76"/>
        <v>It</v>
      </c>
      <c r="Y1015" t="str">
        <f t="shared" si="77"/>
        <v>SLA Breach</v>
      </c>
      <c r="Z1015" t="str">
        <f t="shared" si="78"/>
        <v>Normal</v>
      </c>
      <c r="AA1015" t="str" cm="1">
        <f t="array" ref="AA1015">_xlfn.IFS(
J1015&lt;=K1015*0.5,"Excellent",
J1015&lt;=K1015,"Good",
J1015&lt;=K1015*1.5,"At Risk",
TRUE,"Critical"
)</f>
        <v>At Risk</v>
      </c>
      <c r="AB1015" t="str">
        <f t="shared" si="79"/>
        <v>No Rework</v>
      </c>
    </row>
    <row r="1016" spans="1:28" x14ac:dyDescent="0.3">
      <c r="A1016" t="s">
        <v>1098</v>
      </c>
      <c r="B1016" s="1">
        <v>45793</v>
      </c>
      <c r="C1016" t="s">
        <v>54</v>
      </c>
      <c r="D1016" t="s">
        <v>55</v>
      </c>
      <c r="E1016" t="s">
        <v>70</v>
      </c>
      <c r="F1016" t="s">
        <v>61</v>
      </c>
      <c r="G1016" t="s">
        <v>81</v>
      </c>
      <c r="H1016" t="s">
        <v>50</v>
      </c>
      <c r="I1016" t="s">
        <v>27</v>
      </c>
      <c r="J1016">
        <v>22.9</v>
      </c>
      <c r="K1016">
        <v>12</v>
      </c>
      <c r="L1016" t="s">
        <v>63</v>
      </c>
      <c r="M1016">
        <v>0</v>
      </c>
      <c r="N1016">
        <v>4.4000000000000004</v>
      </c>
      <c r="O1016">
        <v>400</v>
      </c>
      <c r="P1016">
        <v>9160</v>
      </c>
      <c r="Q1016" t="s">
        <v>44</v>
      </c>
      <c r="R1016">
        <v>5</v>
      </c>
      <c r="S1016" t="s">
        <v>30</v>
      </c>
      <c r="T1016" t="s">
        <v>45</v>
      </c>
      <c r="U1016" t="str">
        <f>TRIM(CLEAN(tbl_Operations[[#This Row],[Location]]))</f>
        <v>Hyderabad</v>
      </c>
      <c r="V1016" t="str">
        <f>TRIM(CLEAN(tbl_Operations[[#This Row],[Channel]]))</f>
        <v>Phone</v>
      </c>
      <c r="W1016" t="str">
        <f t="shared" si="75"/>
        <v>Data Correction</v>
      </c>
      <c r="X1016" t="str">
        <f t="shared" si="76"/>
        <v>Hr</v>
      </c>
      <c r="Y1016" t="str">
        <f t="shared" si="77"/>
        <v>SLA Breach</v>
      </c>
      <c r="Z1016" t="str">
        <f t="shared" si="78"/>
        <v>Normal</v>
      </c>
      <c r="AA1016" t="str" cm="1">
        <f t="array" ref="AA1016">_xlfn.IFS(
J1016&lt;=K1016*0.5,"Excellent",
J1016&lt;=K1016,"Good",
J1016&lt;=K1016*1.5,"At Risk",
TRUE,"Critical"
)</f>
        <v>Critical</v>
      </c>
      <c r="AB1016" t="str">
        <f t="shared" si="79"/>
        <v>No Rework</v>
      </c>
    </row>
    <row r="1017" spans="1:28" x14ac:dyDescent="0.3">
      <c r="A1017" t="s">
        <v>1099</v>
      </c>
      <c r="B1017" s="1">
        <v>45659</v>
      </c>
      <c r="C1017" t="s">
        <v>33</v>
      </c>
      <c r="D1017" t="s">
        <v>22</v>
      </c>
      <c r="E1017" t="s">
        <v>23</v>
      </c>
      <c r="F1017" t="s">
        <v>24</v>
      </c>
      <c r="G1017" t="s">
        <v>25</v>
      </c>
      <c r="H1017" t="s">
        <v>50</v>
      </c>
      <c r="I1017" t="s">
        <v>27</v>
      </c>
      <c r="J1017">
        <v>11.1</v>
      </c>
      <c r="K1017">
        <v>24</v>
      </c>
      <c r="L1017" t="s">
        <v>28</v>
      </c>
      <c r="M1017">
        <v>0</v>
      </c>
      <c r="N1017">
        <v>4.7</v>
      </c>
      <c r="O1017">
        <v>400</v>
      </c>
      <c r="P1017">
        <v>4440</v>
      </c>
      <c r="Q1017" t="s">
        <v>64</v>
      </c>
      <c r="R1017">
        <v>1</v>
      </c>
      <c r="S1017" t="s">
        <v>58</v>
      </c>
      <c r="T1017" t="s">
        <v>84</v>
      </c>
      <c r="U1017" t="str">
        <f>TRIM(CLEAN(tbl_Operations[[#This Row],[Location]]))</f>
        <v>Noida</v>
      </c>
      <c r="V1017" t="str">
        <f>TRIM(CLEAN(tbl_Operations[[#This Row],[Channel]]))</f>
        <v>Email</v>
      </c>
      <c r="W1017" t="str">
        <f t="shared" si="75"/>
        <v>Invoice Query</v>
      </c>
      <c r="X1017" t="str">
        <f t="shared" si="76"/>
        <v>It</v>
      </c>
      <c r="Y1017" t="str">
        <f t="shared" si="77"/>
        <v>Within SLA</v>
      </c>
      <c r="Z1017" t="str">
        <f t="shared" si="78"/>
        <v>Normal</v>
      </c>
      <c r="AA1017" t="str" cm="1">
        <f t="array" ref="AA1017">_xlfn.IFS(
J1017&lt;=K1017*0.5,"Excellent",
J1017&lt;=K1017,"Good",
J1017&lt;=K1017*1.5,"At Risk",
TRUE,"Critical"
)</f>
        <v>Excellent</v>
      </c>
      <c r="AB1017" t="str">
        <f t="shared" si="79"/>
        <v>No Rework</v>
      </c>
    </row>
    <row r="1018" spans="1:28" x14ac:dyDescent="0.3">
      <c r="A1018" t="s">
        <v>1100</v>
      </c>
      <c r="B1018" s="1">
        <v>45985</v>
      </c>
      <c r="C1018" t="s">
        <v>21</v>
      </c>
      <c r="D1018" t="s">
        <v>60</v>
      </c>
      <c r="E1018" t="s">
        <v>78</v>
      </c>
      <c r="F1018" t="s">
        <v>49</v>
      </c>
      <c r="G1018" t="s">
        <v>25</v>
      </c>
      <c r="H1018" t="s">
        <v>26</v>
      </c>
      <c r="I1018" t="s">
        <v>27</v>
      </c>
      <c r="J1018">
        <v>27.2</v>
      </c>
      <c r="K1018">
        <v>48</v>
      </c>
      <c r="L1018" t="s">
        <v>28</v>
      </c>
      <c r="M1018">
        <v>0</v>
      </c>
      <c r="N1018">
        <v>3.8</v>
      </c>
      <c r="O1018">
        <v>400</v>
      </c>
      <c r="P1018">
        <v>10880</v>
      </c>
      <c r="Q1018" t="s">
        <v>67</v>
      </c>
      <c r="R1018">
        <v>11</v>
      </c>
      <c r="S1018" t="s">
        <v>52</v>
      </c>
      <c r="T1018" t="s">
        <v>31</v>
      </c>
      <c r="U1018" t="str">
        <f>TRIM(CLEAN(tbl_Operations[[#This Row],[Location]]))</f>
        <v>Pune</v>
      </c>
      <c r="V1018" t="str">
        <f>TRIM(CLEAN(tbl_Operations[[#This Row],[Channel]]))</f>
        <v>Email</v>
      </c>
      <c r="W1018" t="str">
        <f t="shared" si="75"/>
        <v>Access Request</v>
      </c>
      <c r="X1018" t="str">
        <f t="shared" si="76"/>
        <v>Customer Support</v>
      </c>
      <c r="Y1018" t="str">
        <f t="shared" si="77"/>
        <v>Within SLA</v>
      </c>
      <c r="Z1018" t="str">
        <f t="shared" si="78"/>
        <v>Normal</v>
      </c>
      <c r="AA1018" t="str" cm="1">
        <f t="array" ref="AA1018">_xlfn.IFS(
J1018&lt;=K1018*0.5,"Excellent",
J1018&lt;=K1018,"Good",
J1018&lt;=K1018*1.5,"At Risk",
TRUE,"Critical"
)</f>
        <v>Good</v>
      </c>
      <c r="AB1018" t="str">
        <f t="shared" si="79"/>
        <v>No Rework</v>
      </c>
    </row>
    <row r="1019" spans="1:28" x14ac:dyDescent="0.3">
      <c r="A1019" t="s">
        <v>1101</v>
      </c>
      <c r="B1019" s="1">
        <v>45905</v>
      </c>
      <c r="C1019" t="s">
        <v>77</v>
      </c>
      <c r="D1019" t="s">
        <v>60</v>
      </c>
      <c r="E1019" t="s">
        <v>23</v>
      </c>
      <c r="F1019" t="s">
        <v>49</v>
      </c>
      <c r="G1019" t="s">
        <v>25</v>
      </c>
      <c r="H1019" t="s">
        <v>43</v>
      </c>
      <c r="I1019" t="s">
        <v>27</v>
      </c>
      <c r="J1019">
        <v>21.7</v>
      </c>
      <c r="K1019">
        <v>48</v>
      </c>
      <c r="L1019" t="s">
        <v>28</v>
      </c>
      <c r="M1019">
        <v>1</v>
      </c>
      <c r="N1019">
        <v>4.0999999999999996</v>
      </c>
      <c r="O1019">
        <v>320</v>
      </c>
      <c r="P1019">
        <v>6944</v>
      </c>
      <c r="Q1019" t="s">
        <v>83</v>
      </c>
      <c r="R1019">
        <v>9</v>
      </c>
      <c r="S1019" t="s">
        <v>37</v>
      </c>
      <c r="T1019" t="s">
        <v>45</v>
      </c>
      <c r="U1019" t="str">
        <f>TRIM(CLEAN(tbl_Operations[[#This Row],[Location]]))</f>
        <v>Pune</v>
      </c>
      <c r="V1019" t="str">
        <f>TRIM(CLEAN(tbl_Operations[[#This Row],[Channel]]))</f>
        <v>Email</v>
      </c>
      <c r="W1019" t="str">
        <f t="shared" si="75"/>
        <v>Invoice Query</v>
      </c>
      <c r="X1019" t="str">
        <f t="shared" si="76"/>
        <v>Finance</v>
      </c>
      <c r="Y1019" t="str">
        <f t="shared" si="77"/>
        <v>Within SLA</v>
      </c>
      <c r="Z1019" t="str">
        <f t="shared" si="78"/>
        <v>Normal</v>
      </c>
      <c r="AA1019" t="str" cm="1">
        <f t="array" ref="AA1019">_xlfn.IFS(
J1019&lt;=K1019*0.5,"Excellent",
J1019&lt;=K1019,"Good",
J1019&lt;=K1019*1.5,"At Risk",
TRUE,"Critical"
)</f>
        <v>Excellent</v>
      </c>
      <c r="AB1019" t="str">
        <f t="shared" si="79"/>
        <v>Reworked</v>
      </c>
    </row>
    <row r="1020" spans="1:28" x14ac:dyDescent="0.3">
      <c r="A1020" t="s">
        <v>1102</v>
      </c>
      <c r="B1020" s="1">
        <v>45975</v>
      </c>
      <c r="C1020" t="s">
        <v>21</v>
      </c>
      <c r="D1020" t="s">
        <v>34</v>
      </c>
      <c r="E1020" t="s">
        <v>35</v>
      </c>
      <c r="F1020" t="s">
        <v>24</v>
      </c>
      <c r="G1020" t="s">
        <v>42</v>
      </c>
      <c r="H1020" t="s">
        <v>43</v>
      </c>
      <c r="I1020" t="s">
        <v>27</v>
      </c>
      <c r="J1020">
        <v>12.6</v>
      </c>
      <c r="K1020">
        <v>24</v>
      </c>
      <c r="L1020" t="s">
        <v>28</v>
      </c>
      <c r="M1020">
        <v>0</v>
      </c>
      <c r="N1020">
        <v>4.4000000000000004</v>
      </c>
      <c r="O1020">
        <v>450</v>
      </c>
      <c r="P1020">
        <v>5670</v>
      </c>
      <c r="Q1020" t="s">
        <v>67</v>
      </c>
      <c r="R1020">
        <v>11</v>
      </c>
      <c r="S1020" t="s">
        <v>52</v>
      </c>
      <c r="T1020" t="s">
        <v>45</v>
      </c>
      <c r="U1020" t="str">
        <f>TRIM(CLEAN(tbl_Operations[[#This Row],[Location]]))</f>
        <v>Mumbai</v>
      </c>
      <c r="V1020" t="str">
        <f>TRIM(CLEAN(tbl_Operations[[#This Row],[Channel]]))</f>
        <v>Portal</v>
      </c>
      <c r="W1020" t="str">
        <f t="shared" si="75"/>
        <v>Employee Query</v>
      </c>
      <c r="X1020" t="str">
        <f t="shared" si="76"/>
        <v>Customer Support</v>
      </c>
      <c r="Y1020" t="str">
        <f t="shared" si="77"/>
        <v>Within SLA</v>
      </c>
      <c r="Z1020" t="str">
        <f t="shared" si="78"/>
        <v>Normal</v>
      </c>
      <c r="AA1020" t="str" cm="1">
        <f t="array" ref="AA1020">_xlfn.IFS(
J1020&lt;=K1020*0.5,"Excellent",
J1020&lt;=K1020,"Good",
J1020&lt;=K1020*1.5,"At Risk",
TRUE,"Critical"
)</f>
        <v>Good</v>
      </c>
      <c r="AB1020" t="str">
        <f t="shared" si="79"/>
        <v>No Rework</v>
      </c>
    </row>
    <row r="1021" spans="1:28" x14ac:dyDescent="0.3">
      <c r="A1021" t="s">
        <v>1103</v>
      </c>
      <c r="B1021" s="1">
        <v>45716</v>
      </c>
      <c r="C1021" t="s">
        <v>77</v>
      </c>
      <c r="D1021" t="s">
        <v>55</v>
      </c>
      <c r="E1021" t="s">
        <v>74</v>
      </c>
      <c r="F1021" t="s">
        <v>24</v>
      </c>
      <c r="G1021" t="s">
        <v>25</v>
      </c>
      <c r="H1021" t="s">
        <v>66</v>
      </c>
      <c r="I1021" t="s">
        <v>27</v>
      </c>
      <c r="J1021">
        <v>18.899999999999999</v>
      </c>
      <c r="K1021">
        <v>24</v>
      </c>
      <c r="L1021" t="s">
        <v>28</v>
      </c>
      <c r="M1021">
        <v>1</v>
      </c>
      <c r="N1021">
        <v>4.3</v>
      </c>
      <c r="O1021">
        <v>320</v>
      </c>
      <c r="P1021">
        <v>6048</v>
      </c>
      <c r="Q1021" t="s">
        <v>57</v>
      </c>
      <c r="R1021">
        <v>2</v>
      </c>
      <c r="S1021" t="s">
        <v>58</v>
      </c>
      <c r="T1021" t="s">
        <v>45</v>
      </c>
      <c r="U1021" t="str">
        <f>TRIM(CLEAN(tbl_Operations[[#This Row],[Location]]))</f>
        <v>Hyderabad</v>
      </c>
      <c r="V1021" t="str">
        <f>TRIM(CLEAN(tbl_Operations[[#This Row],[Channel]]))</f>
        <v>Email</v>
      </c>
      <c r="W1021" t="str">
        <f t="shared" si="75"/>
        <v>System Issue</v>
      </c>
      <c r="X1021" t="str">
        <f t="shared" si="76"/>
        <v>Finance</v>
      </c>
      <c r="Y1021" t="str">
        <f t="shared" si="77"/>
        <v>Within SLA</v>
      </c>
      <c r="Z1021" t="str">
        <f t="shared" si="78"/>
        <v>Normal</v>
      </c>
      <c r="AA1021" t="str" cm="1">
        <f t="array" ref="AA1021">_xlfn.IFS(
J1021&lt;=K1021*0.5,"Excellent",
J1021&lt;=K1021,"Good",
J1021&lt;=K1021*1.5,"At Risk",
TRUE,"Critical"
)</f>
        <v>Good</v>
      </c>
      <c r="AB1021" t="str">
        <f t="shared" si="79"/>
        <v>Reworked</v>
      </c>
    </row>
    <row r="1022" spans="1:28" x14ac:dyDescent="0.3">
      <c r="A1022" t="s">
        <v>1104</v>
      </c>
      <c r="B1022" s="1">
        <v>45661</v>
      </c>
      <c r="C1022" t="s">
        <v>95</v>
      </c>
      <c r="D1022" t="s">
        <v>73</v>
      </c>
      <c r="E1022" t="s">
        <v>35</v>
      </c>
      <c r="F1022" t="s">
        <v>146</v>
      </c>
      <c r="G1022" t="s">
        <v>25</v>
      </c>
      <c r="H1022" t="s">
        <v>75</v>
      </c>
      <c r="I1022" t="s">
        <v>27</v>
      </c>
      <c r="J1022">
        <v>8.6</v>
      </c>
      <c r="K1022">
        <v>4</v>
      </c>
      <c r="L1022" t="s">
        <v>63</v>
      </c>
      <c r="M1022">
        <v>1</v>
      </c>
      <c r="N1022">
        <v>4</v>
      </c>
      <c r="O1022">
        <v>320</v>
      </c>
      <c r="P1022">
        <v>2752</v>
      </c>
      <c r="Q1022" t="s">
        <v>64</v>
      </c>
      <c r="R1022">
        <v>1</v>
      </c>
      <c r="S1022" t="s">
        <v>58</v>
      </c>
      <c r="T1022" t="s">
        <v>68</v>
      </c>
      <c r="U1022" t="str">
        <f>TRIM(CLEAN(tbl_Operations[[#This Row],[Location]]))</f>
        <v>Chennai</v>
      </c>
      <c r="V1022" t="str">
        <f>TRIM(CLEAN(tbl_Operations[[#This Row],[Channel]]))</f>
        <v>Email</v>
      </c>
      <c r="W1022" t="str">
        <f t="shared" si="75"/>
        <v>Employee Query</v>
      </c>
      <c r="X1022" t="str">
        <f t="shared" si="76"/>
        <v>Sales</v>
      </c>
      <c r="Y1022" t="str">
        <f t="shared" si="77"/>
        <v>SLA Breach</v>
      </c>
      <c r="Z1022" t="str">
        <f t="shared" si="78"/>
        <v>Normal</v>
      </c>
      <c r="AA1022" t="str" cm="1">
        <f t="array" ref="AA1022">_xlfn.IFS(
J1022&lt;=K1022*0.5,"Excellent",
J1022&lt;=K1022,"Good",
J1022&lt;=K1022*1.5,"At Risk",
TRUE,"Critical"
)</f>
        <v>Critical</v>
      </c>
      <c r="AB1022" t="str">
        <f t="shared" si="79"/>
        <v>Reworked</v>
      </c>
    </row>
    <row r="1023" spans="1:28" x14ac:dyDescent="0.3">
      <c r="A1023" t="s">
        <v>1105</v>
      </c>
      <c r="B1023" s="1">
        <v>45855</v>
      </c>
      <c r="C1023" t="s">
        <v>91</v>
      </c>
      <c r="D1023" t="s">
        <v>22</v>
      </c>
      <c r="E1023" t="s">
        <v>78</v>
      </c>
      <c r="F1023" t="s">
        <v>49</v>
      </c>
      <c r="G1023" t="s">
        <v>25</v>
      </c>
      <c r="H1023" t="s">
        <v>66</v>
      </c>
      <c r="I1023" t="s">
        <v>27</v>
      </c>
      <c r="J1023">
        <v>16.100000000000001</v>
      </c>
      <c r="K1023">
        <v>48</v>
      </c>
      <c r="L1023" t="s">
        <v>28</v>
      </c>
      <c r="M1023">
        <v>0</v>
      </c>
      <c r="N1023">
        <v>4.2</v>
      </c>
      <c r="O1023">
        <v>350</v>
      </c>
      <c r="P1023">
        <v>5635</v>
      </c>
      <c r="Q1023" t="s">
        <v>114</v>
      </c>
      <c r="R1023">
        <v>7</v>
      </c>
      <c r="S1023" t="s">
        <v>37</v>
      </c>
      <c r="T1023" t="s">
        <v>84</v>
      </c>
      <c r="U1023" t="str">
        <f>TRIM(CLEAN(tbl_Operations[[#This Row],[Location]]))</f>
        <v>Noida</v>
      </c>
      <c r="V1023" t="str">
        <f>TRIM(CLEAN(tbl_Operations[[#This Row],[Channel]]))</f>
        <v>Email</v>
      </c>
      <c r="W1023" t="str">
        <f t="shared" si="75"/>
        <v>Access Request</v>
      </c>
      <c r="X1023" t="str">
        <f t="shared" si="76"/>
        <v>Operations</v>
      </c>
      <c r="Y1023" t="str">
        <f t="shared" si="77"/>
        <v>Within SLA</v>
      </c>
      <c r="Z1023" t="str">
        <f t="shared" si="78"/>
        <v>Normal</v>
      </c>
      <c r="AA1023" t="str" cm="1">
        <f t="array" ref="AA1023">_xlfn.IFS(
J1023&lt;=K1023*0.5,"Excellent",
J1023&lt;=K1023,"Good",
J1023&lt;=K1023*1.5,"At Risk",
TRUE,"Critical"
)</f>
        <v>Excellent</v>
      </c>
      <c r="AB1023" t="str">
        <f t="shared" si="79"/>
        <v>No Rework</v>
      </c>
    </row>
    <row r="1024" spans="1:28" x14ac:dyDescent="0.3">
      <c r="A1024" t="s">
        <v>1106</v>
      </c>
      <c r="B1024" s="1">
        <v>45947</v>
      </c>
      <c r="C1024" t="s">
        <v>95</v>
      </c>
      <c r="D1024" t="s">
        <v>34</v>
      </c>
      <c r="E1024" t="s">
        <v>23</v>
      </c>
      <c r="F1024" t="s">
        <v>24</v>
      </c>
      <c r="G1024" t="s">
        <v>25</v>
      </c>
      <c r="H1024" t="s">
        <v>50</v>
      </c>
      <c r="I1024" t="s">
        <v>27</v>
      </c>
      <c r="J1024">
        <v>2.1</v>
      </c>
      <c r="K1024">
        <v>24</v>
      </c>
      <c r="L1024" t="s">
        <v>28</v>
      </c>
      <c r="M1024">
        <v>0</v>
      </c>
      <c r="N1024">
        <v>5</v>
      </c>
      <c r="O1024">
        <v>280</v>
      </c>
      <c r="P1024">
        <v>588</v>
      </c>
      <c r="Q1024" t="s">
        <v>51</v>
      </c>
      <c r="R1024">
        <v>10</v>
      </c>
      <c r="S1024" t="s">
        <v>52</v>
      </c>
      <c r="T1024" t="s">
        <v>45</v>
      </c>
      <c r="U1024" t="str">
        <f>TRIM(CLEAN(tbl_Operations[[#This Row],[Location]]))</f>
        <v>Mumbai</v>
      </c>
      <c r="V1024" t="str">
        <f>TRIM(CLEAN(tbl_Operations[[#This Row],[Channel]]))</f>
        <v>Email</v>
      </c>
      <c r="W1024" t="str">
        <f t="shared" si="75"/>
        <v>Invoice Query</v>
      </c>
      <c r="X1024" t="str">
        <f t="shared" si="76"/>
        <v>Sales</v>
      </c>
      <c r="Y1024" t="str">
        <f t="shared" si="77"/>
        <v>Within SLA</v>
      </c>
      <c r="Z1024" t="str">
        <f t="shared" si="78"/>
        <v>Normal</v>
      </c>
      <c r="AA1024" t="str" cm="1">
        <f t="array" ref="AA1024">_xlfn.IFS(
J1024&lt;=K1024*0.5,"Excellent",
J1024&lt;=K1024,"Good",
J1024&lt;=K1024*1.5,"At Risk",
TRUE,"Critical"
)</f>
        <v>Excellent</v>
      </c>
      <c r="AB1024" t="str">
        <f t="shared" si="79"/>
        <v>No Rework</v>
      </c>
    </row>
    <row r="1025" spans="1:28" x14ac:dyDescent="0.3">
      <c r="A1025" t="s">
        <v>1107</v>
      </c>
      <c r="B1025" s="1">
        <v>45788</v>
      </c>
      <c r="C1025" t="s">
        <v>54</v>
      </c>
      <c r="D1025" t="s">
        <v>55</v>
      </c>
      <c r="E1025" t="s">
        <v>78</v>
      </c>
      <c r="F1025" t="s">
        <v>49</v>
      </c>
      <c r="G1025" t="s">
        <v>25</v>
      </c>
      <c r="H1025" t="s">
        <v>43</v>
      </c>
      <c r="I1025" t="s">
        <v>27</v>
      </c>
      <c r="J1025">
        <v>14.3</v>
      </c>
      <c r="K1025">
        <v>48</v>
      </c>
      <c r="L1025" t="s">
        <v>28</v>
      </c>
      <c r="M1025">
        <v>0</v>
      </c>
      <c r="N1025">
        <v>4.9000000000000004</v>
      </c>
      <c r="O1025">
        <v>400</v>
      </c>
      <c r="P1025">
        <v>5720</v>
      </c>
      <c r="Q1025" t="s">
        <v>44</v>
      </c>
      <c r="R1025">
        <v>5</v>
      </c>
      <c r="S1025" t="s">
        <v>30</v>
      </c>
      <c r="T1025" t="s">
        <v>102</v>
      </c>
      <c r="U1025" t="str">
        <f>TRIM(CLEAN(tbl_Operations[[#This Row],[Location]]))</f>
        <v>Hyderabad</v>
      </c>
      <c r="V1025" t="str">
        <f>TRIM(CLEAN(tbl_Operations[[#This Row],[Channel]]))</f>
        <v>Email</v>
      </c>
      <c r="W1025" t="str">
        <f t="shared" si="75"/>
        <v>Access Request</v>
      </c>
      <c r="X1025" t="str">
        <f t="shared" si="76"/>
        <v>Hr</v>
      </c>
      <c r="Y1025" t="str">
        <f t="shared" si="77"/>
        <v>Within SLA</v>
      </c>
      <c r="Z1025" t="str">
        <f t="shared" si="78"/>
        <v>Normal</v>
      </c>
      <c r="AA1025" t="str" cm="1">
        <f t="array" ref="AA1025">_xlfn.IFS(
J1025&lt;=K1025*0.5,"Excellent",
J1025&lt;=K1025,"Good",
J1025&lt;=K1025*1.5,"At Risk",
TRUE,"Critical"
)</f>
        <v>Excellent</v>
      </c>
      <c r="AB1025" t="str">
        <f t="shared" si="79"/>
        <v>No Rework</v>
      </c>
    </row>
    <row r="1026" spans="1:28" x14ac:dyDescent="0.3">
      <c r="A1026" t="s">
        <v>1108</v>
      </c>
      <c r="B1026" s="1">
        <v>46018</v>
      </c>
      <c r="C1026" t="s">
        <v>77</v>
      </c>
      <c r="D1026" t="s">
        <v>34</v>
      </c>
      <c r="E1026" t="s">
        <v>23</v>
      </c>
      <c r="F1026" t="s">
        <v>24</v>
      </c>
      <c r="G1026" t="s">
        <v>42</v>
      </c>
      <c r="H1026" t="s">
        <v>66</v>
      </c>
      <c r="I1026" t="s">
        <v>27</v>
      </c>
      <c r="J1026">
        <v>25</v>
      </c>
      <c r="K1026">
        <v>24</v>
      </c>
      <c r="L1026" t="s">
        <v>63</v>
      </c>
      <c r="M1026">
        <v>0</v>
      </c>
      <c r="N1026">
        <v>4.3</v>
      </c>
      <c r="O1026">
        <v>450</v>
      </c>
      <c r="P1026">
        <v>11250</v>
      </c>
      <c r="Q1026" t="s">
        <v>71</v>
      </c>
      <c r="R1026">
        <v>12</v>
      </c>
      <c r="S1026" t="s">
        <v>52</v>
      </c>
      <c r="T1026" t="s">
        <v>68</v>
      </c>
      <c r="U1026" t="str">
        <f>TRIM(CLEAN(tbl_Operations[[#This Row],[Location]]))</f>
        <v>Mumbai</v>
      </c>
      <c r="V1026" t="str">
        <f>TRIM(CLEAN(tbl_Operations[[#This Row],[Channel]]))</f>
        <v>Portal</v>
      </c>
      <c r="W1026" t="str">
        <f t="shared" ref="W1026:W1089" si="80">TRIM(CLEAN(E1026))</f>
        <v>Invoice Query</v>
      </c>
      <c r="X1026" t="str">
        <f t="shared" ref="X1026:X1089" si="81">PROPER(TRIM(CLEAN(C1026)))</f>
        <v>Finance</v>
      </c>
      <c r="Y1026" t="str">
        <f t="shared" ref="Y1026:Y1089" si="82">IF(J1026&lt;=K1026,"Within SLA","SLA Breach")</f>
        <v>SLA Breach</v>
      </c>
      <c r="Z1026" t="str">
        <f t="shared" ref="Z1026:Z1089" si="83">IF(AND(F1026="Critical",Y1025="SLA Breach"),"Critical Risk","Normal")</f>
        <v>Normal</v>
      </c>
      <c r="AA1026" t="str" cm="1">
        <f t="array" ref="AA1026">_xlfn.IFS(
J1026&lt;=K1026*0.5,"Excellent",
J1026&lt;=K1026,"Good",
J1026&lt;=K1026*1.5,"At Risk",
TRUE,"Critical"
)</f>
        <v>At Risk</v>
      </c>
      <c r="AB1026" t="str">
        <f t="shared" ref="AB1026:AB1089" si="84">IF(M1026&gt;0,"Reworked","No Rework")</f>
        <v>No Rework</v>
      </c>
    </row>
    <row r="1027" spans="1:28" x14ac:dyDescent="0.3">
      <c r="A1027" t="s">
        <v>1109</v>
      </c>
      <c r="B1027" s="1">
        <v>45991</v>
      </c>
      <c r="C1027" t="s">
        <v>95</v>
      </c>
      <c r="D1027" t="s">
        <v>47</v>
      </c>
      <c r="E1027" t="s">
        <v>74</v>
      </c>
      <c r="F1027" t="s">
        <v>49</v>
      </c>
      <c r="G1027" t="s">
        <v>81</v>
      </c>
      <c r="H1027" t="s">
        <v>50</v>
      </c>
      <c r="I1027" t="s">
        <v>27</v>
      </c>
      <c r="J1027">
        <v>3.5</v>
      </c>
      <c r="K1027">
        <v>48</v>
      </c>
      <c r="L1027" t="s">
        <v>28</v>
      </c>
      <c r="M1027">
        <v>0</v>
      </c>
      <c r="N1027">
        <v>5</v>
      </c>
      <c r="O1027">
        <v>450</v>
      </c>
      <c r="P1027">
        <v>1575</v>
      </c>
      <c r="Q1027" t="s">
        <v>67</v>
      </c>
      <c r="R1027">
        <v>11</v>
      </c>
      <c r="S1027" t="s">
        <v>52</v>
      </c>
      <c r="T1027" t="s">
        <v>102</v>
      </c>
      <c r="U1027" t="str">
        <f>TRIM(CLEAN(tbl_Operations[[#This Row],[Location]]))</f>
        <v>Gurugram</v>
      </c>
      <c r="V1027" t="str">
        <f>TRIM(CLEAN(tbl_Operations[[#This Row],[Channel]]))</f>
        <v>Phone</v>
      </c>
      <c r="W1027" t="str">
        <f t="shared" si="80"/>
        <v>System Issue</v>
      </c>
      <c r="X1027" t="str">
        <f t="shared" si="81"/>
        <v>Sales</v>
      </c>
      <c r="Y1027" t="str">
        <f t="shared" si="82"/>
        <v>Within SLA</v>
      </c>
      <c r="Z1027" t="str">
        <f t="shared" si="83"/>
        <v>Normal</v>
      </c>
      <c r="AA1027" t="str" cm="1">
        <f t="array" ref="AA1027">_xlfn.IFS(
J1027&lt;=K1027*0.5,"Excellent",
J1027&lt;=K1027,"Good",
J1027&lt;=K1027*1.5,"At Risk",
TRUE,"Critical"
)</f>
        <v>Excellent</v>
      </c>
      <c r="AB1027" t="str">
        <f t="shared" si="84"/>
        <v>No Rework</v>
      </c>
    </row>
    <row r="1028" spans="1:28" x14ac:dyDescent="0.3">
      <c r="A1028" t="s">
        <v>1110</v>
      </c>
      <c r="B1028" s="1">
        <v>45979</v>
      </c>
      <c r="C1028" t="s">
        <v>91</v>
      </c>
      <c r="D1028" t="s">
        <v>73</v>
      </c>
      <c r="E1028" t="s">
        <v>56</v>
      </c>
      <c r="F1028" t="s">
        <v>24</v>
      </c>
      <c r="G1028" t="s">
        <v>25</v>
      </c>
      <c r="H1028" t="s">
        <v>66</v>
      </c>
      <c r="I1028" t="s">
        <v>27</v>
      </c>
      <c r="J1028">
        <v>10.8</v>
      </c>
      <c r="K1028">
        <v>24</v>
      </c>
      <c r="L1028" t="s">
        <v>28</v>
      </c>
      <c r="M1028">
        <v>0</v>
      </c>
      <c r="N1028">
        <v>4.5</v>
      </c>
      <c r="O1028">
        <v>320</v>
      </c>
      <c r="P1028">
        <v>3456</v>
      </c>
      <c r="Q1028" t="s">
        <v>67</v>
      </c>
      <c r="R1028">
        <v>11</v>
      </c>
      <c r="S1028" t="s">
        <v>52</v>
      </c>
      <c r="T1028" t="s">
        <v>38</v>
      </c>
      <c r="U1028" t="str">
        <f>TRIM(CLEAN(tbl_Operations[[#This Row],[Location]]))</f>
        <v>Chennai</v>
      </c>
      <c r="V1028" t="str">
        <f>TRIM(CLEAN(tbl_Operations[[#This Row],[Channel]]))</f>
        <v>Email</v>
      </c>
      <c r="W1028" t="str">
        <f t="shared" si="80"/>
        <v>Vendor Query</v>
      </c>
      <c r="X1028" t="str">
        <f t="shared" si="81"/>
        <v>Operations</v>
      </c>
      <c r="Y1028" t="str">
        <f t="shared" si="82"/>
        <v>Within SLA</v>
      </c>
      <c r="Z1028" t="str">
        <f t="shared" si="83"/>
        <v>Normal</v>
      </c>
      <c r="AA1028" t="str" cm="1">
        <f t="array" ref="AA1028">_xlfn.IFS(
J1028&lt;=K1028*0.5,"Excellent",
J1028&lt;=K1028,"Good",
J1028&lt;=K1028*1.5,"At Risk",
TRUE,"Critical"
)</f>
        <v>Excellent</v>
      </c>
      <c r="AB1028" t="str">
        <f t="shared" si="84"/>
        <v>No Rework</v>
      </c>
    </row>
    <row r="1029" spans="1:28" x14ac:dyDescent="0.3">
      <c r="A1029" t="s">
        <v>1111</v>
      </c>
      <c r="B1029" s="1">
        <v>45949</v>
      </c>
      <c r="C1029" t="s">
        <v>33</v>
      </c>
      <c r="D1029" t="s">
        <v>55</v>
      </c>
      <c r="E1029" t="s">
        <v>35</v>
      </c>
      <c r="F1029" t="s">
        <v>49</v>
      </c>
      <c r="G1029" t="s">
        <v>25</v>
      </c>
      <c r="H1029" t="s">
        <v>50</v>
      </c>
      <c r="I1029" t="s">
        <v>27</v>
      </c>
      <c r="J1029">
        <v>28</v>
      </c>
      <c r="K1029">
        <v>48</v>
      </c>
      <c r="L1029" t="s">
        <v>28</v>
      </c>
      <c r="M1029">
        <v>4</v>
      </c>
      <c r="N1029">
        <v>3.2</v>
      </c>
      <c r="O1029">
        <v>280</v>
      </c>
      <c r="P1029">
        <v>7840</v>
      </c>
      <c r="Q1029" t="s">
        <v>51</v>
      </c>
      <c r="R1029">
        <v>10</v>
      </c>
      <c r="S1029" t="s">
        <v>52</v>
      </c>
      <c r="T1029" t="s">
        <v>102</v>
      </c>
      <c r="U1029" t="str">
        <f>TRIM(CLEAN(tbl_Operations[[#This Row],[Location]]))</f>
        <v>Hyderabad</v>
      </c>
      <c r="V1029" t="str">
        <f>TRIM(CLEAN(tbl_Operations[[#This Row],[Channel]]))</f>
        <v>Email</v>
      </c>
      <c r="W1029" t="str">
        <f t="shared" si="80"/>
        <v>Employee Query</v>
      </c>
      <c r="X1029" t="str">
        <f t="shared" si="81"/>
        <v>It</v>
      </c>
      <c r="Y1029" t="str">
        <f t="shared" si="82"/>
        <v>Within SLA</v>
      </c>
      <c r="Z1029" t="str">
        <f t="shared" si="83"/>
        <v>Normal</v>
      </c>
      <c r="AA1029" t="str" cm="1">
        <f t="array" ref="AA1029">_xlfn.IFS(
J1029&lt;=K1029*0.5,"Excellent",
J1029&lt;=K1029,"Good",
J1029&lt;=K1029*1.5,"At Risk",
TRUE,"Critical"
)</f>
        <v>Good</v>
      </c>
      <c r="AB1029" t="str">
        <f t="shared" si="84"/>
        <v>Reworked</v>
      </c>
    </row>
    <row r="1030" spans="1:28" x14ac:dyDescent="0.3">
      <c r="A1030" t="s">
        <v>1112</v>
      </c>
      <c r="B1030" s="1">
        <v>45946</v>
      </c>
      <c r="C1030" t="s">
        <v>40</v>
      </c>
      <c r="D1030" t="s">
        <v>60</v>
      </c>
      <c r="E1030" t="s">
        <v>56</v>
      </c>
      <c r="F1030" t="s">
        <v>49</v>
      </c>
      <c r="G1030" t="s">
        <v>25</v>
      </c>
      <c r="H1030" t="s">
        <v>43</v>
      </c>
      <c r="I1030" t="s">
        <v>27</v>
      </c>
      <c r="J1030">
        <v>23.5</v>
      </c>
      <c r="K1030">
        <v>48</v>
      </c>
      <c r="L1030" t="s">
        <v>28</v>
      </c>
      <c r="M1030">
        <v>2</v>
      </c>
      <c r="N1030">
        <v>3.9</v>
      </c>
      <c r="O1030">
        <v>450</v>
      </c>
      <c r="P1030">
        <v>10575</v>
      </c>
      <c r="Q1030" t="s">
        <v>51</v>
      </c>
      <c r="R1030">
        <v>10</v>
      </c>
      <c r="S1030" t="s">
        <v>52</v>
      </c>
      <c r="T1030" t="s">
        <v>84</v>
      </c>
      <c r="U1030" t="str">
        <f>TRIM(CLEAN(tbl_Operations[[#This Row],[Location]]))</f>
        <v>Pune</v>
      </c>
      <c r="V1030" t="str">
        <f>TRIM(CLEAN(tbl_Operations[[#This Row],[Channel]]))</f>
        <v>Email</v>
      </c>
      <c r="W1030" t="str">
        <f t="shared" si="80"/>
        <v>Vendor Query</v>
      </c>
      <c r="X1030" t="str">
        <f t="shared" si="81"/>
        <v>Procurement</v>
      </c>
      <c r="Y1030" t="str">
        <f t="shared" si="82"/>
        <v>Within SLA</v>
      </c>
      <c r="Z1030" t="str">
        <f t="shared" si="83"/>
        <v>Normal</v>
      </c>
      <c r="AA1030" t="str" cm="1">
        <f t="array" ref="AA1030">_xlfn.IFS(
J1030&lt;=K1030*0.5,"Excellent",
J1030&lt;=K1030,"Good",
J1030&lt;=K1030*1.5,"At Risk",
TRUE,"Critical"
)</f>
        <v>Excellent</v>
      </c>
      <c r="AB1030" t="str">
        <f t="shared" si="84"/>
        <v>Reworked</v>
      </c>
    </row>
    <row r="1031" spans="1:28" x14ac:dyDescent="0.3">
      <c r="A1031" t="s">
        <v>1113</v>
      </c>
      <c r="B1031" s="1">
        <v>45918</v>
      </c>
      <c r="C1031" t="s">
        <v>21</v>
      </c>
      <c r="D1031" t="s">
        <v>34</v>
      </c>
      <c r="E1031" t="s">
        <v>48</v>
      </c>
      <c r="F1031" t="s">
        <v>49</v>
      </c>
      <c r="G1031" t="s">
        <v>62</v>
      </c>
      <c r="H1031" t="s">
        <v>75</v>
      </c>
      <c r="I1031" t="s">
        <v>27</v>
      </c>
      <c r="J1031">
        <v>6.7</v>
      </c>
      <c r="K1031">
        <v>48</v>
      </c>
      <c r="L1031" t="s">
        <v>28</v>
      </c>
      <c r="M1031">
        <v>2</v>
      </c>
      <c r="N1031">
        <v>4.2</v>
      </c>
      <c r="O1031">
        <v>280</v>
      </c>
      <c r="P1031">
        <v>1876</v>
      </c>
      <c r="Q1031" t="s">
        <v>83</v>
      </c>
      <c r="R1031">
        <v>9</v>
      </c>
      <c r="S1031" t="s">
        <v>37</v>
      </c>
      <c r="T1031" t="s">
        <v>84</v>
      </c>
      <c r="U1031" t="str">
        <f>TRIM(CLEAN(tbl_Operations[[#This Row],[Location]]))</f>
        <v>Mumbai</v>
      </c>
      <c r="V1031" t="str">
        <f>TRIM(CLEAN(tbl_Operations[[#This Row],[Channel]]))</f>
        <v>Teams</v>
      </c>
      <c r="W1031" t="str">
        <f t="shared" si="80"/>
        <v>Compliance Request</v>
      </c>
      <c r="X1031" t="str">
        <f t="shared" si="81"/>
        <v>Customer Support</v>
      </c>
      <c r="Y1031" t="str">
        <f t="shared" si="82"/>
        <v>Within SLA</v>
      </c>
      <c r="Z1031" t="str">
        <f t="shared" si="83"/>
        <v>Normal</v>
      </c>
      <c r="AA1031" t="str" cm="1">
        <f t="array" ref="AA1031">_xlfn.IFS(
J1031&lt;=K1031*0.5,"Excellent",
J1031&lt;=K1031,"Good",
J1031&lt;=K1031*1.5,"At Risk",
TRUE,"Critical"
)</f>
        <v>Excellent</v>
      </c>
      <c r="AB1031" t="str">
        <f t="shared" si="84"/>
        <v>Reworked</v>
      </c>
    </row>
    <row r="1032" spans="1:28" x14ac:dyDescent="0.3">
      <c r="A1032" t="s">
        <v>1114</v>
      </c>
      <c r="B1032" s="1">
        <v>45747</v>
      </c>
      <c r="C1032" t="s">
        <v>91</v>
      </c>
      <c r="D1032" t="s">
        <v>60</v>
      </c>
      <c r="E1032" t="s">
        <v>35</v>
      </c>
      <c r="F1032" t="s">
        <v>49</v>
      </c>
      <c r="G1032" t="s">
        <v>25</v>
      </c>
      <c r="H1032" t="s">
        <v>66</v>
      </c>
      <c r="I1032" t="s">
        <v>27</v>
      </c>
      <c r="J1032">
        <v>5.8</v>
      </c>
      <c r="K1032">
        <v>48</v>
      </c>
      <c r="L1032" t="s">
        <v>28</v>
      </c>
      <c r="M1032">
        <v>0</v>
      </c>
      <c r="N1032">
        <v>4.5999999999999996</v>
      </c>
      <c r="O1032">
        <v>350</v>
      </c>
      <c r="P1032">
        <v>2030</v>
      </c>
      <c r="Q1032" t="s">
        <v>79</v>
      </c>
      <c r="R1032">
        <v>3</v>
      </c>
      <c r="S1032" t="s">
        <v>58</v>
      </c>
      <c r="T1032" t="s">
        <v>31</v>
      </c>
      <c r="U1032" t="str">
        <f>TRIM(CLEAN(tbl_Operations[[#This Row],[Location]]))</f>
        <v>Pune</v>
      </c>
      <c r="V1032" t="str">
        <f>TRIM(CLEAN(tbl_Operations[[#This Row],[Channel]]))</f>
        <v>Email</v>
      </c>
      <c r="W1032" t="str">
        <f t="shared" si="80"/>
        <v>Employee Query</v>
      </c>
      <c r="X1032" t="str">
        <f t="shared" si="81"/>
        <v>Operations</v>
      </c>
      <c r="Y1032" t="str">
        <f t="shared" si="82"/>
        <v>Within SLA</v>
      </c>
      <c r="Z1032" t="str">
        <f t="shared" si="83"/>
        <v>Normal</v>
      </c>
      <c r="AA1032" t="str" cm="1">
        <f t="array" ref="AA1032">_xlfn.IFS(
J1032&lt;=K1032*0.5,"Excellent",
J1032&lt;=K1032,"Good",
J1032&lt;=K1032*1.5,"At Risk",
TRUE,"Critical"
)</f>
        <v>Excellent</v>
      </c>
      <c r="AB1032" t="str">
        <f t="shared" si="84"/>
        <v>No Rework</v>
      </c>
    </row>
    <row r="1033" spans="1:28" x14ac:dyDescent="0.3">
      <c r="A1033" t="s">
        <v>1115</v>
      </c>
      <c r="B1033" s="1">
        <v>45941</v>
      </c>
      <c r="C1033" t="s">
        <v>33</v>
      </c>
      <c r="D1033" t="s">
        <v>55</v>
      </c>
      <c r="E1033" t="s">
        <v>92</v>
      </c>
      <c r="F1033" t="s">
        <v>24</v>
      </c>
      <c r="G1033" t="s">
        <v>42</v>
      </c>
      <c r="H1033" t="s">
        <v>50</v>
      </c>
      <c r="I1033" t="s">
        <v>27</v>
      </c>
      <c r="J1033">
        <v>5.2</v>
      </c>
      <c r="K1033">
        <v>24</v>
      </c>
      <c r="L1033" t="s">
        <v>28</v>
      </c>
      <c r="M1033">
        <v>1</v>
      </c>
      <c r="N1033">
        <v>4.8</v>
      </c>
      <c r="O1033">
        <v>280</v>
      </c>
      <c r="P1033">
        <v>1456</v>
      </c>
      <c r="Q1033" t="s">
        <v>51</v>
      </c>
      <c r="R1033">
        <v>10</v>
      </c>
      <c r="S1033" t="s">
        <v>52</v>
      </c>
      <c r="T1033" t="s">
        <v>68</v>
      </c>
      <c r="U1033" t="str">
        <f>TRIM(CLEAN(tbl_Operations[[#This Row],[Location]]))</f>
        <v>Hyderabad</v>
      </c>
      <c r="V1033" t="str">
        <f>TRIM(CLEAN(tbl_Operations[[#This Row],[Channel]]))</f>
        <v>Portal</v>
      </c>
      <c r="W1033" t="str">
        <f t="shared" si="80"/>
        <v>Report Request</v>
      </c>
      <c r="X1033" t="str">
        <f t="shared" si="81"/>
        <v>It</v>
      </c>
      <c r="Y1033" t="str">
        <f t="shared" si="82"/>
        <v>Within SLA</v>
      </c>
      <c r="Z1033" t="str">
        <f t="shared" si="83"/>
        <v>Normal</v>
      </c>
      <c r="AA1033" t="str" cm="1">
        <f t="array" ref="AA1033">_xlfn.IFS(
J1033&lt;=K1033*0.5,"Excellent",
J1033&lt;=K1033,"Good",
J1033&lt;=K1033*1.5,"At Risk",
TRUE,"Critical"
)</f>
        <v>Excellent</v>
      </c>
      <c r="AB1033" t="str">
        <f t="shared" si="84"/>
        <v>Reworked</v>
      </c>
    </row>
    <row r="1034" spans="1:28" x14ac:dyDescent="0.3">
      <c r="A1034" t="s">
        <v>1116</v>
      </c>
      <c r="B1034" s="1">
        <v>45957</v>
      </c>
      <c r="C1034" t="s">
        <v>54</v>
      </c>
      <c r="D1034" t="s">
        <v>55</v>
      </c>
      <c r="E1034" t="s">
        <v>74</v>
      </c>
      <c r="F1034" t="s">
        <v>49</v>
      </c>
      <c r="G1034" t="s">
        <v>25</v>
      </c>
      <c r="H1034" t="s">
        <v>66</v>
      </c>
      <c r="I1034" t="s">
        <v>27</v>
      </c>
      <c r="J1034">
        <v>4.0999999999999996</v>
      </c>
      <c r="K1034">
        <v>48</v>
      </c>
      <c r="L1034" t="s">
        <v>28</v>
      </c>
      <c r="M1034">
        <v>0</v>
      </c>
      <c r="N1034">
        <v>4.9000000000000004</v>
      </c>
      <c r="O1034">
        <v>450</v>
      </c>
      <c r="P1034">
        <v>1845</v>
      </c>
      <c r="Q1034" t="s">
        <v>51</v>
      </c>
      <c r="R1034">
        <v>10</v>
      </c>
      <c r="S1034" t="s">
        <v>52</v>
      </c>
      <c r="T1034" t="s">
        <v>31</v>
      </c>
      <c r="U1034" t="str">
        <f>TRIM(CLEAN(tbl_Operations[[#This Row],[Location]]))</f>
        <v>Hyderabad</v>
      </c>
      <c r="V1034" t="str">
        <f>TRIM(CLEAN(tbl_Operations[[#This Row],[Channel]]))</f>
        <v>Email</v>
      </c>
      <c r="W1034" t="str">
        <f t="shared" si="80"/>
        <v>System Issue</v>
      </c>
      <c r="X1034" t="str">
        <f t="shared" si="81"/>
        <v>Hr</v>
      </c>
      <c r="Y1034" t="str">
        <f t="shared" si="82"/>
        <v>Within SLA</v>
      </c>
      <c r="Z1034" t="str">
        <f t="shared" si="83"/>
        <v>Normal</v>
      </c>
      <c r="AA1034" t="str" cm="1">
        <f t="array" ref="AA1034">_xlfn.IFS(
J1034&lt;=K1034*0.5,"Excellent",
J1034&lt;=K1034,"Good",
J1034&lt;=K1034*1.5,"At Risk",
TRUE,"Critical"
)</f>
        <v>Excellent</v>
      </c>
      <c r="AB1034" t="str">
        <f t="shared" si="84"/>
        <v>No Rework</v>
      </c>
    </row>
    <row r="1035" spans="1:28" x14ac:dyDescent="0.3">
      <c r="A1035" t="s">
        <v>1117</v>
      </c>
      <c r="B1035" s="1">
        <v>45665</v>
      </c>
      <c r="C1035" t="s">
        <v>21</v>
      </c>
      <c r="D1035" t="s">
        <v>22</v>
      </c>
      <c r="E1035" t="s">
        <v>74</v>
      </c>
      <c r="F1035" t="s">
        <v>49</v>
      </c>
      <c r="G1035" t="s">
        <v>42</v>
      </c>
      <c r="H1035" t="s">
        <v>66</v>
      </c>
      <c r="I1035" t="s">
        <v>27</v>
      </c>
      <c r="J1035">
        <v>19.399999999999999</v>
      </c>
      <c r="K1035">
        <v>48</v>
      </c>
      <c r="L1035" t="s">
        <v>28</v>
      </c>
      <c r="M1035">
        <v>0</v>
      </c>
      <c r="N1035">
        <v>4.3</v>
      </c>
      <c r="O1035">
        <v>400</v>
      </c>
      <c r="P1035">
        <v>7760</v>
      </c>
      <c r="Q1035" t="s">
        <v>64</v>
      </c>
      <c r="R1035">
        <v>1</v>
      </c>
      <c r="S1035" t="s">
        <v>58</v>
      </c>
      <c r="T1035" t="s">
        <v>86</v>
      </c>
      <c r="U1035" t="str">
        <f>TRIM(CLEAN(tbl_Operations[[#This Row],[Location]]))</f>
        <v>Noida</v>
      </c>
      <c r="V1035" t="str">
        <f>TRIM(CLEAN(tbl_Operations[[#This Row],[Channel]]))</f>
        <v>Portal</v>
      </c>
      <c r="W1035" t="str">
        <f t="shared" si="80"/>
        <v>System Issue</v>
      </c>
      <c r="X1035" t="str">
        <f t="shared" si="81"/>
        <v>Customer Support</v>
      </c>
      <c r="Y1035" t="str">
        <f t="shared" si="82"/>
        <v>Within SLA</v>
      </c>
      <c r="Z1035" t="str">
        <f t="shared" si="83"/>
        <v>Normal</v>
      </c>
      <c r="AA1035" t="str" cm="1">
        <f t="array" ref="AA1035">_xlfn.IFS(
J1035&lt;=K1035*0.5,"Excellent",
J1035&lt;=K1035,"Good",
J1035&lt;=K1035*1.5,"At Risk",
TRUE,"Critical"
)</f>
        <v>Excellent</v>
      </c>
      <c r="AB1035" t="str">
        <f t="shared" si="84"/>
        <v>No Rework</v>
      </c>
    </row>
    <row r="1036" spans="1:28" x14ac:dyDescent="0.3">
      <c r="A1036" t="s">
        <v>1118</v>
      </c>
      <c r="B1036" s="1">
        <v>46004</v>
      </c>
      <c r="C1036" t="s">
        <v>33</v>
      </c>
      <c r="D1036" t="s">
        <v>34</v>
      </c>
      <c r="E1036" t="s">
        <v>92</v>
      </c>
      <c r="F1036" t="s">
        <v>24</v>
      </c>
      <c r="G1036" t="s">
        <v>42</v>
      </c>
      <c r="H1036" t="s">
        <v>66</v>
      </c>
      <c r="I1036" t="s">
        <v>88</v>
      </c>
      <c r="J1036">
        <v>23.1</v>
      </c>
      <c r="K1036">
        <v>24</v>
      </c>
      <c r="L1036" t="s">
        <v>28</v>
      </c>
      <c r="M1036">
        <v>2</v>
      </c>
      <c r="N1036">
        <v>4</v>
      </c>
      <c r="O1036">
        <v>320</v>
      </c>
      <c r="P1036">
        <v>7392</v>
      </c>
      <c r="Q1036" t="s">
        <v>71</v>
      </c>
      <c r="R1036">
        <v>12</v>
      </c>
      <c r="S1036" t="s">
        <v>52</v>
      </c>
      <c r="T1036" t="s">
        <v>68</v>
      </c>
      <c r="U1036" t="str">
        <f>TRIM(CLEAN(tbl_Operations[[#This Row],[Location]]))</f>
        <v>Mumbai</v>
      </c>
      <c r="V1036" t="str">
        <f>TRIM(CLEAN(tbl_Operations[[#This Row],[Channel]]))</f>
        <v>Portal</v>
      </c>
      <c r="W1036" t="str">
        <f t="shared" si="80"/>
        <v>Report Request</v>
      </c>
      <c r="X1036" t="str">
        <f t="shared" si="81"/>
        <v>It</v>
      </c>
      <c r="Y1036" t="str">
        <f t="shared" si="82"/>
        <v>Within SLA</v>
      </c>
      <c r="Z1036" t="str">
        <f t="shared" si="83"/>
        <v>Normal</v>
      </c>
      <c r="AA1036" t="str" cm="1">
        <f t="array" ref="AA1036">_xlfn.IFS(
J1036&lt;=K1036*0.5,"Excellent",
J1036&lt;=K1036,"Good",
J1036&lt;=K1036*1.5,"At Risk",
TRUE,"Critical"
)</f>
        <v>Good</v>
      </c>
      <c r="AB1036" t="str">
        <f t="shared" si="84"/>
        <v>Reworked</v>
      </c>
    </row>
    <row r="1037" spans="1:28" x14ac:dyDescent="0.3">
      <c r="A1037" t="s">
        <v>1119</v>
      </c>
      <c r="B1037" s="1">
        <v>46004</v>
      </c>
      <c r="C1037" t="s">
        <v>40</v>
      </c>
      <c r="D1037" t="s">
        <v>60</v>
      </c>
      <c r="E1037" t="s">
        <v>92</v>
      </c>
      <c r="F1037" t="s">
        <v>24</v>
      </c>
      <c r="G1037" t="s">
        <v>42</v>
      </c>
      <c r="H1037" t="s">
        <v>75</v>
      </c>
      <c r="I1037" t="s">
        <v>27</v>
      </c>
      <c r="J1037">
        <v>8.8000000000000007</v>
      </c>
      <c r="K1037">
        <v>24</v>
      </c>
      <c r="L1037" t="s">
        <v>28</v>
      </c>
      <c r="M1037">
        <v>0</v>
      </c>
      <c r="N1037">
        <v>4.5</v>
      </c>
      <c r="O1037">
        <v>450</v>
      </c>
      <c r="P1037">
        <v>3960</v>
      </c>
      <c r="Q1037" t="s">
        <v>71</v>
      </c>
      <c r="R1037">
        <v>12</v>
      </c>
      <c r="S1037" t="s">
        <v>52</v>
      </c>
      <c r="T1037" t="s">
        <v>68</v>
      </c>
      <c r="U1037" t="str">
        <f>TRIM(CLEAN(tbl_Operations[[#This Row],[Location]]))</f>
        <v>Pune</v>
      </c>
      <c r="V1037" t="str">
        <f>TRIM(CLEAN(tbl_Operations[[#This Row],[Channel]]))</f>
        <v>Portal</v>
      </c>
      <c r="W1037" t="str">
        <f t="shared" si="80"/>
        <v>Report Request</v>
      </c>
      <c r="X1037" t="str">
        <f t="shared" si="81"/>
        <v>Procurement</v>
      </c>
      <c r="Y1037" t="str">
        <f t="shared" si="82"/>
        <v>Within SLA</v>
      </c>
      <c r="Z1037" t="str">
        <f t="shared" si="83"/>
        <v>Normal</v>
      </c>
      <c r="AA1037" t="str" cm="1">
        <f t="array" ref="AA1037">_xlfn.IFS(
J1037&lt;=K1037*0.5,"Excellent",
J1037&lt;=K1037,"Good",
J1037&lt;=K1037*1.5,"At Risk",
TRUE,"Critical"
)</f>
        <v>Excellent</v>
      </c>
      <c r="AB1037" t="str">
        <f t="shared" si="84"/>
        <v>No Rework</v>
      </c>
    </row>
    <row r="1038" spans="1:28" x14ac:dyDescent="0.3">
      <c r="A1038" t="s">
        <v>1120</v>
      </c>
      <c r="B1038" s="1">
        <v>45953</v>
      </c>
      <c r="C1038" t="s">
        <v>33</v>
      </c>
      <c r="D1038" t="s">
        <v>22</v>
      </c>
      <c r="E1038" t="s">
        <v>23</v>
      </c>
      <c r="F1038" t="s">
        <v>49</v>
      </c>
      <c r="G1038" t="s">
        <v>42</v>
      </c>
      <c r="H1038" t="s">
        <v>43</v>
      </c>
      <c r="I1038" t="s">
        <v>101</v>
      </c>
      <c r="J1038">
        <v>5.9</v>
      </c>
      <c r="K1038">
        <v>48</v>
      </c>
      <c r="L1038" t="s">
        <v>28</v>
      </c>
      <c r="M1038">
        <v>0</v>
      </c>
      <c r="N1038">
        <v>4.5999999999999996</v>
      </c>
      <c r="O1038">
        <v>450</v>
      </c>
      <c r="P1038">
        <v>2655</v>
      </c>
      <c r="Q1038" t="s">
        <v>51</v>
      </c>
      <c r="R1038">
        <v>10</v>
      </c>
      <c r="S1038" t="s">
        <v>52</v>
      </c>
      <c r="T1038" t="s">
        <v>84</v>
      </c>
      <c r="U1038" t="str">
        <f>TRIM(CLEAN(tbl_Operations[[#This Row],[Location]]))</f>
        <v>Noida</v>
      </c>
      <c r="V1038" t="str">
        <f>TRIM(CLEAN(tbl_Operations[[#This Row],[Channel]]))</f>
        <v>Portal</v>
      </c>
      <c r="W1038" t="str">
        <f t="shared" si="80"/>
        <v>Invoice Query</v>
      </c>
      <c r="X1038" t="str">
        <f t="shared" si="81"/>
        <v>It</v>
      </c>
      <c r="Y1038" t="str">
        <f t="shared" si="82"/>
        <v>Within SLA</v>
      </c>
      <c r="Z1038" t="str">
        <f t="shared" si="83"/>
        <v>Normal</v>
      </c>
      <c r="AA1038" t="str" cm="1">
        <f t="array" ref="AA1038">_xlfn.IFS(
J1038&lt;=K1038*0.5,"Excellent",
J1038&lt;=K1038,"Good",
J1038&lt;=K1038*1.5,"At Risk",
TRUE,"Critical"
)</f>
        <v>Excellent</v>
      </c>
      <c r="AB1038" t="str">
        <f t="shared" si="84"/>
        <v>No Rework</v>
      </c>
    </row>
    <row r="1039" spans="1:28" x14ac:dyDescent="0.3">
      <c r="A1039" t="s">
        <v>1121</v>
      </c>
      <c r="B1039" s="1">
        <v>45834</v>
      </c>
      <c r="C1039" t="s">
        <v>40</v>
      </c>
      <c r="D1039" t="s">
        <v>55</v>
      </c>
      <c r="E1039" t="s">
        <v>23</v>
      </c>
      <c r="F1039" t="s">
        <v>61</v>
      </c>
      <c r="G1039" t="s">
        <v>25</v>
      </c>
      <c r="H1039" t="s">
        <v>43</v>
      </c>
      <c r="I1039" t="s">
        <v>27</v>
      </c>
      <c r="J1039">
        <v>9.1999999999999993</v>
      </c>
      <c r="K1039">
        <v>12</v>
      </c>
      <c r="L1039" t="s">
        <v>28</v>
      </c>
      <c r="M1039">
        <v>0</v>
      </c>
      <c r="N1039">
        <v>5</v>
      </c>
      <c r="O1039">
        <v>450</v>
      </c>
      <c r="P1039">
        <v>4140</v>
      </c>
      <c r="Q1039" t="s">
        <v>29</v>
      </c>
      <c r="R1039">
        <v>6</v>
      </c>
      <c r="S1039" t="s">
        <v>30</v>
      </c>
      <c r="T1039" t="s">
        <v>84</v>
      </c>
      <c r="U1039" t="str">
        <f>TRIM(CLEAN(tbl_Operations[[#This Row],[Location]]))</f>
        <v>Hyderabad</v>
      </c>
      <c r="V1039" t="str">
        <f>TRIM(CLEAN(tbl_Operations[[#This Row],[Channel]]))</f>
        <v>Email</v>
      </c>
      <c r="W1039" t="str">
        <f t="shared" si="80"/>
        <v>Invoice Query</v>
      </c>
      <c r="X1039" t="str">
        <f t="shared" si="81"/>
        <v>Procurement</v>
      </c>
      <c r="Y1039" t="str">
        <f t="shared" si="82"/>
        <v>Within SLA</v>
      </c>
      <c r="Z1039" t="str">
        <f t="shared" si="83"/>
        <v>Normal</v>
      </c>
      <c r="AA1039" t="str" cm="1">
        <f t="array" ref="AA1039">_xlfn.IFS(
J1039&lt;=K1039*0.5,"Excellent",
J1039&lt;=K1039,"Good",
J1039&lt;=K1039*1.5,"At Risk",
TRUE,"Critical"
)</f>
        <v>Good</v>
      </c>
      <c r="AB1039" t="str">
        <f t="shared" si="84"/>
        <v>No Rework</v>
      </c>
    </row>
    <row r="1040" spans="1:28" x14ac:dyDescent="0.3">
      <c r="A1040" t="s">
        <v>1122</v>
      </c>
      <c r="B1040" s="1">
        <v>45716</v>
      </c>
      <c r="C1040" t="s">
        <v>91</v>
      </c>
      <c r="D1040" t="s">
        <v>55</v>
      </c>
      <c r="E1040" t="s">
        <v>92</v>
      </c>
      <c r="F1040" t="s">
        <v>61</v>
      </c>
      <c r="G1040" t="s">
        <v>25</v>
      </c>
      <c r="H1040" t="s">
        <v>26</v>
      </c>
      <c r="I1040" t="s">
        <v>101</v>
      </c>
      <c r="J1040">
        <v>34.200000000000003</v>
      </c>
      <c r="K1040">
        <v>12</v>
      </c>
      <c r="L1040" t="s">
        <v>63</v>
      </c>
      <c r="M1040">
        <v>0</v>
      </c>
      <c r="N1040">
        <v>4.4000000000000004</v>
      </c>
      <c r="O1040">
        <v>400</v>
      </c>
      <c r="P1040">
        <v>13680</v>
      </c>
      <c r="Q1040" t="s">
        <v>57</v>
      </c>
      <c r="R1040">
        <v>2</v>
      </c>
      <c r="S1040" t="s">
        <v>58</v>
      </c>
      <c r="T1040" t="s">
        <v>45</v>
      </c>
      <c r="U1040" t="str">
        <f>TRIM(CLEAN(tbl_Operations[[#This Row],[Location]]))</f>
        <v>Hyderabad</v>
      </c>
      <c r="V1040" t="str">
        <f>TRIM(CLEAN(tbl_Operations[[#This Row],[Channel]]))</f>
        <v>Email</v>
      </c>
      <c r="W1040" t="str">
        <f t="shared" si="80"/>
        <v>Report Request</v>
      </c>
      <c r="X1040" t="str">
        <f t="shared" si="81"/>
        <v>Operations</v>
      </c>
      <c r="Y1040" t="str">
        <f t="shared" si="82"/>
        <v>SLA Breach</v>
      </c>
      <c r="Z1040" t="str">
        <f t="shared" si="83"/>
        <v>Normal</v>
      </c>
      <c r="AA1040" t="str" cm="1">
        <f t="array" ref="AA1040">_xlfn.IFS(
J1040&lt;=K1040*0.5,"Excellent",
J1040&lt;=K1040,"Good",
J1040&lt;=K1040*1.5,"At Risk",
TRUE,"Critical"
)</f>
        <v>Critical</v>
      </c>
      <c r="AB1040" t="str">
        <f t="shared" si="84"/>
        <v>No Rework</v>
      </c>
    </row>
    <row r="1041" spans="1:28" x14ac:dyDescent="0.3">
      <c r="A1041" t="s">
        <v>1123</v>
      </c>
      <c r="B1041" s="1">
        <v>45701</v>
      </c>
      <c r="C1041" t="s">
        <v>40</v>
      </c>
      <c r="D1041" t="s">
        <v>41</v>
      </c>
      <c r="E1041" t="s">
        <v>35</v>
      </c>
      <c r="F1041" t="s">
        <v>24</v>
      </c>
      <c r="G1041" t="s">
        <v>25</v>
      </c>
      <c r="H1041" t="s">
        <v>50</v>
      </c>
      <c r="I1041" t="s">
        <v>88</v>
      </c>
      <c r="J1041">
        <v>22.3</v>
      </c>
      <c r="K1041">
        <v>24</v>
      </c>
      <c r="L1041" t="s">
        <v>28</v>
      </c>
      <c r="M1041">
        <v>2</v>
      </c>
      <c r="N1041">
        <v>3.3</v>
      </c>
      <c r="O1041">
        <v>350</v>
      </c>
      <c r="P1041">
        <v>7805</v>
      </c>
      <c r="Q1041" t="s">
        <v>57</v>
      </c>
      <c r="R1041">
        <v>2</v>
      </c>
      <c r="S1041" t="s">
        <v>58</v>
      </c>
      <c r="T1041" t="s">
        <v>84</v>
      </c>
      <c r="U1041" t="str">
        <f>TRIM(CLEAN(tbl_Operations[[#This Row],[Location]]))</f>
        <v>Bengaluru</v>
      </c>
      <c r="V1041" t="str">
        <f>TRIM(CLEAN(tbl_Operations[[#This Row],[Channel]]))</f>
        <v>Email</v>
      </c>
      <c r="W1041" t="str">
        <f t="shared" si="80"/>
        <v>Employee Query</v>
      </c>
      <c r="X1041" t="str">
        <f t="shared" si="81"/>
        <v>Procurement</v>
      </c>
      <c r="Y1041" t="str">
        <f t="shared" si="82"/>
        <v>Within SLA</v>
      </c>
      <c r="Z1041" t="str">
        <f t="shared" si="83"/>
        <v>Normal</v>
      </c>
      <c r="AA1041" t="str" cm="1">
        <f t="array" ref="AA1041">_xlfn.IFS(
J1041&lt;=K1041*0.5,"Excellent",
J1041&lt;=K1041,"Good",
J1041&lt;=K1041*1.5,"At Risk",
TRUE,"Critical"
)</f>
        <v>Good</v>
      </c>
      <c r="AB1041" t="str">
        <f t="shared" si="84"/>
        <v>Reworked</v>
      </c>
    </row>
    <row r="1042" spans="1:28" x14ac:dyDescent="0.3">
      <c r="A1042" t="s">
        <v>1124</v>
      </c>
      <c r="B1042" s="1">
        <v>45679</v>
      </c>
      <c r="C1042" t="s">
        <v>77</v>
      </c>
      <c r="D1042" t="s">
        <v>22</v>
      </c>
      <c r="E1042" t="s">
        <v>48</v>
      </c>
      <c r="F1042" t="s">
        <v>49</v>
      </c>
      <c r="G1042" t="s">
        <v>25</v>
      </c>
      <c r="H1042" t="s">
        <v>50</v>
      </c>
      <c r="I1042" t="s">
        <v>27</v>
      </c>
      <c r="J1042">
        <v>21.6</v>
      </c>
      <c r="K1042">
        <v>48</v>
      </c>
      <c r="L1042" t="s">
        <v>28</v>
      </c>
      <c r="M1042">
        <v>1</v>
      </c>
      <c r="N1042">
        <v>4.4000000000000004</v>
      </c>
      <c r="O1042">
        <v>400</v>
      </c>
      <c r="P1042">
        <v>8640</v>
      </c>
      <c r="Q1042" t="s">
        <v>64</v>
      </c>
      <c r="R1042">
        <v>1</v>
      </c>
      <c r="S1042" t="s">
        <v>58</v>
      </c>
      <c r="T1042" t="s">
        <v>86</v>
      </c>
      <c r="U1042" t="str">
        <f>TRIM(CLEAN(tbl_Operations[[#This Row],[Location]]))</f>
        <v>Noida</v>
      </c>
      <c r="V1042" t="str">
        <f>TRIM(CLEAN(tbl_Operations[[#This Row],[Channel]]))</f>
        <v>Email</v>
      </c>
      <c r="W1042" t="str">
        <f t="shared" si="80"/>
        <v>Compliance Request</v>
      </c>
      <c r="X1042" t="str">
        <f t="shared" si="81"/>
        <v>Finance</v>
      </c>
      <c r="Y1042" t="str">
        <f t="shared" si="82"/>
        <v>Within SLA</v>
      </c>
      <c r="Z1042" t="str">
        <f t="shared" si="83"/>
        <v>Normal</v>
      </c>
      <c r="AA1042" t="str" cm="1">
        <f t="array" ref="AA1042">_xlfn.IFS(
J1042&lt;=K1042*0.5,"Excellent",
J1042&lt;=K1042,"Good",
J1042&lt;=K1042*1.5,"At Risk",
TRUE,"Critical"
)</f>
        <v>Excellent</v>
      </c>
      <c r="AB1042" t="str">
        <f t="shared" si="84"/>
        <v>Reworked</v>
      </c>
    </row>
    <row r="1043" spans="1:28" x14ac:dyDescent="0.3">
      <c r="A1043" t="s">
        <v>1125</v>
      </c>
      <c r="B1043" s="1">
        <v>45874</v>
      </c>
      <c r="C1043" t="s">
        <v>95</v>
      </c>
      <c r="D1043" t="s">
        <v>55</v>
      </c>
      <c r="E1043" t="s">
        <v>56</v>
      </c>
      <c r="F1043" t="s">
        <v>24</v>
      </c>
      <c r="G1043" t="s">
        <v>42</v>
      </c>
      <c r="H1043" t="s">
        <v>50</v>
      </c>
      <c r="I1043" t="s">
        <v>27</v>
      </c>
      <c r="J1043">
        <v>25.1</v>
      </c>
      <c r="K1043">
        <v>24</v>
      </c>
      <c r="L1043" t="s">
        <v>63</v>
      </c>
      <c r="M1043">
        <v>1</v>
      </c>
      <c r="N1043">
        <v>4</v>
      </c>
      <c r="O1043">
        <v>320</v>
      </c>
      <c r="P1043">
        <v>8032</v>
      </c>
      <c r="Q1043" t="s">
        <v>36</v>
      </c>
      <c r="R1043">
        <v>8</v>
      </c>
      <c r="S1043" t="s">
        <v>37</v>
      </c>
      <c r="T1043" t="s">
        <v>38</v>
      </c>
      <c r="U1043" t="str">
        <f>TRIM(CLEAN(tbl_Operations[[#This Row],[Location]]))</f>
        <v>Hyderabad</v>
      </c>
      <c r="V1043" t="str">
        <f>TRIM(CLEAN(tbl_Operations[[#This Row],[Channel]]))</f>
        <v>Portal</v>
      </c>
      <c r="W1043" t="str">
        <f t="shared" si="80"/>
        <v>Vendor Query</v>
      </c>
      <c r="X1043" t="str">
        <f t="shared" si="81"/>
        <v>Sales</v>
      </c>
      <c r="Y1043" t="str">
        <f t="shared" si="82"/>
        <v>SLA Breach</v>
      </c>
      <c r="Z1043" t="str">
        <f t="shared" si="83"/>
        <v>Normal</v>
      </c>
      <c r="AA1043" t="str" cm="1">
        <f t="array" ref="AA1043">_xlfn.IFS(
J1043&lt;=K1043*0.5,"Excellent",
J1043&lt;=K1043,"Good",
J1043&lt;=K1043*1.5,"At Risk",
TRUE,"Critical"
)</f>
        <v>At Risk</v>
      </c>
      <c r="AB1043" t="str">
        <f t="shared" si="84"/>
        <v>Reworked</v>
      </c>
    </row>
    <row r="1044" spans="1:28" x14ac:dyDescent="0.3">
      <c r="A1044" t="s">
        <v>1126</v>
      </c>
      <c r="B1044" s="1">
        <v>45830</v>
      </c>
      <c r="C1044" t="s">
        <v>91</v>
      </c>
      <c r="D1044" t="s">
        <v>73</v>
      </c>
      <c r="E1044" t="s">
        <v>92</v>
      </c>
      <c r="F1044" t="s">
        <v>24</v>
      </c>
      <c r="G1044" t="s">
        <v>42</v>
      </c>
      <c r="H1044" t="s">
        <v>43</v>
      </c>
      <c r="I1044" t="s">
        <v>88</v>
      </c>
      <c r="J1044">
        <v>25.2</v>
      </c>
      <c r="K1044">
        <v>24</v>
      </c>
      <c r="L1044" t="s">
        <v>63</v>
      </c>
      <c r="M1044">
        <v>2</v>
      </c>
      <c r="N1044">
        <v>4.3</v>
      </c>
      <c r="O1044">
        <v>350</v>
      </c>
      <c r="P1044">
        <v>8820</v>
      </c>
      <c r="Q1044" t="s">
        <v>29</v>
      </c>
      <c r="R1044">
        <v>6</v>
      </c>
      <c r="S1044" t="s">
        <v>30</v>
      </c>
      <c r="T1044" t="s">
        <v>102</v>
      </c>
      <c r="U1044" t="str">
        <f>TRIM(CLEAN(tbl_Operations[[#This Row],[Location]]))</f>
        <v>Chennai</v>
      </c>
      <c r="V1044" t="str">
        <f>TRIM(CLEAN(tbl_Operations[[#This Row],[Channel]]))</f>
        <v>Portal</v>
      </c>
      <c r="W1044" t="str">
        <f t="shared" si="80"/>
        <v>Report Request</v>
      </c>
      <c r="X1044" t="str">
        <f t="shared" si="81"/>
        <v>Operations</v>
      </c>
      <c r="Y1044" t="str">
        <f t="shared" si="82"/>
        <v>SLA Breach</v>
      </c>
      <c r="Z1044" t="str">
        <f t="shared" si="83"/>
        <v>Normal</v>
      </c>
      <c r="AA1044" t="str" cm="1">
        <f t="array" ref="AA1044">_xlfn.IFS(
J1044&lt;=K1044*0.5,"Excellent",
J1044&lt;=K1044,"Good",
J1044&lt;=K1044*1.5,"At Risk",
TRUE,"Critical"
)</f>
        <v>At Risk</v>
      </c>
      <c r="AB1044" t="str">
        <f t="shared" si="84"/>
        <v>Reworked</v>
      </c>
    </row>
    <row r="1045" spans="1:28" x14ac:dyDescent="0.3">
      <c r="A1045" t="s">
        <v>1127</v>
      </c>
      <c r="B1045" s="1">
        <v>45776</v>
      </c>
      <c r="C1045" t="s">
        <v>21</v>
      </c>
      <c r="D1045" t="s">
        <v>22</v>
      </c>
      <c r="E1045" t="s">
        <v>35</v>
      </c>
      <c r="F1045" t="s">
        <v>49</v>
      </c>
      <c r="G1045" t="s">
        <v>25</v>
      </c>
      <c r="H1045" t="s">
        <v>50</v>
      </c>
      <c r="I1045" t="s">
        <v>88</v>
      </c>
      <c r="J1045">
        <v>22.4</v>
      </c>
      <c r="K1045">
        <v>48</v>
      </c>
      <c r="L1045" t="s">
        <v>28</v>
      </c>
      <c r="M1045">
        <v>1</v>
      </c>
      <c r="N1045">
        <v>3.9</v>
      </c>
      <c r="O1045">
        <v>450</v>
      </c>
      <c r="P1045">
        <v>10080</v>
      </c>
      <c r="Q1045" t="s">
        <v>89</v>
      </c>
      <c r="R1045">
        <v>4</v>
      </c>
      <c r="S1045" t="s">
        <v>30</v>
      </c>
      <c r="T1045" t="s">
        <v>38</v>
      </c>
      <c r="U1045" t="str">
        <f>TRIM(CLEAN(tbl_Operations[[#This Row],[Location]]))</f>
        <v>Noida</v>
      </c>
      <c r="V1045" t="str">
        <f>TRIM(CLEAN(tbl_Operations[[#This Row],[Channel]]))</f>
        <v>Email</v>
      </c>
      <c r="W1045" t="str">
        <f t="shared" si="80"/>
        <v>Employee Query</v>
      </c>
      <c r="X1045" t="str">
        <f t="shared" si="81"/>
        <v>Customer Support</v>
      </c>
      <c r="Y1045" t="str">
        <f t="shared" si="82"/>
        <v>Within SLA</v>
      </c>
      <c r="Z1045" t="str">
        <f t="shared" si="83"/>
        <v>Normal</v>
      </c>
      <c r="AA1045" t="str" cm="1">
        <f t="array" ref="AA1045">_xlfn.IFS(
J1045&lt;=K1045*0.5,"Excellent",
J1045&lt;=K1045,"Good",
J1045&lt;=K1045*1.5,"At Risk",
TRUE,"Critical"
)</f>
        <v>Excellent</v>
      </c>
      <c r="AB1045" t="str">
        <f t="shared" si="84"/>
        <v>Reworked</v>
      </c>
    </row>
    <row r="1046" spans="1:28" x14ac:dyDescent="0.3">
      <c r="A1046" t="s">
        <v>1128</v>
      </c>
      <c r="B1046" s="1">
        <v>45893</v>
      </c>
      <c r="C1046" t="s">
        <v>95</v>
      </c>
      <c r="D1046" t="s">
        <v>47</v>
      </c>
      <c r="E1046" t="s">
        <v>23</v>
      </c>
      <c r="F1046" t="s">
        <v>24</v>
      </c>
      <c r="G1046" t="s">
        <v>62</v>
      </c>
      <c r="H1046" t="s">
        <v>43</v>
      </c>
      <c r="I1046" t="s">
        <v>27</v>
      </c>
      <c r="J1046">
        <v>8.5</v>
      </c>
      <c r="K1046">
        <v>24</v>
      </c>
      <c r="L1046" t="s">
        <v>28</v>
      </c>
      <c r="M1046">
        <v>0</v>
      </c>
      <c r="N1046">
        <v>4.5</v>
      </c>
      <c r="O1046">
        <v>280</v>
      </c>
      <c r="P1046">
        <v>2380</v>
      </c>
      <c r="Q1046" t="s">
        <v>36</v>
      </c>
      <c r="R1046">
        <v>8</v>
      </c>
      <c r="S1046" t="s">
        <v>37</v>
      </c>
      <c r="T1046" t="s">
        <v>102</v>
      </c>
      <c r="U1046" t="str">
        <f>TRIM(CLEAN(tbl_Operations[[#This Row],[Location]]))</f>
        <v>Gurugram</v>
      </c>
      <c r="V1046" t="str">
        <f>TRIM(CLEAN(tbl_Operations[[#This Row],[Channel]]))</f>
        <v>Teams</v>
      </c>
      <c r="W1046" t="str">
        <f t="shared" si="80"/>
        <v>Invoice Query</v>
      </c>
      <c r="X1046" t="str">
        <f t="shared" si="81"/>
        <v>Sales</v>
      </c>
      <c r="Y1046" t="str">
        <f t="shared" si="82"/>
        <v>Within SLA</v>
      </c>
      <c r="Z1046" t="str">
        <f t="shared" si="83"/>
        <v>Normal</v>
      </c>
      <c r="AA1046" t="str" cm="1">
        <f t="array" ref="AA1046">_xlfn.IFS(
J1046&lt;=K1046*0.5,"Excellent",
J1046&lt;=K1046,"Good",
J1046&lt;=K1046*1.5,"At Risk",
TRUE,"Critical"
)</f>
        <v>Excellent</v>
      </c>
      <c r="AB1046" t="str">
        <f t="shared" si="84"/>
        <v>No Rework</v>
      </c>
    </row>
    <row r="1047" spans="1:28" x14ac:dyDescent="0.3">
      <c r="A1047" t="s">
        <v>1129</v>
      </c>
      <c r="B1047" s="1">
        <v>45885</v>
      </c>
      <c r="C1047" t="s">
        <v>91</v>
      </c>
      <c r="D1047" t="s">
        <v>47</v>
      </c>
      <c r="E1047" t="s">
        <v>5094</v>
      </c>
      <c r="F1047" t="s">
        <v>541</v>
      </c>
      <c r="G1047" t="s">
        <v>25</v>
      </c>
      <c r="H1047" t="s">
        <v>50</v>
      </c>
      <c r="I1047" t="s">
        <v>27</v>
      </c>
      <c r="J1047">
        <v>20.5</v>
      </c>
      <c r="K1047">
        <v>24</v>
      </c>
      <c r="L1047" t="s">
        <v>28</v>
      </c>
      <c r="M1047">
        <v>0</v>
      </c>
      <c r="N1047">
        <v>4.5999999999999996</v>
      </c>
      <c r="O1047">
        <v>450</v>
      </c>
      <c r="P1047">
        <v>9225</v>
      </c>
      <c r="Q1047" t="s">
        <v>36</v>
      </c>
      <c r="R1047">
        <v>8</v>
      </c>
      <c r="S1047" t="s">
        <v>37</v>
      </c>
      <c r="T1047" t="s">
        <v>68</v>
      </c>
      <c r="U1047" t="str">
        <f>TRIM(CLEAN(tbl_Operations[[#This Row],[Location]]))</f>
        <v>Gurugram</v>
      </c>
      <c r="V1047" t="str">
        <f>TRIM(CLEAN(tbl_Operations[[#This Row],[Channel]]))</f>
        <v>Email</v>
      </c>
      <c r="W1047" t="str">
        <f t="shared" si="80"/>
        <v>Unknown</v>
      </c>
      <c r="X1047" t="str">
        <f t="shared" si="81"/>
        <v>Operations</v>
      </c>
      <c r="Y1047" t="str">
        <f t="shared" si="82"/>
        <v>Within SLA</v>
      </c>
      <c r="Z1047" t="str">
        <f t="shared" si="83"/>
        <v>Normal</v>
      </c>
      <c r="AA1047" t="str" cm="1">
        <f t="array" ref="AA1047">_xlfn.IFS(
J1047&lt;=K1047*0.5,"Excellent",
J1047&lt;=K1047,"Good",
J1047&lt;=K1047*1.5,"At Risk",
TRUE,"Critical"
)</f>
        <v>Good</v>
      </c>
      <c r="AB1047" t="str">
        <f t="shared" si="84"/>
        <v>No Rework</v>
      </c>
    </row>
    <row r="1048" spans="1:28" x14ac:dyDescent="0.3">
      <c r="A1048" t="s">
        <v>1130</v>
      </c>
      <c r="B1048" s="1">
        <v>45763</v>
      </c>
      <c r="C1048" t="s">
        <v>77</v>
      </c>
      <c r="D1048" t="s">
        <v>60</v>
      </c>
      <c r="E1048" t="s">
        <v>92</v>
      </c>
      <c r="F1048" t="s">
        <v>24</v>
      </c>
      <c r="G1048" t="s">
        <v>25</v>
      </c>
      <c r="H1048" t="s">
        <v>26</v>
      </c>
      <c r="I1048" t="s">
        <v>88</v>
      </c>
      <c r="J1048">
        <v>48.8</v>
      </c>
      <c r="K1048">
        <v>24</v>
      </c>
      <c r="L1048" t="s">
        <v>63</v>
      </c>
      <c r="M1048">
        <v>3</v>
      </c>
      <c r="N1048">
        <v>2.7</v>
      </c>
      <c r="O1048">
        <v>450</v>
      </c>
      <c r="P1048">
        <v>21960</v>
      </c>
      <c r="Q1048" t="s">
        <v>89</v>
      </c>
      <c r="R1048">
        <v>4</v>
      </c>
      <c r="S1048" t="s">
        <v>30</v>
      </c>
      <c r="T1048" t="s">
        <v>86</v>
      </c>
      <c r="U1048" t="str">
        <f>TRIM(CLEAN(tbl_Operations[[#This Row],[Location]]))</f>
        <v>Pune</v>
      </c>
      <c r="V1048" t="str">
        <f>TRIM(CLEAN(tbl_Operations[[#This Row],[Channel]]))</f>
        <v>Email</v>
      </c>
      <c r="W1048" t="str">
        <f t="shared" si="80"/>
        <v>Report Request</v>
      </c>
      <c r="X1048" t="str">
        <f t="shared" si="81"/>
        <v>Finance</v>
      </c>
      <c r="Y1048" t="str">
        <f t="shared" si="82"/>
        <v>SLA Breach</v>
      </c>
      <c r="Z1048" t="str">
        <f t="shared" si="83"/>
        <v>Normal</v>
      </c>
      <c r="AA1048" t="str" cm="1">
        <f t="array" ref="AA1048">_xlfn.IFS(
J1048&lt;=K1048*0.5,"Excellent",
J1048&lt;=K1048,"Good",
J1048&lt;=K1048*1.5,"At Risk",
TRUE,"Critical"
)</f>
        <v>Critical</v>
      </c>
      <c r="AB1048" t="str">
        <f t="shared" si="84"/>
        <v>Reworked</v>
      </c>
    </row>
    <row r="1049" spans="1:28" x14ac:dyDescent="0.3">
      <c r="A1049" t="s">
        <v>1131</v>
      </c>
      <c r="B1049" s="1">
        <v>45936</v>
      </c>
      <c r="C1049" t="s">
        <v>40</v>
      </c>
      <c r="D1049" t="s">
        <v>22</v>
      </c>
      <c r="E1049" t="s">
        <v>23</v>
      </c>
      <c r="F1049" t="s">
        <v>24</v>
      </c>
      <c r="G1049" t="s">
        <v>25</v>
      </c>
      <c r="H1049" t="s">
        <v>26</v>
      </c>
      <c r="I1049" t="s">
        <v>27</v>
      </c>
      <c r="J1049">
        <v>11.7</v>
      </c>
      <c r="K1049">
        <v>24</v>
      </c>
      <c r="L1049" t="s">
        <v>28</v>
      </c>
      <c r="M1049">
        <v>0</v>
      </c>
      <c r="N1049">
        <v>5</v>
      </c>
      <c r="O1049">
        <v>320</v>
      </c>
      <c r="P1049">
        <v>3744</v>
      </c>
      <c r="Q1049" t="s">
        <v>51</v>
      </c>
      <c r="R1049">
        <v>10</v>
      </c>
      <c r="S1049" t="s">
        <v>52</v>
      </c>
      <c r="T1049" t="s">
        <v>31</v>
      </c>
      <c r="U1049" t="str">
        <f>TRIM(CLEAN(tbl_Operations[[#This Row],[Location]]))</f>
        <v>Noida</v>
      </c>
      <c r="V1049" t="str">
        <f>TRIM(CLEAN(tbl_Operations[[#This Row],[Channel]]))</f>
        <v>Email</v>
      </c>
      <c r="W1049" t="str">
        <f t="shared" si="80"/>
        <v>Invoice Query</v>
      </c>
      <c r="X1049" t="str">
        <f t="shared" si="81"/>
        <v>Procurement</v>
      </c>
      <c r="Y1049" t="str">
        <f t="shared" si="82"/>
        <v>Within SLA</v>
      </c>
      <c r="Z1049" t="str">
        <f t="shared" si="83"/>
        <v>Normal</v>
      </c>
      <c r="AA1049" t="str" cm="1">
        <f t="array" ref="AA1049">_xlfn.IFS(
J1049&lt;=K1049*0.5,"Excellent",
J1049&lt;=K1049,"Good",
J1049&lt;=K1049*1.5,"At Risk",
TRUE,"Critical"
)</f>
        <v>Excellent</v>
      </c>
      <c r="AB1049" t="str">
        <f t="shared" si="84"/>
        <v>No Rework</v>
      </c>
    </row>
    <row r="1050" spans="1:28" x14ac:dyDescent="0.3">
      <c r="A1050" t="s">
        <v>1132</v>
      </c>
      <c r="B1050" s="1">
        <v>45839</v>
      </c>
      <c r="C1050" t="s">
        <v>21</v>
      </c>
      <c r="D1050" t="s">
        <v>22</v>
      </c>
      <c r="E1050" t="s">
        <v>35</v>
      </c>
      <c r="F1050" t="s">
        <v>24</v>
      </c>
      <c r="G1050" t="s">
        <v>42</v>
      </c>
      <c r="H1050" t="s">
        <v>66</v>
      </c>
      <c r="I1050" t="s">
        <v>88</v>
      </c>
      <c r="J1050">
        <v>7.8</v>
      </c>
      <c r="K1050">
        <v>24</v>
      </c>
      <c r="L1050" t="s">
        <v>28</v>
      </c>
      <c r="M1050">
        <v>2</v>
      </c>
      <c r="N1050">
        <v>4</v>
      </c>
      <c r="O1050">
        <v>450</v>
      </c>
      <c r="P1050">
        <v>3510</v>
      </c>
      <c r="Q1050" t="s">
        <v>114</v>
      </c>
      <c r="R1050">
        <v>7</v>
      </c>
      <c r="S1050" t="s">
        <v>37</v>
      </c>
      <c r="T1050" t="s">
        <v>38</v>
      </c>
      <c r="U1050" t="str">
        <f>TRIM(CLEAN(tbl_Operations[[#This Row],[Location]]))</f>
        <v>Noida</v>
      </c>
      <c r="V1050" t="str">
        <f>TRIM(CLEAN(tbl_Operations[[#This Row],[Channel]]))</f>
        <v>Portal</v>
      </c>
      <c r="W1050" t="str">
        <f t="shared" si="80"/>
        <v>Employee Query</v>
      </c>
      <c r="X1050" t="str">
        <f t="shared" si="81"/>
        <v>Customer Support</v>
      </c>
      <c r="Y1050" t="str">
        <f t="shared" si="82"/>
        <v>Within SLA</v>
      </c>
      <c r="Z1050" t="str">
        <f t="shared" si="83"/>
        <v>Normal</v>
      </c>
      <c r="AA1050" t="str" cm="1">
        <f t="array" ref="AA1050">_xlfn.IFS(
J1050&lt;=K1050*0.5,"Excellent",
J1050&lt;=K1050,"Good",
J1050&lt;=K1050*1.5,"At Risk",
TRUE,"Critical"
)</f>
        <v>Excellent</v>
      </c>
      <c r="AB1050" t="str">
        <f t="shared" si="84"/>
        <v>Reworked</v>
      </c>
    </row>
    <row r="1051" spans="1:28" x14ac:dyDescent="0.3">
      <c r="A1051" t="s">
        <v>1133</v>
      </c>
      <c r="B1051" s="1">
        <v>45918</v>
      </c>
      <c r="C1051" t="s">
        <v>33</v>
      </c>
      <c r="D1051" t="s">
        <v>41</v>
      </c>
      <c r="E1051" t="s">
        <v>92</v>
      </c>
      <c r="F1051" t="s">
        <v>61</v>
      </c>
      <c r="G1051" t="s">
        <v>62</v>
      </c>
      <c r="H1051" t="s">
        <v>66</v>
      </c>
      <c r="I1051" t="s">
        <v>27</v>
      </c>
      <c r="J1051">
        <v>7</v>
      </c>
      <c r="K1051">
        <v>12</v>
      </c>
      <c r="L1051" t="s">
        <v>28</v>
      </c>
      <c r="M1051">
        <v>1</v>
      </c>
      <c r="N1051">
        <v>4.5999999999999996</v>
      </c>
      <c r="O1051">
        <v>400</v>
      </c>
      <c r="P1051">
        <v>2800</v>
      </c>
      <c r="Q1051" t="s">
        <v>83</v>
      </c>
      <c r="R1051">
        <v>9</v>
      </c>
      <c r="S1051" t="s">
        <v>37</v>
      </c>
      <c r="T1051" t="s">
        <v>84</v>
      </c>
      <c r="U1051" t="str">
        <f>TRIM(CLEAN(tbl_Operations[[#This Row],[Location]]))</f>
        <v>Bengaluru</v>
      </c>
      <c r="V1051" t="str">
        <f>TRIM(CLEAN(tbl_Operations[[#This Row],[Channel]]))</f>
        <v>Teams</v>
      </c>
      <c r="W1051" t="str">
        <f t="shared" si="80"/>
        <v>Report Request</v>
      </c>
      <c r="X1051" t="str">
        <f t="shared" si="81"/>
        <v>It</v>
      </c>
      <c r="Y1051" t="str">
        <f t="shared" si="82"/>
        <v>Within SLA</v>
      </c>
      <c r="Z1051" t="str">
        <f t="shared" si="83"/>
        <v>Normal</v>
      </c>
      <c r="AA1051" t="str" cm="1">
        <f t="array" ref="AA1051">_xlfn.IFS(
J1051&lt;=K1051*0.5,"Excellent",
J1051&lt;=K1051,"Good",
J1051&lt;=K1051*1.5,"At Risk",
TRUE,"Critical"
)</f>
        <v>Good</v>
      </c>
      <c r="AB1051" t="str">
        <f t="shared" si="84"/>
        <v>Reworked</v>
      </c>
    </row>
    <row r="1052" spans="1:28" x14ac:dyDescent="0.3">
      <c r="A1052" t="s">
        <v>1134</v>
      </c>
      <c r="B1052" s="1">
        <v>45741</v>
      </c>
      <c r="C1052" t="s">
        <v>91</v>
      </c>
      <c r="D1052" t="s">
        <v>22</v>
      </c>
      <c r="E1052" t="s">
        <v>78</v>
      </c>
      <c r="F1052" t="s">
        <v>24</v>
      </c>
      <c r="G1052" t="s">
        <v>81</v>
      </c>
      <c r="H1052" t="s">
        <v>43</v>
      </c>
      <c r="I1052" t="s">
        <v>101</v>
      </c>
      <c r="J1052">
        <v>5.0999999999999996</v>
      </c>
      <c r="K1052">
        <v>24</v>
      </c>
      <c r="L1052" t="s">
        <v>28</v>
      </c>
      <c r="M1052">
        <v>1</v>
      </c>
      <c r="N1052">
        <v>4.9000000000000004</v>
      </c>
      <c r="O1052">
        <v>400</v>
      </c>
      <c r="P1052">
        <v>2040</v>
      </c>
      <c r="Q1052" t="s">
        <v>79</v>
      </c>
      <c r="R1052">
        <v>3</v>
      </c>
      <c r="S1052" t="s">
        <v>58</v>
      </c>
      <c r="T1052" t="s">
        <v>38</v>
      </c>
      <c r="U1052" t="str">
        <f>TRIM(CLEAN(tbl_Operations[[#This Row],[Location]]))</f>
        <v>Noida</v>
      </c>
      <c r="V1052" t="str">
        <f>TRIM(CLEAN(tbl_Operations[[#This Row],[Channel]]))</f>
        <v>Phone</v>
      </c>
      <c r="W1052" t="str">
        <f t="shared" si="80"/>
        <v>Access Request</v>
      </c>
      <c r="X1052" t="str">
        <f t="shared" si="81"/>
        <v>Operations</v>
      </c>
      <c r="Y1052" t="str">
        <f t="shared" si="82"/>
        <v>Within SLA</v>
      </c>
      <c r="Z1052" t="str">
        <f t="shared" si="83"/>
        <v>Normal</v>
      </c>
      <c r="AA1052" t="str" cm="1">
        <f t="array" ref="AA1052">_xlfn.IFS(
J1052&lt;=K1052*0.5,"Excellent",
J1052&lt;=K1052,"Good",
J1052&lt;=K1052*1.5,"At Risk",
TRUE,"Critical"
)</f>
        <v>Excellent</v>
      </c>
      <c r="AB1052" t="str">
        <f t="shared" si="84"/>
        <v>Reworked</v>
      </c>
    </row>
    <row r="1053" spans="1:28" x14ac:dyDescent="0.3">
      <c r="A1053" t="s">
        <v>1135</v>
      </c>
      <c r="B1053" s="1">
        <v>45740</v>
      </c>
      <c r="C1053" t="s">
        <v>40</v>
      </c>
      <c r="D1053" t="s">
        <v>47</v>
      </c>
      <c r="E1053" t="s">
        <v>35</v>
      </c>
      <c r="F1053" t="s">
        <v>61</v>
      </c>
      <c r="G1053" t="s">
        <v>62</v>
      </c>
      <c r="H1053" t="s">
        <v>75</v>
      </c>
      <c r="I1053" t="s">
        <v>88</v>
      </c>
      <c r="J1053">
        <v>24.3</v>
      </c>
      <c r="K1053">
        <v>12</v>
      </c>
      <c r="L1053" t="s">
        <v>63</v>
      </c>
      <c r="M1053">
        <v>4</v>
      </c>
      <c r="N1053">
        <v>3.9</v>
      </c>
      <c r="O1053">
        <v>400</v>
      </c>
      <c r="P1053">
        <v>9720</v>
      </c>
      <c r="Q1053" t="s">
        <v>79</v>
      </c>
      <c r="R1053">
        <v>3</v>
      </c>
      <c r="S1053" t="s">
        <v>58</v>
      </c>
      <c r="T1053" t="s">
        <v>31</v>
      </c>
      <c r="U1053" t="str">
        <f>TRIM(CLEAN(tbl_Operations[[#This Row],[Location]]))</f>
        <v>Gurugram</v>
      </c>
      <c r="V1053" t="str">
        <f>TRIM(CLEAN(tbl_Operations[[#This Row],[Channel]]))</f>
        <v>Teams</v>
      </c>
      <c r="W1053" t="str">
        <f t="shared" si="80"/>
        <v>Employee Query</v>
      </c>
      <c r="X1053" t="str">
        <f t="shared" si="81"/>
        <v>Procurement</v>
      </c>
      <c r="Y1053" t="str">
        <f t="shared" si="82"/>
        <v>SLA Breach</v>
      </c>
      <c r="Z1053" t="str">
        <f t="shared" si="83"/>
        <v>Normal</v>
      </c>
      <c r="AA1053" t="str" cm="1">
        <f t="array" ref="AA1053">_xlfn.IFS(
J1053&lt;=K1053*0.5,"Excellent",
J1053&lt;=K1053,"Good",
J1053&lt;=K1053*1.5,"At Risk",
TRUE,"Critical"
)</f>
        <v>Critical</v>
      </c>
      <c r="AB1053" t="str">
        <f t="shared" si="84"/>
        <v>Reworked</v>
      </c>
    </row>
    <row r="1054" spans="1:28" x14ac:dyDescent="0.3">
      <c r="A1054" t="s">
        <v>1136</v>
      </c>
      <c r="B1054" s="1">
        <v>45678</v>
      </c>
      <c r="C1054" t="s">
        <v>33</v>
      </c>
      <c r="D1054" t="s">
        <v>55</v>
      </c>
      <c r="E1054" t="s">
        <v>70</v>
      </c>
      <c r="F1054" t="s">
        <v>49</v>
      </c>
      <c r="G1054" t="s">
        <v>42</v>
      </c>
      <c r="H1054" t="s">
        <v>43</v>
      </c>
      <c r="I1054" t="s">
        <v>27</v>
      </c>
      <c r="J1054">
        <v>6.6</v>
      </c>
      <c r="K1054">
        <v>48</v>
      </c>
      <c r="L1054" t="s">
        <v>28</v>
      </c>
      <c r="M1054">
        <v>0</v>
      </c>
      <c r="N1054">
        <v>4.9000000000000004</v>
      </c>
      <c r="O1054">
        <v>350</v>
      </c>
      <c r="P1054">
        <v>2310</v>
      </c>
      <c r="Q1054" t="s">
        <v>64</v>
      </c>
      <c r="R1054">
        <v>1</v>
      </c>
      <c r="S1054" t="s">
        <v>58</v>
      </c>
      <c r="T1054" t="s">
        <v>38</v>
      </c>
      <c r="U1054" t="str">
        <f>TRIM(CLEAN(tbl_Operations[[#This Row],[Location]]))</f>
        <v>Hyderabad</v>
      </c>
      <c r="V1054" t="str">
        <f>TRIM(CLEAN(tbl_Operations[[#This Row],[Channel]]))</f>
        <v>Portal</v>
      </c>
      <c r="W1054" t="str">
        <f t="shared" si="80"/>
        <v>Data Correction</v>
      </c>
      <c r="X1054" t="str">
        <f t="shared" si="81"/>
        <v>It</v>
      </c>
      <c r="Y1054" t="str">
        <f t="shared" si="82"/>
        <v>Within SLA</v>
      </c>
      <c r="Z1054" t="str">
        <f t="shared" si="83"/>
        <v>Normal</v>
      </c>
      <c r="AA1054" t="str" cm="1">
        <f t="array" ref="AA1054">_xlfn.IFS(
J1054&lt;=K1054*0.5,"Excellent",
J1054&lt;=K1054,"Good",
J1054&lt;=K1054*1.5,"At Risk",
TRUE,"Critical"
)</f>
        <v>Excellent</v>
      </c>
      <c r="AB1054" t="str">
        <f t="shared" si="84"/>
        <v>No Rework</v>
      </c>
    </row>
    <row r="1055" spans="1:28" x14ac:dyDescent="0.3">
      <c r="A1055" t="s">
        <v>1137</v>
      </c>
      <c r="B1055" s="1">
        <v>45698</v>
      </c>
      <c r="C1055" t="s">
        <v>21</v>
      </c>
      <c r="D1055" t="s">
        <v>73</v>
      </c>
      <c r="E1055" t="s">
        <v>56</v>
      </c>
      <c r="F1055" t="s">
        <v>24</v>
      </c>
      <c r="G1055" t="s">
        <v>25</v>
      </c>
      <c r="H1055" t="s">
        <v>50</v>
      </c>
      <c r="I1055" t="s">
        <v>27</v>
      </c>
      <c r="J1055">
        <v>15</v>
      </c>
      <c r="K1055">
        <v>24</v>
      </c>
      <c r="L1055" t="s">
        <v>28</v>
      </c>
      <c r="M1055">
        <v>2</v>
      </c>
      <c r="N1055">
        <v>4.3</v>
      </c>
      <c r="O1055">
        <v>280</v>
      </c>
      <c r="P1055">
        <v>4200</v>
      </c>
      <c r="Q1055" t="s">
        <v>57</v>
      </c>
      <c r="R1055">
        <v>2</v>
      </c>
      <c r="S1055" t="s">
        <v>58</v>
      </c>
      <c r="T1055" t="s">
        <v>31</v>
      </c>
      <c r="U1055" t="str">
        <f>TRIM(CLEAN(tbl_Operations[[#This Row],[Location]]))</f>
        <v>Chennai</v>
      </c>
      <c r="V1055" t="str">
        <f>TRIM(CLEAN(tbl_Operations[[#This Row],[Channel]]))</f>
        <v>Email</v>
      </c>
      <c r="W1055" t="str">
        <f t="shared" si="80"/>
        <v>Vendor Query</v>
      </c>
      <c r="X1055" t="str">
        <f t="shared" si="81"/>
        <v>Customer Support</v>
      </c>
      <c r="Y1055" t="str">
        <f t="shared" si="82"/>
        <v>Within SLA</v>
      </c>
      <c r="Z1055" t="str">
        <f t="shared" si="83"/>
        <v>Normal</v>
      </c>
      <c r="AA1055" t="str" cm="1">
        <f t="array" ref="AA1055">_xlfn.IFS(
J1055&lt;=K1055*0.5,"Excellent",
J1055&lt;=K1055,"Good",
J1055&lt;=K1055*1.5,"At Risk",
TRUE,"Critical"
)</f>
        <v>Good</v>
      </c>
      <c r="AB1055" t="str">
        <f t="shared" si="84"/>
        <v>Reworked</v>
      </c>
    </row>
    <row r="1056" spans="1:28" x14ac:dyDescent="0.3">
      <c r="A1056" t="s">
        <v>1138</v>
      </c>
      <c r="B1056" s="1">
        <v>45706</v>
      </c>
      <c r="C1056" t="s">
        <v>54</v>
      </c>
      <c r="D1056" t="s">
        <v>60</v>
      </c>
      <c r="E1056" t="s">
        <v>74</v>
      </c>
      <c r="F1056" t="s">
        <v>24</v>
      </c>
      <c r="G1056" t="s">
        <v>25</v>
      </c>
      <c r="H1056" t="s">
        <v>50</v>
      </c>
      <c r="I1056" t="s">
        <v>101</v>
      </c>
      <c r="J1056">
        <v>3.3</v>
      </c>
      <c r="K1056">
        <v>24</v>
      </c>
      <c r="L1056" t="s">
        <v>28</v>
      </c>
      <c r="M1056">
        <v>0</v>
      </c>
      <c r="N1056">
        <v>4.8</v>
      </c>
      <c r="O1056">
        <v>280</v>
      </c>
      <c r="P1056">
        <v>924</v>
      </c>
      <c r="Q1056" t="s">
        <v>57</v>
      </c>
      <c r="R1056">
        <v>2</v>
      </c>
      <c r="S1056" t="s">
        <v>58</v>
      </c>
      <c r="T1056" t="s">
        <v>38</v>
      </c>
      <c r="U1056" t="str">
        <f>TRIM(CLEAN(tbl_Operations[[#This Row],[Location]]))</f>
        <v>Pune</v>
      </c>
      <c r="V1056" t="str">
        <f>TRIM(CLEAN(tbl_Operations[[#This Row],[Channel]]))</f>
        <v>Email</v>
      </c>
      <c r="W1056" t="str">
        <f t="shared" si="80"/>
        <v>System Issue</v>
      </c>
      <c r="X1056" t="str">
        <f t="shared" si="81"/>
        <v>Hr</v>
      </c>
      <c r="Y1056" t="str">
        <f t="shared" si="82"/>
        <v>Within SLA</v>
      </c>
      <c r="Z1056" t="str">
        <f t="shared" si="83"/>
        <v>Normal</v>
      </c>
      <c r="AA1056" t="str" cm="1">
        <f t="array" ref="AA1056">_xlfn.IFS(
J1056&lt;=K1056*0.5,"Excellent",
J1056&lt;=K1056,"Good",
J1056&lt;=K1056*1.5,"At Risk",
TRUE,"Critical"
)</f>
        <v>Excellent</v>
      </c>
      <c r="AB1056" t="str">
        <f t="shared" si="84"/>
        <v>No Rework</v>
      </c>
    </row>
    <row r="1057" spans="1:28" x14ac:dyDescent="0.3">
      <c r="A1057" t="s">
        <v>1139</v>
      </c>
      <c r="B1057" s="1">
        <v>45775</v>
      </c>
      <c r="C1057" t="s">
        <v>95</v>
      </c>
      <c r="D1057" t="s">
        <v>60</v>
      </c>
      <c r="E1057" t="s">
        <v>92</v>
      </c>
      <c r="F1057" t="s">
        <v>49</v>
      </c>
      <c r="G1057" t="s">
        <v>81</v>
      </c>
      <c r="H1057" t="s">
        <v>26</v>
      </c>
      <c r="I1057" t="s">
        <v>27</v>
      </c>
      <c r="J1057">
        <v>10</v>
      </c>
      <c r="K1057">
        <v>48</v>
      </c>
      <c r="L1057" t="s">
        <v>28</v>
      </c>
      <c r="M1057">
        <v>1</v>
      </c>
      <c r="N1057">
        <v>4.3</v>
      </c>
      <c r="O1057">
        <v>320</v>
      </c>
      <c r="P1057">
        <v>3200</v>
      </c>
      <c r="Q1057" t="s">
        <v>89</v>
      </c>
      <c r="R1057">
        <v>4</v>
      </c>
      <c r="S1057" t="s">
        <v>30</v>
      </c>
      <c r="T1057" t="s">
        <v>31</v>
      </c>
      <c r="U1057" t="str">
        <f>TRIM(CLEAN(tbl_Operations[[#This Row],[Location]]))</f>
        <v>Pune</v>
      </c>
      <c r="V1057" t="str">
        <f>TRIM(CLEAN(tbl_Operations[[#This Row],[Channel]]))</f>
        <v>Phone</v>
      </c>
      <c r="W1057" t="str">
        <f t="shared" si="80"/>
        <v>Report Request</v>
      </c>
      <c r="X1057" t="str">
        <f t="shared" si="81"/>
        <v>Sales</v>
      </c>
      <c r="Y1057" t="str">
        <f t="shared" si="82"/>
        <v>Within SLA</v>
      </c>
      <c r="Z1057" t="str">
        <f t="shared" si="83"/>
        <v>Normal</v>
      </c>
      <c r="AA1057" t="str" cm="1">
        <f t="array" ref="AA1057">_xlfn.IFS(
J1057&lt;=K1057*0.5,"Excellent",
J1057&lt;=K1057,"Good",
J1057&lt;=K1057*1.5,"At Risk",
TRUE,"Critical"
)</f>
        <v>Excellent</v>
      </c>
      <c r="AB1057" t="str">
        <f t="shared" si="84"/>
        <v>Reworked</v>
      </c>
    </row>
    <row r="1058" spans="1:28" x14ac:dyDescent="0.3">
      <c r="A1058" t="s">
        <v>1140</v>
      </c>
      <c r="B1058" s="1">
        <v>45930</v>
      </c>
      <c r="C1058" t="s">
        <v>54</v>
      </c>
      <c r="D1058" t="s">
        <v>34</v>
      </c>
      <c r="E1058" t="s">
        <v>74</v>
      </c>
      <c r="F1058" t="s">
        <v>49</v>
      </c>
      <c r="G1058" t="s">
        <v>62</v>
      </c>
      <c r="H1058" t="s">
        <v>50</v>
      </c>
      <c r="I1058" t="s">
        <v>27</v>
      </c>
      <c r="J1058">
        <v>30.3</v>
      </c>
      <c r="K1058">
        <v>48</v>
      </c>
      <c r="L1058" t="s">
        <v>28</v>
      </c>
      <c r="M1058">
        <v>0</v>
      </c>
      <c r="N1058">
        <v>4.5999999999999996</v>
      </c>
      <c r="O1058">
        <v>450</v>
      </c>
      <c r="P1058">
        <v>13635</v>
      </c>
      <c r="Q1058" t="s">
        <v>83</v>
      </c>
      <c r="R1058">
        <v>9</v>
      </c>
      <c r="S1058" t="s">
        <v>37</v>
      </c>
      <c r="T1058" t="s">
        <v>38</v>
      </c>
      <c r="U1058" t="str">
        <f>TRIM(CLEAN(tbl_Operations[[#This Row],[Location]]))</f>
        <v>Mumbai</v>
      </c>
      <c r="V1058" t="str">
        <f>TRIM(CLEAN(tbl_Operations[[#This Row],[Channel]]))</f>
        <v>Teams</v>
      </c>
      <c r="W1058" t="str">
        <f t="shared" si="80"/>
        <v>System Issue</v>
      </c>
      <c r="X1058" t="str">
        <f t="shared" si="81"/>
        <v>Hr</v>
      </c>
      <c r="Y1058" t="str">
        <f t="shared" si="82"/>
        <v>Within SLA</v>
      </c>
      <c r="Z1058" t="str">
        <f t="shared" si="83"/>
        <v>Normal</v>
      </c>
      <c r="AA1058" t="str" cm="1">
        <f t="array" ref="AA1058">_xlfn.IFS(
J1058&lt;=K1058*0.5,"Excellent",
J1058&lt;=K1058,"Good",
J1058&lt;=K1058*1.5,"At Risk",
TRUE,"Critical"
)</f>
        <v>Good</v>
      </c>
      <c r="AB1058" t="str">
        <f t="shared" si="84"/>
        <v>No Rework</v>
      </c>
    </row>
    <row r="1059" spans="1:28" x14ac:dyDescent="0.3">
      <c r="A1059" t="s">
        <v>1141</v>
      </c>
      <c r="B1059" s="1">
        <v>45699</v>
      </c>
      <c r="C1059" t="s">
        <v>21</v>
      </c>
      <c r="D1059" t="s">
        <v>41</v>
      </c>
      <c r="E1059" t="s">
        <v>23</v>
      </c>
      <c r="F1059" t="s">
        <v>24</v>
      </c>
      <c r="G1059" t="s">
        <v>42</v>
      </c>
      <c r="H1059" t="s">
        <v>50</v>
      </c>
      <c r="I1059" t="s">
        <v>27</v>
      </c>
      <c r="J1059">
        <v>7.3</v>
      </c>
      <c r="K1059">
        <v>24</v>
      </c>
      <c r="L1059" t="s">
        <v>28</v>
      </c>
      <c r="M1059">
        <v>1</v>
      </c>
      <c r="N1059">
        <v>4.2</v>
      </c>
      <c r="O1059">
        <v>450</v>
      </c>
      <c r="P1059">
        <v>3285</v>
      </c>
      <c r="Q1059" t="s">
        <v>57</v>
      </c>
      <c r="R1059">
        <v>2</v>
      </c>
      <c r="S1059" t="s">
        <v>58</v>
      </c>
      <c r="T1059" t="s">
        <v>38</v>
      </c>
      <c r="U1059" t="str">
        <f>TRIM(CLEAN(tbl_Operations[[#This Row],[Location]]))</f>
        <v>Bengaluru</v>
      </c>
      <c r="V1059" t="str">
        <f>TRIM(CLEAN(tbl_Operations[[#This Row],[Channel]]))</f>
        <v>Portal</v>
      </c>
      <c r="W1059" t="str">
        <f t="shared" si="80"/>
        <v>Invoice Query</v>
      </c>
      <c r="X1059" t="str">
        <f t="shared" si="81"/>
        <v>Customer Support</v>
      </c>
      <c r="Y1059" t="str">
        <f t="shared" si="82"/>
        <v>Within SLA</v>
      </c>
      <c r="Z1059" t="str">
        <f t="shared" si="83"/>
        <v>Normal</v>
      </c>
      <c r="AA1059" t="str" cm="1">
        <f t="array" ref="AA1059">_xlfn.IFS(
J1059&lt;=K1059*0.5,"Excellent",
J1059&lt;=K1059,"Good",
J1059&lt;=K1059*1.5,"At Risk",
TRUE,"Critical"
)</f>
        <v>Excellent</v>
      </c>
      <c r="AB1059" t="str">
        <f t="shared" si="84"/>
        <v>Reworked</v>
      </c>
    </row>
    <row r="1060" spans="1:28" x14ac:dyDescent="0.3">
      <c r="A1060" t="s">
        <v>1142</v>
      </c>
      <c r="B1060" s="1">
        <v>45823</v>
      </c>
      <c r="C1060" t="s">
        <v>21</v>
      </c>
      <c r="D1060" t="s">
        <v>41</v>
      </c>
      <c r="E1060" t="s">
        <v>48</v>
      </c>
      <c r="F1060" t="s">
        <v>49</v>
      </c>
      <c r="G1060" t="s">
        <v>25</v>
      </c>
      <c r="H1060" t="s">
        <v>26</v>
      </c>
      <c r="I1060" t="s">
        <v>27</v>
      </c>
      <c r="J1060">
        <v>15.5</v>
      </c>
      <c r="K1060">
        <v>48</v>
      </c>
      <c r="L1060" t="s">
        <v>28</v>
      </c>
      <c r="M1060">
        <v>1</v>
      </c>
      <c r="N1060">
        <v>4</v>
      </c>
      <c r="O1060">
        <v>450</v>
      </c>
      <c r="P1060">
        <v>6975</v>
      </c>
      <c r="Q1060" t="s">
        <v>29</v>
      </c>
      <c r="R1060">
        <v>6</v>
      </c>
      <c r="S1060" t="s">
        <v>30</v>
      </c>
      <c r="T1060" t="s">
        <v>102</v>
      </c>
      <c r="U1060" t="str">
        <f>TRIM(CLEAN(tbl_Operations[[#This Row],[Location]]))</f>
        <v>Bengaluru</v>
      </c>
      <c r="V1060" t="str">
        <f>TRIM(CLEAN(tbl_Operations[[#This Row],[Channel]]))</f>
        <v>Email</v>
      </c>
      <c r="W1060" t="str">
        <f t="shared" si="80"/>
        <v>Compliance Request</v>
      </c>
      <c r="X1060" t="str">
        <f t="shared" si="81"/>
        <v>Customer Support</v>
      </c>
      <c r="Y1060" t="str">
        <f t="shared" si="82"/>
        <v>Within SLA</v>
      </c>
      <c r="Z1060" t="str">
        <f t="shared" si="83"/>
        <v>Normal</v>
      </c>
      <c r="AA1060" t="str" cm="1">
        <f t="array" ref="AA1060">_xlfn.IFS(
J1060&lt;=K1060*0.5,"Excellent",
J1060&lt;=K1060,"Good",
J1060&lt;=K1060*1.5,"At Risk",
TRUE,"Critical"
)</f>
        <v>Excellent</v>
      </c>
      <c r="AB1060" t="str">
        <f t="shared" si="84"/>
        <v>Reworked</v>
      </c>
    </row>
    <row r="1061" spans="1:28" x14ac:dyDescent="0.3">
      <c r="A1061" t="s">
        <v>1143</v>
      </c>
      <c r="B1061" s="1">
        <v>45899</v>
      </c>
      <c r="C1061" t="s">
        <v>95</v>
      </c>
      <c r="D1061" t="s">
        <v>73</v>
      </c>
      <c r="E1061" t="s">
        <v>35</v>
      </c>
      <c r="F1061" t="s">
        <v>49</v>
      </c>
      <c r="G1061" t="s">
        <v>42</v>
      </c>
      <c r="H1061" t="s">
        <v>66</v>
      </c>
      <c r="I1061" t="s">
        <v>27</v>
      </c>
      <c r="J1061">
        <v>9.1</v>
      </c>
      <c r="K1061">
        <v>48</v>
      </c>
      <c r="L1061" t="s">
        <v>28</v>
      </c>
      <c r="M1061">
        <v>0</v>
      </c>
      <c r="N1061">
        <v>4.8</v>
      </c>
      <c r="O1061">
        <v>350</v>
      </c>
      <c r="P1061">
        <v>3185</v>
      </c>
      <c r="Q1061" t="s">
        <v>36</v>
      </c>
      <c r="R1061">
        <v>8</v>
      </c>
      <c r="S1061" t="s">
        <v>37</v>
      </c>
      <c r="T1061" t="s">
        <v>68</v>
      </c>
      <c r="U1061" t="str">
        <f>TRIM(CLEAN(tbl_Operations[[#This Row],[Location]]))</f>
        <v>Chennai</v>
      </c>
      <c r="V1061" t="str">
        <f>TRIM(CLEAN(tbl_Operations[[#This Row],[Channel]]))</f>
        <v>Portal</v>
      </c>
      <c r="W1061" t="str">
        <f t="shared" si="80"/>
        <v>Employee Query</v>
      </c>
      <c r="X1061" t="str">
        <f t="shared" si="81"/>
        <v>Sales</v>
      </c>
      <c r="Y1061" t="str">
        <f t="shared" si="82"/>
        <v>Within SLA</v>
      </c>
      <c r="Z1061" t="str">
        <f t="shared" si="83"/>
        <v>Normal</v>
      </c>
      <c r="AA1061" t="str" cm="1">
        <f t="array" ref="AA1061">_xlfn.IFS(
J1061&lt;=K1061*0.5,"Excellent",
J1061&lt;=K1061,"Good",
J1061&lt;=K1061*1.5,"At Risk",
TRUE,"Critical"
)</f>
        <v>Excellent</v>
      </c>
      <c r="AB1061" t="str">
        <f t="shared" si="84"/>
        <v>No Rework</v>
      </c>
    </row>
    <row r="1062" spans="1:28" x14ac:dyDescent="0.3">
      <c r="A1062" t="s">
        <v>1144</v>
      </c>
      <c r="B1062" s="1">
        <v>45780</v>
      </c>
      <c r="C1062" t="s">
        <v>91</v>
      </c>
      <c r="D1062" t="s">
        <v>34</v>
      </c>
      <c r="E1062" t="s">
        <v>78</v>
      </c>
      <c r="F1062" t="s">
        <v>146</v>
      </c>
      <c r="G1062" t="s">
        <v>25</v>
      </c>
      <c r="H1062" t="s">
        <v>75</v>
      </c>
      <c r="I1062" t="s">
        <v>27</v>
      </c>
      <c r="J1062">
        <v>7.9</v>
      </c>
      <c r="K1062">
        <v>4</v>
      </c>
      <c r="L1062" t="s">
        <v>63</v>
      </c>
      <c r="M1062">
        <v>1</v>
      </c>
      <c r="N1062">
        <v>4.9000000000000004</v>
      </c>
      <c r="O1062">
        <v>400</v>
      </c>
      <c r="P1062">
        <v>3160</v>
      </c>
      <c r="Q1062" t="s">
        <v>44</v>
      </c>
      <c r="R1062">
        <v>5</v>
      </c>
      <c r="S1062" t="s">
        <v>30</v>
      </c>
      <c r="T1062" t="s">
        <v>68</v>
      </c>
      <c r="U1062" t="str">
        <f>TRIM(CLEAN(tbl_Operations[[#This Row],[Location]]))</f>
        <v>Mumbai</v>
      </c>
      <c r="V1062" t="str">
        <f>TRIM(CLEAN(tbl_Operations[[#This Row],[Channel]]))</f>
        <v>Email</v>
      </c>
      <c r="W1062" t="str">
        <f t="shared" si="80"/>
        <v>Access Request</v>
      </c>
      <c r="X1062" t="str">
        <f t="shared" si="81"/>
        <v>Operations</v>
      </c>
      <c r="Y1062" t="str">
        <f t="shared" si="82"/>
        <v>SLA Breach</v>
      </c>
      <c r="Z1062" t="str">
        <f t="shared" si="83"/>
        <v>Normal</v>
      </c>
      <c r="AA1062" t="str" cm="1">
        <f t="array" ref="AA1062">_xlfn.IFS(
J1062&lt;=K1062*0.5,"Excellent",
J1062&lt;=K1062,"Good",
J1062&lt;=K1062*1.5,"At Risk",
TRUE,"Critical"
)</f>
        <v>Critical</v>
      </c>
      <c r="AB1062" t="str">
        <f t="shared" si="84"/>
        <v>Reworked</v>
      </c>
    </row>
    <row r="1063" spans="1:28" x14ac:dyDescent="0.3">
      <c r="A1063" t="s">
        <v>1145</v>
      </c>
      <c r="B1063" s="1">
        <v>45970</v>
      </c>
      <c r="C1063" t="s">
        <v>33</v>
      </c>
      <c r="D1063" t="s">
        <v>60</v>
      </c>
      <c r="E1063" t="s">
        <v>35</v>
      </c>
      <c r="F1063" t="s">
        <v>146</v>
      </c>
      <c r="G1063" t="s">
        <v>25</v>
      </c>
      <c r="H1063" t="s">
        <v>50</v>
      </c>
      <c r="I1063" t="s">
        <v>27</v>
      </c>
      <c r="J1063">
        <v>2.7</v>
      </c>
      <c r="K1063">
        <v>4</v>
      </c>
      <c r="L1063" t="s">
        <v>28</v>
      </c>
      <c r="M1063">
        <v>1</v>
      </c>
      <c r="N1063">
        <v>3.7</v>
      </c>
      <c r="O1063">
        <v>400</v>
      </c>
      <c r="P1063">
        <v>1080</v>
      </c>
      <c r="Q1063" t="s">
        <v>67</v>
      </c>
      <c r="R1063">
        <v>11</v>
      </c>
      <c r="S1063" t="s">
        <v>52</v>
      </c>
      <c r="T1063" t="s">
        <v>102</v>
      </c>
      <c r="U1063" t="str">
        <f>TRIM(CLEAN(tbl_Operations[[#This Row],[Location]]))</f>
        <v>Pune</v>
      </c>
      <c r="V1063" t="str">
        <f>TRIM(CLEAN(tbl_Operations[[#This Row],[Channel]]))</f>
        <v>Email</v>
      </c>
      <c r="W1063" t="str">
        <f t="shared" si="80"/>
        <v>Employee Query</v>
      </c>
      <c r="X1063" t="str">
        <f t="shared" si="81"/>
        <v>It</v>
      </c>
      <c r="Y1063" t="str">
        <f t="shared" si="82"/>
        <v>Within SLA</v>
      </c>
      <c r="Z1063" t="str">
        <f t="shared" si="83"/>
        <v>Critical Risk</v>
      </c>
      <c r="AA1063" t="str" cm="1">
        <f t="array" ref="AA1063">_xlfn.IFS(
J1063&lt;=K1063*0.5,"Excellent",
J1063&lt;=K1063,"Good",
J1063&lt;=K1063*1.5,"At Risk",
TRUE,"Critical"
)</f>
        <v>Good</v>
      </c>
      <c r="AB1063" t="str">
        <f t="shared" si="84"/>
        <v>Reworked</v>
      </c>
    </row>
    <row r="1064" spans="1:28" x14ac:dyDescent="0.3">
      <c r="A1064" t="s">
        <v>1146</v>
      </c>
      <c r="B1064" s="1">
        <v>45995</v>
      </c>
      <c r="C1064" t="s">
        <v>54</v>
      </c>
      <c r="D1064" t="s">
        <v>47</v>
      </c>
      <c r="E1064" t="s">
        <v>92</v>
      </c>
      <c r="F1064" t="s">
        <v>24</v>
      </c>
      <c r="G1064" t="s">
        <v>5094</v>
      </c>
      <c r="H1064" t="s">
        <v>26</v>
      </c>
      <c r="I1064" t="s">
        <v>88</v>
      </c>
      <c r="J1064">
        <v>10.199999999999999</v>
      </c>
      <c r="K1064">
        <v>24</v>
      </c>
      <c r="L1064" t="s">
        <v>28</v>
      </c>
      <c r="M1064">
        <v>3</v>
      </c>
      <c r="N1064">
        <v>4.3</v>
      </c>
      <c r="O1064">
        <v>280</v>
      </c>
      <c r="P1064">
        <v>2856</v>
      </c>
      <c r="Q1064" t="s">
        <v>71</v>
      </c>
      <c r="R1064">
        <v>12</v>
      </c>
      <c r="S1064" t="s">
        <v>52</v>
      </c>
      <c r="T1064" t="s">
        <v>84</v>
      </c>
      <c r="U1064" t="str">
        <f>TRIM(CLEAN(tbl_Operations[[#This Row],[Location]]))</f>
        <v>Gurugram</v>
      </c>
      <c r="V1064" t="str">
        <f>TRIM(CLEAN(tbl_Operations[[#This Row],[Channel]]))</f>
        <v>Unknown</v>
      </c>
      <c r="W1064" t="str">
        <f t="shared" si="80"/>
        <v>Report Request</v>
      </c>
      <c r="X1064" t="str">
        <f t="shared" si="81"/>
        <v>Hr</v>
      </c>
      <c r="Y1064" t="str">
        <f t="shared" si="82"/>
        <v>Within SLA</v>
      </c>
      <c r="Z1064" t="str">
        <f t="shared" si="83"/>
        <v>Normal</v>
      </c>
      <c r="AA1064" t="str" cm="1">
        <f t="array" ref="AA1064">_xlfn.IFS(
J1064&lt;=K1064*0.5,"Excellent",
J1064&lt;=K1064,"Good",
J1064&lt;=K1064*1.5,"At Risk",
TRUE,"Critical"
)</f>
        <v>Excellent</v>
      </c>
      <c r="AB1064" t="str">
        <f t="shared" si="84"/>
        <v>Reworked</v>
      </c>
    </row>
    <row r="1065" spans="1:28" x14ac:dyDescent="0.3">
      <c r="A1065" t="s">
        <v>1147</v>
      </c>
      <c r="B1065" s="1">
        <v>45942</v>
      </c>
      <c r="C1065" t="s">
        <v>40</v>
      </c>
      <c r="D1065" t="s">
        <v>60</v>
      </c>
      <c r="E1065" t="s">
        <v>23</v>
      </c>
      <c r="F1065" t="s">
        <v>49</v>
      </c>
      <c r="G1065" t="s">
        <v>42</v>
      </c>
      <c r="H1065" t="s">
        <v>43</v>
      </c>
      <c r="I1065" t="s">
        <v>27</v>
      </c>
      <c r="J1065">
        <v>33.200000000000003</v>
      </c>
      <c r="K1065">
        <v>48</v>
      </c>
      <c r="L1065" t="s">
        <v>28</v>
      </c>
      <c r="M1065">
        <v>0</v>
      </c>
      <c r="N1065">
        <v>3.9</v>
      </c>
      <c r="O1065">
        <v>280</v>
      </c>
      <c r="P1065">
        <v>9296</v>
      </c>
      <c r="Q1065" t="s">
        <v>51</v>
      </c>
      <c r="R1065">
        <v>10</v>
      </c>
      <c r="S1065" t="s">
        <v>52</v>
      </c>
      <c r="T1065" t="s">
        <v>102</v>
      </c>
      <c r="U1065" t="str">
        <f>TRIM(CLEAN(tbl_Operations[[#This Row],[Location]]))</f>
        <v>Pune</v>
      </c>
      <c r="V1065" t="str">
        <f>TRIM(CLEAN(tbl_Operations[[#This Row],[Channel]]))</f>
        <v>Portal</v>
      </c>
      <c r="W1065" t="str">
        <f t="shared" si="80"/>
        <v>Invoice Query</v>
      </c>
      <c r="X1065" t="str">
        <f t="shared" si="81"/>
        <v>Procurement</v>
      </c>
      <c r="Y1065" t="str">
        <f t="shared" si="82"/>
        <v>Within SLA</v>
      </c>
      <c r="Z1065" t="str">
        <f t="shared" si="83"/>
        <v>Normal</v>
      </c>
      <c r="AA1065" t="str" cm="1">
        <f t="array" ref="AA1065">_xlfn.IFS(
J1065&lt;=K1065*0.5,"Excellent",
J1065&lt;=K1065,"Good",
J1065&lt;=K1065*1.5,"At Risk",
TRUE,"Critical"
)</f>
        <v>Good</v>
      </c>
      <c r="AB1065" t="str">
        <f t="shared" si="84"/>
        <v>No Rework</v>
      </c>
    </row>
    <row r="1066" spans="1:28" x14ac:dyDescent="0.3">
      <c r="A1066" t="s">
        <v>1148</v>
      </c>
      <c r="B1066" s="1">
        <v>45733</v>
      </c>
      <c r="C1066" t="s">
        <v>54</v>
      </c>
      <c r="D1066" t="s">
        <v>34</v>
      </c>
      <c r="E1066" t="s">
        <v>23</v>
      </c>
      <c r="F1066" t="s">
        <v>49</v>
      </c>
      <c r="G1066" t="s">
        <v>42</v>
      </c>
      <c r="H1066" t="s">
        <v>43</v>
      </c>
      <c r="I1066" t="s">
        <v>27</v>
      </c>
      <c r="J1066">
        <v>5.8</v>
      </c>
      <c r="K1066">
        <v>48</v>
      </c>
      <c r="L1066" t="s">
        <v>28</v>
      </c>
      <c r="M1066">
        <v>0</v>
      </c>
      <c r="N1066">
        <v>5</v>
      </c>
      <c r="O1066">
        <v>450</v>
      </c>
      <c r="P1066">
        <v>2610</v>
      </c>
      <c r="Q1066" t="s">
        <v>79</v>
      </c>
      <c r="R1066">
        <v>3</v>
      </c>
      <c r="S1066" t="s">
        <v>58</v>
      </c>
      <c r="T1066" t="s">
        <v>31</v>
      </c>
      <c r="U1066" t="str">
        <f>TRIM(CLEAN(tbl_Operations[[#This Row],[Location]]))</f>
        <v>Mumbai</v>
      </c>
      <c r="V1066" t="str">
        <f>TRIM(CLEAN(tbl_Operations[[#This Row],[Channel]]))</f>
        <v>Portal</v>
      </c>
      <c r="W1066" t="str">
        <f t="shared" si="80"/>
        <v>Invoice Query</v>
      </c>
      <c r="X1066" t="str">
        <f t="shared" si="81"/>
        <v>Hr</v>
      </c>
      <c r="Y1066" t="str">
        <f t="shared" si="82"/>
        <v>Within SLA</v>
      </c>
      <c r="Z1066" t="str">
        <f t="shared" si="83"/>
        <v>Normal</v>
      </c>
      <c r="AA1066" t="str" cm="1">
        <f t="array" ref="AA1066">_xlfn.IFS(
J1066&lt;=K1066*0.5,"Excellent",
J1066&lt;=K1066,"Good",
J1066&lt;=K1066*1.5,"At Risk",
TRUE,"Critical"
)</f>
        <v>Excellent</v>
      </c>
      <c r="AB1066" t="str">
        <f t="shared" si="84"/>
        <v>No Rework</v>
      </c>
    </row>
    <row r="1067" spans="1:28" x14ac:dyDescent="0.3">
      <c r="A1067" t="s">
        <v>1149</v>
      </c>
      <c r="B1067" s="1">
        <v>45935</v>
      </c>
      <c r="C1067" t="s">
        <v>54</v>
      </c>
      <c r="D1067" t="s">
        <v>60</v>
      </c>
      <c r="E1067" t="s">
        <v>92</v>
      </c>
      <c r="F1067" t="s">
        <v>24</v>
      </c>
      <c r="G1067" t="s">
        <v>25</v>
      </c>
      <c r="H1067" t="s">
        <v>75</v>
      </c>
      <c r="I1067" t="s">
        <v>27</v>
      </c>
      <c r="J1067">
        <v>14.7</v>
      </c>
      <c r="K1067">
        <v>24</v>
      </c>
      <c r="L1067" t="s">
        <v>28</v>
      </c>
      <c r="M1067">
        <v>1</v>
      </c>
      <c r="N1067">
        <v>4.5999999999999996</v>
      </c>
      <c r="O1067">
        <v>320</v>
      </c>
      <c r="P1067">
        <v>4704</v>
      </c>
      <c r="Q1067" t="s">
        <v>51</v>
      </c>
      <c r="R1067">
        <v>10</v>
      </c>
      <c r="S1067" t="s">
        <v>52</v>
      </c>
      <c r="T1067" t="s">
        <v>102</v>
      </c>
      <c r="U1067" t="str">
        <f>TRIM(CLEAN(tbl_Operations[[#This Row],[Location]]))</f>
        <v>Pune</v>
      </c>
      <c r="V1067" t="str">
        <f>TRIM(CLEAN(tbl_Operations[[#This Row],[Channel]]))</f>
        <v>Email</v>
      </c>
      <c r="W1067" t="str">
        <f t="shared" si="80"/>
        <v>Report Request</v>
      </c>
      <c r="X1067" t="str">
        <f t="shared" si="81"/>
        <v>Hr</v>
      </c>
      <c r="Y1067" t="str">
        <f t="shared" si="82"/>
        <v>Within SLA</v>
      </c>
      <c r="Z1067" t="str">
        <f t="shared" si="83"/>
        <v>Normal</v>
      </c>
      <c r="AA1067" t="str" cm="1">
        <f t="array" ref="AA1067">_xlfn.IFS(
J1067&lt;=K1067*0.5,"Excellent",
J1067&lt;=K1067,"Good",
J1067&lt;=K1067*1.5,"At Risk",
TRUE,"Critical"
)</f>
        <v>Good</v>
      </c>
      <c r="AB1067" t="str">
        <f t="shared" si="84"/>
        <v>Reworked</v>
      </c>
    </row>
    <row r="1068" spans="1:28" x14ac:dyDescent="0.3">
      <c r="A1068" t="s">
        <v>1150</v>
      </c>
      <c r="B1068" s="1">
        <v>45926</v>
      </c>
      <c r="C1068" t="s">
        <v>21</v>
      </c>
      <c r="D1068" t="s">
        <v>73</v>
      </c>
      <c r="E1068" t="s">
        <v>78</v>
      </c>
      <c r="F1068" t="s">
        <v>49</v>
      </c>
      <c r="G1068" t="s">
        <v>25</v>
      </c>
      <c r="H1068" t="s">
        <v>66</v>
      </c>
      <c r="I1068" t="s">
        <v>27</v>
      </c>
      <c r="J1068">
        <v>9.4</v>
      </c>
      <c r="K1068">
        <v>48</v>
      </c>
      <c r="L1068" t="s">
        <v>28</v>
      </c>
      <c r="M1068">
        <v>0</v>
      </c>
      <c r="N1068">
        <v>4.4000000000000004</v>
      </c>
      <c r="O1068">
        <v>320</v>
      </c>
      <c r="P1068">
        <v>3008</v>
      </c>
      <c r="Q1068" t="s">
        <v>83</v>
      </c>
      <c r="R1068">
        <v>9</v>
      </c>
      <c r="S1068" t="s">
        <v>37</v>
      </c>
      <c r="T1068" t="s">
        <v>45</v>
      </c>
      <c r="U1068" t="str">
        <f>TRIM(CLEAN(tbl_Operations[[#This Row],[Location]]))</f>
        <v>Chennai</v>
      </c>
      <c r="V1068" t="str">
        <f>TRIM(CLEAN(tbl_Operations[[#This Row],[Channel]]))</f>
        <v>Email</v>
      </c>
      <c r="W1068" t="str">
        <f t="shared" si="80"/>
        <v>Access Request</v>
      </c>
      <c r="X1068" t="str">
        <f t="shared" si="81"/>
        <v>Customer Support</v>
      </c>
      <c r="Y1068" t="str">
        <f t="shared" si="82"/>
        <v>Within SLA</v>
      </c>
      <c r="Z1068" t="str">
        <f t="shared" si="83"/>
        <v>Normal</v>
      </c>
      <c r="AA1068" t="str" cm="1">
        <f t="array" ref="AA1068">_xlfn.IFS(
J1068&lt;=K1068*0.5,"Excellent",
J1068&lt;=K1068,"Good",
J1068&lt;=K1068*1.5,"At Risk",
TRUE,"Critical"
)</f>
        <v>Excellent</v>
      </c>
      <c r="AB1068" t="str">
        <f t="shared" si="84"/>
        <v>No Rework</v>
      </c>
    </row>
    <row r="1069" spans="1:28" x14ac:dyDescent="0.3">
      <c r="A1069" t="s">
        <v>1151</v>
      </c>
      <c r="B1069" s="1">
        <v>46012</v>
      </c>
      <c r="C1069" t="s">
        <v>54</v>
      </c>
      <c r="D1069" t="s">
        <v>60</v>
      </c>
      <c r="E1069" t="s">
        <v>35</v>
      </c>
      <c r="F1069" t="s">
        <v>49</v>
      </c>
      <c r="G1069" t="s">
        <v>25</v>
      </c>
      <c r="H1069" t="s">
        <v>43</v>
      </c>
      <c r="I1069" t="s">
        <v>27</v>
      </c>
      <c r="J1069">
        <v>8.4</v>
      </c>
      <c r="K1069">
        <v>48</v>
      </c>
      <c r="L1069" t="s">
        <v>28</v>
      </c>
      <c r="M1069">
        <v>1</v>
      </c>
      <c r="N1069">
        <v>5</v>
      </c>
      <c r="O1069">
        <v>350</v>
      </c>
      <c r="P1069">
        <v>2940</v>
      </c>
      <c r="Q1069" t="s">
        <v>71</v>
      </c>
      <c r="R1069">
        <v>12</v>
      </c>
      <c r="S1069" t="s">
        <v>52</v>
      </c>
      <c r="T1069" t="s">
        <v>102</v>
      </c>
      <c r="U1069" t="str">
        <f>TRIM(CLEAN(tbl_Operations[[#This Row],[Location]]))</f>
        <v>Pune</v>
      </c>
      <c r="V1069" t="str">
        <f>TRIM(CLEAN(tbl_Operations[[#This Row],[Channel]]))</f>
        <v>Email</v>
      </c>
      <c r="W1069" t="str">
        <f t="shared" si="80"/>
        <v>Employee Query</v>
      </c>
      <c r="X1069" t="str">
        <f t="shared" si="81"/>
        <v>Hr</v>
      </c>
      <c r="Y1069" t="str">
        <f t="shared" si="82"/>
        <v>Within SLA</v>
      </c>
      <c r="Z1069" t="str">
        <f t="shared" si="83"/>
        <v>Normal</v>
      </c>
      <c r="AA1069" t="str" cm="1">
        <f t="array" ref="AA1069">_xlfn.IFS(
J1069&lt;=K1069*0.5,"Excellent",
J1069&lt;=K1069,"Good",
J1069&lt;=K1069*1.5,"At Risk",
TRUE,"Critical"
)</f>
        <v>Excellent</v>
      </c>
      <c r="AB1069" t="str">
        <f t="shared" si="84"/>
        <v>Reworked</v>
      </c>
    </row>
    <row r="1070" spans="1:28" x14ac:dyDescent="0.3">
      <c r="A1070" t="s">
        <v>1152</v>
      </c>
      <c r="B1070" s="1">
        <v>45750</v>
      </c>
      <c r="C1070" t="s">
        <v>77</v>
      </c>
      <c r="D1070" t="s">
        <v>47</v>
      </c>
      <c r="E1070" t="s">
        <v>56</v>
      </c>
      <c r="F1070" t="s">
        <v>61</v>
      </c>
      <c r="G1070" t="s">
        <v>25</v>
      </c>
      <c r="H1070" t="s">
        <v>26</v>
      </c>
      <c r="I1070" t="s">
        <v>27</v>
      </c>
      <c r="J1070">
        <v>9.3000000000000007</v>
      </c>
      <c r="K1070">
        <v>12</v>
      </c>
      <c r="L1070" t="s">
        <v>28</v>
      </c>
      <c r="M1070">
        <v>1</v>
      </c>
      <c r="N1070">
        <v>4.2</v>
      </c>
      <c r="O1070">
        <v>280</v>
      </c>
      <c r="P1070">
        <v>2604</v>
      </c>
      <c r="Q1070" t="s">
        <v>89</v>
      </c>
      <c r="R1070">
        <v>4</v>
      </c>
      <c r="S1070" t="s">
        <v>30</v>
      </c>
      <c r="T1070" t="s">
        <v>84</v>
      </c>
      <c r="U1070" t="str">
        <f>TRIM(CLEAN(tbl_Operations[[#This Row],[Location]]))</f>
        <v>Gurugram</v>
      </c>
      <c r="V1070" t="str">
        <f>TRIM(CLEAN(tbl_Operations[[#This Row],[Channel]]))</f>
        <v>Email</v>
      </c>
      <c r="W1070" t="str">
        <f t="shared" si="80"/>
        <v>Vendor Query</v>
      </c>
      <c r="X1070" t="str">
        <f t="shared" si="81"/>
        <v>Finance</v>
      </c>
      <c r="Y1070" t="str">
        <f t="shared" si="82"/>
        <v>Within SLA</v>
      </c>
      <c r="Z1070" t="str">
        <f t="shared" si="83"/>
        <v>Normal</v>
      </c>
      <c r="AA1070" t="str" cm="1">
        <f t="array" ref="AA1070">_xlfn.IFS(
J1070&lt;=K1070*0.5,"Excellent",
J1070&lt;=K1070,"Good",
J1070&lt;=K1070*1.5,"At Risk",
TRUE,"Critical"
)</f>
        <v>Good</v>
      </c>
      <c r="AB1070" t="str">
        <f t="shared" si="84"/>
        <v>Reworked</v>
      </c>
    </row>
    <row r="1071" spans="1:28" x14ac:dyDescent="0.3">
      <c r="A1071" t="s">
        <v>1153</v>
      </c>
      <c r="B1071" s="1">
        <v>45669</v>
      </c>
      <c r="C1071" t="s">
        <v>33</v>
      </c>
      <c r="D1071" t="s">
        <v>73</v>
      </c>
      <c r="E1071" t="s">
        <v>23</v>
      </c>
      <c r="F1071" t="s">
        <v>61</v>
      </c>
      <c r="G1071" t="s">
        <v>42</v>
      </c>
      <c r="H1071" t="s">
        <v>26</v>
      </c>
      <c r="I1071" t="s">
        <v>27</v>
      </c>
      <c r="J1071">
        <v>28.6</v>
      </c>
      <c r="K1071">
        <v>12</v>
      </c>
      <c r="L1071" t="s">
        <v>63</v>
      </c>
      <c r="M1071">
        <v>2</v>
      </c>
      <c r="N1071">
        <v>3.7</v>
      </c>
      <c r="O1071">
        <v>280</v>
      </c>
      <c r="P1071">
        <v>8008</v>
      </c>
      <c r="Q1071" t="s">
        <v>64</v>
      </c>
      <c r="R1071">
        <v>1</v>
      </c>
      <c r="S1071" t="s">
        <v>58</v>
      </c>
      <c r="T1071" t="s">
        <v>102</v>
      </c>
      <c r="U1071" t="str">
        <f>TRIM(CLEAN(tbl_Operations[[#This Row],[Location]]))</f>
        <v>Chennai</v>
      </c>
      <c r="V1071" t="str">
        <f>TRIM(CLEAN(tbl_Operations[[#This Row],[Channel]]))</f>
        <v>Portal</v>
      </c>
      <c r="W1071" t="str">
        <f t="shared" si="80"/>
        <v>Invoice Query</v>
      </c>
      <c r="X1071" t="str">
        <f t="shared" si="81"/>
        <v>It</v>
      </c>
      <c r="Y1071" t="str">
        <f t="shared" si="82"/>
        <v>SLA Breach</v>
      </c>
      <c r="Z1071" t="str">
        <f t="shared" si="83"/>
        <v>Normal</v>
      </c>
      <c r="AA1071" t="str" cm="1">
        <f t="array" ref="AA1071">_xlfn.IFS(
J1071&lt;=K1071*0.5,"Excellent",
J1071&lt;=K1071,"Good",
J1071&lt;=K1071*1.5,"At Risk",
TRUE,"Critical"
)</f>
        <v>Critical</v>
      </c>
      <c r="AB1071" t="str">
        <f t="shared" si="84"/>
        <v>Reworked</v>
      </c>
    </row>
    <row r="1072" spans="1:28" x14ac:dyDescent="0.3">
      <c r="A1072" t="s">
        <v>1154</v>
      </c>
      <c r="B1072" s="1">
        <v>45759</v>
      </c>
      <c r="C1072" t="s">
        <v>91</v>
      </c>
      <c r="D1072" t="s">
        <v>22</v>
      </c>
      <c r="E1072" t="s">
        <v>48</v>
      </c>
      <c r="F1072" t="s">
        <v>49</v>
      </c>
      <c r="G1072" t="s">
        <v>42</v>
      </c>
      <c r="H1072" t="s">
        <v>43</v>
      </c>
      <c r="I1072" t="s">
        <v>101</v>
      </c>
      <c r="J1072">
        <v>4.5999999999999996</v>
      </c>
      <c r="K1072">
        <v>48</v>
      </c>
      <c r="L1072" t="s">
        <v>28</v>
      </c>
      <c r="M1072">
        <v>0</v>
      </c>
      <c r="N1072">
        <v>5</v>
      </c>
      <c r="O1072">
        <v>320</v>
      </c>
      <c r="P1072">
        <v>1472</v>
      </c>
      <c r="Q1072" t="s">
        <v>89</v>
      </c>
      <c r="R1072">
        <v>4</v>
      </c>
      <c r="S1072" t="s">
        <v>30</v>
      </c>
      <c r="T1072" t="s">
        <v>68</v>
      </c>
      <c r="U1072" t="str">
        <f>TRIM(CLEAN(tbl_Operations[[#This Row],[Location]]))</f>
        <v>Noida</v>
      </c>
      <c r="V1072" t="str">
        <f>TRIM(CLEAN(tbl_Operations[[#This Row],[Channel]]))</f>
        <v>Portal</v>
      </c>
      <c r="W1072" t="str">
        <f t="shared" si="80"/>
        <v>Compliance Request</v>
      </c>
      <c r="X1072" t="str">
        <f t="shared" si="81"/>
        <v>Operations</v>
      </c>
      <c r="Y1072" t="str">
        <f t="shared" si="82"/>
        <v>Within SLA</v>
      </c>
      <c r="Z1072" t="str">
        <f t="shared" si="83"/>
        <v>Normal</v>
      </c>
      <c r="AA1072" t="str" cm="1">
        <f t="array" ref="AA1072">_xlfn.IFS(
J1072&lt;=K1072*0.5,"Excellent",
J1072&lt;=K1072,"Good",
J1072&lt;=K1072*1.5,"At Risk",
TRUE,"Critical"
)</f>
        <v>Excellent</v>
      </c>
      <c r="AB1072" t="str">
        <f t="shared" si="84"/>
        <v>No Rework</v>
      </c>
    </row>
    <row r="1073" spans="1:28" x14ac:dyDescent="0.3">
      <c r="A1073" t="s">
        <v>1155</v>
      </c>
      <c r="B1073" s="1">
        <v>45691</v>
      </c>
      <c r="C1073" t="s">
        <v>91</v>
      </c>
      <c r="D1073" t="s">
        <v>73</v>
      </c>
      <c r="E1073" t="s">
        <v>74</v>
      </c>
      <c r="F1073" t="s">
        <v>24</v>
      </c>
      <c r="G1073" t="s">
        <v>81</v>
      </c>
      <c r="H1073" t="s">
        <v>75</v>
      </c>
      <c r="I1073" t="s">
        <v>88</v>
      </c>
      <c r="J1073">
        <v>12.2</v>
      </c>
      <c r="K1073">
        <v>24</v>
      </c>
      <c r="L1073" t="s">
        <v>28</v>
      </c>
      <c r="M1073">
        <v>2</v>
      </c>
      <c r="N1073">
        <v>4.0999999999999996</v>
      </c>
      <c r="O1073">
        <v>320</v>
      </c>
      <c r="P1073">
        <v>3904</v>
      </c>
      <c r="Q1073" t="s">
        <v>57</v>
      </c>
      <c r="R1073">
        <v>2</v>
      </c>
      <c r="S1073" t="s">
        <v>58</v>
      </c>
      <c r="T1073" t="s">
        <v>31</v>
      </c>
      <c r="U1073" t="str">
        <f>TRIM(CLEAN(tbl_Operations[[#This Row],[Location]]))</f>
        <v>Chennai</v>
      </c>
      <c r="V1073" t="str">
        <f>TRIM(CLEAN(tbl_Operations[[#This Row],[Channel]]))</f>
        <v>Phone</v>
      </c>
      <c r="W1073" t="str">
        <f t="shared" si="80"/>
        <v>System Issue</v>
      </c>
      <c r="X1073" t="str">
        <f t="shared" si="81"/>
        <v>Operations</v>
      </c>
      <c r="Y1073" t="str">
        <f t="shared" si="82"/>
        <v>Within SLA</v>
      </c>
      <c r="Z1073" t="str">
        <f t="shared" si="83"/>
        <v>Normal</v>
      </c>
      <c r="AA1073" t="str" cm="1">
        <f t="array" ref="AA1073">_xlfn.IFS(
J1073&lt;=K1073*0.5,"Excellent",
J1073&lt;=K1073,"Good",
J1073&lt;=K1073*1.5,"At Risk",
TRUE,"Critical"
)</f>
        <v>Good</v>
      </c>
      <c r="AB1073" t="str">
        <f t="shared" si="84"/>
        <v>Reworked</v>
      </c>
    </row>
    <row r="1074" spans="1:28" x14ac:dyDescent="0.3">
      <c r="A1074" t="s">
        <v>1156</v>
      </c>
      <c r="B1074" s="1">
        <v>46017</v>
      </c>
      <c r="C1074" t="s">
        <v>54</v>
      </c>
      <c r="D1074" t="s">
        <v>22</v>
      </c>
      <c r="E1074" t="s">
        <v>35</v>
      </c>
      <c r="F1074" t="s">
        <v>49</v>
      </c>
      <c r="G1074" t="s">
        <v>25</v>
      </c>
      <c r="H1074" t="s">
        <v>43</v>
      </c>
      <c r="I1074" t="s">
        <v>27</v>
      </c>
      <c r="J1074">
        <v>16.7</v>
      </c>
      <c r="K1074">
        <v>48</v>
      </c>
      <c r="L1074" t="s">
        <v>28</v>
      </c>
      <c r="M1074">
        <v>0</v>
      </c>
      <c r="N1074">
        <v>4.5999999999999996</v>
      </c>
      <c r="O1074">
        <v>400</v>
      </c>
      <c r="P1074">
        <v>6680</v>
      </c>
      <c r="Q1074" t="s">
        <v>71</v>
      </c>
      <c r="R1074">
        <v>12</v>
      </c>
      <c r="S1074" t="s">
        <v>52</v>
      </c>
      <c r="T1074" t="s">
        <v>45</v>
      </c>
      <c r="U1074" t="str">
        <f>TRIM(CLEAN(tbl_Operations[[#This Row],[Location]]))</f>
        <v>Noida</v>
      </c>
      <c r="V1074" t="str">
        <f>TRIM(CLEAN(tbl_Operations[[#This Row],[Channel]]))</f>
        <v>Email</v>
      </c>
      <c r="W1074" t="str">
        <f t="shared" si="80"/>
        <v>Employee Query</v>
      </c>
      <c r="X1074" t="str">
        <f t="shared" si="81"/>
        <v>Hr</v>
      </c>
      <c r="Y1074" t="str">
        <f t="shared" si="82"/>
        <v>Within SLA</v>
      </c>
      <c r="Z1074" t="str">
        <f t="shared" si="83"/>
        <v>Normal</v>
      </c>
      <c r="AA1074" t="str" cm="1">
        <f t="array" ref="AA1074">_xlfn.IFS(
J1074&lt;=K1074*0.5,"Excellent",
J1074&lt;=K1074,"Good",
J1074&lt;=K1074*1.5,"At Risk",
TRUE,"Critical"
)</f>
        <v>Excellent</v>
      </c>
      <c r="AB1074" t="str">
        <f t="shared" si="84"/>
        <v>No Rework</v>
      </c>
    </row>
    <row r="1075" spans="1:28" x14ac:dyDescent="0.3">
      <c r="A1075" t="s">
        <v>1157</v>
      </c>
      <c r="B1075" s="1">
        <v>45697</v>
      </c>
      <c r="C1075" t="s">
        <v>77</v>
      </c>
      <c r="D1075" t="s">
        <v>73</v>
      </c>
      <c r="E1075" t="s">
        <v>48</v>
      </c>
      <c r="F1075" t="s">
        <v>49</v>
      </c>
      <c r="G1075" t="s">
        <v>42</v>
      </c>
      <c r="H1075" t="s">
        <v>26</v>
      </c>
      <c r="I1075" t="s">
        <v>88</v>
      </c>
      <c r="J1075">
        <v>36.200000000000003</v>
      </c>
      <c r="K1075">
        <v>48</v>
      </c>
      <c r="L1075" t="s">
        <v>28</v>
      </c>
      <c r="M1075">
        <v>4</v>
      </c>
      <c r="N1075">
        <v>3</v>
      </c>
      <c r="O1075">
        <v>280</v>
      </c>
      <c r="P1075">
        <v>10136</v>
      </c>
      <c r="Q1075" t="s">
        <v>57</v>
      </c>
      <c r="R1075">
        <v>2</v>
      </c>
      <c r="S1075" t="s">
        <v>58</v>
      </c>
      <c r="T1075" t="s">
        <v>102</v>
      </c>
      <c r="U1075" t="str">
        <f>TRIM(CLEAN(tbl_Operations[[#This Row],[Location]]))</f>
        <v>Chennai</v>
      </c>
      <c r="V1075" t="str">
        <f>TRIM(CLEAN(tbl_Operations[[#This Row],[Channel]]))</f>
        <v>Portal</v>
      </c>
      <c r="W1075" t="str">
        <f t="shared" si="80"/>
        <v>Compliance Request</v>
      </c>
      <c r="X1075" t="str">
        <f t="shared" si="81"/>
        <v>Finance</v>
      </c>
      <c r="Y1075" t="str">
        <f t="shared" si="82"/>
        <v>Within SLA</v>
      </c>
      <c r="Z1075" t="str">
        <f t="shared" si="83"/>
        <v>Normal</v>
      </c>
      <c r="AA1075" t="str" cm="1">
        <f t="array" ref="AA1075">_xlfn.IFS(
J1075&lt;=K1075*0.5,"Excellent",
J1075&lt;=K1075,"Good",
J1075&lt;=K1075*1.5,"At Risk",
TRUE,"Critical"
)</f>
        <v>Good</v>
      </c>
      <c r="AB1075" t="str">
        <f t="shared" si="84"/>
        <v>Reworked</v>
      </c>
    </row>
    <row r="1076" spans="1:28" x14ac:dyDescent="0.3">
      <c r="A1076" t="s">
        <v>1158</v>
      </c>
      <c r="B1076" s="1">
        <v>46017</v>
      </c>
      <c r="C1076" t="s">
        <v>33</v>
      </c>
      <c r="D1076" t="s">
        <v>55</v>
      </c>
      <c r="E1076" t="s">
        <v>56</v>
      </c>
      <c r="F1076" t="s">
        <v>49</v>
      </c>
      <c r="G1076" t="s">
        <v>25</v>
      </c>
      <c r="H1076" t="s">
        <v>50</v>
      </c>
      <c r="I1076" t="s">
        <v>27</v>
      </c>
      <c r="J1076">
        <v>12.4</v>
      </c>
      <c r="K1076">
        <v>48</v>
      </c>
      <c r="L1076" t="s">
        <v>28</v>
      </c>
      <c r="M1076">
        <v>0</v>
      </c>
      <c r="N1076">
        <v>4.5</v>
      </c>
      <c r="O1076">
        <v>350</v>
      </c>
      <c r="P1076">
        <v>4340</v>
      </c>
      <c r="Q1076" t="s">
        <v>71</v>
      </c>
      <c r="R1076">
        <v>12</v>
      </c>
      <c r="S1076" t="s">
        <v>52</v>
      </c>
      <c r="T1076" t="s">
        <v>45</v>
      </c>
      <c r="U1076" t="str">
        <f>TRIM(CLEAN(tbl_Operations[[#This Row],[Location]]))</f>
        <v>Hyderabad</v>
      </c>
      <c r="V1076" t="str">
        <f>TRIM(CLEAN(tbl_Operations[[#This Row],[Channel]]))</f>
        <v>Email</v>
      </c>
      <c r="W1076" t="str">
        <f t="shared" si="80"/>
        <v>Vendor Query</v>
      </c>
      <c r="X1076" t="str">
        <f t="shared" si="81"/>
        <v>It</v>
      </c>
      <c r="Y1076" t="str">
        <f t="shared" si="82"/>
        <v>Within SLA</v>
      </c>
      <c r="Z1076" t="str">
        <f t="shared" si="83"/>
        <v>Normal</v>
      </c>
      <c r="AA1076" t="str" cm="1">
        <f t="array" ref="AA1076">_xlfn.IFS(
J1076&lt;=K1076*0.5,"Excellent",
J1076&lt;=K1076,"Good",
J1076&lt;=K1076*1.5,"At Risk",
TRUE,"Critical"
)</f>
        <v>Excellent</v>
      </c>
      <c r="AB1076" t="str">
        <f t="shared" si="84"/>
        <v>No Rework</v>
      </c>
    </row>
    <row r="1077" spans="1:28" x14ac:dyDescent="0.3">
      <c r="A1077" t="s">
        <v>1159</v>
      </c>
      <c r="B1077" s="1">
        <v>45744</v>
      </c>
      <c r="C1077" t="s">
        <v>95</v>
      </c>
      <c r="D1077" t="s">
        <v>73</v>
      </c>
      <c r="E1077" t="s">
        <v>74</v>
      </c>
      <c r="F1077" t="s">
        <v>49</v>
      </c>
      <c r="G1077" t="s">
        <v>81</v>
      </c>
      <c r="H1077" t="s">
        <v>26</v>
      </c>
      <c r="I1077" t="s">
        <v>27</v>
      </c>
      <c r="J1077">
        <v>22.3</v>
      </c>
      <c r="K1077">
        <v>48</v>
      </c>
      <c r="L1077" t="s">
        <v>28</v>
      </c>
      <c r="M1077">
        <v>0</v>
      </c>
      <c r="N1077">
        <v>4.3</v>
      </c>
      <c r="O1077">
        <v>350</v>
      </c>
      <c r="P1077">
        <v>7805</v>
      </c>
      <c r="Q1077" t="s">
        <v>79</v>
      </c>
      <c r="R1077">
        <v>3</v>
      </c>
      <c r="S1077" t="s">
        <v>58</v>
      </c>
      <c r="T1077" t="s">
        <v>45</v>
      </c>
      <c r="U1077" t="str">
        <f>TRIM(CLEAN(tbl_Operations[[#This Row],[Location]]))</f>
        <v>Chennai</v>
      </c>
      <c r="V1077" t="str">
        <f>TRIM(CLEAN(tbl_Operations[[#This Row],[Channel]]))</f>
        <v>Phone</v>
      </c>
      <c r="W1077" t="str">
        <f t="shared" si="80"/>
        <v>System Issue</v>
      </c>
      <c r="X1077" t="str">
        <f t="shared" si="81"/>
        <v>Sales</v>
      </c>
      <c r="Y1077" t="str">
        <f t="shared" si="82"/>
        <v>Within SLA</v>
      </c>
      <c r="Z1077" t="str">
        <f t="shared" si="83"/>
        <v>Normal</v>
      </c>
      <c r="AA1077" t="str" cm="1">
        <f t="array" ref="AA1077">_xlfn.IFS(
J1077&lt;=K1077*0.5,"Excellent",
J1077&lt;=K1077,"Good",
J1077&lt;=K1077*1.5,"At Risk",
TRUE,"Critical"
)</f>
        <v>Excellent</v>
      </c>
      <c r="AB1077" t="str">
        <f t="shared" si="84"/>
        <v>No Rework</v>
      </c>
    </row>
    <row r="1078" spans="1:28" x14ac:dyDescent="0.3">
      <c r="A1078" t="s">
        <v>1160</v>
      </c>
      <c r="B1078" s="1">
        <v>45676</v>
      </c>
      <c r="C1078" t="s">
        <v>91</v>
      </c>
      <c r="D1078" t="s">
        <v>22</v>
      </c>
      <c r="E1078" t="s">
        <v>23</v>
      </c>
      <c r="F1078" t="s">
        <v>24</v>
      </c>
      <c r="G1078" t="s">
        <v>25</v>
      </c>
      <c r="H1078" t="s">
        <v>26</v>
      </c>
      <c r="I1078" t="s">
        <v>27</v>
      </c>
      <c r="J1078">
        <v>14.5</v>
      </c>
      <c r="K1078">
        <v>24</v>
      </c>
      <c r="L1078" t="s">
        <v>28</v>
      </c>
      <c r="M1078">
        <v>0</v>
      </c>
      <c r="N1078">
        <v>5</v>
      </c>
      <c r="O1078">
        <v>350</v>
      </c>
      <c r="P1078">
        <v>5075</v>
      </c>
      <c r="Q1078" t="s">
        <v>64</v>
      </c>
      <c r="R1078">
        <v>1</v>
      </c>
      <c r="S1078" t="s">
        <v>58</v>
      </c>
      <c r="T1078" t="s">
        <v>102</v>
      </c>
      <c r="U1078" t="str">
        <f>TRIM(CLEAN(tbl_Operations[[#This Row],[Location]]))</f>
        <v>Noida</v>
      </c>
      <c r="V1078" t="str">
        <f>TRIM(CLEAN(tbl_Operations[[#This Row],[Channel]]))</f>
        <v>Email</v>
      </c>
      <c r="W1078" t="str">
        <f t="shared" si="80"/>
        <v>Invoice Query</v>
      </c>
      <c r="X1078" t="str">
        <f t="shared" si="81"/>
        <v>Operations</v>
      </c>
      <c r="Y1078" t="str">
        <f t="shared" si="82"/>
        <v>Within SLA</v>
      </c>
      <c r="Z1078" t="str">
        <f t="shared" si="83"/>
        <v>Normal</v>
      </c>
      <c r="AA1078" t="str" cm="1">
        <f t="array" ref="AA1078">_xlfn.IFS(
J1078&lt;=K1078*0.5,"Excellent",
J1078&lt;=K1078,"Good",
J1078&lt;=K1078*1.5,"At Risk",
TRUE,"Critical"
)</f>
        <v>Good</v>
      </c>
      <c r="AB1078" t="str">
        <f t="shared" si="84"/>
        <v>No Rework</v>
      </c>
    </row>
    <row r="1079" spans="1:28" x14ac:dyDescent="0.3">
      <c r="A1079" t="s">
        <v>1161</v>
      </c>
      <c r="B1079" s="1">
        <v>45708</v>
      </c>
      <c r="C1079" t="s">
        <v>40</v>
      </c>
      <c r="D1079" t="s">
        <v>34</v>
      </c>
      <c r="E1079" t="s">
        <v>74</v>
      </c>
      <c r="F1079" t="s">
        <v>49</v>
      </c>
      <c r="G1079" t="s">
        <v>25</v>
      </c>
      <c r="H1079" t="s">
        <v>43</v>
      </c>
      <c r="I1079" t="s">
        <v>88</v>
      </c>
      <c r="J1079">
        <v>30.9</v>
      </c>
      <c r="K1079">
        <v>48</v>
      </c>
      <c r="L1079" t="s">
        <v>28</v>
      </c>
      <c r="M1079">
        <v>3</v>
      </c>
      <c r="N1079">
        <v>3.3</v>
      </c>
      <c r="O1079">
        <v>450</v>
      </c>
      <c r="P1079">
        <v>13905</v>
      </c>
      <c r="Q1079" t="s">
        <v>57</v>
      </c>
      <c r="R1079">
        <v>2</v>
      </c>
      <c r="S1079" t="s">
        <v>58</v>
      </c>
      <c r="T1079" t="s">
        <v>84</v>
      </c>
      <c r="U1079" t="str">
        <f>TRIM(CLEAN(tbl_Operations[[#This Row],[Location]]))</f>
        <v>Mumbai</v>
      </c>
      <c r="V1079" t="str">
        <f>TRIM(CLEAN(tbl_Operations[[#This Row],[Channel]]))</f>
        <v>Email</v>
      </c>
      <c r="W1079" t="str">
        <f t="shared" si="80"/>
        <v>System Issue</v>
      </c>
      <c r="X1079" t="str">
        <f t="shared" si="81"/>
        <v>Procurement</v>
      </c>
      <c r="Y1079" t="str">
        <f t="shared" si="82"/>
        <v>Within SLA</v>
      </c>
      <c r="Z1079" t="str">
        <f t="shared" si="83"/>
        <v>Normal</v>
      </c>
      <c r="AA1079" t="str" cm="1">
        <f t="array" ref="AA1079">_xlfn.IFS(
J1079&lt;=K1079*0.5,"Excellent",
J1079&lt;=K1079,"Good",
J1079&lt;=K1079*1.5,"At Risk",
TRUE,"Critical"
)</f>
        <v>Good</v>
      </c>
      <c r="AB1079" t="str">
        <f t="shared" si="84"/>
        <v>Reworked</v>
      </c>
    </row>
    <row r="1080" spans="1:28" x14ac:dyDescent="0.3">
      <c r="A1080" t="s">
        <v>1162</v>
      </c>
      <c r="B1080" s="1">
        <v>46013</v>
      </c>
      <c r="C1080" t="s">
        <v>91</v>
      </c>
      <c r="D1080" t="s">
        <v>55</v>
      </c>
      <c r="E1080" t="s">
        <v>92</v>
      </c>
      <c r="F1080" t="s">
        <v>61</v>
      </c>
      <c r="G1080" t="s">
        <v>25</v>
      </c>
      <c r="H1080" t="s">
        <v>43</v>
      </c>
      <c r="I1080" t="s">
        <v>27</v>
      </c>
      <c r="J1080">
        <v>10</v>
      </c>
      <c r="K1080">
        <v>12</v>
      </c>
      <c r="L1080" t="s">
        <v>28</v>
      </c>
      <c r="M1080">
        <v>0</v>
      </c>
      <c r="N1080">
        <v>5</v>
      </c>
      <c r="O1080">
        <v>400</v>
      </c>
      <c r="P1080">
        <v>4000</v>
      </c>
      <c r="Q1080" t="s">
        <v>71</v>
      </c>
      <c r="R1080">
        <v>12</v>
      </c>
      <c r="S1080" t="s">
        <v>52</v>
      </c>
      <c r="T1080" t="s">
        <v>31</v>
      </c>
      <c r="U1080" t="str">
        <f>TRIM(CLEAN(tbl_Operations[[#This Row],[Location]]))</f>
        <v>Hyderabad</v>
      </c>
      <c r="V1080" t="str">
        <f>TRIM(CLEAN(tbl_Operations[[#This Row],[Channel]]))</f>
        <v>Email</v>
      </c>
      <c r="W1080" t="str">
        <f t="shared" si="80"/>
        <v>Report Request</v>
      </c>
      <c r="X1080" t="str">
        <f t="shared" si="81"/>
        <v>Operations</v>
      </c>
      <c r="Y1080" t="str">
        <f t="shared" si="82"/>
        <v>Within SLA</v>
      </c>
      <c r="Z1080" t="str">
        <f t="shared" si="83"/>
        <v>Normal</v>
      </c>
      <c r="AA1080" t="str" cm="1">
        <f t="array" ref="AA1080">_xlfn.IFS(
J1080&lt;=K1080*0.5,"Excellent",
J1080&lt;=K1080,"Good",
J1080&lt;=K1080*1.5,"At Risk",
TRUE,"Critical"
)</f>
        <v>Good</v>
      </c>
      <c r="AB1080" t="str">
        <f t="shared" si="84"/>
        <v>No Rework</v>
      </c>
    </row>
    <row r="1081" spans="1:28" x14ac:dyDescent="0.3">
      <c r="A1081" t="s">
        <v>1163</v>
      </c>
      <c r="B1081" s="1">
        <v>45711</v>
      </c>
      <c r="C1081" t="s">
        <v>95</v>
      </c>
      <c r="D1081" t="s">
        <v>55</v>
      </c>
      <c r="E1081" t="s">
        <v>56</v>
      </c>
      <c r="F1081" t="s">
        <v>49</v>
      </c>
      <c r="G1081" t="s">
        <v>25</v>
      </c>
      <c r="H1081" t="s">
        <v>26</v>
      </c>
      <c r="I1081" t="s">
        <v>27</v>
      </c>
      <c r="J1081">
        <v>23.7</v>
      </c>
      <c r="K1081">
        <v>48</v>
      </c>
      <c r="L1081" t="s">
        <v>28</v>
      </c>
      <c r="M1081">
        <v>0</v>
      </c>
      <c r="N1081">
        <v>4.5</v>
      </c>
      <c r="O1081">
        <v>350</v>
      </c>
      <c r="P1081">
        <v>8295</v>
      </c>
      <c r="Q1081" t="s">
        <v>57</v>
      </c>
      <c r="R1081">
        <v>2</v>
      </c>
      <c r="S1081" t="s">
        <v>58</v>
      </c>
      <c r="T1081" t="s">
        <v>102</v>
      </c>
      <c r="U1081" t="str">
        <f>TRIM(CLEAN(tbl_Operations[[#This Row],[Location]]))</f>
        <v>Hyderabad</v>
      </c>
      <c r="V1081" t="str">
        <f>TRIM(CLEAN(tbl_Operations[[#This Row],[Channel]]))</f>
        <v>Email</v>
      </c>
      <c r="W1081" t="str">
        <f t="shared" si="80"/>
        <v>Vendor Query</v>
      </c>
      <c r="X1081" t="str">
        <f t="shared" si="81"/>
        <v>Sales</v>
      </c>
      <c r="Y1081" t="str">
        <f t="shared" si="82"/>
        <v>Within SLA</v>
      </c>
      <c r="Z1081" t="str">
        <f t="shared" si="83"/>
        <v>Normal</v>
      </c>
      <c r="AA1081" t="str" cm="1">
        <f t="array" ref="AA1081">_xlfn.IFS(
J1081&lt;=K1081*0.5,"Excellent",
J1081&lt;=K1081,"Good",
J1081&lt;=K1081*1.5,"At Risk",
TRUE,"Critical"
)</f>
        <v>Excellent</v>
      </c>
      <c r="AB1081" t="str">
        <f t="shared" si="84"/>
        <v>No Rework</v>
      </c>
    </row>
    <row r="1082" spans="1:28" x14ac:dyDescent="0.3">
      <c r="A1082" t="s">
        <v>1164</v>
      </c>
      <c r="B1082" s="1">
        <v>45753</v>
      </c>
      <c r="C1082" t="s">
        <v>21</v>
      </c>
      <c r="D1082" t="s">
        <v>47</v>
      </c>
      <c r="E1082" t="s">
        <v>48</v>
      </c>
      <c r="F1082" t="s">
        <v>24</v>
      </c>
      <c r="G1082" t="s">
        <v>62</v>
      </c>
      <c r="H1082" t="s">
        <v>66</v>
      </c>
      <c r="I1082" t="s">
        <v>27</v>
      </c>
      <c r="J1082">
        <v>2.1</v>
      </c>
      <c r="K1082">
        <v>24</v>
      </c>
      <c r="L1082" t="s">
        <v>28</v>
      </c>
      <c r="M1082">
        <v>2</v>
      </c>
      <c r="N1082">
        <v>4.5999999999999996</v>
      </c>
      <c r="O1082">
        <v>400</v>
      </c>
      <c r="P1082">
        <v>840</v>
      </c>
      <c r="Q1082" t="s">
        <v>89</v>
      </c>
      <c r="R1082">
        <v>4</v>
      </c>
      <c r="S1082" t="s">
        <v>30</v>
      </c>
      <c r="T1082" t="s">
        <v>102</v>
      </c>
      <c r="U1082" t="str">
        <f>TRIM(CLEAN(tbl_Operations[[#This Row],[Location]]))</f>
        <v>Gurugram</v>
      </c>
      <c r="V1082" t="str">
        <f>TRIM(CLEAN(tbl_Operations[[#This Row],[Channel]]))</f>
        <v>Teams</v>
      </c>
      <c r="W1082" t="str">
        <f t="shared" si="80"/>
        <v>Compliance Request</v>
      </c>
      <c r="X1082" t="str">
        <f t="shared" si="81"/>
        <v>Customer Support</v>
      </c>
      <c r="Y1082" t="str">
        <f t="shared" si="82"/>
        <v>Within SLA</v>
      </c>
      <c r="Z1082" t="str">
        <f t="shared" si="83"/>
        <v>Normal</v>
      </c>
      <c r="AA1082" t="str" cm="1">
        <f t="array" ref="AA1082">_xlfn.IFS(
J1082&lt;=K1082*0.5,"Excellent",
J1082&lt;=K1082,"Good",
J1082&lt;=K1082*1.5,"At Risk",
TRUE,"Critical"
)</f>
        <v>Excellent</v>
      </c>
      <c r="AB1082" t="str">
        <f t="shared" si="84"/>
        <v>Reworked</v>
      </c>
    </row>
    <row r="1083" spans="1:28" x14ac:dyDescent="0.3">
      <c r="A1083" t="s">
        <v>1165</v>
      </c>
      <c r="B1083" s="1">
        <v>45889</v>
      </c>
      <c r="C1083" t="s">
        <v>33</v>
      </c>
      <c r="D1083" t="s">
        <v>41</v>
      </c>
      <c r="E1083" t="s">
        <v>78</v>
      </c>
      <c r="F1083" t="s">
        <v>61</v>
      </c>
      <c r="G1083" t="s">
        <v>62</v>
      </c>
      <c r="H1083" t="s">
        <v>66</v>
      </c>
      <c r="I1083" t="s">
        <v>101</v>
      </c>
      <c r="J1083">
        <v>13.1</v>
      </c>
      <c r="K1083">
        <v>12</v>
      </c>
      <c r="L1083" t="s">
        <v>63</v>
      </c>
      <c r="M1083">
        <v>1</v>
      </c>
      <c r="N1083">
        <v>5</v>
      </c>
      <c r="O1083">
        <v>450</v>
      </c>
      <c r="P1083">
        <v>5895</v>
      </c>
      <c r="Q1083" t="s">
        <v>36</v>
      </c>
      <c r="R1083">
        <v>8</v>
      </c>
      <c r="S1083" t="s">
        <v>37</v>
      </c>
      <c r="T1083" t="s">
        <v>86</v>
      </c>
      <c r="U1083" t="str">
        <f>TRIM(CLEAN(tbl_Operations[[#This Row],[Location]]))</f>
        <v>Bengaluru</v>
      </c>
      <c r="V1083" t="str">
        <f>TRIM(CLEAN(tbl_Operations[[#This Row],[Channel]]))</f>
        <v>Teams</v>
      </c>
      <c r="W1083" t="str">
        <f t="shared" si="80"/>
        <v>Access Request</v>
      </c>
      <c r="X1083" t="str">
        <f t="shared" si="81"/>
        <v>It</v>
      </c>
      <c r="Y1083" t="str">
        <f t="shared" si="82"/>
        <v>SLA Breach</v>
      </c>
      <c r="Z1083" t="str">
        <f t="shared" si="83"/>
        <v>Normal</v>
      </c>
      <c r="AA1083" t="str" cm="1">
        <f t="array" ref="AA1083">_xlfn.IFS(
J1083&lt;=K1083*0.5,"Excellent",
J1083&lt;=K1083,"Good",
J1083&lt;=K1083*1.5,"At Risk",
TRUE,"Critical"
)</f>
        <v>At Risk</v>
      </c>
      <c r="AB1083" t="str">
        <f t="shared" si="84"/>
        <v>Reworked</v>
      </c>
    </row>
    <row r="1084" spans="1:28" x14ac:dyDescent="0.3">
      <c r="A1084" t="s">
        <v>1166</v>
      </c>
      <c r="B1084" s="1">
        <v>45691</v>
      </c>
      <c r="C1084" t="s">
        <v>33</v>
      </c>
      <c r="D1084" t="s">
        <v>41</v>
      </c>
      <c r="E1084" t="s">
        <v>78</v>
      </c>
      <c r="F1084" t="s">
        <v>49</v>
      </c>
      <c r="G1084" t="s">
        <v>62</v>
      </c>
      <c r="H1084" t="s">
        <v>26</v>
      </c>
      <c r="I1084" t="s">
        <v>27</v>
      </c>
      <c r="J1084">
        <v>11.6</v>
      </c>
      <c r="K1084">
        <v>48</v>
      </c>
      <c r="L1084" t="s">
        <v>28</v>
      </c>
      <c r="M1084">
        <v>0</v>
      </c>
      <c r="N1084">
        <v>4.4000000000000004</v>
      </c>
      <c r="O1084">
        <v>280</v>
      </c>
      <c r="P1084">
        <v>3248</v>
      </c>
      <c r="Q1084" t="s">
        <v>57</v>
      </c>
      <c r="R1084">
        <v>2</v>
      </c>
      <c r="S1084" t="s">
        <v>58</v>
      </c>
      <c r="T1084" t="s">
        <v>31</v>
      </c>
      <c r="U1084" t="str">
        <f>TRIM(CLEAN(tbl_Operations[[#This Row],[Location]]))</f>
        <v>Bengaluru</v>
      </c>
      <c r="V1084" t="str">
        <f>TRIM(CLEAN(tbl_Operations[[#This Row],[Channel]]))</f>
        <v>Teams</v>
      </c>
      <c r="W1084" t="str">
        <f t="shared" si="80"/>
        <v>Access Request</v>
      </c>
      <c r="X1084" t="str">
        <f t="shared" si="81"/>
        <v>It</v>
      </c>
      <c r="Y1084" t="str">
        <f t="shared" si="82"/>
        <v>Within SLA</v>
      </c>
      <c r="Z1084" t="str">
        <f t="shared" si="83"/>
        <v>Normal</v>
      </c>
      <c r="AA1084" t="str" cm="1">
        <f t="array" ref="AA1084">_xlfn.IFS(
J1084&lt;=K1084*0.5,"Excellent",
J1084&lt;=K1084,"Good",
J1084&lt;=K1084*1.5,"At Risk",
TRUE,"Critical"
)</f>
        <v>Excellent</v>
      </c>
      <c r="AB1084" t="str">
        <f t="shared" si="84"/>
        <v>No Rework</v>
      </c>
    </row>
    <row r="1085" spans="1:28" x14ac:dyDescent="0.3">
      <c r="A1085" t="s">
        <v>1167</v>
      </c>
      <c r="B1085" s="1">
        <v>45937</v>
      </c>
      <c r="C1085" t="s">
        <v>21</v>
      </c>
      <c r="D1085" t="s">
        <v>73</v>
      </c>
      <c r="E1085" t="s">
        <v>56</v>
      </c>
      <c r="F1085" t="s">
        <v>24</v>
      </c>
      <c r="G1085" t="s">
        <v>5096</v>
      </c>
      <c r="H1085" t="s">
        <v>50</v>
      </c>
      <c r="I1085" t="s">
        <v>27</v>
      </c>
      <c r="J1085">
        <v>8.8000000000000007</v>
      </c>
      <c r="K1085">
        <v>24</v>
      </c>
      <c r="L1085" t="s">
        <v>28</v>
      </c>
      <c r="M1085">
        <v>1</v>
      </c>
      <c r="N1085">
        <v>4.0999999999999996</v>
      </c>
      <c r="O1085">
        <v>450</v>
      </c>
      <c r="P1085">
        <v>3960</v>
      </c>
      <c r="Q1085" t="s">
        <v>51</v>
      </c>
      <c r="R1085">
        <v>10</v>
      </c>
      <c r="S1085" t="s">
        <v>52</v>
      </c>
      <c r="T1085" t="s">
        <v>38</v>
      </c>
      <c r="U1085" t="str">
        <f>TRIM(CLEAN(tbl_Operations[[#This Row],[Location]]))</f>
        <v>Chennai</v>
      </c>
      <c r="V1085" t="str">
        <f>TRIM(CLEAN(tbl_Operations[[#This Row],[Channel]]))</f>
        <v>Email</v>
      </c>
      <c r="W1085" t="str">
        <f t="shared" si="80"/>
        <v>Vendor Query</v>
      </c>
      <c r="X1085" t="str">
        <f t="shared" si="81"/>
        <v>Customer Support</v>
      </c>
      <c r="Y1085" t="str">
        <f t="shared" si="82"/>
        <v>Within SLA</v>
      </c>
      <c r="Z1085" t="str">
        <f t="shared" si="83"/>
        <v>Normal</v>
      </c>
      <c r="AA1085" t="str" cm="1">
        <f t="array" ref="AA1085">_xlfn.IFS(
J1085&lt;=K1085*0.5,"Excellent",
J1085&lt;=K1085,"Good",
J1085&lt;=K1085*1.5,"At Risk",
TRUE,"Critical"
)</f>
        <v>Excellent</v>
      </c>
      <c r="AB1085" t="str">
        <f t="shared" si="84"/>
        <v>Reworked</v>
      </c>
    </row>
    <row r="1086" spans="1:28" x14ac:dyDescent="0.3">
      <c r="A1086" t="s">
        <v>1168</v>
      </c>
      <c r="B1086" s="1">
        <v>45944</v>
      </c>
      <c r="C1086" t="s">
        <v>54</v>
      </c>
      <c r="D1086" t="s">
        <v>34</v>
      </c>
      <c r="E1086" t="s">
        <v>35</v>
      </c>
      <c r="F1086" t="s">
        <v>146</v>
      </c>
      <c r="G1086" t="s">
        <v>62</v>
      </c>
      <c r="H1086" t="s">
        <v>75</v>
      </c>
      <c r="I1086" t="s">
        <v>101</v>
      </c>
      <c r="J1086">
        <v>8.5</v>
      </c>
      <c r="K1086">
        <v>4</v>
      </c>
      <c r="L1086" t="s">
        <v>63</v>
      </c>
      <c r="M1086">
        <v>0</v>
      </c>
      <c r="N1086">
        <v>5</v>
      </c>
      <c r="O1086">
        <v>280</v>
      </c>
      <c r="P1086">
        <v>2380</v>
      </c>
      <c r="Q1086" t="s">
        <v>51</v>
      </c>
      <c r="R1086">
        <v>10</v>
      </c>
      <c r="S1086" t="s">
        <v>52</v>
      </c>
      <c r="T1086" t="s">
        <v>38</v>
      </c>
      <c r="U1086" t="str">
        <f>TRIM(CLEAN(tbl_Operations[[#This Row],[Location]]))</f>
        <v>Mumbai</v>
      </c>
      <c r="V1086" t="str">
        <f>TRIM(CLEAN(tbl_Operations[[#This Row],[Channel]]))</f>
        <v>Teams</v>
      </c>
      <c r="W1086" t="str">
        <f t="shared" si="80"/>
        <v>Employee Query</v>
      </c>
      <c r="X1086" t="str">
        <f t="shared" si="81"/>
        <v>Hr</v>
      </c>
      <c r="Y1086" t="str">
        <f t="shared" si="82"/>
        <v>SLA Breach</v>
      </c>
      <c r="Z1086" t="str">
        <f t="shared" si="83"/>
        <v>Normal</v>
      </c>
      <c r="AA1086" t="str" cm="1">
        <f t="array" ref="AA1086">_xlfn.IFS(
J1086&lt;=K1086*0.5,"Excellent",
J1086&lt;=K1086,"Good",
J1086&lt;=K1086*1.5,"At Risk",
TRUE,"Critical"
)</f>
        <v>Critical</v>
      </c>
      <c r="AB1086" t="str">
        <f t="shared" si="84"/>
        <v>No Rework</v>
      </c>
    </row>
    <row r="1087" spans="1:28" x14ac:dyDescent="0.3">
      <c r="A1087" t="s">
        <v>1169</v>
      </c>
      <c r="B1087" s="1">
        <v>45925</v>
      </c>
      <c r="C1087" t="s">
        <v>40</v>
      </c>
      <c r="D1087" t="s">
        <v>34</v>
      </c>
      <c r="E1087" t="s">
        <v>78</v>
      </c>
      <c r="F1087" t="s">
        <v>24</v>
      </c>
      <c r="G1087" t="s">
        <v>62</v>
      </c>
      <c r="H1087" t="s">
        <v>75</v>
      </c>
      <c r="I1087" t="s">
        <v>101</v>
      </c>
      <c r="J1087">
        <v>9.4</v>
      </c>
      <c r="K1087">
        <v>24</v>
      </c>
      <c r="L1087" t="s">
        <v>28</v>
      </c>
      <c r="M1087">
        <v>0</v>
      </c>
      <c r="N1087">
        <v>4.7</v>
      </c>
      <c r="O1087">
        <v>400</v>
      </c>
      <c r="P1087">
        <v>3760</v>
      </c>
      <c r="Q1087" t="s">
        <v>83</v>
      </c>
      <c r="R1087">
        <v>9</v>
      </c>
      <c r="S1087" t="s">
        <v>37</v>
      </c>
      <c r="T1087" t="s">
        <v>84</v>
      </c>
      <c r="U1087" t="str">
        <f>TRIM(CLEAN(tbl_Operations[[#This Row],[Location]]))</f>
        <v>Mumbai</v>
      </c>
      <c r="V1087" t="str">
        <f>TRIM(CLEAN(tbl_Operations[[#This Row],[Channel]]))</f>
        <v>Teams</v>
      </c>
      <c r="W1087" t="str">
        <f t="shared" si="80"/>
        <v>Access Request</v>
      </c>
      <c r="X1087" t="str">
        <f t="shared" si="81"/>
        <v>Procurement</v>
      </c>
      <c r="Y1087" t="str">
        <f t="shared" si="82"/>
        <v>Within SLA</v>
      </c>
      <c r="Z1087" t="str">
        <f t="shared" si="83"/>
        <v>Normal</v>
      </c>
      <c r="AA1087" t="str" cm="1">
        <f t="array" ref="AA1087">_xlfn.IFS(
J1087&lt;=K1087*0.5,"Excellent",
J1087&lt;=K1087,"Good",
J1087&lt;=K1087*1.5,"At Risk",
TRUE,"Critical"
)</f>
        <v>Excellent</v>
      </c>
      <c r="AB1087" t="str">
        <f t="shared" si="84"/>
        <v>No Rework</v>
      </c>
    </row>
    <row r="1088" spans="1:28" x14ac:dyDescent="0.3">
      <c r="A1088" t="s">
        <v>1170</v>
      </c>
      <c r="B1088" s="1">
        <v>45949</v>
      </c>
      <c r="C1088" t="s">
        <v>21</v>
      </c>
      <c r="D1088" t="s">
        <v>22</v>
      </c>
      <c r="E1088" t="s">
        <v>74</v>
      </c>
      <c r="F1088" t="s">
        <v>24</v>
      </c>
      <c r="G1088" t="s">
        <v>62</v>
      </c>
      <c r="H1088" t="s">
        <v>50</v>
      </c>
      <c r="I1088" t="s">
        <v>27</v>
      </c>
      <c r="J1088">
        <v>13.8</v>
      </c>
      <c r="K1088">
        <v>24</v>
      </c>
      <c r="L1088" t="s">
        <v>28</v>
      </c>
      <c r="M1088">
        <v>1</v>
      </c>
      <c r="N1088">
        <v>4</v>
      </c>
      <c r="O1088">
        <v>320</v>
      </c>
      <c r="P1088">
        <v>4416</v>
      </c>
      <c r="Q1088" t="s">
        <v>51</v>
      </c>
      <c r="R1088">
        <v>10</v>
      </c>
      <c r="S1088" t="s">
        <v>52</v>
      </c>
      <c r="T1088" t="s">
        <v>102</v>
      </c>
      <c r="U1088" t="str">
        <f>TRIM(CLEAN(tbl_Operations[[#This Row],[Location]]))</f>
        <v>Noida</v>
      </c>
      <c r="V1088" t="str">
        <f>TRIM(CLEAN(tbl_Operations[[#This Row],[Channel]]))</f>
        <v>Teams</v>
      </c>
      <c r="W1088" t="str">
        <f t="shared" si="80"/>
        <v>System Issue</v>
      </c>
      <c r="X1088" t="str">
        <f t="shared" si="81"/>
        <v>Customer Support</v>
      </c>
      <c r="Y1088" t="str">
        <f t="shared" si="82"/>
        <v>Within SLA</v>
      </c>
      <c r="Z1088" t="str">
        <f t="shared" si="83"/>
        <v>Normal</v>
      </c>
      <c r="AA1088" t="str" cm="1">
        <f t="array" ref="AA1088">_xlfn.IFS(
J1088&lt;=K1088*0.5,"Excellent",
J1088&lt;=K1088,"Good",
J1088&lt;=K1088*1.5,"At Risk",
TRUE,"Critical"
)</f>
        <v>Good</v>
      </c>
      <c r="AB1088" t="str">
        <f t="shared" si="84"/>
        <v>Reworked</v>
      </c>
    </row>
    <row r="1089" spans="1:28" x14ac:dyDescent="0.3">
      <c r="A1089" t="s">
        <v>1171</v>
      </c>
      <c r="B1089" s="1">
        <v>45896</v>
      </c>
      <c r="C1089" t="s">
        <v>40</v>
      </c>
      <c r="D1089" t="s">
        <v>41</v>
      </c>
      <c r="E1089" t="s">
        <v>78</v>
      </c>
      <c r="F1089" t="s">
        <v>49</v>
      </c>
      <c r="G1089" t="s">
        <v>42</v>
      </c>
      <c r="H1089" t="s">
        <v>50</v>
      </c>
      <c r="I1089" t="s">
        <v>27</v>
      </c>
      <c r="J1089">
        <v>13.4</v>
      </c>
      <c r="K1089">
        <v>48</v>
      </c>
      <c r="L1089" t="s">
        <v>28</v>
      </c>
      <c r="M1089">
        <v>0</v>
      </c>
      <c r="N1089">
        <v>4.4000000000000004</v>
      </c>
      <c r="O1089">
        <v>320</v>
      </c>
      <c r="P1089">
        <v>4288</v>
      </c>
      <c r="Q1089" t="s">
        <v>36</v>
      </c>
      <c r="R1089">
        <v>8</v>
      </c>
      <c r="S1089" t="s">
        <v>37</v>
      </c>
      <c r="T1089" t="s">
        <v>86</v>
      </c>
      <c r="U1089" t="str">
        <f>TRIM(CLEAN(tbl_Operations[[#This Row],[Location]]))</f>
        <v>Bengaluru</v>
      </c>
      <c r="V1089" t="str">
        <f>TRIM(CLEAN(tbl_Operations[[#This Row],[Channel]]))</f>
        <v>Portal</v>
      </c>
      <c r="W1089" t="str">
        <f t="shared" si="80"/>
        <v>Access Request</v>
      </c>
      <c r="X1089" t="str">
        <f t="shared" si="81"/>
        <v>Procurement</v>
      </c>
      <c r="Y1089" t="str">
        <f t="shared" si="82"/>
        <v>Within SLA</v>
      </c>
      <c r="Z1089" t="str">
        <f t="shared" si="83"/>
        <v>Normal</v>
      </c>
      <c r="AA1089" t="str" cm="1">
        <f t="array" ref="AA1089">_xlfn.IFS(
J1089&lt;=K1089*0.5,"Excellent",
J1089&lt;=K1089,"Good",
J1089&lt;=K1089*1.5,"At Risk",
TRUE,"Critical"
)</f>
        <v>Excellent</v>
      </c>
      <c r="AB1089" t="str">
        <f t="shared" si="84"/>
        <v>No Rework</v>
      </c>
    </row>
    <row r="1090" spans="1:28" x14ac:dyDescent="0.3">
      <c r="A1090" t="s">
        <v>1172</v>
      </c>
      <c r="B1090" s="1">
        <v>45971</v>
      </c>
      <c r="C1090" t="s">
        <v>54</v>
      </c>
      <c r="D1090" t="s">
        <v>60</v>
      </c>
      <c r="E1090" t="s">
        <v>70</v>
      </c>
      <c r="F1090" t="s">
        <v>49</v>
      </c>
      <c r="G1090" t="s">
        <v>25</v>
      </c>
      <c r="H1090" t="s">
        <v>50</v>
      </c>
      <c r="I1090" t="s">
        <v>27</v>
      </c>
      <c r="J1090">
        <v>7.4</v>
      </c>
      <c r="K1090">
        <v>48</v>
      </c>
      <c r="L1090" t="s">
        <v>28</v>
      </c>
      <c r="M1090">
        <v>0</v>
      </c>
      <c r="N1090">
        <v>4.7</v>
      </c>
      <c r="O1090">
        <v>280</v>
      </c>
      <c r="P1090">
        <v>2072</v>
      </c>
      <c r="Q1090" t="s">
        <v>67</v>
      </c>
      <c r="R1090">
        <v>11</v>
      </c>
      <c r="S1090" t="s">
        <v>52</v>
      </c>
      <c r="T1090" t="s">
        <v>31</v>
      </c>
      <c r="U1090" t="str">
        <f>TRIM(CLEAN(tbl_Operations[[#This Row],[Location]]))</f>
        <v>Pune</v>
      </c>
      <c r="V1090" t="str">
        <f>TRIM(CLEAN(tbl_Operations[[#This Row],[Channel]]))</f>
        <v>Email</v>
      </c>
      <c r="W1090" t="str">
        <f t="shared" ref="W1090:W1153" si="85">TRIM(CLEAN(E1090))</f>
        <v>Data Correction</v>
      </c>
      <c r="X1090" t="str">
        <f t="shared" ref="X1090:X1153" si="86">PROPER(TRIM(CLEAN(C1090)))</f>
        <v>Hr</v>
      </c>
      <c r="Y1090" t="str">
        <f t="shared" ref="Y1090:Y1153" si="87">IF(J1090&lt;=K1090,"Within SLA","SLA Breach")</f>
        <v>Within SLA</v>
      </c>
      <c r="Z1090" t="str">
        <f t="shared" ref="Z1090:Z1153" si="88">IF(AND(F1090="Critical",Y1089="SLA Breach"),"Critical Risk","Normal")</f>
        <v>Normal</v>
      </c>
      <c r="AA1090" t="str" cm="1">
        <f t="array" ref="AA1090">_xlfn.IFS(
J1090&lt;=K1090*0.5,"Excellent",
J1090&lt;=K1090,"Good",
J1090&lt;=K1090*1.5,"At Risk",
TRUE,"Critical"
)</f>
        <v>Excellent</v>
      </c>
      <c r="AB1090" t="str">
        <f t="shared" ref="AB1090:AB1153" si="89">IF(M1090&gt;0,"Reworked","No Rework")</f>
        <v>No Rework</v>
      </c>
    </row>
    <row r="1091" spans="1:28" x14ac:dyDescent="0.3">
      <c r="A1091" t="s">
        <v>1173</v>
      </c>
      <c r="B1091" s="1">
        <v>45950</v>
      </c>
      <c r="C1091" t="s">
        <v>77</v>
      </c>
      <c r="D1091" t="s">
        <v>34</v>
      </c>
      <c r="E1091" t="s">
        <v>92</v>
      </c>
      <c r="F1091" t="s">
        <v>49</v>
      </c>
      <c r="G1091" t="s">
        <v>81</v>
      </c>
      <c r="H1091" t="s">
        <v>26</v>
      </c>
      <c r="I1091" t="s">
        <v>27</v>
      </c>
      <c r="J1091">
        <v>11.5</v>
      </c>
      <c r="K1091">
        <v>48</v>
      </c>
      <c r="L1091" t="s">
        <v>28</v>
      </c>
      <c r="M1091">
        <v>1</v>
      </c>
      <c r="N1091">
        <v>4.2</v>
      </c>
      <c r="O1091">
        <v>350</v>
      </c>
      <c r="P1091">
        <v>4025</v>
      </c>
      <c r="Q1091" t="s">
        <v>51</v>
      </c>
      <c r="R1091">
        <v>10</v>
      </c>
      <c r="S1091" t="s">
        <v>52</v>
      </c>
      <c r="T1091" t="s">
        <v>31</v>
      </c>
      <c r="U1091" t="str">
        <f>TRIM(CLEAN(tbl_Operations[[#This Row],[Location]]))</f>
        <v>Mumbai</v>
      </c>
      <c r="V1091" t="str">
        <f>TRIM(CLEAN(tbl_Operations[[#This Row],[Channel]]))</f>
        <v>Phone</v>
      </c>
      <c r="W1091" t="str">
        <f t="shared" si="85"/>
        <v>Report Request</v>
      </c>
      <c r="X1091" t="str">
        <f t="shared" si="86"/>
        <v>Finance</v>
      </c>
      <c r="Y1091" t="str">
        <f t="shared" si="87"/>
        <v>Within SLA</v>
      </c>
      <c r="Z1091" t="str">
        <f t="shared" si="88"/>
        <v>Normal</v>
      </c>
      <c r="AA1091" t="str" cm="1">
        <f t="array" ref="AA1091">_xlfn.IFS(
J1091&lt;=K1091*0.5,"Excellent",
J1091&lt;=K1091,"Good",
J1091&lt;=K1091*1.5,"At Risk",
TRUE,"Critical"
)</f>
        <v>Excellent</v>
      </c>
      <c r="AB1091" t="str">
        <f t="shared" si="89"/>
        <v>Reworked</v>
      </c>
    </row>
    <row r="1092" spans="1:28" x14ac:dyDescent="0.3">
      <c r="A1092" t="s">
        <v>1174</v>
      </c>
      <c r="B1092" s="1">
        <v>45960</v>
      </c>
      <c r="C1092" t="s">
        <v>91</v>
      </c>
      <c r="D1092" t="s">
        <v>73</v>
      </c>
      <c r="E1092" t="s">
        <v>48</v>
      </c>
      <c r="F1092" t="s">
        <v>49</v>
      </c>
      <c r="G1092" t="s">
        <v>25</v>
      </c>
      <c r="H1092" t="s">
        <v>75</v>
      </c>
      <c r="I1092" t="s">
        <v>27</v>
      </c>
      <c r="J1092">
        <v>28.7</v>
      </c>
      <c r="K1092">
        <v>48</v>
      </c>
      <c r="L1092" t="s">
        <v>28</v>
      </c>
      <c r="M1092">
        <v>0</v>
      </c>
      <c r="N1092">
        <v>4.3</v>
      </c>
      <c r="O1092">
        <v>350</v>
      </c>
      <c r="P1092">
        <v>10045</v>
      </c>
      <c r="Q1092" t="s">
        <v>51</v>
      </c>
      <c r="R1092">
        <v>10</v>
      </c>
      <c r="S1092" t="s">
        <v>52</v>
      </c>
      <c r="T1092" t="s">
        <v>84</v>
      </c>
      <c r="U1092" t="str">
        <f>TRIM(CLEAN(tbl_Operations[[#This Row],[Location]]))</f>
        <v>Chennai</v>
      </c>
      <c r="V1092" t="str">
        <f>TRIM(CLEAN(tbl_Operations[[#This Row],[Channel]]))</f>
        <v>Email</v>
      </c>
      <c r="W1092" t="str">
        <f t="shared" si="85"/>
        <v>Compliance Request</v>
      </c>
      <c r="X1092" t="str">
        <f t="shared" si="86"/>
        <v>Operations</v>
      </c>
      <c r="Y1092" t="str">
        <f t="shared" si="87"/>
        <v>Within SLA</v>
      </c>
      <c r="Z1092" t="str">
        <f t="shared" si="88"/>
        <v>Normal</v>
      </c>
      <c r="AA1092" t="str" cm="1">
        <f t="array" ref="AA1092">_xlfn.IFS(
J1092&lt;=K1092*0.5,"Excellent",
J1092&lt;=K1092,"Good",
J1092&lt;=K1092*1.5,"At Risk",
TRUE,"Critical"
)</f>
        <v>Good</v>
      </c>
      <c r="AB1092" t="str">
        <f t="shared" si="89"/>
        <v>No Rework</v>
      </c>
    </row>
    <row r="1093" spans="1:28" x14ac:dyDescent="0.3">
      <c r="A1093" t="s">
        <v>1175</v>
      </c>
      <c r="B1093" s="1">
        <v>45756</v>
      </c>
      <c r="C1093" t="s">
        <v>21</v>
      </c>
      <c r="D1093" t="s">
        <v>41</v>
      </c>
      <c r="E1093" t="s">
        <v>78</v>
      </c>
      <c r="F1093" t="s">
        <v>24</v>
      </c>
      <c r="G1093" t="s">
        <v>25</v>
      </c>
      <c r="H1093" t="s">
        <v>50</v>
      </c>
      <c r="I1093" t="s">
        <v>27</v>
      </c>
      <c r="J1093">
        <v>11.9</v>
      </c>
      <c r="K1093">
        <v>24</v>
      </c>
      <c r="L1093" t="s">
        <v>28</v>
      </c>
      <c r="M1093">
        <v>0</v>
      </c>
      <c r="N1093">
        <v>4.9000000000000004</v>
      </c>
      <c r="O1093">
        <v>400</v>
      </c>
      <c r="P1093">
        <v>4760</v>
      </c>
      <c r="Q1093" t="s">
        <v>89</v>
      </c>
      <c r="R1093">
        <v>4</v>
      </c>
      <c r="S1093" t="s">
        <v>30</v>
      </c>
      <c r="T1093" t="s">
        <v>86</v>
      </c>
      <c r="U1093" t="str">
        <f>TRIM(CLEAN(tbl_Operations[[#This Row],[Location]]))</f>
        <v>Bengaluru</v>
      </c>
      <c r="V1093" t="str">
        <f>TRIM(CLEAN(tbl_Operations[[#This Row],[Channel]]))</f>
        <v>Email</v>
      </c>
      <c r="W1093" t="str">
        <f t="shared" si="85"/>
        <v>Access Request</v>
      </c>
      <c r="X1093" t="str">
        <f t="shared" si="86"/>
        <v>Customer Support</v>
      </c>
      <c r="Y1093" t="str">
        <f t="shared" si="87"/>
        <v>Within SLA</v>
      </c>
      <c r="Z1093" t="str">
        <f t="shared" si="88"/>
        <v>Normal</v>
      </c>
      <c r="AA1093" t="str" cm="1">
        <f t="array" ref="AA1093">_xlfn.IFS(
J1093&lt;=K1093*0.5,"Excellent",
J1093&lt;=K1093,"Good",
J1093&lt;=K1093*1.5,"At Risk",
TRUE,"Critical"
)</f>
        <v>Excellent</v>
      </c>
      <c r="AB1093" t="str">
        <f t="shared" si="89"/>
        <v>No Rework</v>
      </c>
    </row>
    <row r="1094" spans="1:28" x14ac:dyDescent="0.3">
      <c r="A1094" t="s">
        <v>1176</v>
      </c>
      <c r="B1094" s="1">
        <v>45840</v>
      </c>
      <c r="C1094" t="s">
        <v>77</v>
      </c>
      <c r="D1094" t="s">
        <v>73</v>
      </c>
      <c r="E1094" t="s">
        <v>56</v>
      </c>
      <c r="F1094" t="s">
        <v>24</v>
      </c>
      <c r="G1094" t="s">
        <v>62</v>
      </c>
      <c r="H1094" t="s">
        <v>66</v>
      </c>
      <c r="I1094" t="s">
        <v>27</v>
      </c>
      <c r="J1094">
        <v>10</v>
      </c>
      <c r="K1094">
        <v>24</v>
      </c>
      <c r="L1094" t="s">
        <v>28</v>
      </c>
      <c r="M1094">
        <v>1</v>
      </c>
      <c r="N1094">
        <v>4.4000000000000004</v>
      </c>
      <c r="O1094">
        <v>320</v>
      </c>
      <c r="P1094">
        <v>3200</v>
      </c>
      <c r="Q1094" t="s">
        <v>114</v>
      </c>
      <c r="R1094">
        <v>7</v>
      </c>
      <c r="S1094" t="s">
        <v>37</v>
      </c>
      <c r="T1094" t="s">
        <v>86</v>
      </c>
      <c r="U1094" t="str">
        <f>TRIM(CLEAN(tbl_Operations[[#This Row],[Location]]))</f>
        <v>Chennai</v>
      </c>
      <c r="V1094" t="str">
        <f>TRIM(CLEAN(tbl_Operations[[#This Row],[Channel]]))</f>
        <v>Teams</v>
      </c>
      <c r="W1094" t="str">
        <f t="shared" si="85"/>
        <v>Vendor Query</v>
      </c>
      <c r="X1094" t="str">
        <f t="shared" si="86"/>
        <v>Finance</v>
      </c>
      <c r="Y1094" t="str">
        <f t="shared" si="87"/>
        <v>Within SLA</v>
      </c>
      <c r="Z1094" t="str">
        <f t="shared" si="88"/>
        <v>Normal</v>
      </c>
      <c r="AA1094" t="str" cm="1">
        <f t="array" ref="AA1094">_xlfn.IFS(
J1094&lt;=K1094*0.5,"Excellent",
J1094&lt;=K1094,"Good",
J1094&lt;=K1094*1.5,"At Risk",
TRUE,"Critical"
)</f>
        <v>Excellent</v>
      </c>
      <c r="AB1094" t="str">
        <f t="shared" si="89"/>
        <v>Reworked</v>
      </c>
    </row>
    <row r="1095" spans="1:28" x14ac:dyDescent="0.3">
      <c r="A1095" t="s">
        <v>1177</v>
      </c>
      <c r="B1095" s="1">
        <v>45921</v>
      </c>
      <c r="C1095" t="s">
        <v>54</v>
      </c>
      <c r="D1095" t="s">
        <v>73</v>
      </c>
      <c r="E1095" t="s">
        <v>56</v>
      </c>
      <c r="F1095" t="s">
        <v>49</v>
      </c>
      <c r="G1095" t="s">
        <v>42</v>
      </c>
      <c r="H1095" t="s">
        <v>26</v>
      </c>
      <c r="I1095" t="s">
        <v>101</v>
      </c>
      <c r="J1095">
        <v>20</v>
      </c>
      <c r="K1095">
        <v>48</v>
      </c>
      <c r="L1095" t="s">
        <v>28</v>
      </c>
      <c r="M1095">
        <v>0</v>
      </c>
      <c r="N1095">
        <v>4.2</v>
      </c>
      <c r="O1095">
        <v>280</v>
      </c>
      <c r="P1095">
        <v>5600</v>
      </c>
      <c r="Q1095" t="s">
        <v>83</v>
      </c>
      <c r="R1095">
        <v>9</v>
      </c>
      <c r="S1095" t="s">
        <v>37</v>
      </c>
      <c r="T1095" t="s">
        <v>102</v>
      </c>
      <c r="U1095" t="str">
        <f>TRIM(CLEAN(tbl_Operations[[#This Row],[Location]]))</f>
        <v>Chennai</v>
      </c>
      <c r="V1095" t="str">
        <f>TRIM(CLEAN(tbl_Operations[[#This Row],[Channel]]))</f>
        <v>Portal</v>
      </c>
      <c r="W1095" t="str">
        <f t="shared" si="85"/>
        <v>Vendor Query</v>
      </c>
      <c r="X1095" t="str">
        <f t="shared" si="86"/>
        <v>Hr</v>
      </c>
      <c r="Y1095" t="str">
        <f t="shared" si="87"/>
        <v>Within SLA</v>
      </c>
      <c r="Z1095" t="str">
        <f t="shared" si="88"/>
        <v>Normal</v>
      </c>
      <c r="AA1095" t="str" cm="1">
        <f t="array" ref="AA1095">_xlfn.IFS(
J1095&lt;=K1095*0.5,"Excellent",
J1095&lt;=K1095,"Good",
J1095&lt;=K1095*1.5,"At Risk",
TRUE,"Critical"
)</f>
        <v>Excellent</v>
      </c>
      <c r="AB1095" t="str">
        <f t="shared" si="89"/>
        <v>No Rework</v>
      </c>
    </row>
    <row r="1096" spans="1:28" x14ac:dyDescent="0.3">
      <c r="A1096" t="s">
        <v>1178</v>
      </c>
      <c r="B1096" s="1">
        <v>45731</v>
      </c>
      <c r="C1096" t="s">
        <v>95</v>
      </c>
      <c r="D1096" t="s">
        <v>73</v>
      </c>
      <c r="E1096" t="s">
        <v>78</v>
      </c>
      <c r="F1096" t="s">
        <v>24</v>
      </c>
      <c r="G1096" t="s">
        <v>62</v>
      </c>
      <c r="H1096" t="s">
        <v>26</v>
      </c>
      <c r="I1096" t="s">
        <v>101</v>
      </c>
      <c r="J1096">
        <v>1.2</v>
      </c>
      <c r="K1096">
        <v>24</v>
      </c>
      <c r="L1096" t="s">
        <v>28</v>
      </c>
      <c r="M1096">
        <v>0</v>
      </c>
      <c r="N1096">
        <v>5</v>
      </c>
      <c r="O1096">
        <v>320</v>
      </c>
      <c r="P1096">
        <v>384</v>
      </c>
      <c r="Q1096" t="s">
        <v>79</v>
      </c>
      <c r="R1096">
        <v>3</v>
      </c>
      <c r="S1096" t="s">
        <v>58</v>
      </c>
      <c r="T1096" t="s">
        <v>68</v>
      </c>
      <c r="U1096" t="str">
        <f>TRIM(CLEAN(tbl_Operations[[#This Row],[Location]]))</f>
        <v>Chennai</v>
      </c>
      <c r="V1096" t="str">
        <f>TRIM(CLEAN(tbl_Operations[[#This Row],[Channel]]))</f>
        <v>Teams</v>
      </c>
      <c r="W1096" t="str">
        <f t="shared" si="85"/>
        <v>Access Request</v>
      </c>
      <c r="X1096" t="str">
        <f t="shared" si="86"/>
        <v>Sales</v>
      </c>
      <c r="Y1096" t="str">
        <f t="shared" si="87"/>
        <v>Within SLA</v>
      </c>
      <c r="Z1096" t="str">
        <f t="shared" si="88"/>
        <v>Normal</v>
      </c>
      <c r="AA1096" t="str" cm="1">
        <f t="array" ref="AA1096">_xlfn.IFS(
J1096&lt;=K1096*0.5,"Excellent",
J1096&lt;=K1096,"Good",
J1096&lt;=K1096*1.5,"At Risk",
TRUE,"Critical"
)</f>
        <v>Excellent</v>
      </c>
      <c r="AB1096" t="str">
        <f t="shared" si="89"/>
        <v>No Rework</v>
      </c>
    </row>
    <row r="1097" spans="1:28" x14ac:dyDescent="0.3">
      <c r="A1097" t="s">
        <v>1179</v>
      </c>
      <c r="B1097" s="1">
        <v>45716</v>
      </c>
      <c r="C1097" t="s">
        <v>33</v>
      </c>
      <c r="D1097" t="s">
        <v>22</v>
      </c>
      <c r="E1097" t="s">
        <v>23</v>
      </c>
      <c r="F1097" t="s">
        <v>24</v>
      </c>
      <c r="G1097" t="s">
        <v>25</v>
      </c>
      <c r="H1097" t="s">
        <v>43</v>
      </c>
      <c r="I1097" t="s">
        <v>27</v>
      </c>
      <c r="J1097">
        <v>24.2</v>
      </c>
      <c r="K1097">
        <v>24</v>
      </c>
      <c r="L1097" t="s">
        <v>63</v>
      </c>
      <c r="M1097">
        <v>1</v>
      </c>
      <c r="N1097">
        <v>4</v>
      </c>
      <c r="O1097">
        <v>350</v>
      </c>
      <c r="P1097">
        <v>8470</v>
      </c>
      <c r="Q1097" t="s">
        <v>57</v>
      </c>
      <c r="R1097">
        <v>2</v>
      </c>
      <c r="S1097" t="s">
        <v>58</v>
      </c>
      <c r="T1097" t="s">
        <v>45</v>
      </c>
      <c r="U1097" t="str">
        <f>TRIM(CLEAN(tbl_Operations[[#This Row],[Location]]))</f>
        <v>Noida</v>
      </c>
      <c r="V1097" t="str">
        <f>TRIM(CLEAN(tbl_Operations[[#This Row],[Channel]]))</f>
        <v>Email</v>
      </c>
      <c r="W1097" t="str">
        <f t="shared" si="85"/>
        <v>Invoice Query</v>
      </c>
      <c r="X1097" t="str">
        <f t="shared" si="86"/>
        <v>It</v>
      </c>
      <c r="Y1097" t="str">
        <f t="shared" si="87"/>
        <v>SLA Breach</v>
      </c>
      <c r="Z1097" t="str">
        <f t="shared" si="88"/>
        <v>Normal</v>
      </c>
      <c r="AA1097" t="str" cm="1">
        <f t="array" ref="AA1097">_xlfn.IFS(
J1097&lt;=K1097*0.5,"Excellent",
J1097&lt;=K1097,"Good",
J1097&lt;=K1097*1.5,"At Risk",
TRUE,"Critical"
)</f>
        <v>At Risk</v>
      </c>
      <c r="AB1097" t="str">
        <f t="shared" si="89"/>
        <v>Reworked</v>
      </c>
    </row>
    <row r="1098" spans="1:28" x14ac:dyDescent="0.3">
      <c r="A1098" t="s">
        <v>1180</v>
      </c>
      <c r="B1098" s="1">
        <v>45678</v>
      </c>
      <c r="C1098" t="s">
        <v>95</v>
      </c>
      <c r="D1098" t="s">
        <v>34</v>
      </c>
      <c r="E1098" t="s">
        <v>74</v>
      </c>
      <c r="F1098" t="s">
        <v>24</v>
      </c>
      <c r="G1098" t="s">
        <v>81</v>
      </c>
      <c r="H1098" t="s">
        <v>75</v>
      </c>
      <c r="I1098" t="s">
        <v>27</v>
      </c>
      <c r="J1098">
        <v>28.6</v>
      </c>
      <c r="K1098">
        <v>24</v>
      </c>
      <c r="L1098" t="s">
        <v>63</v>
      </c>
      <c r="M1098">
        <v>0</v>
      </c>
      <c r="N1098">
        <v>4.4000000000000004</v>
      </c>
      <c r="O1098">
        <v>320</v>
      </c>
      <c r="P1098">
        <v>9152</v>
      </c>
      <c r="Q1098" t="s">
        <v>64</v>
      </c>
      <c r="R1098">
        <v>1</v>
      </c>
      <c r="S1098" t="s">
        <v>58</v>
      </c>
      <c r="T1098" t="s">
        <v>38</v>
      </c>
      <c r="U1098" t="str">
        <f>TRIM(CLEAN(tbl_Operations[[#This Row],[Location]]))</f>
        <v>Mumbai</v>
      </c>
      <c r="V1098" t="str">
        <f>TRIM(CLEAN(tbl_Operations[[#This Row],[Channel]]))</f>
        <v>Phone</v>
      </c>
      <c r="W1098" t="str">
        <f t="shared" si="85"/>
        <v>System Issue</v>
      </c>
      <c r="X1098" t="str">
        <f t="shared" si="86"/>
        <v>Sales</v>
      </c>
      <c r="Y1098" t="str">
        <f t="shared" si="87"/>
        <v>SLA Breach</v>
      </c>
      <c r="Z1098" t="str">
        <f t="shared" si="88"/>
        <v>Normal</v>
      </c>
      <c r="AA1098" t="str" cm="1">
        <f t="array" ref="AA1098">_xlfn.IFS(
J1098&lt;=K1098*0.5,"Excellent",
J1098&lt;=K1098,"Good",
J1098&lt;=K1098*1.5,"At Risk",
TRUE,"Critical"
)</f>
        <v>At Risk</v>
      </c>
      <c r="AB1098" t="str">
        <f t="shared" si="89"/>
        <v>No Rework</v>
      </c>
    </row>
    <row r="1099" spans="1:28" x14ac:dyDescent="0.3">
      <c r="A1099" t="s">
        <v>1181</v>
      </c>
      <c r="B1099" s="1">
        <v>45976</v>
      </c>
      <c r="C1099" t="s">
        <v>54</v>
      </c>
      <c r="D1099" t="s">
        <v>60</v>
      </c>
      <c r="E1099" t="s">
        <v>74</v>
      </c>
      <c r="F1099" t="s">
        <v>49</v>
      </c>
      <c r="G1099" t="s">
        <v>25</v>
      </c>
      <c r="H1099" t="s">
        <v>50</v>
      </c>
      <c r="I1099" t="s">
        <v>88</v>
      </c>
      <c r="J1099">
        <v>12.2</v>
      </c>
      <c r="K1099">
        <v>48</v>
      </c>
      <c r="L1099" t="s">
        <v>28</v>
      </c>
      <c r="M1099">
        <v>3</v>
      </c>
      <c r="N1099">
        <v>4.5</v>
      </c>
      <c r="O1099">
        <v>450</v>
      </c>
      <c r="P1099">
        <v>5490</v>
      </c>
      <c r="Q1099" t="s">
        <v>67</v>
      </c>
      <c r="R1099">
        <v>11</v>
      </c>
      <c r="S1099" t="s">
        <v>52</v>
      </c>
      <c r="T1099" t="s">
        <v>68</v>
      </c>
      <c r="U1099" t="str">
        <f>TRIM(CLEAN(tbl_Operations[[#This Row],[Location]]))</f>
        <v>Pune</v>
      </c>
      <c r="V1099" t="str">
        <f>TRIM(CLEAN(tbl_Operations[[#This Row],[Channel]]))</f>
        <v>Email</v>
      </c>
      <c r="W1099" t="str">
        <f t="shared" si="85"/>
        <v>System Issue</v>
      </c>
      <c r="X1099" t="str">
        <f t="shared" si="86"/>
        <v>Hr</v>
      </c>
      <c r="Y1099" t="str">
        <f t="shared" si="87"/>
        <v>Within SLA</v>
      </c>
      <c r="Z1099" t="str">
        <f t="shared" si="88"/>
        <v>Normal</v>
      </c>
      <c r="AA1099" t="str" cm="1">
        <f t="array" ref="AA1099">_xlfn.IFS(
J1099&lt;=K1099*0.5,"Excellent",
J1099&lt;=K1099,"Good",
J1099&lt;=K1099*1.5,"At Risk",
TRUE,"Critical"
)</f>
        <v>Excellent</v>
      </c>
      <c r="AB1099" t="str">
        <f t="shared" si="89"/>
        <v>Reworked</v>
      </c>
    </row>
    <row r="1100" spans="1:28" x14ac:dyDescent="0.3">
      <c r="A1100" t="s">
        <v>1182</v>
      </c>
      <c r="B1100" s="1">
        <v>45732</v>
      </c>
      <c r="C1100" t="s">
        <v>40</v>
      </c>
      <c r="D1100" t="s">
        <v>55</v>
      </c>
      <c r="E1100" t="s">
        <v>56</v>
      </c>
      <c r="F1100" t="s">
        <v>49</v>
      </c>
      <c r="G1100" t="s">
        <v>25</v>
      </c>
      <c r="H1100" t="s">
        <v>50</v>
      </c>
      <c r="I1100" t="s">
        <v>88</v>
      </c>
      <c r="J1100">
        <v>45.6</v>
      </c>
      <c r="K1100">
        <v>48</v>
      </c>
      <c r="L1100" t="s">
        <v>28</v>
      </c>
      <c r="M1100">
        <v>2</v>
      </c>
      <c r="N1100">
        <v>3.1</v>
      </c>
      <c r="O1100">
        <v>320</v>
      </c>
      <c r="P1100">
        <v>14592</v>
      </c>
      <c r="Q1100" t="s">
        <v>79</v>
      </c>
      <c r="R1100">
        <v>3</v>
      </c>
      <c r="S1100" t="s">
        <v>58</v>
      </c>
      <c r="T1100" t="s">
        <v>102</v>
      </c>
      <c r="U1100" t="str">
        <f>TRIM(CLEAN(tbl_Operations[[#This Row],[Location]]))</f>
        <v>Hyderabad</v>
      </c>
      <c r="V1100" t="str">
        <f>TRIM(CLEAN(tbl_Operations[[#This Row],[Channel]]))</f>
        <v>Email</v>
      </c>
      <c r="W1100" t="str">
        <f t="shared" si="85"/>
        <v>Vendor Query</v>
      </c>
      <c r="X1100" t="str">
        <f t="shared" si="86"/>
        <v>Procurement</v>
      </c>
      <c r="Y1100" t="str">
        <f t="shared" si="87"/>
        <v>Within SLA</v>
      </c>
      <c r="Z1100" t="str">
        <f t="shared" si="88"/>
        <v>Normal</v>
      </c>
      <c r="AA1100" t="str" cm="1">
        <f t="array" ref="AA1100">_xlfn.IFS(
J1100&lt;=K1100*0.5,"Excellent",
J1100&lt;=K1100,"Good",
J1100&lt;=K1100*1.5,"At Risk",
TRUE,"Critical"
)</f>
        <v>Good</v>
      </c>
      <c r="AB1100" t="str">
        <f t="shared" si="89"/>
        <v>Reworked</v>
      </c>
    </row>
    <row r="1101" spans="1:28" x14ac:dyDescent="0.3">
      <c r="A1101" t="s">
        <v>1183</v>
      </c>
      <c r="B1101" s="1">
        <v>45671</v>
      </c>
      <c r="C1101" t="s">
        <v>54</v>
      </c>
      <c r="D1101" t="s">
        <v>55</v>
      </c>
      <c r="E1101" t="s">
        <v>74</v>
      </c>
      <c r="F1101" t="s">
        <v>49</v>
      </c>
      <c r="G1101" t="s">
        <v>25</v>
      </c>
      <c r="H1101" t="s">
        <v>26</v>
      </c>
      <c r="I1101" t="s">
        <v>27</v>
      </c>
      <c r="J1101">
        <v>9.5</v>
      </c>
      <c r="K1101">
        <v>48</v>
      </c>
      <c r="L1101" t="s">
        <v>28</v>
      </c>
      <c r="M1101">
        <v>1</v>
      </c>
      <c r="N1101">
        <v>4.4000000000000004</v>
      </c>
      <c r="O1101">
        <v>450</v>
      </c>
      <c r="P1101">
        <v>4275</v>
      </c>
      <c r="Q1101" t="s">
        <v>64</v>
      </c>
      <c r="R1101">
        <v>1</v>
      </c>
      <c r="S1101" t="s">
        <v>58</v>
      </c>
      <c r="T1101" t="s">
        <v>38</v>
      </c>
      <c r="U1101" t="str">
        <f>TRIM(CLEAN(tbl_Operations[[#This Row],[Location]]))</f>
        <v>Hyderabad</v>
      </c>
      <c r="V1101" t="str">
        <f>TRIM(CLEAN(tbl_Operations[[#This Row],[Channel]]))</f>
        <v>Email</v>
      </c>
      <c r="W1101" t="str">
        <f t="shared" si="85"/>
        <v>System Issue</v>
      </c>
      <c r="X1101" t="str">
        <f t="shared" si="86"/>
        <v>Hr</v>
      </c>
      <c r="Y1101" t="str">
        <f t="shared" si="87"/>
        <v>Within SLA</v>
      </c>
      <c r="Z1101" t="str">
        <f t="shared" si="88"/>
        <v>Normal</v>
      </c>
      <c r="AA1101" t="str" cm="1">
        <f t="array" ref="AA1101">_xlfn.IFS(
J1101&lt;=K1101*0.5,"Excellent",
J1101&lt;=K1101,"Good",
J1101&lt;=K1101*1.5,"At Risk",
TRUE,"Critical"
)</f>
        <v>Excellent</v>
      </c>
      <c r="AB1101" t="str">
        <f t="shared" si="89"/>
        <v>Reworked</v>
      </c>
    </row>
    <row r="1102" spans="1:28" x14ac:dyDescent="0.3">
      <c r="A1102" t="s">
        <v>1184</v>
      </c>
      <c r="B1102" s="1">
        <v>45845</v>
      </c>
      <c r="C1102" t="s">
        <v>95</v>
      </c>
      <c r="D1102" t="s">
        <v>55</v>
      </c>
      <c r="E1102" t="s">
        <v>35</v>
      </c>
      <c r="F1102" t="s">
        <v>49</v>
      </c>
      <c r="G1102" t="s">
        <v>25</v>
      </c>
      <c r="H1102" t="s">
        <v>66</v>
      </c>
      <c r="I1102" t="s">
        <v>27</v>
      </c>
      <c r="J1102">
        <v>1.4</v>
      </c>
      <c r="K1102">
        <v>48</v>
      </c>
      <c r="L1102" t="s">
        <v>28</v>
      </c>
      <c r="M1102">
        <v>0</v>
      </c>
      <c r="N1102">
        <v>5</v>
      </c>
      <c r="O1102">
        <v>350</v>
      </c>
      <c r="P1102">
        <v>490</v>
      </c>
      <c r="Q1102" t="s">
        <v>114</v>
      </c>
      <c r="R1102">
        <v>7</v>
      </c>
      <c r="S1102" t="s">
        <v>37</v>
      </c>
      <c r="T1102" t="s">
        <v>31</v>
      </c>
      <c r="U1102" t="str">
        <f>TRIM(CLEAN(tbl_Operations[[#This Row],[Location]]))</f>
        <v>Hyderabad</v>
      </c>
      <c r="V1102" t="str">
        <f>TRIM(CLEAN(tbl_Operations[[#This Row],[Channel]]))</f>
        <v>Email</v>
      </c>
      <c r="W1102" t="str">
        <f t="shared" si="85"/>
        <v>Employee Query</v>
      </c>
      <c r="X1102" t="str">
        <f t="shared" si="86"/>
        <v>Sales</v>
      </c>
      <c r="Y1102" t="str">
        <f t="shared" si="87"/>
        <v>Within SLA</v>
      </c>
      <c r="Z1102" t="str">
        <f t="shared" si="88"/>
        <v>Normal</v>
      </c>
      <c r="AA1102" t="str" cm="1">
        <f t="array" ref="AA1102">_xlfn.IFS(
J1102&lt;=K1102*0.5,"Excellent",
J1102&lt;=K1102,"Good",
J1102&lt;=K1102*1.5,"At Risk",
TRUE,"Critical"
)</f>
        <v>Excellent</v>
      </c>
      <c r="AB1102" t="str">
        <f t="shared" si="89"/>
        <v>No Rework</v>
      </c>
    </row>
    <row r="1103" spans="1:28" x14ac:dyDescent="0.3">
      <c r="A1103" t="s">
        <v>1185</v>
      </c>
      <c r="B1103" s="1">
        <v>45875</v>
      </c>
      <c r="C1103" t="s">
        <v>54</v>
      </c>
      <c r="D1103" t="s">
        <v>34</v>
      </c>
      <c r="E1103" t="s">
        <v>70</v>
      </c>
      <c r="F1103" t="s">
        <v>24</v>
      </c>
      <c r="G1103" t="s">
        <v>25</v>
      </c>
      <c r="H1103" t="s">
        <v>26</v>
      </c>
      <c r="I1103" t="s">
        <v>27</v>
      </c>
      <c r="J1103">
        <v>10</v>
      </c>
      <c r="K1103">
        <v>24</v>
      </c>
      <c r="L1103" t="s">
        <v>28</v>
      </c>
      <c r="M1103">
        <v>2</v>
      </c>
      <c r="N1103">
        <v>3.8</v>
      </c>
      <c r="O1103">
        <v>280</v>
      </c>
      <c r="P1103">
        <v>2800</v>
      </c>
      <c r="Q1103" t="s">
        <v>36</v>
      </c>
      <c r="R1103">
        <v>8</v>
      </c>
      <c r="S1103" t="s">
        <v>37</v>
      </c>
      <c r="T1103" t="s">
        <v>86</v>
      </c>
      <c r="U1103" t="str">
        <f>TRIM(CLEAN(tbl_Operations[[#This Row],[Location]]))</f>
        <v>Mumbai</v>
      </c>
      <c r="V1103" t="str">
        <f>TRIM(CLEAN(tbl_Operations[[#This Row],[Channel]]))</f>
        <v>Email</v>
      </c>
      <c r="W1103" t="str">
        <f t="shared" si="85"/>
        <v>Data Correction</v>
      </c>
      <c r="X1103" t="str">
        <f t="shared" si="86"/>
        <v>Hr</v>
      </c>
      <c r="Y1103" t="str">
        <f t="shared" si="87"/>
        <v>Within SLA</v>
      </c>
      <c r="Z1103" t="str">
        <f t="shared" si="88"/>
        <v>Normal</v>
      </c>
      <c r="AA1103" t="str" cm="1">
        <f t="array" ref="AA1103">_xlfn.IFS(
J1103&lt;=K1103*0.5,"Excellent",
J1103&lt;=K1103,"Good",
J1103&lt;=K1103*1.5,"At Risk",
TRUE,"Critical"
)</f>
        <v>Excellent</v>
      </c>
      <c r="AB1103" t="str">
        <f t="shared" si="89"/>
        <v>Reworked</v>
      </c>
    </row>
    <row r="1104" spans="1:28" x14ac:dyDescent="0.3">
      <c r="A1104" t="s">
        <v>1186</v>
      </c>
      <c r="B1104" s="1">
        <v>45994</v>
      </c>
      <c r="C1104" t="s">
        <v>21</v>
      </c>
      <c r="D1104" t="s">
        <v>55</v>
      </c>
      <c r="E1104" t="s">
        <v>35</v>
      </c>
      <c r="F1104" t="s">
        <v>24</v>
      </c>
      <c r="G1104" t="s">
        <v>25</v>
      </c>
      <c r="H1104" t="s">
        <v>66</v>
      </c>
      <c r="I1104" t="s">
        <v>27</v>
      </c>
      <c r="J1104">
        <v>9.9</v>
      </c>
      <c r="K1104">
        <v>24</v>
      </c>
      <c r="L1104" t="s">
        <v>28</v>
      </c>
      <c r="M1104">
        <v>0</v>
      </c>
      <c r="N1104">
        <v>5</v>
      </c>
      <c r="O1104">
        <v>350</v>
      </c>
      <c r="P1104">
        <v>3465</v>
      </c>
      <c r="Q1104" t="s">
        <v>71</v>
      </c>
      <c r="R1104">
        <v>12</v>
      </c>
      <c r="S1104" t="s">
        <v>52</v>
      </c>
      <c r="T1104" t="s">
        <v>86</v>
      </c>
      <c r="U1104" t="str">
        <f>TRIM(CLEAN(tbl_Operations[[#This Row],[Location]]))</f>
        <v>Hyderabad</v>
      </c>
      <c r="V1104" t="str">
        <f>TRIM(CLEAN(tbl_Operations[[#This Row],[Channel]]))</f>
        <v>Email</v>
      </c>
      <c r="W1104" t="str">
        <f t="shared" si="85"/>
        <v>Employee Query</v>
      </c>
      <c r="X1104" t="str">
        <f t="shared" si="86"/>
        <v>Customer Support</v>
      </c>
      <c r="Y1104" t="str">
        <f t="shared" si="87"/>
        <v>Within SLA</v>
      </c>
      <c r="Z1104" t="str">
        <f t="shared" si="88"/>
        <v>Normal</v>
      </c>
      <c r="AA1104" t="str" cm="1">
        <f t="array" ref="AA1104">_xlfn.IFS(
J1104&lt;=K1104*0.5,"Excellent",
J1104&lt;=K1104,"Good",
J1104&lt;=K1104*1.5,"At Risk",
TRUE,"Critical"
)</f>
        <v>Excellent</v>
      </c>
      <c r="AB1104" t="str">
        <f t="shared" si="89"/>
        <v>No Rework</v>
      </c>
    </row>
    <row r="1105" spans="1:28" x14ac:dyDescent="0.3">
      <c r="A1105" t="s">
        <v>1187</v>
      </c>
      <c r="B1105" s="1">
        <v>45708</v>
      </c>
      <c r="C1105" t="s">
        <v>95</v>
      </c>
      <c r="D1105" t="s">
        <v>55</v>
      </c>
      <c r="E1105" t="s">
        <v>92</v>
      </c>
      <c r="F1105" t="s">
        <v>61</v>
      </c>
      <c r="G1105" t="s">
        <v>25</v>
      </c>
      <c r="H1105" t="s">
        <v>66</v>
      </c>
      <c r="I1105" t="s">
        <v>27</v>
      </c>
      <c r="J1105">
        <v>17.399999999999999</v>
      </c>
      <c r="K1105">
        <v>12</v>
      </c>
      <c r="L1105" t="s">
        <v>63</v>
      </c>
      <c r="M1105">
        <v>1</v>
      </c>
      <c r="N1105">
        <v>4.0999999999999996</v>
      </c>
      <c r="O1105">
        <v>320</v>
      </c>
      <c r="P1105">
        <v>5568</v>
      </c>
      <c r="Q1105" t="s">
        <v>57</v>
      </c>
      <c r="R1105">
        <v>2</v>
      </c>
      <c r="S1105" t="s">
        <v>58</v>
      </c>
      <c r="T1105" t="s">
        <v>84</v>
      </c>
      <c r="U1105" t="str">
        <f>TRIM(CLEAN(tbl_Operations[[#This Row],[Location]]))</f>
        <v>Hyderabad</v>
      </c>
      <c r="V1105" t="str">
        <f>TRIM(CLEAN(tbl_Operations[[#This Row],[Channel]]))</f>
        <v>Email</v>
      </c>
      <c r="W1105" t="str">
        <f t="shared" si="85"/>
        <v>Report Request</v>
      </c>
      <c r="X1105" t="str">
        <f t="shared" si="86"/>
        <v>Sales</v>
      </c>
      <c r="Y1105" t="str">
        <f t="shared" si="87"/>
        <v>SLA Breach</v>
      </c>
      <c r="Z1105" t="str">
        <f t="shared" si="88"/>
        <v>Normal</v>
      </c>
      <c r="AA1105" t="str" cm="1">
        <f t="array" ref="AA1105">_xlfn.IFS(
J1105&lt;=K1105*0.5,"Excellent",
J1105&lt;=K1105,"Good",
J1105&lt;=K1105*1.5,"At Risk",
TRUE,"Critical"
)</f>
        <v>At Risk</v>
      </c>
      <c r="AB1105" t="str">
        <f t="shared" si="89"/>
        <v>Reworked</v>
      </c>
    </row>
    <row r="1106" spans="1:28" x14ac:dyDescent="0.3">
      <c r="A1106" t="s">
        <v>1188</v>
      </c>
      <c r="B1106" s="1">
        <v>45694</v>
      </c>
      <c r="C1106" t="s">
        <v>40</v>
      </c>
      <c r="D1106" t="s">
        <v>55</v>
      </c>
      <c r="E1106" t="s">
        <v>23</v>
      </c>
      <c r="F1106" t="s">
        <v>49</v>
      </c>
      <c r="G1106" t="s">
        <v>62</v>
      </c>
      <c r="H1106" t="s">
        <v>26</v>
      </c>
      <c r="I1106" t="s">
        <v>27</v>
      </c>
      <c r="J1106">
        <v>6.8</v>
      </c>
      <c r="K1106">
        <v>48</v>
      </c>
      <c r="L1106" t="s">
        <v>28</v>
      </c>
      <c r="M1106">
        <v>0</v>
      </c>
      <c r="N1106">
        <v>4.8</v>
      </c>
      <c r="O1106">
        <v>280</v>
      </c>
      <c r="P1106">
        <v>1904</v>
      </c>
      <c r="Q1106" t="s">
        <v>57</v>
      </c>
      <c r="R1106">
        <v>2</v>
      </c>
      <c r="S1106" t="s">
        <v>58</v>
      </c>
      <c r="T1106" t="s">
        <v>84</v>
      </c>
      <c r="U1106" t="str">
        <f>TRIM(CLEAN(tbl_Operations[[#This Row],[Location]]))</f>
        <v>Hyderabad</v>
      </c>
      <c r="V1106" t="str">
        <f>TRIM(CLEAN(tbl_Operations[[#This Row],[Channel]]))</f>
        <v>Teams</v>
      </c>
      <c r="W1106" t="str">
        <f t="shared" si="85"/>
        <v>Invoice Query</v>
      </c>
      <c r="X1106" t="str">
        <f t="shared" si="86"/>
        <v>Procurement</v>
      </c>
      <c r="Y1106" t="str">
        <f t="shared" si="87"/>
        <v>Within SLA</v>
      </c>
      <c r="Z1106" t="str">
        <f t="shared" si="88"/>
        <v>Normal</v>
      </c>
      <c r="AA1106" t="str" cm="1">
        <f t="array" ref="AA1106">_xlfn.IFS(
J1106&lt;=K1106*0.5,"Excellent",
J1106&lt;=K1106,"Good",
J1106&lt;=K1106*1.5,"At Risk",
TRUE,"Critical"
)</f>
        <v>Excellent</v>
      </c>
      <c r="AB1106" t="str">
        <f t="shared" si="89"/>
        <v>No Rework</v>
      </c>
    </row>
    <row r="1107" spans="1:28" x14ac:dyDescent="0.3">
      <c r="A1107" t="s">
        <v>1189</v>
      </c>
      <c r="B1107" s="1">
        <v>45946</v>
      </c>
      <c r="C1107" t="s">
        <v>40</v>
      </c>
      <c r="D1107" t="s">
        <v>47</v>
      </c>
      <c r="E1107" t="s">
        <v>74</v>
      </c>
      <c r="F1107" t="s">
        <v>49</v>
      </c>
      <c r="G1107" t="s">
        <v>25</v>
      </c>
      <c r="H1107" t="s">
        <v>66</v>
      </c>
      <c r="I1107" t="s">
        <v>27</v>
      </c>
      <c r="J1107">
        <v>8.6</v>
      </c>
      <c r="K1107">
        <v>48</v>
      </c>
      <c r="L1107" t="s">
        <v>28</v>
      </c>
      <c r="M1107">
        <v>0</v>
      </c>
      <c r="N1107">
        <v>5</v>
      </c>
      <c r="O1107">
        <v>350</v>
      </c>
      <c r="P1107">
        <v>3010</v>
      </c>
      <c r="Q1107" t="s">
        <v>51</v>
      </c>
      <c r="R1107">
        <v>10</v>
      </c>
      <c r="S1107" t="s">
        <v>52</v>
      </c>
      <c r="T1107" t="s">
        <v>84</v>
      </c>
      <c r="U1107" t="str">
        <f>TRIM(CLEAN(tbl_Operations[[#This Row],[Location]]))</f>
        <v>Gurugram</v>
      </c>
      <c r="V1107" t="str">
        <f>TRIM(CLEAN(tbl_Operations[[#This Row],[Channel]]))</f>
        <v>Email</v>
      </c>
      <c r="W1107" t="str">
        <f t="shared" si="85"/>
        <v>System Issue</v>
      </c>
      <c r="X1107" t="str">
        <f t="shared" si="86"/>
        <v>Procurement</v>
      </c>
      <c r="Y1107" t="str">
        <f t="shared" si="87"/>
        <v>Within SLA</v>
      </c>
      <c r="Z1107" t="str">
        <f t="shared" si="88"/>
        <v>Normal</v>
      </c>
      <c r="AA1107" t="str" cm="1">
        <f t="array" ref="AA1107">_xlfn.IFS(
J1107&lt;=K1107*0.5,"Excellent",
J1107&lt;=K1107,"Good",
J1107&lt;=K1107*1.5,"At Risk",
TRUE,"Critical"
)</f>
        <v>Excellent</v>
      </c>
      <c r="AB1107" t="str">
        <f t="shared" si="89"/>
        <v>No Rework</v>
      </c>
    </row>
    <row r="1108" spans="1:28" x14ac:dyDescent="0.3">
      <c r="A1108" t="s">
        <v>1190</v>
      </c>
      <c r="B1108" s="1">
        <v>45951</v>
      </c>
      <c r="C1108" t="s">
        <v>40</v>
      </c>
      <c r="D1108" t="s">
        <v>47</v>
      </c>
      <c r="E1108" t="s">
        <v>35</v>
      </c>
      <c r="F1108" t="s">
        <v>49</v>
      </c>
      <c r="G1108" t="s">
        <v>25</v>
      </c>
      <c r="H1108" t="s">
        <v>66</v>
      </c>
      <c r="I1108" t="s">
        <v>27</v>
      </c>
      <c r="J1108">
        <v>11.7</v>
      </c>
      <c r="K1108">
        <v>48</v>
      </c>
      <c r="L1108" t="s">
        <v>28</v>
      </c>
      <c r="M1108">
        <v>1</v>
      </c>
      <c r="N1108">
        <v>4.2</v>
      </c>
      <c r="O1108">
        <v>350</v>
      </c>
      <c r="P1108">
        <v>4095</v>
      </c>
      <c r="Q1108" t="s">
        <v>51</v>
      </c>
      <c r="R1108">
        <v>10</v>
      </c>
      <c r="S1108" t="s">
        <v>52</v>
      </c>
      <c r="T1108" t="s">
        <v>38</v>
      </c>
      <c r="U1108" t="str">
        <f>TRIM(CLEAN(tbl_Operations[[#This Row],[Location]]))</f>
        <v>Gurugram</v>
      </c>
      <c r="V1108" t="str">
        <f>TRIM(CLEAN(tbl_Operations[[#This Row],[Channel]]))</f>
        <v>Email</v>
      </c>
      <c r="W1108" t="str">
        <f t="shared" si="85"/>
        <v>Employee Query</v>
      </c>
      <c r="X1108" t="str">
        <f t="shared" si="86"/>
        <v>Procurement</v>
      </c>
      <c r="Y1108" t="str">
        <f t="shared" si="87"/>
        <v>Within SLA</v>
      </c>
      <c r="Z1108" t="str">
        <f t="shared" si="88"/>
        <v>Normal</v>
      </c>
      <c r="AA1108" t="str" cm="1">
        <f t="array" ref="AA1108">_xlfn.IFS(
J1108&lt;=K1108*0.5,"Excellent",
J1108&lt;=K1108,"Good",
J1108&lt;=K1108*1.5,"At Risk",
TRUE,"Critical"
)</f>
        <v>Excellent</v>
      </c>
      <c r="AB1108" t="str">
        <f t="shared" si="89"/>
        <v>Reworked</v>
      </c>
    </row>
    <row r="1109" spans="1:28" x14ac:dyDescent="0.3">
      <c r="A1109" t="s">
        <v>1191</v>
      </c>
      <c r="B1109" s="1">
        <v>45932</v>
      </c>
      <c r="C1109" t="s">
        <v>33</v>
      </c>
      <c r="D1109" t="s">
        <v>55</v>
      </c>
      <c r="E1109" t="s">
        <v>23</v>
      </c>
      <c r="F1109" t="s">
        <v>61</v>
      </c>
      <c r="G1109" t="s">
        <v>25</v>
      </c>
      <c r="H1109" t="s">
        <v>75</v>
      </c>
      <c r="I1109" t="s">
        <v>27</v>
      </c>
      <c r="J1109">
        <v>10.3</v>
      </c>
      <c r="K1109">
        <v>12</v>
      </c>
      <c r="L1109" t="s">
        <v>28</v>
      </c>
      <c r="M1109">
        <v>0</v>
      </c>
      <c r="N1109">
        <v>4.2</v>
      </c>
      <c r="O1109">
        <v>280</v>
      </c>
      <c r="P1109">
        <v>2884</v>
      </c>
      <c r="Q1109" t="s">
        <v>51</v>
      </c>
      <c r="R1109">
        <v>10</v>
      </c>
      <c r="S1109" t="s">
        <v>52</v>
      </c>
      <c r="T1109" t="s">
        <v>84</v>
      </c>
      <c r="U1109" t="str">
        <f>TRIM(CLEAN(tbl_Operations[[#This Row],[Location]]))</f>
        <v>Hyderabad</v>
      </c>
      <c r="V1109" t="str">
        <f>TRIM(CLEAN(tbl_Operations[[#This Row],[Channel]]))</f>
        <v>Email</v>
      </c>
      <c r="W1109" t="str">
        <f t="shared" si="85"/>
        <v>Invoice Query</v>
      </c>
      <c r="X1109" t="str">
        <f t="shared" si="86"/>
        <v>It</v>
      </c>
      <c r="Y1109" t="str">
        <f t="shared" si="87"/>
        <v>Within SLA</v>
      </c>
      <c r="Z1109" t="str">
        <f t="shared" si="88"/>
        <v>Normal</v>
      </c>
      <c r="AA1109" t="str" cm="1">
        <f t="array" ref="AA1109">_xlfn.IFS(
J1109&lt;=K1109*0.5,"Excellent",
J1109&lt;=K1109,"Good",
J1109&lt;=K1109*1.5,"At Risk",
TRUE,"Critical"
)</f>
        <v>Good</v>
      </c>
      <c r="AB1109" t="str">
        <f t="shared" si="89"/>
        <v>No Rework</v>
      </c>
    </row>
    <row r="1110" spans="1:28" x14ac:dyDescent="0.3">
      <c r="A1110" t="s">
        <v>1192</v>
      </c>
      <c r="B1110" s="1">
        <v>45690</v>
      </c>
      <c r="C1110" t="s">
        <v>40</v>
      </c>
      <c r="D1110" t="s">
        <v>60</v>
      </c>
      <c r="E1110" t="s">
        <v>35</v>
      </c>
      <c r="F1110" t="s">
        <v>49</v>
      </c>
      <c r="G1110" t="s">
        <v>25</v>
      </c>
      <c r="H1110" t="s">
        <v>43</v>
      </c>
      <c r="I1110" t="s">
        <v>88</v>
      </c>
      <c r="J1110">
        <v>24.1</v>
      </c>
      <c r="K1110">
        <v>48</v>
      </c>
      <c r="L1110" t="s">
        <v>28</v>
      </c>
      <c r="M1110">
        <v>2</v>
      </c>
      <c r="N1110">
        <v>3.5</v>
      </c>
      <c r="O1110">
        <v>450</v>
      </c>
      <c r="P1110">
        <v>10845</v>
      </c>
      <c r="Q1110" t="s">
        <v>57</v>
      </c>
      <c r="R1110">
        <v>2</v>
      </c>
      <c r="S1110" t="s">
        <v>58</v>
      </c>
      <c r="T1110" t="s">
        <v>102</v>
      </c>
      <c r="U1110" t="str">
        <f>TRIM(CLEAN(tbl_Operations[[#This Row],[Location]]))</f>
        <v>Pune</v>
      </c>
      <c r="V1110" t="str">
        <f>TRIM(CLEAN(tbl_Operations[[#This Row],[Channel]]))</f>
        <v>Email</v>
      </c>
      <c r="W1110" t="str">
        <f t="shared" si="85"/>
        <v>Employee Query</v>
      </c>
      <c r="X1110" t="str">
        <f t="shared" si="86"/>
        <v>Procurement</v>
      </c>
      <c r="Y1110" t="str">
        <f t="shared" si="87"/>
        <v>Within SLA</v>
      </c>
      <c r="Z1110" t="str">
        <f t="shared" si="88"/>
        <v>Normal</v>
      </c>
      <c r="AA1110" t="str" cm="1">
        <f t="array" ref="AA1110">_xlfn.IFS(
J1110&lt;=K1110*0.5,"Excellent",
J1110&lt;=K1110,"Good",
J1110&lt;=K1110*1.5,"At Risk",
TRUE,"Critical"
)</f>
        <v>Good</v>
      </c>
      <c r="AB1110" t="str">
        <f t="shared" si="89"/>
        <v>Reworked</v>
      </c>
    </row>
    <row r="1111" spans="1:28" x14ac:dyDescent="0.3">
      <c r="A1111" t="s">
        <v>1193</v>
      </c>
      <c r="B1111" s="1">
        <v>45774</v>
      </c>
      <c r="C1111" t="s">
        <v>91</v>
      </c>
      <c r="D1111" t="s">
        <v>73</v>
      </c>
      <c r="E1111" t="s">
        <v>78</v>
      </c>
      <c r="F1111" t="s">
        <v>24</v>
      </c>
      <c r="G1111" t="s">
        <v>25</v>
      </c>
      <c r="H1111" t="s">
        <v>50</v>
      </c>
      <c r="I1111" t="s">
        <v>27</v>
      </c>
      <c r="J1111">
        <v>5.4</v>
      </c>
      <c r="K1111">
        <v>24</v>
      </c>
      <c r="L1111" t="s">
        <v>28</v>
      </c>
      <c r="M1111">
        <v>0</v>
      </c>
      <c r="N1111">
        <v>4.9000000000000004</v>
      </c>
      <c r="O1111">
        <v>320</v>
      </c>
      <c r="P1111">
        <v>1728</v>
      </c>
      <c r="Q1111" t="s">
        <v>89</v>
      </c>
      <c r="R1111">
        <v>4</v>
      </c>
      <c r="S1111" t="s">
        <v>30</v>
      </c>
      <c r="T1111" t="s">
        <v>102</v>
      </c>
      <c r="U1111" t="str">
        <f>TRIM(CLEAN(tbl_Operations[[#This Row],[Location]]))</f>
        <v>Chennai</v>
      </c>
      <c r="V1111" t="str">
        <f>TRIM(CLEAN(tbl_Operations[[#This Row],[Channel]]))</f>
        <v>Email</v>
      </c>
      <c r="W1111" t="str">
        <f t="shared" si="85"/>
        <v>Access Request</v>
      </c>
      <c r="X1111" t="str">
        <f t="shared" si="86"/>
        <v>Operations</v>
      </c>
      <c r="Y1111" t="str">
        <f t="shared" si="87"/>
        <v>Within SLA</v>
      </c>
      <c r="Z1111" t="str">
        <f t="shared" si="88"/>
        <v>Normal</v>
      </c>
      <c r="AA1111" t="str" cm="1">
        <f t="array" ref="AA1111">_xlfn.IFS(
J1111&lt;=K1111*0.5,"Excellent",
J1111&lt;=K1111,"Good",
J1111&lt;=K1111*1.5,"At Risk",
TRUE,"Critical"
)</f>
        <v>Excellent</v>
      </c>
      <c r="AB1111" t="str">
        <f t="shared" si="89"/>
        <v>No Rework</v>
      </c>
    </row>
    <row r="1112" spans="1:28" x14ac:dyDescent="0.3">
      <c r="A1112" t="s">
        <v>1194</v>
      </c>
      <c r="B1112" s="1">
        <v>45715</v>
      </c>
      <c r="C1112" t="s">
        <v>91</v>
      </c>
      <c r="D1112" t="s">
        <v>55</v>
      </c>
      <c r="E1112" t="s">
        <v>74</v>
      </c>
      <c r="F1112" t="s">
        <v>24</v>
      </c>
      <c r="G1112" t="s">
        <v>25</v>
      </c>
      <c r="H1112" t="s">
        <v>26</v>
      </c>
      <c r="I1112" t="s">
        <v>27</v>
      </c>
      <c r="J1112">
        <v>12</v>
      </c>
      <c r="K1112">
        <v>24</v>
      </c>
      <c r="L1112" t="s">
        <v>28</v>
      </c>
      <c r="M1112">
        <v>2</v>
      </c>
      <c r="N1112">
        <v>4</v>
      </c>
      <c r="O1112">
        <v>400</v>
      </c>
      <c r="P1112">
        <v>4800</v>
      </c>
      <c r="Q1112" t="s">
        <v>57</v>
      </c>
      <c r="R1112">
        <v>2</v>
      </c>
      <c r="S1112" t="s">
        <v>58</v>
      </c>
      <c r="T1112" t="s">
        <v>84</v>
      </c>
      <c r="U1112" t="str">
        <f>TRIM(CLEAN(tbl_Operations[[#This Row],[Location]]))</f>
        <v>Hyderabad</v>
      </c>
      <c r="V1112" t="str">
        <f>TRIM(CLEAN(tbl_Operations[[#This Row],[Channel]]))</f>
        <v>Email</v>
      </c>
      <c r="W1112" t="str">
        <f t="shared" si="85"/>
        <v>System Issue</v>
      </c>
      <c r="X1112" t="str">
        <f t="shared" si="86"/>
        <v>Operations</v>
      </c>
      <c r="Y1112" t="str">
        <f t="shared" si="87"/>
        <v>Within SLA</v>
      </c>
      <c r="Z1112" t="str">
        <f t="shared" si="88"/>
        <v>Normal</v>
      </c>
      <c r="AA1112" t="str" cm="1">
        <f t="array" ref="AA1112">_xlfn.IFS(
J1112&lt;=K1112*0.5,"Excellent",
J1112&lt;=K1112,"Good",
J1112&lt;=K1112*1.5,"At Risk",
TRUE,"Critical"
)</f>
        <v>Excellent</v>
      </c>
      <c r="AB1112" t="str">
        <f t="shared" si="89"/>
        <v>Reworked</v>
      </c>
    </row>
    <row r="1113" spans="1:28" x14ac:dyDescent="0.3">
      <c r="A1113" t="s">
        <v>1195</v>
      </c>
      <c r="B1113" s="1">
        <v>45860</v>
      </c>
      <c r="C1113" t="s">
        <v>77</v>
      </c>
      <c r="D1113" t="s">
        <v>34</v>
      </c>
      <c r="E1113" t="s">
        <v>35</v>
      </c>
      <c r="F1113" t="s">
        <v>49</v>
      </c>
      <c r="G1113" t="s">
        <v>25</v>
      </c>
      <c r="H1113" t="s">
        <v>26</v>
      </c>
      <c r="I1113" t="s">
        <v>88</v>
      </c>
      <c r="J1113">
        <v>22.8</v>
      </c>
      <c r="K1113">
        <v>48</v>
      </c>
      <c r="L1113" t="s">
        <v>28</v>
      </c>
      <c r="M1113">
        <v>2</v>
      </c>
      <c r="N1113">
        <v>4.0999999999999996</v>
      </c>
      <c r="O1113">
        <v>450</v>
      </c>
      <c r="P1113">
        <v>10260</v>
      </c>
      <c r="Q1113" t="s">
        <v>114</v>
      </c>
      <c r="R1113">
        <v>7</v>
      </c>
      <c r="S1113" t="s">
        <v>37</v>
      </c>
      <c r="T1113" t="s">
        <v>38</v>
      </c>
      <c r="U1113" t="str">
        <f>TRIM(CLEAN(tbl_Operations[[#This Row],[Location]]))</f>
        <v>Mumbai</v>
      </c>
      <c r="V1113" t="str">
        <f>TRIM(CLEAN(tbl_Operations[[#This Row],[Channel]]))</f>
        <v>Email</v>
      </c>
      <c r="W1113" t="str">
        <f t="shared" si="85"/>
        <v>Employee Query</v>
      </c>
      <c r="X1113" t="str">
        <f t="shared" si="86"/>
        <v>Finance</v>
      </c>
      <c r="Y1113" t="str">
        <f t="shared" si="87"/>
        <v>Within SLA</v>
      </c>
      <c r="Z1113" t="str">
        <f t="shared" si="88"/>
        <v>Normal</v>
      </c>
      <c r="AA1113" t="str" cm="1">
        <f t="array" ref="AA1113">_xlfn.IFS(
J1113&lt;=K1113*0.5,"Excellent",
J1113&lt;=K1113,"Good",
J1113&lt;=K1113*1.5,"At Risk",
TRUE,"Critical"
)</f>
        <v>Excellent</v>
      </c>
      <c r="AB1113" t="str">
        <f t="shared" si="89"/>
        <v>Reworked</v>
      </c>
    </row>
    <row r="1114" spans="1:28" x14ac:dyDescent="0.3">
      <c r="A1114" t="s">
        <v>1196</v>
      </c>
      <c r="B1114" s="1">
        <v>45665</v>
      </c>
      <c r="C1114" t="s">
        <v>54</v>
      </c>
      <c r="D1114" t="s">
        <v>55</v>
      </c>
      <c r="E1114" t="s">
        <v>48</v>
      </c>
      <c r="F1114" t="s">
        <v>61</v>
      </c>
      <c r="G1114" t="s">
        <v>25</v>
      </c>
      <c r="H1114" t="s">
        <v>66</v>
      </c>
      <c r="I1114" t="s">
        <v>27</v>
      </c>
      <c r="J1114">
        <v>1.5</v>
      </c>
      <c r="K1114">
        <v>12</v>
      </c>
      <c r="L1114" t="s">
        <v>28</v>
      </c>
      <c r="M1114">
        <v>0</v>
      </c>
      <c r="N1114">
        <v>5</v>
      </c>
      <c r="O1114">
        <v>450</v>
      </c>
      <c r="P1114">
        <v>675</v>
      </c>
      <c r="Q1114" t="s">
        <v>64</v>
      </c>
      <c r="R1114">
        <v>1</v>
      </c>
      <c r="S1114" t="s">
        <v>58</v>
      </c>
      <c r="T1114" t="s">
        <v>86</v>
      </c>
      <c r="U1114" t="str">
        <f>TRIM(CLEAN(tbl_Operations[[#This Row],[Location]]))</f>
        <v>Hyderabad</v>
      </c>
      <c r="V1114" t="str">
        <f>TRIM(CLEAN(tbl_Operations[[#This Row],[Channel]]))</f>
        <v>Email</v>
      </c>
      <c r="W1114" t="str">
        <f t="shared" si="85"/>
        <v>Compliance Request</v>
      </c>
      <c r="X1114" t="str">
        <f t="shared" si="86"/>
        <v>Hr</v>
      </c>
      <c r="Y1114" t="str">
        <f t="shared" si="87"/>
        <v>Within SLA</v>
      </c>
      <c r="Z1114" t="str">
        <f t="shared" si="88"/>
        <v>Normal</v>
      </c>
      <c r="AA1114" t="str" cm="1">
        <f t="array" ref="AA1114">_xlfn.IFS(
J1114&lt;=K1114*0.5,"Excellent",
J1114&lt;=K1114,"Good",
J1114&lt;=K1114*1.5,"At Risk",
TRUE,"Critical"
)</f>
        <v>Excellent</v>
      </c>
      <c r="AB1114" t="str">
        <f t="shared" si="89"/>
        <v>No Rework</v>
      </c>
    </row>
    <row r="1115" spans="1:28" x14ac:dyDescent="0.3">
      <c r="A1115" t="s">
        <v>1197</v>
      </c>
      <c r="B1115" s="1">
        <v>45778</v>
      </c>
      <c r="C1115" t="s">
        <v>21</v>
      </c>
      <c r="D1115" t="s">
        <v>22</v>
      </c>
      <c r="E1115" t="s">
        <v>48</v>
      </c>
      <c r="F1115" t="s">
        <v>24</v>
      </c>
      <c r="G1115" t="s">
        <v>25</v>
      </c>
      <c r="H1115" t="s">
        <v>43</v>
      </c>
      <c r="I1115" t="s">
        <v>27</v>
      </c>
      <c r="J1115">
        <v>19.100000000000001</v>
      </c>
      <c r="K1115">
        <v>24</v>
      </c>
      <c r="L1115" t="s">
        <v>28</v>
      </c>
      <c r="M1115">
        <v>0</v>
      </c>
      <c r="N1115">
        <v>4.0999999999999996</v>
      </c>
      <c r="O1115">
        <v>400</v>
      </c>
      <c r="P1115">
        <v>7640</v>
      </c>
      <c r="Q1115" t="s">
        <v>44</v>
      </c>
      <c r="R1115">
        <v>5</v>
      </c>
      <c r="S1115" t="s">
        <v>30</v>
      </c>
      <c r="T1115" t="s">
        <v>84</v>
      </c>
      <c r="U1115" t="str">
        <f>TRIM(CLEAN(tbl_Operations[[#This Row],[Location]]))</f>
        <v>Noida</v>
      </c>
      <c r="V1115" t="str">
        <f>TRIM(CLEAN(tbl_Operations[[#This Row],[Channel]]))</f>
        <v>Email</v>
      </c>
      <c r="W1115" t="str">
        <f t="shared" si="85"/>
        <v>Compliance Request</v>
      </c>
      <c r="X1115" t="str">
        <f t="shared" si="86"/>
        <v>Customer Support</v>
      </c>
      <c r="Y1115" t="str">
        <f t="shared" si="87"/>
        <v>Within SLA</v>
      </c>
      <c r="Z1115" t="str">
        <f t="shared" si="88"/>
        <v>Normal</v>
      </c>
      <c r="AA1115" t="str" cm="1">
        <f t="array" ref="AA1115">_xlfn.IFS(
J1115&lt;=K1115*0.5,"Excellent",
J1115&lt;=K1115,"Good",
J1115&lt;=K1115*1.5,"At Risk",
TRUE,"Critical"
)</f>
        <v>Good</v>
      </c>
      <c r="AB1115" t="str">
        <f t="shared" si="89"/>
        <v>No Rework</v>
      </c>
    </row>
    <row r="1116" spans="1:28" x14ac:dyDescent="0.3">
      <c r="A1116" t="s">
        <v>1198</v>
      </c>
      <c r="B1116" s="1">
        <v>45719</v>
      </c>
      <c r="C1116" t="s">
        <v>91</v>
      </c>
      <c r="D1116" t="s">
        <v>34</v>
      </c>
      <c r="E1116" t="s">
        <v>23</v>
      </c>
      <c r="F1116" t="s">
        <v>49</v>
      </c>
      <c r="G1116" t="s">
        <v>42</v>
      </c>
      <c r="H1116" t="s">
        <v>75</v>
      </c>
      <c r="I1116" t="s">
        <v>27</v>
      </c>
      <c r="J1116">
        <v>6.5</v>
      </c>
      <c r="K1116">
        <v>48</v>
      </c>
      <c r="L1116" t="s">
        <v>28</v>
      </c>
      <c r="M1116">
        <v>1</v>
      </c>
      <c r="N1116">
        <v>5</v>
      </c>
      <c r="O1116">
        <v>450</v>
      </c>
      <c r="P1116">
        <v>2925</v>
      </c>
      <c r="Q1116" t="s">
        <v>79</v>
      </c>
      <c r="R1116">
        <v>3</v>
      </c>
      <c r="S1116" t="s">
        <v>58</v>
      </c>
      <c r="T1116" t="s">
        <v>31</v>
      </c>
      <c r="U1116" t="str">
        <f>TRIM(CLEAN(tbl_Operations[[#This Row],[Location]]))</f>
        <v>Mumbai</v>
      </c>
      <c r="V1116" t="str">
        <f>TRIM(CLEAN(tbl_Operations[[#This Row],[Channel]]))</f>
        <v>Portal</v>
      </c>
      <c r="W1116" t="str">
        <f t="shared" si="85"/>
        <v>Invoice Query</v>
      </c>
      <c r="X1116" t="str">
        <f t="shared" si="86"/>
        <v>Operations</v>
      </c>
      <c r="Y1116" t="str">
        <f t="shared" si="87"/>
        <v>Within SLA</v>
      </c>
      <c r="Z1116" t="str">
        <f t="shared" si="88"/>
        <v>Normal</v>
      </c>
      <c r="AA1116" t="str" cm="1">
        <f t="array" ref="AA1116">_xlfn.IFS(
J1116&lt;=K1116*0.5,"Excellent",
J1116&lt;=K1116,"Good",
J1116&lt;=K1116*1.5,"At Risk",
TRUE,"Critical"
)</f>
        <v>Excellent</v>
      </c>
      <c r="AB1116" t="str">
        <f t="shared" si="89"/>
        <v>Reworked</v>
      </c>
    </row>
    <row r="1117" spans="1:28" x14ac:dyDescent="0.3">
      <c r="A1117" t="s">
        <v>1199</v>
      </c>
      <c r="B1117" s="1">
        <v>45752</v>
      </c>
      <c r="C1117" t="s">
        <v>33</v>
      </c>
      <c r="D1117" t="s">
        <v>22</v>
      </c>
      <c r="E1117" t="s">
        <v>74</v>
      </c>
      <c r="F1117" t="s">
        <v>49</v>
      </c>
      <c r="G1117" t="s">
        <v>42</v>
      </c>
      <c r="H1117" t="s">
        <v>26</v>
      </c>
      <c r="I1117" t="s">
        <v>27</v>
      </c>
      <c r="J1117">
        <v>6.1</v>
      </c>
      <c r="K1117">
        <v>48</v>
      </c>
      <c r="L1117" t="s">
        <v>28</v>
      </c>
      <c r="M1117">
        <v>0</v>
      </c>
      <c r="N1117">
        <v>4.9000000000000004</v>
      </c>
      <c r="O1117">
        <v>450</v>
      </c>
      <c r="P1117">
        <v>2745</v>
      </c>
      <c r="Q1117" t="s">
        <v>89</v>
      </c>
      <c r="R1117">
        <v>4</v>
      </c>
      <c r="S1117" t="s">
        <v>30</v>
      </c>
      <c r="T1117" t="s">
        <v>68</v>
      </c>
      <c r="U1117" t="str">
        <f>TRIM(CLEAN(tbl_Operations[[#This Row],[Location]]))</f>
        <v>Noida</v>
      </c>
      <c r="V1117" t="str">
        <f>TRIM(CLEAN(tbl_Operations[[#This Row],[Channel]]))</f>
        <v>Portal</v>
      </c>
      <c r="W1117" t="str">
        <f t="shared" si="85"/>
        <v>System Issue</v>
      </c>
      <c r="X1117" t="str">
        <f t="shared" si="86"/>
        <v>It</v>
      </c>
      <c r="Y1117" t="str">
        <f t="shared" si="87"/>
        <v>Within SLA</v>
      </c>
      <c r="Z1117" t="str">
        <f t="shared" si="88"/>
        <v>Normal</v>
      </c>
      <c r="AA1117" t="str" cm="1">
        <f t="array" ref="AA1117">_xlfn.IFS(
J1117&lt;=K1117*0.5,"Excellent",
J1117&lt;=K1117,"Good",
J1117&lt;=K1117*1.5,"At Risk",
TRUE,"Critical"
)</f>
        <v>Excellent</v>
      </c>
      <c r="AB1117" t="str">
        <f t="shared" si="89"/>
        <v>No Rework</v>
      </c>
    </row>
    <row r="1118" spans="1:28" x14ac:dyDescent="0.3">
      <c r="A1118" t="s">
        <v>1200</v>
      </c>
      <c r="B1118" s="1">
        <v>45662</v>
      </c>
      <c r="C1118" t="s">
        <v>40</v>
      </c>
      <c r="D1118" t="s">
        <v>73</v>
      </c>
      <c r="E1118" t="s">
        <v>70</v>
      </c>
      <c r="F1118" t="s">
        <v>49</v>
      </c>
      <c r="G1118" t="s">
        <v>42</v>
      </c>
      <c r="H1118" t="s">
        <v>66</v>
      </c>
      <c r="I1118" t="s">
        <v>27</v>
      </c>
      <c r="J1118">
        <v>11.6</v>
      </c>
      <c r="K1118">
        <v>48</v>
      </c>
      <c r="L1118" t="s">
        <v>28</v>
      </c>
      <c r="M1118">
        <v>1</v>
      </c>
      <c r="N1118">
        <v>5</v>
      </c>
      <c r="O1118">
        <v>320</v>
      </c>
      <c r="P1118">
        <v>3712</v>
      </c>
      <c r="Q1118" t="s">
        <v>64</v>
      </c>
      <c r="R1118">
        <v>1</v>
      </c>
      <c r="S1118" t="s">
        <v>58</v>
      </c>
      <c r="T1118" t="s">
        <v>102</v>
      </c>
      <c r="U1118" t="str">
        <f>TRIM(CLEAN(tbl_Operations[[#This Row],[Location]]))</f>
        <v>Chennai</v>
      </c>
      <c r="V1118" t="str">
        <f>TRIM(CLEAN(tbl_Operations[[#This Row],[Channel]]))</f>
        <v>Portal</v>
      </c>
      <c r="W1118" t="str">
        <f t="shared" si="85"/>
        <v>Data Correction</v>
      </c>
      <c r="X1118" t="str">
        <f t="shared" si="86"/>
        <v>Procurement</v>
      </c>
      <c r="Y1118" t="str">
        <f t="shared" si="87"/>
        <v>Within SLA</v>
      </c>
      <c r="Z1118" t="str">
        <f t="shared" si="88"/>
        <v>Normal</v>
      </c>
      <c r="AA1118" t="str" cm="1">
        <f t="array" ref="AA1118">_xlfn.IFS(
J1118&lt;=K1118*0.5,"Excellent",
J1118&lt;=K1118,"Good",
J1118&lt;=K1118*1.5,"At Risk",
TRUE,"Critical"
)</f>
        <v>Excellent</v>
      </c>
      <c r="AB1118" t="str">
        <f t="shared" si="89"/>
        <v>Reworked</v>
      </c>
    </row>
    <row r="1119" spans="1:28" x14ac:dyDescent="0.3">
      <c r="A1119" t="s">
        <v>1201</v>
      </c>
      <c r="B1119" s="1">
        <v>45732</v>
      </c>
      <c r="C1119" t="s">
        <v>77</v>
      </c>
      <c r="D1119" t="s">
        <v>41</v>
      </c>
      <c r="E1119" t="s">
        <v>74</v>
      </c>
      <c r="F1119" t="s">
        <v>24</v>
      </c>
      <c r="G1119" t="s">
        <v>25</v>
      </c>
      <c r="H1119" t="s">
        <v>75</v>
      </c>
      <c r="I1119" t="s">
        <v>27</v>
      </c>
      <c r="J1119">
        <v>16.7</v>
      </c>
      <c r="K1119">
        <v>24</v>
      </c>
      <c r="L1119" t="s">
        <v>28</v>
      </c>
      <c r="M1119">
        <v>1</v>
      </c>
      <c r="N1119">
        <v>4.5999999999999996</v>
      </c>
      <c r="O1119">
        <v>320</v>
      </c>
      <c r="P1119">
        <v>5344</v>
      </c>
      <c r="Q1119" t="s">
        <v>79</v>
      </c>
      <c r="R1119">
        <v>3</v>
      </c>
      <c r="S1119" t="s">
        <v>58</v>
      </c>
      <c r="T1119" t="s">
        <v>102</v>
      </c>
      <c r="U1119" t="str">
        <f>TRIM(CLEAN(tbl_Operations[[#This Row],[Location]]))</f>
        <v>Bengaluru</v>
      </c>
      <c r="V1119" t="str">
        <f>TRIM(CLEAN(tbl_Operations[[#This Row],[Channel]]))</f>
        <v>Email</v>
      </c>
      <c r="W1119" t="str">
        <f t="shared" si="85"/>
        <v>System Issue</v>
      </c>
      <c r="X1119" t="str">
        <f t="shared" si="86"/>
        <v>Finance</v>
      </c>
      <c r="Y1119" t="str">
        <f t="shared" si="87"/>
        <v>Within SLA</v>
      </c>
      <c r="Z1119" t="str">
        <f t="shared" si="88"/>
        <v>Normal</v>
      </c>
      <c r="AA1119" t="str" cm="1">
        <f t="array" ref="AA1119">_xlfn.IFS(
J1119&lt;=K1119*0.5,"Excellent",
J1119&lt;=K1119,"Good",
J1119&lt;=K1119*1.5,"At Risk",
TRUE,"Critical"
)</f>
        <v>Good</v>
      </c>
      <c r="AB1119" t="str">
        <f t="shared" si="89"/>
        <v>Reworked</v>
      </c>
    </row>
    <row r="1120" spans="1:28" x14ac:dyDescent="0.3">
      <c r="A1120" t="s">
        <v>1202</v>
      </c>
      <c r="B1120" s="1">
        <v>45988</v>
      </c>
      <c r="C1120" t="s">
        <v>33</v>
      </c>
      <c r="D1120" t="s">
        <v>60</v>
      </c>
      <c r="E1120" t="s">
        <v>48</v>
      </c>
      <c r="F1120" t="s">
        <v>24</v>
      </c>
      <c r="G1120" t="s">
        <v>42</v>
      </c>
      <c r="H1120" t="s">
        <v>75</v>
      </c>
      <c r="I1120" t="s">
        <v>27</v>
      </c>
      <c r="J1120">
        <v>7.6</v>
      </c>
      <c r="K1120">
        <v>24</v>
      </c>
      <c r="L1120" t="s">
        <v>28</v>
      </c>
      <c r="M1120">
        <v>0</v>
      </c>
      <c r="N1120">
        <v>5</v>
      </c>
      <c r="O1120">
        <v>400</v>
      </c>
      <c r="P1120">
        <v>3040</v>
      </c>
      <c r="Q1120" t="s">
        <v>67</v>
      </c>
      <c r="R1120">
        <v>11</v>
      </c>
      <c r="S1120" t="s">
        <v>52</v>
      </c>
      <c r="T1120" t="s">
        <v>84</v>
      </c>
      <c r="U1120" t="str">
        <f>TRIM(CLEAN(tbl_Operations[[#This Row],[Location]]))</f>
        <v>Pune</v>
      </c>
      <c r="V1120" t="str">
        <f>TRIM(CLEAN(tbl_Operations[[#This Row],[Channel]]))</f>
        <v>Portal</v>
      </c>
      <c r="W1120" t="str">
        <f t="shared" si="85"/>
        <v>Compliance Request</v>
      </c>
      <c r="X1120" t="str">
        <f t="shared" si="86"/>
        <v>It</v>
      </c>
      <c r="Y1120" t="str">
        <f t="shared" si="87"/>
        <v>Within SLA</v>
      </c>
      <c r="Z1120" t="str">
        <f t="shared" si="88"/>
        <v>Normal</v>
      </c>
      <c r="AA1120" t="str" cm="1">
        <f t="array" ref="AA1120">_xlfn.IFS(
J1120&lt;=K1120*0.5,"Excellent",
J1120&lt;=K1120,"Good",
J1120&lt;=K1120*1.5,"At Risk",
TRUE,"Critical"
)</f>
        <v>Excellent</v>
      </c>
      <c r="AB1120" t="str">
        <f t="shared" si="89"/>
        <v>No Rework</v>
      </c>
    </row>
    <row r="1121" spans="1:28" x14ac:dyDescent="0.3">
      <c r="A1121" t="s">
        <v>1203</v>
      </c>
      <c r="B1121" s="1">
        <v>45761</v>
      </c>
      <c r="C1121" t="s">
        <v>21</v>
      </c>
      <c r="D1121" t="s">
        <v>34</v>
      </c>
      <c r="E1121" t="s">
        <v>92</v>
      </c>
      <c r="F1121" t="s">
        <v>49</v>
      </c>
      <c r="G1121" t="s">
        <v>62</v>
      </c>
      <c r="H1121" t="s">
        <v>66</v>
      </c>
      <c r="I1121" t="s">
        <v>27</v>
      </c>
      <c r="J1121">
        <v>1.8</v>
      </c>
      <c r="K1121">
        <v>48</v>
      </c>
      <c r="L1121" t="s">
        <v>28</v>
      </c>
      <c r="M1121">
        <v>0</v>
      </c>
      <c r="N1121">
        <v>5</v>
      </c>
      <c r="O1121">
        <v>320</v>
      </c>
      <c r="P1121">
        <v>576</v>
      </c>
      <c r="Q1121" t="s">
        <v>89</v>
      </c>
      <c r="R1121">
        <v>4</v>
      </c>
      <c r="S1121" t="s">
        <v>30</v>
      </c>
      <c r="T1121" t="s">
        <v>31</v>
      </c>
      <c r="U1121" t="str">
        <f>TRIM(CLEAN(tbl_Operations[[#This Row],[Location]]))</f>
        <v>Mumbai</v>
      </c>
      <c r="V1121" t="str">
        <f>TRIM(CLEAN(tbl_Operations[[#This Row],[Channel]]))</f>
        <v>Teams</v>
      </c>
      <c r="W1121" t="str">
        <f t="shared" si="85"/>
        <v>Report Request</v>
      </c>
      <c r="X1121" t="str">
        <f t="shared" si="86"/>
        <v>Customer Support</v>
      </c>
      <c r="Y1121" t="str">
        <f t="shared" si="87"/>
        <v>Within SLA</v>
      </c>
      <c r="Z1121" t="str">
        <f t="shared" si="88"/>
        <v>Normal</v>
      </c>
      <c r="AA1121" t="str" cm="1">
        <f t="array" ref="AA1121">_xlfn.IFS(
J1121&lt;=K1121*0.5,"Excellent",
J1121&lt;=K1121,"Good",
J1121&lt;=K1121*1.5,"At Risk",
TRUE,"Critical"
)</f>
        <v>Excellent</v>
      </c>
      <c r="AB1121" t="str">
        <f t="shared" si="89"/>
        <v>No Rework</v>
      </c>
    </row>
    <row r="1122" spans="1:28" x14ac:dyDescent="0.3">
      <c r="A1122" t="s">
        <v>1204</v>
      </c>
      <c r="B1122" s="1">
        <v>45694</v>
      </c>
      <c r="C1122" t="s">
        <v>77</v>
      </c>
      <c r="D1122" t="s">
        <v>55</v>
      </c>
      <c r="E1122" t="s">
        <v>92</v>
      </c>
      <c r="F1122" t="s">
        <v>61</v>
      </c>
      <c r="G1122" t="s">
        <v>25</v>
      </c>
      <c r="H1122" t="s">
        <v>43</v>
      </c>
      <c r="I1122" t="s">
        <v>27</v>
      </c>
      <c r="J1122">
        <v>3</v>
      </c>
      <c r="K1122">
        <v>12</v>
      </c>
      <c r="L1122" t="s">
        <v>28</v>
      </c>
      <c r="M1122">
        <v>0</v>
      </c>
      <c r="N1122">
        <v>5</v>
      </c>
      <c r="O1122">
        <v>450</v>
      </c>
      <c r="P1122">
        <v>1350</v>
      </c>
      <c r="Q1122" t="s">
        <v>57</v>
      </c>
      <c r="R1122">
        <v>2</v>
      </c>
      <c r="S1122" t="s">
        <v>58</v>
      </c>
      <c r="T1122" t="s">
        <v>84</v>
      </c>
      <c r="U1122" t="str">
        <f>TRIM(CLEAN(tbl_Operations[[#This Row],[Location]]))</f>
        <v>Hyderabad</v>
      </c>
      <c r="V1122" t="str">
        <f>TRIM(CLEAN(tbl_Operations[[#This Row],[Channel]]))</f>
        <v>Email</v>
      </c>
      <c r="W1122" t="str">
        <f t="shared" si="85"/>
        <v>Report Request</v>
      </c>
      <c r="X1122" t="str">
        <f t="shared" si="86"/>
        <v>Finance</v>
      </c>
      <c r="Y1122" t="str">
        <f t="shared" si="87"/>
        <v>Within SLA</v>
      </c>
      <c r="Z1122" t="str">
        <f t="shared" si="88"/>
        <v>Normal</v>
      </c>
      <c r="AA1122" t="str" cm="1">
        <f t="array" ref="AA1122">_xlfn.IFS(
J1122&lt;=K1122*0.5,"Excellent",
J1122&lt;=K1122,"Good",
J1122&lt;=K1122*1.5,"At Risk",
TRUE,"Critical"
)</f>
        <v>Excellent</v>
      </c>
      <c r="AB1122" t="str">
        <f t="shared" si="89"/>
        <v>No Rework</v>
      </c>
    </row>
    <row r="1123" spans="1:28" x14ac:dyDescent="0.3">
      <c r="A1123" t="s">
        <v>1205</v>
      </c>
      <c r="B1123" s="1">
        <v>45890</v>
      </c>
      <c r="C1123" t="s">
        <v>95</v>
      </c>
      <c r="D1123" t="s">
        <v>47</v>
      </c>
      <c r="E1123" t="s">
        <v>35</v>
      </c>
      <c r="F1123" t="s">
        <v>24</v>
      </c>
      <c r="G1123" t="s">
        <v>81</v>
      </c>
      <c r="H1123" t="s">
        <v>66</v>
      </c>
      <c r="I1123" t="s">
        <v>101</v>
      </c>
      <c r="J1123">
        <v>9.8000000000000007</v>
      </c>
      <c r="K1123">
        <v>24</v>
      </c>
      <c r="L1123" t="s">
        <v>28</v>
      </c>
      <c r="M1123">
        <v>1</v>
      </c>
      <c r="N1123">
        <v>4.9000000000000004</v>
      </c>
      <c r="O1123">
        <v>350</v>
      </c>
      <c r="P1123">
        <v>3430</v>
      </c>
      <c r="Q1123" t="s">
        <v>36</v>
      </c>
      <c r="R1123">
        <v>8</v>
      </c>
      <c r="S1123" t="s">
        <v>37</v>
      </c>
      <c r="T1123" t="s">
        <v>84</v>
      </c>
      <c r="U1123" t="str">
        <f>TRIM(CLEAN(tbl_Operations[[#This Row],[Location]]))</f>
        <v>Gurugram</v>
      </c>
      <c r="V1123" t="str">
        <f>TRIM(CLEAN(tbl_Operations[[#This Row],[Channel]]))</f>
        <v>Phone</v>
      </c>
      <c r="W1123" t="str">
        <f t="shared" si="85"/>
        <v>Employee Query</v>
      </c>
      <c r="X1123" t="str">
        <f t="shared" si="86"/>
        <v>Sales</v>
      </c>
      <c r="Y1123" t="str">
        <f t="shared" si="87"/>
        <v>Within SLA</v>
      </c>
      <c r="Z1123" t="str">
        <f t="shared" si="88"/>
        <v>Normal</v>
      </c>
      <c r="AA1123" t="str" cm="1">
        <f t="array" ref="AA1123">_xlfn.IFS(
J1123&lt;=K1123*0.5,"Excellent",
J1123&lt;=K1123,"Good",
J1123&lt;=K1123*1.5,"At Risk",
TRUE,"Critical"
)</f>
        <v>Excellent</v>
      </c>
      <c r="AB1123" t="str">
        <f t="shared" si="89"/>
        <v>Reworked</v>
      </c>
    </row>
    <row r="1124" spans="1:28" x14ac:dyDescent="0.3">
      <c r="A1124" t="s">
        <v>1206</v>
      </c>
      <c r="B1124" s="1">
        <v>46007</v>
      </c>
      <c r="C1124" t="s">
        <v>54</v>
      </c>
      <c r="D1124" t="s">
        <v>55</v>
      </c>
      <c r="E1124" t="s">
        <v>70</v>
      </c>
      <c r="F1124" t="s">
        <v>49</v>
      </c>
      <c r="G1124" t="s">
        <v>25</v>
      </c>
      <c r="H1124" t="s">
        <v>75</v>
      </c>
      <c r="I1124" t="s">
        <v>27</v>
      </c>
      <c r="J1124">
        <v>21.4</v>
      </c>
      <c r="K1124">
        <v>48</v>
      </c>
      <c r="L1124" t="s">
        <v>28</v>
      </c>
      <c r="M1124">
        <v>0</v>
      </c>
      <c r="N1124">
        <v>4.5</v>
      </c>
      <c r="O1124">
        <v>280</v>
      </c>
      <c r="P1124">
        <v>5992</v>
      </c>
      <c r="Q1124" t="s">
        <v>71</v>
      </c>
      <c r="R1124">
        <v>12</v>
      </c>
      <c r="S1124" t="s">
        <v>52</v>
      </c>
      <c r="T1124" t="s">
        <v>38</v>
      </c>
      <c r="U1124" t="str">
        <f>TRIM(CLEAN(tbl_Operations[[#This Row],[Location]]))</f>
        <v>Hyderabad</v>
      </c>
      <c r="V1124" t="str">
        <f>TRIM(CLEAN(tbl_Operations[[#This Row],[Channel]]))</f>
        <v>Email</v>
      </c>
      <c r="W1124" t="str">
        <f t="shared" si="85"/>
        <v>Data Correction</v>
      </c>
      <c r="X1124" t="str">
        <f t="shared" si="86"/>
        <v>Hr</v>
      </c>
      <c r="Y1124" t="str">
        <f t="shared" si="87"/>
        <v>Within SLA</v>
      </c>
      <c r="Z1124" t="str">
        <f t="shared" si="88"/>
        <v>Normal</v>
      </c>
      <c r="AA1124" t="str" cm="1">
        <f t="array" ref="AA1124">_xlfn.IFS(
J1124&lt;=K1124*0.5,"Excellent",
J1124&lt;=K1124,"Good",
J1124&lt;=K1124*1.5,"At Risk",
TRUE,"Critical"
)</f>
        <v>Excellent</v>
      </c>
      <c r="AB1124" t="str">
        <f t="shared" si="89"/>
        <v>No Rework</v>
      </c>
    </row>
    <row r="1125" spans="1:28" x14ac:dyDescent="0.3">
      <c r="A1125" t="s">
        <v>1207</v>
      </c>
      <c r="B1125" s="1">
        <v>45834</v>
      </c>
      <c r="C1125" t="s">
        <v>77</v>
      </c>
      <c r="D1125" t="s">
        <v>60</v>
      </c>
      <c r="E1125" t="s">
        <v>74</v>
      </c>
      <c r="F1125" t="s">
        <v>49</v>
      </c>
      <c r="G1125" t="s">
        <v>25</v>
      </c>
      <c r="H1125" t="s">
        <v>43</v>
      </c>
      <c r="I1125" t="s">
        <v>27</v>
      </c>
      <c r="J1125">
        <v>11.1</v>
      </c>
      <c r="K1125">
        <v>48</v>
      </c>
      <c r="L1125" t="s">
        <v>28</v>
      </c>
      <c r="M1125">
        <v>0</v>
      </c>
      <c r="N1125">
        <v>4.9000000000000004</v>
      </c>
      <c r="O1125">
        <v>400</v>
      </c>
      <c r="P1125">
        <v>4440</v>
      </c>
      <c r="Q1125" t="s">
        <v>29</v>
      </c>
      <c r="R1125">
        <v>6</v>
      </c>
      <c r="S1125" t="s">
        <v>30</v>
      </c>
      <c r="T1125" t="s">
        <v>84</v>
      </c>
      <c r="U1125" t="str">
        <f>TRIM(CLEAN(tbl_Operations[[#This Row],[Location]]))</f>
        <v>Pune</v>
      </c>
      <c r="V1125" t="str">
        <f>TRIM(CLEAN(tbl_Operations[[#This Row],[Channel]]))</f>
        <v>Email</v>
      </c>
      <c r="W1125" t="str">
        <f t="shared" si="85"/>
        <v>System Issue</v>
      </c>
      <c r="X1125" t="str">
        <f t="shared" si="86"/>
        <v>Finance</v>
      </c>
      <c r="Y1125" t="str">
        <f t="shared" si="87"/>
        <v>Within SLA</v>
      </c>
      <c r="Z1125" t="str">
        <f t="shared" si="88"/>
        <v>Normal</v>
      </c>
      <c r="AA1125" t="str" cm="1">
        <f t="array" ref="AA1125">_xlfn.IFS(
J1125&lt;=K1125*0.5,"Excellent",
J1125&lt;=K1125,"Good",
J1125&lt;=K1125*1.5,"At Risk",
TRUE,"Critical"
)</f>
        <v>Excellent</v>
      </c>
      <c r="AB1125" t="str">
        <f t="shared" si="89"/>
        <v>No Rework</v>
      </c>
    </row>
    <row r="1126" spans="1:28" x14ac:dyDescent="0.3">
      <c r="A1126" t="s">
        <v>1208</v>
      </c>
      <c r="B1126" s="1">
        <v>45801</v>
      </c>
      <c r="C1126" t="s">
        <v>54</v>
      </c>
      <c r="D1126" t="s">
        <v>73</v>
      </c>
      <c r="E1126" t="s">
        <v>56</v>
      </c>
      <c r="F1126" t="s">
        <v>24</v>
      </c>
      <c r="G1126" t="s">
        <v>25</v>
      </c>
      <c r="H1126" t="s">
        <v>66</v>
      </c>
      <c r="I1126" t="s">
        <v>27</v>
      </c>
      <c r="J1126">
        <v>8.1</v>
      </c>
      <c r="K1126">
        <v>24</v>
      </c>
      <c r="L1126" t="s">
        <v>28</v>
      </c>
      <c r="M1126">
        <v>2</v>
      </c>
      <c r="N1126">
        <v>3.8</v>
      </c>
      <c r="O1126">
        <v>400</v>
      </c>
      <c r="P1126">
        <v>3240</v>
      </c>
      <c r="Q1126" t="s">
        <v>44</v>
      </c>
      <c r="R1126">
        <v>5</v>
      </c>
      <c r="S1126" t="s">
        <v>30</v>
      </c>
      <c r="T1126" t="s">
        <v>68</v>
      </c>
      <c r="U1126" t="str">
        <f>TRIM(CLEAN(tbl_Operations[[#This Row],[Location]]))</f>
        <v>Chennai</v>
      </c>
      <c r="V1126" t="str">
        <f>TRIM(CLEAN(tbl_Operations[[#This Row],[Channel]]))</f>
        <v>Email</v>
      </c>
      <c r="W1126" t="str">
        <f t="shared" si="85"/>
        <v>Vendor Query</v>
      </c>
      <c r="X1126" t="str">
        <f t="shared" si="86"/>
        <v>Hr</v>
      </c>
      <c r="Y1126" t="str">
        <f t="shared" si="87"/>
        <v>Within SLA</v>
      </c>
      <c r="Z1126" t="str">
        <f t="shared" si="88"/>
        <v>Normal</v>
      </c>
      <c r="AA1126" t="str" cm="1">
        <f t="array" ref="AA1126">_xlfn.IFS(
J1126&lt;=K1126*0.5,"Excellent",
J1126&lt;=K1126,"Good",
J1126&lt;=K1126*1.5,"At Risk",
TRUE,"Critical"
)</f>
        <v>Excellent</v>
      </c>
      <c r="AB1126" t="str">
        <f t="shared" si="89"/>
        <v>Reworked</v>
      </c>
    </row>
    <row r="1127" spans="1:28" x14ac:dyDescent="0.3">
      <c r="A1127" t="s">
        <v>1209</v>
      </c>
      <c r="B1127" s="1">
        <v>45682</v>
      </c>
      <c r="C1127" t="s">
        <v>33</v>
      </c>
      <c r="D1127" t="s">
        <v>34</v>
      </c>
      <c r="E1127" t="s">
        <v>48</v>
      </c>
      <c r="F1127" t="s">
        <v>61</v>
      </c>
      <c r="G1127" t="s">
        <v>42</v>
      </c>
      <c r="H1127" t="s">
        <v>50</v>
      </c>
      <c r="I1127" t="s">
        <v>27</v>
      </c>
      <c r="J1127">
        <v>4.7</v>
      </c>
      <c r="K1127">
        <v>12</v>
      </c>
      <c r="L1127" t="s">
        <v>28</v>
      </c>
      <c r="M1127">
        <v>1</v>
      </c>
      <c r="N1127">
        <v>5</v>
      </c>
      <c r="O1127">
        <v>350</v>
      </c>
      <c r="P1127">
        <v>1645</v>
      </c>
      <c r="Q1127" t="s">
        <v>64</v>
      </c>
      <c r="R1127">
        <v>1</v>
      </c>
      <c r="S1127" t="s">
        <v>58</v>
      </c>
      <c r="T1127" t="s">
        <v>68</v>
      </c>
      <c r="U1127" t="str">
        <f>TRIM(CLEAN(tbl_Operations[[#This Row],[Location]]))</f>
        <v>Mumbai</v>
      </c>
      <c r="V1127" t="str">
        <f>TRIM(CLEAN(tbl_Operations[[#This Row],[Channel]]))</f>
        <v>Portal</v>
      </c>
      <c r="W1127" t="str">
        <f t="shared" si="85"/>
        <v>Compliance Request</v>
      </c>
      <c r="X1127" t="str">
        <f t="shared" si="86"/>
        <v>It</v>
      </c>
      <c r="Y1127" t="str">
        <f t="shared" si="87"/>
        <v>Within SLA</v>
      </c>
      <c r="Z1127" t="str">
        <f t="shared" si="88"/>
        <v>Normal</v>
      </c>
      <c r="AA1127" t="str" cm="1">
        <f t="array" ref="AA1127">_xlfn.IFS(
J1127&lt;=K1127*0.5,"Excellent",
J1127&lt;=K1127,"Good",
J1127&lt;=K1127*1.5,"At Risk",
TRUE,"Critical"
)</f>
        <v>Excellent</v>
      </c>
      <c r="AB1127" t="str">
        <f t="shared" si="89"/>
        <v>Reworked</v>
      </c>
    </row>
    <row r="1128" spans="1:28" x14ac:dyDescent="0.3">
      <c r="A1128" t="s">
        <v>1210</v>
      </c>
      <c r="B1128" s="1">
        <v>45941</v>
      </c>
      <c r="C1128" t="s">
        <v>91</v>
      </c>
      <c r="D1128" t="s">
        <v>73</v>
      </c>
      <c r="E1128" t="s">
        <v>35</v>
      </c>
      <c r="F1128" t="s">
        <v>24</v>
      </c>
      <c r="G1128" t="s">
        <v>81</v>
      </c>
      <c r="H1128" t="s">
        <v>43</v>
      </c>
      <c r="I1128" t="s">
        <v>88</v>
      </c>
      <c r="J1128">
        <v>5.4</v>
      </c>
      <c r="K1128">
        <v>24</v>
      </c>
      <c r="L1128" t="s">
        <v>28</v>
      </c>
      <c r="M1128">
        <v>1</v>
      </c>
      <c r="N1128">
        <v>4.5999999999999996</v>
      </c>
      <c r="O1128">
        <v>280</v>
      </c>
      <c r="P1128">
        <v>1512</v>
      </c>
      <c r="Q1128" t="s">
        <v>51</v>
      </c>
      <c r="R1128">
        <v>10</v>
      </c>
      <c r="S1128" t="s">
        <v>52</v>
      </c>
      <c r="T1128" t="s">
        <v>68</v>
      </c>
      <c r="U1128" t="str">
        <f>TRIM(CLEAN(tbl_Operations[[#This Row],[Location]]))</f>
        <v>Chennai</v>
      </c>
      <c r="V1128" t="str">
        <f>TRIM(CLEAN(tbl_Operations[[#This Row],[Channel]]))</f>
        <v>Phone</v>
      </c>
      <c r="W1128" t="str">
        <f t="shared" si="85"/>
        <v>Employee Query</v>
      </c>
      <c r="X1128" t="str">
        <f t="shared" si="86"/>
        <v>Operations</v>
      </c>
      <c r="Y1128" t="str">
        <f t="shared" si="87"/>
        <v>Within SLA</v>
      </c>
      <c r="Z1128" t="str">
        <f t="shared" si="88"/>
        <v>Normal</v>
      </c>
      <c r="AA1128" t="str" cm="1">
        <f t="array" ref="AA1128">_xlfn.IFS(
J1128&lt;=K1128*0.5,"Excellent",
J1128&lt;=K1128,"Good",
J1128&lt;=K1128*1.5,"At Risk",
TRUE,"Critical"
)</f>
        <v>Excellent</v>
      </c>
      <c r="AB1128" t="str">
        <f t="shared" si="89"/>
        <v>Reworked</v>
      </c>
    </row>
    <row r="1129" spans="1:28" x14ac:dyDescent="0.3">
      <c r="A1129" t="s">
        <v>1211</v>
      </c>
      <c r="B1129" s="1">
        <v>45833</v>
      </c>
      <c r="C1129" t="s">
        <v>77</v>
      </c>
      <c r="D1129" t="s">
        <v>73</v>
      </c>
      <c r="E1129" t="s">
        <v>5094</v>
      </c>
      <c r="F1129" t="s">
        <v>61</v>
      </c>
      <c r="G1129" t="s">
        <v>42</v>
      </c>
      <c r="H1129" t="s">
        <v>43</v>
      </c>
      <c r="I1129" t="s">
        <v>27</v>
      </c>
      <c r="J1129">
        <v>9.1999999999999993</v>
      </c>
      <c r="K1129">
        <v>12</v>
      </c>
      <c r="L1129" t="s">
        <v>28</v>
      </c>
      <c r="M1129">
        <v>0</v>
      </c>
      <c r="N1129">
        <v>4.9000000000000004</v>
      </c>
      <c r="O1129">
        <v>400</v>
      </c>
      <c r="P1129">
        <v>3680</v>
      </c>
      <c r="Q1129" t="s">
        <v>29</v>
      </c>
      <c r="R1129">
        <v>6</v>
      </c>
      <c r="S1129" t="s">
        <v>30</v>
      </c>
      <c r="T1129" t="s">
        <v>86</v>
      </c>
      <c r="U1129" t="str">
        <f>TRIM(CLEAN(tbl_Operations[[#This Row],[Location]]))</f>
        <v>Chennai</v>
      </c>
      <c r="V1129" t="str">
        <f>TRIM(CLEAN(tbl_Operations[[#This Row],[Channel]]))</f>
        <v>Portal</v>
      </c>
      <c r="W1129" t="str">
        <f t="shared" si="85"/>
        <v>Unknown</v>
      </c>
      <c r="X1129" t="str">
        <f t="shared" si="86"/>
        <v>Finance</v>
      </c>
      <c r="Y1129" t="str">
        <f t="shared" si="87"/>
        <v>Within SLA</v>
      </c>
      <c r="Z1129" t="str">
        <f t="shared" si="88"/>
        <v>Normal</v>
      </c>
      <c r="AA1129" t="str" cm="1">
        <f t="array" ref="AA1129">_xlfn.IFS(
J1129&lt;=K1129*0.5,"Excellent",
J1129&lt;=K1129,"Good",
J1129&lt;=K1129*1.5,"At Risk",
TRUE,"Critical"
)</f>
        <v>Good</v>
      </c>
      <c r="AB1129" t="str">
        <f t="shared" si="89"/>
        <v>No Rework</v>
      </c>
    </row>
    <row r="1130" spans="1:28" x14ac:dyDescent="0.3">
      <c r="A1130" t="s">
        <v>1212</v>
      </c>
      <c r="B1130" s="1">
        <v>45891</v>
      </c>
      <c r="C1130" t="s">
        <v>33</v>
      </c>
      <c r="D1130" t="s">
        <v>55</v>
      </c>
      <c r="E1130" t="s">
        <v>92</v>
      </c>
      <c r="F1130" t="s">
        <v>61</v>
      </c>
      <c r="G1130" t="s">
        <v>25</v>
      </c>
      <c r="H1130" t="s">
        <v>5095</v>
      </c>
      <c r="I1130" t="s">
        <v>27</v>
      </c>
      <c r="J1130">
        <v>10.7</v>
      </c>
      <c r="K1130">
        <v>12</v>
      </c>
      <c r="L1130" t="s">
        <v>28</v>
      </c>
      <c r="M1130">
        <v>0</v>
      </c>
      <c r="N1130">
        <v>4.7</v>
      </c>
      <c r="O1130">
        <v>320</v>
      </c>
      <c r="P1130">
        <v>3424</v>
      </c>
      <c r="Q1130" t="s">
        <v>36</v>
      </c>
      <c r="R1130">
        <v>8</v>
      </c>
      <c r="S1130" t="s">
        <v>37</v>
      </c>
      <c r="T1130" t="s">
        <v>45</v>
      </c>
      <c r="U1130" t="str">
        <f>TRIM(CLEAN(tbl_Operations[[#This Row],[Location]]))</f>
        <v>Hyderabad</v>
      </c>
      <c r="V1130" t="str">
        <f>TRIM(CLEAN(tbl_Operations[[#This Row],[Channel]]))</f>
        <v>Email</v>
      </c>
      <c r="W1130" t="str">
        <f t="shared" si="85"/>
        <v>Report Request</v>
      </c>
      <c r="X1130" t="str">
        <f t="shared" si="86"/>
        <v>It</v>
      </c>
      <c r="Y1130" t="str">
        <f t="shared" si="87"/>
        <v>Within SLA</v>
      </c>
      <c r="Z1130" t="str">
        <f t="shared" si="88"/>
        <v>Normal</v>
      </c>
      <c r="AA1130" t="str" cm="1">
        <f t="array" ref="AA1130">_xlfn.IFS(
J1130&lt;=K1130*0.5,"Excellent",
J1130&lt;=K1130,"Good",
J1130&lt;=K1130*1.5,"At Risk",
TRUE,"Critical"
)</f>
        <v>Good</v>
      </c>
      <c r="AB1130" t="str">
        <f t="shared" si="89"/>
        <v>No Rework</v>
      </c>
    </row>
    <row r="1131" spans="1:28" x14ac:dyDescent="0.3">
      <c r="A1131" t="s">
        <v>1213</v>
      </c>
      <c r="B1131" s="1">
        <v>45917</v>
      </c>
      <c r="C1131" t="s">
        <v>95</v>
      </c>
      <c r="D1131" t="s">
        <v>60</v>
      </c>
      <c r="E1131" t="s">
        <v>70</v>
      </c>
      <c r="F1131" t="s">
        <v>24</v>
      </c>
      <c r="G1131" t="s">
        <v>25</v>
      </c>
      <c r="H1131" t="s">
        <v>26</v>
      </c>
      <c r="I1131" t="s">
        <v>27</v>
      </c>
      <c r="J1131">
        <v>13.4</v>
      </c>
      <c r="K1131">
        <v>24</v>
      </c>
      <c r="L1131" t="s">
        <v>28</v>
      </c>
      <c r="M1131">
        <v>0</v>
      </c>
      <c r="N1131">
        <v>4.8</v>
      </c>
      <c r="O1131">
        <v>320</v>
      </c>
      <c r="P1131">
        <v>4288</v>
      </c>
      <c r="Q1131" t="s">
        <v>83</v>
      </c>
      <c r="R1131">
        <v>9</v>
      </c>
      <c r="S1131" t="s">
        <v>37</v>
      </c>
      <c r="T1131" t="s">
        <v>86</v>
      </c>
      <c r="U1131" t="str">
        <f>TRIM(CLEAN(tbl_Operations[[#This Row],[Location]]))</f>
        <v>Pune</v>
      </c>
      <c r="V1131" t="str">
        <f>TRIM(CLEAN(tbl_Operations[[#This Row],[Channel]]))</f>
        <v>Email</v>
      </c>
      <c r="W1131" t="str">
        <f t="shared" si="85"/>
        <v>Data Correction</v>
      </c>
      <c r="X1131" t="str">
        <f t="shared" si="86"/>
        <v>Sales</v>
      </c>
      <c r="Y1131" t="str">
        <f t="shared" si="87"/>
        <v>Within SLA</v>
      </c>
      <c r="Z1131" t="str">
        <f t="shared" si="88"/>
        <v>Normal</v>
      </c>
      <c r="AA1131" t="str" cm="1">
        <f t="array" ref="AA1131">_xlfn.IFS(
J1131&lt;=K1131*0.5,"Excellent",
J1131&lt;=K1131,"Good",
J1131&lt;=K1131*1.5,"At Risk",
TRUE,"Critical"
)</f>
        <v>Good</v>
      </c>
      <c r="AB1131" t="str">
        <f t="shared" si="89"/>
        <v>No Rework</v>
      </c>
    </row>
    <row r="1132" spans="1:28" x14ac:dyDescent="0.3">
      <c r="A1132" t="s">
        <v>1214</v>
      </c>
      <c r="B1132" s="1">
        <v>45744</v>
      </c>
      <c r="C1132" t="s">
        <v>40</v>
      </c>
      <c r="D1132" t="s">
        <v>47</v>
      </c>
      <c r="E1132" t="s">
        <v>35</v>
      </c>
      <c r="F1132" t="s">
        <v>24</v>
      </c>
      <c r="G1132" t="s">
        <v>42</v>
      </c>
      <c r="H1132" t="s">
        <v>75</v>
      </c>
      <c r="I1132" t="s">
        <v>88</v>
      </c>
      <c r="J1132">
        <v>24.3</v>
      </c>
      <c r="K1132">
        <v>24</v>
      </c>
      <c r="L1132" t="s">
        <v>63</v>
      </c>
      <c r="M1132">
        <v>3</v>
      </c>
      <c r="N1132">
        <v>3.5</v>
      </c>
      <c r="O1132">
        <v>400</v>
      </c>
      <c r="P1132">
        <v>9720</v>
      </c>
      <c r="Q1132" t="s">
        <v>79</v>
      </c>
      <c r="R1132">
        <v>3</v>
      </c>
      <c r="S1132" t="s">
        <v>58</v>
      </c>
      <c r="T1132" t="s">
        <v>45</v>
      </c>
      <c r="U1132" t="str">
        <f>TRIM(CLEAN(tbl_Operations[[#This Row],[Location]]))</f>
        <v>Gurugram</v>
      </c>
      <c r="V1132" t="str">
        <f>TRIM(CLEAN(tbl_Operations[[#This Row],[Channel]]))</f>
        <v>Portal</v>
      </c>
      <c r="W1132" t="str">
        <f t="shared" si="85"/>
        <v>Employee Query</v>
      </c>
      <c r="X1132" t="str">
        <f t="shared" si="86"/>
        <v>Procurement</v>
      </c>
      <c r="Y1132" t="str">
        <f t="shared" si="87"/>
        <v>SLA Breach</v>
      </c>
      <c r="Z1132" t="str">
        <f t="shared" si="88"/>
        <v>Normal</v>
      </c>
      <c r="AA1132" t="str" cm="1">
        <f t="array" ref="AA1132">_xlfn.IFS(
J1132&lt;=K1132*0.5,"Excellent",
J1132&lt;=K1132,"Good",
J1132&lt;=K1132*1.5,"At Risk",
TRUE,"Critical"
)</f>
        <v>At Risk</v>
      </c>
      <c r="AB1132" t="str">
        <f t="shared" si="89"/>
        <v>Reworked</v>
      </c>
    </row>
    <row r="1133" spans="1:28" x14ac:dyDescent="0.3">
      <c r="A1133" t="s">
        <v>1215</v>
      </c>
      <c r="B1133" s="1">
        <v>45798</v>
      </c>
      <c r="C1133" t="s">
        <v>77</v>
      </c>
      <c r="D1133" t="s">
        <v>34</v>
      </c>
      <c r="E1133" t="s">
        <v>23</v>
      </c>
      <c r="F1133" t="s">
        <v>146</v>
      </c>
      <c r="G1133" t="s">
        <v>25</v>
      </c>
      <c r="H1133" t="s">
        <v>75</v>
      </c>
      <c r="I1133" t="s">
        <v>27</v>
      </c>
      <c r="J1133">
        <v>12.2</v>
      </c>
      <c r="K1133">
        <v>4</v>
      </c>
      <c r="L1133" t="s">
        <v>63</v>
      </c>
      <c r="M1133">
        <v>0</v>
      </c>
      <c r="N1133">
        <v>4.2</v>
      </c>
      <c r="O1133">
        <v>400</v>
      </c>
      <c r="P1133">
        <v>4880</v>
      </c>
      <c r="Q1133" t="s">
        <v>44</v>
      </c>
      <c r="R1133">
        <v>5</v>
      </c>
      <c r="S1133" t="s">
        <v>30</v>
      </c>
      <c r="T1133" t="s">
        <v>86</v>
      </c>
      <c r="U1133" t="str">
        <f>TRIM(CLEAN(tbl_Operations[[#This Row],[Location]]))</f>
        <v>Mumbai</v>
      </c>
      <c r="V1133" t="str">
        <f>TRIM(CLEAN(tbl_Operations[[#This Row],[Channel]]))</f>
        <v>Email</v>
      </c>
      <c r="W1133" t="str">
        <f t="shared" si="85"/>
        <v>Invoice Query</v>
      </c>
      <c r="X1133" t="str">
        <f t="shared" si="86"/>
        <v>Finance</v>
      </c>
      <c r="Y1133" t="str">
        <f t="shared" si="87"/>
        <v>SLA Breach</v>
      </c>
      <c r="Z1133" t="str">
        <f t="shared" si="88"/>
        <v>Critical Risk</v>
      </c>
      <c r="AA1133" t="str" cm="1">
        <f t="array" ref="AA1133">_xlfn.IFS(
J1133&lt;=K1133*0.5,"Excellent",
J1133&lt;=K1133,"Good",
J1133&lt;=K1133*1.5,"At Risk",
TRUE,"Critical"
)</f>
        <v>Critical</v>
      </c>
      <c r="AB1133" t="str">
        <f t="shared" si="89"/>
        <v>No Rework</v>
      </c>
    </row>
    <row r="1134" spans="1:28" x14ac:dyDescent="0.3">
      <c r="A1134" t="s">
        <v>1216</v>
      </c>
      <c r="B1134" s="1">
        <v>45775</v>
      </c>
      <c r="C1134" t="s">
        <v>21</v>
      </c>
      <c r="D1134" t="s">
        <v>41</v>
      </c>
      <c r="E1134" t="s">
        <v>74</v>
      </c>
      <c r="F1134" t="s">
        <v>61</v>
      </c>
      <c r="G1134" t="s">
        <v>25</v>
      </c>
      <c r="H1134" t="s">
        <v>26</v>
      </c>
      <c r="I1134" t="s">
        <v>27</v>
      </c>
      <c r="J1134">
        <v>16.899999999999999</v>
      </c>
      <c r="K1134">
        <v>12</v>
      </c>
      <c r="L1134" t="s">
        <v>63</v>
      </c>
      <c r="M1134">
        <v>0</v>
      </c>
      <c r="N1134">
        <v>4.2</v>
      </c>
      <c r="O1134">
        <v>350</v>
      </c>
      <c r="P1134">
        <v>5915</v>
      </c>
      <c r="Q1134" t="s">
        <v>89</v>
      </c>
      <c r="R1134">
        <v>4</v>
      </c>
      <c r="S1134" t="s">
        <v>30</v>
      </c>
      <c r="T1134" t="s">
        <v>31</v>
      </c>
      <c r="U1134" t="str">
        <f>TRIM(CLEAN(tbl_Operations[[#This Row],[Location]]))</f>
        <v>Bengaluru</v>
      </c>
      <c r="V1134" t="str">
        <f>TRIM(CLEAN(tbl_Operations[[#This Row],[Channel]]))</f>
        <v>Email</v>
      </c>
      <c r="W1134" t="str">
        <f t="shared" si="85"/>
        <v>System Issue</v>
      </c>
      <c r="X1134" t="str">
        <f t="shared" si="86"/>
        <v>Customer Support</v>
      </c>
      <c r="Y1134" t="str">
        <f t="shared" si="87"/>
        <v>SLA Breach</v>
      </c>
      <c r="Z1134" t="str">
        <f t="shared" si="88"/>
        <v>Normal</v>
      </c>
      <c r="AA1134" t="str" cm="1">
        <f t="array" ref="AA1134">_xlfn.IFS(
J1134&lt;=K1134*0.5,"Excellent",
J1134&lt;=K1134,"Good",
J1134&lt;=K1134*1.5,"At Risk",
TRUE,"Critical"
)</f>
        <v>At Risk</v>
      </c>
      <c r="AB1134" t="str">
        <f t="shared" si="89"/>
        <v>No Rework</v>
      </c>
    </row>
    <row r="1135" spans="1:28" x14ac:dyDescent="0.3">
      <c r="A1135" t="s">
        <v>1217</v>
      </c>
      <c r="B1135" s="1">
        <v>45994</v>
      </c>
      <c r="C1135" t="s">
        <v>77</v>
      </c>
      <c r="D1135" t="s">
        <v>22</v>
      </c>
      <c r="E1135" t="s">
        <v>35</v>
      </c>
      <c r="F1135" t="s">
        <v>24</v>
      </c>
      <c r="G1135" t="s">
        <v>62</v>
      </c>
      <c r="H1135" t="s">
        <v>50</v>
      </c>
      <c r="I1135" t="s">
        <v>27</v>
      </c>
      <c r="J1135">
        <v>10.9</v>
      </c>
      <c r="K1135">
        <v>24</v>
      </c>
      <c r="L1135" t="s">
        <v>28</v>
      </c>
      <c r="M1135">
        <v>0</v>
      </c>
      <c r="N1135">
        <v>4.5</v>
      </c>
      <c r="O1135">
        <v>450</v>
      </c>
      <c r="P1135">
        <v>4905</v>
      </c>
      <c r="Q1135" t="s">
        <v>71</v>
      </c>
      <c r="R1135">
        <v>12</v>
      </c>
      <c r="S1135" t="s">
        <v>52</v>
      </c>
      <c r="T1135" t="s">
        <v>86</v>
      </c>
      <c r="U1135" t="str">
        <f>TRIM(CLEAN(tbl_Operations[[#This Row],[Location]]))</f>
        <v>Noida</v>
      </c>
      <c r="V1135" t="str">
        <f>TRIM(CLEAN(tbl_Operations[[#This Row],[Channel]]))</f>
        <v>Teams</v>
      </c>
      <c r="W1135" t="str">
        <f t="shared" si="85"/>
        <v>Employee Query</v>
      </c>
      <c r="X1135" t="str">
        <f t="shared" si="86"/>
        <v>Finance</v>
      </c>
      <c r="Y1135" t="str">
        <f t="shared" si="87"/>
        <v>Within SLA</v>
      </c>
      <c r="Z1135" t="str">
        <f t="shared" si="88"/>
        <v>Normal</v>
      </c>
      <c r="AA1135" t="str" cm="1">
        <f t="array" ref="AA1135">_xlfn.IFS(
J1135&lt;=K1135*0.5,"Excellent",
J1135&lt;=K1135,"Good",
J1135&lt;=K1135*1.5,"At Risk",
TRUE,"Critical"
)</f>
        <v>Excellent</v>
      </c>
      <c r="AB1135" t="str">
        <f t="shared" si="89"/>
        <v>No Rework</v>
      </c>
    </row>
    <row r="1136" spans="1:28" x14ac:dyDescent="0.3">
      <c r="A1136" t="s">
        <v>1218</v>
      </c>
      <c r="B1136" s="1">
        <v>45775</v>
      </c>
      <c r="C1136" t="s">
        <v>33</v>
      </c>
      <c r="D1136" t="s">
        <v>34</v>
      </c>
      <c r="E1136" t="s">
        <v>48</v>
      </c>
      <c r="F1136" t="s">
        <v>61</v>
      </c>
      <c r="G1136" t="s">
        <v>25</v>
      </c>
      <c r="H1136" t="s">
        <v>66</v>
      </c>
      <c r="I1136" t="s">
        <v>27</v>
      </c>
      <c r="J1136">
        <v>10.8</v>
      </c>
      <c r="K1136">
        <v>12</v>
      </c>
      <c r="L1136" t="s">
        <v>28</v>
      </c>
      <c r="M1136">
        <v>1</v>
      </c>
      <c r="N1136">
        <v>4.2</v>
      </c>
      <c r="O1136">
        <v>320</v>
      </c>
      <c r="P1136">
        <v>3456</v>
      </c>
      <c r="Q1136" t="s">
        <v>89</v>
      </c>
      <c r="R1136">
        <v>4</v>
      </c>
      <c r="S1136" t="s">
        <v>30</v>
      </c>
      <c r="T1136" t="s">
        <v>31</v>
      </c>
      <c r="U1136" t="str">
        <f>TRIM(CLEAN(tbl_Operations[[#This Row],[Location]]))</f>
        <v>Mumbai</v>
      </c>
      <c r="V1136" t="str">
        <f>TRIM(CLEAN(tbl_Operations[[#This Row],[Channel]]))</f>
        <v>Email</v>
      </c>
      <c r="W1136" t="str">
        <f t="shared" si="85"/>
        <v>Compliance Request</v>
      </c>
      <c r="X1136" t="str">
        <f t="shared" si="86"/>
        <v>It</v>
      </c>
      <c r="Y1136" t="str">
        <f t="shared" si="87"/>
        <v>Within SLA</v>
      </c>
      <c r="Z1136" t="str">
        <f t="shared" si="88"/>
        <v>Normal</v>
      </c>
      <c r="AA1136" t="str" cm="1">
        <f t="array" ref="AA1136">_xlfn.IFS(
J1136&lt;=K1136*0.5,"Excellent",
J1136&lt;=K1136,"Good",
J1136&lt;=K1136*1.5,"At Risk",
TRUE,"Critical"
)</f>
        <v>Good</v>
      </c>
      <c r="AB1136" t="str">
        <f t="shared" si="89"/>
        <v>Reworked</v>
      </c>
    </row>
    <row r="1137" spans="1:28" x14ac:dyDescent="0.3">
      <c r="A1137" t="s">
        <v>1219</v>
      </c>
      <c r="B1137" s="1">
        <v>45975</v>
      </c>
      <c r="C1137" t="s">
        <v>95</v>
      </c>
      <c r="D1137" t="s">
        <v>22</v>
      </c>
      <c r="E1137" t="s">
        <v>78</v>
      </c>
      <c r="F1137" t="s">
        <v>49</v>
      </c>
      <c r="G1137" t="s">
        <v>42</v>
      </c>
      <c r="H1137" t="s">
        <v>43</v>
      </c>
      <c r="I1137" t="s">
        <v>27</v>
      </c>
      <c r="J1137">
        <v>29.3</v>
      </c>
      <c r="K1137">
        <v>48</v>
      </c>
      <c r="L1137" t="s">
        <v>28</v>
      </c>
      <c r="M1137">
        <v>0</v>
      </c>
      <c r="N1137">
        <v>3.9</v>
      </c>
      <c r="O1137">
        <v>280</v>
      </c>
      <c r="P1137">
        <v>8204</v>
      </c>
      <c r="Q1137" t="s">
        <v>67</v>
      </c>
      <c r="R1137">
        <v>11</v>
      </c>
      <c r="S1137" t="s">
        <v>52</v>
      </c>
      <c r="T1137" t="s">
        <v>45</v>
      </c>
      <c r="U1137" t="str">
        <f>TRIM(CLEAN(tbl_Operations[[#This Row],[Location]]))</f>
        <v>Noida</v>
      </c>
      <c r="V1137" t="str">
        <f>TRIM(CLEAN(tbl_Operations[[#This Row],[Channel]]))</f>
        <v>Portal</v>
      </c>
      <c r="W1137" t="str">
        <f t="shared" si="85"/>
        <v>Access Request</v>
      </c>
      <c r="X1137" t="str">
        <f t="shared" si="86"/>
        <v>Sales</v>
      </c>
      <c r="Y1137" t="str">
        <f t="shared" si="87"/>
        <v>Within SLA</v>
      </c>
      <c r="Z1137" t="str">
        <f t="shared" si="88"/>
        <v>Normal</v>
      </c>
      <c r="AA1137" t="str" cm="1">
        <f t="array" ref="AA1137">_xlfn.IFS(
J1137&lt;=K1137*0.5,"Excellent",
J1137&lt;=K1137,"Good",
J1137&lt;=K1137*1.5,"At Risk",
TRUE,"Critical"
)</f>
        <v>Good</v>
      </c>
      <c r="AB1137" t="str">
        <f t="shared" si="89"/>
        <v>No Rework</v>
      </c>
    </row>
    <row r="1138" spans="1:28" x14ac:dyDescent="0.3">
      <c r="A1138" t="s">
        <v>1220</v>
      </c>
      <c r="B1138" s="1">
        <v>45846</v>
      </c>
      <c r="C1138" t="s">
        <v>77</v>
      </c>
      <c r="D1138" t="s">
        <v>34</v>
      </c>
      <c r="E1138" t="s">
        <v>74</v>
      </c>
      <c r="F1138" t="s">
        <v>24</v>
      </c>
      <c r="G1138" t="s">
        <v>62</v>
      </c>
      <c r="H1138" t="s">
        <v>75</v>
      </c>
      <c r="I1138" t="s">
        <v>27</v>
      </c>
      <c r="J1138">
        <v>17.899999999999999</v>
      </c>
      <c r="K1138">
        <v>24</v>
      </c>
      <c r="L1138" t="s">
        <v>28</v>
      </c>
      <c r="M1138">
        <v>0</v>
      </c>
      <c r="N1138">
        <v>5</v>
      </c>
      <c r="O1138">
        <v>450</v>
      </c>
      <c r="P1138">
        <v>8055</v>
      </c>
      <c r="Q1138" t="s">
        <v>114</v>
      </c>
      <c r="R1138">
        <v>7</v>
      </c>
      <c r="S1138" t="s">
        <v>37</v>
      </c>
      <c r="T1138" t="s">
        <v>38</v>
      </c>
      <c r="U1138" t="str">
        <f>TRIM(CLEAN(tbl_Operations[[#This Row],[Location]]))</f>
        <v>Mumbai</v>
      </c>
      <c r="V1138" t="str">
        <f>TRIM(CLEAN(tbl_Operations[[#This Row],[Channel]]))</f>
        <v>Teams</v>
      </c>
      <c r="W1138" t="str">
        <f t="shared" si="85"/>
        <v>System Issue</v>
      </c>
      <c r="X1138" t="str">
        <f t="shared" si="86"/>
        <v>Finance</v>
      </c>
      <c r="Y1138" t="str">
        <f t="shared" si="87"/>
        <v>Within SLA</v>
      </c>
      <c r="Z1138" t="str">
        <f t="shared" si="88"/>
        <v>Normal</v>
      </c>
      <c r="AA1138" t="str" cm="1">
        <f t="array" ref="AA1138">_xlfn.IFS(
J1138&lt;=K1138*0.5,"Excellent",
J1138&lt;=K1138,"Good",
J1138&lt;=K1138*1.5,"At Risk",
TRUE,"Critical"
)</f>
        <v>Good</v>
      </c>
      <c r="AB1138" t="str">
        <f t="shared" si="89"/>
        <v>No Rework</v>
      </c>
    </row>
    <row r="1139" spans="1:28" x14ac:dyDescent="0.3">
      <c r="A1139" t="s">
        <v>1221</v>
      </c>
      <c r="B1139" s="1">
        <v>45974</v>
      </c>
      <c r="C1139" t="s">
        <v>21</v>
      </c>
      <c r="D1139" t="s">
        <v>73</v>
      </c>
      <c r="E1139" t="s">
        <v>56</v>
      </c>
      <c r="F1139" t="s">
        <v>24</v>
      </c>
      <c r="G1139" t="s">
        <v>25</v>
      </c>
      <c r="H1139" t="s">
        <v>50</v>
      </c>
      <c r="I1139" t="s">
        <v>27</v>
      </c>
      <c r="J1139">
        <v>8.9</v>
      </c>
      <c r="K1139">
        <v>24</v>
      </c>
      <c r="L1139" t="s">
        <v>28</v>
      </c>
      <c r="M1139">
        <v>0</v>
      </c>
      <c r="N1139">
        <v>5</v>
      </c>
      <c r="O1139">
        <v>400</v>
      </c>
      <c r="P1139">
        <v>3560</v>
      </c>
      <c r="Q1139" t="s">
        <v>67</v>
      </c>
      <c r="R1139">
        <v>11</v>
      </c>
      <c r="S1139" t="s">
        <v>52</v>
      </c>
      <c r="T1139" t="s">
        <v>84</v>
      </c>
      <c r="U1139" t="str">
        <f>TRIM(CLEAN(tbl_Operations[[#This Row],[Location]]))</f>
        <v>Chennai</v>
      </c>
      <c r="V1139" t="str">
        <f>TRIM(CLEAN(tbl_Operations[[#This Row],[Channel]]))</f>
        <v>Email</v>
      </c>
      <c r="W1139" t="str">
        <f t="shared" si="85"/>
        <v>Vendor Query</v>
      </c>
      <c r="X1139" t="str">
        <f t="shared" si="86"/>
        <v>Customer Support</v>
      </c>
      <c r="Y1139" t="str">
        <f t="shared" si="87"/>
        <v>Within SLA</v>
      </c>
      <c r="Z1139" t="str">
        <f t="shared" si="88"/>
        <v>Normal</v>
      </c>
      <c r="AA1139" t="str" cm="1">
        <f t="array" ref="AA1139">_xlfn.IFS(
J1139&lt;=K1139*0.5,"Excellent",
J1139&lt;=K1139,"Good",
J1139&lt;=K1139*1.5,"At Risk",
TRUE,"Critical"
)</f>
        <v>Excellent</v>
      </c>
      <c r="AB1139" t="str">
        <f t="shared" si="89"/>
        <v>No Rework</v>
      </c>
    </row>
    <row r="1140" spans="1:28" x14ac:dyDescent="0.3">
      <c r="A1140" t="s">
        <v>1222</v>
      </c>
      <c r="B1140" s="1">
        <v>45859</v>
      </c>
      <c r="C1140" t="s">
        <v>91</v>
      </c>
      <c r="D1140" t="s">
        <v>47</v>
      </c>
      <c r="E1140" t="s">
        <v>92</v>
      </c>
      <c r="F1140" t="s">
        <v>49</v>
      </c>
      <c r="G1140" t="s">
        <v>25</v>
      </c>
      <c r="H1140" t="s">
        <v>66</v>
      </c>
      <c r="I1140" t="s">
        <v>27</v>
      </c>
      <c r="J1140">
        <v>14.6</v>
      </c>
      <c r="K1140">
        <v>48</v>
      </c>
      <c r="L1140" t="s">
        <v>28</v>
      </c>
      <c r="M1140">
        <v>0</v>
      </c>
      <c r="N1140">
        <v>4</v>
      </c>
      <c r="O1140">
        <v>400</v>
      </c>
      <c r="P1140">
        <v>5840</v>
      </c>
      <c r="Q1140" t="s">
        <v>114</v>
      </c>
      <c r="R1140">
        <v>7</v>
      </c>
      <c r="S1140" t="s">
        <v>37</v>
      </c>
      <c r="T1140" t="s">
        <v>31</v>
      </c>
      <c r="U1140" t="str">
        <f>TRIM(CLEAN(tbl_Operations[[#This Row],[Location]]))</f>
        <v>Gurugram</v>
      </c>
      <c r="V1140" t="str">
        <f>TRIM(CLEAN(tbl_Operations[[#This Row],[Channel]]))</f>
        <v>Email</v>
      </c>
      <c r="W1140" t="str">
        <f t="shared" si="85"/>
        <v>Report Request</v>
      </c>
      <c r="X1140" t="str">
        <f t="shared" si="86"/>
        <v>Operations</v>
      </c>
      <c r="Y1140" t="str">
        <f t="shared" si="87"/>
        <v>Within SLA</v>
      </c>
      <c r="Z1140" t="str">
        <f t="shared" si="88"/>
        <v>Normal</v>
      </c>
      <c r="AA1140" t="str" cm="1">
        <f t="array" ref="AA1140">_xlfn.IFS(
J1140&lt;=K1140*0.5,"Excellent",
J1140&lt;=K1140,"Good",
J1140&lt;=K1140*1.5,"At Risk",
TRUE,"Critical"
)</f>
        <v>Excellent</v>
      </c>
      <c r="AB1140" t="str">
        <f t="shared" si="89"/>
        <v>No Rework</v>
      </c>
    </row>
    <row r="1141" spans="1:28" x14ac:dyDescent="0.3">
      <c r="A1141" t="s">
        <v>1223</v>
      </c>
      <c r="B1141" s="1">
        <v>45845</v>
      </c>
      <c r="C1141" t="s">
        <v>33</v>
      </c>
      <c r="D1141" t="s">
        <v>47</v>
      </c>
      <c r="E1141" t="s">
        <v>78</v>
      </c>
      <c r="F1141" t="s">
        <v>24</v>
      </c>
      <c r="G1141" t="s">
        <v>25</v>
      </c>
      <c r="H1141" t="s">
        <v>50</v>
      </c>
      <c r="I1141" t="s">
        <v>27</v>
      </c>
      <c r="J1141">
        <v>20.7</v>
      </c>
      <c r="K1141">
        <v>24</v>
      </c>
      <c r="L1141" t="s">
        <v>28</v>
      </c>
      <c r="M1141">
        <v>2</v>
      </c>
      <c r="N1141">
        <v>4.0999999999999996</v>
      </c>
      <c r="O1141">
        <v>350</v>
      </c>
      <c r="P1141">
        <v>7245</v>
      </c>
      <c r="Q1141" t="s">
        <v>114</v>
      </c>
      <c r="R1141">
        <v>7</v>
      </c>
      <c r="S1141" t="s">
        <v>37</v>
      </c>
      <c r="T1141" t="s">
        <v>31</v>
      </c>
      <c r="U1141" t="str">
        <f>TRIM(CLEAN(tbl_Operations[[#This Row],[Location]]))</f>
        <v>Gurugram</v>
      </c>
      <c r="V1141" t="str">
        <f>TRIM(CLEAN(tbl_Operations[[#This Row],[Channel]]))</f>
        <v>Email</v>
      </c>
      <c r="W1141" t="str">
        <f t="shared" si="85"/>
        <v>Access Request</v>
      </c>
      <c r="X1141" t="str">
        <f t="shared" si="86"/>
        <v>It</v>
      </c>
      <c r="Y1141" t="str">
        <f t="shared" si="87"/>
        <v>Within SLA</v>
      </c>
      <c r="Z1141" t="str">
        <f t="shared" si="88"/>
        <v>Normal</v>
      </c>
      <c r="AA1141" t="str" cm="1">
        <f t="array" ref="AA1141">_xlfn.IFS(
J1141&lt;=K1141*0.5,"Excellent",
J1141&lt;=K1141,"Good",
J1141&lt;=K1141*1.5,"At Risk",
TRUE,"Critical"
)</f>
        <v>Good</v>
      </c>
      <c r="AB1141" t="str">
        <f t="shared" si="89"/>
        <v>Reworked</v>
      </c>
    </row>
    <row r="1142" spans="1:28" x14ac:dyDescent="0.3">
      <c r="A1142" t="s">
        <v>1224</v>
      </c>
      <c r="B1142" s="1">
        <v>45704</v>
      </c>
      <c r="C1142" t="s">
        <v>33</v>
      </c>
      <c r="D1142" t="s">
        <v>55</v>
      </c>
      <c r="E1142" t="s">
        <v>92</v>
      </c>
      <c r="F1142" t="s">
        <v>49</v>
      </c>
      <c r="G1142" t="s">
        <v>62</v>
      </c>
      <c r="H1142" t="s">
        <v>75</v>
      </c>
      <c r="I1142" t="s">
        <v>27</v>
      </c>
      <c r="J1142">
        <v>16.899999999999999</v>
      </c>
      <c r="K1142">
        <v>48</v>
      </c>
      <c r="L1142" t="s">
        <v>28</v>
      </c>
      <c r="M1142">
        <v>1</v>
      </c>
      <c r="N1142">
        <v>4.5</v>
      </c>
      <c r="O1142">
        <v>400</v>
      </c>
      <c r="P1142">
        <v>6760</v>
      </c>
      <c r="Q1142" t="s">
        <v>57</v>
      </c>
      <c r="R1142">
        <v>2</v>
      </c>
      <c r="S1142" t="s">
        <v>58</v>
      </c>
      <c r="T1142" t="s">
        <v>102</v>
      </c>
      <c r="U1142" t="str">
        <f>TRIM(CLEAN(tbl_Operations[[#This Row],[Location]]))</f>
        <v>Hyderabad</v>
      </c>
      <c r="V1142" t="str">
        <f>TRIM(CLEAN(tbl_Operations[[#This Row],[Channel]]))</f>
        <v>Teams</v>
      </c>
      <c r="W1142" t="str">
        <f t="shared" si="85"/>
        <v>Report Request</v>
      </c>
      <c r="X1142" t="str">
        <f t="shared" si="86"/>
        <v>It</v>
      </c>
      <c r="Y1142" t="str">
        <f t="shared" si="87"/>
        <v>Within SLA</v>
      </c>
      <c r="Z1142" t="str">
        <f t="shared" si="88"/>
        <v>Normal</v>
      </c>
      <c r="AA1142" t="str" cm="1">
        <f t="array" ref="AA1142">_xlfn.IFS(
J1142&lt;=K1142*0.5,"Excellent",
J1142&lt;=K1142,"Good",
J1142&lt;=K1142*1.5,"At Risk",
TRUE,"Critical"
)</f>
        <v>Excellent</v>
      </c>
      <c r="AB1142" t="str">
        <f t="shared" si="89"/>
        <v>Reworked</v>
      </c>
    </row>
    <row r="1143" spans="1:28" x14ac:dyDescent="0.3">
      <c r="A1143" t="s">
        <v>1225</v>
      </c>
      <c r="B1143" s="1">
        <v>45970</v>
      </c>
      <c r="C1143" t="s">
        <v>33</v>
      </c>
      <c r="D1143" t="s">
        <v>34</v>
      </c>
      <c r="E1143" t="s">
        <v>92</v>
      </c>
      <c r="F1143" t="s">
        <v>24</v>
      </c>
      <c r="G1143" t="s">
        <v>25</v>
      </c>
      <c r="H1143" t="s">
        <v>75</v>
      </c>
      <c r="I1143" t="s">
        <v>27</v>
      </c>
      <c r="J1143">
        <v>24.8</v>
      </c>
      <c r="K1143">
        <v>24</v>
      </c>
      <c r="L1143" t="s">
        <v>63</v>
      </c>
      <c r="M1143">
        <v>0</v>
      </c>
      <c r="N1143">
        <v>4</v>
      </c>
      <c r="O1143">
        <v>350</v>
      </c>
      <c r="P1143">
        <v>8680</v>
      </c>
      <c r="Q1143" t="s">
        <v>67</v>
      </c>
      <c r="R1143">
        <v>11</v>
      </c>
      <c r="S1143" t="s">
        <v>52</v>
      </c>
      <c r="T1143" t="s">
        <v>102</v>
      </c>
      <c r="U1143" t="str">
        <f>TRIM(CLEAN(tbl_Operations[[#This Row],[Location]]))</f>
        <v>Mumbai</v>
      </c>
      <c r="V1143" t="str">
        <f>TRIM(CLEAN(tbl_Operations[[#This Row],[Channel]]))</f>
        <v>Email</v>
      </c>
      <c r="W1143" t="str">
        <f t="shared" si="85"/>
        <v>Report Request</v>
      </c>
      <c r="X1143" t="str">
        <f t="shared" si="86"/>
        <v>It</v>
      </c>
      <c r="Y1143" t="str">
        <f t="shared" si="87"/>
        <v>SLA Breach</v>
      </c>
      <c r="Z1143" t="str">
        <f t="shared" si="88"/>
        <v>Normal</v>
      </c>
      <c r="AA1143" t="str" cm="1">
        <f t="array" ref="AA1143">_xlfn.IFS(
J1143&lt;=K1143*0.5,"Excellent",
J1143&lt;=K1143,"Good",
J1143&lt;=K1143*1.5,"At Risk",
TRUE,"Critical"
)</f>
        <v>At Risk</v>
      </c>
      <c r="AB1143" t="str">
        <f t="shared" si="89"/>
        <v>No Rework</v>
      </c>
    </row>
    <row r="1144" spans="1:28" x14ac:dyDescent="0.3">
      <c r="A1144" t="s">
        <v>1226</v>
      </c>
      <c r="B1144" s="1">
        <v>45983</v>
      </c>
      <c r="C1144" t="s">
        <v>21</v>
      </c>
      <c r="D1144" t="s">
        <v>55</v>
      </c>
      <c r="E1144" t="s">
        <v>74</v>
      </c>
      <c r="F1144" t="s">
        <v>49</v>
      </c>
      <c r="G1144" t="s">
        <v>25</v>
      </c>
      <c r="H1144" t="s">
        <v>50</v>
      </c>
      <c r="I1144" t="s">
        <v>88</v>
      </c>
      <c r="J1144">
        <v>39.4</v>
      </c>
      <c r="K1144">
        <v>48</v>
      </c>
      <c r="L1144" t="s">
        <v>28</v>
      </c>
      <c r="M1144">
        <v>2</v>
      </c>
      <c r="N1144">
        <v>3.3</v>
      </c>
      <c r="O1144">
        <v>400</v>
      </c>
      <c r="P1144">
        <v>15760</v>
      </c>
      <c r="Q1144" t="s">
        <v>67</v>
      </c>
      <c r="R1144">
        <v>11</v>
      </c>
      <c r="S1144" t="s">
        <v>52</v>
      </c>
      <c r="T1144" t="s">
        <v>68</v>
      </c>
      <c r="U1144" t="str">
        <f>TRIM(CLEAN(tbl_Operations[[#This Row],[Location]]))</f>
        <v>Hyderabad</v>
      </c>
      <c r="V1144" t="str">
        <f>TRIM(CLEAN(tbl_Operations[[#This Row],[Channel]]))</f>
        <v>Email</v>
      </c>
      <c r="W1144" t="str">
        <f t="shared" si="85"/>
        <v>System Issue</v>
      </c>
      <c r="X1144" t="str">
        <f t="shared" si="86"/>
        <v>Customer Support</v>
      </c>
      <c r="Y1144" t="str">
        <f t="shared" si="87"/>
        <v>Within SLA</v>
      </c>
      <c r="Z1144" t="str">
        <f t="shared" si="88"/>
        <v>Normal</v>
      </c>
      <c r="AA1144" t="str" cm="1">
        <f t="array" ref="AA1144">_xlfn.IFS(
J1144&lt;=K1144*0.5,"Excellent",
J1144&lt;=K1144,"Good",
J1144&lt;=K1144*1.5,"At Risk",
TRUE,"Critical"
)</f>
        <v>Good</v>
      </c>
      <c r="AB1144" t="str">
        <f t="shared" si="89"/>
        <v>Reworked</v>
      </c>
    </row>
    <row r="1145" spans="1:28" x14ac:dyDescent="0.3">
      <c r="A1145" t="s">
        <v>1227</v>
      </c>
      <c r="B1145" s="1">
        <v>45697</v>
      </c>
      <c r="C1145" t="s">
        <v>54</v>
      </c>
      <c r="D1145" t="s">
        <v>55</v>
      </c>
      <c r="E1145" t="s">
        <v>70</v>
      </c>
      <c r="F1145" t="s">
        <v>24</v>
      </c>
      <c r="G1145" t="s">
        <v>25</v>
      </c>
      <c r="H1145" t="s">
        <v>75</v>
      </c>
      <c r="I1145" t="s">
        <v>27</v>
      </c>
      <c r="J1145">
        <v>9.6</v>
      </c>
      <c r="K1145">
        <v>24</v>
      </c>
      <c r="L1145" t="s">
        <v>28</v>
      </c>
      <c r="M1145">
        <v>0</v>
      </c>
      <c r="N1145">
        <v>5</v>
      </c>
      <c r="O1145">
        <v>280</v>
      </c>
      <c r="P1145">
        <v>2688</v>
      </c>
      <c r="Q1145" t="s">
        <v>57</v>
      </c>
      <c r="R1145">
        <v>2</v>
      </c>
      <c r="S1145" t="s">
        <v>58</v>
      </c>
      <c r="T1145" t="s">
        <v>102</v>
      </c>
      <c r="U1145" t="str">
        <f>TRIM(CLEAN(tbl_Operations[[#This Row],[Location]]))</f>
        <v>Hyderabad</v>
      </c>
      <c r="V1145" t="str">
        <f>TRIM(CLEAN(tbl_Operations[[#This Row],[Channel]]))</f>
        <v>Email</v>
      </c>
      <c r="W1145" t="str">
        <f t="shared" si="85"/>
        <v>Data Correction</v>
      </c>
      <c r="X1145" t="str">
        <f t="shared" si="86"/>
        <v>Hr</v>
      </c>
      <c r="Y1145" t="str">
        <f t="shared" si="87"/>
        <v>Within SLA</v>
      </c>
      <c r="Z1145" t="str">
        <f t="shared" si="88"/>
        <v>Normal</v>
      </c>
      <c r="AA1145" t="str" cm="1">
        <f t="array" ref="AA1145">_xlfn.IFS(
J1145&lt;=K1145*0.5,"Excellent",
J1145&lt;=K1145,"Good",
J1145&lt;=K1145*1.5,"At Risk",
TRUE,"Critical"
)</f>
        <v>Excellent</v>
      </c>
      <c r="AB1145" t="str">
        <f t="shared" si="89"/>
        <v>No Rework</v>
      </c>
    </row>
    <row r="1146" spans="1:28" x14ac:dyDescent="0.3">
      <c r="A1146" t="s">
        <v>1228</v>
      </c>
      <c r="B1146" s="1">
        <v>45671</v>
      </c>
      <c r="C1146" t="s">
        <v>91</v>
      </c>
      <c r="D1146" t="s">
        <v>34</v>
      </c>
      <c r="E1146" t="s">
        <v>70</v>
      </c>
      <c r="F1146" t="s">
        <v>24</v>
      </c>
      <c r="G1146" t="s">
        <v>42</v>
      </c>
      <c r="H1146" t="s">
        <v>26</v>
      </c>
      <c r="I1146" t="s">
        <v>27</v>
      </c>
      <c r="J1146">
        <v>24.3</v>
      </c>
      <c r="K1146">
        <v>24</v>
      </c>
      <c r="L1146" t="s">
        <v>63</v>
      </c>
      <c r="M1146">
        <v>0</v>
      </c>
      <c r="N1146">
        <v>4.2</v>
      </c>
      <c r="O1146">
        <v>280</v>
      </c>
      <c r="P1146">
        <v>6804</v>
      </c>
      <c r="Q1146" t="s">
        <v>64</v>
      </c>
      <c r="R1146">
        <v>1</v>
      </c>
      <c r="S1146" t="s">
        <v>58</v>
      </c>
      <c r="T1146" t="s">
        <v>38</v>
      </c>
      <c r="U1146" t="str">
        <f>TRIM(CLEAN(tbl_Operations[[#This Row],[Location]]))</f>
        <v>Mumbai</v>
      </c>
      <c r="V1146" t="str">
        <f>TRIM(CLEAN(tbl_Operations[[#This Row],[Channel]]))</f>
        <v>Portal</v>
      </c>
      <c r="W1146" t="str">
        <f t="shared" si="85"/>
        <v>Data Correction</v>
      </c>
      <c r="X1146" t="str">
        <f t="shared" si="86"/>
        <v>Operations</v>
      </c>
      <c r="Y1146" t="str">
        <f t="shared" si="87"/>
        <v>SLA Breach</v>
      </c>
      <c r="Z1146" t="str">
        <f t="shared" si="88"/>
        <v>Normal</v>
      </c>
      <c r="AA1146" t="str" cm="1">
        <f t="array" ref="AA1146">_xlfn.IFS(
J1146&lt;=K1146*0.5,"Excellent",
J1146&lt;=K1146,"Good",
J1146&lt;=K1146*1.5,"At Risk",
TRUE,"Critical"
)</f>
        <v>At Risk</v>
      </c>
      <c r="AB1146" t="str">
        <f t="shared" si="89"/>
        <v>No Rework</v>
      </c>
    </row>
    <row r="1147" spans="1:28" x14ac:dyDescent="0.3">
      <c r="A1147" t="s">
        <v>1229</v>
      </c>
      <c r="B1147" s="1">
        <v>45687</v>
      </c>
      <c r="C1147" t="s">
        <v>77</v>
      </c>
      <c r="D1147" t="s">
        <v>73</v>
      </c>
      <c r="E1147" t="s">
        <v>23</v>
      </c>
      <c r="F1147" t="s">
        <v>24</v>
      </c>
      <c r="G1147" t="s">
        <v>25</v>
      </c>
      <c r="H1147" t="s">
        <v>43</v>
      </c>
      <c r="I1147" t="s">
        <v>27</v>
      </c>
      <c r="J1147">
        <v>14.7</v>
      </c>
      <c r="K1147">
        <v>24</v>
      </c>
      <c r="L1147" t="s">
        <v>28</v>
      </c>
      <c r="M1147">
        <v>1</v>
      </c>
      <c r="N1147">
        <v>4.7</v>
      </c>
      <c r="O1147">
        <v>280</v>
      </c>
      <c r="P1147">
        <v>4116</v>
      </c>
      <c r="Q1147" t="s">
        <v>64</v>
      </c>
      <c r="R1147">
        <v>1</v>
      </c>
      <c r="S1147" t="s">
        <v>58</v>
      </c>
      <c r="T1147" t="s">
        <v>84</v>
      </c>
      <c r="U1147" t="str">
        <f>TRIM(CLEAN(tbl_Operations[[#This Row],[Location]]))</f>
        <v>Chennai</v>
      </c>
      <c r="V1147" t="str">
        <f>TRIM(CLEAN(tbl_Operations[[#This Row],[Channel]]))</f>
        <v>Email</v>
      </c>
      <c r="W1147" t="str">
        <f t="shared" si="85"/>
        <v>Invoice Query</v>
      </c>
      <c r="X1147" t="str">
        <f t="shared" si="86"/>
        <v>Finance</v>
      </c>
      <c r="Y1147" t="str">
        <f t="shared" si="87"/>
        <v>Within SLA</v>
      </c>
      <c r="Z1147" t="str">
        <f t="shared" si="88"/>
        <v>Normal</v>
      </c>
      <c r="AA1147" t="str" cm="1">
        <f t="array" ref="AA1147">_xlfn.IFS(
J1147&lt;=K1147*0.5,"Excellent",
J1147&lt;=K1147,"Good",
J1147&lt;=K1147*1.5,"At Risk",
TRUE,"Critical"
)</f>
        <v>Good</v>
      </c>
      <c r="AB1147" t="str">
        <f t="shared" si="89"/>
        <v>Reworked</v>
      </c>
    </row>
    <row r="1148" spans="1:28" x14ac:dyDescent="0.3">
      <c r="A1148" t="s">
        <v>1230</v>
      </c>
      <c r="B1148" s="1">
        <v>45852</v>
      </c>
      <c r="C1148" t="s">
        <v>40</v>
      </c>
      <c r="D1148" t="s">
        <v>22</v>
      </c>
      <c r="E1148" t="s">
        <v>56</v>
      </c>
      <c r="F1148" t="s">
        <v>49</v>
      </c>
      <c r="G1148" t="s">
        <v>42</v>
      </c>
      <c r="H1148" t="s">
        <v>43</v>
      </c>
      <c r="I1148" t="s">
        <v>88</v>
      </c>
      <c r="J1148">
        <v>32.799999999999997</v>
      </c>
      <c r="K1148">
        <v>48</v>
      </c>
      <c r="L1148" t="s">
        <v>28</v>
      </c>
      <c r="M1148">
        <v>2</v>
      </c>
      <c r="N1148">
        <v>3.1</v>
      </c>
      <c r="O1148">
        <v>400</v>
      </c>
      <c r="P1148">
        <v>13120</v>
      </c>
      <c r="Q1148" t="s">
        <v>114</v>
      </c>
      <c r="R1148">
        <v>7</v>
      </c>
      <c r="S1148" t="s">
        <v>37</v>
      </c>
      <c r="T1148" t="s">
        <v>31</v>
      </c>
      <c r="U1148" t="str">
        <f>TRIM(CLEAN(tbl_Operations[[#This Row],[Location]]))</f>
        <v>Noida</v>
      </c>
      <c r="V1148" t="str">
        <f>TRIM(CLEAN(tbl_Operations[[#This Row],[Channel]]))</f>
        <v>Portal</v>
      </c>
      <c r="W1148" t="str">
        <f t="shared" si="85"/>
        <v>Vendor Query</v>
      </c>
      <c r="X1148" t="str">
        <f t="shared" si="86"/>
        <v>Procurement</v>
      </c>
      <c r="Y1148" t="str">
        <f t="shared" si="87"/>
        <v>Within SLA</v>
      </c>
      <c r="Z1148" t="str">
        <f t="shared" si="88"/>
        <v>Normal</v>
      </c>
      <c r="AA1148" t="str" cm="1">
        <f t="array" ref="AA1148">_xlfn.IFS(
J1148&lt;=K1148*0.5,"Excellent",
J1148&lt;=K1148,"Good",
J1148&lt;=K1148*1.5,"At Risk",
TRUE,"Critical"
)</f>
        <v>Good</v>
      </c>
      <c r="AB1148" t="str">
        <f t="shared" si="89"/>
        <v>Reworked</v>
      </c>
    </row>
    <row r="1149" spans="1:28" x14ac:dyDescent="0.3">
      <c r="A1149" t="s">
        <v>1231</v>
      </c>
      <c r="B1149" s="1">
        <v>45664</v>
      </c>
      <c r="C1149" t="s">
        <v>54</v>
      </c>
      <c r="D1149" t="s">
        <v>60</v>
      </c>
      <c r="E1149" t="s">
        <v>92</v>
      </c>
      <c r="F1149" t="s">
        <v>49</v>
      </c>
      <c r="G1149" t="s">
        <v>25</v>
      </c>
      <c r="H1149" t="s">
        <v>43</v>
      </c>
      <c r="I1149" t="s">
        <v>27</v>
      </c>
      <c r="J1149">
        <v>22.4</v>
      </c>
      <c r="K1149">
        <v>48</v>
      </c>
      <c r="L1149" t="s">
        <v>28</v>
      </c>
      <c r="M1149">
        <v>1</v>
      </c>
      <c r="N1149">
        <v>4.2</v>
      </c>
      <c r="O1149">
        <v>450</v>
      </c>
      <c r="P1149">
        <v>10080</v>
      </c>
      <c r="Q1149" t="s">
        <v>64</v>
      </c>
      <c r="R1149">
        <v>1</v>
      </c>
      <c r="S1149" t="s">
        <v>58</v>
      </c>
      <c r="T1149" t="s">
        <v>38</v>
      </c>
      <c r="U1149" t="str">
        <f>TRIM(CLEAN(tbl_Operations[[#This Row],[Location]]))</f>
        <v>Pune</v>
      </c>
      <c r="V1149" t="str">
        <f>TRIM(CLEAN(tbl_Operations[[#This Row],[Channel]]))</f>
        <v>Email</v>
      </c>
      <c r="W1149" t="str">
        <f t="shared" si="85"/>
        <v>Report Request</v>
      </c>
      <c r="X1149" t="str">
        <f t="shared" si="86"/>
        <v>Hr</v>
      </c>
      <c r="Y1149" t="str">
        <f t="shared" si="87"/>
        <v>Within SLA</v>
      </c>
      <c r="Z1149" t="str">
        <f t="shared" si="88"/>
        <v>Normal</v>
      </c>
      <c r="AA1149" t="str" cm="1">
        <f t="array" ref="AA1149">_xlfn.IFS(
J1149&lt;=K1149*0.5,"Excellent",
J1149&lt;=K1149,"Good",
J1149&lt;=K1149*1.5,"At Risk",
TRUE,"Critical"
)</f>
        <v>Excellent</v>
      </c>
      <c r="AB1149" t="str">
        <f t="shared" si="89"/>
        <v>Reworked</v>
      </c>
    </row>
    <row r="1150" spans="1:28" x14ac:dyDescent="0.3">
      <c r="A1150" t="s">
        <v>1232</v>
      </c>
      <c r="B1150" s="1">
        <v>45873</v>
      </c>
      <c r="C1150" t="s">
        <v>77</v>
      </c>
      <c r="D1150" t="s">
        <v>34</v>
      </c>
      <c r="E1150" t="s">
        <v>74</v>
      </c>
      <c r="F1150" t="s">
        <v>49</v>
      </c>
      <c r="G1150" t="s">
        <v>62</v>
      </c>
      <c r="H1150" t="s">
        <v>26</v>
      </c>
      <c r="I1150" t="s">
        <v>27</v>
      </c>
      <c r="J1150">
        <v>11.5</v>
      </c>
      <c r="K1150">
        <v>48</v>
      </c>
      <c r="L1150" t="s">
        <v>28</v>
      </c>
      <c r="M1150">
        <v>1</v>
      </c>
      <c r="N1150">
        <v>4.2</v>
      </c>
      <c r="O1150">
        <v>320</v>
      </c>
      <c r="P1150">
        <v>3680</v>
      </c>
      <c r="Q1150" t="s">
        <v>36</v>
      </c>
      <c r="R1150">
        <v>8</v>
      </c>
      <c r="S1150" t="s">
        <v>37</v>
      </c>
      <c r="T1150" t="s">
        <v>31</v>
      </c>
      <c r="U1150" t="str">
        <f>TRIM(CLEAN(tbl_Operations[[#This Row],[Location]]))</f>
        <v>Mumbai</v>
      </c>
      <c r="V1150" t="str">
        <f>TRIM(CLEAN(tbl_Operations[[#This Row],[Channel]]))</f>
        <v>Teams</v>
      </c>
      <c r="W1150" t="str">
        <f t="shared" si="85"/>
        <v>System Issue</v>
      </c>
      <c r="X1150" t="str">
        <f t="shared" si="86"/>
        <v>Finance</v>
      </c>
      <c r="Y1150" t="str">
        <f t="shared" si="87"/>
        <v>Within SLA</v>
      </c>
      <c r="Z1150" t="str">
        <f t="shared" si="88"/>
        <v>Normal</v>
      </c>
      <c r="AA1150" t="str" cm="1">
        <f t="array" ref="AA1150">_xlfn.IFS(
J1150&lt;=K1150*0.5,"Excellent",
J1150&lt;=K1150,"Good",
J1150&lt;=K1150*1.5,"At Risk",
TRUE,"Critical"
)</f>
        <v>Excellent</v>
      </c>
      <c r="AB1150" t="str">
        <f t="shared" si="89"/>
        <v>Reworked</v>
      </c>
    </row>
    <row r="1151" spans="1:28" x14ac:dyDescent="0.3">
      <c r="A1151" t="s">
        <v>1233</v>
      </c>
      <c r="B1151" s="1">
        <v>45765</v>
      </c>
      <c r="C1151" t="s">
        <v>91</v>
      </c>
      <c r="D1151" t="s">
        <v>34</v>
      </c>
      <c r="E1151" t="s">
        <v>70</v>
      </c>
      <c r="F1151" t="s">
        <v>49</v>
      </c>
      <c r="G1151" t="s">
        <v>25</v>
      </c>
      <c r="H1151" t="s">
        <v>50</v>
      </c>
      <c r="I1151" t="s">
        <v>27</v>
      </c>
      <c r="J1151">
        <v>25.9</v>
      </c>
      <c r="K1151">
        <v>48</v>
      </c>
      <c r="L1151" t="s">
        <v>28</v>
      </c>
      <c r="M1151">
        <v>0</v>
      </c>
      <c r="N1151">
        <v>3.8</v>
      </c>
      <c r="O1151">
        <v>350</v>
      </c>
      <c r="P1151">
        <v>9065</v>
      </c>
      <c r="Q1151" t="s">
        <v>89</v>
      </c>
      <c r="R1151">
        <v>4</v>
      </c>
      <c r="S1151" t="s">
        <v>30</v>
      </c>
      <c r="T1151" t="s">
        <v>45</v>
      </c>
      <c r="U1151" t="str">
        <f>TRIM(CLEAN(tbl_Operations[[#This Row],[Location]]))</f>
        <v>Mumbai</v>
      </c>
      <c r="V1151" t="str">
        <f>TRIM(CLEAN(tbl_Operations[[#This Row],[Channel]]))</f>
        <v>Email</v>
      </c>
      <c r="W1151" t="str">
        <f t="shared" si="85"/>
        <v>Data Correction</v>
      </c>
      <c r="X1151" t="str">
        <f t="shared" si="86"/>
        <v>Operations</v>
      </c>
      <c r="Y1151" t="str">
        <f t="shared" si="87"/>
        <v>Within SLA</v>
      </c>
      <c r="Z1151" t="str">
        <f t="shared" si="88"/>
        <v>Normal</v>
      </c>
      <c r="AA1151" t="str" cm="1">
        <f t="array" ref="AA1151">_xlfn.IFS(
J1151&lt;=K1151*0.5,"Excellent",
J1151&lt;=K1151,"Good",
J1151&lt;=K1151*1.5,"At Risk",
TRUE,"Critical"
)</f>
        <v>Good</v>
      </c>
      <c r="AB1151" t="str">
        <f t="shared" si="89"/>
        <v>No Rework</v>
      </c>
    </row>
    <row r="1152" spans="1:28" x14ac:dyDescent="0.3">
      <c r="A1152" t="s">
        <v>1234</v>
      </c>
      <c r="B1152" s="1">
        <v>45976</v>
      </c>
      <c r="C1152" t="s">
        <v>77</v>
      </c>
      <c r="D1152" t="s">
        <v>47</v>
      </c>
      <c r="E1152" t="s">
        <v>48</v>
      </c>
      <c r="F1152" t="s">
        <v>49</v>
      </c>
      <c r="G1152" t="s">
        <v>25</v>
      </c>
      <c r="H1152" t="s">
        <v>50</v>
      </c>
      <c r="I1152" t="s">
        <v>27</v>
      </c>
      <c r="J1152">
        <v>22.7</v>
      </c>
      <c r="K1152">
        <v>48</v>
      </c>
      <c r="L1152" t="s">
        <v>28</v>
      </c>
      <c r="M1152">
        <v>0</v>
      </c>
      <c r="N1152">
        <v>4.7</v>
      </c>
      <c r="O1152">
        <v>350</v>
      </c>
      <c r="P1152">
        <v>7945</v>
      </c>
      <c r="Q1152" t="s">
        <v>67</v>
      </c>
      <c r="R1152">
        <v>11</v>
      </c>
      <c r="S1152" t="s">
        <v>52</v>
      </c>
      <c r="T1152" t="s">
        <v>68</v>
      </c>
      <c r="U1152" t="str">
        <f>TRIM(CLEAN(tbl_Operations[[#This Row],[Location]]))</f>
        <v>Gurugram</v>
      </c>
      <c r="V1152" t="str">
        <f>TRIM(CLEAN(tbl_Operations[[#This Row],[Channel]]))</f>
        <v>Email</v>
      </c>
      <c r="W1152" t="str">
        <f t="shared" si="85"/>
        <v>Compliance Request</v>
      </c>
      <c r="X1152" t="str">
        <f t="shared" si="86"/>
        <v>Finance</v>
      </c>
      <c r="Y1152" t="str">
        <f t="shared" si="87"/>
        <v>Within SLA</v>
      </c>
      <c r="Z1152" t="str">
        <f t="shared" si="88"/>
        <v>Normal</v>
      </c>
      <c r="AA1152" t="str" cm="1">
        <f t="array" ref="AA1152">_xlfn.IFS(
J1152&lt;=K1152*0.5,"Excellent",
J1152&lt;=K1152,"Good",
J1152&lt;=K1152*1.5,"At Risk",
TRUE,"Critical"
)</f>
        <v>Excellent</v>
      </c>
      <c r="AB1152" t="str">
        <f t="shared" si="89"/>
        <v>No Rework</v>
      </c>
    </row>
    <row r="1153" spans="1:28" x14ac:dyDescent="0.3">
      <c r="A1153" t="s">
        <v>1235</v>
      </c>
      <c r="B1153" s="1">
        <v>45728</v>
      </c>
      <c r="C1153" t="s">
        <v>77</v>
      </c>
      <c r="D1153" t="s">
        <v>60</v>
      </c>
      <c r="E1153" t="s">
        <v>56</v>
      </c>
      <c r="F1153" t="s">
        <v>49</v>
      </c>
      <c r="G1153" t="s">
        <v>25</v>
      </c>
      <c r="H1153" t="s">
        <v>50</v>
      </c>
      <c r="I1153" t="s">
        <v>27</v>
      </c>
      <c r="J1153">
        <v>15.4</v>
      </c>
      <c r="K1153">
        <v>48</v>
      </c>
      <c r="L1153" t="s">
        <v>28</v>
      </c>
      <c r="M1153">
        <v>1</v>
      </c>
      <c r="N1153">
        <v>4.4000000000000004</v>
      </c>
      <c r="O1153">
        <v>350</v>
      </c>
      <c r="P1153">
        <v>5390</v>
      </c>
      <c r="Q1153" t="s">
        <v>79</v>
      </c>
      <c r="R1153">
        <v>3</v>
      </c>
      <c r="S1153" t="s">
        <v>58</v>
      </c>
      <c r="T1153" t="s">
        <v>86</v>
      </c>
      <c r="U1153" t="str">
        <f>TRIM(CLEAN(tbl_Operations[[#This Row],[Location]]))</f>
        <v>Pune</v>
      </c>
      <c r="V1153" t="str">
        <f>TRIM(CLEAN(tbl_Operations[[#This Row],[Channel]]))</f>
        <v>Email</v>
      </c>
      <c r="W1153" t="str">
        <f t="shared" si="85"/>
        <v>Vendor Query</v>
      </c>
      <c r="X1153" t="str">
        <f t="shared" si="86"/>
        <v>Finance</v>
      </c>
      <c r="Y1153" t="str">
        <f t="shared" si="87"/>
        <v>Within SLA</v>
      </c>
      <c r="Z1153" t="str">
        <f t="shared" si="88"/>
        <v>Normal</v>
      </c>
      <c r="AA1153" t="str" cm="1">
        <f t="array" ref="AA1153">_xlfn.IFS(
J1153&lt;=K1153*0.5,"Excellent",
J1153&lt;=K1153,"Good",
J1153&lt;=K1153*1.5,"At Risk",
TRUE,"Critical"
)</f>
        <v>Excellent</v>
      </c>
      <c r="AB1153" t="str">
        <f t="shared" si="89"/>
        <v>Reworked</v>
      </c>
    </row>
    <row r="1154" spans="1:28" x14ac:dyDescent="0.3">
      <c r="A1154" t="s">
        <v>1236</v>
      </c>
      <c r="B1154" s="1">
        <v>45810</v>
      </c>
      <c r="C1154" t="s">
        <v>33</v>
      </c>
      <c r="D1154" t="s">
        <v>47</v>
      </c>
      <c r="E1154" t="s">
        <v>56</v>
      </c>
      <c r="F1154" t="s">
        <v>49</v>
      </c>
      <c r="G1154" t="s">
        <v>62</v>
      </c>
      <c r="H1154" t="s">
        <v>66</v>
      </c>
      <c r="I1154" t="s">
        <v>27</v>
      </c>
      <c r="J1154">
        <v>15</v>
      </c>
      <c r="K1154">
        <v>48</v>
      </c>
      <c r="L1154" t="s">
        <v>28</v>
      </c>
      <c r="M1154">
        <v>1</v>
      </c>
      <c r="N1154">
        <v>4.3</v>
      </c>
      <c r="O1154">
        <v>350</v>
      </c>
      <c r="P1154">
        <v>5250</v>
      </c>
      <c r="Q1154" t="s">
        <v>29</v>
      </c>
      <c r="R1154">
        <v>6</v>
      </c>
      <c r="S1154" t="s">
        <v>30</v>
      </c>
      <c r="T1154" t="s">
        <v>31</v>
      </c>
      <c r="U1154" t="str">
        <f>TRIM(CLEAN(tbl_Operations[[#This Row],[Location]]))</f>
        <v>Gurugram</v>
      </c>
      <c r="V1154" t="str">
        <f>TRIM(CLEAN(tbl_Operations[[#This Row],[Channel]]))</f>
        <v>Teams</v>
      </c>
      <c r="W1154" t="str">
        <f t="shared" ref="W1154:W1217" si="90">TRIM(CLEAN(E1154))</f>
        <v>Vendor Query</v>
      </c>
      <c r="X1154" t="str">
        <f t="shared" ref="X1154:X1217" si="91">PROPER(TRIM(CLEAN(C1154)))</f>
        <v>It</v>
      </c>
      <c r="Y1154" t="str">
        <f t="shared" ref="Y1154:Y1217" si="92">IF(J1154&lt;=K1154,"Within SLA","SLA Breach")</f>
        <v>Within SLA</v>
      </c>
      <c r="Z1154" t="str">
        <f t="shared" ref="Z1154:Z1217" si="93">IF(AND(F1154="Critical",Y1153="SLA Breach"),"Critical Risk","Normal")</f>
        <v>Normal</v>
      </c>
      <c r="AA1154" t="str" cm="1">
        <f t="array" ref="AA1154">_xlfn.IFS(
J1154&lt;=K1154*0.5,"Excellent",
J1154&lt;=K1154,"Good",
J1154&lt;=K1154*1.5,"At Risk",
TRUE,"Critical"
)</f>
        <v>Excellent</v>
      </c>
      <c r="AB1154" t="str">
        <f t="shared" ref="AB1154:AB1217" si="94">IF(M1154&gt;0,"Reworked","No Rework")</f>
        <v>Reworked</v>
      </c>
    </row>
    <row r="1155" spans="1:28" x14ac:dyDescent="0.3">
      <c r="A1155" t="s">
        <v>1237</v>
      </c>
      <c r="B1155" s="1">
        <v>45978</v>
      </c>
      <c r="C1155" t="s">
        <v>33</v>
      </c>
      <c r="D1155" t="s">
        <v>34</v>
      </c>
      <c r="E1155" t="s">
        <v>78</v>
      </c>
      <c r="F1155" t="s">
        <v>24</v>
      </c>
      <c r="G1155" t="s">
        <v>25</v>
      </c>
      <c r="H1155" t="s">
        <v>66</v>
      </c>
      <c r="I1155" t="s">
        <v>27</v>
      </c>
      <c r="J1155">
        <v>18.399999999999999</v>
      </c>
      <c r="K1155">
        <v>24</v>
      </c>
      <c r="L1155" t="s">
        <v>28</v>
      </c>
      <c r="M1155">
        <v>1</v>
      </c>
      <c r="N1155">
        <v>3.5</v>
      </c>
      <c r="O1155">
        <v>350</v>
      </c>
      <c r="P1155">
        <v>6440</v>
      </c>
      <c r="Q1155" t="s">
        <v>67</v>
      </c>
      <c r="R1155">
        <v>11</v>
      </c>
      <c r="S1155" t="s">
        <v>52</v>
      </c>
      <c r="T1155" t="s">
        <v>31</v>
      </c>
      <c r="U1155" t="str">
        <f>TRIM(CLEAN(tbl_Operations[[#This Row],[Location]]))</f>
        <v>Mumbai</v>
      </c>
      <c r="V1155" t="str">
        <f>TRIM(CLEAN(tbl_Operations[[#This Row],[Channel]]))</f>
        <v>Email</v>
      </c>
      <c r="W1155" t="str">
        <f t="shared" si="90"/>
        <v>Access Request</v>
      </c>
      <c r="X1155" t="str">
        <f t="shared" si="91"/>
        <v>It</v>
      </c>
      <c r="Y1155" t="str">
        <f t="shared" si="92"/>
        <v>Within SLA</v>
      </c>
      <c r="Z1155" t="str">
        <f t="shared" si="93"/>
        <v>Normal</v>
      </c>
      <c r="AA1155" t="str" cm="1">
        <f t="array" ref="AA1155">_xlfn.IFS(
J1155&lt;=K1155*0.5,"Excellent",
J1155&lt;=K1155,"Good",
J1155&lt;=K1155*1.5,"At Risk",
TRUE,"Critical"
)</f>
        <v>Good</v>
      </c>
      <c r="AB1155" t="str">
        <f t="shared" si="94"/>
        <v>Reworked</v>
      </c>
    </row>
    <row r="1156" spans="1:28" x14ac:dyDescent="0.3">
      <c r="A1156" t="s">
        <v>1238</v>
      </c>
      <c r="B1156" s="1">
        <v>45722</v>
      </c>
      <c r="C1156" t="s">
        <v>54</v>
      </c>
      <c r="D1156" t="s">
        <v>47</v>
      </c>
      <c r="E1156" t="s">
        <v>92</v>
      </c>
      <c r="F1156" t="s">
        <v>49</v>
      </c>
      <c r="G1156" t="s">
        <v>25</v>
      </c>
      <c r="H1156" t="s">
        <v>5095</v>
      </c>
      <c r="I1156" t="s">
        <v>27</v>
      </c>
      <c r="J1156">
        <v>5.8</v>
      </c>
      <c r="K1156">
        <v>48</v>
      </c>
      <c r="L1156" t="s">
        <v>28</v>
      </c>
      <c r="M1156">
        <v>1</v>
      </c>
      <c r="N1156">
        <v>4.5</v>
      </c>
      <c r="O1156">
        <v>400</v>
      </c>
      <c r="P1156">
        <v>2320</v>
      </c>
      <c r="Q1156" t="s">
        <v>79</v>
      </c>
      <c r="R1156">
        <v>3</v>
      </c>
      <c r="S1156" t="s">
        <v>58</v>
      </c>
      <c r="T1156" t="s">
        <v>84</v>
      </c>
      <c r="U1156" t="str">
        <f>TRIM(CLEAN(tbl_Operations[[#This Row],[Location]]))</f>
        <v>Gurugram</v>
      </c>
      <c r="V1156" t="str">
        <f>TRIM(CLEAN(tbl_Operations[[#This Row],[Channel]]))</f>
        <v>Email</v>
      </c>
      <c r="W1156" t="str">
        <f t="shared" si="90"/>
        <v>Report Request</v>
      </c>
      <c r="X1156" t="str">
        <f t="shared" si="91"/>
        <v>Hr</v>
      </c>
      <c r="Y1156" t="str">
        <f t="shared" si="92"/>
        <v>Within SLA</v>
      </c>
      <c r="Z1156" t="str">
        <f t="shared" si="93"/>
        <v>Normal</v>
      </c>
      <c r="AA1156" t="str" cm="1">
        <f t="array" ref="AA1156">_xlfn.IFS(
J1156&lt;=K1156*0.5,"Excellent",
J1156&lt;=K1156,"Good",
J1156&lt;=K1156*1.5,"At Risk",
TRUE,"Critical"
)</f>
        <v>Excellent</v>
      </c>
      <c r="AB1156" t="str">
        <f t="shared" si="94"/>
        <v>Reworked</v>
      </c>
    </row>
    <row r="1157" spans="1:28" x14ac:dyDescent="0.3">
      <c r="A1157" t="s">
        <v>1239</v>
      </c>
      <c r="B1157" s="1">
        <v>45977</v>
      </c>
      <c r="C1157" t="s">
        <v>54</v>
      </c>
      <c r="D1157" t="s">
        <v>41</v>
      </c>
      <c r="E1157" t="s">
        <v>92</v>
      </c>
      <c r="F1157" t="s">
        <v>24</v>
      </c>
      <c r="G1157" t="s">
        <v>81</v>
      </c>
      <c r="H1157" t="s">
        <v>26</v>
      </c>
      <c r="I1157" t="s">
        <v>27</v>
      </c>
      <c r="J1157">
        <v>20.399999999999999</v>
      </c>
      <c r="K1157">
        <v>24</v>
      </c>
      <c r="L1157" t="s">
        <v>28</v>
      </c>
      <c r="M1157">
        <v>0</v>
      </c>
      <c r="N1157">
        <v>4.4000000000000004</v>
      </c>
      <c r="O1157">
        <v>350</v>
      </c>
      <c r="P1157">
        <v>7140</v>
      </c>
      <c r="Q1157" t="s">
        <v>67</v>
      </c>
      <c r="R1157">
        <v>11</v>
      </c>
      <c r="S1157" t="s">
        <v>52</v>
      </c>
      <c r="T1157" t="s">
        <v>102</v>
      </c>
      <c r="U1157" t="str">
        <f>TRIM(CLEAN(tbl_Operations[[#This Row],[Location]]))</f>
        <v>Bengaluru</v>
      </c>
      <c r="V1157" t="str">
        <f>TRIM(CLEAN(tbl_Operations[[#This Row],[Channel]]))</f>
        <v>Phone</v>
      </c>
      <c r="W1157" t="str">
        <f t="shared" si="90"/>
        <v>Report Request</v>
      </c>
      <c r="X1157" t="str">
        <f t="shared" si="91"/>
        <v>Hr</v>
      </c>
      <c r="Y1157" t="str">
        <f t="shared" si="92"/>
        <v>Within SLA</v>
      </c>
      <c r="Z1157" t="str">
        <f t="shared" si="93"/>
        <v>Normal</v>
      </c>
      <c r="AA1157" t="str" cm="1">
        <f t="array" ref="AA1157">_xlfn.IFS(
J1157&lt;=K1157*0.5,"Excellent",
J1157&lt;=K1157,"Good",
J1157&lt;=K1157*1.5,"At Risk",
TRUE,"Critical"
)</f>
        <v>Good</v>
      </c>
      <c r="AB1157" t="str">
        <f t="shared" si="94"/>
        <v>No Rework</v>
      </c>
    </row>
    <row r="1158" spans="1:28" x14ac:dyDescent="0.3">
      <c r="A1158" t="s">
        <v>1240</v>
      </c>
      <c r="B1158" s="1">
        <v>45977</v>
      </c>
      <c r="C1158" t="s">
        <v>40</v>
      </c>
      <c r="D1158" t="s">
        <v>47</v>
      </c>
      <c r="E1158" t="s">
        <v>70</v>
      </c>
      <c r="F1158" t="s">
        <v>24</v>
      </c>
      <c r="G1158" t="s">
        <v>25</v>
      </c>
      <c r="H1158" t="s">
        <v>66</v>
      </c>
      <c r="I1158" t="s">
        <v>27</v>
      </c>
      <c r="J1158">
        <v>8.6999999999999993</v>
      </c>
      <c r="K1158">
        <v>24</v>
      </c>
      <c r="L1158" t="s">
        <v>28</v>
      </c>
      <c r="M1158">
        <v>0</v>
      </c>
      <c r="N1158">
        <v>4.0999999999999996</v>
      </c>
      <c r="O1158">
        <v>450</v>
      </c>
      <c r="P1158">
        <v>3915</v>
      </c>
      <c r="Q1158" t="s">
        <v>67</v>
      </c>
      <c r="R1158">
        <v>11</v>
      </c>
      <c r="S1158" t="s">
        <v>52</v>
      </c>
      <c r="T1158" t="s">
        <v>102</v>
      </c>
      <c r="U1158" t="str">
        <f>TRIM(CLEAN(tbl_Operations[[#This Row],[Location]]))</f>
        <v>Gurugram</v>
      </c>
      <c r="V1158" t="str">
        <f>TRIM(CLEAN(tbl_Operations[[#This Row],[Channel]]))</f>
        <v>Email</v>
      </c>
      <c r="W1158" t="str">
        <f t="shared" si="90"/>
        <v>Data Correction</v>
      </c>
      <c r="X1158" t="str">
        <f t="shared" si="91"/>
        <v>Procurement</v>
      </c>
      <c r="Y1158" t="str">
        <f t="shared" si="92"/>
        <v>Within SLA</v>
      </c>
      <c r="Z1158" t="str">
        <f t="shared" si="93"/>
        <v>Normal</v>
      </c>
      <c r="AA1158" t="str" cm="1">
        <f t="array" ref="AA1158">_xlfn.IFS(
J1158&lt;=K1158*0.5,"Excellent",
J1158&lt;=K1158,"Good",
J1158&lt;=K1158*1.5,"At Risk",
TRUE,"Critical"
)</f>
        <v>Excellent</v>
      </c>
      <c r="AB1158" t="str">
        <f t="shared" si="94"/>
        <v>No Rework</v>
      </c>
    </row>
    <row r="1159" spans="1:28" x14ac:dyDescent="0.3">
      <c r="A1159" t="s">
        <v>1241</v>
      </c>
      <c r="B1159" s="1">
        <v>45773</v>
      </c>
      <c r="C1159" t="s">
        <v>54</v>
      </c>
      <c r="D1159" t="s">
        <v>55</v>
      </c>
      <c r="E1159" t="s">
        <v>74</v>
      </c>
      <c r="F1159" t="s">
        <v>49</v>
      </c>
      <c r="G1159" t="s">
        <v>25</v>
      </c>
      <c r="H1159" t="s">
        <v>43</v>
      </c>
      <c r="I1159" t="s">
        <v>27</v>
      </c>
      <c r="J1159">
        <v>17.600000000000001</v>
      </c>
      <c r="K1159">
        <v>48</v>
      </c>
      <c r="L1159" t="s">
        <v>28</v>
      </c>
      <c r="M1159">
        <v>0</v>
      </c>
      <c r="N1159">
        <v>4.3</v>
      </c>
      <c r="O1159">
        <v>320</v>
      </c>
      <c r="P1159">
        <v>5632</v>
      </c>
      <c r="Q1159" t="s">
        <v>89</v>
      </c>
      <c r="R1159">
        <v>4</v>
      </c>
      <c r="S1159" t="s">
        <v>30</v>
      </c>
      <c r="T1159" t="s">
        <v>68</v>
      </c>
      <c r="U1159" t="str">
        <f>TRIM(CLEAN(tbl_Operations[[#This Row],[Location]]))</f>
        <v>Hyderabad</v>
      </c>
      <c r="V1159" t="str">
        <f>TRIM(CLEAN(tbl_Operations[[#This Row],[Channel]]))</f>
        <v>Email</v>
      </c>
      <c r="W1159" t="str">
        <f t="shared" si="90"/>
        <v>System Issue</v>
      </c>
      <c r="X1159" t="str">
        <f t="shared" si="91"/>
        <v>Hr</v>
      </c>
      <c r="Y1159" t="str">
        <f t="shared" si="92"/>
        <v>Within SLA</v>
      </c>
      <c r="Z1159" t="str">
        <f t="shared" si="93"/>
        <v>Normal</v>
      </c>
      <c r="AA1159" t="str" cm="1">
        <f t="array" ref="AA1159">_xlfn.IFS(
J1159&lt;=K1159*0.5,"Excellent",
J1159&lt;=K1159,"Good",
J1159&lt;=K1159*1.5,"At Risk",
TRUE,"Critical"
)</f>
        <v>Excellent</v>
      </c>
      <c r="AB1159" t="str">
        <f t="shared" si="94"/>
        <v>No Rework</v>
      </c>
    </row>
    <row r="1160" spans="1:28" x14ac:dyDescent="0.3">
      <c r="A1160" t="s">
        <v>1242</v>
      </c>
      <c r="B1160" s="1">
        <v>45939</v>
      </c>
      <c r="C1160" t="s">
        <v>77</v>
      </c>
      <c r="D1160" t="s">
        <v>73</v>
      </c>
      <c r="E1160" t="s">
        <v>78</v>
      </c>
      <c r="F1160" t="s">
        <v>24</v>
      </c>
      <c r="G1160" t="s">
        <v>42</v>
      </c>
      <c r="H1160" t="s">
        <v>43</v>
      </c>
      <c r="I1160" t="s">
        <v>27</v>
      </c>
      <c r="J1160">
        <v>13.2</v>
      </c>
      <c r="K1160">
        <v>24</v>
      </c>
      <c r="L1160" t="s">
        <v>28</v>
      </c>
      <c r="M1160">
        <v>0</v>
      </c>
      <c r="N1160">
        <v>4.7</v>
      </c>
      <c r="O1160">
        <v>280</v>
      </c>
      <c r="P1160">
        <v>3696</v>
      </c>
      <c r="Q1160" t="s">
        <v>51</v>
      </c>
      <c r="R1160">
        <v>10</v>
      </c>
      <c r="S1160" t="s">
        <v>52</v>
      </c>
      <c r="T1160" t="s">
        <v>84</v>
      </c>
      <c r="U1160" t="str">
        <f>TRIM(CLEAN(tbl_Operations[[#This Row],[Location]]))</f>
        <v>Chennai</v>
      </c>
      <c r="V1160" t="str">
        <f>TRIM(CLEAN(tbl_Operations[[#This Row],[Channel]]))</f>
        <v>Portal</v>
      </c>
      <c r="W1160" t="str">
        <f t="shared" si="90"/>
        <v>Access Request</v>
      </c>
      <c r="X1160" t="str">
        <f t="shared" si="91"/>
        <v>Finance</v>
      </c>
      <c r="Y1160" t="str">
        <f t="shared" si="92"/>
        <v>Within SLA</v>
      </c>
      <c r="Z1160" t="str">
        <f t="shared" si="93"/>
        <v>Normal</v>
      </c>
      <c r="AA1160" t="str" cm="1">
        <f t="array" ref="AA1160">_xlfn.IFS(
J1160&lt;=K1160*0.5,"Excellent",
J1160&lt;=K1160,"Good",
J1160&lt;=K1160*1.5,"At Risk",
TRUE,"Critical"
)</f>
        <v>Good</v>
      </c>
      <c r="AB1160" t="str">
        <f t="shared" si="94"/>
        <v>No Rework</v>
      </c>
    </row>
    <row r="1161" spans="1:28" x14ac:dyDescent="0.3">
      <c r="A1161" t="s">
        <v>1243</v>
      </c>
      <c r="B1161" s="1">
        <v>45950</v>
      </c>
      <c r="C1161" t="s">
        <v>21</v>
      </c>
      <c r="D1161" t="s">
        <v>22</v>
      </c>
      <c r="E1161" t="s">
        <v>78</v>
      </c>
      <c r="F1161" t="s">
        <v>24</v>
      </c>
      <c r="G1161" t="s">
        <v>81</v>
      </c>
      <c r="H1161" t="s">
        <v>75</v>
      </c>
      <c r="I1161" t="s">
        <v>27</v>
      </c>
      <c r="J1161">
        <v>9.1999999999999993</v>
      </c>
      <c r="K1161">
        <v>24</v>
      </c>
      <c r="L1161" t="s">
        <v>28</v>
      </c>
      <c r="M1161">
        <v>0</v>
      </c>
      <c r="N1161">
        <v>4.8</v>
      </c>
      <c r="O1161">
        <v>320</v>
      </c>
      <c r="P1161">
        <v>2944</v>
      </c>
      <c r="Q1161" t="s">
        <v>51</v>
      </c>
      <c r="R1161">
        <v>10</v>
      </c>
      <c r="S1161" t="s">
        <v>52</v>
      </c>
      <c r="T1161" t="s">
        <v>31</v>
      </c>
      <c r="U1161" t="str">
        <f>TRIM(CLEAN(tbl_Operations[[#This Row],[Location]]))</f>
        <v>Noida</v>
      </c>
      <c r="V1161" t="str">
        <f>TRIM(CLEAN(tbl_Operations[[#This Row],[Channel]]))</f>
        <v>Phone</v>
      </c>
      <c r="W1161" t="str">
        <f t="shared" si="90"/>
        <v>Access Request</v>
      </c>
      <c r="X1161" t="str">
        <f t="shared" si="91"/>
        <v>Customer Support</v>
      </c>
      <c r="Y1161" t="str">
        <f t="shared" si="92"/>
        <v>Within SLA</v>
      </c>
      <c r="Z1161" t="str">
        <f t="shared" si="93"/>
        <v>Normal</v>
      </c>
      <c r="AA1161" t="str" cm="1">
        <f t="array" ref="AA1161">_xlfn.IFS(
J1161&lt;=K1161*0.5,"Excellent",
J1161&lt;=K1161,"Good",
J1161&lt;=K1161*1.5,"At Risk",
TRUE,"Critical"
)</f>
        <v>Excellent</v>
      </c>
      <c r="AB1161" t="str">
        <f t="shared" si="94"/>
        <v>No Rework</v>
      </c>
    </row>
    <row r="1162" spans="1:28" x14ac:dyDescent="0.3">
      <c r="A1162" t="s">
        <v>1244</v>
      </c>
      <c r="B1162" s="1">
        <v>45724</v>
      </c>
      <c r="C1162" t="s">
        <v>21</v>
      </c>
      <c r="D1162" t="s">
        <v>22</v>
      </c>
      <c r="E1162" t="s">
        <v>35</v>
      </c>
      <c r="F1162" t="s">
        <v>24</v>
      </c>
      <c r="G1162" t="s">
        <v>42</v>
      </c>
      <c r="H1162" t="s">
        <v>75</v>
      </c>
      <c r="I1162" t="s">
        <v>27</v>
      </c>
      <c r="J1162">
        <v>10.7</v>
      </c>
      <c r="K1162">
        <v>24</v>
      </c>
      <c r="L1162" t="s">
        <v>28</v>
      </c>
      <c r="M1162">
        <v>1</v>
      </c>
      <c r="N1162">
        <v>4.7</v>
      </c>
      <c r="O1162">
        <v>400</v>
      </c>
      <c r="P1162">
        <v>4280</v>
      </c>
      <c r="Q1162" t="s">
        <v>79</v>
      </c>
      <c r="R1162">
        <v>3</v>
      </c>
      <c r="S1162" t="s">
        <v>58</v>
      </c>
      <c r="T1162" t="s">
        <v>68</v>
      </c>
      <c r="U1162" t="str">
        <f>TRIM(CLEAN(tbl_Operations[[#This Row],[Location]]))</f>
        <v>Noida</v>
      </c>
      <c r="V1162" t="str">
        <f>TRIM(CLEAN(tbl_Operations[[#This Row],[Channel]]))</f>
        <v>Portal</v>
      </c>
      <c r="W1162" t="str">
        <f t="shared" si="90"/>
        <v>Employee Query</v>
      </c>
      <c r="X1162" t="str">
        <f t="shared" si="91"/>
        <v>Customer Support</v>
      </c>
      <c r="Y1162" t="str">
        <f t="shared" si="92"/>
        <v>Within SLA</v>
      </c>
      <c r="Z1162" t="str">
        <f t="shared" si="93"/>
        <v>Normal</v>
      </c>
      <c r="AA1162" t="str" cm="1">
        <f t="array" ref="AA1162">_xlfn.IFS(
J1162&lt;=K1162*0.5,"Excellent",
J1162&lt;=K1162,"Good",
J1162&lt;=K1162*1.5,"At Risk",
TRUE,"Critical"
)</f>
        <v>Excellent</v>
      </c>
      <c r="AB1162" t="str">
        <f t="shared" si="94"/>
        <v>Reworked</v>
      </c>
    </row>
    <row r="1163" spans="1:28" x14ac:dyDescent="0.3">
      <c r="A1163" t="s">
        <v>1245</v>
      </c>
      <c r="B1163" s="1">
        <v>45797</v>
      </c>
      <c r="C1163" t="s">
        <v>33</v>
      </c>
      <c r="D1163" t="s">
        <v>22</v>
      </c>
      <c r="E1163" t="s">
        <v>23</v>
      </c>
      <c r="F1163" t="s">
        <v>61</v>
      </c>
      <c r="G1163" t="s">
        <v>42</v>
      </c>
      <c r="H1163" t="s">
        <v>75</v>
      </c>
      <c r="I1163" t="s">
        <v>27</v>
      </c>
      <c r="J1163">
        <v>10.3</v>
      </c>
      <c r="K1163">
        <v>12</v>
      </c>
      <c r="L1163" t="s">
        <v>28</v>
      </c>
      <c r="M1163">
        <v>1</v>
      </c>
      <c r="N1163">
        <v>4.2</v>
      </c>
      <c r="O1163">
        <v>350</v>
      </c>
      <c r="P1163">
        <v>3605</v>
      </c>
      <c r="Q1163" t="s">
        <v>44</v>
      </c>
      <c r="R1163">
        <v>5</v>
      </c>
      <c r="S1163" t="s">
        <v>30</v>
      </c>
      <c r="T1163" t="s">
        <v>38</v>
      </c>
      <c r="U1163" t="str">
        <f>TRIM(CLEAN(tbl_Operations[[#This Row],[Location]]))</f>
        <v>Noida</v>
      </c>
      <c r="V1163" t="str">
        <f>TRIM(CLEAN(tbl_Operations[[#This Row],[Channel]]))</f>
        <v>Portal</v>
      </c>
      <c r="W1163" t="str">
        <f t="shared" si="90"/>
        <v>Invoice Query</v>
      </c>
      <c r="X1163" t="str">
        <f t="shared" si="91"/>
        <v>It</v>
      </c>
      <c r="Y1163" t="str">
        <f t="shared" si="92"/>
        <v>Within SLA</v>
      </c>
      <c r="Z1163" t="str">
        <f t="shared" si="93"/>
        <v>Normal</v>
      </c>
      <c r="AA1163" t="str" cm="1">
        <f t="array" ref="AA1163">_xlfn.IFS(
J1163&lt;=K1163*0.5,"Excellent",
J1163&lt;=K1163,"Good",
J1163&lt;=K1163*1.5,"At Risk",
TRUE,"Critical"
)</f>
        <v>Good</v>
      </c>
      <c r="AB1163" t="str">
        <f t="shared" si="94"/>
        <v>Reworked</v>
      </c>
    </row>
    <row r="1164" spans="1:28" x14ac:dyDescent="0.3">
      <c r="A1164" t="s">
        <v>1246</v>
      </c>
      <c r="B1164" s="1">
        <v>45679</v>
      </c>
      <c r="C1164" t="s">
        <v>77</v>
      </c>
      <c r="D1164" t="s">
        <v>41</v>
      </c>
      <c r="E1164" t="s">
        <v>78</v>
      </c>
      <c r="F1164" t="s">
        <v>24</v>
      </c>
      <c r="G1164" t="s">
        <v>25</v>
      </c>
      <c r="H1164" t="s">
        <v>50</v>
      </c>
      <c r="I1164" t="s">
        <v>27</v>
      </c>
      <c r="J1164">
        <v>9.5</v>
      </c>
      <c r="K1164">
        <v>24</v>
      </c>
      <c r="L1164" t="s">
        <v>28</v>
      </c>
      <c r="M1164">
        <v>0</v>
      </c>
      <c r="N1164">
        <v>4.9000000000000004</v>
      </c>
      <c r="O1164">
        <v>350</v>
      </c>
      <c r="P1164">
        <v>3325</v>
      </c>
      <c r="Q1164" t="s">
        <v>64</v>
      </c>
      <c r="R1164">
        <v>1</v>
      </c>
      <c r="S1164" t="s">
        <v>58</v>
      </c>
      <c r="T1164" t="s">
        <v>86</v>
      </c>
      <c r="U1164" t="str">
        <f>TRIM(CLEAN(tbl_Operations[[#This Row],[Location]]))</f>
        <v>Bengaluru</v>
      </c>
      <c r="V1164" t="str">
        <f>TRIM(CLEAN(tbl_Operations[[#This Row],[Channel]]))</f>
        <v>Email</v>
      </c>
      <c r="W1164" t="str">
        <f t="shared" si="90"/>
        <v>Access Request</v>
      </c>
      <c r="X1164" t="str">
        <f t="shared" si="91"/>
        <v>Finance</v>
      </c>
      <c r="Y1164" t="str">
        <f t="shared" si="92"/>
        <v>Within SLA</v>
      </c>
      <c r="Z1164" t="str">
        <f t="shared" si="93"/>
        <v>Normal</v>
      </c>
      <c r="AA1164" t="str" cm="1">
        <f t="array" ref="AA1164">_xlfn.IFS(
J1164&lt;=K1164*0.5,"Excellent",
J1164&lt;=K1164,"Good",
J1164&lt;=K1164*1.5,"At Risk",
TRUE,"Critical"
)</f>
        <v>Excellent</v>
      </c>
      <c r="AB1164" t="str">
        <f t="shared" si="94"/>
        <v>No Rework</v>
      </c>
    </row>
    <row r="1165" spans="1:28" x14ac:dyDescent="0.3">
      <c r="A1165" t="s">
        <v>1247</v>
      </c>
      <c r="B1165" s="1">
        <v>45867</v>
      </c>
      <c r="C1165" t="s">
        <v>54</v>
      </c>
      <c r="D1165" t="s">
        <v>60</v>
      </c>
      <c r="E1165" t="s">
        <v>74</v>
      </c>
      <c r="F1165" t="s">
        <v>24</v>
      </c>
      <c r="G1165" t="s">
        <v>25</v>
      </c>
      <c r="H1165" t="s">
        <v>50</v>
      </c>
      <c r="I1165" t="s">
        <v>27</v>
      </c>
      <c r="J1165">
        <v>1.1000000000000001</v>
      </c>
      <c r="K1165">
        <v>24</v>
      </c>
      <c r="L1165" t="s">
        <v>28</v>
      </c>
      <c r="M1165">
        <v>0</v>
      </c>
      <c r="N1165">
        <v>4.8</v>
      </c>
      <c r="O1165">
        <v>280</v>
      </c>
      <c r="P1165">
        <v>308</v>
      </c>
      <c r="Q1165" t="s">
        <v>114</v>
      </c>
      <c r="R1165">
        <v>7</v>
      </c>
      <c r="S1165" t="s">
        <v>37</v>
      </c>
      <c r="T1165" t="s">
        <v>38</v>
      </c>
      <c r="U1165" t="str">
        <f>TRIM(CLEAN(tbl_Operations[[#This Row],[Location]]))</f>
        <v>Pune</v>
      </c>
      <c r="V1165" t="str">
        <f>TRIM(CLEAN(tbl_Operations[[#This Row],[Channel]]))</f>
        <v>Email</v>
      </c>
      <c r="W1165" t="str">
        <f t="shared" si="90"/>
        <v>System Issue</v>
      </c>
      <c r="X1165" t="str">
        <f t="shared" si="91"/>
        <v>Hr</v>
      </c>
      <c r="Y1165" t="str">
        <f t="shared" si="92"/>
        <v>Within SLA</v>
      </c>
      <c r="Z1165" t="str">
        <f t="shared" si="93"/>
        <v>Normal</v>
      </c>
      <c r="AA1165" t="str" cm="1">
        <f t="array" ref="AA1165">_xlfn.IFS(
J1165&lt;=K1165*0.5,"Excellent",
J1165&lt;=K1165,"Good",
J1165&lt;=K1165*1.5,"At Risk",
TRUE,"Critical"
)</f>
        <v>Excellent</v>
      </c>
      <c r="AB1165" t="str">
        <f t="shared" si="94"/>
        <v>No Rework</v>
      </c>
    </row>
    <row r="1166" spans="1:28" x14ac:dyDescent="0.3">
      <c r="A1166" t="s">
        <v>1248</v>
      </c>
      <c r="B1166" s="1">
        <v>45883</v>
      </c>
      <c r="C1166" t="s">
        <v>33</v>
      </c>
      <c r="D1166" t="s">
        <v>73</v>
      </c>
      <c r="E1166" t="s">
        <v>74</v>
      </c>
      <c r="F1166" t="s">
        <v>24</v>
      </c>
      <c r="G1166" t="s">
        <v>81</v>
      </c>
      <c r="H1166" t="s">
        <v>66</v>
      </c>
      <c r="I1166" t="s">
        <v>88</v>
      </c>
      <c r="J1166">
        <v>2.4</v>
      </c>
      <c r="K1166">
        <v>24</v>
      </c>
      <c r="L1166" t="s">
        <v>28</v>
      </c>
      <c r="M1166">
        <v>1</v>
      </c>
      <c r="N1166">
        <v>3.9</v>
      </c>
      <c r="O1166">
        <v>320</v>
      </c>
      <c r="P1166">
        <v>768</v>
      </c>
      <c r="Q1166" t="s">
        <v>36</v>
      </c>
      <c r="R1166">
        <v>8</v>
      </c>
      <c r="S1166" t="s">
        <v>37</v>
      </c>
      <c r="T1166" t="s">
        <v>84</v>
      </c>
      <c r="U1166" t="str">
        <f>TRIM(CLEAN(tbl_Operations[[#This Row],[Location]]))</f>
        <v>Chennai</v>
      </c>
      <c r="V1166" t="str">
        <f>TRIM(CLEAN(tbl_Operations[[#This Row],[Channel]]))</f>
        <v>Phone</v>
      </c>
      <c r="W1166" t="str">
        <f t="shared" si="90"/>
        <v>System Issue</v>
      </c>
      <c r="X1166" t="str">
        <f t="shared" si="91"/>
        <v>It</v>
      </c>
      <c r="Y1166" t="str">
        <f t="shared" si="92"/>
        <v>Within SLA</v>
      </c>
      <c r="Z1166" t="str">
        <f t="shared" si="93"/>
        <v>Normal</v>
      </c>
      <c r="AA1166" t="str" cm="1">
        <f t="array" ref="AA1166">_xlfn.IFS(
J1166&lt;=K1166*0.5,"Excellent",
J1166&lt;=K1166,"Good",
J1166&lt;=K1166*1.5,"At Risk",
TRUE,"Critical"
)</f>
        <v>Excellent</v>
      </c>
      <c r="AB1166" t="str">
        <f t="shared" si="94"/>
        <v>Reworked</v>
      </c>
    </row>
    <row r="1167" spans="1:28" x14ac:dyDescent="0.3">
      <c r="A1167" t="s">
        <v>1249</v>
      </c>
      <c r="B1167" s="1">
        <v>45802</v>
      </c>
      <c r="C1167" t="s">
        <v>40</v>
      </c>
      <c r="D1167" t="s">
        <v>22</v>
      </c>
      <c r="E1167" t="s">
        <v>35</v>
      </c>
      <c r="F1167" t="s">
        <v>49</v>
      </c>
      <c r="G1167" t="s">
        <v>25</v>
      </c>
      <c r="H1167" t="s">
        <v>66</v>
      </c>
      <c r="I1167" t="s">
        <v>27</v>
      </c>
      <c r="J1167">
        <v>13.4</v>
      </c>
      <c r="K1167">
        <v>48</v>
      </c>
      <c r="L1167" t="s">
        <v>28</v>
      </c>
      <c r="M1167">
        <v>0</v>
      </c>
      <c r="N1167">
        <v>4.4000000000000004</v>
      </c>
      <c r="O1167">
        <v>350</v>
      </c>
      <c r="P1167">
        <v>4690</v>
      </c>
      <c r="Q1167" t="s">
        <v>44</v>
      </c>
      <c r="R1167">
        <v>5</v>
      </c>
      <c r="S1167" t="s">
        <v>30</v>
      </c>
      <c r="T1167" t="s">
        <v>102</v>
      </c>
      <c r="U1167" t="str">
        <f>TRIM(CLEAN(tbl_Operations[[#This Row],[Location]]))</f>
        <v>Noida</v>
      </c>
      <c r="V1167" t="str">
        <f>TRIM(CLEAN(tbl_Operations[[#This Row],[Channel]]))</f>
        <v>Email</v>
      </c>
      <c r="W1167" t="str">
        <f t="shared" si="90"/>
        <v>Employee Query</v>
      </c>
      <c r="X1167" t="str">
        <f t="shared" si="91"/>
        <v>Procurement</v>
      </c>
      <c r="Y1167" t="str">
        <f t="shared" si="92"/>
        <v>Within SLA</v>
      </c>
      <c r="Z1167" t="str">
        <f t="shared" si="93"/>
        <v>Normal</v>
      </c>
      <c r="AA1167" t="str" cm="1">
        <f t="array" ref="AA1167">_xlfn.IFS(
J1167&lt;=K1167*0.5,"Excellent",
J1167&lt;=K1167,"Good",
J1167&lt;=K1167*1.5,"At Risk",
TRUE,"Critical"
)</f>
        <v>Excellent</v>
      </c>
      <c r="AB1167" t="str">
        <f t="shared" si="94"/>
        <v>No Rework</v>
      </c>
    </row>
    <row r="1168" spans="1:28" x14ac:dyDescent="0.3">
      <c r="A1168" t="s">
        <v>1250</v>
      </c>
      <c r="B1168" s="1">
        <v>45886</v>
      </c>
      <c r="C1168" t="s">
        <v>77</v>
      </c>
      <c r="D1168" t="s">
        <v>22</v>
      </c>
      <c r="E1168" t="s">
        <v>92</v>
      </c>
      <c r="F1168" t="s">
        <v>24</v>
      </c>
      <c r="G1168" t="s">
        <v>25</v>
      </c>
      <c r="H1168" t="s">
        <v>66</v>
      </c>
      <c r="I1168" t="s">
        <v>88</v>
      </c>
      <c r="J1168">
        <v>36.200000000000003</v>
      </c>
      <c r="K1168">
        <v>24</v>
      </c>
      <c r="L1168" t="s">
        <v>63</v>
      </c>
      <c r="M1168">
        <v>1</v>
      </c>
      <c r="N1168">
        <v>3.5</v>
      </c>
      <c r="O1168">
        <v>280</v>
      </c>
      <c r="P1168">
        <v>10136</v>
      </c>
      <c r="Q1168" t="s">
        <v>36</v>
      </c>
      <c r="R1168">
        <v>8</v>
      </c>
      <c r="S1168" t="s">
        <v>37</v>
      </c>
      <c r="T1168" t="s">
        <v>102</v>
      </c>
      <c r="U1168" t="str">
        <f>TRIM(CLEAN(tbl_Operations[[#This Row],[Location]]))</f>
        <v>Noida</v>
      </c>
      <c r="V1168" t="str">
        <f>TRIM(CLEAN(tbl_Operations[[#This Row],[Channel]]))</f>
        <v>Email</v>
      </c>
      <c r="W1168" t="str">
        <f t="shared" si="90"/>
        <v>Report Request</v>
      </c>
      <c r="X1168" t="str">
        <f t="shared" si="91"/>
        <v>Finance</v>
      </c>
      <c r="Y1168" t="str">
        <f t="shared" si="92"/>
        <v>SLA Breach</v>
      </c>
      <c r="Z1168" t="str">
        <f t="shared" si="93"/>
        <v>Normal</v>
      </c>
      <c r="AA1168" t="str" cm="1">
        <f t="array" ref="AA1168">_xlfn.IFS(
J1168&lt;=K1168*0.5,"Excellent",
J1168&lt;=K1168,"Good",
J1168&lt;=K1168*1.5,"At Risk",
TRUE,"Critical"
)</f>
        <v>Critical</v>
      </c>
      <c r="AB1168" t="str">
        <f t="shared" si="94"/>
        <v>Reworked</v>
      </c>
    </row>
    <row r="1169" spans="1:28" x14ac:dyDescent="0.3">
      <c r="A1169" t="s">
        <v>1251</v>
      </c>
      <c r="B1169" s="1">
        <v>45910</v>
      </c>
      <c r="C1169" t="s">
        <v>54</v>
      </c>
      <c r="D1169" t="s">
        <v>22</v>
      </c>
      <c r="E1169" t="s">
        <v>56</v>
      </c>
      <c r="F1169" t="s">
        <v>146</v>
      </c>
      <c r="G1169" t="s">
        <v>25</v>
      </c>
      <c r="H1169" t="s">
        <v>43</v>
      </c>
      <c r="I1169" t="s">
        <v>27</v>
      </c>
      <c r="J1169">
        <v>10</v>
      </c>
      <c r="K1169">
        <v>4</v>
      </c>
      <c r="L1169" t="s">
        <v>63</v>
      </c>
      <c r="M1169">
        <v>1</v>
      </c>
      <c r="N1169">
        <v>3.9</v>
      </c>
      <c r="O1169">
        <v>280</v>
      </c>
      <c r="P1169">
        <v>2800</v>
      </c>
      <c r="Q1169" t="s">
        <v>83</v>
      </c>
      <c r="R1169">
        <v>9</v>
      </c>
      <c r="S1169" t="s">
        <v>37</v>
      </c>
      <c r="T1169" t="s">
        <v>86</v>
      </c>
      <c r="U1169" t="str">
        <f>TRIM(CLEAN(tbl_Operations[[#This Row],[Location]]))</f>
        <v>Noida</v>
      </c>
      <c r="V1169" t="str">
        <f>TRIM(CLEAN(tbl_Operations[[#This Row],[Channel]]))</f>
        <v>Email</v>
      </c>
      <c r="W1169" t="str">
        <f t="shared" si="90"/>
        <v>Vendor Query</v>
      </c>
      <c r="X1169" t="str">
        <f t="shared" si="91"/>
        <v>Hr</v>
      </c>
      <c r="Y1169" t="str">
        <f t="shared" si="92"/>
        <v>SLA Breach</v>
      </c>
      <c r="Z1169" t="str">
        <f t="shared" si="93"/>
        <v>Critical Risk</v>
      </c>
      <c r="AA1169" t="str" cm="1">
        <f t="array" ref="AA1169">_xlfn.IFS(
J1169&lt;=K1169*0.5,"Excellent",
J1169&lt;=K1169,"Good",
J1169&lt;=K1169*1.5,"At Risk",
TRUE,"Critical"
)</f>
        <v>Critical</v>
      </c>
      <c r="AB1169" t="str">
        <f t="shared" si="94"/>
        <v>Reworked</v>
      </c>
    </row>
    <row r="1170" spans="1:28" x14ac:dyDescent="0.3">
      <c r="A1170" t="s">
        <v>1252</v>
      </c>
      <c r="B1170" s="1">
        <v>46019</v>
      </c>
      <c r="C1170" t="s">
        <v>54</v>
      </c>
      <c r="D1170" t="s">
        <v>73</v>
      </c>
      <c r="E1170" t="s">
        <v>56</v>
      </c>
      <c r="F1170" t="s">
        <v>49</v>
      </c>
      <c r="G1170" t="s">
        <v>25</v>
      </c>
      <c r="H1170" t="s">
        <v>50</v>
      </c>
      <c r="I1170" t="s">
        <v>88</v>
      </c>
      <c r="J1170">
        <v>34.200000000000003</v>
      </c>
      <c r="K1170">
        <v>48</v>
      </c>
      <c r="L1170" t="s">
        <v>28</v>
      </c>
      <c r="M1170">
        <v>2</v>
      </c>
      <c r="N1170">
        <v>3.4</v>
      </c>
      <c r="O1170">
        <v>450</v>
      </c>
      <c r="P1170">
        <v>15390</v>
      </c>
      <c r="Q1170" t="s">
        <v>71</v>
      </c>
      <c r="R1170">
        <v>12</v>
      </c>
      <c r="S1170" t="s">
        <v>52</v>
      </c>
      <c r="T1170" t="s">
        <v>102</v>
      </c>
      <c r="U1170" t="str">
        <f>TRIM(CLEAN(tbl_Operations[[#This Row],[Location]]))</f>
        <v>Chennai</v>
      </c>
      <c r="V1170" t="str">
        <f>TRIM(CLEAN(tbl_Operations[[#This Row],[Channel]]))</f>
        <v>Email</v>
      </c>
      <c r="W1170" t="str">
        <f t="shared" si="90"/>
        <v>Vendor Query</v>
      </c>
      <c r="X1170" t="str">
        <f t="shared" si="91"/>
        <v>Hr</v>
      </c>
      <c r="Y1170" t="str">
        <f t="shared" si="92"/>
        <v>Within SLA</v>
      </c>
      <c r="Z1170" t="str">
        <f t="shared" si="93"/>
        <v>Normal</v>
      </c>
      <c r="AA1170" t="str" cm="1">
        <f t="array" ref="AA1170">_xlfn.IFS(
J1170&lt;=K1170*0.5,"Excellent",
J1170&lt;=K1170,"Good",
J1170&lt;=K1170*1.5,"At Risk",
TRUE,"Critical"
)</f>
        <v>Good</v>
      </c>
      <c r="AB1170" t="str">
        <f t="shared" si="94"/>
        <v>Reworked</v>
      </c>
    </row>
    <row r="1171" spans="1:28" x14ac:dyDescent="0.3">
      <c r="A1171" t="s">
        <v>1253</v>
      </c>
      <c r="B1171" s="1">
        <v>45946</v>
      </c>
      <c r="C1171" t="s">
        <v>21</v>
      </c>
      <c r="D1171" t="s">
        <v>22</v>
      </c>
      <c r="E1171" t="s">
        <v>48</v>
      </c>
      <c r="F1171" t="s">
        <v>49</v>
      </c>
      <c r="G1171" t="s">
        <v>62</v>
      </c>
      <c r="H1171" t="s">
        <v>75</v>
      </c>
      <c r="I1171" t="s">
        <v>27</v>
      </c>
      <c r="J1171">
        <v>8.9</v>
      </c>
      <c r="K1171">
        <v>48</v>
      </c>
      <c r="L1171" t="s">
        <v>28</v>
      </c>
      <c r="M1171">
        <v>0</v>
      </c>
      <c r="N1171">
        <v>4.5</v>
      </c>
      <c r="O1171">
        <v>350</v>
      </c>
      <c r="P1171">
        <v>3115</v>
      </c>
      <c r="Q1171" t="s">
        <v>51</v>
      </c>
      <c r="R1171">
        <v>10</v>
      </c>
      <c r="S1171" t="s">
        <v>52</v>
      </c>
      <c r="T1171" t="s">
        <v>84</v>
      </c>
      <c r="U1171" t="str">
        <f>TRIM(CLEAN(tbl_Operations[[#This Row],[Location]]))</f>
        <v>Noida</v>
      </c>
      <c r="V1171" t="str">
        <f>TRIM(CLEAN(tbl_Operations[[#This Row],[Channel]]))</f>
        <v>Teams</v>
      </c>
      <c r="W1171" t="str">
        <f t="shared" si="90"/>
        <v>Compliance Request</v>
      </c>
      <c r="X1171" t="str">
        <f t="shared" si="91"/>
        <v>Customer Support</v>
      </c>
      <c r="Y1171" t="str">
        <f t="shared" si="92"/>
        <v>Within SLA</v>
      </c>
      <c r="Z1171" t="str">
        <f t="shared" si="93"/>
        <v>Normal</v>
      </c>
      <c r="AA1171" t="str" cm="1">
        <f t="array" ref="AA1171">_xlfn.IFS(
J1171&lt;=K1171*0.5,"Excellent",
J1171&lt;=K1171,"Good",
J1171&lt;=K1171*1.5,"At Risk",
TRUE,"Critical"
)</f>
        <v>Excellent</v>
      </c>
      <c r="AB1171" t="str">
        <f t="shared" si="94"/>
        <v>No Rework</v>
      </c>
    </row>
    <row r="1172" spans="1:28" x14ac:dyDescent="0.3">
      <c r="A1172" t="s">
        <v>1254</v>
      </c>
      <c r="B1172" s="1">
        <v>45775</v>
      </c>
      <c r="C1172" t="s">
        <v>77</v>
      </c>
      <c r="D1172" t="s">
        <v>55</v>
      </c>
      <c r="E1172" t="s">
        <v>35</v>
      </c>
      <c r="F1172" t="s">
        <v>49</v>
      </c>
      <c r="G1172" t="s">
        <v>25</v>
      </c>
      <c r="H1172" t="s">
        <v>75</v>
      </c>
      <c r="I1172" t="s">
        <v>27</v>
      </c>
      <c r="J1172">
        <v>24.4</v>
      </c>
      <c r="K1172">
        <v>48</v>
      </c>
      <c r="L1172" t="s">
        <v>28</v>
      </c>
      <c r="M1172">
        <v>1</v>
      </c>
      <c r="N1172">
        <v>4.0999999999999996</v>
      </c>
      <c r="O1172">
        <v>320</v>
      </c>
      <c r="P1172">
        <v>7808</v>
      </c>
      <c r="Q1172" t="s">
        <v>89</v>
      </c>
      <c r="R1172">
        <v>4</v>
      </c>
      <c r="S1172" t="s">
        <v>30</v>
      </c>
      <c r="T1172" t="s">
        <v>31</v>
      </c>
      <c r="U1172" t="str">
        <f>TRIM(CLEAN(tbl_Operations[[#This Row],[Location]]))</f>
        <v>Hyderabad</v>
      </c>
      <c r="V1172" t="str">
        <f>TRIM(CLEAN(tbl_Operations[[#This Row],[Channel]]))</f>
        <v>Email</v>
      </c>
      <c r="W1172" t="str">
        <f t="shared" si="90"/>
        <v>Employee Query</v>
      </c>
      <c r="X1172" t="str">
        <f t="shared" si="91"/>
        <v>Finance</v>
      </c>
      <c r="Y1172" t="str">
        <f t="shared" si="92"/>
        <v>Within SLA</v>
      </c>
      <c r="Z1172" t="str">
        <f t="shared" si="93"/>
        <v>Normal</v>
      </c>
      <c r="AA1172" t="str" cm="1">
        <f t="array" ref="AA1172">_xlfn.IFS(
J1172&lt;=K1172*0.5,"Excellent",
J1172&lt;=K1172,"Good",
J1172&lt;=K1172*1.5,"At Risk",
TRUE,"Critical"
)</f>
        <v>Good</v>
      </c>
      <c r="AB1172" t="str">
        <f t="shared" si="94"/>
        <v>Reworked</v>
      </c>
    </row>
    <row r="1173" spans="1:28" x14ac:dyDescent="0.3">
      <c r="A1173" t="s">
        <v>1255</v>
      </c>
      <c r="B1173" s="1">
        <v>45888</v>
      </c>
      <c r="C1173" t="s">
        <v>33</v>
      </c>
      <c r="D1173" t="s">
        <v>60</v>
      </c>
      <c r="E1173" t="s">
        <v>78</v>
      </c>
      <c r="F1173" t="s">
        <v>61</v>
      </c>
      <c r="G1173" t="s">
        <v>42</v>
      </c>
      <c r="H1173" t="s">
        <v>66</v>
      </c>
      <c r="I1173" t="s">
        <v>27</v>
      </c>
      <c r="J1173">
        <v>5.9</v>
      </c>
      <c r="K1173">
        <v>12</v>
      </c>
      <c r="L1173" t="s">
        <v>28</v>
      </c>
      <c r="M1173">
        <v>0</v>
      </c>
      <c r="N1173">
        <v>5</v>
      </c>
      <c r="O1173">
        <v>350</v>
      </c>
      <c r="P1173">
        <v>2065</v>
      </c>
      <c r="Q1173" t="s">
        <v>36</v>
      </c>
      <c r="R1173">
        <v>8</v>
      </c>
      <c r="S1173" t="s">
        <v>37</v>
      </c>
      <c r="T1173" t="s">
        <v>38</v>
      </c>
      <c r="U1173" t="str">
        <f>TRIM(CLEAN(tbl_Operations[[#This Row],[Location]]))</f>
        <v>Pune</v>
      </c>
      <c r="V1173" t="str">
        <f>TRIM(CLEAN(tbl_Operations[[#This Row],[Channel]]))</f>
        <v>Portal</v>
      </c>
      <c r="W1173" t="str">
        <f t="shared" si="90"/>
        <v>Access Request</v>
      </c>
      <c r="X1173" t="str">
        <f t="shared" si="91"/>
        <v>It</v>
      </c>
      <c r="Y1173" t="str">
        <f t="shared" si="92"/>
        <v>Within SLA</v>
      </c>
      <c r="Z1173" t="str">
        <f t="shared" si="93"/>
        <v>Normal</v>
      </c>
      <c r="AA1173" t="str" cm="1">
        <f t="array" ref="AA1173">_xlfn.IFS(
J1173&lt;=K1173*0.5,"Excellent",
J1173&lt;=K1173,"Good",
J1173&lt;=K1173*1.5,"At Risk",
TRUE,"Critical"
)</f>
        <v>Excellent</v>
      </c>
      <c r="AB1173" t="str">
        <f t="shared" si="94"/>
        <v>No Rework</v>
      </c>
    </row>
    <row r="1174" spans="1:28" x14ac:dyDescent="0.3">
      <c r="A1174" t="s">
        <v>1256</v>
      </c>
      <c r="B1174" s="1">
        <v>45853</v>
      </c>
      <c r="C1174" t="s">
        <v>77</v>
      </c>
      <c r="D1174" t="s">
        <v>41</v>
      </c>
      <c r="E1174" t="s">
        <v>23</v>
      </c>
      <c r="F1174" t="s">
        <v>49</v>
      </c>
      <c r="G1174" t="s">
        <v>25</v>
      </c>
      <c r="H1174" t="s">
        <v>26</v>
      </c>
      <c r="I1174" t="s">
        <v>101</v>
      </c>
      <c r="J1174">
        <v>13.7</v>
      </c>
      <c r="K1174">
        <v>48</v>
      </c>
      <c r="L1174" t="s">
        <v>28</v>
      </c>
      <c r="M1174">
        <v>0</v>
      </c>
      <c r="N1174">
        <v>4.5</v>
      </c>
      <c r="O1174">
        <v>350</v>
      </c>
      <c r="P1174">
        <v>4795</v>
      </c>
      <c r="Q1174" t="s">
        <v>114</v>
      </c>
      <c r="R1174">
        <v>7</v>
      </c>
      <c r="S1174" t="s">
        <v>37</v>
      </c>
      <c r="T1174" t="s">
        <v>38</v>
      </c>
      <c r="U1174" t="str">
        <f>TRIM(CLEAN(tbl_Operations[[#This Row],[Location]]))</f>
        <v>Bengaluru</v>
      </c>
      <c r="V1174" t="str">
        <f>TRIM(CLEAN(tbl_Operations[[#This Row],[Channel]]))</f>
        <v>Email</v>
      </c>
      <c r="W1174" t="str">
        <f t="shared" si="90"/>
        <v>Invoice Query</v>
      </c>
      <c r="X1174" t="str">
        <f t="shared" si="91"/>
        <v>Finance</v>
      </c>
      <c r="Y1174" t="str">
        <f t="shared" si="92"/>
        <v>Within SLA</v>
      </c>
      <c r="Z1174" t="str">
        <f t="shared" si="93"/>
        <v>Normal</v>
      </c>
      <c r="AA1174" t="str" cm="1">
        <f t="array" ref="AA1174">_xlfn.IFS(
J1174&lt;=K1174*0.5,"Excellent",
J1174&lt;=K1174,"Good",
J1174&lt;=K1174*1.5,"At Risk",
TRUE,"Critical"
)</f>
        <v>Excellent</v>
      </c>
      <c r="AB1174" t="str">
        <f t="shared" si="94"/>
        <v>No Rework</v>
      </c>
    </row>
    <row r="1175" spans="1:28" x14ac:dyDescent="0.3">
      <c r="A1175" t="s">
        <v>1257</v>
      </c>
      <c r="B1175" s="1">
        <v>45897</v>
      </c>
      <c r="C1175" t="s">
        <v>21</v>
      </c>
      <c r="D1175" t="s">
        <v>60</v>
      </c>
      <c r="E1175" t="s">
        <v>92</v>
      </c>
      <c r="F1175" t="s">
        <v>61</v>
      </c>
      <c r="G1175" t="s">
        <v>62</v>
      </c>
      <c r="H1175" t="s">
        <v>66</v>
      </c>
      <c r="I1175" t="s">
        <v>88</v>
      </c>
      <c r="J1175">
        <v>13.3</v>
      </c>
      <c r="K1175">
        <v>12</v>
      </c>
      <c r="L1175" t="s">
        <v>63</v>
      </c>
      <c r="M1175">
        <v>2</v>
      </c>
      <c r="N1175">
        <v>4.0999999999999996</v>
      </c>
      <c r="O1175">
        <v>280</v>
      </c>
      <c r="P1175">
        <v>3724</v>
      </c>
      <c r="Q1175" t="s">
        <v>36</v>
      </c>
      <c r="R1175">
        <v>8</v>
      </c>
      <c r="S1175" t="s">
        <v>37</v>
      </c>
      <c r="T1175" t="s">
        <v>84</v>
      </c>
      <c r="U1175" t="str">
        <f>TRIM(CLEAN(tbl_Operations[[#This Row],[Location]]))</f>
        <v>Pune</v>
      </c>
      <c r="V1175" t="str">
        <f>TRIM(CLEAN(tbl_Operations[[#This Row],[Channel]]))</f>
        <v>Teams</v>
      </c>
      <c r="W1175" t="str">
        <f t="shared" si="90"/>
        <v>Report Request</v>
      </c>
      <c r="X1175" t="str">
        <f t="shared" si="91"/>
        <v>Customer Support</v>
      </c>
      <c r="Y1175" t="str">
        <f t="shared" si="92"/>
        <v>SLA Breach</v>
      </c>
      <c r="Z1175" t="str">
        <f t="shared" si="93"/>
        <v>Normal</v>
      </c>
      <c r="AA1175" t="str" cm="1">
        <f t="array" ref="AA1175">_xlfn.IFS(
J1175&lt;=K1175*0.5,"Excellent",
J1175&lt;=K1175,"Good",
J1175&lt;=K1175*1.5,"At Risk",
TRUE,"Critical"
)</f>
        <v>At Risk</v>
      </c>
      <c r="AB1175" t="str">
        <f t="shared" si="94"/>
        <v>Reworked</v>
      </c>
    </row>
    <row r="1176" spans="1:28" x14ac:dyDescent="0.3">
      <c r="A1176" t="s">
        <v>1258</v>
      </c>
      <c r="B1176" s="1">
        <v>45684</v>
      </c>
      <c r="C1176" t="s">
        <v>54</v>
      </c>
      <c r="D1176" t="s">
        <v>34</v>
      </c>
      <c r="E1176" t="s">
        <v>56</v>
      </c>
      <c r="F1176" t="s">
        <v>49</v>
      </c>
      <c r="G1176" t="s">
        <v>42</v>
      </c>
      <c r="H1176" t="s">
        <v>26</v>
      </c>
      <c r="I1176" t="s">
        <v>27</v>
      </c>
      <c r="J1176">
        <v>7.5</v>
      </c>
      <c r="K1176">
        <v>48</v>
      </c>
      <c r="L1176" t="s">
        <v>28</v>
      </c>
      <c r="M1176">
        <v>0</v>
      </c>
      <c r="N1176">
        <v>4.5999999999999996</v>
      </c>
      <c r="O1176">
        <v>450</v>
      </c>
      <c r="P1176">
        <v>3375</v>
      </c>
      <c r="Q1176" t="s">
        <v>64</v>
      </c>
      <c r="R1176">
        <v>1</v>
      </c>
      <c r="S1176" t="s">
        <v>58</v>
      </c>
      <c r="T1176" t="s">
        <v>31</v>
      </c>
      <c r="U1176" t="str">
        <f>TRIM(CLEAN(tbl_Operations[[#This Row],[Location]]))</f>
        <v>Mumbai</v>
      </c>
      <c r="V1176" t="str">
        <f>TRIM(CLEAN(tbl_Operations[[#This Row],[Channel]]))</f>
        <v>Portal</v>
      </c>
      <c r="W1176" t="str">
        <f t="shared" si="90"/>
        <v>Vendor Query</v>
      </c>
      <c r="X1176" t="str">
        <f t="shared" si="91"/>
        <v>Hr</v>
      </c>
      <c r="Y1176" t="str">
        <f t="shared" si="92"/>
        <v>Within SLA</v>
      </c>
      <c r="Z1176" t="str">
        <f t="shared" si="93"/>
        <v>Normal</v>
      </c>
      <c r="AA1176" t="str" cm="1">
        <f t="array" ref="AA1176">_xlfn.IFS(
J1176&lt;=K1176*0.5,"Excellent",
J1176&lt;=K1176,"Good",
J1176&lt;=K1176*1.5,"At Risk",
TRUE,"Critical"
)</f>
        <v>Excellent</v>
      </c>
      <c r="AB1176" t="str">
        <f t="shared" si="94"/>
        <v>No Rework</v>
      </c>
    </row>
    <row r="1177" spans="1:28" x14ac:dyDescent="0.3">
      <c r="A1177" t="s">
        <v>1259</v>
      </c>
      <c r="B1177" s="1">
        <v>45952</v>
      </c>
      <c r="C1177" t="s">
        <v>54</v>
      </c>
      <c r="D1177" t="s">
        <v>34</v>
      </c>
      <c r="E1177" t="s">
        <v>56</v>
      </c>
      <c r="F1177" t="s">
        <v>24</v>
      </c>
      <c r="G1177" t="s">
        <v>62</v>
      </c>
      <c r="H1177" t="s">
        <v>66</v>
      </c>
      <c r="I1177" t="s">
        <v>27</v>
      </c>
      <c r="J1177">
        <v>2.9</v>
      </c>
      <c r="K1177">
        <v>24</v>
      </c>
      <c r="L1177" t="s">
        <v>28</v>
      </c>
      <c r="M1177">
        <v>0</v>
      </c>
      <c r="N1177">
        <v>4.8</v>
      </c>
      <c r="O1177">
        <v>450</v>
      </c>
      <c r="P1177">
        <v>1305</v>
      </c>
      <c r="Q1177" t="s">
        <v>51</v>
      </c>
      <c r="R1177">
        <v>10</v>
      </c>
      <c r="S1177" t="s">
        <v>52</v>
      </c>
      <c r="T1177" t="s">
        <v>86</v>
      </c>
      <c r="U1177" t="str">
        <f>TRIM(CLEAN(tbl_Operations[[#This Row],[Location]]))</f>
        <v>Mumbai</v>
      </c>
      <c r="V1177" t="str">
        <f>TRIM(CLEAN(tbl_Operations[[#This Row],[Channel]]))</f>
        <v>Teams</v>
      </c>
      <c r="W1177" t="str">
        <f t="shared" si="90"/>
        <v>Vendor Query</v>
      </c>
      <c r="X1177" t="str">
        <f t="shared" si="91"/>
        <v>Hr</v>
      </c>
      <c r="Y1177" t="str">
        <f t="shared" si="92"/>
        <v>Within SLA</v>
      </c>
      <c r="Z1177" t="str">
        <f t="shared" si="93"/>
        <v>Normal</v>
      </c>
      <c r="AA1177" t="str" cm="1">
        <f t="array" ref="AA1177">_xlfn.IFS(
J1177&lt;=K1177*0.5,"Excellent",
J1177&lt;=K1177,"Good",
J1177&lt;=K1177*1.5,"At Risk",
TRUE,"Critical"
)</f>
        <v>Excellent</v>
      </c>
      <c r="AB1177" t="str">
        <f t="shared" si="94"/>
        <v>No Rework</v>
      </c>
    </row>
    <row r="1178" spans="1:28" x14ac:dyDescent="0.3">
      <c r="A1178" t="s">
        <v>1260</v>
      </c>
      <c r="B1178" s="1">
        <v>45853</v>
      </c>
      <c r="C1178" t="s">
        <v>33</v>
      </c>
      <c r="D1178" t="s">
        <v>73</v>
      </c>
      <c r="E1178" t="s">
        <v>74</v>
      </c>
      <c r="F1178" t="s">
        <v>24</v>
      </c>
      <c r="G1178" t="s">
        <v>25</v>
      </c>
      <c r="H1178" t="s">
        <v>50</v>
      </c>
      <c r="I1178" t="s">
        <v>27</v>
      </c>
      <c r="J1178">
        <v>7.8</v>
      </c>
      <c r="K1178">
        <v>24</v>
      </c>
      <c r="L1178" t="s">
        <v>28</v>
      </c>
      <c r="M1178">
        <v>0</v>
      </c>
      <c r="N1178">
        <v>4.8</v>
      </c>
      <c r="O1178">
        <v>450</v>
      </c>
      <c r="P1178">
        <v>3510</v>
      </c>
      <c r="Q1178" t="s">
        <v>114</v>
      </c>
      <c r="R1178">
        <v>7</v>
      </c>
      <c r="S1178" t="s">
        <v>37</v>
      </c>
      <c r="T1178" t="s">
        <v>38</v>
      </c>
      <c r="U1178" t="str">
        <f>TRIM(CLEAN(tbl_Operations[[#This Row],[Location]]))</f>
        <v>Chennai</v>
      </c>
      <c r="V1178" t="str">
        <f>TRIM(CLEAN(tbl_Operations[[#This Row],[Channel]]))</f>
        <v>Email</v>
      </c>
      <c r="W1178" t="str">
        <f t="shared" si="90"/>
        <v>System Issue</v>
      </c>
      <c r="X1178" t="str">
        <f t="shared" si="91"/>
        <v>It</v>
      </c>
      <c r="Y1178" t="str">
        <f t="shared" si="92"/>
        <v>Within SLA</v>
      </c>
      <c r="Z1178" t="str">
        <f t="shared" si="93"/>
        <v>Normal</v>
      </c>
      <c r="AA1178" t="str" cm="1">
        <f t="array" ref="AA1178">_xlfn.IFS(
J1178&lt;=K1178*0.5,"Excellent",
J1178&lt;=K1178,"Good",
J1178&lt;=K1178*1.5,"At Risk",
TRUE,"Critical"
)</f>
        <v>Excellent</v>
      </c>
      <c r="AB1178" t="str">
        <f t="shared" si="94"/>
        <v>No Rework</v>
      </c>
    </row>
    <row r="1179" spans="1:28" x14ac:dyDescent="0.3">
      <c r="A1179" t="s">
        <v>1261</v>
      </c>
      <c r="B1179" s="1">
        <v>45867</v>
      </c>
      <c r="C1179" t="s">
        <v>33</v>
      </c>
      <c r="D1179" t="s">
        <v>41</v>
      </c>
      <c r="E1179" t="s">
        <v>56</v>
      </c>
      <c r="F1179" t="s">
        <v>49</v>
      </c>
      <c r="G1179" t="s">
        <v>25</v>
      </c>
      <c r="H1179" t="s">
        <v>66</v>
      </c>
      <c r="I1179" t="s">
        <v>27</v>
      </c>
      <c r="J1179">
        <v>12.8</v>
      </c>
      <c r="K1179">
        <v>48</v>
      </c>
      <c r="L1179" t="s">
        <v>28</v>
      </c>
      <c r="M1179">
        <v>0</v>
      </c>
      <c r="N1179">
        <v>4.8</v>
      </c>
      <c r="O1179">
        <v>320</v>
      </c>
      <c r="P1179">
        <v>4096</v>
      </c>
      <c r="Q1179" t="s">
        <v>114</v>
      </c>
      <c r="R1179">
        <v>7</v>
      </c>
      <c r="S1179" t="s">
        <v>37</v>
      </c>
      <c r="T1179" t="s">
        <v>38</v>
      </c>
      <c r="U1179" t="str">
        <f>TRIM(CLEAN(tbl_Operations[[#This Row],[Location]]))</f>
        <v>Bengaluru</v>
      </c>
      <c r="V1179" t="str">
        <f>TRIM(CLEAN(tbl_Operations[[#This Row],[Channel]]))</f>
        <v>Email</v>
      </c>
      <c r="W1179" t="str">
        <f t="shared" si="90"/>
        <v>Vendor Query</v>
      </c>
      <c r="X1179" t="str">
        <f t="shared" si="91"/>
        <v>It</v>
      </c>
      <c r="Y1179" t="str">
        <f t="shared" si="92"/>
        <v>Within SLA</v>
      </c>
      <c r="Z1179" t="str">
        <f t="shared" si="93"/>
        <v>Normal</v>
      </c>
      <c r="AA1179" t="str" cm="1">
        <f t="array" ref="AA1179">_xlfn.IFS(
J1179&lt;=K1179*0.5,"Excellent",
J1179&lt;=K1179,"Good",
J1179&lt;=K1179*1.5,"At Risk",
TRUE,"Critical"
)</f>
        <v>Excellent</v>
      </c>
      <c r="AB1179" t="str">
        <f t="shared" si="94"/>
        <v>No Rework</v>
      </c>
    </row>
    <row r="1180" spans="1:28" x14ac:dyDescent="0.3">
      <c r="A1180" t="s">
        <v>1262</v>
      </c>
      <c r="B1180" s="1">
        <v>46009</v>
      </c>
      <c r="C1180" t="s">
        <v>33</v>
      </c>
      <c r="D1180" t="s">
        <v>34</v>
      </c>
      <c r="E1180" t="s">
        <v>92</v>
      </c>
      <c r="F1180" t="s">
        <v>49</v>
      </c>
      <c r="G1180" t="s">
        <v>25</v>
      </c>
      <c r="H1180" t="s">
        <v>26</v>
      </c>
      <c r="I1180" t="s">
        <v>27</v>
      </c>
      <c r="J1180">
        <v>5.3</v>
      </c>
      <c r="K1180">
        <v>48</v>
      </c>
      <c r="L1180" t="s">
        <v>28</v>
      </c>
      <c r="M1180">
        <v>0</v>
      </c>
      <c r="N1180">
        <v>5</v>
      </c>
      <c r="O1180">
        <v>350</v>
      </c>
      <c r="P1180">
        <v>1855</v>
      </c>
      <c r="Q1180" t="s">
        <v>71</v>
      </c>
      <c r="R1180">
        <v>12</v>
      </c>
      <c r="S1180" t="s">
        <v>52</v>
      </c>
      <c r="T1180" t="s">
        <v>84</v>
      </c>
      <c r="U1180" t="str">
        <f>TRIM(CLEAN(tbl_Operations[[#This Row],[Location]]))</f>
        <v>Mumbai</v>
      </c>
      <c r="V1180" t="str">
        <f>TRIM(CLEAN(tbl_Operations[[#This Row],[Channel]]))</f>
        <v>Email</v>
      </c>
      <c r="W1180" t="str">
        <f t="shared" si="90"/>
        <v>Report Request</v>
      </c>
      <c r="X1180" t="str">
        <f t="shared" si="91"/>
        <v>It</v>
      </c>
      <c r="Y1180" t="str">
        <f t="shared" si="92"/>
        <v>Within SLA</v>
      </c>
      <c r="Z1180" t="str">
        <f t="shared" si="93"/>
        <v>Normal</v>
      </c>
      <c r="AA1180" t="str" cm="1">
        <f t="array" ref="AA1180">_xlfn.IFS(
J1180&lt;=K1180*0.5,"Excellent",
J1180&lt;=K1180,"Good",
J1180&lt;=K1180*1.5,"At Risk",
TRUE,"Critical"
)</f>
        <v>Excellent</v>
      </c>
      <c r="AB1180" t="str">
        <f t="shared" si="94"/>
        <v>No Rework</v>
      </c>
    </row>
    <row r="1181" spans="1:28" x14ac:dyDescent="0.3">
      <c r="A1181" t="s">
        <v>1263</v>
      </c>
      <c r="B1181" s="1">
        <v>45917</v>
      </c>
      <c r="C1181" t="s">
        <v>91</v>
      </c>
      <c r="D1181" t="s">
        <v>73</v>
      </c>
      <c r="E1181" t="s">
        <v>78</v>
      </c>
      <c r="F1181" t="s">
        <v>49</v>
      </c>
      <c r="G1181" t="s">
        <v>25</v>
      </c>
      <c r="H1181" t="s">
        <v>66</v>
      </c>
      <c r="I1181" t="s">
        <v>27</v>
      </c>
      <c r="J1181">
        <v>3.7</v>
      </c>
      <c r="K1181">
        <v>48</v>
      </c>
      <c r="L1181" t="s">
        <v>28</v>
      </c>
      <c r="M1181">
        <v>1</v>
      </c>
      <c r="N1181">
        <v>4.5999999999999996</v>
      </c>
      <c r="O1181">
        <v>450</v>
      </c>
      <c r="P1181">
        <v>1665</v>
      </c>
      <c r="Q1181" t="s">
        <v>83</v>
      </c>
      <c r="R1181">
        <v>9</v>
      </c>
      <c r="S1181" t="s">
        <v>37</v>
      </c>
      <c r="T1181" t="s">
        <v>86</v>
      </c>
      <c r="U1181" t="str">
        <f>TRIM(CLEAN(tbl_Operations[[#This Row],[Location]]))</f>
        <v>Chennai</v>
      </c>
      <c r="V1181" t="str">
        <f>TRIM(CLEAN(tbl_Operations[[#This Row],[Channel]]))</f>
        <v>Email</v>
      </c>
      <c r="W1181" t="str">
        <f t="shared" si="90"/>
        <v>Access Request</v>
      </c>
      <c r="X1181" t="str">
        <f t="shared" si="91"/>
        <v>Operations</v>
      </c>
      <c r="Y1181" t="str">
        <f t="shared" si="92"/>
        <v>Within SLA</v>
      </c>
      <c r="Z1181" t="str">
        <f t="shared" si="93"/>
        <v>Normal</v>
      </c>
      <c r="AA1181" t="str" cm="1">
        <f t="array" ref="AA1181">_xlfn.IFS(
J1181&lt;=K1181*0.5,"Excellent",
J1181&lt;=K1181,"Good",
J1181&lt;=K1181*1.5,"At Risk",
TRUE,"Critical"
)</f>
        <v>Excellent</v>
      </c>
      <c r="AB1181" t="str">
        <f t="shared" si="94"/>
        <v>Reworked</v>
      </c>
    </row>
    <row r="1182" spans="1:28" x14ac:dyDescent="0.3">
      <c r="A1182" t="s">
        <v>1264</v>
      </c>
      <c r="B1182" s="1">
        <v>45865</v>
      </c>
      <c r="C1182" t="s">
        <v>21</v>
      </c>
      <c r="D1182" t="s">
        <v>34</v>
      </c>
      <c r="E1182" t="s">
        <v>48</v>
      </c>
      <c r="F1182" t="s">
        <v>24</v>
      </c>
      <c r="G1182" t="s">
        <v>62</v>
      </c>
      <c r="H1182" t="s">
        <v>26</v>
      </c>
      <c r="I1182" t="s">
        <v>88</v>
      </c>
      <c r="J1182">
        <v>15</v>
      </c>
      <c r="K1182">
        <v>24</v>
      </c>
      <c r="L1182" t="s">
        <v>28</v>
      </c>
      <c r="M1182">
        <v>1</v>
      </c>
      <c r="N1182">
        <v>4.5</v>
      </c>
      <c r="O1182">
        <v>450</v>
      </c>
      <c r="P1182">
        <v>6750</v>
      </c>
      <c r="Q1182" t="s">
        <v>114</v>
      </c>
      <c r="R1182">
        <v>7</v>
      </c>
      <c r="S1182" t="s">
        <v>37</v>
      </c>
      <c r="T1182" t="s">
        <v>102</v>
      </c>
      <c r="U1182" t="str">
        <f>TRIM(CLEAN(tbl_Operations[[#This Row],[Location]]))</f>
        <v>Mumbai</v>
      </c>
      <c r="V1182" t="str">
        <f>TRIM(CLEAN(tbl_Operations[[#This Row],[Channel]]))</f>
        <v>Teams</v>
      </c>
      <c r="W1182" t="str">
        <f t="shared" si="90"/>
        <v>Compliance Request</v>
      </c>
      <c r="X1182" t="str">
        <f t="shared" si="91"/>
        <v>Customer Support</v>
      </c>
      <c r="Y1182" t="str">
        <f t="shared" si="92"/>
        <v>Within SLA</v>
      </c>
      <c r="Z1182" t="str">
        <f t="shared" si="93"/>
        <v>Normal</v>
      </c>
      <c r="AA1182" t="str" cm="1">
        <f t="array" ref="AA1182">_xlfn.IFS(
J1182&lt;=K1182*0.5,"Excellent",
J1182&lt;=K1182,"Good",
J1182&lt;=K1182*1.5,"At Risk",
TRUE,"Critical"
)</f>
        <v>Good</v>
      </c>
      <c r="AB1182" t="str">
        <f t="shared" si="94"/>
        <v>Reworked</v>
      </c>
    </row>
    <row r="1183" spans="1:28" x14ac:dyDescent="0.3">
      <c r="A1183" t="s">
        <v>1265</v>
      </c>
      <c r="B1183" s="1">
        <v>45904</v>
      </c>
      <c r="C1183" t="s">
        <v>21</v>
      </c>
      <c r="D1183" t="s">
        <v>60</v>
      </c>
      <c r="E1183" t="s">
        <v>48</v>
      </c>
      <c r="F1183" t="s">
        <v>24</v>
      </c>
      <c r="G1183" t="s">
        <v>25</v>
      </c>
      <c r="H1183" t="s">
        <v>75</v>
      </c>
      <c r="I1183" t="s">
        <v>27</v>
      </c>
      <c r="J1183">
        <v>10.199999999999999</v>
      </c>
      <c r="K1183">
        <v>24</v>
      </c>
      <c r="L1183" t="s">
        <v>28</v>
      </c>
      <c r="M1183">
        <v>0</v>
      </c>
      <c r="N1183">
        <v>4.5</v>
      </c>
      <c r="O1183">
        <v>450</v>
      </c>
      <c r="P1183">
        <v>4590</v>
      </c>
      <c r="Q1183" t="s">
        <v>83</v>
      </c>
      <c r="R1183">
        <v>9</v>
      </c>
      <c r="S1183" t="s">
        <v>37</v>
      </c>
      <c r="T1183" t="s">
        <v>84</v>
      </c>
      <c r="U1183" t="str">
        <f>TRIM(CLEAN(tbl_Operations[[#This Row],[Location]]))</f>
        <v>Pune</v>
      </c>
      <c r="V1183" t="str">
        <f>TRIM(CLEAN(tbl_Operations[[#This Row],[Channel]]))</f>
        <v>Email</v>
      </c>
      <c r="W1183" t="str">
        <f t="shared" si="90"/>
        <v>Compliance Request</v>
      </c>
      <c r="X1183" t="str">
        <f t="shared" si="91"/>
        <v>Customer Support</v>
      </c>
      <c r="Y1183" t="str">
        <f t="shared" si="92"/>
        <v>Within SLA</v>
      </c>
      <c r="Z1183" t="str">
        <f t="shared" si="93"/>
        <v>Normal</v>
      </c>
      <c r="AA1183" t="str" cm="1">
        <f t="array" ref="AA1183">_xlfn.IFS(
J1183&lt;=K1183*0.5,"Excellent",
J1183&lt;=K1183,"Good",
J1183&lt;=K1183*1.5,"At Risk",
TRUE,"Critical"
)</f>
        <v>Excellent</v>
      </c>
      <c r="AB1183" t="str">
        <f t="shared" si="94"/>
        <v>No Rework</v>
      </c>
    </row>
    <row r="1184" spans="1:28" x14ac:dyDescent="0.3">
      <c r="A1184" t="s">
        <v>1266</v>
      </c>
      <c r="B1184" s="1">
        <v>45976</v>
      </c>
      <c r="C1184" t="s">
        <v>77</v>
      </c>
      <c r="D1184" t="s">
        <v>47</v>
      </c>
      <c r="E1184" t="s">
        <v>23</v>
      </c>
      <c r="F1184" t="s">
        <v>49</v>
      </c>
      <c r="G1184" t="s">
        <v>25</v>
      </c>
      <c r="H1184" t="s">
        <v>26</v>
      </c>
      <c r="I1184" t="s">
        <v>27</v>
      </c>
      <c r="J1184">
        <v>3.3</v>
      </c>
      <c r="K1184">
        <v>48</v>
      </c>
      <c r="L1184" t="s">
        <v>28</v>
      </c>
      <c r="M1184">
        <v>2</v>
      </c>
      <c r="N1184">
        <v>4.0999999999999996</v>
      </c>
      <c r="O1184">
        <v>450</v>
      </c>
      <c r="P1184">
        <v>1485</v>
      </c>
      <c r="Q1184" t="s">
        <v>67</v>
      </c>
      <c r="R1184">
        <v>11</v>
      </c>
      <c r="S1184" t="s">
        <v>52</v>
      </c>
      <c r="T1184" t="s">
        <v>68</v>
      </c>
      <c r="U1184" t="str">
        <f>TRIM(CLEAN(tbl_Operations[[#This Row],[Location]]))</f>
        <v>Gurugram</v>
      </c>
      <c r="V1184" t="str">
        <f>TRIM(CLEAN(tbl_Operations[[#This Row],[Channel]]))</f>
        <v>Email</v>
      </c>
      <c r="W1184" t="str">
        <f t="shared" si="90"/>
        <v>Invoice Query</v>
      </c>
      <c r="X1184" t="str">
        <f t="shared" si="91"/>
        <v>Finance</v>
      </c>
      <c r="Y1184" t="str">
        <f t="shared" si="92"/>
        <v>Within SLA</v>
      </c>
      <c r="Z1184" t="str">
        <f t="shared" si="93"/>
        <v>Normal</v>
      </c>
      <c r="AA1184" t="str" cm="1">
        <f t="array" ref="AA1184">_xlfn.IFS(
J1184&lt;=K1184*0.5,"Excellent",
J1184&lt;=K1184,"Good",
J1184&lt;=K1184*1.5,"At Risk",
TRUE,"Critical"
)</f>
        <v>Excellent</v>
      </c>
      <c r="AB1184" t="str">
        <f t="shared" si="94"/>
        <v>Reworked</v>
      </c>
    </row>
    <row r="1185" spans="1:28" x14ac:dyDescent="0.3">
      <c r="A1185" t="s">
        <v>1267</v>
      </c>
      <c r="B1185" s="1">
        <v>45856</v>
      </c>
      <c r="C1185" t="s">
        <v>21</v>
      </c>
      <c r="D1185" t="s">
        <v>5094</v>
      </c>
      <c r="E1185" t="s">
        <v>56</v>
      </c>
      <c r="F1185" t="s">
        <v>61</v>
      </c>
      <c r="G1185" t="s">
        <v>25</v>
      </c>
      <c r="H1185" t="s">
        <v>50</v>
      </c>
      <c r="I1185" t="s">
        <v>27</v>
      </c>
      <c r="J1185">
        <v>13.5</v>
      </c>
      <c r="K1185">
        <v>12</v>
      </c>
      <c r="L1185" t="s">
        <v>63</v>
      </c>
      <c r="M1185">
        <v>1</v>
      </c>
      <c r="N1185">
        <v>4.0999999999999996</v>
      </c>
      <c r="O1185">
        <v>350</v>
      </c>
      <c r="P1185">
        <v>4725</v>
      </c>
      <c r="Q1185" t="s">
        <v>114</v>
      </c>
      <c r="R1185">
        <v>7</v>
      </c>
      <c r="S1185" t="s">
        <v>37</v>
      </c>
      <c r="T1185" t="s">
        <v>45</v>
      </c>
      <c r="U1185" t="str">
        <f>TRIM(CLEAN(tbl_Operations[[#This Row],[Location]]))</f>
        <v>Unknown</v>
      </c>
      <c r="V1185" t="str">
        <f>TRIM(CLEAN(tbl_Operations[[#This Row],[Channel]]))</f>
        <v>Email</v>
      </c>
      <c r="W1185" t="str">
        <f t="shared" si="90"/>
        <v>Vendor Query</v>
      </c>
      <c r="X1185" t="str">
        <f t="shared" si="91"/>
        <v>Customer Support</v>
      </c>
      <c r="Y1185" t="str">
        <f t="shared" si="92"/>
        <v>SLA Breach</v>
      </c>
      <c r="Z1185" t="str">
        <f t="shared" si="93"/>
        <v>Normal</v>
      </c>
      <c r="AA1185" t="str" cm="1">
        <f t="array" ref="AA1185">_xlfn.IFS(
J1185&lt;=K1185*0.5,"Excellent",
J1185&lt;=K1185,"Good",
J1185&lt;=K1185*1.5,"At Risk",
TRUE,"Critical"
)</f>
        <v>At Risk</v>
      </c>
      <c r="AB1185" t="str">
        <f t="shared" si="94"/>
        <v>Reworked</v>
      </c>
    </row>
    <row r="1186" spans="1:28" x14ac:dyDescent="0.3">
      <c r="A1186" t="s">
        <v>1268</v>
      </c>
      <c r="B1186" s="1">
        <v>45864</v>
      </c>
      <c r="C1186" t="s">
        <v>54</v>
      </c>
      <c r="D1186" t="s">
        <v>22</v>
      </c>
      <c r="E1186" t="s">
        <v>70</v>
      </c>
      <c r="F1186" t="s">
        <v>49</v>
      </c>
      <c r="G1186" t="s">
        <v>25</v>
      </c>
      <c r="H1186" t="s">
        <v>50</v>
      </c>
      <c r="I1186" t="s">
        <v>27</v>
      </c>
      <c r="J1186">
        <v>6.1</v>
      </c>
      <c r="K1186">
        <v>48</v>
      </c>
      <c r="L1186" t="s">
        <v>28</v>
      </c>
      <c r="M1186">
        <v>0</v>
      </c>
      <c r="N1186">
        <v>5</v>
      </c>
      <c r="O1186">
        <v>280</v>
      </c>
      <c r="P1186">
        <v>1708</v>
      </c>
      <c r="Q1186" t="s">
        <v>114</v>
      </c>
      <c r="R1186">
        <v>7</v>
      </c>
      <c r="S1186" t="s">
        <v>37</v>
      </c>
      <c r="T1186" t="s">
        <v>68</v>
      </c>
      <c r="U1186" t="str">
        <f>TRIM(CLEAN(tbl_Operations[[#This Row],[Location]]))</f>
        <v>Noida</v>
      </c>
      <c r="V1186" t="str">
        <f>TRIM(CLEAN(tbl_Operations[[#This Row],[Channel]]))</f>
        <v>Email</v>
      </c>
      <c r="W1186" t="str">
        <f t="shared" si="90"/>
        <v>Data Correction</v>
      </c>
      <c r="X1186" t="str">
        <f t="shared" si="91"/>
        <v>Hr</v>
      </c>
      <c r="Y1186" t="str">
        <f t="shared" si="92"/>
        <v>Within SLA</v>
      </c>
      <c r="Z1186" t="str">
        <f t="shared" si="93"/>
        <v>Normal</v>
      </c>
      <c r="AA1186" t="str" cm="1">
        <f t="array" ref="AA1186">_xlfn.IFS(
J1186&lt;=K1186*0.5,"Excellent",
J1186&lt;=K1186,"Good",
J1186&lt;=K1186*1.5,"At Risk",
TRUE,"Critical"
)</f>
        <v>Excellent</v>
      </c>
      <c r="AB1186" t="str">
        <f t="shared" si="94"/>
        <v>No Rework</v>
      </c>
    </row>
    <row r="1187" spans="1:28" x14ac:dyDescent="0.3">
      <c r="A1187" t="s">
        <v>1269</v>
      </c>
      <c r="B1187" s="1">
        <v>45716</v>
      </c>
      <c r="C1187" t="s">
        <v>91</v>
      </c>
      <c r="D1187" t="s">
        <v>73</v>
      </c>
      <c r="E1187" t="s">
        <v>78</v>
      </c>
      <c r="F1187" t="s">
        <v>49</v>
      </c>
      <c r="G1187" t="s">
        <v>25</v>
      </c>
      <c r="H1187" t="s">
        <v>50</v>
      </c>
      <c r="I1187" t="s">
        <v>88</v>
      </c>
      <c r="J1187">
        <v>8.1999999999999993</v>
      </c>
      <c r="K1187">
        <v>48</v>
      </c>
      <c r="L1187" t="s">
        <v>28</v>
      </c>
      <c r="M1187">
        <v>1</v>
      </c>
      <c r="N1187">
        <v>4.7</v>
      </c>
      <c r="O1187">
        <v>280</v>
      </c>
      <c r="P1187">
        <v>2296</v>
      </c>
      <c r="Q1187" t="s">
        <v>57</v>
      </c>
      <c r="R1187">
        <v>2</v>
      </c>
      <c r="S1187" t="s">
        <v>58</v>
      </c>
      <c r="T1187" t="s">
        <v>45</v>
      </c>
      <c r="U1187" t="str">
        <f>TRIM(CLEAN(tbl_Operations[[#This Row],[Location]]))</f>
        <v>Chennai</v>
      </c>
      <c r="V1187" t="str">
        <f>TRIM(CLEAN(tbl_Operations[[#This Row],[Channel]]))</f>
        <v>Email</v>
      </c>
      <c r="W1187" t="str">
        <f t="shared" si="90"/>
        <v>Access Request</v>
      </c>
      <c r="X1187" t="str">
        <f t="shared" si="91"/>
        <v>Operations</v>
      </c>
      <c r="Y1187" t="str">
        <f t="shared" si="92"/>
        <v>Within SLA</v>
      </c>
      <c r="Z1187" t="str">
        <f t="shared" si="93"/>
        <v>Normal</v>
      </c>
      <c r="AA1187" t="str" cm="1">
        <f t="array" ref="AA1187">_xlfn.IFS(
J1187&lt;=K1187*0.5,"Excellent",
J1187&lt;=K1187,"Good",
J1187&lt;=K1187*1.5,"At Risk",
TRUE,"Critical"
)</f>
        <v>Excellent</v>
      </c>
      <c r="AB1187" t="str">
        <f t="shared" si="94"/>
        <v>Reworked</v>
      </c>
    </row>
    <row r="1188" spans="1:28" x14ac:dyDescent="0.3">
      <c r="A1188" t="s">
        <v>1270</v>
      </c>
      <c r="B1188" s="1">
        <v>45821</v>
      </c>
      <c r="C1188" t="s">
        <v>77</v>
      </c>
      <c r="D1188" t="s">
        <v>34</v>
      </c>
      <c r="E1188" t="s">
        <v>78</v>
      </c>
      <c r="F1188" t="s">
        <v>24</v>
      </c>
      <c r="G1188" t="s">
        <v>25</v>
      </c>
      <c r="H1188" t="s">
        <v>26</v>
      </c>
      <c r="I1188" t="s">
        <v>27</v>
      </c>
      <c r="J1188">
        <v>11.5</v>
      </c>
      <c r="K1188">
        <v>24</v>
      </c>
      <c r="L1188" t="s">
        <v>28</v>
      </c>
      <c r="M1188">
        <v>1</v>
      </c>
      <c r="N1188">
        <v>4.3</v>
      </c>
      <c r="O1188">
        <v>450</v>
      </c>
      <c r="P1188">
        <v>5175</v>
      </c>
      <c r="Q1188" t="s">
        <v>29</v>
      </c>
      <c r="R1188">
        <v>6</v>
      </c>
      <c r="S1188" t="s">
        <v>30</v>
      </c>
      <c r="T1188" t="s">
        <v>45</v>
      </c>
      <c r="U1188" t="str">
        <f>TRIM(CLEAN(tbl_Operations[[#This Row],[Location]]))</f>
        <v>Mumbai</v>
      </c>
      <c r="V1188" t="str">
        <f>TRIM(CLEAN(tbl_Operations[[#This Row],[Channel]]))</f>
        <v>Email</v>
      </c>
      <c r="W1188" t="str">
        <f t="shared" si="90"/>
        <v>Access Request</v>
      </c>
      <c r="X1188" t="str">
        <f t="shared" si="91"/>
        <v>Finance</v>
      </c>
      <c r="Y1188" t="str">
        <f t="shared" si="92"/>
        <v>Within SLA</v>
      </c>
      <c r="Z1188" t="str">
        <f t="shared" si="93"/>
        <v>Normal</v>
      </c>
      <c r="AA1188" t="str" cm="1">
        <f t="array" ref="AA1188">_xlfn.IFS(
J1188&lt;=K1188*0.5,"Excellent",
J1188&lt;=K1188,"Good",
J1188&lt;=K1188*1.5,"At Risk",
TRUE,"Critical"
)</f>
        <v>Excellent</v>
      </c>
      <c r="AB1188" t="str">
        <f t="shared" si="94"/>
        <v>Reworked</v>
      </c>
    </row>
    <row r="1189" spans="1:28" x14ac:dyDescent="0.3">
      <c r="A1189" t="s">
        <v>1271</v>
      </c>
      <c r="B1189" s="1">
        <v>45958</v>
      </c>
      <c r="C1189" t="s">
        <v>91</v>
      </c>
      <c r="D1189" t="s">
        <v>34</v>
      </c>
      <c r="E1189" t="s">
        <v>74</v>
      </c>
      <c r="F1189" t="s">
        <v>24</v>
      </c>
      <c r="G1189" t="s">
        <v>42</v>
      </c>
      <c r="H1189" t="s">
        <v>66</v>
      </c>
      <c r="I1189" t="s">
        <v>101</v>
      </c>
      <c r="J1189">
        <v>10.8</v>
      </c>
      <c r="K1189">
        <v>24</v>
      </c>
      <c r="L1189" t="s">
        <v>28</v>
      </c>
      <c r="M1189">
        <v>1</v>
      </c>
      <c r="N1189">
        <v>4.3</v>
      </c>
      <c r="O1189">
        <v>450</v>
      </c>
      <c r="P1189">
        <v>4860</v>
      </c>
      <c r="Q1189" t="s">
        <v>51</v>
      </c>
      <c r="R1189">
        <v>10</v>
      </c>
      <c r="S1189" t="s">
        <v>52</v>
      </c>
      <c r="T1189" t="s">
        <v>38</v>
      </c>
      <c r="U1189" t="str">
        <f>TRIM(CLEAN(tbl_Operations[[#This Row],[Location]]))</f>
        <v>Mumbai</v>
      </c>
      <c r="V1189" t="str">
        <f>TRIM(CLEAN(tbl_Operations[[#This Row],[Channel]]))</f>
        <v>Portal</v>
      </c>
      <c r="W1189" t="str">
        <f t="shared" si="90"/>
        <v>System Issue</v>
      </c>
      <c r="X1189" t="str">
        <f t="shared" si="91"/>
        <v>Operations</v>
      </c>
      <c r="Y1189" t="str">
        <f t="shared" si="92"/>
        <v>Within SLA</v>
      </c>
      <c r="Z1189" t="str">
        <f t="shared" si="93"/>
        <v>Normal</v>
      </c>
      <c r="AA1189" t="str" cm="1">
        <f t="array" ref="AA1189">_xlfn.IFS(
J1189&lt;=K1189*0.5,"Excellent",
J1189&lt;=K1189,"Good",
J1189&lt;=K1189*1.5,"At Risk",
TRUE,"Critical"
)</f>
        <v>Excellent</v>
      </c>
      <c r="AB1189" t="str">
        <f t="shared" si="94"/>
        <v>Reworked</v>
      </c>
    </row>
    <row r="1190" spans="1:28" x14ac:dyDescent="0.3">
      <c r="A1190" t="s">
        <v>1272</v>
      </c>
      <c r="B1190" s="1">
        <v>45715</v>
      </c>
      <c r="C1190" t="s">
        <v>95</v>
      </c>
      <c r="D1190" t="s">
        <v>22</v>
      </c>
      <c r="E1190" t="s">
        <v>92</v>
      </c>
      <c r="F1190" t="s">
        <v>24</v>
      </c>
      <c r="G1190" t="s">
        <v>42</v>
      </c>
      <c r="H1190" t="s">
        <v>50</v>
      </c>
      <c r="I1190" t="s">
        <v>27</v>
      </c>
      <c r="J1190">
        <v>23.3</v>
      </c>
      <c r="K1190">
        <v>24</v>
      </c>
      <c r="L1190" t="s">
        <v>28</v>
      </c>
      <c r="M1190">
        <v>1</v>
      </c>
      <c r="N1190">
        <v>4</v>
      </c>
      <c r="O1190">
        <v>450</v>
      </c>
      <c r="P1190">
        <v>10485</v>
      </c>
      <c r="Q1190" t="s">
        <v>57</v>
      </c>
      <c r="R1190">
        <v>2</v>
      </c>
      <c r="S1190" t="s">
        <v>58</v>
      </c>
      <c r="T1190" t="s">
        <v>84</v>
      </c>
      <c r="U1190" t="str">
        <f>TRIM(CLEAN(tbl_Operations[[#This Row],[Location]]))</f>
        <v>Noida</v>
      </c>
      <c r="V1190" t="str">
        <f>TRIM(CLEAN(tbl_Operations[[#This Row],[Channel]]))</f>
        <v>Portal</v>
      </c>
      <c r="W1190" t="str">
        <f t="shared" si="90"/>
        <v>Report Request</v>
      </c>
      <c r="X1190" t="str">
        <f t="shared" si="91"/>
        <v>Sales</v>
      </c>
      <c r="Y1190" t="str">
        <f t="shared" si="92"/>
        <v>Within SLA</v>
      </c>
      <c r="Z1190" t="str">
        <f t="shared" si="93"/>
        <v>Normal</v>
      </c>
      <c r="AA1190" t="str" cm="1">
        <f t="array" ref="AA1190">_xlfn.IFS(
J1190&lt;=K1190*0.5,"Excellent",
J1190&lt;=K1190,"Good",
J1190&lt;=K1190*1.5,"At Risk",
TRUE,"Critical"
)</f>
        <v>Good</v>
      </c>
      <c r="AB1190" t="str">
        <f t="shared" si="94"/>
        <v>Reworked</v>
      </c>
    </row>
    <row r="1191" spans="1:28" x14ac:dyDescent="0.3">
      <c r="A1191" t="s">
        <v>1273</v>
      </c>
      <c r="B1191" s="1">
        <v>45847</v>
      </c>
      <c r="C1191" t="s">
        <v>21</v>
      </c>
      <c r="D1191" t="s">
        <v>73</v>
      </c>
      <c r="E1191" t="s">
        <v>23</v>
      </c>
      <c r="F1191" t="s">
        <v>24</v>
      </c>
      <c r="G1191" t="s">
        <v>42</v>
      </c>
      <c r="H1191" t="s">
        <v>50</v>
      </c>
      <c r="I1191" t="s">
        <v>27</v>
      </c>
      <c r="J1191">
        <v>7</v>
      </c>
      <c r="K1191">
        <v>24</v>
      </c>
      <c r="L1191" t="s">
        <v>28</v>
      </c>
      <c r="M1191">
        <v>0</v>
      </c>
      <c r="N1191">
        <v>4.7</v>
      </c>
      <c r="O1191">
        <v>280</v>
      </c>
      <c r="P1191">
        <v>1960</v>
      </c>
      <c r="Q1191" t="s">
        <v>114</v>
      </c>
      <c r="R1191">
        <v>7</v>
      </c>
      <c r="S1191" t="s">
        <v>37</v>
      </c>
      <c r="T1191" t="s">
        <v>86</v>
      </c>
      <c r="U1191" t="str">
        <f>TRIM(CLEAN(tbl_Operations[[#This Row],[Location]]))</f>
        <v>Chennai</v>
      </c>
      <c r="V1191" t="str">
        <f>TRIM(CLEAN(tbl_Operations[[#This Row],[Channel]]))</f>
        <v>Portal</v>
      </c>
      <c r="W1191" t="str">
        <f t="shared" si="90"/>
        <v>Invoice Query</v>
      </c>
      <c r="X1191" t="str">
        <f t="shared" si="91"/>
        <v>Customer Support</v>
      </c>
      <c r="Y1191" t="str">
        <f t="shared" si="92"/>
        <v>Within SLA</v>
      </c>
      <c r="Z1191" t="str">
        <f t="shared" si="93"/>
        <v>Normal</v>
      </c>
      <c r="AA1191" t="str" cm="1">
        <f t="array" ref="AA1191">_xlfn.IFS(
J1191&lt;=K1191*0.5,"Excellent",
J1191&lt;=K1191,"Good",
J1191&lt;=K1191*1.5,"At Risk",
TRUE,"Critical"
)</f>
        <v>Excellent</v>
      </c>
      <c r="AB1191" t="str">
        <f t="shared" si="94"/>
        <v>No Rework</v>
      </c>
    </row>
    <row r="1192" spans="1:28" x14ac:dyDescent="0.3">
      <c r="A1192" t="s">
        <v>1274</v>
      </c>
      <c r="B1192" s="1">
        <v>46009</v>
      </c>
      <c r="C1192" t="s">
        <v>95</v>
      </c>
      <c r="D1192" t="s">
        <v>60</v>
      </c>
      <c r="E1192" t="s">
        <v>74</v>
      </c>
      <c r="F1192" t="s">
        <v>49</v>
      </c>
      <c r="G1192" t="s">
        <v>25</v>
      </c>
      <c r="H1192" t="s">
        <v>26</v>
      </c>
      <c r="I1192" t="s">
        <v>27</v>
      </c>
      <c r="J1192">
        <v>13.5</v>
      </c>
      <c r="K1192">
        <v>48</v>
      </c>
      <c r="L1192" t="s">
        <v>28</v>
      </c>
      <c r="M1192">
        <v>0</v>
      </c>
      <c r="N1192">
        <v>4.9000000000000004</v>
      </c>
      <c r="O1192">
        <v>400</v>
      </c>
      <c r="P1192">
        <v>5400</v>
      </c>
      <c r="Q1192" t="s">
        <v>71</v>
      </c>
      <c r="R1192">
        <v>12</v>
      </c>
      <c r="S1192" t="s">
        <v>52</v>
      </c>
      <c r="T1192" t="s">
        <v>84</v>
      </c>
      <c r="U1192" t="str">
        <f>TRIM(CLEAN(tbl_Operations[[#This Row],[Location]]))</f>
        <v>Pune</v>
      </c>
      <c r="V1192" t="str">
        <f>TRIM(CLEAN(tbl_Operations[[#This Row],[Channel]]))</f>
        <v>Email</v>
      </c>
      <c r="W1192" t="str">
        <f t="shared" si="90"/>
        <v>System Issue</v>
      </c>
      <c r="X1192" t="str">
        <f t="shared" si="91"/>
        <v>Sales</v>
      </c>
      <c r="Y1192" t="str">
        <f t="shared" si="92"/>
        <v>Within SLA</v>
      </c>
      <c r="Z1192" t="str">
        <f t="shared" si="93"/>
        <v>Normal</v>
      </c>
      <c r="AA1192" t="str" cm="1">
        <f t="array" ref="AA1192">_xlfn.IFS(
J1192&lt;=K1192*0.5,"Excellent",
J1192&lt;=K1192,"Good",
J1192&lt;=K1192*1.5,"At Risk",
TRUE,"Critical"
)</f>
        <v>Excellent</v>
      </c>
      <c r="AB1192" t="str">
        <f t="shared" si="94"/>
        <v>No Rework</v>
      </c>
    </row>
    <row r="1193" spans="1:28" x14ac:dyDescent="0.3">
      <c r="A1193" t="s">
        <v>1275</v>
      </c>
      <c r="B1193" s="1">
        <v>45829</v>
      </c>
      <c r="C1193" t="s">
        <v>21</v>
      </c>
      <c r="D1193" t="s">
        <v>55</v>
      </c>
      <c r="E1193" t="s">
        <v>70</v>
      </c>
      <c r="F1193" t="s">
        <v>24</v>
      </c>
      <c r="G1193" t="s">
        <v>25</v>
      </c>
      <c r="H1193" t="s">
        <v>43</v>
      </c>
      <c r="I1193" t="s">
        <v>27</v>
      </c>
      <c r="J1193">
        <v>14.6</v>
      </c>
      <c r="K1193">
        <v>24</v>
      </c>
      <c r="L1193" t="s">
        <v>28</v>
      </c>
      <c r="M1193">
        <v>0</v>
      </c>
      <c r="N1193">
        <v>5</v>
      </c>
      <c r="O1193">
        <v>350</v>
      </c>
      <c r="P1193">
        <v>5110</v>
      </c>
      <c r="Q1193" t="s">
        <v>29</v>
      </c>
      <c r="R1193">
        <v>6</v>
      </c>
      <c r="S1193" t="s">
        <v>30</v>
      </c>
      <c r="T1193" t="s">
        <v>68</v>
      </c>
      <c r="U1193" t="str">
        <f>TRIM(CLEAN(tbl_Operations[[#This Row],[Location]]))</f>
        <v>Hyderabad</v>
      </c>
      <c r="V1193" t="str">
        <f>TRIM(CLEAN(tbl_Operations[[#This Row],[Channel]]))</f>
        <v>Email</v>
      </c>
      <c r="W1193" t="str">
        <f t="shared" si="90"/>
        <v>Data Correction</v>
      </c>
      <c r="X1193" t="str">
        <f t="shared" si="91"/>
        <v>Customer Support</v>
      </c>
      <c r="Y1193" t="str">
        <f t="shared" si="92"/>
        <v>Within SLA</v>
      </c>
      <c r="Z1193" t="str">
        <f t="shared" si="93"/>
        <v>Normal</v>
      </c>
      <c r="AA1193" t="str" cm="1">
        <f t="array" ref="AA1193">_xlfn.IFS(
J1193&lt;=K1193*0.5,"Excellent",
J1193&lt;=K1193,"Good",
J1193&lt;=K1193*1.5,"At Risk",
TRUE,"Critical"
)</f>
        <v>Good</v>
      </c>
      <c r="AB1193" t="str">
        <f t="shared" si="94"/>
        <v>No Rework</v>
      </c>
    </row>
    <row r="1194" spans="1:28" x14ac:dyDescent="0.3">
      <c r="A1194" t="s">
        <v>1276</v>
      </c>
      <c r="B1194" s="1">
        <v>45975</v>
      </c>
      <c r="C1194" t="s">
        <v>40</v>
      </c>
      <c r="D1194" t="s">
        <v>60</v>
      </c>
      <c r="E1194" t="s">
        <v>78</v>
      </c>
      <c r="F1194" t="s">
        <v>49</v>
      </c>
      <c r="G1194" t="s">
        <v>81</v>
      </c>
      <c r="H1194" t="s">
        <v>75</v>
      </c>
      <c r="I1194" t="s">
        <v>27</v>
      </c>
      <c r="J1194">
        <v>9.5</v>
      </c>
      <c r="K1194">
        <v>48</v>
      </c>
      <c r="L1194" t="s">
        <v>28</v>
      </c>
      <c r="M1194">
        <v>0</v>
      </c>
      <c r="N1194">
        <v>5</v>
      </c>
      <c r="O1194">
        <v>320</v>
      </c>
      <c r="P1194">
        <v>3040</v>
      </c>
      <c r="Q1194" t="s">
        <v>67</v>
      </c>
      <c r="R1194">
        <v>11</v>
      </c>
      <c r="S1194" t="s">
        <v>52</v>
      </c>
      <c r="T1194" t="s">
        <v>45</v>
      </c>
      <c r="U1194" t="str">
        <f>TRIM(CLEAN(tbl_Operations[[#This Row],[Location]]))</f>
        <v>Pune</v>
      </c>
      <c r="V1194" t="str">
        <f>TRIM(CLEAN(tbl_Operations[[#This Row],[Channel]]))</f>
        <v>Phone</v>
      </c>
      <c r="W1194" t="str">
        <f t="shared" si="90"/>
        <v>Access Request</v>
      </c>
      <c r="X1194" t="str">
        <f t="shared" si="91"/>
        <v>Procurement</v>
      </c>
      <c r="Y1194" t="str">
        <f t="shared" si="92"/>
        <v>Within SLA</v>
      </c>
      <c r="Z1194" t="str">
        <f t="shared" si="93"/>
        <v>Normal</v>
      </c>
      <c r="AA1194" t="str" cm="1">
        <f t="array" ref="AA1194">_xlfn.IFS(
J1194&lt;=K1194*0.5,"Excellent",
J1194&lt;=K1194,"Good",
J1194&lt;=K1194*1.5,"At Risk",
TRUE,"Critical"
)</f>
        <v>Excellent</v>
      </c>
      <c r="AB1194" t="str">
        <f t="shared" si="94"/>
        <v>No Rework</v>
      </c>
    </row>
    <row r="1195" spans="1:28" x14ac:dyDescent="0.3">
      <c r="A1195" t="s">
        <v>1277</v>
      </c>
      <c r="B1195" s="1">
        <v>45930</v>
      </c>
      <c r="C1195" t="s">
        <v>33</v>
      </c>
      <c r="D1195" t="s">
        <v>73</v>
      </c>
      <c r="E1195" t="s">
        <v>23</v>
      </c>
      <c r="F1195" t="s">
        <v>49</v>
      </c>
      <c r="G1195" t="s">
        <v>25</v>
      </c>
      <c r="H1195" t="s">
        <v>66</v>
      </c>
      <c r="I1195" t="s">
        <v>27</v>
      </c>
      <c r="J1195">
        <v>14.1</v>
      </c>
      <c r="K1195">
        <v>48</v>
      </c>
      <c r="L1195" t="s">
        <v>28</v>
      </c>
      <c r="M1195">
        <v>1</v>
      </c>
      <c r="N1195">
        <v>5</v>
      </c>
      <c r="O1195">
        <v>320</v>
      </c>
      <c r="P1195">
        <v>4512</v>
      </c>
      <c r="Q1195" t="s">
        <v>83</v>
      </c>
      <c r="R1195">
        <v>9</v>
      </c>
      <c r="S1195" t="s">
        <v>37</v>
      </c>
      <c r="T1195" t="s">
        <v>38</v>
      </c>
      <c r="U1195" t="str">
        <f>TRIM(CLEAN(tbl_Operations[[#This Row],[Location]]))</f>
        <v>Chennai</v>
      </c>
      <c r="V1195" t="str">
        <f>TRIM(CLEAN(tbl_Operations[[#This Row],[Channel]]))</f>
        <v>Email</v>
      </c>
      <c r="W1195" t="str">
        <f t="shared" si="90"/>
        <v>Invoice Query</v>
      </c>
      <c r="X1195" t="str">
        <f t="shared" si="91"/>
        <v>It</v>
      </c>
      <c r="Y1195" t="str">
        <f t="shared" si="92"/>
        <v>Within SLA</v>
      </c>
      <c r="Z1195" t="str">
        <f t="shared" si="93"/>
        <v>Normal</v>
      </c>
      <c r="AA1195" t="str" cm="1">
        <f t="array" ref="AA1195">_xlfn.IFS(
J1195&lt;=K1195*0.5,"Excellent",
J1195&lt;=K1195,"Good",
J1195&lt;=K1195*1.5,"At Risk",
TRUE,"Critical"
)</f>
        <v>Excellent</v>
      </c>
      <c r="AB1195" t="str">
        <f t="shared" si="94"/>
        <v>Reworked</v>
      </c>
    </row>
    <row r="1196" spans="1:28" x14ac:dyDescent="0.3">
      <c r="A1196" t="s">
        <v>1278</v>
      </c>
      <c r="B1196" s="1">
        <v>45926</v>
      </c>
      <c r="C1196" t="s">
        <v>77</v>
      </c>
      <c r="D1196" t="s">
        <v>34</v>
      </c>
      <c r="E1196" t="s">
        <v>35</v>
      </c>
      <c r="F1196" t="s">
        <v>49</v>
      </c>
      <c r="G1196" t="s">
        <v>25</v>
      </c>
      <c r="H1196" t="s">
        <v>43</v>
      </c>
      <c r="I1196" t="s">
        <v>27</v>
      </c>
      <c r="J1196">
        <v>10.9</v>
      </c>
      <c r="K1196">
        <v>48</v>
      </c>
      <c r="L1196" t="s">
        <v>28</v>
      </c>
      <c r="M1196">
        <v>2</v>
      </c>
      <c r="N1196">
        <v>4.3</v>
      </c>
      <c r="O1196">
        <v>320</v>
      </c>
      <c r="P1196">
        <v>3488</v>
      </c>
      <c r="Q1196" t="s">
        <v>83</v>
      </c>
      <c r="R1196">
        <v>9</v>
      </c>
      <c r="S1196" t="s">
        <v>37</v>
      </c>
      <c r="T1196" t="s">
        <v>45</v>
      </c>
      <c r="U1196" t="str">
        <f>TRIM(CLEAN(tbl_Operations[[#This Row],[Location]]))</f>
        <v>Mumbai</v>
      </c>
      <c r="V1196" t="str">
        <f>TRIM(CLEAN(tbl_Operations[[#This Row],[Channel]]))</f>
        <v>Email</v>
      </c>
      <c r="W1196" t="str">
        <f t="shared" si="90"/>
        <v>Employee Query</v>
      </c>
      <c r="X1196" t="str">
        <f t="shared" si="91"/>
        <v>Finance</v>
      </c>
      <c r="Y1196" t="str">
        <f t="shared" si="92"/>
        <v>Within SLA</v>
      </c>
      <c r="Z1196" t="str">
        <f t="shared" si="93"/>
        <v>Normal</v>
      </c>
      <c r="AA1196" t="str" cm="1">
        <f t="array" ref="AA1196">_xlfn.IFS(
J1196&lt;=K1196*0.5,"Excellent",
J1196&lt;=K1196,"Good",
J1196&lt;=K1196*1.5,"At Risk",
TRUE,"Critical"
)</f>
        <v>Excellent</v>
      </c>
      <c r="AB1196" t="str">
        <f t="shared" si="94"/>
        <v>Reworked</v>
      </c>
    </row>
    <row r="1197" spans="1:28" x14ac:dyDescent="0.3">
      <c r="A1197" t="s">
        <v>1279</v>
      </c>
      <c r="B1197" s="1">
        <v>45783</v>
      </c>
      <c r="C1197" t="s">
        <v>95</v>
      </c>
      <c r="D1197" t="s">
        <v>22</v>
      </c>
      <c r="E1197" t="s">
        <v>78</v>
      </c>
      <c r="F1197" t="s">
        <v>61</v>
      </c>
      <c r="G1197" t="s">
        <v>25</v>
      </c>
      <c r="H1197" t="s">
        <v>75</v>
      </c>
      <c r="I1197" t="s">
        <v>27</v>
      </c>
      <c r="J1197">
        <v>6.5</v>
      </c>
      <c r="K1197">
        <v>12</v>
      </c>
      <c r="L1197" t="s">
        <v>28</v>
      </c>
      <c r="M1197">
        <v>0</v>
      </c>
      <c r="N1197">
        <v>5</v>
      </c>
      <c r="O1197">
        <v>350</v>
      </c>
      <c r="P1197">
        <v>2275</v>
      </c>
      <c r="Q1197" t="s">
        <v>44</v>
      </c>
      <c r="R1197">
        <v>5</v>
      </c>
      <c r="S1197" t="s">
        <v>30</v>
      </c>
      <c r="T1197" t="s">
        <v>38</v>
      </c>
      <c r="U1197" t="str">
        <f>TRIM(CLEAN(tbl_Operations[[#This Row],[Location]]))</f>
        <v>Noida</v>
      </c>
      <c r="V1197" t="str">
        <f>TRIM(CLEAN(tbl_Operations[[#This Row],[Channel]]))</f>
        <v>Email</v>
      </c>
      <c r="W1197" t="str">
        <f t="shared" si="90"/>
        <v>Access Request</v>
      </c>
      <c r="X1197" t="str">
        <f t="shared" si="91"/>
        <v>Sales</v>
      </c>
      <c r="Y1197" t="str">
        <f t="shared" si="92"/>
        <v>Within SLA</v>
      </c>
      <c r="Z1197" t="str">
        <f t="shared" si="93"/>
        <v>Normal</v>
      </c>
      <c r="AA1197" t="str" cm="1">
        <f t="array" ref="AA1197">_xlfn.IFS(
J1197&lt;=K1197*0.5,"Excellent",
J1197&lt;=K1197,"Good",
J1197&lt;=K1197*1.5,"At Risk",
TRUE,"Critical"
)</f>
        <v>Good</v>
      </c>
      <c r="AB1197" t="str">
        <f t="shared" si="94"/>
        <v>No Rework</v>
      </c>
    </row>
    <row r="1198" spans="1:28" x14ac:dyDescent="0.3">
      <c r="A1198" t="s">
        <v>1280</v>
      </c>
      <c r="B1198" s="1">
        <v>45949</v>
      </c>
      <c r="C1198" t="s">
        <v>77</v>
      </c>
      <c r="D1198" t="s">
        <v>47</v>
      </c>
      <c r="E1198" t="s">
        <v>78</v>
      </c>
      <c r="F1198" t="s">
        <v>24</v>
      </c>
      <c r="G1198" t="s">
        <v>25</v>
      </c>
      <c r="H1198" t="s">
        <v>26</v>
      </c>
      <c r="I1198" t="s">
        <v>27</v>
      </c>
      <c r="J1198">
        <v>4.0999999999999996</v>
      </c>
      <c r="K1198">
        <v>24</v>
      </c>
      <c r="L1198" t="s">
        <v>28</v>
      </c>
      <c r="M1198">
        <v>0</v>
      </c>
      <c r="N1198">
        <v>5</v>
      </c>
      <c r="O1198">
        <v>280</v>
      </c>
      <c r="P1198">
        <v>1148</v>
      </c>
      <c r="Q1198" t="s">
        <v>51</v>
      </c>
      <c r="R1198">
        <v>10</v>
      </c>
      <c r="S1198" t="s">
        <v>52</v>
      </c>
      <c r="T1198" t="s">
        <v>102</v>
      </c>
      <c r="U1198" t="str">
        <f>TRIM(CLEAN(tbl_Operations[[#This Row],[Location]]))</f>
        <v>Gurugram</v>
      </c>
      <c r="V1198" t="str">
        <f>TRIM(CLEAN(tbl_Operations[[#This Row],[Channel]]))</f>
        <v>Email</v>
      </c>
      <c r="W1198" t="str">
        <f t="shared" si="90"/>
        <v>Access Request</v>
      </c>
      <c r="X1198" t="str">
        <f t="shared" si="91"/>
        <v>Finance</v>
      </c>
      <c r="Y1198" t="str">
        <f t="shared" si="92"/>
        <v>Within SLA</v>
      </c>
      <c r="Z1198" t="str">
        <f t="shared" si="93"/>
        <v>Normal</v>
      </c>
      <c r="AA1198" t="str" cm="1">
        <f t="array" ref="AA1198">_xlfn.IFS(
J1198&lt;=K1198*0.5,"Excellent",
J1198&lt;=K1198,"Good",
J1198&lt;=K1198*1.5,"At Risk",
TRUE,"Critical"
)</f>
        <v>Excellent</v>
      </c>
      <c r="AB1198" t="str">
        <f t="shared" si="94"/>
        <v>No Rework</v>
      </c>
    </row>
    <row r="1199" spans="1:28" x14ac:dyDescent="0.3">
      <c r="A1199" t="s">
        <v>1281</v>
      </c>
      <c r="B1199" s="1">
        <v>45752</v>
      </c>
      <c r="C1199" t="s">
        <v>54</v>
      </c>
      <c r="D1199" t="s">
        <v>47</v>
      </c>
      <c r="E1199" t="s">
        <v>35</v>
      </c>
      <c r="F1199" t="s">
        <v>49</v>
      </c>
      <c r="G1199" t="s">
        <v>25</v>
      </c>
      <c r="H1199" t="s">
        <v>66</v>
      </c>
      <c r="I1199" t="s">
        <v>27</v>
      </c>
      <c r="J1199">
        <v>5.6</v>
      </c>
      <c r="K1199">
        <v>48</v>
      </c>
      <c r="L1199" t="s">
        <v>28</v>
      </c>
      <c r="M1199">
        <v>1</v>
      </c>
      <c r="N1199">
        <v>4.3</v>
      </c>
      <c r="O1199">
        <v>320</v>
      </c>
      <c r="P1199">
        <v>1792</v>
      </c>
      <c r="Q1199" t="s">
        <v>89</v>
      </c>
      <c r="R1199">
        <v>4</v>
      </c>
      <c r="S1199" t="s">
        <v>30</v>
      </c>
      <c r="T1199" t="s">
        <v>68</v>
      </c>
      <c r="U1199" t="str">
        <f>TRIM(CLEAN(tbl_Operations[[#This Row],[Location]]))</f>
        <v>Gurugram</v>
      </c>
      <c r="V1199" t="str">
        <f>TRIM(CLEAN(tbl_Operations[[#This Row],[Channel]]))</f>
        <v>Email</v>
      </c>
      <c r="W1199" t="str">
        <f t="shared" si="90"/>
        <v>Employee Query</v>
      </c>
      <c r="X1199" t="str">
        <f t="shared" si="91"/>
        <v>Hr</v>
      </c>
      <c r="Y1199" t="str">
        <f t="shared" si="92"/>
        <v>Within SLA</v>
      </c>
      <c r="Z1199" t="str">
        <f t="shared" si="93"/>
        <v>Normal</v>
      </c>
      <c r="AA1199" t="str" cm="1">
        <f t="array" ref="AA1199">_xlfn.IFS(
J1199&lt;=K1199*0.5,"Excellent",
J1199&lt;=K1199,"Good",
J1199&lt;=K1199*1.5,"At Risk",
TRUE,"Critical"
)</f>
        <v>Excellent</v>
      </c>
      <c r="AB1199" t="str">
        <f t="shared" si="94"/>
        <v>Reworked</v>
      </c>
    </row>
    <row r="1200" spans="1:28" x14ac:dyDescent="0.3">
      <c r="A1200" t="s">
        <v>1282</v>
      </c>
      <c r="B1200" s="1">
        <v>45712</v>
      </c>
      <c r="C1200" t="s">
        <v>21</v>
      </c>
      <c r="D1200" t="s">
        <v>41</v>
      </c>
      <c r="E1200" t="s">
        <v>70</v>
      </c>
      <c r="F1200" t="s">
        <v>61</v>
      </c>
      <c r="G1200" t="s">
        <v>42</v>
      </c>
      <c r="H1200" t="s">
        <v>75</v>
      </c>
      <c r="I1200" t="s">
        <v>88</v>
      </c>
      <c r="J1200">
        <v>5.8</v>
      </c>
      <c r="K1200">
        <v>12</v>
      </c>
      <c r="L1200" t="s">
        <v>28</v>
      </c>
      <c r="M1200">
        <v>1</v>
      </c>
      <c r="N1200">
        <v>4.5</v>
      </c>
      <c r="O1200">
        <v>280</v>
      </c>
      <c r="P1200">
        <v>1624</v>
      </c>
      <c r="Q1200" t="s">
        <v>57</v>
      </c>
      <c r="R1200">
        <v>2</v>
      </c>
      <c r="S1200" t="s">
        <v>58</v>
      </c>
      <c r="T1200" t="s">
        <v>31</v>
      </c>
      <c r="U1200" t="str">
        <f>TRIM(CLEAN(tbl_Operations[[#This Row],[Location]]))</f>
        <v>Bengaluru</v>
      </c>
      <c r="V1200" t="str">
        <f>TRIM(CLEAN(tbl_Operations[[#This Row],[Channel]]))</f>
        <v>Portal</v>
      </c>
      <c r="W1200" t="str">
        <f t="shared" si="90"/>
        <v>Data Correction</v>
      </c>
      <c r="X1200" t="str">
        <f t="shared" si="91"/>
        <v>Customer Support</v>
      </c>
      <c r="Y1200" t="str">
        <f t="shared" si="92"/>
        <v>Within SLA</v>
      </c>
      <c r="Z1200" t="str">
        <f t="shared" si="93"/>
        <v>Normal</v>
      </c>
      <c r="AA1200" t="str" cm="1">
        <f t="array" ref="AA1200">_xlfn.IFS(
J1200&lt;=K1200*0.5,"Excellent",
J1200&lt;=K1200,"Good",
J1200&lt;=K1200*1.5,"At Risk",
TRUE,"Critical"
)</f>
        <v>Excellent</v>
      </c>
      <c r="AB1200" t="str">
        <f t="shared" si="94"/>
        <v>Reworked</v>
      </c>
    </row>
    <row r="1201" spans="1:28" x14ac:dyDescent="0.3">
      <c r="A1201" t="s">
        <v>1283</v>
      </c>
      <c r="B1201" s="1">
        <v>45731</v>
      </c>
      <c r="C1201" t="s">
        <v>91</v>
      </c>
      <c r="D1201" t="s">
        <v>47</v>
      </c>
      <c r="E1201" t="s">
        <v>48</v>
      </c>
      <c r="F1201" t="s">
        <v>146</v>
      </c>
      <c r="G1201" t="s">
        <v>42</v>
      </c>
      <c r="H1201" t="s">
        <v>43</v>
      </c>
      <c r="I1201" t="s">
        <v>27</v>
      </c>
      <c r="J1201">
        <v>1.4</v>
      </c>
      <c r="K1201">
        <v>4</v>
      </c>
      <c r="L1201" t="s">
        <v>28</v>
      </c>
      <c r="M1201">
        <v>0</v>
      </c>
      <c r="N1201">
        <v>5</v>
      </c>
      <c r="O1201">
        <v>320</v>
      </c>
      <c r="P1201">
        <v>448</v>
      </c>
      <c r="Q1201" t="s">
        <v>79</v>
      </c>
      <c r="R1201">
        <v>3</v>
      </c>
      <c r="S1201" t="s">
        <v>58</v>
      </c>
      <c r="T1201" t="s">
        <v>68</v>
      </c>
      <c r="U1201" t="str">
        <f>TRIM(CLEAN(tbl_Operations[[#This Row],[Location]]))</f>
        <v>Gurugram</v>
      </c>
      <c r="V1201" t="str">
        <f>TRIM(CLEAN(tbl_Operations[[#This Row],[Channel]]))</f>
        <v>Portal</v>
      </c>
      <c r="W1201" t="str">
        <f t="shared" si="90"/>
        <v>Compliance Request</v>
      </c>
      <c r="X1201" t="str">
        <f t="shared" si="91"/>
        <v>Operations</v>
      </c>
      <c r="Y1201" t="str">
        <f t="shared" si="92"/>
        <v>Within SLA</v>
      </c>
      <c r="Z1201" t="str">
        <f t="shared" si="93"/>
        <v>Normal</v>
      </c>
      <c r="AA1201" t="str" cm="1">
        <f t="array" ref="AA1201">_xlfn.IFS(
J1201&lt;=K1201*0.5,"Excellent",
J1201&lt;=K1201,"Good",
J1201&lt;=K1201*1.5,"At Risk",
TRUE,"Critical"
)</f>
        <v>Excellent</v>
      </c>
      <c r="AB1201" t="str">
        <f t="shared" si="94"/>
        <v>No Rework</v>
      </c>
    </row>
    <row r="1202" spans="1:28" x14ac:dyDescent="0.3">
      <c r="A1202" t="s">
        <v>1284</v>
      </c>
      <c r="B1202" s="1">
        <v>45762</v>
      </c>
      <c r="C1202" t="s">
        <v>40</v>
      </c>
      <c r="D1202" t="s">
        <v>34</v>
      </c>
      <c r="E1202" t="s">
        <v>35</v>
      </c>
      <c r="F1202" t="s">
        <v>49</v>
      </c>
      <c r="G1202" t="s">
        <v>25</v>
      </c>
      <c r="H1202" t="s">
        <v>66</v>
      </c>
      <c r="I1202" t="s">
        <v>27</v>
      </c>
      <c r="J1202">
        <v>12.7</v>
      </c>
      <c r="K1202">
        <v>48</v>
      </c>
      <c r="L1202" t="s">
        <v>28</v>
      </c>
      <c r="M1202">
        <v>0</v>
      </c>
      <c r="N1202">
        <v>4.9000000000000004</v>
      </c>
      <c r="O1202">
        <v>450</v>
      </c>
      <c r="P1202">
        <v>5715</v>
      </c>
      <c r="Q1202" t="s">
        <v>89</v>
      </c>
      <c r="R1202">
        <v>4</v>
      </c>
      <c r="S1202" t="s">
        <v>30</v>
      </c>
      <c r="T1202" t="s">
        <v>38</v>
      </c>
      <c r="U1202" t="str">
        <f>TRIM(CLEAN(tbl_Operations[[#This Row],[Location]]))</f>
        <v>Mumbai</v>
      </c>
      <c r="V1202" t="str">
        <f>TRIM(CLEAN(tbl_Operations[[#This Row],[Channel]]))</f>
        <v>Email</v>
      </c>
      <c r="W1202" t="str">
        <f t="shared" si="90"/>
        <v>Employee Query</v>
      </c>
      <c r="X1202" t="str">
        <f t="shared" si="91"/>
        <v>Procurement</v>
      </c>
      <c r="Y1202" t="str">
        <f t="shared" si="92"/>
        <v>Within SLA</v>
      </c>
      <c r="Z1202" t="str">
        <f t="shared" si="93"/>
        <v>Normal</v>
      </c>
      <c r="AA1202" t="str" cm="1">
        <f t="array" ref="AA1202">_xlfn.IFS(
J1202&lt;=K1202*0.5,"Excellent",
J1202&lt;=K1202,"Good",
J1202&lt;=K1202*1.5,"At Risk",
TRUE,"Critical"
)</f>
        <v>Excellent</v>
      </c>
      <c r="AB1202" t="str">
        <f t="shared" si="94"/>
        <v>No Rework</v>
      </c>
    </row>
    <row r="1203" spans="1:28" x14ac:dyDescent="0.3">
      <c r="A1203" t="s">
        <v>1285</v>
      </c>
      <c r="B1203" s="1">
        <v>45792</v>
      </c>
      <c r="C1203" t="s">
        <v>77</v>
      </c>
      <c r="D1203" t="s">
        <v>73</v>
      </c>
      <c r="E1203" t="s">
        <v>74</v>
      </c>
      <c r="F1203" t="s">
        <v>146</v>
      </c>
      <c r="G1203" t="s">
        <v>25</v>
      </c>
      <c r="H1203" t="s">
        <v>43</v>
      </c>
      <c r="I1203" t="s">
        <v>101</v>
      </c>
      <c r="J1203">
        <v>5.7</v>
      </c>
      <c r="K1203">
        <v>4</v>
      </c>
      <c r="L1203" t="s">
        <v>63</v>
      </c>
      <c r="M1203">
        <v>0</v>
      </c>
      <c r="N1203">
        <v>5</v>
      </c>
      <c r="O1203">
        <v>450</v>
      </c>
      <c r="P1203">
        <v>2565</v>
      </c>
      <c r="Q1203" t="s">
        <v>44</v>
      </c>
      <c r="R1203">
        <v>5</v>
      </c>
      <c r="S1203" t="s">
        <v>30</v>
      </c>
      <c r="T1203" t="s">
        <v>84</v>
      </c>
      <c r="U1203" t="str">
        <f>TRIM(CLEAN(tbl_Operations[[#This Row],[Location]]))</f>
        <v>Chennai</v>
      </c>
      <c r="V1203" t="str">
        <f>TRIM(CLEAN(tbl_Operations[[#This Row],[Channel]]))</f>
        <v>Email</v>
      </c>
      <c r="W1203" t="str">
        <f t="shared" si="90"/>
        <v>System Issue</v>
      </c>
      <c r="X1203" t="str">
        <f t="shared" si="91"/>
        <v>Finance</v>
      </c>
      <c r="Y1203" t="str">
        <f t="shared" si="92"/>
        <v>SLA Breach</v>
      </c>
      <c r="Z1203" t="str">
        <f t="shared" si="93"/>
        <v>Normal</v>
      </c>
      <c r="AA1203" t="str" cm="1">
        <f t="array" ref="AA1203">_xlfn.IFS(
J1203&lt;=K1203*0.5,"Excellent",
J1203&lt;=K1203,"Good",
J1203&lt;=K1203*1.5,"At Risk",
TRUE,"Critical"
)</f>
        <v>At Risk</v>
      </c>
      <c r="AB1203" t="str">
        <f t="shared" si="94"/>
        <v>No Rework</v>
      </c>
    </row>
    <row r="1204" spans="1:28" x14ac:dyDescent="0.3">
      <c r="A1204" t="s">
        <v>1286</v>
      </c>
      <c r="B1204" s="1">
        <v>45720</v>
      </c>
      <c r="C1204" t="s">
        <v>21</v>
      </c>
      <c r="D1204" t="s">
        <v>22</v>
      </c>
      <c r="E1204" t="s">
        <v>78</v>
      </c>
      <c r="F1204" t="s">
        <v>24</v>
      </c>
      <c r="G1204" t="s">
        <v>62</v>
      </c>
      <c r="H1204" t="s">
        <v>66</v>
      </c>
      <c r="I1204" t="s">
        <v>88</v>
      </c>
      <c r="J1204">
        <v>14.1</v>
      </c>
      <c r="K1204">
        <v>24</v>
      </c>
      <c r="L1204" t="s">
        <v>28</v>
      </c>
      <c r="M1204">
        <v>2</v>
      </c>
      <c r="N1204">
        <v>4.2</v>
      </c>
      <c r="O1204">
        <v>280</v>
      </c>
      <c r="P1204">
        <v>3948</v>
      </c>
      <c r="Q1204" t="s">
        <v>79</v>
      </c>
      <c r="R1204">
        <v>3</v>
      </c>
      <c r="S1204" t="s">
        <v>58</v>
      </c>
      <c r="T1204" t="s">
        <v>38</v>
      </c>
      <c r="U1204" t="str">
        <f>TRIM(CLEAN(tbl_Operations[[#This Row],[Location]]))</f>
        <v>Noida</v>
      </c>
      <c r="V1204" t="str">
        <f>TRIM(CLEAN(tbl_Operations[[#This Row],[Channel]]))</f>
        <v>Teams</v>
      </c>
      <c r="W1204" t="str">
        <f t="shared" si="90"/>
        <v>Access Request</v>
      </c>
      <c r="X1204" t="str">
        <f t="shared" si="91"/>
        <v>Customer Support</v>
      </c>
      <c r="Y1204" t="str">
        <f t="shared" si="92"/>
        <v>Within SLA</v>
      </c>
      <c r="Z1204" t="str">
        <f t="shared" si="93"/>
        <v>Normal</v>
      </c>
      <c r="AA1204" t="str" cm="1">
        <f t="array" ref="AA1204">_xlfn.IFS(
J1204&lt;=K1204*0.5,"Excellent",
J1204&lt;=K1204,"Good",
J1204&lt;=K1204*1.5,"At Risk",
TRUE,"Critical"
)</f>
        <v>Good</v>
      </c>
      <c r="AB1204" t="str">
        <f t="shared" si="94"/>
        <v>Reworked</v>
      </c>
    </row>
    <row r="1205" spans="1:28" x14ac:dyDescent="0.3">
      <c r="A1205" t="s">
        <v>1287</v>
      </c>
      <c r="B1205" s="1">
        <v>46002</v>
      </c>
      <c r="C1205" t="s">
        <v>91</v>
      </c>
      <c r="D1205" t="s">
        <v>34</v>
      </c>
      <c r="E1205" t="s">
        <v>74</v>
      </c>
      <c r="F1205" t="s">
        <v>61</v>
      </c>
      <c r="G1205" t="s">
        <v>25</v>
      </c>
      <c r="H1205" t="s">
        <v>50</v>
      </c>
      <c r="I1205" t="s">
        <v>27</v>
      </c>
      <c r="J1205">
        <v>14.9</v>
      </c>
      <c r="K1205">
        <v>12</v>
      </c>
      <c r="L1205" t="s">
        <v>63</v>
      </c>
      <c r="M1205">
        <v>0</v>
      </c>
      <c r="N1205">
        <v>4.5</v>
      </c>
      <c r="O1205">
        <v>320</v>
      </c>
      <c r="P1205">
        <v>4768</v>
      </c>
      <c r="Q1205" t="s">
        <v>71</v>
      </c>
      <c r="R1205">
        <v>12</v>
      </c>
      <c r="S1205" t="s">
        <v>52</v>
      </c>
      <c r="T1205" t="s">
        <v>84</v>
      </c>
      <c r="U1205" t="str">
        <f>TRIM(CLEAN(tbl_Operations[[#This Row],[Location]]))</f>
        <v>Mumbai</v>
      </c>
      <c r="V1205" t="str">
        <f>TRIM(CLEAN(tbl_Operations[[#This Row],[Channel]]))</f>
        <v>Email</v>
      </c>
      <c r="W1205" t="str">
        <f t="shared" si="90"/>
        <v>System Issue</v>
      </c>
      <c r="X1205" t="str">
        <f t="shared" si="91"/>
        <v>Operations</v>
      </c>
      <c r="Y1205" t="str">
        <f t="shared" si="92"/>
        <v>SLA Breach</v>
      </c>
      <c r="Z1205" t="str">
        <f t="shared" si="93"/>
        <v>Normal</v>
      </c>
      <c r="AA1205" t="str" cm="1">
        <f t="array" ref="AA1205">_xlfn.IFS(
J1205&lt;=K1205*0.5,"Excellent",
J1205&lt;=K1205,"Good",
J1205&lt;=K1205*1.5,"At Risk",
TRUE,"Critical"
)</f>
        <v>At Risk</v>
      </c>
      <c r="AB1205" t="str">
        <f t="shared" si="94"/>
        <v>No Rework</v>
      </c>
    </row>
    <row r="1206" spans="1:28" x14ac:dyDescent="0.3">
      <c r="A1206" t="s">
        <v>1288</v>
      </c>
      <c r="B1206" s="1">
        <v>45962</v>
      </c>
      <c r="C1206" t="s">
        <v>40</v>
      </c>
      <c r="D1206" t="s">
        <v>22</v>
      </c>
      <c r="E1206" t="s">
        <v>35</v>
      </c>
      <c r="F1206" t="s">
        <v>24</v>
      </c>
      <c r="G1206" t="s">
        <v>81</v>
      </c>
      <c r="H1206" t="s">
        <v>66</v>
      </c>
      <c r="I1206" t="s">
        <v>27</v>
      </c>
      <c r="J1206">
        <v>20.100000000000001</v>
      </c>
      <c r="K1206">
        <v>24</v>
      </c>
      <c r="L1206" t="s">
        <v>28</v>
      </c>
      <c r="M1206">
        <v>1</v>
      </c>
      <c r="N1206">
        <v>4.0999999999999996</v>
      </c>
      <c r="O1206">
        <v>280</v>
      </c>
      <c r="P1206">
        <v>5628</v>
      </c>
      <c r="Q1206" t="s">
        <v>67</v>
      </c>
      <c r="R1206">
        <v>11</v>
      </c>
      <c r="S1206" t="s">
        <v>52</v>
      </c>
      <c r="T1206" t="s">
        <v>68</v>
      </c>
      <c r="U1206" t="str">
        <f>TRIM(CLEAN(tbl_Operations[[#This Row],[Location]]))</f>
        <v>Noida</v>
      </c>
      <c r="V1206" t="str">
        <f>TRIM(CLEAN(tbl_Operations[[#This Row],[Channel]]))</f>
        <v>Phone</v>
      </c>
      <c r="W1206" t="str">
        <f t="shared" si="90"/>
        <v>Employee Query</v>
      </c>
      <c r="X1206" t="str">
        <f t="shared" si="91"/>
        <v>Procurement</v>
      </c>
      <c r="Y1206" t="str">
        <f t="shared" si="92"/>
        <v>Within SLA</v>
      </c>
      <c r="Z1206" t="str">
        <f t="shared" si="93"/>
        <v>Normal</v>
      </c>
      <c r="AA1206" t="str" cm="1">
        <f t="array" ref="AA1206">_xlfn.IFS(
J1206&lt;=K1206*0.5,"Excellent",
J1206&lt;=K1206,"Good",
J1206&lt;=K1206*1.5,"At Risk",
TRUE,"Critical"
)</f>
        <v>Good</v>
      </c>
      <c r="AB1206" t="str">
        <f t="shared" si="94"/>
        <v>Reworked</v>
      </c>
    </row>
    <row r="1207" spans="1:28" x14ac:dyDescent="0.3">
      <c r="A1207" t="s">
        <v>1289</v>
      </c>
      <c r="B1207" s="1">
        <v>45874</v>
      </c>
      <c r="C1207" t="s">
        <v>95</v>
      </c>
      <c r="D1207" t="s">
        <v>34</v>
      </c>
      <c r="E1207" t="s">
        <v>92</v>
      </c>
      <c r="F1207" t="s">
        <v>49</v>
      </c>
      <c r="G1207" t="s">
        <v>25</v>
      </c>
      <c r="H1207" t="s">
        <v>43</v>
      </c>
      <c r="I1207" t="s">
        <v>27</v>
      </c>
      <c r="J1207">
        <v>9.1</v>
      </c>
      <c r="K1207">
        <v>48</v>
      </c>
      <c r="L1207" t="s">
        <v>28</v>
      </c>
      <c r="M1207">
        <v>0</v>
      </c>
      <c r="N1207">
        <v>4.5</v>
      </c>
      <c r="O1207">
        <v>450</v>
      </c>
      <c r="P1207">
        <v>4095</v>
      </c>
      <c r="Q1207" t="s">
        <v>36</v>
      </c>
      <c r="R1207">
        <v>8</v>
      </c>
      <c r="S1207" t="s">
        <v>37</v>
      </c>
      <c r="T1207" t="s">
        <v>38</v>
      </c>
      <c r="U1207" t="str">
        <f>TRIM(CLEAN(tbl_Operations[[#This Row],[Location]]))</f>
        <v>Mumbai</v>
      </c>
      <c r="V1207" t="str">
        <f>TRIM(CLEAN(tbl_Operations[[#This Row],[Channel]]))</f>
        <v>Email</v>
      </c>
      <c r="W1207" t="str">
        <f t="shared" si="90"/>
        <v>Report Request</v>
      </c>
      <c r="X1207" t="str">
        <f t="shared" si="91"/>
        <v>Sales</v>
      </c>
      <c r="Y1207" t="str">
        <f t="shared" si="92"/>
        <v>Within SLA</v>
      </c>
      <c r="Z1207" t="str">
        <f t="shared" si="93"/>
        <v>Normal</v>
      </c>
      <c r="AA1207" t="str" cm="1">
        <f t="array" ref="AA1207">_xlfn.IFS(
J1207&lt;=K1207*0.5,"Excellent",
J1207&lt;=K1207,"Good",
J1207&lt;=K1207*1.5,"At Risk",
TRUE,"Critical"
)</f>
        <v>Excellent</v>
      </c>
      <c r="AB1207" t="str">
        <f t="shared" si="94"/>
        <v>No Rework</v>
      </c>
    </row>
    <row r="1208" spans="1:28" x14ac:dyDescent="0.3">
      <c r="A1208" t="s">
        <v>1290</v>
      </c>
      <c r="B1208" s="1">
        <v>45915</v>
      </c>
      <c r="C1208" t="s">
        <v>54</v>
      </c>
      <c r="D1208" t="s">
        <v>41</v>
      </c>
      <c r="E1208" t="s">
        <v>92</v>
      </c>
      <c r="F1208" t="s">
        <v>49</v>
      </c>
      <c r="G1208" t="s">
        <v>25</v>
      </c>
      <c r="H1208" t="s">
        <v>50</v>
      </c>
      <c r="I1208" t="s">
        <v>27</v>
      </c>
      <c r="J1208">
        <v>5.7</v>
      </c>
      <c r="K1208">
        <v>48</v>
      </c>
      <c r="L1208" t="s">
        <v>28</v>
      </c>
      <c r="M1208">
        <v>1</v>
      </c>
      <c r="N1208">
        <v>4.7</v>
      </c>
      <c r="O1208">
        <v>280</v>
      </c>
      <c r="P1208">
        <v>1596</v>
      </c>
      <c r="Q1208" t="s">
        <v>83</v>
      </c>
      <c r="R1208">
        <v>9</v>
      </c>
      <c r="S1208" t="s">
        <v>37</v>
      </c>
      <c r="T1208" t="s">
        <v>31</v>
      </c>
      <c r="U1208" t="str">
        <f>TRIM(CLEAN(tbl_Operations[[#This Row],[Location]]))</f>
        <v>Bengaluru</v>
      </c>
      <c r="V1208" t="str">
        <f>TRIM(CLEAN(tbl_Operations[[#This Row],[Channel]]))</f>
        <v>Email</v>
      </c>
      <c r="W1208" t="str">
        <f t="shared" si="90"/>
        <v>Report Request</v>
      </c>
      <c r="X1208" t="str">
        <f t="shared" si="91"/>
        <v>Hr</v>
      </c>
      <c r="Y1208" t="str">
        <f t="shared" si="92"/>
        <v>Within SLA</v>
      </c>
      <c r="Z1208" t="str">
        <f t="shared" si="93"/>
        <v>Normal</v>
      </c>
      <c r="AA1208" t="str" cm="1">
        <f t="array" ref="AA1208">_xlfn.IFS(
J1208&lt;=K1208*0.5,"Excellent",
J1208&lt;=K1208,"Good",
J1208&lt;=K1208*1.5,"At Risk",
TRUE,"Critical"
)</f>
        <v>Excellent</v>
      </c>
      <c r="AB1208" t="str">
        <f t="shared" si="94"/>
        <v>Reworked</v>
      </c>
    </row>
    <row r="1209" spans="1:28" x14ac:dyDescent="0.3">
      <c r="A1209" t="s">
        <v>1291</v>
      </c>
      <c r="B1209" s="1">
        <v>45975</v>
      </c>
      <c r="C1209" t="s">
        <v>33</v>
      </c>
      <c r="D1209" t="s">
        <v>73</v>
      </c>
      <c r="E1209" t="s">
        <v>78</v>
      </c>
      <c r="F1209" t="s">
        <v>49</v>
      </c>
      <c r="G1209" t="s">
        <v>81</v>
      </c>
      <c r="H1209" t="s">
        <v>5095</v>
      </c>
      <c r="I1209" t="s">
        <v>101</v>
      </c>
      <c r="J1209">
        <v>20.8</v>
      </c>
      <c r="K1209">
        <v>48</v>
      </c>
      <c r="L1209" t="s">
        <v>28</v>
      </c>
      <c r="M1209">
        <v>0</v>
      </c>
      <c r="N1209">
        <v>4.4000000000000004</v>
      </c>
      <c r="O1209">
        <v>320</v>
      </c>
      <c r="P1209">
        <v>6656</v>
      </c>
      <c r="Q1209" t="s">
        <v>67</v>
      </c>
      <c r="R1209">
        <v>11</v>
      </c>
      <c r="S1209" t="s">
        <v>52</v>
      </c>
      <c r="T1209" t="s">
        <v>45</v>
      </c>
      <c r="U1209" t="str">
        <f>TRIM(CLEAN(tbl_Operations[[#This Row],[Location]]))</f>
        <v>Chennai</v>
      </c>
      <c r="V1209" t="str">
        <f>TRIM(CLEAN(tbl_Operations[[#This Row],[Channel]]))</f>
        <v>Phone</v>
      </c>
      <c r="W1209" t="str">
        <f t="shared" si="90"/>
        <v>Access Request</v>
      </c>
      <c r="X1209" t="str">
        <f t="shared" si="91"/>
        <v>It</v>
      </c>
      <c r="Y1209" t="str">
        <f t="shared" si="92"/>
        <v>Within SLA</v>
      </c>
      <c r="Z1209" t="str">
        <f t="shared" si="93"/>
        <v>Normal</v>
      </c>
      <c r="AA1209" t="str" cm="1">
        <f t="array" ref="AA1209">_xlfn.IFS(
J1209&lt;=K1209*0.5,"Excellent",
J1209&lt;=K1209,"Good",
J1209&lt;=K1209*1.5,"At Risk",
TRUE,"Critical"
)</f>
        <v>Excellent</v>
      </c>
      <c r="AB1209" t="str">
        <f t="shared" si="94"/>
        <v>No Rework</v>
      </c>
    </row>
    <row r="1210" spans="1:28" x14ac:dyDescent="0.3">
      <c r="A1210" t="s">
        <v>1292</v>
      </c>
      <c r="B1210" s="1">
        <v>45940</v>
      </c>
      <c r="C1210" t="s">
        <v>95</v>
      </c>
      <c r="D1210" t="s">
        <v>34</v>
      </c>
      <c r="E1210" t="s">
        <v>92</v>
      </c>
      <c r="F1210" t="s">
        <v>24</v>
      </c>
      <c r="G1210" t="s">
        <v>42</v>
      </c>
      <c r="H1210" t="s">
        <v>26</v>
      </c>
      <c r="I1210" t="s">
        <v>27</v>
      </c>
      <c r="J1210">
        <v>14.9</v>
      </c>
      <c r="K1210">
        <v>24</v>
      </c>
      <c r="L1210" t="s">
        <v>28</v>
      </c>
      <c r="M1210">
        <v>0</v>
      </c>
      <c r="N1210">
        <v>5</v>
      </c>
      <c r="O1210">
        <v>450</v>
      </c>
      <c r="P1210">
        <v>6705</v>
      </c>
      <c r="Q1210" t="s">
        <v>51</v>
      </c>
      <c r="R1210">
        <v>10</v>
      </c>
      <c r="S1210" t="s">
        <v>52</v>
      </c>
      <c r="T1210" t="s">
        <v>45</v>
      </c>
      <c r="U1210" t="str">
        <f>TRIM(CLEAN(tbl_Operations[[#This Row],[Location]]))</f>
        <v>Mumbai</v>
      </c>
      <c r="V1210" t="str">
        <f>TRIM(CLEAN(tbl_Operations[[#This Row],[Channel]]))</f>
        <v>Portal</v>
      </c>
      <c r="W1210" t="str">
        <f t="shared" si="90"/>
        <v>Report Request</v>
      </c>
      <c r="X1210" t="str">
        <f t="shared" si="91"/>
        <v>Sales</v>
      </c>
      <c r="Y1210" t="str">
        <f t="shared" si="92"/>
        <v>Within SLA</v>
      </c>
      <c r="Z1210" t="str">
        <f t="shared" si="93"/>
        <v>Normal</v>
      </c>
      <c r="AA1210" t="str" cm="1">
        <f t="array" ref="AA1210">_xlfn.IFS(
J1210&lt;=K1210*0.5,"Excellent",
J1210&lt;=K1210,"Good",
J1210&lt;=K1210*1.5,"At Risk",
TRUE,"Critical"
)</f>
        <v>Good</v>
      </c>
      <c r="AB1210" t="str">
        <f t="shared" si="94"/>
        <v>No Rework</v>
      </c>
    </row>
    <row r="1211" spans="1:28" x14ac:dyDescent="0.3">
      <c r="A1211" t="s">
        <v>1293</v>
      </c>
      <c r="B1211" s="1">
        <v>45740</v>
      </c>
      <c r="C1211" t="s">
        <v>40</v>
      </c>
      <c r="D1211" t="s">
        <v>73</v>
      </c>
      <c r="E1211" t="s">
        <v>70</v>
      </c>
      <c r="F1211" t="s">
        <v>24</v>
      </c>
      <c r="G1211" t="s">
        <v>42</v>
      </c>
      <c r="H1211" t="s">
        <v>75</v>
      </c>
      <c r="I1211" t="s">
        <v>27</v>
      </c>
      <c r="J1211">
        <v>15.9</v>
      </c>
      <c r="K1211">
        <v>24</v>
      </c>
      <c r="L1211" t="s">
        <v>28</v>
      </c>
      <c r="M1211">
        <v>0</v>
      </c>
      <c r="N1211">
        <v>4.5</v>
      </c>
      <c r="O1211">
        <v>280</v>
      </c>
      <c r="P1211">
        <v>4452</v>
      </c>
      <c r="Q1211" t="s">
        <v>79</v>
      </c>
      <c r="R1211">
        <v>3</v>
      </c>
      <c r="S1211" t="s">
        <v>58</v>
      </c>
      <c r="T1211" t="s">
        <v>31</v>
      </c>
      <c r="U1211" t="str">
        <f>TRIM(CLEAN(tbl_Operations[[#This Row],[Location]]))</f>
        <v>Chennai</v>
      </c>
      <c r="V1211" t="str">
        <f>TRIM(CLEAN(tbl_Operations[[#This Row],[Channel]]))</f>
        <v>Portal</v>
      </c>
      <c r="W1211" t="str">
        <f t="shared" si="90"/>
        <v>Data Correction</v>
      </c>
      <c r="X1211" t="str">
        <f t="shared" si="91"/>
        <v>Procurement</v>
      </c>
      <c r="Y1211" t="str">
        <f t="shared" si="92"/>
        <v>Within SLA</v>
      </c>
      <c r="Z1211" t="str">
        <f t="shared" si="93"/>
        <v>Normal</v>
      </c>
      <c r="AA1211" t="str" cm="1">
        <f t="array" ref="AA1211">_xlfn.IFS(
J1211&lt;=K1211*0.5,"Excellent",
J1211&lt;=K1211,"Good",
J1211&lt;=K1211*1.5,"At Risk",
TRUE,"Critical"
)</f>
        <v>Good</v>
      </c>
      <c r="AB1211" t="str">
        <f t="shared" si="94"/>
        <v>No Rework</v>
      </c>
    </row>
    <row r="1212" spans="1:28" x14ac:dyDescent="0.3">
      <c r="A1212" t="s">
        <v>1294</v>
      </c>
      <c r="B1212" s="1">
        <v>45998</v>
      </c>
      <c r="C1212" t="s">
        <v>40</v>
      </c>
      <c r="D1212" t="s">
        <v>5094</v>
      </c>
      <c r="E1212" t="s">
        <v>35</v>
      </c>
      <c r="F1212" t="s">
        <v>49</v>
      </c>
      <c r="G1212" t="s">
        <v>42</v>
      </c>
      <c r="H1212" t="s">
        <v>43</v>
      </c>
      <c r="I1212" t="s">
        <v>27</v>
      </c>
      <c r="J1212">
        <v>9.4</v>
      </c>
      <c r="K1212">
        <v>48</v>
      </c>
      <c r="L1212" t="s">
        <v>28</v>
      </c>
      <c r="M1212">
        <v>0</v>
      </c>
      <c r="N1212">
        <v>4.7</v>
      </c>
      <c r="O1212">
        <v>400</v>
      </c>
      <c r="P1212">
        <v>3760</v>
      </c>
      <c r="Q1212" t="s">
        <v>71</v>
      </c>
      <c r="R1212">
        <v>12</v>
      </c>
      <c r="S1212" t="s">
        <v>52</v>
      </c>
      <c r="T1212" t="s">
        <v>102</v>
      </c>
      <c r="U1212" t="str">
        <f>TRIM(CLEAN(tbl_Operations[[#This Row],[Location]]))</f>
        <v>Unknown</v>
      </c>
      <c r="V1212" t="str">
        <f>TRIM(CLEAN(tbl_Operations[[#This Row],[Channel]]))</f>
        <v>Portal</v>
      </c>
      <c r="W1212" t="str">
        <f t="shared" si="90"/>
        <v>Employee Query</v>
      </c>
      <c r="X1212" t="str">
        <f t="shared" si="91"/>
        <v>Procurement</v>
      </c>
      <c r="Y1212" t="str">
        <f t="shared" si="92"/>
        <v>Within SLA</v>
      </c>
      <c r="Z1212" t="str">
        <f t="shared" si="93"/>
        <v>Normal</v>
      </c>
      <c r="AA1212" t="str" cm="1">
        <f t="array" ref="AA1212">_xlfn.IFS(
J1212&lt;=K1212*0.5,"Excellent",
J1212&lt;=K1212,"Good",
J1212&lt;=K1212*1.5,"At Risk",
TRUE,"Critical"
)</f>
        <v>Excellent</v>
      </c>
      <c r="AB1212" t="str">
        <f t="shared" si="94"/>
        <v>No Rework</v>
      </c>
    </row>
    <row r="1213" spans="1:28" x14ac:dyDescent="0.3">
      <c r="A1213" t="s">
        <v>1295</v>
      </c>
      <c r="B1213" s="1">
        <v>45969</v>
      </c>
      <c r="C1213" t="s">
        <v>40</v>
      </c>
      <c r="D1213" t="s">
        <v>47</v>
      </c>
      <c r="E1213" t="s">
        <v>23</v>
      </c>
      <c r="F1213" t="s">
        <v>24</v>
      </c>
      <c r="G1213" t="s">
        <v>25</v>
      </c>
      <c r="H1213" t="s">
        <v>43</v>
      </c>
      <c r="I1213" t="s">
        <v>27</v>
      </c>
      <c r="J1213">
        <v>6.2</v>
      </c>
      <c r="K1213">
        <v>24</v>
      </c>
      <c r="L1213" t="s">
        <v>28</v>
      </c>
      <c r="M1213">
        <v>1</v>
      </c>
      <c r="N1213">
        <v>5</v>
      </c>
      <c r="O1213">
        <v>320</v>
      </c>
      <c r="P1213">
        <v>1984</v>
      </c>
      <c r="Q1213" t="s">
        <v>67</v>
      </c>
      <c r="R1213">
        <v>11</v>
      </c>
      <c r="S1213" t="s">
        <v>52</v>
      </c>
      <c r="T1213" t="s">
        <v>68</v>
      </c>
      <c r="U1213" t="str">
        <f>TRIM(CLEAN(tbl_Operations[[#This Row],[Location]]))</f>
        <v>Gurugram</v>
      </c>
      <c r="V1213" t="str">
        <f>TRIM(CLEAN(tbl_Operations[[#This Row],[Channel]]))</f>
        <v>Email</v>
      </c>
      <c r="W1213" t="str">
        <f t="shared" si="90"/>
        <v>Invoice Query</v>
      </c>
      <c r="X1213" t="str">
        <f t="shared" si="91"/>
        <v>Procurement</v>
      </c>
      <c r="Y1213" t="str">
        <f t="shared" si="92"/>
        <v>Within SLA</v>
      </c>
      <c r="Z1213" t="str">
        <f t="shared" si="93"/>
        <v>Normal</v>
      </c>
      <c r="AA1213" t="str" cm="1">
        <f t="array" ref="AA1213">_xlfn.IFS(
J1213&lt;=K1213*0.5,"Excellent",
J1213&lt;=K1213,"Good",
J1213&lt;=K1213*1.5,"At Risk",
TRUE,"Critical"
)</f>
        <v>Excellent</v>
      </c>
      <c r="AB1213" t="str">
        <f t="shared" si="94"/>
        <v>Reworked</v>
      </c>
    </row>
    <row r="1214" spans="1:28" x14ac:dyDescent="0.3">
      <c r="A1214" t="s">
        <v>1296</v>
      </c>
      <c r="B1214" s="1">
        <v>45869</v>
      </c>
      <c r="C1214" t="s">
        <v>91</v>
      </c>
      <c r="D1214" t="s">
        <v>73</v>
      </c>
      <c r="E1214" t="s">
        <v>70</v>
      </c>
      <c r="F1214" t="s">
        <v>61</v>
      </c>
      <c r="G1214" t="s">
        <v>25</v>
      </c>
      <c r="H1214" t="s">
        <v>75</v>
      </c>
      <c r="I1214" t="s">
        <v>27</v>
      </c>
      <c r="J1214">
        <v>6.4</v>
      </c>
      <c r="K1214">
        <v>12</v>
      </c>
      <c r="L1214" t="s">
        <v>28</v>
      </c>
      <c r="M1214">
        <v>0</v>
      </c>
      <c r="N1214">
        <v>4.5999999999999996</v>
      </c>
      <c r="O1214">
        <v>450</v>
      </c>
      <c r="P1214">
        <v>2880</v>
      </c>
      <c r="Q1214" t="s">
        <v>114</v>
      </c>
      <c r="R1214">
        <v>7</v>
      </c>
      <c r="S1214" t="s">
        <v>37</v>
      </c>
      <c r="T1214" t="s">
        <v>84</v>
      </c>
      <c r="U1214" t="str">
        <f>TRIM(CLEAN(tbl_Operations[[#This Row],[Location]]))</f>
        <v>Chennai</v>
      </c>
      <c r="V1214" t="str">
        <f>TRIM(CLEAN(tbl_Operations[[#This Row],[Channel]]))</f>
        <v>Email</v>
      </c>
      <c r="W1214" t="str">
        <f t="shared" si="90"/>
        <v>Data Correction</v>
      </c>
      <c r="X1214" t="str">
        <f t="shared" si="91"/>
        <v>Operations</v>
      </c>
      <c r="Y1214" t="str">
        <f t="shared" si="92"/>
        <v>Within SLA</v>
      </c>
      <c r="Z1214" t="str">
        <f t="shared" si="93"/>
        <v>Normal</v>
      </c>
      <c r="AA1214" t="str" cm="1">
        <f t="array" ref="AA1214">_xlfn.IFS(
J1214&lt;=K1214*0.5,"Excellent",
J1214&lt;=K1214,"Good",
J1214&lt;=K1214*1.5,"At Risk",
TRUE,"Critical"
)</f>
        <v>Good</v>
      </c>
      <c r="AB1214" t="str">
        <f t="shared" si="94"/>
        <v>No Rework</v>
      </c>
    </row>
    <row r="1215" spans="1:28" x14ac:dyDescent="0.3">
      <c r="A1215" t="s">
        <v>1297</v>
      </c>
      <c r="B1215" s="1">
        <v>45966</v>
      </c>
      <c r="C1215" t="s">
        <v>91</v>
      </c>
      <c r="D1215" t="s">
        <v>41</v>
      </c>
      <c r="E1215" t="s">
        <v>78</v>
      </c>
      <c r="F1215" t="s">
        <v>24</v>
      </c>
      <c r="G1215" t="s">
        <v>25</v>
      </c>
      <c r="H1215" t="s">
        <v>26</v>
      </c>
      <c r="I1215" t="s">
        <v>101</v>
      </c>
      <c r="J1215">
        <v>39.9</v>
      </c>
      <c r="K1215">
        <v>24</v>
      </c>
      <c r="L1215" t="s">
        <v>63</v>
      </c>
      <c r="M1215">
        <v>1</v>
      </c>
      <c r="N1215">
        <v>2.9</v>
      </c>
      <c r="O1215">
        <v>450</v>
      </c>
      <c r="P1215">
        <v>17955</v>
      </c>
      <c r="Q1215" t="s">
        <v>67</v>
      </c>
      <c r="R1215">
        <v>11</v>
      </c>
      <c r="S1215" t="s">
        <v>52</v>
      </c>
      <c r="T1215" t="s">
        <v>86</v>
      </c>
      <c r="U1215" t="str">
        <f>TRIM(CLEAN(tbl_Operations[[#This Row],[Location]]))</f>
        <v>Bengaluru</v>
      </c>
      <c r="V1215" t="str">
        <f>TRIM(CLEAN(tbl_Operations[[#This Row],[Channel]]))</f>
        <v>Email</v>
      </c>
      <c r="W1215" t="str">
        <f t="shared" si="90"/>
        <v>Access Request</v>
      </c>
      <c r="X1215" t="str">
        <f t="shared" si="91"/>
        <v>Operations</v>
      </c>
      <c r="Y1215" t="str">
        <f t="shared" si="92"/>
        <v>SLA Breach</v>
      </c>
      <c r="Z1215" t="str">
        <f t="shared" si="93"/>
        <v>Normal</v>
      </c>
      <c r="AA1215" t="str" cm="1">
        <f t="array" ref="AA1215">_xlfn.IFS(
J1215&lt;=K1215*0.5,"Excellent",
J1215&lt;=K1215,"Good",
J1215&lt;=K1215*1.5,"At Risk",
TRUE,"Critical"
)</f>
        <v>Critical</v>
      </c>
      <c r="AB1215" t="str">
        <f t="shared" si="94"/>
        <v>Reworked</v>
      </c>
    </row>
    <row r="1216" spans="1:28" x14ac:dyDescent="0.3">
      <c r="A1216" t="s">
        <v>1298</v>
      </c>
      <c r="B1216" s="1">
        <v>45711</v>
      </c>
      <c r="C1216" t="s">
        <v>91</v>
      </c>
      <c r="D1216" t="s">
        <v>73</v>
      </c>
      <c r="E1216" t="s">
        <v>48</v>
      </c>
      <c r="F1216" t="s">
        <v>24</v>
      </c>
      <c r="G1216" t="s">
        <v>25</v>
      </c>
      <c r="H1216" t="s">
        <v>66</v>
      </c>
      <c r="I1216" t="s">
        <v>27</v>
      </c>
      <c r="J1216">
        <v>10.9</v>
      </c>
      <c r="K1216">
        <v>24</v>
      </c>
      <c r="L1216" t="s">
        <v>28</v>
      </c>
      <c r="M1216">
        <v>0</v>
      </c>
      <c r="N1216">
        <v>4.3</v>
      </c>
      <c r="O1216">
        <v>320</v>
      </c>
      <c r="P1216">
        <v>3488</v>
      </c>
      <c r="Q1216" t="s">
        <v>57</v>
      </c>
      <c r="R1216">
        <v>2</v>
      </c>
      <c r="S1216" t="s">
        <v>58</v>
      </c>
      <c r="T1216" t="s">
        <v>102</v>
      </c>
      <c r="U1216" t="str">
        <f>TRIM(CLEAN(tbl_Operations[[#This Row],[Location]]))</f>
        <v>Chennai</v>
      </c>
      <c r="V1216" t="str">
        <f>TRIM(CLEAN(tbl_Operations[[#This Row],[Channel]]))</f>
        <v>Email</v>
      </c>
      <c r="W1216" t="str">
        <f t="shared" si="90"/>
        <v>Compliance Request</v>
      </c>
      <c r="X1216" t="str">
        <f t="shared" si="91"/>
        <v>Operations</v>
      </c>
      <c r="Y1216" t="str">
        <f t="shared" si="92"/>
        <v>Within SLA</v>
      </c>
      <c r="Z1216" t="str">
        <f t="shared" si="93"/>
        <v>Normal</v>
      </c>
      <c r="AA1216" t="str" cm="1">
        <f t="array" ref="AA1216">_xlfn.IFS(
J1216&lt;=K1216*0.5,"Excellent",
J1216&lt;=K1216,"Good",
J1216&lt;=K1216*1.5,"At Risk",
TRUE,"Critical"
)</f>
        <v>Excellent</v>
      </c>
      <c r="AB1216" t="str">
        <f t="shared" si="94"/>
        <v>No Rework</v>
      </c>
    </row>
    <row r="1217" spans="1:28" x14ac:dyDescent="0.3">
      <c r="A1217" t="s">
        <v>1299</v>
      </c>
      <c r="B1217" s="1">
        <v>45946</v>
      </c>
      <c r="C1217" t="s">
        <v>40</v>
      </c>
      <c r="D1217" t="s">
        <v>41</v>
      </c>
      <c r="E1217" t="s">
        <v>70</v>
      </c>
      <c r="F1217" t="s">
        <v>49</v>
      </c>
      <c r="G1217" t="s">
        <v>25</v>
      </c>
      <c r="H1217" t="s">
        <v>50</v>
      </c>
      <c r="I1217" t="s">
        <v>27</v>
      </c>
      <c r="J1217">
        <v>3.9</v>
      </c>
      <c r="K1217">
        <v>48</v>
      </c>
      <c r="L1217" t="s">
        <v>28</v>
      </c>
      <c r="M1217">
        <v>0</v>
      </c>
      <c r="N1217">
        <v>4.9000000000000004</v>
      </c>
      <c r="O1217">
        <v>400</v>
      </c>
      <c r="P1217">
        <v>1560</v>
      </c>
      <c r="Q1217" t="s">
        <v>51</v>
      </c>
      <c r="R1217">
        <v>10</v>
      </c>
      <c r="S1217" t="s">
        <v>52</v>
      </c>
      <c r="T1217" t="s">
        <v>84</v>
      </c>
      <c r="U1217" t="str">
        <f>TRIM(CLEAN(tbl_Operations[[#This Row],[Location]]))</f>
        <v>Bengaluru</v>
      </c>
      <c r="V1217" t="str">
        <f>TRIM(CLEAN(tbl_Operations[[#This Row],[Channel]]))</f>
        <v>Email</v>
      </c>
      <c r="W1217" t="str">
        <f t="shared" si="90"/>
        <v>Data Correction</v>
      </c>
      <c r="X1217" t="str">
        <f t="shared" si="91"/>
        <v>Procurement</v>
      </c>
      <c r="Y1217" t="str">
        <f t="shared" si="92"/>
        <v>Within SLA</v>
      </c>
      <c r="Z1217" t="str">
        <f t="shared" si="93"/>
        <v>Normal</v>
      </c>
      <c r="AA1217" t="str" cm="1">
        <f t="array" ref="AA1217">_xlfn.IFS(
J1217&lt;=K1217*0.5,"Excellent",
J1217&lt;=K1217,"Good",
J1217&lt;=K1217*1.5,"At Risk",
TRUE,"Critical"
)</f>
        <v>Excellent</v>
      </c>
      <c r="AB1217" t="str">
        <f t="shared" si="94"/>
        <v>No Rework</v>
      </c>
    </row>
    <row r="1218" spans="1:28" x14ac:dyDescent="0.3">
      <c r="A1218" t="s">
        <v>1300</v>
      </c>
      <c r="B1218" s="1">
        <v>45983</v>
      </c>
      <c r="C1218" t="s">
        <v>95</v>
      </c>
      <c r="D1218" t="s">
        <v>55</v>
      </c>
      <c r="E1218" t="s">
        <v>35</v>
      </c>
      <c r="F1218" t="s">
        <v>49</v>
      </c>
      <c r="G1218" t="s">
        <v>25</v>
      </c>
      <c r="H1218" t="s">
        <v>66</v>
      </c>
      <c r="I1218" t="s">
        <v>27</v>
      </c>
      <c r="J1218">
        <v>21.1</v>
      </c>
      <c r="K1218">
        <v>48</v>
      </c>
      <c r="L1218" t="s">
        <v>28</v>
      </c>
      <c r="M1218">
        <v>0</v>
      </c>
      <c r="N1218">
        <v>3.9</v>
      </c>
      <c r="O1218">
        <v>400</v>
      </c>
      <c r="P1218">
        <v>8440</v>
      </c>
      <c r="Q1218" t="s">
        <v>67</v>
      </c>
      <c r="R1218">
        <v>11</v>
      </c>
      <c r="S1218" t="s">
        <v>52</v>
      </c>
      <c r="T1218" t="s">
        <v>68</v>
      </c>
      <c r="U1218" t="str">
        <f>TRIM(CLEAN(tbl_Operations[[#This Row],[Location]]))</f>
        <v>Hyderabad</v>
      </c>
      <c r="V1218" t="str">
        <f>TRIM(CLEAN(tbl_Operations[[#This Row],[Channel]]))</f>
        <v>Email</v>
      </c>
      <c r="W1218" t="str">
        <f t="shared" ref="W1218:W1281" si="95">TRIM(CLEAN(E1218))</f>
        <v>Employee Query</v>
      </c>
      <c r="X1218" t="str">
        <f t="shared" ref="X1218:X1281" si="96">PROPER(TRIM(CLEAN(C1218)))</f>
        <v>Sales</v>
      </c>
      <c r="Y1218" t="str">
        <f t="shared" ref="Y1218:Y1281" si="97">IF(J1218&lt;=K1218,"Within SLA","SLA Breach")</f>
        <v>Within SLA</v>
      </c>
      <c r="Z1218" t="str">
        <f t="shared" ref="Z1218:Z1281" si="98">IF(AND(F1218="Critical",Y1217="SLA Breach"),"Critical Risk","Normal")</f>
        <v>Normal</v>
      </c>
      <c r="AA1218" t="str" cm="1">
        <f t="array" ref="AA1218">_xlfn.IFS(
J1218&lt;=K1218*0.5,"Excellent",
J1218&lt;=K1218,"Good",
J1218&lt;=K1218*1.5,"At Risk",
TRUE,"Critical"
)</f>
        <v>Excellent</v>
      </c>
      <c r="AB1218" t="str">
        <f t="shared" ref="AB1218:AB1281" si="99">IF(M1218&gt;0,"Reworked","No Rework")</f>
        <v>No Rework</v>
      </c>
    </row>
    <row r="1219" spans="1:28" x14ac:dyDescent="0.3">
      <c r="A1219" t="s">
        <v>1301</v>
      </c>
      <c r="B1219" s="1">
        <v>45977</v>
      </c>
      <c r="C1219" t="s">
        <v>91</v>
      </c>
      <c r="D1219" t="s">
        <v>22</v>
      </c>
      <c r="E1219" t="s">
        <v>23</v>
      </c>
      <c r="F1219" t="s">
        <v>49</v>
      </c>
      <c r="G1219" t="s">
        <v>62</v>
      </c>
      <c r="H1219" t="s">
        <v>26</v>
      </c>
      <c r="I1219" t="s">
        <v>27</v>
      </c>
      <c r="J1219">
        <v>23.7</v>
      </c>
      <c r="K1219">
        <v>48</v>
      </c>
      <c r="L1219" t="s">
        <v>28</v>
      </c>
      <c r="M1219">
        <v>0</v>
      </c>
      <c r="N1219">
        <v>4.0999999999999996</v>
      </c>
      <c r="O1219">
        <v>350</v>
      </c>
      <c r="P1219">
        <v>8295</v>
      </c>
      <c r="Q1219" t="s">
        <v>67</v>
      </c>
      <c r="R1219">
        <v>11</v>
      </c>
      <c r="S1219" t="s">
        <v>52</v>
      </c>
      <c r="T1219" t="s">
        <v>102</v>
      </c>
      <c r="U1219" t="str">
        <f>TRIM(CLEAN(tbl_Operations[[#This Row],[Location]]))</f>
        <v>Noida</v>
      </c>
      <c r="V1219" t="str">
        <f>TRIM(CLEAN(tbl_Operations[[#This Row],[Channel]]))</f>
        <v>Teams</v>
      </c>
      <c r="W1219" t="str">
        <f t="shared" si="95"/>
        <v>Invoice Query</v>
      </c>
      <c r="X1219" t="str">
        <f t="shared" si="96"/>
        <v>Operations</v>
      </c>
      <c r="Y1219" t="str">
        <f t="shared" si="97"/>
        <v>Within SLA</v>
      </c>
      <c r="Z1219" t="str">
        <f t="shared" si="98"/>
        <v>Normal</v>
      </c>
      <c r="AA1219" t="str" cm="1">
        <f t="array" ref="AA1219">_xlfn.IFS(
J1219&lt;=K1219*0.5,"Excellent",
J1219&lt;=K1219,"Good",
J1219&lt;=K1219*1.5,"At Risk",
TRUE,"Critical"
)</f>
        <v>Excellent</v>
      </c>
      <c r="AB1219" t="str">
        <f t="shared" si="99"/>
        <v>No Rework</v>
      </c>
    </row>
    <row r="1220" spans="1:28" x14ac:dyDescent="0.3">
      <c r="A1220" t="s">
        <v>1302</v>
      </c>
      <c r="B1220" s="1">
        <v>45809</v>
      </c>
      <c r="C1220" t="s">
        <v>54</v>
      </c>
      <c r="D1220" t="s">
        <v>41</v>
      </c>
      <c r="E1220" t="s">
        <v>92</v>
      </c>
      <c r="F1220" t="s">
        <v>49</v>
      </c>
      <c r="G1220" t="s">
        <v>81</v>
      </c>
      <c r="H1220" t="s">
        <v>26</v>
      </c>
      <c r="I1220" t="s">
        <v>27</v>
      </c>
      <c r="J1220">
        <v>8.8000000000000007</v>
      </c>
      <c r="K1220">
        <v>48</v>
      </c>
      <c r="L1220" t="s">
        <v>28</v>
      </c>
      <c r="M1220">
        <v>0</v>
      </c>
      <c r="N1220">
        <v>4.5999999999999996</v>
      </c>
      <c r="O1220">
        <v>280</v>
      </c>
      <c r="P1220">
        <v>2464</v>
      </c>
      <c r="Q1220" t="s">
        <v>29</v>
      </c>
      <c r="R1220">
        <v>6</v>
      </c>
      <c r="S1220" t="s">
        <v>30</v>
      </c>
      <c r="T1220" t="s">
        <v>102</v>
      </c>
      <c r="U1220" t="str">
        <f>TRIM(CLEAN(tbl_Operations[[#This Row],[Location]]))</f>
        <v>Bengaluru</v>
      </c>
      <c r="V1220" t="str">
        <f>TRIM(CLEAN(tbl_Operations[[#This Row],[Channel]]))</f>
        <v>Phone</v>
      </c>
      <c r="W1220" t="str">
        <f t="shared" si="95"/>
        <v>Report Request</v>
      </c>
      <c r="X1220" t="str">
        <f t="shared" si="96"/>
        <v>Hr</v>
      </c>
      <c r="Y1220" t="str">
        <f t="shared" si="97"/>
        <v>Within SLA</v>
      </c>
      <c r="Z1220" t="str">
        <f t="shared" si="98"/>
        <v>Normal</v>
      </c>
      <c r="AA1220" t="str" cm="1">
        <f t="array" ref="AA1220">_xlfn.IFS(
J1220&lt;=K1220*0.5,"Excellent",
J1220&lt;=K1220,"Good",
J1220&lt;=K1220*1.5,"At Risk",
TRUE,"Critical"
)</f>
        <v>Excellent</v>
      </c>
      <c r="AB1220" t="str">
        <f t="shared" si="99"/>
        <v>No Rework</v>
      </c>
    </row>
    <row r="1221" spans="1:28" x14ac:dyDescent="0.3">
      <c r="A1221" t="s">
        <v>1303</v>
      </c>
      <c r="B1221" s="1">
        <v>45907</v>
      </c>
      <c r="C1221" t="s">
        <v>91</v>
      </c>
      <c r="D1221" t="s">
        <v>47</v>
      </c>
      <c r="E1221" t="s">
        <v>23</v>
      </c>
      <c r="F1221" t="s">
        <v>61</v>
      </c>
      <c r="G1221" t="s">
        <v>81</v>
      </c>
      <c r="H1221" t="s">
        <v>66</v>
      </c>
      <c r="I1221" t="s">
        <v>27</v>
      </c>
      <c r="J1221">
        <v>11</v>
      </c>
      <c r="K1221">
        <v>12</v>
      </c>
      <c r="L1221" t="s">
        <v>28</v>
      </c>
      <c r="M1221">
        <v>0</v>
      </c>
      <c r="N1221">
        <v>5</v>
      </c>
      <c r="O1221">
        <v>400</v>
      </c>
      <c r="P1221">
        <v>4400</v>
      </c>
      <c r="Q1221" t="s">
        <v>83</v>
      </c>
      <c r="R1221">
        <v>9</v>
      </c>
      <c r="S1221" t="s">
        <v>37</v>
      </c>
      <c r="T1221" t="s">
        <v>102</v>
      </c>
      <c r="U1221" t="str">
        <f>TRIM(CLEAN(tbl_Operations[[#This Row],[Location]]))</f>
        <v>Gurugram</v>
      </c>
      <c r="V1221" t="str">
        <f>TRIM(CLEAN(tbl_Operations[[#This Row],[Channel]]))</f>
        <v>Phone</v>
      </c>
      <c r="W1221" t="str">
        <f t="shared" si="95"/>
        <v>Invoice Query</v>
      </c>
      <c r="X1221" t="str">
        <f t="shared" si="96"/>
        <v>Operations</v>
      </c>
      <c r="Y1221" t="str">
        <f t="shared" si="97"/>
        <v>Within SLA</v>
      </c>
      <c r="Z1221" t="str">
        <f t="shared" si="98"/>
        <v>Normal</v>
      </c>
      <c r="AA1221" t="str" cm="1">
        <f t="array" ref="AA1221">_xlfn.IFS(
J1221&lt;=K1221*0.5,"Excellent",
J1221&lt;=K1221,"Good",
J1221&lt;=K1221*1.5,"At Risk",
TRUE,"Critical"
)</f>
        <v>Good</v>
      </c>
      <c r="AB1221" t="str">
        <f t="shared" si="99"/>
        <v>No Rework</v>
      </c>
    </row>
    <row r="1222" spans="1:28" x14ac:dyDescent="0.3">
      <c r="A1222" t="s">
        <v>1304</v>
      </c>
      <c r="B1222" s="1">
        <v>45982</v>
      </c>
      <c r="C1222" t="s">
        <v>33</v>
      </c>
      <c r="D1222" t="s">
        <v>34</v>
      </c>
      <c r="E1222" t="s">
        <v>35</v>
      </c>
      <c r="F1222" t="s">
        <v>49</v>
      </c>
      <c r="G1222" t="s">
        <v>25</v>
      </c>
      <c r="H1222" t="s">
        <v>75</v>
      </c>
      <c r="I1222" t="s">
        <v>27</v>
      </c>
      <c r="J1222">
        <v>13.7</v>
      </c>
      <c r="K1222">
        <v>48</v>
      </c>
      <c r="L1222" t="s">
        <v>28</v>
      </c>
      <c r="M1222">
        <v>0</v>
      </c>
      <c r="N1222">
        <v>5</v>
      </c>
      <c r="O1222">
        <v>320</v>
      </c>
      <c r="P1222">
        <v>4384</v>
      </c>
      <c r="Q1222" t="s">
        <v>67</v>
      </c>
      <c r="R1222">
        <v>11</v>
      </c>
      <c r="S1222" t="s">
        <v>52</v>
      </c>
      <c r="T1222" t="s">
        <v>45</v>
      </c>
      <c r="U1222" t="str">
        <f>TRIM(CLEAN(tbl_Operations[[#This Row],[Location]]))</f>
        <v>Mumbai</v>
      </c>
      <c r="V1222" t="str">
        <f>TRIM(CLEAN(tbl_Operations[[#This Row],[Channel]]))</f>
        <v>Email</v>
      </c>
      <c r="W1222" t="str">
        <f t="shared" si="95"/>
        <v>Employee Query</v>
      </c>
      <c r="X1222" t="str">
        <f t="shared" si="96"/>
        <v>It</v>
      </c>
      <c r="Y1222" t="str">
        <f t="shared" si="97"/>
        <v>Within SLA</v>
      </c>
      <c r="Z1222" t="str">
        <f t="shared" si="98"/>
        <v>Normal</v>
      </c>
      <c r="AA1222" t="str" cm="1">
        <f t="array" ref="AA1222">_xlfn.IFS(
J1222&lt;=K1222*0.5,"Excellent",
J1222&lt;=K1222,"Good",
J1222&lt;=K1222*1.5,"At Risk",
TRUE,"Critical"
)</f>
        <v>Excellent</v>
      </c>
      <c r="AB1222" t="str">
        <f t="shared" si="99"/>
        <v>No Rework</v>
      </c>
    </row>
    <row r="1223" spans="1:28" x14ac:dyDescent="0.3">
      <c r="A1223" t="s">
        <v>1305</v>
      </c>
      <c r="B1223" s="1">
        <v>45800</v>
      </c>
      <c r="C1223" t="s">
        <v>33</v>
      </c>
      <c r="D1223" t="s">
        <v>34</v>
      </c>
      <c r="E1223" t="s">
        <v>74</v>
      </c>
      <c r="F1223" t="s">
        <v>24</v>
      </c>
      <c r="G1223" t="s">
        <v>42</v>
      </c>
      <c r="H1223" t="s">
        <v>50</v>
      </c>
      <c r="I1223" t="s">
        <v>27</v>
      </c>
      <c r="J1223">
        <v>18.7</v>
      </c>
      <c r="K1223">
        <v>24</v>
      </c>
      <c r="L1223" t="s">
        <v>28</v>
      </c>
      <c r="M1223">
        <v>1</v>
      </c>
      <c r="N1223">
        <v>3.7</v>
      </c>
      <c r="O1223">
        <v>400</v>
      </c>
      <c r="P1223">
        <v>7480</v>
      </c>
      <c r="Q1223" t="s">
        <v>44</v>
      </c>
      <c r="R1223">
        <v>5</v>
      </c>
      <c r="S1223" t="s">
        <v>30</v>
      </c>
      <c r="T1223" t="s">
        <v>45</v>
      </c>
      <c r="U1223" t="str">
        <f>TRIM(CLEAN(tbl_Operations[[#This Row],[Location]]))</f>
        <v>Mumbai</v>
      </c>
      <c r="V1223" t="str">
        <f>TRIM(CLEAN(tbl_Operations[[#This Row],[Channel]]))</f>
        <v>Portal</v>
      </c>
      <c r="W1223" t="str">
        <f t="shared" si="95"/>
        <v>System Issue</v>
      </c>
      <c r="X1223" t="str">
        <f t="shared" si="96"/>
        <v>It</v>
      </c>
      <c r="Y1223" t="str">
        <f t="shared" si="97"/>
        <v>Within SLA</v>
      </c>
      <c r="Z1223" t="str">
        <f t="shared" si="98"/>
        <v>Normal</v>
      </c>
      <c r="AA1223" t="str" cm="1">
        <f t="array" ref="AA1223">_xlfn.IFS(
J1223&lt;=K1223*0.5,"Excellent",
J1223&lt;=K1223,"Good",
J1223&lt;=K1223*1.5,"At Risk",
TRUE,"Critical"
)</f>
        <v>Good</v>
      </c>
      <c r="AB1223" t="str">
        <f t="shared" si="99"/>
        <v>Reworked</v>
      </c>
    </row>
    <row r="1224" spans="1:28" x14ac:dyDescent="0.3">
      <c r="A1224" t="s">
        <v>1306</v>
      </c>
      <c r="B1224" s="1">
        <v>45661</v>
      </c>
      <c r="C1224" t="s">
        <v>95</v>
      </c>
      <c r="D1224" t="s">
        <v>22</v>
      </c>
      <c r="E1224" t="s">
        <v>56</v>
      </c>
      <c r="F1224" t="s">
        <v>24</v>
      </c>
      <c r="G1224" t="s">
        <v>62</v>
      </c>
      <c r="H1224" t="s">
        <v>75</v>
      </c>
      <c r="I1224" t="s">
        <v>27</v>
      </c>
      <c r="J1224">
        <v>9.8000000000000007</v>
      </c>
      <c r="K1224">
        <v>24</v>
      </c>
      <c r="L1224" t="s">
        <v>28</v>
      </c>
      <c r="M1224">
        <v>0</v>
      </c>
      <c r="N1224">
        <v>4.5</v>
      </c>
      <c r="O1224">
        <v>280</v>
      </c>
      <c r="P1224">
        <v>2744</v>
      </c>
      <c r="Q1224" t="s">
        <v>64</v>
      </c>
      <c r="R1224">
        <v>1</v>
      </c>
      <c r="S1224" t="s">
        <v>58</v>
      </c>
      <c r="T1224" t="s">
        <v>68</v>
      </c>
      <c r="U1224" t="str">
        <f>TRIM(CLEAN(tbl_Operations[[#This Row],[Location]]))</f>
        <v>Noida</v>
      </c>
      <c r="V1224" t="str">
        <f>TRIM(CLEAN(tbl_Operations[[#This Row],[Channel]]))</f>
        <v>Teams</v>
      </c>
      <c r="W1224" t="str">
        <f t="shared" si="95"/>
        <v>Vendor Query</v>
      </c>
      <c r="X1224" t="str">
        <f t="shared" si="96"/>
        <v>Sales</v>
      </c>
      <c r="Y1224" t="str">
        <f t="shared" si="97"/>
        <v>Within SLA</v>
      </c>
      <c r="Z1224" t="str">
        <f t="shared" si="98"/>
        <v>Normal</v>
      </c>
      <c r="AA1224" t="str" cm="1">
        <f t="array" ref="AA1224">_xlfn.IFS(
J1224&lt;=K1224*0.5,"Excellent",
J1224&lt;=K1224,"Good",
J1224&lt;=K1224*1.5,"At Risk",
TRUE,"Critical"
)</f>
        <v>Excellent</v>
      </c>
      <c r="AB1224" t="str">
        <f t="shared" si="99"/>
        <v>No Rework</v>
      </c>
    </row>
    <row r="1225" spans="1:28" x14ac:dyDescent="0.3">
      <c r="A1225" t="s">
        <v>1307</v>
      </c>
      <c r="B1225" s="1">
        <v>45973</v>
      </c>
      <c r="C1225" t="s">
        <v>77</v>
      </c>
      <c r="D1225" t="s">
        <v>73</v>
      </c>
      <c r="E1225" t="s">
        <v>35</v>
      </c>
      <c r="F1225" t="s">
        <v>24</v>
      </c>
      <c r="G1225" t="s">
        <v>25</v>
      </c>
      <c r="H1225" t="s">
        <v>26</v>
      </c>
      <c r="I1225" t="s">
        <v>27</v>
      </c>
      <c r="J1225">
        <v>12.4</v>
      </c>
      <c r="K1225">
        <v>24</v>
      </c>
      <c r="L1225" t="s">
        <v>28</v>
      </c>
      <c r="M1225">
        <v>0</v>
      </c>
      <c r="N1225">
        <v>4.7</v>
      </c>
      <c r="O1225">
        <v>280</v>
      </c>
      <c r="P1225">
        <v>3472</v>
      </c>
      <c r="Q1225" t="s">
        <v>67</v>
      </c>
      <c r="R1225">
        <v>11</v>
      </c>
      <c r="S1225" t="s">
        <v>52</v>
      </c>
      <c r="T1225" t="s">
        <v>86</v>
      </c>
      <c r="U1225" t="str">
        <f>TRIM(CLEAN(tbl_Operations[[#This Row],[Location]]))</f>
        <v>Chennai</v>
      </c>
      <c r="V1225" t="str">
        <f>TRIM(CLEAN(tbl_Operations[[#This Row],[Channel]]))</f>
        <v>Email</v>
      </c>
      <c r="W1225" t="str">
        <f t="shared" si="95"/>
        <v>Employee Query</v>
      </c>
      <c r="X1225" t="str">
        <f t="shared" si="96"/>
        <v>Finance</v>
      </c>
      <c r="Y1225" t="str">
        <f t="shared" si="97"/>
        <v>Within SLA</v>
      </c>
      <c r="Z1225" t="str">
        <f t="shared" si="98"/>
        <v>Normal</v>
      </c>
      <c r="AA1225" t="str" cm="1">
        <f t="array" ref="AA1225">_xlfn.IFS(
J1225&lt;=K1225*0.5,"Excellent",
J1225&lt;=K1225,"Good",
J1225&lt;=K1225*1.5,"At Risk",
TRUE,"Critical"
)</f>
        <v>Good</v>
      </c>
      <c r="AB1225" t="str">
        <f t="shared" si="99"/>
        <v>No Rework</v>
      </c>
    </row>
    <row r="1226" spans="1:28" x14ac:dyDescent="0.3">
      <c r="A1226" t="s">
        <v>1308</v>
      </c>
      <c r="B1226" s="1">
        <v>45761</v>
      </c>
      <c r="C1226" t="s">
        <v>40</v>
      </c>
      <c r="D1226" t="s">
        <v>60</v>
      </c>
      <c r="E1226" t="s">
        <v>23</v>
      </c>
      <c r="F1226" t="s">
        <v>146</v>
      </c>
      <c r="G1226" t="s">
        <v>25</v>
      </c>
      <c r="H1226" t="s">
        <v>26</v>
      </c>
      <c r="I1226" t="s">
        <v>27</v>
      </c>
      <c r="J1226">
        <v>1.4</v>
      </c>
      <c r="K1226">
        <v>4</v>
      </c>
      <c r="L1226" t="s">
        <v>28</v>
      </c>
      <c r="M1226">
        <v>0</v>
      </c>
      <c r="N1226">
        <v>5</v>
      </c>
      <c r="O1226">
        <v>280</v>
      </c>
      <c r="P1226">
        <v>392</v>
      </c>
      <c r="Q1226" t="s">
        <v>89</v>
      </c>
      <c r="R1226">
        <v>4</v>
      </c>
      <c r="S1226" t="s">
        <v>30</v>
      </c>
      <c r="T1226" t="s">
        <v>31</v>
      </c>
      <c r="U1226" t="str">
        <f>TRIM(CLEAN(tbl_Operations[[#This Row],[Location]]))</f>
        <v>Pune</v>
      </c>
      <c r="V1226" t="str">
        <f>TRIM(CLEAN(tbl_Operations[[#This Row],[Channel]]))</f>
        <v>Email</v>
      </c>
      <c r="W1226" t="str">
        <f t="shared" si="95"/>
        <v>Invoice Query</v>
      </c>
      <c r="X1226" t="str">
        <f t="shared" si="96"/>
        <v>Procurement</v>
      </c>
      <c r="Y1226" t="str">
        <f t="shared" si="97"/>
        <v>Within SLA</v>
      </c>
      <c r="Z1226" t="str">
        <f t="shared" si="98"/>
        <v>Normal</v>
      </c>
      <c r="AA1226" t="str" cm="1">
        <f t="array" ref="AA1226">_xlfn.IFS(
J1226&lt;=K1226*0.5,"Excellent",
J1226&lt;=K1226,"Good",
J1226&lt;=K1226*1.5,"At Risk",
TRUE,"Critical"
)</f>
        <v>Excellent</v>
      </c>
      <c r="AB1226" t="str">
        <f t="shared" si="99"/>
        <v>No Rework</v>
      </c>
    </row>
    <row r="1227" spans="1:28" x14ac:dyDescent="0.3">
      <c r="A1227" t="s">
        <v>1309</v>
      </c>
      <c r="B1227" s="1">
        <v>45921</v>
      </c>
      <c r="C1227" t="s">
        <v>33</v>
      </c>
      <c r="D1227" t="s">
        <v>47</v>
      </c>
      <c r="E1227" t="s">
        <v>74</v>
      </c>
      <c r="F1227" t="s">
        <v>61</v>
      </c>
      <c r="G1227" t="s">
        <v>62</v>
      </c>
      <c r="H1227" t="s">
        <v>43</v>
      </c>
      <c r="I1227" t="s">
        <v>27</v>
      </c>
      <c r="J1227">
        <v>11.8</v>
      </c>
      <c r="K1227">
        <v>12</v>
      </c>
      <c r="L1227" t="s">
        <v>28</v>
      </c>
      <c r="M1227">
        <v>0</v>
      </c>
      <c r="N1227">
        <v>4.5999999999999996</v>
      </c>
      <c r="O1227">
        <v>400</v>
      </c>
      <c r="P1227">
        <v>4720</v>
      </c>
      <c r="Q1227" t="s">
        <v>83</v>
      </c>
      <c r="R1227">
        <v>9</v>
      </c>
      <c r="S1227" t="s">
        <v>37</v>
      </c>
      <c r="T1227" t="s">
        <v>102</v>
      </c>
      <c r="U1227" t="str">
        <f>TRIM(CLEAN(tbl_Operations[[#This Row],[Location]]))</f>
        <v>Gurugram</v>
      </c>
      <c r="V1227" t="str">
        <f>TRIM(CLEAN(tbl_Operations[[#This Row],[Channel]]))</f>
        <v>Teams</v>
      </c>
      <c r="W1227" t="str">
        <f t="shared" si="95"/>
        <v>System Issue</v>
      </c>
      <c r="X1227" t="str">
        <f t="shared" si="96"/>
        <v>It</v>
      </c>
      <c r="Y1227" t="str">
        <f t="shared" si="97"/>
        <v>Within SLA</v>
      </c>
      <c r="Z1227" t="str">
        <f t="shared" si="98"/>
        <v>Normal</v>
      </c>
      <c r="AA1227" t="str" cm="1">
        <f t="array" ref="AA1227">_xlfn.IFS(
J1227&lt;=K1227*0.5,"Excellent",
J1227&lt;=K1227,"Good",
J1227&lt;=K1227*1.5,"At Risk",
TRUE,"Critical"
)</f>
        <v>Good</v>
      </c>
      <c r="AB1227" t="str">
        <f t="shared" si="99"/>
        <v>No Rework</v>
      </c>
    </row>
    <row r="1228" spans="1:28" x14ac:dyDescent="0.3">
      <c r="A1228" t="s">
        <v>1310</v>
      </c>
      <c r="B1228" s="1">
        <v>45827</v>
      </c>
      <c r="C1228" t="s">
        <v>91</v>
      </c>
      <c r="D1228" t="s">
        <v>22</v>
      </c>
      <c r="E1228" t="s">
        <v>48</v>
      </c>
      <c r="F1228" t="s">
        <v>49</v>
      </c>
      <c r="G1228" t="s">
        <v>42</v>
      </c>
      <c r="H1228" t="s">
        <v>66</v>
      </c>
      <c r="I1228" t="s">
        <v>27</v>
      </c>
      <c r="J1228">
        <v>7.7</v>
      </c>
      <c r="K1228">
        <v>48</v>
      </c>
      <c r="L1228" t="s">
        <v>28</v>
      </c>
      <c r="M1228">
        <v>0</v>
      </c>
      <c r="N1228">
        <v>4.7</v>
      </c>
      <c r="O1228">
        <v>320</v>
      </c>
      <c r="P1228">
        <v>2464</v>
      </c>
      <c r="Q1228" t="s">
        <v>29</v>
      </c>
      <c r="R1228">
        <v>6</v>
      </c>
      <c r="S1228" t="s">
        <v>30</v>
      </c>
      <c r="T1228" t="s">
        <v>84</v>
      </c>
      <c r="U1228" t="str">
        <f>TRIM(CLEAN(tbl_Operations[[#This Row],[Location]]))</f>
        <v>Noida</v>
      </c>
      <c r="V1228" t="str">
        <f>TRIM(CLEAN(tbl_Operations[[#This Row],[Channel]]))</f>
        <v>Portal</v>
      </c>
      <c r="W1228" t="str">
        <f t="shared" si="95"/>
        <v>Compliance Request</v>
      </c>
      <c r="X1228" t="str">
        <f t="shared" si="96"/>
        <v>Operations</v>
      </c>
      <c r="Y1228" t="str">
        <f t="shared" si="97"/>
        <v>Within SLA</v>
      </c>
      <c r="Z1228" t="str">
        <f t="shared" si="98"/>
        <v>Normal</v>
      </c>
      <c r="AA1228" t="str" cm="1">
        <f t="array" ref="AA1228">_xlfn.IFS(
J1228&lt;=K1228*0.5,"Excellent",
J1228&lt;=K1228,"Good",
J1228&lt;=K1228*1.5,"At Risk",
TRUE,"Critical"
)</f>
        <v>Excellent</v>
      </c>
      <c r="AB1228" t="str">
        <f t="shared" si="99"/>
        <v>No Rework</v>
      </c>
    </row>
    <row r="1229" spans="1:28" x14ac:dyDescent="0.3">
      <c r="A1229" t="s">
        <v>1311</v>
      </c>
      <c r="B1229" s="1">
        <v>45697</v>
      </c>
      <c r="C1229" t="s">
        <v>40</v>
      </c>
      <c r="D1229" t="s">
        <v>55</v>
      </c>
      <c r="E1229" t="s">
        <v>56</v>
      </c>
      <c r="F1229" t="s">
        <v>24</v>
      </c>
      <c r="G1229" t="s">
        <v>25</v>
      </c>
      <c r="H1229" t="s">
        <v>26</v>
      </c>
      <c r="I1229" t="s">
        <v>27</v>
      </c>
      <c r="J1229">
        <v>6</v>
      </c>
      <c r="K1229">
        <v>24</v>
      </c>
      <c r="L1229" t="s">
        <v>28</v>
      </c>
      <c r="M1229">
        <v>0</v>
      </c>
      <c r="N1229">
        <v>4.8</v>
      </c>
      <c r="O1229">
        <v>350</v>
      </c>
      <c r="P1229">
        <v>2100</v>
      </c>
      <c r="Q1229" t="s">
        <v>57</v>
      </c>
      <c r="R1229">
        <v>2</v>
      </c>
      <c r="S1229" t="s">
        <v>58</v>
      </c>
      <c r="T1229" t="s">
        <v>102</v>
      </c>
      <c r="U1229" t="str">
        <f>TRIM(CLEAN(tbl_Operations[[#This Row],[Location]]))</f>
        <v>Hyderabad</v>
      </c>
      <c r="V1229" t="str">
        <f>TRIM(CLEAN(tbl_Operations[[#This Row],[Channel]]))</f>
        <v>Email</v>
      </c>
      <c r="W1229" t="str">
        <f t="shared" si="95"/>
        <v>Vendor Query</v>
      </c>
      <c r="X1229" t="str">
        <f t="shared" si="96"/>
        <v>Procurement</v>
      </c>
      <c r="Y1229" t="str">
        <f t="shared" si="97"/>
        <v>Within SLA</v>
      </c>
      <c r="Z1229" t="str">
        <f t="shared" si="98"/>
        <v>Normal</v>
      </c>
      <c r="AA1229" t="str" cm="1">
        <f t="array" ref="AA1229">_xlfn.IFS(
J1229&lt;=K1229*0.5,"Excellent",
J1229&lt;=K1229,"Good",
J1229&lt;=K1229*1.5,"At Risk",
TRUE,"Critical"
)</f>
        <v>Excellent</v>
      </c>
      <c r="AB1229" t="str">
        <f t="shared" si="99"/>
        <v>No Rework</v>
      </c>
    </row>
    <row r="1230" spans="1:28" x14ac:dyDescent="0.3">
      <c r="A1230" t="s">
        <v>1312</v>
      </c>
      <c r="B1230" s="1">
        <v>45742</v>
      </c>
      <c r="C1230" t="s">
        <v>21</v>
      </c>
      <c r="D1230" t="s">
        <v>47</v>
      </c>
      <c r="E1230" t="s">
        <v>56</v>
      </c>
      <c r="F1230" t="s">
        <v>61</v>
      </c>
      <c r="G1230" t="s">
        <v>42</v>
      </c>
      <c r="H1230" t="s">
        <v>66</v>
      </c>
      <c r="I1230" t="s">
        <v>27</v>
      </c>
      <c r="J1230">
        <v>29.6</v>
      </c>
      <c r="K1230">
        <v>12</v>
      </c>
      <c r="L1230" t="s">
        <v>63</v>
      </c>
      <c r="M1230">
        <v>0</v>
      </c>
      <c r="N1230">
        <v>3.9</v>
      </c>
      <c r="O1230">
        <v>400</v>
      </c>
      <c r="P1230">
        <v>11840</v>
      </c>
      <c r="Q1230" t="s">
        <v>79</v>
      </c>
      <c r="R1230">
        <v>3</v>
      </c>
      <c r="S1230" t="s">
        <v>58</v>
      </c>
      <c r="T1230" t="s">
        <v>86</v>
      </c>
      <c r="U1230" t="str">
        <f>TRIM(CLEAN(tbl_Operations[[#This Row],[Location]]))</f>
        <v>Gurugram</v>
      </c>
      <c r="V1230" t="str">
        <f>TRIM(CLEAN(tbl_Operations[[#This Row],[Channel]]))</f>
        <v>Portal</v>
      </c>
      <c r="W1230" t="str">
        <f t="shared" si="95"/>
        <v>Vendor Query</v>
      </c>
      <c r="X1230" t="str">
        <f t="shared" si="96"/>
        <v>Customer Support</v>
      </c>
      <c r="Y1230" t="str">
        <f t="shared" si="97"/>
        <v>SLA Breach</v>
      </c>
      <c r="Z1230" t="str">
        <f t="shared" si="98"/>
        <v>Normal</v>
      </c>
      <c r="AA1230" t="str" cm="1">
        <f t="array" ref="AA1230">_xlfn.IFS(
J1230&lt;=K1230*0.5,"Excellent",
J1230&lt;=K1230,"Good",
J1230&lt;=K1230*1.5,"At Risk",
TRUE,"Critical"
)</f>
        <v>Critical</v>
      </c>
      <c r="AB1230" t="str">
        <f t="shared" si="99"/>
        <v>No Rework</v>
      </c>
    </row>
    <row r="1231" spans="1:28" x14ac:dyDescent="0.3">
      <c r="A1231" t="s">
        <v>1313</v>
      </c>
      <c r="B1231" s="1">
        <v>45953</v>
      </c>
      <c r="C1231" t="s">
        <v>33</v>
      </c>
      <c r="D1231" t="s">
        <v>34</v>
      </c>
      <c r="E1231" t="s">
        <v>70</v>
      </c>
      <c r="F1231" t="s">
        <v>49</v>
      </c>
      <c r="G1231" t="s">
        <v>25</v>
      </c>
      <c r="H1231" t="s">
        <v>26</v>
      </c>
      <c r="I1231" t="s">
        <v>27</v>
      </c>
      <c r="J1231">
        <v>4.0999999999999996</v>
      </c>
      <c r="K1231">
        <v>48</v>
      </c>
      <c r="L1231" t="s">
        <v>28</v>
      </c>
      <c r="M1231">
        <v>0</v>
      </c>
      <c r="N1231">
        <v>5</v>
      </c>
      <c r="O1231">
        <v>350</v>
      </c>
      <c r="P1231">
        <v>1435</v>
      </c>
      <c r="Q1231" t="s">
        <v>51</v>
      </c>
      <c r="R1231">
        <v>10</v>
      </c>
      <c r="S1231" t="s">
        <v>52</v>
      </c>
      <c r="T1231" t="s">
        <v>84</v>
      </c>
      <c r="U1231" t="str">
        <f>TRIM(CLEAN(tbl_Operations[[#This Row],[Location]]))</f>
        <v>Mumbai</v>
      </c>
      <c r="V1231" t="str">
        <f>TRIM(CLEAN(tbl_Operations[[#This Row],[Channel]]))</f>
        <v>Email</v>
      </c>
      <c r="W1231" t="str">
        <f t="shared" si="95"/>
        <v>Data Correction</v>
      </c>
      <c r="X1231" t="str">
        <f t="shared" si="96"/>
        <v>It</v>
      </c>
      <c r="Y1231" t="str">
        <f t="shared" si="97"/>
        <v>Within SLA</v>
      </c>
      <c r="Z1231" t="str">
        <f t="shared" si="98"/>
        <v>Normal</v>
      </c>
      <c r="AA1231" t="str" cm="1">
        <f t="array" ref="AA1231">_xlfn.IFS(
J1231&lt;=K1231*0.5,"Excellent",
J1231&lt;=K1231,"Good",
J1231&lt;=K1231*1.5,"At Risk",
TRUE,"Critical"
)</f>
        <v>Excellent</v>
      </c>
      <c r="AB1231" t="str">
        <f t="shared" si="99"/>
        <v>No Rework</v>
      </c>
    </row>
    <row r="1232" spans="1:28" x14ac:dyDescent="0.3">
      <c r="A1232" t="s">
        <v>1314</v>
      </c>
      <c r="B1232" s="1">
        <v>45691</v>
      </c>
      <c r="C1232" t="s">
        <v>95</v>
      </c>
      <c r="D1232" t="s">
        <v>34</v>
      </c>
      <c r="E1232" t="s">
        <v>92</v>
      </c>
      <c r="F1232" t="s">
        <v>24</v>
      </c>
      <c r="G1232" t="s">
        <v>62</v>
      </c>
      <c r="H1232" t="s">
        <v>43</v>
      </c>
      <c r="I1232" t="s">
        <v>27</v>
      </c>
      <c r="J1232">
        <v>5.0999999999999996</v>
      </c>
      <c r="K1232">
        <v>24</v>
      </c>
      <c r="L1232" t="s">
        <v>28</v>
      </c>
      <c r="M1232">
        <v>0</v>
      </c>
      <c r="N1232">
        <v>5</v>
      </c>
      <c r="O1232">
        <v>280</v>
      </c>
      <c r="P1232">
        <v>1428</v>
      </c>
      <c r="Q1232" t="s">
        <v>57</v>
      </c>
      <c r="R1232">
        <v>2</v>
      </c>
      <c r="S1232" t="s">
        <v>58</v>
      </c>
      <c r="T1232" t="s">
        <v>31</v>
      </c>
      <c r="U1232" t="str">
        <f>TRIM(CLEAN(tbl_Operations[[#This Row],[Location]]))</f>
        <v>Mumbai</v>
      </c>
      <c r="V1232" t="str">
        <f>TRIM(CLEAN(tbl_Operations[[#This Row],[Channel]]))</f>
        <v>Teams</v>
      </c>
      <c r="W1232" t="str">
        <f t="shared" si="95"/>
        <v>Report Request</v>
      </c>
      <c r="X1232" t="str">
        <f t="shared" si="96"/>
        <v>Sales</v>
      </c>
      <c r="Y1232" t="str">
        <f t="shared" si="97"/>
        <v>Within SLA</v>
      </c>
      <c r="Z1232" t="str">
        <f t="shared" si="98"/>
        <v>Normal</v>
      </c>
      <c r="AA1232" t="str" cm="1">
        <f t="array" ref="AA1232">_xlfn.IFS(
J1232&lt;=K1232*0.5,"Excellent",
J1232&lt;=K1232,"Good",
J1232&lt;=K1232*1.5,"At Risk",
TRUE,"Critical"
)</f>
        <v>Excellent</v>
      </c>
      <c r="AB1232" t="str">
        <f t="shared" si="99"/>
        <v>No Rework</v>
      </c>
    </row>
    <row r="1233" spans="1:28" x14ac:dyDescent="0.3">
      <c r="A1233" t="s">
        <v>1315</v>
      </c>
      <c r="B1233" s="1">
        <v>45902</v>
      </c>
      <c r="C1233" t="s">
        <v>91</v>
      </c>
      <c r="D1233" t="s">
        <v>73</v>
      </c>
      <c r="E1233" t="s">
        <v>23</v>
      </c>
      <c r="F1233" t="s">
        <v>49</v>
      </c>
      <c r="G1233" t="s">
        <v>62</v>
      </c>
      <c r="H1233" t="s">
        <v>43</v>
      </c>
      <c r="I1233" t="s">
        <v>27</v>
      </c>
      <c r="J1233">
        <v>16</v>
      </c>
      <c r="K1233">
        <v>48</v>
      </c>
      <c r="L1233" t="s">
        <v>28</v>
      </c>
      <c r="M1233">
        <v>0</v>
      </c>
      <c r="N1233">
        <v>4.5999999999999996</v>
      </c>
      <c r="O1233">
        <v>400</v>
      </c>
      <c r="P1233">
        <v>6400</v>
      </c>
      <c r="Q1233" t="s">
        <v>83</v>
      </c>
      <c r="R1233">
        <v>9</v>
      </c>
      <c r="S1233" t="s">
        <v>37</v>
      </c>
      <c r="T1233" t="s">
        <v>38</v>
      </c>
      <c r="U1233" t="str">
        <f>TRIM(CLEAN(tbl_Operations[[#This Row],[Location]]))</f>
        <v>Chennai</v>
      </c>
      <c r="V1233" t="str">
        <f>TRIM(CLEAN(tbl_Operations[[#This Row],[Channel]]))</f>
        <v>Teams</v>
      </c>
      <c r="W1233" t="str">
        <f t="shared" si="95"/>
        <v>Invoice Query</v>
      </c>
      <c r="X1233" t="str">
        <f t="shared" si="96"/>
        <v>Operations</v>
      </c>
      <c r="Y1233" t="str">
        <f t="shared" si="97"/>
        <v>Within SLA</v>
      </c>
      <c r="Z1233" t="str">
        <f t="shared" si="98"/>
        <v>Normal</v>
      </c>
      <c r="AA1233" t="str" cm="1">
        <f t="array" ref="AA1233">_xlfn.IFS(
J1233&lt;=K1233*0.5,"Excellent",
J1233&lt;=K1233,"Good",
J1233&lt;=K1233*1.5,"At Risk",
TRUE,"Critical"
)</f>
        <v>Excellent</v>
      </c>
      <c r="AB1233" t="str">
        <f t="shared" si="99"/>
        <v>No Rework</v>
      </c>
    </row>
    <row r="1234" spans="1:28" x14ac:dyDescent="0.3">
      <c r="A1234" t="s">
        <v>1316</v>
      </c>
      <c r="B1234" s="1">
        <v>45949</v>
      </c>
      <c r="C1234" t="s">
        <v>95</v>
      </c>
      <c r="D1234" t="s">
        <v>5094</v>
      </c>
      <c r="E1234" t="s">
        <v>23</v>
      </c>
      <c r="F1234" t="s">
        <v>49</v>
      </c>
      <c r="G1234" t="s">
        <v>42</v>
      </c>
      <c r="H1234" t="s">
        <v>66</v>
      </c>
      <c r="I1234" t="s">
        <v>101</v>
      </c>
      <c r="J1234">
        <v>9</v>
      </c>
      <c r="K1234">
        <v>48</v>
      </c>
      <c r="L1234" t="s">
        <v>28</v>
      </c>
      <c r="M1234">
        <v>0</v>
      </c>
      <c r="N1234">
        <v>4.9000000000000004</v>
      </c>
      <c r="O1234">
        <v>400</v>
      </c>
      <c r="P1234">
        <v>3600</v>
      </c>
      <c r="Q1234" t="s">
        <v>51</v>
      </c>
      <c r="R1234">
        <v>10</v>
      </c>
      <c r="S1234" t="s">
        <v>52</v>
      </c>
      <c r="T1234" t="s">
        <v>102</v>
      </c>
      <c r="U1234" t="str">
        <f>TRIM(CLEAN(tbl_Operations[[#This Row],[Location]]))</f>
        <v>Unknown</v>
      </c>
      <c r="V1234" t="str">
        <f>TRIM(CLEAN(tbl_Operations[[#This Row],[Channel]]))</f>
        <v>Portal</v>
      </c>
      <c r="W1234" t="str">
        <f t="shared" si="95"/>
        <v>Invoice Query</v>
      </c>
      <c r="X1234" t="str">
        <f t="shared" si="96"/>
        <v>Sales</v>
      </c>
      <c r="Y1234" t="str">
        <f t="shared" si="97"/>
        <v>Within SLA</v>
      </c>
      <c r="Z1234" t="str">
        <f t="shared" si="98"/>
        <v>Normal</v>
      </c>
      <c r="AA1234" t="str" cm="1">
        <f t="array" ref="AA1234">_xlfn.IFS(
J1234&lt;=K1234*0.5,"Excellent",
J1234&lt;=K1234,"Good",
J1234&lt;=K1234*1.5,"At Risk",
TRUE,"Critical"
)</f>
        <v>Excellent</v>
      </c>
      <c r="AB1234" t="str">
        <f t="shared" si="99"/>
        <v>No Rework</v>
      </c>
    </row>
    <row r="1235" spans="1:28" x14ac:dyDescent="0.3">
      <c r="A1235" t="s">
        <v>1317</v>
      </c>
      <c r="B1235" s="1">
        <v>45849</v>
      </c>
      <c r="C1235" t="s">
        <v>95</v>
      </c>
      <c r="D1235" t="s">
        <v>55</v>
      </c>
      <c r="E1235" t="s">
        <v>23</v>
      </c>
      <c r="F1235" t="s">
        <v>49</v>
      </c>
      <c r="G1235" t="s">
        <v>81</v>
      </c>
      <c r="H1235" t="s">
        <v>26</v>
      </c>
      <c r="I1235" t="s">
        <v>27</v>
      </c>
      <c r="J1235">
        <v>1.9</v>
      </c>
      <c r="K1235">
        <v>48</v>
      </c>
      <c r="L1235" t="s">
        <v>28</v>
      </c>
      <c r="M1235">
        <v>0</v>
      </c>
      <c r="N1235">
        <v>4.5999999999999996</v>
      </c>
      <c r="O1235">
        <v>320</v>
      </c>
      <c r="P1235">
        <v>608</v>
      </c>
      <c r="Q1235" t="s">
        <v>114</v>
      </c>
      <c r="R1235">
        <v>7</v>
      </c>
      <c r="S1235" t="s">
        <v>37</v>
      </c>
      <c r="T1235" t="s">
        <v>45</v>
      </c>
      <c r="U1235" t="str">
        <f>TRIM(CLEAN(tbl_Operations[[#This Row],[Location]]))</f>
        <v>Hyderabad</v>
      </c>
      <c r="V1235" t="str">
        <f>TRIM(CLEAN(tbl_Operations[[#This Row],[Channel]]))</f>
        <v>Phone</v>
      </c>
      <c r="W1235" t="str">
        <f t="shared" si="95"/>
        <v>Invoice Query</v>
      </c>
      <c r="X1235" t="str">
        <f t="shared" si="96"/>
        <v>Sales</v>
      </c>
      <c r="Y1235" t="str">
        <f t="shared" si="97"/>
        <v>Within SLA</v>
      </c>
      <c r="Z1235" t="str">
        <f t="shared" si="98"/>
        <v>Normal</v>
      </c>
      <c r="AA1235" t="str" cm="1">
        <f t="array" ref="AA1235">_xlfn.IFS(
J1235&lt;=K1235*0.5,"Excellent",
J1235&lt;=K1235,"Good",
J1235&lt;=K1235*1.5,"At Risk",
TRUE,"Critical"
)</f>
        <v>Excellent</v>
      </c>
      <c r="AB1235" t="str">
        <f t="shared" si="99"/>
        <v>No Rework</v>
      </c>
    </row>
    <row r="1236" spans="1:28" x14ac:dyDescent="0.3">
      <c r="A1236" t="s">
        <v>1318</v>
      </c>
      <c r="B1236" s="1">
        <v>45933</v>
      </c>
      <c r="C1236" t="s">
        <v>77</v>
      </c>
      <c r="D1236" t="s">
        <v>47</v>
      </c>
      <c r="E1236" t="s">
        <v>56</v>
      </c>
      <c r="F1236" t="s">
        <v>24</v>
      </c>
      <c r="G1236" t="s">
        <v>81</v>
      </c>
      <c r="H1236" t="s">
        <v>50</v>
      </c>
      <c r="I1236" t="s">
        <v>27</v>
      </c>
      <c r="J1236">
        <v>10</v>
      </c>
      <c r="K1236">
        <v>24</v>
      </c>
      <c r="L1236" t="s">
        <v>28</v>
      </c>
      <c r="M1236">
        <v>0</v>
      </c>
      <c r="N1236">
        <v>4</v>
      </c>
      <c r="O1236">
        <v>320</v>
      </c>
      <c r="P1236">
        <v>3200</v>
      </c>
      <c r="Q1236" t="s">
        <v>51</v>
      </c>
      <c r="R1236">
        <v>10</v>
      </c>
      <c r="S1236" t="s">
        <v>52</v>
      </c>
      <c r="T1236" t="s">
        <v>45</v>
      </c>
      <c r="U1236" t="str">
        <f>TRIM(CLEAN(tbl_Operations[[#This Row],[Location]]))</f>
        <v>Gurugram</v>
      </c>
      <c r="V1236" t="str">
        <f>TRIM(CLEAN(tbl_Operations[[#This Row],[Channel]]))</f>
        <v>Phone</v>
      </c>
      <c r="W1236" t="str">
        <f t="shared" si="95"/>
        <v>Vendor Query</v>
      </c>
      <c r="X1236" t="str">
        <f t="shared" si="96"/>
        <v>Finance</v>
      </c>
      <c r="Y1236" t="str">
        <f t="shared" si="97"/>
        <v>Within SLA</v>
      </c>
      <c r="Z1236" t="str">
        <f t="shared" si="98"/>
        <v>Normal</v>
      </c>
      <c r="AA1236" t="str" cm="1">
        <f t="array" ref="AA1236">_xlfn.IFS(
J1236&lt;=K1236*0.5,"Excellent",
J1236&lt;=K1236,"Good",
J1236&lt;=K1236*1.5,"At Risk",
TRUE,"Critical"
)</f>
        <v>Excellent</v>
      </c>
      <c r="AB1236" t="str">
        <f t="shared" si="99"/>
        <v>No Rework</v>
      </c>
    </row>
    <row r="1237" spans="1:28" x14ac:dyDescent="0.3">
      <c r="A1237" t="s">
        <v>1319</v>
      </c>
      <c r="B1237" s="1">
        <v>45758</v>
      </c>
      <c r="C1237" t="s">
        <v>54</v>
      </c>
      <c r="D1237" t="s">
        <v>73</v>
      </c>
      <c r="E1237" t="s">
        <v>78</v>
      </c>
      <c r="F1237" t="s">
        <v>49</v>
      </c>
      <c r="G1237" t="s">
        <v>25</v>
      </c>
      <c r="H1237" t="s">
        <v>26</v>
      </c>
      <c r="I1237" t="s">
        <v>27</v>
      </c>
      <c r="J1237">
        <v>32</v>
      </c>
      <c r="K1237">
        <v>48</v>
      </c>
      <c r="L1237" t="s">
        <v>28</v>
      </c>
      <c r="M1237">
        <v>2</v>
      </c>
      <c r="N1237">
        <v>2.9</v>
      </c>
      <c r="O1237">
        <v>350</v>
      </c>
      <c r="P1237">
        <v>11200</v>
      </c>
      <c r="Q1237" t="s">
        <v>89</v>
      </c>
      <c r="R1237">
        <v>4</v>
      </c>
      <c r="S1237" t="s">
        <v>30</v>
      </c>
      <c r="T1237" t="s">
        <v>45</v>
      </c>
      <c r="U1237" t="str">
        <f>TRIM(CLEAN(tbl_Operations[[#This Row],[Location]]))</f>
        <v>Chennai</v>
      </c>
      <c r="V1237" t="str">
        <f>TRIM(CLEAN(tbl_Operations[[#This Row],[Channel]]))</f>
        <v>Email</v>
      </c>
      <c r="W1237" t="str">
        <f t="shared" si="95"/>
        <v>Access Request</v>
      </c>
      <c r="X1237" t="str">
        <f t="shared" si="96"/>
        <v>Hr</v>
      </c>
      <c r="Y1237" t="str">
        <f t="shared" si="97"/>
        <v>Within SLA</v>
      </c>
      <c r="Z1237" t="str">
        <f t="shared" si="98"/>
        <v>Normal</v>
      </c>
      <c r="AA1237" t="str" cm="1">
        <f t="array" ref="AA1237">_xlfn.IFS(
J1237&lt;=K1237*0.5,"Excellent",
J1237&lt;=K1237,"Good",
J1237&lt;=K1237*1.5,"At Risk",
TRUE,"Critical"
)</f>
        <v>Good</v>
      </c>
      <c r="AB1237" t="str">
        <f t="shared" si="99"/>
        <v>Reworked</v>
      </c>
    </row>
    <row r="1238" spans="1:28" x14ac:dyDescent="0.3">
      <c r="A1238" t="s">
        <v>1320</v>
      </c>
      <c r="B1238" s="1">
        <v>46003</v>
      </c>
      <c r="C1238" t="s">
        <v>21</v>
      </c>
      <c r="D1238" t="s">
        <v>34</v>
      </c>
      <c r="E1238" t="s">
        <v>48</v>
      </c>
      <c r="F1238" t="s">
        <v>61</v>
      </c>
      <c r="G1238" t="s">
        <v>25</v>
      </c>
      <c r="H1238" t="s">
        <v>50</v>
      </c>
      <c r="I1238" t="s">
        <v>27</v>
      </c>
      <c r="J1238">
        <v>13.9</v>
      </c>
      <c r="K1238">
        <v>12</v>
      </c>
      <c r="L1238" t="s">
        <v>63</v>
      </c>
      <c r="M1238">
        <v>0</v>
      </c>
      <c r="N1238">
        <v>4.8</v>
      </c>
      <c r="O1238">
        <v>450</v>
      </c>
      <c r="P1238">
        <v>6255</v>
      </c>
      <c r="Q1238" t="s">
        <v>71</v>
      </c>
      <c r="R1238">
        <v>12</v>
      </c>
      <c r="S1238" t="s">
        <v>52</v>
      </c>
      <c r="T1238" t="s">
        <v>45</v>
      </c>
      <c r="U1238" t="str">
        <f>TRIM(CLEAN(tbl_Operations[[#This Row],[Location]]))</f>
        <v>Mumbai</v>
      </c>
      <c r="V1238" t="str">
        <f>TRIM(CLEAN(tbl_Operations[[#This Row],[Channel]]))</f>
        <v>Email</v>
      </c>
      <c r="W1238" t="str">
        <f t="shared" si="95"/>
        <v>Compliance Request</v>
      </c>
      <c r="X1238" t="str">
        <f t="shared" si="96"/>
        <v>Customer Support</v>
      </c>
      <c r="Y1238" t="str">
        <f t="shared" si="97"/>
        <v>SLA Breach</v>
      </c>
      <c r="Z1238" t="str">
        <f t="shared" si="98"/>
        <v>Normal</v>
      </c>
      <c r="AA1238" t="str" cm="1">
        <f t="array" ref="AA1238">_xlfn.IFS(
J1238&lt;=K1238*0.5,"Excellent",
J1238&lt;=K1238,"Good",
J1238&lt;=K1238*1.5,"At Risk",
TRUE,"Critical"
)</f>
        <v>At Risk</v>
      </c>
      <c r="AB1238" t="str">
        <f t="shared" si="99"/>
        <v>No Rework</v>
      </c>
    </row>
    <row r="1239" spans="1:28" x14ac:dyDescent="0.3">
      <c r="A1239" t="s">
        <v>1321</v>
      </c>
      <c r="B1239" s="1">
        <v>45844</v>
      </c>
      <c r="C1239" t="s">
        <v>77</v>
      </c>
      <c r="D1239" t="s">
        <v>73</v>
      </c>
      <c r="E1239" t="s">
        <v>92</v>
      </c>
      <c r="F1239" t="s">
        <v>49</v>
      </c>
      <c r="G1239" t="s">
        <v>25</v>
      </c>
      <c r="H1239" t="s">
        <v>26</v>
      </c>
      <c r="I1239" t="s">
        <v>27</v>
      </c>
      <c r="J1239">
        <v>10.199999999999999</v>
      </c>
      <c r="K1239">
        <v>48</v>
      </c>
      <c r="L1239" t="s">
        <v>28</v>
      </c>
      <c r="M1239">
        <v>0</v>
      </c>
      <c r="N1239">
        <v>4.8</v>
      </c>
      <c r="O1239">
        <v>400</v>
      </c>
      <c r="P1239">
        <v>4080</v>
      </c>
      <c r="Q1239" t="s">
        <v>114</v>
      </c>
      <c r="R1239">
        <v>7</v>
      </c>
      <c r="S1239" t="s">
        <v>37</v>
      </c>
      <c r="T1239" t="s">
        <v>102</v>
      </c>
      <c r="U1239" t="str">
        <f>TRIM(CLEAN(tbl_Operations[[#This Row],[Location]]))</f>
        <v>Chennai</v>
      </c>
      <c r="V1239" t="str">
        <f>TRIM(CLEAN(tbl_Operations[[#This Row],[Channel]]))</f>
        <v>Email</v>
      </c>
      <c r="W1239" t="str">
        <f t="shared" si="95"/>
        <v>Report Request</v>
      </c>
      <c r="X1239" t="str">
        <f t="shared" si="96"/>
        <v>Finance</v>
      </c>
      <c r="Y1239" t="str">
        <f t="shared" si="97"/>
        <v>Within SLA</v>
      </c>
      <c r="Z1239" t="str">
        <f t="shared" si="98"/>
        <v>Normal</v>
      </c>
      <c r="AA1239" t="str" cm="1">
        <f t="array" ref="AA1239">_xlfn.IFS(
J1239&lt;=K1239*0.5,"Excellent",
J1239&lt;=K1239,"Good",
J1239&lt;=K1239*1.5,"At Risk",
TRUE,"Critical"
)</f>
        <v>Excellent</v>
      </c>
      <c r="AB1239" t="str">
        <f t="shared" si="99"/>
        <v>No Rework</v>
      </c>
    </row>
    <row r="1240" spans="1:28" x14ac:dyDescent="0.3">
      <c r="A1240" t="s">
        <v>1322</v>
      </c>
      <c r="B1240" s="1">
        <v>45975</v>
      </c>
      <c r="C1240" t="s">
        <v>77</v>
      </c>
      <c r="D1240" t="s">
        <v>47</v>
      </c>
      <c r="E1240" t="s">
        <v>48</v>
      </c>
      <c r="F1240" t="s">
        <v>49</v>
      </c>
      <c r="G1240" t="s">
        <v>42</v>
      </c>
      <c r="H1240" t="s">
        <v>66</v>
      </c>
      <c r="I1240" t="s">
        <v>88</v>
      </c>
      <c r="J1240">
        <v>7.1</v>
      </c>
      <c r="K1240">
        <v>48</v>
      </c>
      <c r="L1240" t="s">
        <v>28</v>
      </c>
      <c r="M1240">
        <v>2</v>
      </c>
      <c r="N1240">
        <v>4.2</v>
      </c>
      <c r="O1240">
        <v>280</v>
      </c>
      <c r="P1240">
        <v>1988</v>
      </c>
      <c r="Q1240" t="s">
        <v>67</v>
      </c>
      <c r="R1240">
        <v>11</v>
      </c>
      <c r="S1240" t="s">
        <v>52</v>
      </c>
      <c r="T1240" t="s">
        <v>45</v>
      </c>
      <c r="U1240" t="str">
        <f>TRIM(CLEAN(tbl_Operations[[#This Row],[Location]]))</f>
        <v>Gurugram</v>
      </c>
      <c r="V1240" t="str">
        <f>TRIM(CLEAN(tbl_Operations[[#This Row],[Channel]]))</f>
        <v>Portal</v>
      </c>
      <c r="W1240" t="str">
        <f t="shared" si="95"/>
        <v>Compliance Request</v>
      </c>
      <c r="X1240" t="str">
        <f t="shared" si="96"/>
        <v>Finance</v>
      </c>
      <c r="Y1240" t="str">
        <f t="shared" si="97"/>
        <v>Within SLA</v>
      </c>
      <c r="Z1240" t="str">
        <f t="shared" si="98"/>
        <v>Normal</v>
      </c>
      <c r="AA1240" t="str" cm="1">
        <f t="array" ref="AA1240">_xlfn.IFS(
J1240&lt;=K1240*0.5,"Excellent",
J1240&lt;=K1240,"Good",
J1240&lt;=K1240*1.5,"At Risk",
TRUE,"Critical"
)</f>
        <v>Excellent</v>
      </c>
      <c r="AB1240" t="str">
        <f t="shared" si="99"/>
        <v>Reworked</v>
      </c>
    </row>
    <row r="1241" spans="1:28" x14ac:dyDescent="0.3">
      <c r="A1241" t="s">
        <v>1323</v>
      </c>
      <c r="B1241" s="1">
        <v>45804</v>
      </c>
      <c r="C1241" t="s">
        <v>21</v>
      </c>
      <c r="D1241" t="s">
        <v>5094</v>
      </c>
      <c r="E1241" t="s">
        <v>70</v>
      </c>
      <c r="F1241" t="s">
        <v>61</v>
      </c>
      <c r="G1241" t="s">
        <v>62</v>
      </c>
      <c r="H1241" t="s">
        <v>43</v>
      </c>
      <c r="I1241" t="s">
        <v>27</v>
      </c>
      <c r="J1241">
        <v>13.1</v>
      </c>
      <c r="K1241">
        <v>12</v>
      </c>
      <c r="L1241" t="s">
        <v>63</v>
      </c>
      <c r="M1241">
        <v>2</v>
      </c>
      <c r="N1241">
        <v>4.0999999999999996</v>
      </c>
      <c r="O1241">
        <v>350</v>
      </c>
      <c r="P1241">
        <v>4585</v>
      </c>
      <c r="Q1241" t="s">
        <v>44</v>
      </c>
      <c r="R1241">
        <v>5</v>
      </c>
      <c r="S1241" t="s">
        <v>30</v>
      </c>
      <c r="T1241" t="s">
        <v>38</v>
      </c>
      <c r="U1241" t="str">
        <f>TRIM(CLEAN(tbl_Operations[[#This Row],[Location]]))</f>
        <v>Unknown</v>
      </c>
      <c r="V1241" t="str">
        <f>TRIM(CLEAN(tbl_Operations[[#This Row],[Channel]]))</f>
        <v>Teams</v>
      </c>
      <c r="W1241" t="str">
        <f t="shared" si="95"/>
        <v>Data Correction</v>
      </c>
      <c r="X1241" t="str">
        <f t="shared" si="96"/>
        <v>Customer Support</v>
      </c>
      <c r="Y1241" t="str">
        <f t="shared" si="97"/>
        <v>SLA Breach</v>
      </c>
      <c r="Z1241" t="str">
        <f t="shared" si="98"/>
        <v>Normal</v>
      </c>
      <c r="AA1241" t="str" cm="1">
        <f t="array" ref="AA1241">_xlfn.IFS(
J1241&lt;=K1241*0.5,"Excellent",
J1241&lt;=K1241,"Good",
J1241&lt;=K1241*1.5,"At Risk",
TRUE,"Critical"
)</f>
        <v>At Risk</v>
      </c>
      <c r="AB1241" t="str">
        <f t="shared" si="99"/>
        <v>Reworked</v>
      </c>
    </row>
    <row r="1242" spans="1:28" x14ac:dyDescent="0.3">
      <c r="A1242" t="s">
        <v>1324</v>
      </c>
      <c r="B1242" s="1">
        <v>45708</v>
      </c>
      <c r="C1242" t="s">
        <v>40</v>
      </c>
      <c r="D1242" t="s">
        <v>34</v>
      </c>
      <c r="E1242" t="s">
        <v>74</v>
      </c>
      <c r="F1242" t="s">
        <v>24</v>
      </c>
      <c r="G1242" t="s">
        <v>25</v>
      </c>
      <c r="H1242" t="s">
        <v>26</v>
      </c>
      <c r="I1242" t="s">
        <v>27</v>
      </c>
      <c r="J1242">
        <v>8.5</v>
      </c>
      <c r="K1242">
        <v>24</v>
      </c>
      <c r="L1242" t="s">
        <v>28</v>
      </c>
      <c r="M1242">
        <v>1</v>
      </c>
      <c r="N1242" t="s">
        <v>5094</v>
      </c>
      <c r="O1242">
        <v>400</v>
      </c>
      <c r="P1242">
        <v>3400</v>
      </c>
      <c r="Q1242" t="s">
        <v>57</v>
      </c>
      <c r="R1242">
        <v>2</v>
      </c>
      <c r="S1242" t="s">
        <v>58</v>
      </c>
      <c r="T1242" t="s">
        <v>84</v>
      </c>
      <c r="U1242" t="str">
        <f>TRIM(CLEAN(tbl_Operations[[#This Row],[Location]]))</f>
        <v>Mumbai</v>
      </c>
      <c r="V1242" t="str">
        <f>TRIM(CLEAN(tbl_Operations[[#This Row],[Channel]]))</f>
        <v>Email</v>
      </c>
      <c r="W1242" t="str">
        <f t="shared" si="95"/>
        <v>System Issue</v>
      </c>
      <c r="X1242" t="str">
        <f t="shared" si="96"/>
        <v>Procurement</v>
      </c>
      <c r="Y1242" t="str">
        <f t="shared" si="97"/>
        <v>Within SLA</v>
      </c>
      <c r="Z1242" t="str">
        <f t="shared" si="98"/>
        <v>Normal</v>
      </c>
      <c r="AA1242" t="str" cm="1">
        <f t="array" ref="AA1242">_xlfn.IFS(
J1242&lt;=K1242*0.5,"Excellent",
J1242&lt;=K1242,"Good",
J1242&lt;=K1242*1.5,"At Risk",
TRUE,"Critical"
)</f>
        <v>Excellent</v>
      </c>
      <c r="AB1242" t="str">
        <f t="shared" si="99"/>
        <v>Reworked</v>
      </c>
    </row>
    <row r="1243" spans="1:28" x14ac:dyDescent="0.3">
      <c r="A1243" t="s">
        <v>1325</v>
      </c>
      <c r="B1243" s="1">
        <v>45802</v>
      </c>
      <c r="C1243" t="s">
        <v>77</v>
      </c>
      <c r="D1243" t="s">
        <v>55</v>
      </c>
      <c r="E1243" t="s">
        <v>92</v>
      </c>
      <c r="F1243" t="s">
        <v>146</v>
      </c>
      <c r="G1243" t="s">
        <v>25</v>
      </c>
      <c r="H1243" t="s">
        <v>26</v>
      </c>
      <c r="I1243" t="s">
        <v>101</v>
      </c>
      <c r="J1243">
        <v>8.3000000000000007</v>
      </c>
      <c r="K1243">
        <v>4</v>
      </c>
      <c r="L1243" t="s">
        <v>63</v>
      </c>
      <c r="M1243">
        <v>1</v>
      </c>
      <c r="N1243">
        <v>4</v>
      </c>
      <c r="O1243">
        <v>320</v>
      </c>
      <c r="P1243">
        <v>2656</v>
      </c>
      <c r="Q1243" t="s">
        <v>44</v>
      </c>
      <c r="R1243">
        <v>5</v>
      </c>
      <c r="S1243" t="s">
        <v>30</v>
      </c>
      <c r="T1243" t="s">
        <v>102</v>
      </c>
      <c r="U1243" t="str">
        <f>TRIM(CLEAN(tbl_Operations[[#This Row],[Location]]))</f>
        <v>Hyderabad</v>
      </c>
      <c r="V1243" t="str">
        <f>TRIM(CLEAN(tbl_Operations[[#This Row],[Channel]]))</f>
        <v>Email</v>
      </c>
      <c r="W1243" t="str">
        <f t="shared" si="95"/>
        <v>Report Request</v>
      </c>
      <c r="X1243" t="str">
        <f t="shared" si="96"/>
        <v>Finance</v>
      </c>
      <c r="Y1243" t="str">
        <f t="shared" si="97"/>
        <v>SLA Breach</v>
      </c>
      <c r="Z1243" t="str">
        <f t="shared" si="98"/>
        <v>Normal</v>
      </c>
      <c r="AA1243" t="str" cm="1">
        <f t="array" ref="AA1243">_xlfn.IFS(
J1243&lt;=K1243*0.5,"Excellent",
J1243&lt;=K1243,"Good",
J1243&lt;=K1243*1.5,"At Risk",
TRUE,"Critical"
)</f>
        <v>Critical</v>
      </c>
      <c r="AB1243" t="str">
        <f t="shared" si="99"/>
        <v>Reworked</v>
      </c>
    </row>
    <row r="1244" spans="1:28" x14ac:dyDescent="0.3">
      <c r="A1244" t="s">
        <v>1326</v>
      </c>
      <c r="B1244" s="1">
        <v>45712</v>
      </c>
      <c r="C1244" t="s">
        <v>54</v>
      </c>
      <c r="D1244" t="s">
        <v>73</v>
      </c>
      <c r="E1244" t="s">
        <v>70</v>
      </c>
      <c r="F1244" t="s">
        <v>24</v>
      </c>
      <c r="G1244" t="s">
        <v>25</v>
      </c>
      <c r="H1244" t="s">
        <v>75</v>
      </c>
      <c r="I1244" t="s">
        <v>101</v>
      </c>
      <c r="J1244">
        <v>4</v>
      </c>
      <c r="K1244">
        <v>24</v>
      </c>
      <c r="L1244" t="s">
        <v>28</v>
      </c>
      <c r="M1244">
        <v>0</v>
      </c>
      <c r="N1244">
        <v>4.5</v>
      </c>
      <c r="O1244">
        <v>280</v>
      </c>
      <c r="P1244">
        <v>1120</v>
      </c>
      <c r="Q1244" t="s">
        <v>57</v>
      </c>
      <c r="R1244">
        <v>2</v>
      </c>
      <c r="S1244" t="s">
        <v>58</v>
      </c>
      <c r="T1244" t="s">
        <v>31</v>
      </c>
      <c r="U1244" t="str">
        <f>TRIM(CLEAN(tbl_Operations[[#This Row],[Location]]))</f>
        <v>Chennai</v>
      </c>
      <c r="V1244" t="str">
        <f>TRIM(CLEAN(tbl_Operations[[#This Row],[Channel]]))</f>
        <v>Email</v>
      </c>
      <c r="W1244" t="str">
        <f t="shared" si="95"/>
        <v>Data Correction</v>
      </c>
      <c r="X1244" t="str">
        <f t="shared" si="96"/>
        <v>Hr</v>
      </c>
      <c r="Y1244" t="str">
        <f t="shared" si="97"/>
        <v>Within SLA</v>
      </c>
      <c r="Z1244" t="str">
        <f t="shared" si="98"/>
        <v>Normal</v>
      </c>
      <c r="AA1244" t="str" cm="1">
        <f t="array" ref="AA1244">_xlfn.IFS(
J1244&lt;=K1244*0.5,"Excellent",
J1244&lt;=K1244,"Good",
J1244&lt;=K1244*1.5,"At Risk",
TRUE,"Critical"
)</f>
        <v>Excellent</v>
      </c>
      <c r="AB1244" t="str">
        <f t="shared" si="99"/>
        <v>No Rework</v>
      </c>
    </row>
    <row r="1245" spans="1:28" x14ac:dyDescent="0.3">
      <c r="A1245" t="s">
        <v>1327</v>
      </c>
      <c r="B1245" s="1">
        <v>45852</v>
      </c>
      <c r="C1245" t="s">
        <v>21</v>
      </c>
      <c r="D1245" t="s">
        <v>73</v>
      </c>
      <c r="E1245" t="s">
        <v>23</v>
      </c>
      <c r="F1245" t="s">
        <v>61</v>
      </c>
      <c r="G1245" t="s">
        <v>25</v>
      </c>
      <c r="H1245" t="s">
        <v>75</v>
      </c>
      <c r="I1245" t="s">
        <v>27</v>
      </c>
      <c r="J1245">
        <v>4.9000000000000004</v>
      </c>
      <c r="K1245">
        <v>12</v>
      </c>
      <c r="L1245" t="s">
        <v>28</v>
      </c>
      <c r="M1245">
        <v>1</v>
      </c>
      <c r="N1245">
        <v>4.5</v>
      </c>
      <c r="O1245">
        <v>350</v>
      </c>
      <c r="P1245">
        <v>1715</v>
      </c>
      <c r="Q1245" t="s">
        <v>114</v>
      </c>
      <c r="R1245">
        <v>7</v>
      </c>
      <c r="S1245" t="s">
        <v>37</v>
      </c>
      <c r="T1245" t="s">
        <v>31</v>
      </c>
      <c r="U1245" t="str">
        <f>TRIM(CLEAN(tbl_Operations[[#This Row],[Location]]))</f>
        <v>Chennai</v>
      </c>
      <c r="V1245" t="str">
        <f>TRIM(CLEAN(tbl_Operations[[#This Row],[Channel]]))</f>
        <v>Email</v>
      </c>
      <c r="W1245" t="str">
        <f t="shared" si="95"/>
        <v>Invoice Query</v>
      </c>
      <c r="X1245" t="str">
        <f t="shared" si="96"/>
        <v>Customer Support</v>
      </c>
      <c r="Y1245" t="str">
        <f t="shared" si="97"/>
        <v>Within SLA</v>
      </c>
      <c r="Z1245" t="str">
        <f t="shared" si="98"/>
        <v>Normal</v>
      </c>
      <c r="AA1245" t="str" cm="1">
        <f t="array" ref="AA1245">_xlfn.IFS(
J1245&lt;=K1245*0.5,"Excellent",
J1245&lt;=K1245,"Good",
J1245&lt;=K1245*1.5,"At Risk",
TRUE,"Critical"
)</f>
        <v>Excellent</v>
      </c>
      <c r="AB1245" t="str">
        <f t="shared" si="99"/>
        <v>Reworked</v>
      </c>
    </row>
    <row r="1246" spans="1:28" x14ac:dyDescent="0.3">
      <c r="A1246" t="s">
        <v>1328</v>
      </c>
      <c r="B1246" s="1">
        <v>45770</v>
      </c>
      <c r="C1246" t="s">
        <v>40</v>
      </c>
      <c r="D1246" t="s">
        <v>41</v>
      </c>
      <c r="E1246" t="s">
        <v>56</v>
      </c>
      <c r="F1246" t="s">
        <v>49</v>
      </c>
      <c r="G1246" t="s">
        <v>62</v>
      </c>
      <c r="H1246" t="s">
        <v>75</v>
      </c>
      <c r="I1246" t="s">
        <v>27</v>
      </c>
      <c r="J1246">
        <v>8.1999999999999993</v>
      </c>
      <c r="K1246">
        <v>48</v>
      </c>
      <c r="L1246" t="s">
        <v>28</v>
      </c>
      <c r="M1246">
        <v>0</v>
      </c>
      <c r="N1246">
        <v>4.9000000000000004</v>
      </c>
      <c r="O1246">
        <v>400</v>
      </c>
      <c r="P1246">
        <v>3280</v>
      </c>
      <c r="Q1246" t="s">
        <v>89</v>
      </c>
      <c r="R1246">
        <v>4</v>
      </c>
      <c r="S1246" t="s">
        <v>30</v>
      </c>
      <c r="T1246" t="s">
        <v>86</v>
      </c>
      <c r="U1246" t="str">
        <f>TRIM(CLEAN(tbl_Operations[[#This Row],[Location]]))</f>
        <v>Bengaluru</v>
      </c>
      <c r="V1246" t="str">
        <f>TRIM(CLEAN(tbl_Operations[[#This Row],[Channel]]))</f>
        <v>Teams</v>
      </c>
      <c r="W1246" t="str">
        <f t="shared" si="95"/>
        <v>Vendor Query</v>
      </c>
      <c r="X1246" t="str">
        <f t="shared" si="96"/>
        <v>Procurement</v>
      </c>
      <c r="Y1246" t="str">
        <f t="shared" si="97"/>
        <v>Within SLA</v>
      </c>
      <c r="Z1246" t="str">
        <f t="shared" si="98"/>
        <v>Normal</v>
      </c>
      <c r="AA1246" t="str" cm="1">
        <f t="array" ref="AA1246">_xlfn.IFS(
J1246&lt;=K1246*0.5,"Excellent",
J1246&lt;=K1246,"Good",
J1246&lt;=K1246*1.5,"At Risk",
TRUE,"Critical"
)</f>
        <v>Excellent</v>
      </c>
      <c r="AB1246" t="str">
        <f t="shared" si="99"/>
        <v>No Rework</v>
      </c>
    </row>
    <row r="1247" spans="1:28" x14ac:dyDescent="0.3">
      <c r="A1247" t="s">
        <v>1329</v>
      </c>
      <c r="B1247" s="1">
        <v>45807</v>
      </c>
      <c r="C1247" t="s">
        <v>54</v>
      </c>
      <c r="D1247" t="s">
        <v>60</v>
      </c>
      <c r="E1247" t="s">
        <v>35</v>
      </c>
      <c r="F1247" t="s">
        <v>24</v>
      </c>
      <c r="G1247" t="s">
        <v>42</v>
      </c>
      <c r="H1247" t="s">
        <v>43</v>
      </c>
      <c r="I1247" t="s">
        <v>27</v>
      </c>
      <c r="J1247">
        <v>3.7</v>
      </c>
      <c r="K1247">
        <v>24</v>
      </c>
      <c r="L1247" t="s">
        <v>28</v>
      </c>
      <c r="M1247">
        <v>0</v>
      </c>
      <c r="N1247">
        <v>5</v>
      </c>
      <c r="O1247">
        <v>280</v>
      </c>
      <c r="P1247">
        <v>1036</v>
      </c>
      <c r="Q1247" t="s">
        <v>44</v>
      </c>
      <c r="R1247">
        <v>5</v>
      </c>
      <c r="S1247" t="s">
        <v>30</v>
      </c>
      <c r="T1247" t="s">
        <v>45</v>
      </c>
      <c r="U1247" t="str">
        <f>TRIM(CLEAN(tbl_Operations[[#This Row],[Location]]))</f>
        <v>Pune</v>
      </c>
      <c r="V1247" t="str">
        <f>TRIM(CLEAN(tbl_Operations[[#This Row],[Channel]]))</f>
        <v>Portal</v>
      </c>
      <c r="W1247" t="str">
        <f t="shared" si="95"/>
        <v>Employee Query</v>
      </c>
      <c r="X1247" t="str">
        <f t="shared" si="96"/>
        <v>Hr</v>
      </c>
      <c r="Y1247" t="str">
        <f t="shared" si="97"/>
        <v>Within SLA</v>
      </c>
      <c r="Z1247" t="str">
        <f t="shared" si="98"/>
        <v>Normal</v>
      </c>
      <c r="AA1247" t="str" cm="1">
        <f t="array" ref="AA1247">_xlfn.IFS(
J1247&lt;=K1247*0.5,"Excellent",
J1247&lt;=K1247,"Good",
J1247&lt;=K1247*1.5,"At Risk",
TRUE,"Critical"
)</f>
        <v>Excellent</v>
      </c>
      <c r="AB1247" t="str">
        <f t="shared" si="99"/>
        <v>No Rework</v>
      </c>
    </row>
    <row r="1248" spans="1:28" x14ac:dyDescent="0.3">
      <c r="A1248" t="s">
        <v>1330</v>
      </c>
      <c r="B1248" s="1">
        <v>45795</v>
      </c>
      <c r="C1248" t="s">
        <v>95</v>
      </c>
      <c r="D1248" t="s">
        <v>22</v>
      </c>
      <c r="E1248" t="s">
        <v>92</v>
      </c>
      <c r="F1248" t="s">
        <v>49</v>
      </c>
      <c r="G1248" t="s">
        <v>25</v>
      </c>
      <c r="H1248" t="s">
        <v>26</v>
      </c>
      <c r="I1248" t="s">
        <v>27</v>
      </c>
      <c r="J1248">
        <v>6.8</v>
      </c>
      <c r="K1248">
        <v>48</v>
      </c>
      <c r="L1248" t="s">
        <v>28</v>
      </c>
      <c r="M1248">
        <v>0</v>
      </c>
      <c r="N1248">
        <v>4.5999999999999996</v>
      </c>
      <c r="O1248">
        <v>320</v>
      </c>
      <c r="P1248">
        <v>2176</v>
      </c>
      <c r="Q1248" t="s">
        <v>44</v>
      </c>
      <c r="R1248">
        <v>5</v>
      </c>
      <c r="S1248" t="s">
        <v>30</v>
      </c>
      <c r="T1248" t="s">
        <v>102</v>
      </c>
      <c r="U1248" t="str">
        <f>TRIM(CLEAN(tbl_Operations[[#This Row],[Location]]))</f>
        <v>Noida</v>
      </c>
      <c r="V1248" t="str">
        <f>TRIM(CLEAN(tbl_Operations[[#This Row],[Channel]]))</f>
        <v>Email</v>
      </c>
      <c r="W1248" t="str">
        <f t="shared" si="95"/>
        <v>Report Request</v>
      </c>
      <c r="X1248" t="str">
        <f t="shared" si="96"/>
        <v>Sales</v>
      </c>
      <c r="Y1248" t="str">
        <f t="shared" si="97"/>
        <v>Within SLA</v>
      </c>
      <c r="Z1248" t="str">
        <f t="shared" si="98"/>
        <v>Normal</v>
      </c>
      <c r="AA1248" t="str" cm="1">
        <f t="array" ref="AA1248">_xlfn.IFS(
J1248&lt;=K1248*0.5,"Excellent",
J1248&lt;=K1248,"Good",
J1248&lt;=K1248*1.5,"At Risk",
TRUE,"Critical"
)</f>
        <v>Excellent</v>
      </c>
      <c r="AB1248" t="str">
        <f t="shared" si="99"/>
        <v>No Rework</v>
      </c>
    </row>
    <row r="1249" spans="1:28" x14ac:dyDescent="0.3">
      <c r="A1249" t="s">
        <v>1331</v>
      </c>
      <c r="B1249" s="1">
        <v>45961</v>
      </c>
      <c r="C1249" t="s">
        <v>33</v>
      </c>
      <c r="D1249" t="s">
        <v>73</v>
      </c>
      <c r="E1249" t="s">
        <v>70</v>
      </c>
      <c r="F1249" t="s">
        <v>24</v>
      </c>
      <c r="G1249" t="s">
        <v>25</v>
      </c>
      <c r="H1249" t="s">
        <v>43</v>
      </c>
      <c r="I1249" t="s">
        <v>27</v>
      </c>
      <c r="J1249">
        <v>21.1</v>
      </c>
      <c r="K1249">
        <v>24</v>
      </c>
      <c r="L1249" t="s">
        <v>28</v>
      </c>
      <c r="M1249">
        <v>1</v>
      </c>
      <c r="N1249">
        <v>4.4000000000000004</v>
      </c>
      <c r="O1249">
        <v>280</v>
      </c>
      <c r="P1249">
        <v>5908</v>
      </c>
      <c r="Q1249" t="s">
        <v>51</v>
      </c>
      <c r="R1249">
        <v>10</v>
      </c>
      <c r="S1249" t="s">
        <v>52</v>
      </c>
      <c r="T1249" t="s">
        <v>45</v>
      </c>
      <c r="U1249" t="str">
        <f>TRIM(CLEAN(tbl_Operations[[#This Row],[Location]]))</f>
        <v>Chennai</v>
      </c>
      <c r="V1249" t="str">
        <f>TRIM(CLEAN(tbl_Operations[[#This Row],[Channel]]))</f>
        <v>Email</v>
      </c>
      <c r="W1249" t="str">
        <f t="shared" si="95"/>
        <v>Data Correction</v>
      </c>
      <c r="X1249" t="str">
        <f t="shared" si="96"/>
        <v>It</v>
      </c>
      <c r="Y1249" t="str">
        <f t="shared" si="97"/>
        <v>Within SLA</v>
      </c>
      <c r="Z1249" t="str">
        <f t="shared" si="98"/>
        <v>Normal</v>
      </c>
      <c r="AA1249" t="str" cm="1">
        <f t="array" ref="AA1249">_xlfn.IFS(
J1249&lt;=K1249*0.5,"Excellent",
J1249&lt;=K1249,"Good",
J1249&lt;=K1249*1.5,"At Risk",
TRUE,"Critical"
)</f>
        <v>Good</v>
      </c>
      <c r="AB1249" t="str">
        <f t="shared" si="99"/>
        <v>Reworked</v>
      </c>
    </row>
    <row r="1250" spans="1:28" x14ac:dyDescent="0.3">
      <c r="A1250" t="s">
        <v>1332</v>
      </c>
      <c r="B1250" s="1">
        <v>45696</v>
      </c>
      <c r="C1250" t="s">
        <v>77</v>
      </c>
      <c r="D1250" t="s">
        <v>47</v>
      </c>
      <c r="E1250" t="s">
        <v>78</v>
      </c>
      <c r="F1250" t="s">
        <v>49</v>
      </c>
      <c r="G1250" t="s">
        <v>25</v>
      </c>
      <c r="H1250" t="s">
        <v>66</v>
      </c>
      <c r="I1250" t="s">
        <v>27</v>
      </c>
      <c r="J1250">
        <v>21.2</v>
      </c>
      <c r="K1250">
        <v>48</v>
      </c>
      <c r="L1250" t="s">
        <v>28</v>
      </c>
      <c r="M1250">
        <v>1</v>
      </c>
      <c r="N1250">
        <v>4.5999999999999996</v>
      </c>
      <c r="O1250">
        <v>350</v>
      </c>
      <c r="P1250">
        <v>7420</v>
      </c>
      <c r="Q1250" t="s">
        <v>57</v>
      </c>
      <c r="R1250">
        <v>2</v>
      </c>
      <c r="S1250" t="s">
        <v>58</v>
      </c>
      <c r="T1250" t="s">
        <v>68</v>
      </c>
      <c r="U1250" t="str">
        <f>TRIM(CLEAN(tbl_Operations[[#This Row],[Location]]))</f>
        <v>Gurugram</v>
      </c>
      <c r="V1250" t="str">
        <f>TRIM(CLEAN(tbl_Operations[[#This Row],[Channel]]))</f>
        <v>Email</v>
      </c>
      <c r="W1250" t="str">
        <f t="shared" si="95"/>
        <v>Access Request</v>
      </c>
      <c r="X1250" t="str">
        <f t="shared" si="96"/>
        <v>Finance</v>
      </c>
      <c r="Y1250" t="str">
        <f t="shared" si="97"/>
        <v>Within SLA</v>
      </c>
      <c r="Z1250" t="str">
        <f t="shared" si="98"/>
        <v>Normal</v>
      </c>
      <c r="AA1250" t="str" cm="1">
        <f t="array" ref="AA1250">_xlfn.IFS(
J1250&lt;=K1250*0.5,"Excellent",
J1250&lt;=K1250,"Good",
J1250&lt;=K1250*1.5,"At Risk",
TRUE,"Critical"
)</f>
        <v>Excellent</v>
      </c>
      <c r="AB1250" t="str">
        <f t="shared" si="99"/>
        <v>Reworked</v>
      </c>
    </row>
    <row r="1251" spans="1:28" x14ac:dyDescent="0.3">
      <c r="A1251" t="s">
        <v>1333</v>
      </c>
      <c r="B1251" s="1">
        <v>45747</v>
      </c>
      <c r="C1251" t="s">
        <v>40</v>
      </c>
      <c r="D1251" t="s">
        <v>73</v>
      </c>
      <c r="E1251" t="s">
        <v>35</v>
      </c>
      <c r="F1251" t="s">
        <v>24</v>
      </c>
      <c r="G1251" t="s">
        <v>42</v>
      </c>
      <c r="H1251" t="s">
        <v>43</v>
      </c>
      <c r="I1251" t="s">
        <v>27</v>
      </c>
      <c r="J1251">
        <v>14.1</v>
      </c>
      <c r="K1251">
        <v>24</v>
      </c>
      <c r="L1251" t="s">
        <v>28</v>
      </c>
      <c r="M1251">
        <v>2</v>
      </c>
      <c r="N1251">
        <v>3.9</v>
      </c>
      <c r="O1251">
        <v>320</v>
      </c>
      <c r="P1251">
        <v>4512</v>
      </c>
      <c r="Q1251" t="s">
        <v>79</v>
      </c>
      <c r="R1251">
        <v>3</v>
      </c>
      <c r="S1251" t="s">
        <v>58</v>
      </c>
      <c r="T1251" t="s">
        <v>31</v>
      </c>
      <c r="U1251" t="str">
        <f>TRIM(CLEAN(tbl_Operations[[#This Row],[Location]]))</f>
        <v>Chennai</v>
      </c>
      <c r="V1251" t="str">
        <f>TRIM(CLEAN(tbl_Operations[[#This Row],[Channel]]))</f>
        <v>Portal</v>
      </c>
      <c r="W1251" t="str">
        <f t="shared" si="95"/>
        <v>Employee Query</v>
      </c>
      <c r="X1251" t="str">
        <f t="shared" si="96"/>
        <v>Procurement</v>
      </c>
      <c r="Y1251" t="str">
        <f t="shared" si="97"/>
        <v>Within SLA</v>
      </c>
      <c r="Z1251" t="str">
        <f t="shared" si="98"/>
        <v>Normal</v>
      </c>
      <c r="AA1251" t="str" cm="1">
        <f t="array" ref="AA1251">_xlfn.IFS(
J1251&lt;=K1251*0.5,"Excellent",
J1251&lt;=K1251,"Good",
J1251&lt;=K1251*1.5,"At Risk",
TRUE,"Critical"
)</f>
        <v>Good</v>
      </c>
      <c r="AB1251" t="str">
        <f t="shared" si="99"/>
        <v>Reworked</v>
      </c>
    </row>
    <row r="1252" spans="1:28" x14ac:dyDescent="0.3">
      <c r="A1252" t="s">
        <v>1334</v>
      </c>
      <c r="B1252" s="1">
        <v>45836</v>
      </c>
      <c r="C1252" t="s">
        <v>40</v>
      </c>
      <c r="D1252" t="s">
        <v>34</v>
      </c>
      <c r="E1252" t="s">
        <v>78</v>
      </c>
      <c r="F1252" t="s">
        <v>49</v>
      </c>
      <c r="G1252" t="s">
        <v>42</v>
      </c>
      <c r="H1252" t="s">
        <v>43</v>
      </c>
      <c r="I1252" t="s">
        <v>27</v>
      </c>
      <c r="J1252">
        <v>11.3</v>
      </c>
      <c r="K1252">
        <v>48</v>
      </c>
      <c r="L1252" t="s">
        <v>28</v>
      </c>
      <c r="M1252">
        <v>2</v>
      </c>
      <c r="N1252">
        <v>3.9</v>
      </c>
      <c r="O1252">
        <v>280</v>
      </c>
      <c r="P1252">
        <v>3164</v>
      </c>
      <c r="Q1252" t="s">
        <v>29</v>
      </c>
      <c r="R1252">
        <v>6</v>
      </c>
      <c r="S1252" t="s">
        <v>30</v>
      </c>
      <c r="T1252" t="s">
        <v>68</v>
      </c>
      <c r="U1252" t="str">
        <f>TRIM(CLEAN(tbl_Operations[[#This Row],[Location]]))</f>
        <v>Mumbai</v>
      </c>
      <c r="V1252" t="str">
        <f>TRIM(CLEAN(tbl_Operations[[#This Row],[Channel]]))</f>
        <v>Portal</v>
      </c>
      <c r="W1252" t="str">
        <f t="shared" si="95"/>
        <v>Access Request</v>
      </c>
      <c r="X1252" t="str">
        <f t="shared" si="96"/>
        <v>Procurement</v>
      </c>
      <c r="Y1252" t="str">
        <f t="shared" si="97"/>
        <v>Within SLA</v>
      </c>
      <c r="Z1252" t="str">
        <f t="shared" si="98"/>
        <v>Normal</v>
      </c>
      <c r="AA1252" t="str" cm="1">
        <f t="array" ref="AA1252">_xlfn.IFS(
J1252&lt;=K1252*0.5,"Excellent",
J1252&lt;=K1252,"Good",
J1252&lt;=K1252*1.5,"At Risk",
TRUE,"Critical"
)</f>
        <v>Excellent</v>
      </c>
      <c r="AB1252" t="str">
        <f t="shared" si="99"/>
        <v>Reworked</v>
      </c>
    </row>
    <row r="1253" spans="1:28" x14ac:dyDescent="0.3">
      <c r="A1253" t="s">
        <v>1335</v>
      </c>
      <c r="B1253" s="1">
        <v>45958</v>
      </c>
      <c r="C1253" t="s">
        <v>54</v>
      </c>
      <c r="D1253" t="s">
        <v>34</v>
      </c>
      <c r="E1253" t="s">
        <v>78</v>
      </c>
      <c r="F1253" t="s">
        <v>49</v>
      </c>
      <c r="G1253" t="s">
        <v>62</v>
      </c>
      <c r="H1253" t="s">
        <v>66</v>
      </c>
      <c r="I1253" t="s">
        <v>27</v>
      </c>
      <c r="J1253">
        <v>15.6</v>
      </c>
      <c r="K1253">
        <v>48</v>
      </c>
      <c r="L1253" t="s">
        <v>28</v>
      </c>
      <c r="M1253">
        <v>0</v>
      </c>
      <c r="N1253">
        <v>5</v>
      </c>
      <c r="O1253">
        <v>350</v>
      </c>
      <c r="P1253">
        <v>5460</v>
      </c>
      <c r="Q1253" t="s">
        <v>51</v>
      </c>
      <c r="R1253">
        <v>10</v>
      </c>
      <c r="S1253" t="s">
        <v>52</v>
      </c>
      <c r="T1253" t="s">
        <v>38</v>
      </c>
      <c r="U1253" t="str">
        <f>TRIM(CLEAN(tbl_Operations[[#This Row],[Location]]))</f>
        <v>Mumbai</v>
      </c>
      <c r="V1253" t="str">
        <f>TRIM(CLEAN(tbl_Operations[[#This Row],[Channel]]))</f>
        <v>Teams</v>
      </c>
      <c r="W1253" t="str">
        <f t="shared" si="95"/>
        <v>Access Request</v>
      </c>
      <c r="X1253" t="str">
        <f t="shared" si="96"/>
        <v>Hr</v>
      </c>
      <c r="Y1253" t="str">
        <f t="shared" si="97"/>
        <v>Within SLA</v>
      </c>
      <c r="Z1253" t="str">
        <f t="shared" si="98"/>
        <v>Normal</v>
      </c>
      <c r="AA1253" t="str" cm="1">
        <f t="array" ref="AA1253">_xlfn.IFS(
J1253&lt;=K1253*0.5,"Excellent",
J1253&lt;=K1253,"Good",
J1253&lt;=K1253*1.5,"At Risk",
TRUE,"Critical"
)</f>
        <v>Excellent</v>
      </c>
      <c r="AB1253" t="str">
        <f t="shared" si="99"/>
        <v>No Rework</v>
      </c>
    </row>
    <row r="1254" spans="1:28" x14ac:dyDescent="0.3">
      <c r="A1254" t="s">
        <v>1336</v>
      </c>
      <c r="B1254" s="1">
        <v>45822</v>
      </c>
      <c r="C1254" t="s">
        <v>54</v>
      </c>
      <c r="D1254" t="s">
        <v>73</v>
      </c>
      <c r="E1254" t="s">
        <v>23</v>
      </c>
      <c r="F1254" t="s">
        <v>24</v>
      </c>
      <c r="G1254" t="s">
        <v>25</v>
      </c>
      <c r="H1254" t="s">
        <v>50</v>
      </c>
      <c r="I1254" t="s">
        <v>88</v>
      </c>
      <c r="J1254">
        <v>25.7</v>
      </c>
      <c r="K1254">
        <v>24</v>
      </c>
      <c r="L1254" t="s">
        <v>63</v>
      </c>
      <c r="M1254">
        <v>2</v>
      </c>
      <c r="N1254">
        <v>3.6</v>
      </c>
      <c r="O1254">
        <v>450</v>
      </c>
      <c r="P1254">
        <v>11565</v>
      </c>
      <c r="Q1254" t="s">
        <v>29</v>
      </c>
      <c r="R1254">
        <v>6</v>
      </c>
      <c r="S1254" t="s">
        <v>30</v>
      </c>
      <c r="T1254" t="s">
        <v>68</v>
      </c>
      <c r="U1254" t="str">
        <f>TRIM(CLEAN(tbl_Operations[[#This Row],[Location]]))</f>
        <v>Chennai</v>
      </c>
      <c r="V1254" t="str">
        <f>TRIM(CLEAN(tbl_Operations[[#This Row],[Channel]]))</f>
        <v>Email</v>
      </c>
      <c r="W1254" t="str">
        <f t="shared" si="95"/>
        <v>Invoice Query</v>
      </c>
      <c r="X1254" t="str">
        <f t="shared" si="96"/>
        <v>Hr</v>
      </c>
      <c r="Y1254" t="str">
        <f t="shared" si="97"/>
        <v>SLA Breach</v>
      </c>
      <c r="Z1254" t="str">
        <f t="shared" si="98"/>
        <v>Normal</v>
      </c>
      <c r="AA1254" t="str" cm="1">
        <f t="array" ref="AA1254">_xlfn.IFS(
J1254&lt;=K1254*0.5,"Excellent",
J1254&lt;=K1254,"Good",
J1254&lt;=K1254*1.5,"At Risk",
TRUE,"Critical"
)</f>
        <v>At Risk</v>
      </c>
      <c r="AB1254" t="str">
        <f t="shared" si="99"/>
        <v>Reworked</v>
      </c>
    </row>
    <row r="1255" spans="1:28" x14ac:dyDescent="0.3">
      <c r="A1255" t="s">
        <v>1337</v>
      </c>
      <c r="B1255" s="1">
        <v>45925</v>
      </c>
      <c r="C1255" t="s">
        <v>40</v>
      </c>
      <c r="D1255" t="s">
        <v>22</v>
      </c>
      <c r="E1255" t="s">
        <v>70</v>
      </c>
      <c r="F1255" t="s">
        <v>24</v>
      </c>
      <c r="G1255" t="s">
        <v>25</v>
      </c>
      <c r="H1255" t="s">
        <v>26</v>
      </c>
      <c r="I1255" t="s">
        <v>27</v>
      </c>
      <c r="J1255">
        <v>8.9</v>
      </c>
      <c r="K1255">
        <v>24</v>
      </c>
      <c r="L1255" t="s">
        <v>28</v>
      </c>
      <c r="M1255">
        <v>1</v>
      </c>
      <c r="N1255">
        <v>4.5999999999999996</v>
      </c>
      <c r="O1255">
        <v>320</v>
      </c>
      <c r="P1255">
        <v>2848</v>
      </c>
      <c r="Q1255" t="s">
        <v>83</v>
      </c>
      <c r="R1255">
        <v>9</v>
      </c>
      <c r="S1255" t="s">
        <v>37</v>
      </c>
      <c r="T1255" t="s">
        <v>84</v>
      </c>
      <c r="U1255" t="str">
        <f>TRIM(CLEAN(tbl_Operations[[#This Row],[Location]]))</f>
        <v>Noida</v>
      </c>
      <c r="V1255" t="str">
        <f>TRIM(CLEAN(tbl_Operations[[#This Row],[Channel]]))</f>
        <v>Email</v>
      </c>
      <c r="W1255" t="str">
        <f t="shared" si="95"/>
        <v>Data Correction</v>
      </c>
      <c r="X1255" t="str">
        <f t="shared" si="96"/>
        <v>Procurement</v>
      </c>
      <c r="Y1255" t="str">
        <f t="shared" si="97"/>
        <v>Within SLA</v>
      </c>
      <c r="Z1255" t="str">
        <f t="shared" si="98"/>
        <v>Normal</v>
      </c>
      <c r="AA1255" t="str" cm="1">
        <f t="array" ref="AA1255">_xlfn.IFS(
J1255&lt;=K1255*0.5,"Excellent",
J1255&lt;=K1255,"Good",
J1255&lt;=K1255*1.5,"At Risk",
TRUE,"Critical"
)</f>
        <v>Excellent</v>
      </c>
      <c r="AB1255" t="str">
        <f t="shared" si="99"/>
        <v>Reworked</v>
      </c>
    </row>
    <row r="1256" spans="1:28" x14ac:dyDescent="0.3">
      <c r="A1256" t="s">
        <v>1338</v>
      </c>
      <c r="B1256" s="1">
        <v>45831</v>
      </c>
      <c r="C1256" t="s">
        <v>21</v>
      </c>
      <c r="D1256" t="s">
        <v>47</v>
      </c>
      <c r="E1256" t="s">
        <v>23</v>
      </c>
      <c r="F1256" t="s">
        <v>24</v>
      </c>
      <c r="G1256" t="s">
        <v>42</v>
      </c>
      <c r="H1256" t="s">
        <v>43</v>
      </c>
      <c r="I1256" t="s">
        <v>88</v>
      </c>
      <c r="J1256">
        <v>5.4</v>
      </c>
      <c r="K1256">
        <v>24</v>
      </c>
      <c r="L1256" t="s">
        <v>28</v>
      </c>
      <c r="M1256">
        <v>2</v>
      </c>
      <c r="N1256">
        <v>4.2</v>
      </c>
      <c r="O1256">
        <v>320</v>
      </c>
      <c r="P1256">
        <v>1728</v>
      </c>
      <c r="Q1256" t="s">
        <v>29</v>
      </c>
      <c r="R1256">
        <v>6</v>
      </c>
      <c r="S1256" t="s">
        <v>30</v>
      </c>
      <c r="T1256" t="s">
        <v>31</v>
      </c>
      <c r="U1256" t="str">
        <f>TRIM(CLEAN(tbl_Operations[[#This Row],[Location]]))</f>
        <v>Gurugram</v>
      </c>
      <c r="V1256" t="str">
        <f>TRIM(CLEAN(tbl_Operations[[#This Row],[Channel]]))</f>
        <v>Portal</v>
      </c>
      <c r="W1256" t="str">
        <f t="shared" si="95"/>
        <v>Invoice Query</v>
      </c>
      <c r="X1256" t="str">
        <f t="shared" si="96"/>
        <v>Customer Support</v>
      </c>
      <c r="Y1256" t="str">
        <f t="shared" si="97"/>
        <v>Within SLA</v>
      </c>
      <c r="Z1256" t="str">
        <f t="shared" si="98"/>
        <v>Normal</v>
      </c>
      <c r="AA1256" t="str" cm="1">
        <f t="array" ref="AA1256">_xlfn.IFS(
J1256&lt;=K1256*0.5,"Excellent",
J1256&lt;=K1256,"Good",
J1256&lt;=K1256*1.5,"At Risk",
TRUE,"Critical"
)</f>
        <v>Excellent</v>
      </c>
      <c r="AB1256" t="str">
        <f t="shared" si="99"/>
        <v>Reworked</v>
      </c>
    </row>
    <row r="1257" spans="1:28" x14ac:dyDescent="0.3">
      <c r="A1257" t="s">
        <v>1339</v>
      </c>
      <c r="B1257" s="1">
        <v>45871</v>
      </c>
      <c r="C1257" t="s">
        <v>77</v>
      </c>
      <c r="D1257" t="s">
        <v>73</v>
      </c>
      <c r="E1257" t="s">
        <v>56</v>
      </c>
      <c r="F1257" t="s">
        <v>24</v>
      </c>
      <c r="G1257" t="s">
        <v>25</v>
      </c>
      <c r="H1257" t="s">
        <v>75</v>
      </c>
      <c r="I1257" t="s">
        <v>27</v>
      </c>
      <c r="J1257">
        <v>6.6</v>
      </c>
      <c r="K1257">
        <v>24</v>
      </c>
      <c r="L1257" t="s">
        <v>28</v>
      </c>
      <c r="M1257">
        <v>1</v>
      </c>
      <c r="N1257">
        <v>4.3</v>
      </c>
      <c r="O1257">
        <v>350</v>
      </c>
      <c r="P1257">
        <v>2310</v>
      </c>
      <c r="Q1257" t="s">
        <v>36</v>
      </c>
      <c r="R1257">
        <v>8</v>
      </c>
      <c r="S1257" t="s">
        <v>37</v>
      </c>
      <c r="T1257" t="s">
        <v>68</v>
      </c>
      <c r="U1257" t="str">
        <f>TRIM(CLEAN(tbl_Operations[[#This Row],[Location]]))</f>
        <v>Chennai</v>
      </c>
      <c r="V1257" t="str">
        <f>TRIM(CLEAN(tbl_Operations[[#This Row],[Channel]]))</f>
        <v>Email</v>
      </c>
      <c r="W1257" t="str">
        <f t="shared" si="95"/>
        <v>Vendor Query</v>
      </c>
      <c r="X1257" t="str">
        <f t="shared" si="96"/>
        <v>Finance</v>
      </c>
      <c r="Y1257" t="str">
        <f t="shared" si="97"/>
        <v>Within SLA</v>
      </c>
      <c r="Z1257" t="str">
        <f t="shared" si="98"/>
        <v>Normal</v>
      </c>
      <c r="AA1257" t="str" cm="1">
        <f t="array" ref="AA1257">_xlfn.IFS(
J1257&lt;=K1257*0.5,"Excellent",
J1257&lt;=K1257,"Good",
J1257&lt;=K1257*1.5,"At Risk",
TRUE,"Critical"
)</f>
        <v>Excellent</v>
      </c>
      <c r="AB1257" t="str">
        <f t="shared" si="99"/>
        <v>Reworked</v>
      </c>
    </row>
    <row r="1258" spans="1:28" x14ac:dyDescent="0.3">
      <c r="A1258" t="s">
        <v>1340</v>
      </c>
      <c r="B1258" s="1">
        <v>45940</v>
      </c>
      <c r="C1258" t="s">
        <v>21</v>
      </c>
      <c r="D1258" t="s">
        <v>47</v>
      </c>
      <c r="E1258" t="s">
        <v>92</v>
      </c>
      <c r="F1258" t="s">
        <v>49</v>
      </c>
      <c r="G1258" t="s">
        <v>25</v>
      </c>
      <c r="H1258" t="s">
        <v>50</v>
      </c>
      <c r="I1258" t="s">
        <v>27</v>
      </c>
      <c r="J1258">
        <v>2.1</v>
      </c>
      <c r="K1258">
        <v>48</v>
      </c>
      <c r="L1258" t="s">
        <v>28</v>
      </c>
      <c r="M1258">
        <v>0</v>
      </c>
      <c r="N1258">
        <v>4.5</v>
      </c>
      <c r="O1258">
        <v>280</v>
      </c>
      <c r="P1258">
        <v>588</v>
      </c>
      <c r="Q1258" t="s">
        <v>51</v>
      </c>
      <c r="R1258">
        <v>10</v>
      </c>
      <c r="S1258" t="s">
        <v>52</v>
      </c>
      <c r="T1258" t="s">
        <v>45</v>
      </c>
      <c r="U1258" t="str">
        <f>TRIM(CLEAN(tbl_Operations[[#This Row],[Location]]))</f>
        <v>Gurugram</v>
      </c>
      <c r="V1258" t="str">
        <f>TRIM(CLEAN(tbl_Operations[[#This Row],[Channel]]))</f>
        <v>Email</v>
      </c>
      <c r="W1258" t="str">
        <f t="shared" si="95"/>
        <v>Report Request</v>
      </c>
      <c r="X1258" t="str">
        <f t="shared" si="96"/>
        <v>Customer Support</v>
      </c>
      <c r="Y1258" t="str">
        <f t="shared" si="97"/>
        <v>Within SLA</v>
      </c>
      <c r="Z1258" t="str">
        <f t="shared" si="98"/>
        <v>Normal</v>
      </c>
      <c r="AA1258" t="str" cm="1">
        <f t="array" ref="AA1258">_xlfn.IFS(
J1258&lt;=K1258*0.5,"Excellent",
J1258&lt;=K1258,"Good",
J1258&lt;=K1258*1.5,"At Risk",
TRUE,"Critical"
)</f>
        <v>Excellent</v>
      </c>
      <c r="AB1258" t="str">
        <f t="shared" si="99"/>
        <v>No Rework</v>
      </c>
    </row>
    <row r="1259" spans="1:28" x14ac:dyDescent="0.3">
      <c r="A1259" t="s">
        <v>1341</v>
      </c>
      <c r="B1259" s="1">
        <v>45765</v>
      </c>
      <c r="C1259" t="s">
        <v>33</v>
      </c>
      <c r="D1259" t="s">
        <v>41</v>
      </c>
      <c r="E1259" t="s">
        <v>78</v>
      </c>
      <c r="F1259" t="s">
        <v>24</v>
      </c>
      <c r="G1259" t="s">
        <v>25</v>
      </c>
      <c r="H1259" t="s">
        <v>66</v>
      </c>
      <c r="I1259" t="s">
        <v>27</v>
      </c>
      <c r="J1259">
        <v>2.1</v>
      </c>
      <c r="K1259">
        <v>24</v>
      </c>
      <c r="L1259" t="s">
        <v>28</v>
      </c>
      <c r="M1259">
        <v>0</v>
      </c>
      <c r="N1259">
        <v>4.7</v>
      </c>
      <c r="O1259">
        <v>280</v>
      </c>
      <c r="P1259">
        <v>588</v>
      </c>
      <c r="Q1259" t="s">
        <v>89</v>
      </c>
      <c r="R1259">
        <v>4</v>
      </c>
      <c r="S1259" t="s">
        <v>30</v>
      </c>
      <c r="T1259" t="s">
        <v>45</v>
      </c>
      <c r="U1259" t="str">
        <f>TRIM(CLEAN(tbl_Operations[[#This Row],[Location]]))</f>
        <v>Bengaluru</v>
      </c>
      <c r="V1259" t="str">
        <f>TRIM(CLEAN(tbl_Operations[[#This Row],[Channel]]))</f>
        <v>Email</v>
      </c>
      <c r="W1259" t="str">
        <f t="shared" si="95"/>
        <v>Access Request</v>
      </c>
      <c r="X1259" t="str">
        <f t="shared" si="96"/>
        <v>It</v>
      </c>
      <c r="Y1259" t="str">
        <f t="shared" si="97"/>
        <v>Within SLA</v>
      </c>
      <c r="Z1259" t="str">
        <f t="shared" si="98"/>
        <v>Normal</v>
      </c>
      <c r="AA1259" t="str" cm="1">
        <f t="array" ref="AA1259">_xlfn.IFS(
J1259&lt;=K1259*0.5,"Excellent",
J1259&lt;=K1259,"Good",
J1259&lt;=K1259*1.5,"At Risk",
TRUE,"Critical"
)</f>
        <v>Excellent</v>
      </c>
      <c r="AB1259" t="str">
        <f t="shared" si="99"/>
        <v>No Rework</v>
      </c>
    </row>
    <row r="1260" spans="1:28" x14ac:dyDescent="0.3">
      <c r="A1260" t="s">
        <v>1342</v>
      </c>
      <c r="B1260" s="1">
        <v>45661</v>
      </c>
      <c r="C1260" t="s">
        <v>33</v>
      </c>
      <c r="D1260" t="s">
        <v>60</v>
      </c>
      <c r="E1260" t="s">
        <v>70</v>
      </c>
      <c r="F1260" t="s">
        <v>61</v>
      </c>
      <c r="G1260" t="s">
        <v>25</v>
      </c>
      <c r="H1260" t="s">
        <v>75</v>
      </c>
      <c r="I1260" t="s">
        <v>27</v>
      </c>
      <c r="J1260">
        <v>10</v>
      </c>
      <c r="K1260">
        <v>12</v>
      </c>
      <c r="L1260" t="s">
        <v>28</v>
      </c>
      <c r="M1260">
        <v>0</v>
      </c>
      <c r="N1260">
        <v>5</v>
      </c>
      <c r="O1260">
        <v>350</v>
      </c>
      <c r="P1260">
        <v>3500</v>
      </c>
      <c r="Q1260" t="s">
        <v>64</v>
      </c>
      <c r="R1260">
        <v>1</v>
      </c>
      <c r="S1260" t="s">
        <v>58</v>
      </c>
      <c r="T1260" t="s">
        <v>68</v>
      </c>
      <c r="U1260" t="str">
        <f>TRIM(CLEAN(tbl_Operations[[#This Row],[Location]]))</f>
        <v>Pune</v>
      </c>
      <c r="V1260" t="str">
        <f>TRIM(CLEAN(tbl_Operations[[#This Row],[Channel]]))</f>
        <v>Email</v>
      </c>
      <c r="W1260" t="str">
        <f t="shared" si="95"/>
        <v>Data Correction</v>
      </c>
      <c r="X1260" t="str">
        <f t="shared" si="96"/>
        <v>It</v>
      </c>
      <c r="Y1260" t="str">
        <f t="shared" si="97"/>
        <v>Within SLA</v>
      </c>
      <c r="Z1260" t="str">
        <f t="shared" si="98"/>
        <v>Normal</v>
      </c>
      <c r="AA1260" t="str" cm="1">
        <f t="array" ref="AA1260">_xlfn.IFS(
J1260&lt;=K1260*0.5,"Excellent",
J1260&lt;=K1260,"Good",
J1260&lt;=K1260*1.5,"At Risk",
TRUE,"Critical"
)</f>
        <v>Good</v>
      </c>
      <c r="AB1260" t="str">
        <f t="shared" si="99"/>
        <v>No Rework</v>
      </c>
    </row>
    <row r="1261" spans="1:28" x14ac:dyDescent="0.3">
      <c r="A1261" t="s">
        <v>1343</v>
      </c>
      <c r="B1261" s="1">
        <v>45883</v>
      </c>
      <c r="C1261" t="s">
        <v>33</v>
      </c>
      <c r="D1261" t="s">
        <v>55</v>
      </c>
      <c r="E1261" t="s">
        <v>92</v>
      </c>
      <c r="F1261" t="s">
        <v>24</v>
      </c>
      <c r="G1261" t="s">
        <v>42</v>
      </c>
      <c r="H1261" t="s">
        <v>43</v>
      </c>
      <c r="I1261" t="s">
        <v>27</v>
      </c>
      <c r="J1261">
        <v>11.2</v>
      </c>
      <c r="K1261">
        <v>24</v>
      </c>
      <c r="L1261" t="s">
        <v>28</v>
      </c>
      <c r="M1261">
        <v>0</v>
      </c>
      <c r="N1261">
        <v>5</v>
      </c>
      <c r="O1261">
        <v>350</v>
      </c>
      <c r="P1261">
        <v>3920</v>
      </c>
      <c r="Q1261" t="s">
        <v>36</v>
      </c>
      <c r="R1261">
        <v>8</v>
      </c>
      <c r="S1261" t="s">
        <v>37</v>
      </c>
      <c r="T1261" t="s">
        <v>84</v>
      </c>
      <c r="U1261" t="str">
        <f>TRIM(CLEAN(tbl_Operations[[#This Row],[Location]]))</f>
        <v>Hyderabad</v>
      </c>
      <c r="V1261" t="str">
        <f>TRIM(CLEAN(tbl_Operations[[#This Row],[Channel]]))</f>
        <v>Portal</v>
      </c>
      <c r="W1261" t="str">
        <f t="shared" si="95"/>
        <v>Report Request</v>
      </c>
      <c r="X1261" t="str">
        <f t="shared" si="96"/>
        <v>It</v>
      </c>
      <c r="Y1261" t="str">
        <f t="shared" si="97"/>
        <v>Within SLA</v>
      </c>
      <c r="Z1261" t="str">
        <f t="shared" si="98"/>
        <v>Normal</v>
      </c>
      <c r="AA1261" t="str" cm="1">
        <f t="array" ref="AA1261">_xlfn.IFS(
J1261&lt;=K1261*0.5,"Excellent",
J1261&lt;=K1261,"Good",
J1261&lt;=K1261*1.5,"At Risk",
TRUE,"Critical"
)</f>
        <v>Excellent</v>
      </c>
      <c r="AB1261" t="str">
        <f t="shared" si="99"/>
        <v>No Rework</v>
      </c>
    </row>
    <row r="1262" spans="1:28" x14ac:dyDescent="0.3">
      <c r="A1262" t="s">
        <v>1344</v>
      </c>
      <c r="B1262" s="1">
        <v>45982</v>
      </c>
      <c r="C1262" t="s">
        <v>33</v>
      </c>
      <c r="D1262" t="s">
        <v>55</v>
      </c>
      <c r="E1262" t="s">
        <v>35</v>
      </c>
      <c r="F1262" t="s">
        <v>49</v>
      </c>
      <c r="G1262" t="s">
        <v>42</v>
      </c>
      <c r="H1262" t="s">
        <v>26</v>
      </c>
      <c r="I1262" t="s">
        <v>88</v>
      </c>
      <c r="J1262">
        <v>23.5</v>
      </c>
      <c r="K1262">
        <v>48</v>
      </c>
      <c r="L1262" t="s">
        <v>28</v>
      </c>
      <c r="M1262">
        <v>2</v>
      </c>
      <c r="N1262">
        <v>4.3</v>
      </c>
      <c r="O1262">
        <v>350</v>
      </c>
      <c r="P1262">
        <v>8225</v>
      </c>
      <c r="Q1262" t="s">
        <v>67</v>
      </c>
      <c r="R1262">
        <v>11</v>
      </c>
      <c r="S1262" t="s">
        <v>52</v>
      </c>
      <c r="T1262" t="s">
        <v>45</v>
      </c>
      <c r="U1262" t="str">
        <f>TRIM(CLEAN(tbl_Operations[[#This Row],[Location]]))</f>
        <v>Hyderabad</v>
      </c>
      <c r="V1262" t="str">
        <f>TRIM(CLEAN(tbl_Operations[[#This Row],[Channel]]))</f>
        <v>Portal</v>
      </c>
      <c r="W1262" t="str">
        <f t="shared" si="95"/>
        <v>Employee Query</v>
      </c>
      <c r="X1262" t="str">
        <f t="shared" si="96"/>
        <v>It</v>
      </c>
      <c r="Y1262" t="str">
        <f t="shared" si="97"/>
        <v>Within SLA</v>
      </c>
      <c r="Z1262" t="str">
        <f t="shared" si="98"/>
        <v>Normal</v>
      </c>
      <c r="AA1262" t="str" cm="1">
        <f t="array" ref="AA1262">_xlfn.IFS(
J1262&lt;=K1262*0.5,"Excellent",
J1262&lt;=K1262,"Good",
J1262&lt;=K1262*1.5,"At Risk",
TRUE,"Critical"
)</f>
        <v>Excellent</v>
      </c>
      <c r="AB1262" t="str">
        <f t="shared" si="99"/>
        <v>Reworked</v>
      </c>
    </row>
    <row r="1263" spans="1:28" x14ac:dyDescent="0.3">
      <c r="A1263" t="s">
        <v>1345</v>
      </c>
      <c r="B1263" s="1">
        <v>45795</v>
      </c>
      <c r="C1263" t="s">
        <v>77</v>
      </c>
      <c r="D1263" t="s">
        <v>34</v>
      </c>
      <c r="E1263" t="s">
        <v>74</v>
      </c>
      <c r="F1263" t="s">
        <v>24</v>
      </c>
      <c r="G1263" t="s">
        <v>42</v>
      </c>
      <c r="H1263" t="s">
        <v>50</v>
      </c>
      <c r="I1263" t="s">
        <v>88</v>
      </c>
      <c r="J1263">
        <v>38.4</v>
      </c>
      <c r="K1263">
        <v>24</v>
      </c>
      <c r="L1263" t="s">
        <v>63</v>
      </c>
      <c r="M1263">
        <v>2</v>
      </c>
      <c r="N1263">
        <v>3.2</v>
      </c>
      <c r="O1263">
        <v>400</v>
      </c>
      <c r="P1263">
        <v>15360</v>
      </c>
      <c r="Q1263" t="s">
        <v>44</v>
      </c>
      <c r="R1263">
        <v>5</v>
      </c>
      <c r="S1263" t="s">
        <v>30</v>
      </c>
      <c r="T1263" t="s">
        <v>102</v>
      </c>
      <c r="U1263" t="str">
        <f>TRIM(CLEAN(tbl_Operations[[#This Row],[Location]]))</f>
        <v>Mumbai</v>
      </c>
      <c r="V1263" t="str">
        <f>TRIM(CLEAN(tbl_Operations[[#This Row],[Channel]]))</f>
        <v>Portal</v>
      </c>
      <c r="W1263" t="str">
        <f t="shared" si="95"/>
        <v>System Issue</v>
      </c>
      <c r="X1263" t="str">
        <f t="shared" si="96"/>
        <v>Finance</v>
      </c>
      <c r="Y1263" t="str">
        <f t="shared" si="97"/>
        <v>SLA Breach</v>
      </c>
      <c r="Z1263" t="str">
        <f t="shared" si="98"/>
        <v>Normal</v>
      </c>
      <c r="AA1263" t="str" cm="1">
        <f t="array" ref="AA1263">_xlfn.IFS(
J1263&lt;=K1263*0.5,"Excellent",
J1263&lt;=K1263,"Good",
J1263&lt;=K1263*1.5,"At Risk",
TRUE,"Critical"
)</f>
        <v>Critical</v>
      </c>
      <c r="AB1263" t="str">
        <f t="shared" si="99"/>
        <v>Reworked</v>
      </c>
    </row>
    <row r="1264" spans="1:28" x14ac:dyDescent="0.3">
      <c r="A1264" t="s">
        <v>1346</v>
      </c>
      <c r="B1264" s="1">
        <v>45686</v>
      </c>
      <c r="C1264" t="s">
        <v>40</v>
      </c>
      <c r="D1264" t="s">
        <v>22</v>
      </c>
      <c r="E1264" t="s">
        <v>78</v>
      </c>
      <c r="F1264" t="s">
        <v>49</v>
      </c>
      <c r="G1264" t="s">
        <v>42</v>
      </c>
      <c r="H1264" t="s">
        <v>50</v>
      </c>
      <c r="I1264" t="s">
        <v>27</v>
      </c>
      <c r="J1264">
        <v>1.1000000000000001</v>
      </c>
      <c r="K1264">
        <v>48</v>
      </c>
      <c r="L1264" t="s">
        <v>28</v>
      </c>
      <c r="M1264">
        <v>1</v>
      </c>
      <c r="N1264">
        <v>4.5999999999999996</v>
      </c>
      <c r="O1264">
        <v>400</v>
      </c>
      <c r="P1264">
        <v>440</v>
      </c>
      <c r="Q1264" t="s">
        <v>64</v>
      </c>
      <c r="R1264">
        <v>1</v>
      </c>
      <c r="S1264" t="s">
        <v>58</v>
      </c>
      <c r="T1264" t="s">
        <v>86</v>
      </c>
      <c r="U1264" t="str">
        <f>TRIM(CLEAN(tbl_Operations[[#This Row],[Location]]))</f>
        <v>Noida</v>
      </c>
      <c r="V1264" t="str">
        <f>TRIM(CLEAN(tbl_Operations[[#This Row],[Channel]]))</f>
        <v>Portal</v>
      </c>
      <c r="W1264" t="str">
        <f t="shared" si="95"/>
        <v>Access Request</v>
      </c>
      <c r="X1264" t="str">
        <f t="shared" si="96"/>
        <v>Procurement</v>
      </c>
      <c r="Y1264" t="str">
        <f t="shared" si="97"/>
        <v>Within SLA</v>
      </c>
      <c r="Z1264" t="str">
        <f t="shared" si="98"/>
        <v>Normal</v>
      </c>
      <c r="AA1264" t="str" cm="1">
        <f t="array" ref="AA1264">_xlfn.IFS(
J1264&lt;=K1264*0.5,"Excellent",
J1264&lt;=K1264,"Good",
J1264&lt;=K1264*1.5,"At Risk",
TRUE,"Critical"
)</f>
        <v>Excellent</v>
      </c>
      <c r="AB1264" t="str">
        <f t="shared" si="99"/>
        <v>Reworked</v>
      </c>
    </row>
    <row r="1265" spans="1:28" x14ac:dyDescent="0.3">
      <c r="A1265" t="s">
        <v>1347</v>
      </c>
      <c r="B1265" s="1">
        <v>45784</v>
      </c>
      <c r="C1265" t="s">
        <v>21</v>
      </c>
      <c r="D1265" t="s">
        <v>73</v>
      </c>
      <c r="E1265" t="s">
        <v>35</v>
      </c>
      <c r="F1265" t="s">
        <v>24</v>
      </c>
      <c r="G1265" t="s">
        <v>25</v>
      </c>
      <c r="H1265" t="s">
        <v>43</v>
      </c>
      <c r="I1265" t="s">
        <v>27</v>
      </c>
      <c r="J1265">
        <v>7</v>
      </c>
      <c r="K1265">
        <v>24</v>
      </c>
      <c r="L1265" t="s">
        <v>28</v>
      </c>
      <c r="M1265">
        <v>0</v>
      </c>
      <c r="N1265">
        <v>4.5</v>
      </c>
      <c r="O1265">
        <v>400</v>
      </c>
      <c r="P1265">
        <v>2800</v>
      </c>
      <c r="Q1265" t="s">
        <v>44</v>
      </c>
      <c r="R1265">
        <v>5</v>
      </c>
      <c r="S1265" t="s">
        <v>30</v>
      </c>
      <c r="T1265" t="s">
        <v>86</v>
      </c>
      <c r="U1265" t="str">
        <f>TRIM(CLEAN(tbl_Operations[[#This Row],[Location]]))</f>
        <v>Chennai</v>
      </c>
      <c r="V1265" t="str">
        <f>TRIM(CLEAN(tbl_Operations[[#This Row],[Channel]]))</f>
        <v>Email</v>
      </c>
      <c r="W1265" t="str">
        <f t="shared" si="95"/>
        <v>Employee Query</v>
      </c>
      <c r="X1265" t="str">
        <f t="shared" si="96"/>
        <v>Customer Support</v>
      </c>
      <c r="Y1265" t="str">
        <f t="shared" si="97"/>
        <v>Within SLA</v>
      </c>
      <c r="Z1265" t="str">
        <f t="shared" si="98"/>
        <v>Normal</v>
      </c>
      <c r="AA1265" t="str" cm="1">
        <f t="array" ref="AA1265">_xlfn.IFS(
J1265&lt;=K1265*0.5,"Excellent",
J1265&lt;=K1265,"Good",
J1265&lt;=K1265*1.5,"At Risk",
TRUE,"Critical"
)</f>
        <v>Excellent</v>
      </c>
      <c r="AB1265" t="str">
        <f t="shared" si="99"/>
        <v>No Rework</v>
      </c>
    </row>
    <row r="1266" spans="1:28" x14ac:dyDescent="0.3">
      <c r="A1266" t="s">
        <v>1348</v>
      </c>
      <c r="B1266" s="1">
        <v>45859</v>
      </c>
      <c r="C1266" t="s">
        <v>40</v>
      </c>
      <c r="D1266" t="s">
        <v>34</v>
      </c>
      <c r="E1266" t="s">
        <v>74</v>
      </c>
      <c r="F1266" t="s">
        <v>24</v>
      </c>
      <c r="G1266" t="s">
        <v>25</v>
      </c>
      <c r="H1266" t="s">
        <v>26</v>
      </c>
      <c r="I1266" t="s">
        <v>27</v>
      </c>
      <c r="J1266">
        <v>10.7</v>
      </c>
      <c r="K1266">
        <v>24</v>
      </c>
      <c r="L1266" t="s">
        <v>28</v>
      </c>
      <c r="M1266">
        <v>0</v>
      </c>
      <c r="N1266">
        <v>4.7</v>
      </c>
      <c r="O1266">
        <v>400</v>
      </c>
      <c r="P1266">
        <v>4280</v>
      </c>
      <c r="Q1266" t="s">
        <v>114</v>
      </c>
      <c r="R1266">
        <v>7</v>
      </c>
      <c r="S1266" t="s">
        <v>37</v>
      </c>
      <c r="T1266" t="s">
        <v>31</v>
      </c>
      <c r="U1266" t="str">
        <f>TRIM(CLEAN(tbl_Operations[[#This Row],[Location]]))</f>
        <v>Mumbai</v>
      </c>
      <c r="V1266" t="str">
        <f>TRIM(CLEAN(tbl_Operations[[#This Row],[Channel]]))</f>
        <v>Email</v>
      </c>
      <c r="W1266" t="str">
        <f t="shared" si="95"/>
        <v>System Issue</v>
      </c>
      <c r="X1266" t="str">
        <f t="shared" si="96"/>
        <v>Procurement</v>
      </c>
      <c r="Y1266" t="str">
        <f t="shared" si="97"/>
        <v>Within SLA</v>
      </c>
      <c r="Z1266" t="str">
        <f t="shared" si="98"/>
        <v>Normal</v>
      </c>
      <c r="AA1266" t="str" cm="1">
        <f t="array" ref="AA1266">_xlfn.IFS(
J1266&lt;=K1266*0.5,"Excellent",
J1266&lt;=K1266,"Good",
J1266&lt;=K1266*1.5,"At Risk",
TRUE,"Critical"
)</f>
        <v>Excellent</v>
      </c>
      <c r="AB1266" t="str">
        <f t="shared" si="99"/>
        <v>No Rework</v>
      </c>
    </row>
    <row r="1267" spans="1:28" x14ac:dyDescent="0.3">
      <c r="A1267" t="s">
        <v>1349</v>
      </c>
      <c r="B1267" s="1">
        <v>45837</v>
      </c>
      <c r="C1267" t="s">
        <v>91</v>
      </c>
      <c r="D1267" t="s">
        <v>60</v>
      </c>
      <c r="E1267" t="s">
        <v>74</v>
      </c>
      <c r="F1267" t="s">
        <v>49</v>
      </c>
      <c r="G1267" t="s">
        <v>81</v>
      </c>
      <c r="H1267" t="s">
        <v>50</v>
      </c>
      <c r="I1267" t="s">
        <v>27</v>
      </c>
      <c r="J1267">
        <v>3.7</v>
      </c>
      <c r="K1267">
        <v>48</v>
      </c>
      <c r="L1267" t="s">
        <v>28</v>
      </c>
      <c r="M1267">
        <v>0</v>
      </c>
      <c r="N1267">
        <v>4.9000000000000004</v>
      </c>
      <c r="O1267">
        <v>350</v>
      </c>
      <c r="P1267">
        <v>1295</v>
      </c>
      <c r="Q1267" t="s">
        <v>29</v>
      </c>
      <c r="R1267">
        <v>6</v>
      </c>
      <c r="S1267" t="s">
        <v>30</v>
      </c>
      <c r="T1267" t="s">
        <v>102</v>
      </c>
      <c r="U1267" t="str">
        <f>TRIM(CLEAN(tbl_Operations[[#This Row],[Location]]))</f>
        <v>Pune</v>
      </c>
      <c r="V1267" t="str">
        <f>TRIM(CLEAN(tbl_Operations[[#This Row],[Channel]]))</f>
        <v>Phone</v>
      </c>
      <c r="W1267" t="str">
        <f t="shared" si="95"/>
        <v>System Issue</v>
      </c>
      <c r="X1267" t="str">
        <f t="shared" si="96"/>
        <v>Operations</v>
      </c>
      <c r="Y1267" t="str">
        <f t="shared" si="97"/>
        <v>Within SLA</v>
      </c>
      <c r="Z1267" t="str">
        <f t="shared" si="98"/>
        <v>Normal</v>
      </c>
      <c r="AA1267" t="str" cm="1">
        <f t="array" ref="AA1267">_xlfn.IFS(
J1267&lt;=K1267*0.5,"Excellent",
J1267&lt;=K1267,"Good",
J1267&lt;=K1267*1.5,"At Risk",
TRUE,"Critical"
)</f>
        <v>Excellent</v>
      </c>
      <c r="AB1267" t="str">
        <f t="shared" si="99"/>
        <v>No Rework</v>
      </c>
    </row>
    <row r="1268" spans="1:28" x14ac:dyDescent="0.3">
      <c r="A1268" t="s">
        <v>1350</v>
      </c>
      <c r="B1268" s="1">
        <v>45704</v>
      </c>
      <c r="C1268" t="s">
        <v>21</v>
      </c>
      <c r="D1268" t="s">
        <v>47</v>
      </c>
      <c r="E1268" t="s">
        <v>35</v>
      </c>
      <c r="F1268" t="s">
        <v>146</v>
      </c>
      <c r="G1268" t="s">
        <v>5094</v>
      </c>
      <c r="H1268" t="s">
        <v>43</v>
      </c>
      <c r="I1268" t="s">
        <v>88</v>
      </c>
      <c r="J1268">
        <v>23.4</v>
      </c>
      <c r="K1268">
        <v>4</v>
      </c>
      <c r="L1268" t="s">
        <v>63</v>
      </c>
      <c r="M1268">
        <v>3</v>
      </c>
      <c r="N1268">
        <v>3.7</v>
      </c>
      <c r="O1268">
        <v>280</v>
      </c>
      <c r="P1268">
        <v>6552</v>
      </c>
      <c r="Q1268" t="s">
        <v>57</v>
      </c>
      <c r="R1268">
        <v>2</v>
      </c>
      <c r="S1268" t="s">
        <v>58</v>
      </c>
      <c r="T1268" t="s">
        <v>102</v>
      </c>
      <c r="U1268" t="str">
        <f>TRIM(CLEAN(tbl_Operations[[#This Row],[Location]]))</f>
        <v>Gurugram</v>
      </c>
      <c r="V1268" t="str">
        <f>TRIM(CLEAN(tbl_Operations[[#This Row],[Channel]]))</f>
        <v>Unknown</v>
      </c>
      <c r="W1268" t="str">
        <f t="shared" si="95"/>
        <v>Employee Query</v>
      </c>
      <c r="X1268" t="str">
        <f t="shared" si="96"/>
        <v>Customer Support</v>
      </c>
      <c r="Y1268" t="str">
        <f t="shared" si="97"/>
        <v>SLA Breach</v>
      </c>
      <c r="Z1268" t="str">
        <f t="shared" si="98"/>
        <v>Normal</v>
      </c>
      <c r="AA1268" t="str" cm="1">
        <f t="array" ref="AA1268">_xlfn.IFS(
J1268&lt;=K1268*0.5,"Excellent",
J1268&lt;=K1268,"Good",
J1268&lt;=K1268*1.5,"At Risk",
TRUE,"Critical"
)</f>
        <v>Critical</v>
      </c>
      <c r="AB1268" t="str">
        <f t="shared" si="99"/>
        <v>Reworked</v>
      </c>
    </row>
    <row r="1269" spans="1:28" x14ac:dyDescent="0.3">
      <c r="A1269" t="s">
        <v>1351</v>
      </c>
      <c r="B1269" s="1">
        <v>45785</v>
      </c>
      <c r="C1269" t="s">
        <v>91</v>
      </c>
      <c r="D1269" t="s">
        <v>34</v>
      </c>
      <c r="E1269" t="s">
        <v>74</v>
      </c>
      <c r="F1269" t="s">
        <v>49</v>
      </c>
      <c r="G1269" t="s">
        <v>25</v>
      </c>
      <c r="H1269" t="s">
        <v>50</v>
      </c>
      <c r="I1269" t="s">
        <v>88</v>
      </c>
      <c r="J1269">
        <v>47.1</v>
      </c>
      <c r="K1269">
        <v>48</v>
      </c>
      <c r="L1269" t="s">
        <v>28</v>
      </c>
      <c r="M1269">
        <v>2</v>
      </c>
      <c r="N1269">
        <v>3.2</v>
      </c>
      <c r="O1269">
        <v>280</v>
      </c>
      <c r="P1269">
        <v>13188</v>
      </c>
      <c r="Q1269" t="s">
        <v>44</v>
      </c>
      <c r="R1269">
        <v>5</v>
      </c>
      <c r="S1269" t="s">
        <v>30</v>
      </c>
      <c r="T1269" t="s">
        <v>84</v>
      </c>
      <c r="U1269" t="str">
        <f>TRIM(CLEAN(tbl_Operations[[#This Row],[Location]]))</f>
        <v>Mumbai</v>
      </c>
      <c r="V1269" t="str">
        <f>TRIM(CLEAN(tbl_Operations[[#This Row],[Channel]]))</f>
        <v>Email</v>
      </c>
      <c r="W1269" t="str">
        <f t="shared" si="95"/>
        <v>System Issue</v>
      </c>
      <c r="X1269" t="str">
        <f t="shared" si="96"/>
        <v>Operations</v>
      </c>
      <c r="Y1269" t="str">
        <f t="shared" si="97"/>
        <v>Within SLA</v>
      </c>
      <c r="Z1269" t="str">
        <f t="shared" si="98"/>
        <v>Normal</v>
      </c>
      <c r="AA1269" t="str" cm="1">
        <f t="array" ref="AA1269">_xlfn.IFS(
J1269&lt;=K1269*0.5,"Excellent",
J1269&lt;=K1269,"Good",
J1269&lt;=K1269*1.5,"At Risk",
TRUE,"Critical"
)</f>
        <v>Good</v>
      </c>
      <c r="AB1269" t="str">
        <f t="shared" si="99"/>
        <v>Reworked</v>
      </c>
    </row>
    <row r="1270" spans="1:28" x14ac:dyDescent="0.3">
      <c r="A1270" t="s">
        <v>1352</v>
      </c>
      <c r="B1270" s="1">
        <v>45660</v>
      </c>
      <c r="C1270" t="s">
        <v>21</v>
      </c>
      <c r="D1270" t="s">
        <v>60</v>
      </c>
      <c r="E1270" t="s">
        <v>35</v>
      </c>
      <c r="F1270" t="s">
        <v>49</v>
      </c>
      <c r="G1270" t="s">
        <v>62</v>
      </c>
      <c r="H1270" t="s">
        <v>66</v>
      </c>
      <c r="I1270" t="s">
        <v>27</v>
      </c>
      <c r="J1270">
        <v>19.600000000000001</v>
      </c>
      <c r="K1270">
        <v>48</v>
      </c>
      <c r="L1270" t="s">
        <v>28</v>
      </c>
      <c r="M1270">
        <v>0</v>
      </c>
      <c r="N1270">
        <v>4.2</v>
      </c>
      <c r="O1270">
        <v>450</v>
      </c>
      <c r="P1270">
        <v>8820</v>
      </c>
      <c r="Q1270" t="s">
        <v>64</v>
      </c>
      <c r="R1270">
        <v>1</v>
      </c>
      <c r="S1270" t="s">
        <v>58</v>
      </c>
      <c r="T1270" t="s">
        <v>45</v>
      </c>
      <c r="U1270" t="str">
        <f>TRIM(CLEAN(tbl_Operations[[#This Row],[Location]]))</f>
        <v>Pune</v>
      </c>
      <c r="V1270" t="str">
        <f>TRIM(CLEAN(tbl_Operations[[#This Row],[Channel]]))</f>
        <v>Teams</v>
      </c>
      <c r="W1270" t="str">
        <f t="shared" si="95"/>
        <v>Employee Query</v>
      </c>
      <c r="X1270" t="str">
        <f t="shared" si="96"/>
        <v>Customer Support</v>
      </c>
      <c r="Y1270" t="str">
        <f t="shared" si="97"/>
        <v>Within SLA</v>
      </c>
      <c r="Z1270" t="str">
        <f t="shared" si="98"/>
        <v>Normal</v>
      </c>
      <c r="AA1270" t="str" cm="1">
        <f t="array" ref="AA1270">_xlfn.IFS(
J1270&lt;=K1270*0.5,"Excellent",
J1270&lt;=K1270,"Good",
J1270&lt;=K1270*1.5,"At Risk",
TRUE,"Critical"
)</f>
        <v>Excellent</v>
      </c>
      <c r="AB1270" t="str">
        <f t="shared" si="99"/>
        <v>No Rework</v>
      </c>
    </row>
    <row r="1271" spans="1:28" x14ac:dyDescent="0.3">
      <c r="A1271" t="s">
        <v>1353</v>
      </c>
      <c r="B1271" s="1">
        <v>45864</v>
      </c>
      <c r="C1271" t="s">
        <v>95</v>
      </c>
      <c r="D1271" t="s">
        <v>55</v>
      </c>
      <c r="E1271" t="s">
        <v>74</v>
      </c>
      <c r="F1271" t="s">
        <v>146</v>
      </c>
      <c r="G1271" t="s">
        <v>25</v>
      </c>
      <c r="H1271" t="s">
        <v>26</v>
      </c>
      <c r="I1271" t="s">
        <v>27</v>
      </c>
      <c r="J1271">
        <v>6.8</v>
      </c>
      <c r="K1271">
        <v>4</v>
      </c>
      <c r="L1271" t="s">
        <v>63</v>
      </c>
      <c r="M1271">
        <v>2</v>
      </c>
      <c r="N1271">
        <v>4.3</v>
      </c>
      <c r="O1271">
        <v>280</v>
      </c>
      <c r="P1271">
        <v>1904</v>
      </c>
      <c r="Q1271" t="s">
        <v>114</v>
      </c>
      <c r="R1271">
        <v>7</v>
      </c>
      <c r="S1271" t="s">
        <v>37</v>
      </c>
      <c r="T1271" t="s">
        <v>68</v>
      </c>
      <c r="U1271" t="str">
        <f>TRIM(CLEAN(tbl_Operations[[#This Row],[Location]]))</f>
        <v>Hyderabad</v>
      </c>
      <c r="V1271" t="str">
        <f>TRIM(CLEAN(tbl_Operations[[#This Row],[Channel]]))</f>
        <v>Email</v>
      </c>
      <c r="W1271" t="str">
        <f t="shared" si="95"/>
        <v>System Issue</v>
      </c>
      <c r="X1271" t="str">
        <f t="shared" si="96"/>
        <v>Sales</v>
      </c>
      <c r="Y1271" t="str">
        <f t="shared" si="97"/>
        <v>SLA Breach</v>
      </c>
      <c r="Z1271" t="str">
        <f t="shared" si="98"/>
        <v>Normal</v>
      </c>
      <c r="AA1271" t="str" cm="1">
        <f t="array" ref="AA1271">_xlfn.IFS(
J1271&lt;=K1271*0.5,"Excellent",
J1271&lt;=K1271,"Good",
J1271&lt;=K1271*1.5,"At Risk",
TRUE,"Critical"
)</f>
        <v>Critical</v>
      </c>
      <c r="AB1271" t="str">
        <f t="shared" si="99"/>
        <v>Reworked</v>
      </c>
    </row>
    <row r="1272" spans="1:28" x14ac:dyDescent="0.3">
      <c r="A1272" t="s">
        <v>1354</v>
      </c>
      <c r="B1272" s="1">
        <v>45958</v>
      </c>
      <c r="C1272" t="s">
        <v>91</v>
      </c>
      <c r="D1272" t="s">
        <v>41</v>
      </c>
      <c r="E1272" t="s">
        <v>92</v>
      </c>
      <c r="F1272" t="s">
        <v>24</v>
      </c>
      <c r="G1272" t="s">
        <v>42</v>
      </c>
      <c r="H1272" t="s">
        <v>26</v>
      </c>
      <c r="I1272" t="s">
        <v>27</v>
      </c>
      <c r="J1272">
        <v>39.6</v>
      </c>
      <c r="K1272">
        <v>24</v>
      </c>
      <c r="L1272" t="s">
        <v>63</v>
      </c>
      <c r="M1272">
        <v>1</v>
      </c>
      <c r="N1272">
        <v>3.3</v>
      </c>
      <c r="O1272">
        <v>400</v>
      </c>
      <c r="P1272">
        <v>15840</v>
      </c>
      <c r="Q1272" t="s">
        <v>51</v>
      </c>
      <c r="R1272">
        <v>10</v>
      </c>
      <c r="S1272" t="s">
        <v>52</v>
      </c>
      <c r="T1272" t="s">
        <v>38</v>
      </c>
      <c r="U1272" t="str">
        <f>TRIM(CLEAN(tbl_Operations[[#This Row],[Location]]))</f>
        <v>Bengaluru</v>
      </c>
      <c r="V1272" t="str">
        <f>TRIM(CLEAN(tbl_Operations[[#This Row],[Channel]]))</f>
        <v>Portal</v>
      </c>
      <c r="W1272" t="str">
        <f t="shared" si="95"/>
        <v>Report Request</v>
      </c>
      <c r="X1272" t="str">
        <f t="shared" si="96"/>
        <v>Operations</v>
      </c>
      <c r="Y1272" t="str">
        <f t="shared" si="97"/>
        <v>SLA Breach</v>
      </c>
      <c r="Z1272" t="str">
        <f t="shared" si="98"/>
        <v>Normal</v>
      </c>
      <c r="AA1272" t="str" cm="1">
        <f t="array" ref="AA1272">_xlfn.IFS(
J1272&lt;=K1272*0.5,"Excellent",
J1272&lt;=K1272,"Good",
J1272&lt;=K1272*1.5,"At Risk",
TRUE,"Critical"
)</f>
        <v>Critical</v>
      </c>
      <c r="AB1272" t="str">
        <f t="shared" si="99"/>
        <v>Reworked</v>
      </c>
    </row>
    <row r="1273" spans="1:28" x14ac:dyDescent="0.3">
      <c r="A1273" t="s">
        <v>1355</v>
      </c>
      <c r="B1273" s="1">
        <v>45756</v>
      </c>
      <c r="C1273" t="s">
        <v>91</v>
      </c>
      <c r="D1273" t="s">
        <v>41</v>
      </c>
      <c r="E1273" t="s">
        <v>70</v>
      </c>
      <c r="F1273" t="s">
        <v>24</v>
      </c>
      <c r="G1273" t="s">
        <v>42</v>
      </c>
      <c r="H1273" t="s">
        <v>66</v>
      </c>
      <c r="I1273" t="s">
        <v>27</v>
      </c>
      <c r="J1273">
        <v>9.4</v>
      </c>
      <c r="K1273">
        <v>24</v>
      </c>
      <c r="L1273" t="s">
        <v>28</v>
      </c>
      <c r="M1273">
        <v>0</v>
      </c>
      <c r="N1273">
        <v>4.9000000000000004</v>
      </c>
      <c r="O1273">
        <v>400</v>
      </c>
      <c r="P1273">
        <v>3760</v>
      </c>
      <c r="Q1273" t="s">
        <v>89</v>
      </c>
      <c r="R1273">
        <v>4</v>
      </c>
      <c r="S1273" t="s">
        <v>30</v>
      </c>
      <c r="T1273" t="s">
        <v>86</v>
      </c>
      <c r="U1273" t="str">
        <f>TRIM(CLEAN(tbl_Operations[[#This Row],[Location]]))</f>
        <v>Bengaluru</v>
      </c>
      <c r="V1273" t="str">
        <f>TRIM(CLEAN(tbl_Operations[[#This Row],[Channel]]))</f>
        <v>Portal</v>
      </c>
      <c r="W1273" t="str">
        <f t="shared" si="95"/>
        <v>Data Correction</v>
      </c>
      <c r="X1273" t="str">
        <f t="shared" si="96"/>
        <v>Operations</v>
      </c>
      <c r="Y1273" t="str">
        <f t="shared" si="97"/>
        <v>Within SLA</v>
      </c>
      <c r="Z1273" t="str">
        <f t="shared" si="98"/>
        <v>Normal</v>
      </c>
      <c r="AA1273" t="str" cm="1">
        <f t="array" ref="AA1273">_xlfn.IFS(
J1273&lt;=K1273*0.5,"Excellent",
J1273&lt;=K1273,"Good",
J1273&lt;=K1273*1.5,"At Risk",
TRUE,"Critical"
)</f>
        <v>Excellent</v>
      </c>
      <c r="AB1273" t="str">
        <f t="shared" si="99"/>
        <v>No Rework</v>
      </c>
    </row>
    <row r="1274" spans="1:28" x14ac:dyDescent="0.3">
      <c r="A1274" t="s">
        <v>1356</v>
      </c>
      <c r="B1274" s="1">
        <v>45966</v>
      </c>
      <c r="C1274" t="s">
        <v>95</v>
      </c>
      <c r="D1274" t="s">
        <v>47</v>
      </c>
      <c r="E1274" t="s">
        <v>56</v>
      </c>
      <c r="F1274" t="s">
        <v>61</v>
      </c>
      <c r="G1274" t="s">
        <v>25</v>
      </c>
      <c r="H1274" t="s">
        <v>75</v>
      </c>
      <c r="I1274" t="s">
        <v>88</v>
      </c>
      <c r="J1274">
        <v>1.2</v>
      </c>
      <c r="K1274">
        <v>12</v>
      </c>
      <c r="L1274" t="s">
        <v>28</v>
      </c>
      <c r="M1274">
        <v>2</v>
      </c>
      <c r="N1274">
        <v>4.7</v>
      </c>
      <c r="O1274">
        <v>450</v>
      </c>
      <c r="P1274">
        <v>540</v>
      </c>
      <c r="Q1274" t="s">
        <v>67</v>
      </c>
      <c r="R1274">
        <v>11</v>
      </c>
      <c r="S1274" t="s">
        <v>52</v>
      </c>
      <c r="T1274" t="s">
        <v>86</v>
      </c>
      <c r="U1274" t="str">
        <f>TRIM(CLEAN(tbl_Operations[[#This Row],[Location]]))</f>
        <v>Gurugram</v>
      </c>
      <c r="V1274" t="str">
        <f>TRIM(CLEAN(tbl_Operations[[#This Row],[Channel]]))</f>
        <v>Email</v>
      </c>
      <c r="W1274" t="str">
        <f t="shared" si="95"/>
        <v>Vendor Query</v>
      </c>
      <c r="X1274" t="str">
        <f t="shared" si="96"/>
        <v>Sales</v>
      </c>
      <c r="Y1274" t="str">
        <f t="shared" si="97"/>
        <v>Within SLA</v>
      </c>
      <c r="Z1274" t="str">
        <f t="shared" si="98"/>
        <v>Normal</v>
      </c>
      <c r="AA1274" t="str" cm="1">
        <f t="array" ref="AA1274">_xlfn.IFS(
J1274&lt;=K1274*0.5,"Excellent",
J1274&lt;=K1274,"Good",
J1274&lt;=K1274*1.5,"At Risk",
TRUE,"Critical"
)</f>
        <v>Excellent</v>
      </c>
      <c r="AB1274" t="str">
        <f t="shared" si="99"/>
        <v>Reworked</v>
      </c>
    </row>
    <row r="1275" spans="1:28" x14ac:dyDescent="0.3">
      <c r="A1275" t="s">
        <v>1357</v>
      </c>
      <c r="B1275" s="1">
        <v>45662</v>
      </c>
      <c r="C1275" t="s">
        <v>21</v>
      </c>
      <c r="D1275" t="s">
        <v>41</v>
      </c>
      <c r="E1275" t="s">
        <v>70</v>
      </c>
      <c r="F1275" t="s">
        <v>24</v>
      </c>
      <c r="G1275" t="s">
        <v>25</v>
      </c>
      <c r="H1275" t="s">
        <v>75</v>
      </c>
      <c r="I1275" t="s">
        <v>27</v>
      </c>
      <c r="J1275">
        <v>26.4</v>
      </c>
      <c r="K1275">
        <v>24</v>
      </c>
      <c r="L1275" t="s">
        <v>63</v>
      </c>
      <c r="M1275">
        <v>0</v>
      </c>
      <c r="N1275">
        <v>5</v>
      </c>
      <c r="O1275">
        <v>450</v>
      </c>
      <c r="P1275">
        <v>11880</v>
      </c>
      <c r="Q1275" t="s">
        <v>64</v>
      </c>
      <c r="R1275">
        <v>1</v>
      </c>
      <c r="S1275" t="s">
        <v>58</v>
      </c>
      <c r="T1275" t="s">
        <v>102</v>
      </c>
      <c r="U1275" t="str">
        <f>TRIM(CLEAN(tbl_Operations[[#This Row],[Location]]))</f>
        <v>Bengaluru</v>
      </c>
      <c r="V1275" t="str">
        <f>TRIM(CLEAN(tbl_Operations[[#This Row],[Channel]]))</f>
        <v>Email</v>
      </c>
      <c r="W1275" t="str">
        <f t="shared" si="95"/>
        <v>Data Correction</v>
      </c>
      <c r="X1275" t="str">
        <f t="shared" si="96"/>
        <v>Customer Support</v>
      </c>
      <c r="Y1275" t="str">
        <f t="shared" si="97"/>
        <v>SLA Breach</v>
      </c>
      <c r="Z1275" t="str">
        <f t="shared" si="98"/>
        <v>Normal</v>
      </c>
      <c r="AA1275" t="str" cm="1">
        <f t="array" ref="AA1275">_xlfn.IFS(
J1275&lt;=K1275*0.5,"Excellent",
J1275&lt;=K1275,"Good",
J1275&lt;=K1275*1.5,"At Risk",
TRUE,"Critical"
)</f>
        <v>At Risk</v>
      </c>
      <c r="AB1275" t="str">
        <f t="shared" si="99"/>
        <v>No Rework</v>
      </c>
    </row>
    <row r="1276" spans="1:28" x14ac:dyDescent="0.3">
      <c r="A1276" t="s">
        <v>1358</v>
      </c>
      <c r="B1276" s="1">
        <v>45712</v>
      </c>
      <c r="C1276" t="s">
        <v>91</v>
      </c>
      <c r="D1276" t="s">
        <v>41</v>
      </c>
      <c r="E1276" t="s">
        <v>74</v>
      </c>
      <c r="F1276" t="s">
        <v>61</v>
      </c>
      <c r="G1276" t="s">
        <v>25</v>
      </c>
      <c r="H1276" t="s">
        <v>66</v>
      </c>
      <c r="I1276" t="s">
        <v>27</v>
      </c>
      <c r="J1276">
        <v>5.7</v>
      </c>
      <c r="K1276">
        <v>12</v>
      </c>
      <c r="L1276" t="s">
        <v>28</v>
      </c>
      <c r="M1276">
        <v>0</v>
      </c>
      <c r="N1276">
        <v>5</v>
      </c>
      <c r="O1276">
        <v>320</v>
      </c>
      <c r="P1276">
        <v>1824</v>
      </c>
      <c r="Q1276" t="s">
        <v>57</v>
      </c>
      <c r="R1276">
        <v>2</v>
      </c>
      <c r="S1276" t="s">
        <v>58</v>
      </c>
      <c r="T1276" t="s">
        <v>31</v>
      </c>
      <c r="U1276" t="str">
        <f>TRIM(CLEAN(tbl_Operations[[#This Row],[Location]]))</f>
        <v>Bengaluru</v>
      </c>
      <c r="V1276" t="str">
        <f>TRIM(CLEAN(tbl_Operations[[#This Row],[Channel]]))</f>
        <v>Email</v>
      </c>
      <c r="W1276" t="str">
        <f t="shared" si="95"/>
        <v>System Issue</v>
      </c>
      <c r="X1276" t="str">
        <f t="shared" si="96"/>
        <v>Operations</v>
      </c>
      <c r="Y1276" t="str">
        <f t="shared" si="97"/>
        <v>Within SLA</v>
      </c>
      <c r="Z1276" t="str">
        <f t="shared" si="98"/>
        <v>Normal</v>
      </c>
      <c r="AA1276" t="str" cm="1">
        <f t="array" ref="AA1276">_xlfn.IFS(
J1276&lt;=K1276*0.5,"Excellent",
J1276&lt;=K1276,"Good",
J1276&lt;=K1276*1.5,"At Risk",
TRUE,"Critical"
)</f>
        <v>Excellent</v>
      </c>
      <c r="AB1276" t="str">
        <f t="shared" si="99"/>
        <v>No Rework</v>
      </c>
    </row>
    <row r="1277" spans="1:28" x14ac:dyDescent="0.3">
      <c r="A1277" t="s">
        <v>1359</v>
      </c>
      <c r="B1277" s="1">
        <v>45778</v>
      </c>
      <c r="C1277" t="s">
        <v>54</v>
      </c>
      <c r="D1277" t="s">
        <v>22</v>
      </c>
      <c r="E1277" t="s">
        <v>23</v>
      </c>
      <c r="F1277" t="s">
        <v>24</v>
      </c>
      <c r="G1277" t="s">
        <v>81</v>
      </c>
      <c r="H1277" t="s">
        <v>66</v>
      </c>
      <c r="I1277" t="s">
        <v>101</v>
      </c>
      <c r="J1277">
        <v>8.1</v>
      </c>
      <c r="K1277">
        <v>24</v>
      </c>
      <c r="L1277" t="s">
        <v>28</v>
      </c>
      <c r="M1277">
        <v>1</v>
      </c>
      <c r="N1277">
        <v>4.5</v>
      </c>
      <c r="O1277">
        <v>280</v>
      </c>
      <c r="P1277">
        <v>2268</v>
      </c>
      <c r="Q1277" t="s">
        <v>44</v>
      </c>
      <c r="R1277">
        <v>5</v>
      </c>
      <c r="S1277" t="s">
        <v>30</v>
      </c>
      <c r="T1277" t="s">
        <v>84</v>
      </c>
      <c r="U1277" t="str">
        <f>TRIM(CLEAN(tbl_Operations[[#This Row],[Location]]))</f>
        <v>Noida</v>
      </c>
      <c r="V1277" t="str">
        <f>TRIM(CLEAN(tbl_Operations[[#This Row],[Channel]]))</f>
        <v>Phone</v>
      </c>
      <c r="W1277" t="str">
        <f t="shared" si="95"/>
        <v>Invoice Query</v>
      </c>
      <c r="X1277" t="str">
        <f t="shared" si="96"/>
        <v>Hr</v>
      </c>
      <c r="Y1277" t="str">
        <f t="shared" si="97"/>
        <v>Within SLA</v>
      </c>
      <c r="Z1277" t="str">
        <f t="shared" si="98"/>
        <v>Normal</v>
      </c>
      <c r="AA1277" t="str" cm="1">
        <f t="array" ref="AA1277">_xlfn.IFS(
J1277&lt;=K1277*0.5,"Excellent",
J1277&lt;=K1277,"Good",
J1277&lt;=K1277*1.5,"At Risk",
TRUE,"Critical"
)</f>
        <v>Excellent</v>
      </c>
      <c r="AB1277" t="str">
        <f t="shared" si="99"/>
        <v>Reworked</v>
      </c>
    </row>
    <row r="1278" spans="1:28" x14ac:dyDescent="0.3">
      <c r="A1278" t="s">
        <v>1360</v>
      </c>
      <c r="B1278" s="1">
        <v>45881</v>
      </c>
      <c r="C1278" t="s">
        <v>33</v>
      </c>
      <c r="D1278" t="s">
        <v>41</v>
      </c>
      <c r="E1278" t="s">
        <v>35</v>
      </c>
      <c r="F1278" t="s">
        <v>24</v>
      </c>
      <c r="G1278" t="s">
        <v>62</v>
      </c>
      <c r="H1278" t="s">
        <v>50</v>
      </c>
      <c r="I1278" t="s">
        <v>27</v>
      </c>
      <c r="J1278">
        <v>6.9</v>
      </c>
      <c r="K1278">
        <v>24</v>
      </c>
      <c r="L1278" t="s">
        <v>28</v>
      </c>
      <c r="M1278">
        <v>0</v>
      </c>
      <c r="N1278">
        <v>4.9000000000000004</v>
      </c>
      <c r="O1278">
        <v>400</v>
      </c>
      <c r="P1278">
        <v>2760</v>
      </c>
      <c r="Q1278" t="s">
        <v>36</v>
      </c>
      <c r="R1278">
        <v>8</v>
      </c>
      <c r="S1278" t="s">
        <v>37</v>
      </c>
      <c r="T1278" t="s">
        <v>38</v>
      </c>
      <c r="U1278" t="str">
        <f>TRIM(CLEAN(tbl_Operations[[#This Row],[Location]]))</f>
        <v>Bengaluru</v>
      </c>
      <c r="V1278" t="str">
        <f>TRIM(CLEAN(tbl_Operations[[#This Row],[Channel]]))</f>
        <v>Teams</v>
      </c>
      <c r="W1278" t="str">
        <f t="shared" si="95"/>
        <v>Employee Query</v>
      </c>
      <c r="X1278" t="str">
        <f t="shared" si="96"/>
        <v>It</v>
      </c>
      <c r="Y1278" t="str">
        <f t="shared" si="97"/>
        <v>Within SLA</v>
      </c>
      <c r="Z1278" t="str">
        <f t="shared" si="98"/>
        <v>Normal</v>
      </c>
      <c r="AA1278" t="str" cm="1">
        <f t="array" ref="AA1278">_xlfn.IFS(
J1278&lt;=K1278*0.5,"Excellent",
J1278&lt;=K1278,"Good",
J1278&lt;=K1278*1.5,"At Risk",
TRUE,"Critical"
)</f>
        <v>Excellent</v>
      </c>
      <c r="AB1278" t="str">
        <f t="shared" si="99"/>
        <v>No Rework</v>
      </c>
    </row>
    <row r="1279" spans="1:28" x14ac:dyDescent="0.3">
      <c r="A1279" t="s">
        <v>1361</v>
      </c>
      <c r="B1279" s="1">
        <v>46010</v>
      </c>
      <c r="C1279" t="s">
        <v>40</v>
      </c>
      <c r="D1279" t="s">
        <v>55</v>
      </c>
      <c r="E1279" t="s">
        <v>48</v>
      </c>
      <c r="F1279" t="s">
        <v>49</v>
      </c>
      <c r="G1279" t="s">
        <v>25</v>
      </c>
      <c r="H1279" t="s">
        <v>66</v>
      </c>
      <c r="I1279" t="s">
        <v>27</v>
      </c>
      <c r="J1279">
        <v>10.4</v>
      </c>
      <c r="K1279">
        <v>48</v>
      </c>
      <c r="L1279" t="s">
        <v>28</v>
      </c>
      <c r="M1279">
        <v>1</v>
      </c>
      <c r="N1279">
        <v>4.8</v>
      </c>
      <c r="O1279">
        <v>280</v>
      </c>
      <c r="P1279">
        <v>2912</v>
      </c>
      <c r="Q1279" t="s">
        <v>71</v>
      </c>
      <c r="R1279">
        <v>12</v>
      </c>
      <c r="S1279" t="s">
        <v>52</v>
      </c>
      <c r="T1279" t="s">
        <v>45</v>
      </c>
      <c r="U1279" t="str">
        <f>TRIM(CLEAN(tbl_Operations[[#This Row],[Location]]))</f>
        <v>Hyderabad</v>
      </c>
      <c r="V1279" t="str">
        <f>TRIM(CLEAN(tbl_Operations[[#This Row],[Channel]]))</f>
        <v>Email</v>
      </c>
      <c r="W1279" t="str">
        <f t="shared" si="95"/>
        <v>Compliance Request</v>
      </c>
      <c r="X1279" t="str">
        <f t="shared" si="96"/>
        <v>Procurement</v>
      </c>
      <c r="Y1279" t="str">
        <f t="shared" si="97"/>
        <v>Within SLA</v>
      </c>
      <c r="Z1279" t="str">
        <f t="shared" si="98"/>
        <v>Normal</v>
      </c>
      <c r="AA1279" t="str" cm="1">
        <f t="array" ref="AA1279">_xlfn.IFS(
J1279&lt;=K1279*0.5,"Excellent",
J1279&lt;=K1279,"Good",
J1279&lt;=K1279*1.5,"At Risk",
TRUE,"Critical"
)</f>
        <v>Excellent</v>
      </c>
      <c r="AB1279" t="str">
        <f t="shared" si="99"/>
        <v>Reworked</v>
      </c>
    </row>
    <row r="1280" spans="1:28" x14ac:dyDescent="0.3">
      <c r="A1280" t="s">
        <v>1362</v>
      </c>
      <c r="B1280" s="1">
        <v>45682</v>
      </c>
      <c r="C1280" t="s">
        <v>95</v>
      </c>
      <c r="D1280" t="s">
        <v>55</v>
      </c>
      <c r="E1280" t="s">
        <v>35</v>
      </c>
      <c r="F1280" t="s">
        <v>49</v>
      </c>
      <c r="G1280" t="s">
        <v>25</v>
      </c>
      <c r="H1280" t="s">
        <v>26</v>
      </c>
      <c r="I1280" t="s">
        <v>27</v>
      </c>
      <c r="J1280">
        <v>12.1</v>
      </c>
      <c r="K1280">
        <v>48</v>
      </c>
      <c r="L1280" t="s">
        <v>28</v>
      </c>
      <c r="M1280">
        <v>0</v>
      </c>
      <c r="N1280">
        <v>4.3</v>
      </c>
      <c r="O1280">
        <v>320</v>
      </c>
      <c r="P1280">
        <v>3872</v>
      </c>
      <c r="Q1280" t="s">
        <v>64</v>
      </c>
      <c r="R1280">
        <v>1</v>
      </c>
      <c r="S1280" t="s">
        <v>58</v>
      </c>
      <c r="T1280" t="s">
        <v>68</v>
      </c>
      <c r="U1280" t="str">
        <f>TRIM(CLEAN(tbl_Operations[[#This Row],[Location]]))</f>
        <v>Hyderabad</v>
      </c>
      <c r="V1280" t="str">
        <f>TRIM(CLEAN(tbl_Operations[[#This Row],[Channel]]))</f>
        <v>Email</v>
      </c>
      <c r="W1280" t="str">
        <f t="shared" si="95"/>
        <v>Employee Query</v>
      </c>
      <c r="X1280" t="str">
        <f t="shared" si="96"/>
        <v>Sales</v>
      </c>
      <c r="Y1280" t="str">
        <f t="shared" si="97"/>
        <v>Within SLA</v>
      </c>
      <c r="Z1280" t="str">
        <f t="shared" si="98"/>
        <v>Normal</v>
      </c>
      <c r="AA1280" t="str" cm="1">
        <f t="array" ref="AA1280">_xlfn.IFS(
J1280&lt;=K1280*0.5,"Excellent",
J1280&lt;=K1280,"Good",
J1280&lt;=K1280*1.5,"At Risk",
TRUE,"Critical"
)</f>
        <v>Excellent</v>
      </c>
      <c r="AB1280" t="str">
        <f t="shared" si="99"/>
        <v>No Rework</v>
      </c>
    </row>
    <row r="1281" spans="1:28" x14ac:dyDescent="0.3">
      <c r="A1281" t="s">
        <v>1363</v>
      </c>
      <c r="B1281" s="1">
        <v>45948</v>
      </c>
      <c r="C1281" t="s">
        <v>54</v>
      </c>
      <c r="D1281" t="s">
        <v>73</v>
      </c>
      <c r="E1281" t="s">
        <v>70</v>
      </c>
      <c r="F1281" t="s">
        <v>49</v>
      </c>
      <c r="G1281" t="s">
        <v>81</v>
      </c>
      <c r="H1281" t="s">
        <v>75</v>
      </c>
      <c r="I1281" t="s">
        <v>88</v>
      </c>
      <c r="J1281">
        <v>11</v>
      </c>
      <c r="K1281">
        <v>48</v>
      </c>
      <c r="L1281" t="s">
        <v>28</v>
      </c>
      <c r="M1281">
        <v>2</v>
      </c>
      <c r="N1281">
        <v>4.7</v>
      </c>
      <c r="O1281">
        <v>280</v>
      </c>
      <c r="P1281">
        <v>3080</v>
      </c>
      <c r="Q1281" t="s">
        <v>51</v>
      </c>
      <c r="R1281">
        <v>10</v>
      </c>
      <c r="S1281" t="s">
        <v>52</v>
      </c>
      <c r="T1281" t="s">
        <v>68</v>
      </c>
      <c r="U1281" t="str">
        <f>TRIM(CLEAN(tbl_Operations[[#This Row],[Location]]))</f>
        <v>Chennai</v>
      </c>
      <c r="V1281" t="str">
        <f>TRIM(CLEAN(tbl_Operations[[#This Row],[Channel]]))</f>
        <v>Phone</v>
      </c>
      <c r="W1281" t="str">
        <f t="shared" si="95"/>
        <v>Data Correction</v>
      </c>
      <c r="X1281" t="str">
        <f t="shared" si="96"/>
        <v>Hr</v>
      </c>
      <c r="Y1281" t="str">
        <f t="shared" si="97"/>
        <v>Within SLA</v>
      </c>
      <c r="Z1281" t="str">
        <f t="shared" si="98"/>
        <v>Normal</v>
      </c>
      <c r="AA1281" t="str" cm="1">
        <f t="array" ref="AA1281">_xlfn.IFS(
J1281&lt;=K1281*0.5,"Excellent",
J1281&lt;=K1281,"Good",
J1281&lt;=K1281*1.5,"At Risk",
TRUE,"Critical"
)</f>
        <v>Excellent</v>
      </c>
      <c r="AB1281" t="str">
        <f t="shared" si="99"/>
        <v>Reworked</v>
      </c>
    </row>
    <row r="1282" spans="1:28" x14ac:dyDescent="0.3">
      <c r="A1282" t="s">
        <v>1364</v>
      </c>
      <c r="B1282" s="1">
        <v>45962</v>
      </c>
      <c r="C1282" t="s">
        <v>40</v>
      </c>
      <c r="D1282" t="s">
        <v>22</v>
      </c>
      <c r="E1282" t="s">
        <v>74</v>
      </c>
      <c r="F1282" t="s">
        <v>49</v>
      </c>
      <c r="G1282" t="s">
        <v>62</v>
      </c>
      <c r="H1282" t="s">
        <v>26</v>
      </c>
      <c r="I1282" t="s">
        <v>27</v>
      </c>
      <c r="J1282">
        <v>27</v>
      </c>
      <c r="K1282">
        <v>48</v>
      </c>
      <c r="L1282" t="s">
        <v>28</v>
      </c>
      <c r="M1282">
        <v>0</v>
      </c>
      <c r="N1282">
        <v>4.5999999999999996</v>
      </c>
      <c r="O1282">
        <v>400</v>
      </c>
      <c r="P1282">
        <v>10800</v>
      </c>
      <c r="Q1282" t="s">
        <v>67</v>
      </c>
      <c r="R1282">
        <v>11</v>
      </c>
      <c r="S1282" t="s">
        <v>52</v>
      </c>
      <c r="T1282" t="s">
        <v>68</v>
      </c>
      <c r="U1282" t="str">
        <f>TRIM(CLEAN(tbl_Operations[[#This Row],[Location]]))</f>
        <v>Noida</v>
      </c>
      <c r="V1282" t="str">
        <f>TRIM(CLEAN(tbl_Operations[[#This Row],[Channel]]))</f>
        <v>Teams</v>
      </c>
      <c r="W1282" t="str">
        <f t="shared" ref="W1282:W1345" si="100">TRIM(CLEAN(E1282))</f>
        <v>System Issue</v>
      </c>
      <c r="X1282" t="str">
        <f t="shared" ref="X1282:X1345" si="101">PROPER(TRIM(CLEAN(C1282)))</f>
        <v>Procurement</v>
      </c>
      <c r="Y1282" t="str">
        <f t="shared" ref="Y1282:Y1345" si="102">IF(J1282&lt;=K1282,"Within SLA","SLA Breach")</f>
        <v>Within SLA</v>
      </c>
      <c r="Z1282" t="str">
        <f t="shared" ref="Z1282:Z1345" si="103">IF(AND(F1282="Critical",Y1281="SLA Breach"),"Critical Risk","Normal")</f>
        <v>Normal</v>
      </c>
      <c r="AA1282" t="str" cm="1">
        <f t="array" ref="AA1282">_xlfn.IFS(
J1282&lt;=K1282*0.5,"Excellent",
J1282&lt;=K1282,"Good",
J1282&lt;=K1282*1.5,"At Risk",
TRUE,"Critical"
)</f>
        <v>Good</v>
      </c>
      <c r="AB1282" t="str">
        <f t="shared" ref="AB1282:AB1345" si="104">IF(M1282&gt;0,"Reworked","No Rework")</f>
        <v>No Rework</v>
      </c>
    </row>
    <row r="1283" spans="1:28" x14ac:dyDescent="0.3">
      <c r="A1283" t="s">
        <v>1365</v>
      </c>
      <c r="B1283" s="1">
        <v>45835</v>
      </c>
      <c r="C1283" t="s">
        <v>95</v>
      </c>
      <c r="D1283" t="s">
        <v>47</v>
      </c>
      <c r="E1283" t="s">
        <v>78</v>
      </c>
      <c r="F1283" t="s">
        <v>61</v>
      </c>
      <c r="G1283" t="s">
        <v>62</v>
      </c>
      <c r="H1283" t="s">
        <v>43</v>
      </c>
      <c r="I1283" t="s">
        <v>27</v>
      </c>
      <c r="J1283">
        <v>11.3</v>
      </c>
      <c r="K1283">
        <v>12</v>
      </c>
      <c r="L1283" t="s">
        <v>28</v>
      </c>
      <c r="M1283">
        <v>0</v>
      </c>
      <c r="N1283">
        <v>5</v>
      </c>
      <c r="O1283">
        <v>350</v>
      </c>
      <c r="P1283">
        <v>3955</v>
      </c>
      <c r="Q1283" t="s">
        <v>29</v>
      </c>
      <c r="R1283">
        <v>6</v>
      </c>
      <c r="S1283" t="s">
        <v>30</v>
      </c>
      <c r="T1283" t="s">
        <v>45</v>
      </c>
      <c r="U1283" t="str">
        <f>TRIM(CLEAN(tbl_Operations[[#This Row],[Location]]))</f>
        <v>Gurugram</v>
      </c>
      <c r="V1283" t="str">
        <f>TRIM(CLEAN(tbl_Operations[[#This Row],[Channel]]))</f>
        <v>Teams</v>
      </c>
      <c r="W1283" t="str">
        <f t="shared" si="100"/>
        <v>Access Request</v>
      </c>
      <c r="X1283" t="str">
        <f t="shared" si="101"/>
        <v>Sales</v>
      </c>
      <c r="Y1283" t="str">
        <f t="shared" si="102"/>
        <v>Within SLA</v>
      </c>
      <c r="Z1283" t="str">
        <f t="shared" si="103"/>
        <v>Normal</v>
      </c>
      <c r="AA1283" t="str" cm="1">
        <f t="array" ref="AA1283">_xlfn.IFS(
J1283&lt;=K1283*0.5,"Excellent",
J1283&lt;=K1283,"Good",
J1283&lt;=K1283*1.5,"At Risk",
TRUE,"Critical"
)</f>
        <v>Good</v>
      </c>
      <c r="AB1283" t="str">
        <f t="shared" si="104"/>
        <v>No Rework</v>
      </c>
    </row>
    <row r="1284" spans="1:28" x14ac:dyDescent="0.3">
      <c r="A1284" t="s">
        <v>1366</v>
      </c>
      <c r="B1284" s="1">
        <v>45977</v>
      </c>
      <c r="C1284" t="s">
        <v>91</v>
      </c>
      <c r="D1284" t="s">
        <v>55</v>
      </c>
      <c r="E1284" t="s">
        <v>35</v>
      </c>
      <c r="F1284" t="s">
        <v>49</v>
      </c>
      <c r="G1284" t="s">
        <v>42</v>
      </c>
      <c r="H1284" t="s">
        <v>43</v>
      </c>
      <c r="I1284" t="s">
        <v>27</v>
      </c>
      <c r="J1284">
        <v>15.5</v>
      </c>
      <c r="K1284">
        <v>48</v>
      </c>
      <c r="L1284" t="s">
        <v>28</v>
      </c>
      <c r="M1284">
        <v>0</v>
      </c>
      <c r="N1284">
        <v>4.7</v>
      </c>
      <c r="O1284">
        <v>320</v>
      </c>
      <c r="P1284">
        <v>4960</v>
      </c>
      <c r="Q1284" t="s">
        <v>67</v>
      </c>
      <c r="R1284">
        <v>11</v>
      </c>
      <c r="S1284" t="s">
        <v>52</v>
      </c>
      <c r="T1284" t="s">
        <v>102</v>
      </c>
      <c r="U1284" t="str">
        <f>TRIM(CLEAN(tbl_Operations[[#This Row],[Location]]))</f>
        <v>Hyderabad</v>
      </c>
      <c r="V1284" t="str">
        <f>TRIM(CLEAN(tbl_Operations[[#This Row],[Channel]]))</f>
        <v>Portal</v>
      </c>
      <c r="W1284" t="str">
        <f t="shared" si="100"/>
        <v>Employee Query</v>
      </c>
      <c r="X1284" t="str">
        <f t="shared" si="101"/>
        <v>Operations</v>
      </c>
      <c r="Y1284" t="str">
        <f t="shared" si="102"/>
        <v>Within SLA</v>
      </c>
      <c r="Z1284" t="str">
        <f t="shared" si="103"/>
        <v>Normal</v>
      </c>
      <c r="AA1284" t="str" cm="1">
        <f t="array" ref="AA1284">_xlfn.IFS(
J1284&lt;=K1284*0.5,"Excellent",
J1284&lt;=K1284,"Good",
J1284&lt;=K1284*1.5,"At Risk",
TRUE,"Critical"
)</f>
        <v>Excellent</v>
      </c>
      <c r="AB1284" t="str">
        <f t="shared" si="104"/>
        <v>No Rework</v>
      </c>
    </row>
    <row r="1285" spans="1:28" x14ac:dyDescent="0.3">
      <c r="A1285" t="s">
        <v>1367</v>
      </c>
      <c r="B1285" s="1">
        <v>45849</v>
      </c>
      <c r="C1285" t="s">
        <v>21</v>
      </c>
      <c r="D1285" t="s">
        <v>55</v>
      </c>
      <c r="E1285" t="s">
        <v>35</v>
      </c>
      <c r="F1285" t="s">
        <v>146</v>
      </c>
      <c r="G1285" t="s">
        <v>42</v>
      </c>
      <c r="H1285" t="s">
        <v>50</v>
      </c>
      <c r="I1285" t="s">
        <v>101</v>
      </c>
      <c r="J1285">
        <v>3.1</v>
      </c>
      <c r="K1285">
        <v>4</v>
      </c>
      <c r="L1285" t="s">
        <v>28</v>
      </c>
      <c r="M1285">
        <v>0</v>
      </c>
      <c r="N1285" t="s">
        <v>5094</v>
      </c>
      <c r="O1285">
        <v>320</v>
      </c>
      <c r="P1285">
        <v>992</v>
      </c>
      <c r="Q1285" t="s">
        <v>114</v>
      </c>
      <c r="R1285">
        <v>7</v>
      </c>
      <c r="S1285" t="s">
        <v>37</v>
      </c>
      <c r="T1285" t="s">
        <v>45</v>
      </c>
      <c r="U1285" t="str">
        <f>TRIM(CLEAN(tbl_Operations[[#This Row],[Location]]))</f>
        <v>Hyderabad</v>
      </c>
      <c r="V1285" t="str">
        <f>TRIM(CLEAN(tbl_Operations[[#This Row],[Channel]]))</f>
        <v>Portal</v>
      </c>
      <c r="W1285" t="str">
        <f t="shared" si="100"/>
        <v>Employee Query</v>
      </c>
      <c r="X1285" t="str">
        <f t="shared" si="101"/>
        <v>Customer Support</v>
      </c>
      <c r="Y1285" t="str">
        <f t="shared" si="102"/>
        <v>Within SLA</v>
      </c>
      <c r="Z1285" t="str">
        <f t="shared" si="103"/>
        <v>Normal</v>
      </c>
      <c r="AA1285" t="str" cm="1">
        <f t="array" ref="AA1285">_xlfn.IFS(
J1285&lt;=K1285*0.5,"Excellent",
J1285&lt;=K1285,"Good",
J1285&lt;=K1285*1.5,"At Risk",
TRUE,"Critical"
)</f>
        <v>Good</v>
      </c>
      <c r="AB1285" t="str">
        <f t="shared" si="104"/>
        <v>No Rework</v>
      </c>
    </row>
    <row r="1286" spans="1:28" x14ac:dyDescent="0.3">
      <c r="A1286" t="s">
        <v>1368</v>
      </c>
      <c r="B1286" s="1">
        <v>45674</v>
      </c>
      <c r="C1286" t="s">
        <v>33</v>
      </c>
      <c r="D1286" t="s">
        <v>73</v>
      </c>
      <c r="E1286" t="s">
        <v>78</v>
      </c>
      <c r="F1286" t="s">
        <v>49</v>
      </c>
      <c r="G1286" t="s">
        <v>42</v>
      </c>
      <c r="H1286" t="s">
        <v>26</v>
      </c>
      <c r="I1286" t="s">
        <v>27</v>
      </c>
      <c r="J1286">
        <v>10.4</v>
      </c>
      <c r="K1286">
        <v>48</v>
      </c>
      <c r="L1286" t="s">
        <v>28</v>
      </c>
      <c r="M1286">
        <v>0</v>
      </c>
      <c r="N1286">
        <v>4.7</v>
      </c>
      <c r="O1286">
        <v>400</v>
      </c>
      <c r="P1286">
        <v>4160</v>
      </c>
      <c r="Q1286" t="s">
        <v>64</v>
      </c>
      <c r="R1286">
        <v>1</v>
      </c>
      <c r="S1286" t="s">
        <v>58</v>
      </c>
      <c r="T1286" t="s">
        <v>45</v>
      </c>
      <c r="U1286" t="str">
        <f>TRIM(CLEAN(tbl_Operations[[#This Row],[Location]]))</f>
        <v>Chennai</v>
      </c>
      <c r="V1286" t="str">
        <f>TRIM(CLEAN(tbl_Operations[[#This Row],[Channel]]))</f>
        <v>Portal</v>
      </c>
      <c r="W1286" t="str">
        <f t="shared" si="100"/>
        <v>Access Request</v>
      </c>
      <c r="X1286" t="str">
        <f t="shared" si="101"/>
        <v>It</v>
      </c>
      <c r="Y1286" t="str">
        <f t="shared" si="102"/>
        <v>Within SLA</v>
      </c>
      <c r="Z1286" t="str">
        <f t="shared" si="103"/>
        <v>Normal</v>
      </c>
      <c r="AA1286" t="str" cm="1">
        <f t="array" ref="AA1286">_xlfn.IFS(
J1286&lt;=K1286*0.5,"Excellent",
J1286&lt;=K1286,"Good",
J1286&lt;=K1286*1.5,"At Risk",
TRUE,"Critical"
)</f>
        <v>Excellent</v>
      </c>
      <c r="AB1286" t="str">
        <f t="shared" si="104"/>
        <v>No Rework</v>
      </c>
    </row>
    <row r="1287" spans="1:28" x14ac:dyDescent="0.3">
      <c r="A1287" t="s">
        <v>1369</v>
      </c>
      <c r="B1287" s="1">
        <v>45883</v>
      </c>
      <c r="C1287" t="s">
        <v>54</v>
      </c>
      <c r="D1287" t="s">
        <v>55</v>
      </c>
      <c r="E1287" t="s">
        <v>35</v>
      </c>
      <c r="F1287" t="s">
        <v>49</v>
      </c>
      <c r="G1287" t="s">
        <v>62</v>
      </c>
      <c r="H1287" t="s">
        <v>43</v>
      </c>
      <c r="I1287" t="s">
        <v>27</v>
      </c>
      <c r="J1287">
        <v>7.6</v>
      </c>
      <c r="K1287">
        <v>48</v>
      </c>
      <c r="L1287" t="s">
        <v>28</v>
      </c>
      <c r="M1287">
        <v>1</v>
      </c>
      <c r="N1287">
        <v>4.2</v>
      </c>
      <c r="O1287">
        <v>450</v>
      </c>
      <c r="P1287">
        <v>3420</v>
      </c>
      <c r="Q1287" t="s">
        <v>36</v>
      </c>
      <c r="R1287">
        <v>8</v>
      </c>
      <c r="S1287" t="s">
        <v>37</v>
      </c>
      <c r="T1287" t="s">
        <v>84</v>
      </c>
      <c r="U1287" t="str">
        <f>TRIM(CLEAN(tbl_Operations[[#This Row],[Location]]))</f>
        <v>Hyderabad</v>
      </c>
      <c r="V1287" t="str">
        <f>TRIM(CLEAN(tbl_Operations[[#This Row],[Channel]]))</f>
        <v>Teams</v>
      </c>
      <c r="W1287" t="str">
        <f t="shared" si="100"/>
        <v>Employee Query</v>
      </c>
      <c r="X1287" t="str">
        <f t="shared" si="101"/>
        <v>Hr</v>
      </c>
      <c r="Y1287" t="str">
        <f t="shared" si="102"/>
        <v>Within SLA</v>
      </c>
      <c r="Z1287" t="str">
        <f t="shared" si="103"/>
        <v>Normal</v>
      </c>
      <c r="AA1287" t="str" cm="1">
        <f t="array" ref="AA1287">_xlfn.IFS(
J1287&lt;=K1287*0.5,"Excellent",
J1287&lt;=K1287,"Good",
J1287&lt;=K1287*1.5,"At Risk",
TRUE,"Critical"
)</f>
        <v>Excellent</v>
      </c>
      <c r="AB1287" t="str">
        <f t="shared" si="104"/>
        <v>Reworked</v>
      </c>
    </row>
    <row r="1288" spans="1:28" x14ac:dyDescent="0.3">
      <c r="A1288" t="s">
        <v>1370</v>
      </c>
      <c r="B1288" s="1">
        <v>45975</v>
      </c>
      <c r="C1288" t="s">
        <v>54</v>
      </c>
      <c r="D1288" t="s">
        <v>34</v>
      </c>
      <c r="E1288" t="s">
        <v>56</v>
      </c>
      <c r="F1288" t="s">
        <v>24</v>
      </c>
      <c r="G1288" t="s">
        <v>62</v>
      </c>
      <c r="H1288" t="s">
        <v>43</v>
      </c>
      <c r="I1288" t="s">
        <v>27</v>
      </c>
      <c r="J1288">
        <v>11.3</v>
      </c>
      <c r="K1288">
        <v>24</v>
      </c>
      <c r="L1288" t="s">
        <v>28</v>
      </c>
      <c r="M1288">
        <v>0</v>
      </c>
      <c r="N1288">
        <v>4.5999999999999996</v>
      </c>
      <c r="O1288">
        <v>400</v>
      </c>
      <c r="P1288">
        <v>4520</v>
      </c>
      <c r="Q1288" t="s">
        <v>67</v>
      </c>
      <c r="R1288">
        <v>11</v>
      </c>
      <c r="S1288" t="s">
        <v>52</v>
      </c>
      <c r="T1288" t="s">
        <v>45</v>
      </c>
      <c r="U1288" t="str">
        <f>TRIM(CLEAN(tbl_Operations[[#This Row],[Location]]))</f>
        <v>Mumbai</v>
      </c>
      <c r="V1288" t="str">
        <f>TRIM(CLEAN(tbl_Operations[[#This Row],[Channel]]))</f>
        <v>Teams</v>
      </c>
      <c r="W1288" t="str">
        <f t="shared" si="100"/>
        <v>Vendor Query</v>
      </c>
      <c r="X1288" t="str">
        <f t="shared" si="101"/>
        <v>Hr</v>
      </c>
      <c r="Y1288" t="str">
        <f t="shared" si="102"/>
        <v>Within SLA</v>
      </c>
      <c r="Z1288" t="str">
        <f t="shared" si="103"/>
        <v>Normal</v>
      </c>
      <c r="AA1288" t="str" cm="1">
        <f t="array" ref="AA1288">_xlfn.IFS(
J1288&lt;=K1288*0.5,"Excellent",
J1288&lt;=K1288,"Good",
J1288&lt;=K1288*1.5,"At Risk",
TRUE,"Critical"
)</f>
        <v>Excellent</v>
      </c>
      <c r="AB1288" t="str">
        <f t="shared" si="104"/>
        <v>No Rework</v>
      </c>
    </row>
    <row r="1289" spans="1:28" x14ac:dyDescent="0.3">
      <c r="A1289" t="s">
        <v>1371</v>
      </c>
      <c r="B1289" s="1">
        <v>45877</v>
      </c>
      <c r="C1289" t="s">
        <v>54</v>
      </c>
      <c r="D1289" t="s">
        <v>47</v>
      </c>
      <c r="E1289" t="s">
        <v>92</v>
      </c>
      <c r="F1289" t="s">
        <v>61</v>
      </c>
      <c r="G1289" t="s">
        <v>62</v>
      </c>
      <c r="H1289" t="s">
        <v>75</v>
      </c>
      <c r="I1289" t="s">
        <v>27</v>
      </c>
      <c r="J1289">
        <v>3.1</v>
      </c>
      <c r="K1289">
        <v>12</v>
      </c>
      <c r="L1289" t="s">
        <v>28</v>
      </c>
      <c r="M1289">
        <v>0</v>
      </c>
      <c r="N1289">
        <v>5</v>
      </c>
      <c r="O1289">
        <v>400</v>
      </c>
      <c r="P1289">
        <v>1240</v>
      </c>
      <c r="Q1289" t="s">
        <v>36</v>
      </c>
      <c r="R1289">
        <v>8</v>
      </c>
      <c r="S1289" t="s">
        <v>37</v>
      </c>
      <c r="T1289" t="s">
        <v>45</v>
      </c>
      <c r="U1289" t="str">
        <f>TRIM(CLEAN(tbl_Operations[[#This Row],[Location]]))</f>
        <v>Gurugram</v>
      </c>
      <c r="V1289" t="str">
        <f>TRIM(CLEAN(tbl_Operations[[#This Row],[Channel]]))</f>
        <v>Teams</v>
      </c>
      <c r="W1289" t="str">
        <f t="shared" si="100"/>
        <v>Report Request</v>
      </c>
      <c r="X1289" t="str">
        <f t="shared" si="101"/>
        <v>Hr</v>
      </c>
      <c r="Y1289" t="str">
        <f t="shared" si="102"/>
        <v>Within SLA</v>
      </c>
      <c r="Z1289" t="str">
        <f t="shared" si="103"/>
        <v>Normal</v>
      </c>
      <c r="AA1289" t="str" cm="1">
        <f t="array" ref="AA1289">_xlfn.IFS(
J1289&lt;=K1289*0.5,"Excellent",
J1289&lt;=K1289,"Good",
J1289&lt;=K1289*1.5,"At Risk",
TRUE,"Critical"
)</f>
        <v>Excellent</v>
      </c>
      <c r="AB1289" t="str">
        <f t="shared" si="104"/>
        <v>No Rework</v>
      </c>
    </row>
    <row r="1290" spans="1:28" x14ac:dyDescent="0.3">
      <c r="A1290" t="s">
        <v>1372</v>
      </c>
      <c r="B1290" s="1">
        <v>45721</v>
      </c>
      <c r="C1290" t="s">
        <v>77</v>
      </c>
      <c r="D1290" t="s">
        <v>41</v>
      </c>
      <c r="E1290" t="s">
        <v>23</v>
      </c>
      <c r="F1290" t="s">
        <v>24</v>
      </c>
      <c r="G1290" t="s">
        <v>62</v>
      </c>
      <c r="H1290" t="s">
        <v>50</v>
      </c>
      <c r="I1290" t="s">
        <v>27</v>
      </c>
      <c r="J1290">
        <v>6.5</v>
      </c>
      <c r="K1290">
        <v>24</v>
      </c>
      <c r="L1290" t="s">
        <v>28</v>
      </c>
      <c r="M1290">
        <v>1</v>
      </c>
      <c r="N1290">
        <v>4.4000000000000004</v>
      </c>
      <c r="O1290">
        <v>400</v>
      </c>
      <c r="P1290">
        <v>2600</v>
      </c>
      <c r="Q1290" t="s">
        <v>79</v>
      </c>
      <c r="R1290">
        <v>3</v>
      </c>
      <c r="S1290" t="s">
        <v>58</v>
      </c>
      <c r="T1290" t="s">
        <v>86</v>
      </c>
      <c r="U1290" t="str">
        <f>TRIM(CLEAN(tbl_Operations[[#This Row],[Location]]))</f>
        <v>Bengaluru</v>
      </c>
      <c r="V1290" t="str">
        <f>TRIM(CLEAN(tbl_Operations[[#This Row],[Channel]]))</f>
        <v>Teams</v>
      </c>
      <c r="W1290" t="str">
        <f t="shared" si="100"/>
        <v>Invoice Query</v>
      </c>
      <c r="X1290" t="str">
        <f t="shared" si="101"/>
        <v>Finance</v>
      </c>
      <c r="Y1290" t="str">
        <f t="shared" si="102"/>
        <v>Within SLA</v>
      </c>
      <c r="Z1290" t="str">
        <f t="shared" si="103"/>
        <v>Normal</v>
      </c>
      <c r="AA1290" t="str" cm="1">
        <f t="array" ref="AA1290">_xlfn.IFS(
J1290&lt;=K1290*0.5,"Excellent",
J1290&lt;=K1290,"Good",
J1290&lt;=K1290*1.5,"At Risk",
TRUE,"Critical"
)</f>
        <v>Excellent</v>
      </c>
      <c r="AB1290" t="str">
        <f t="shared" si="104"/>
        <v>Reworked</v>
      </c>
    </row>
    <row r="1291" spans="1:28" x14ac:dyDescent="0.3">
      <c r="A1291" t="s">
        <v>1373</v>
      </c>
      <c r="B1291" s="1">
        <v>45722</v>
      </c>
      <c r="C1291" t="s">
        <v>77</v>
      </c>
      <c r="D1291" t="s">
        <v>34</v>
      </c>
      <c r="E1291" t="s">
        <v>74</v>
      </c>
      <c r="F1291" t="s">
        <v>24</v>
      </c>
      <c r="G1291" t="s">
        <v>25</v>
      </c>
      <c r="H1291" t="s">
        <v>75</v>
      </c>
      <c r="I1291" t="s">
        <v>27</v>
      </c>
      <c r="J1291">
        <v>9</v>
      </c>
      <c r="K1291">
        <v>24</v>
      </c>
      <c r="L1291" t="s">
        <v>28</v>
      </c>
      <c r="M1291">
        <v>0</v>
      </c>
      <c r="N1291">
        <v>4.5999999999999996</v>
      </c>
      <c r="O1291">
        <v>280</v>
      </c>
      <c r="P1291">
        <v>2520</v>
      </c>
      <c r="Q1291" t="s">
        <v>79</v>
      </c>
      <c r="R1291">
        <v>3</v>
      </c>
      <c r="S1291" t="s">
        <v>58</v>
      </c>
      <c r="T1291" t="s">
        <v>84</v>
      </c>
      <c r="U1291" t="str">
        <f>TRIM(CLEAN(tbl_Operations[[#This Row],[Location]]))</f>
        <v>Mumbai</v>
      </c>
      <c r="V1291" t="str">
        <f>TRIM(CLEAN(tbl_Operations[[#This Row],[Channel]]))</f>
        <v>Email</v>
      </c>
      <c r="W1291" t="str">
        <f t="shared" si="100"/>
        <v>System Issue</v>
      </c>
      <c r="X1291" t="str">
        <f t="shared" si="101"/>
        <v>Finance</v>
      </c>
      <c r="Y1291" t="str">
        <f t="shared" si="102"/>
        <v>Within SLA</v>
      </c>
      <c r="Z1291" t="str">
        <f t="shared" si="103"/>
        <v>Normal</v>
      </c>
      <c r="AA1291" t="str" cm="1">
        <f t="array" ref="AA1291">_xlfn.IFS(
J1291&lt;=K1291*0.5,"Excellent",
J1291&lt;=K1291,"Good",
J1291&lt;=K1291*1.5,"At Risk",
TRUE,"Critical"
)</f>
        <v>Excellent</v>
      </c>
      <c r="AB1291" t="str">
        <f t="shared" si="104"/>
        <v>No Rework</v>
      </c>
    </row>
    <row r="1292" spans="1:28" x14ac:dyDescent="0.3">
      <c r="A1292" t="s">
        <v>1374</v>
      </c>
      <c r="B1292" s="1">
        <v>45849</v>
      </c>
      <c r="C1292" t="s">
        <v>91</v>
      </c>
      <c r="D1292" t="s">
        <v>47</v>
      </c>
      <c r="E1292" t="s">
        <v>78</v>
      </c>
      <c r="F1292" t="s">
        <v>24</v>
      </c>
      <c r="G1292" t="s">
        <v>62</v>
      </c>
      <c r="H1292" t="s">
        <v>26</v>
      </c>
      <c r="I1292" t="s">
        <v>88</v>
      </c>
      <c r="J1292">
        <v>14.1</v>
      </c>
      <c r="K1292">
        <v>24</v>
      </c>
      <c r="L1292" t="s">
        <v>28</v>
      </c>
      <c r="M1292">
        <v>3</v>
      </c>
      <c r="N1292">
        <v>3.9</v>
      </c>
      <c r="O1292">
        <v>450</v>
      </c>
      <c r="P1292">
        <v>6345</v>
      </c>
      <c r="Q1292" t="s">
        <v>114</v>
      </c>
      <c r="R1292">
        <v>7</v>
      </c>
      <c r="S1292" t="s">
        <v>37</v>
      </c>
      <c r="T1292" t="s">
        <v>45</v>
      </c>
      <c r="U1292" t="str">
        <f>TRIM(CLEAN(tbl_Operations[[#This Row],[Location]]))</f>
        <v>Gurugram</v>
      </c>
      <c r="V1292" t="str">
        <f>TRIM(CLEAN(tbl_Operations[[#This Row],[Channel]]))</f>
        <v>Teams</v>
      </c>
      <c r="W1292" t="str">
        <f t="shared" si="100"/>
        <v>Access Request</v>
      </c>
      <c r="X1292" t="str">
        <f t="shared" si="101"/>
        <v>Operations</v>
      </c>
      <c r="Y1292" t="str">
        <f t="shared" si="102"/>
        <v>Within SLA</v>
      </c>
      <c r="Z1292" t="str">
        <f t="shared" si="103"/>
        <v>Normal</v>
      </c>
      <c r="AA1292" t="str" cm="1">
        <f t="array" ref="AA1292">_xlfn.IFS(
J1292&lt;=K1292*0.5,"Excellent",
J1292&lt;=K1292,"Good",
J1292&lt;=K1292*1.5,"At Risk",
TRUE,"Critical"
)</f>
        <v>Good</v>
      </c>
      <c r="AB1292" t="str">
        <f t="shared" si="104"/>
        <v>Reworked</v>
      </c>
    </row>
    <row r="1293" spans="1:28" x14ac:dyDescent="0.3">
      <c r="A1293" t="s">
        <v>1375</v>
      </c>
      <c r="B1293" s="1">
        <v>45768</v>
      </c>
      <c r="C1293" t="s">
        <v>95</v>
      </c>
      <c r="D1293" t="s">
        <v>47</v>
      </c>
      <c r="E1293" t="s">
        <v>48</v>
      </c>
      <c r="F1293" t="s">
        <v>24</v>
      </c>
      <c r="G1293" t="s">
        <v>81</v>
      </c>
      <c r="H1293" t="s">
        <v>66</v>
      </c>
      <c r="I1293" t="s">
        <v>27</v>
      </c>
      <c r="J1293">
        <v>13.9</v>
      </c>
      <c r="K1293">
        <v>24</v>
      </c>
      <c r="L1293" t="s">
        <v>28</v>
      </c>
      <c r="M1293">
        <v>1</v>
      </c>
      <c r="N1293">
        <v>4.8</v>
      </c>
      <c r="O1293">
        <v>320</v>
      </c>
      <c r="P1293">
        <v>4448</v>
      </c>
      <c r="Q1293" t="s">
        <v>89</v>
      </c>
      <c r="R1293">
        <v>4</v>
      </c>
      <c r="S1293" t="s">
        <v>30</v>
      </c>
      <c r="T1293" t="s">
        <v>31</v>
      </c>
      <c r="U1293" t="str">
        <f>TRIM(CLEAN(tbl_Operations[[#This Row],[Location]]))</f>
        <v>Gurugram</v>
      </c>
      <c r="V1293" t="str">
        <f>TRIM(CLEAN(tbl_Operations[[#This Row],[Channel]]))</f>
        <v>Phone</v>
      </c>
      <c r="W1293" t="str">
        <f t="shared" si="100"/>
        <v>Compliance Request</v>
      </c>
      <c r="X1293" t="str">
        <f t="shared" si="101"/>
        <v>Sales</v>
      </c>
      <c r="Y1293" t="str">
        <f t="shared" si="102"/>
        <v>Within SLA</v>
      </c>
      <c r="Z1293" t="str">
        <f t="shared" si="103"/>
        <v>Normal</v>
      </c>
      <c r="AA1293" t="str" cm="1">
        <f t="array" ref="AA1293">_xlfn.IFS(
J1293&lt;=K1293*0.5,"Excellent",
J1293&lt;=K1293,"Good",
J1293&lt;=K1293*1.5,"At Risk",
TRUE,"Critical"
)</f>
        <v>Good</v>
      </c>
      <c r="AB1293" t="str">
        <f t="shared" si="104"/>
        <v>Reworked</v>
      </c>
    </row>
    <row r="1294" spans="1:28" x14ac:dyDescent="0.3">
      <c r="A1294" t="s">
        <v>1376</v>
      </c>
      <c r="B1294" s="1">
        <v>45774</v>
      </c>
      <c r="C1294" t="s">
        <v>21</v>
      </c>
      <c r="D1294" t="s">
        <v>22</v>
      </c>
      <c r="E1294" t="s">
        <v>48</v>
      </c>
      <c r="F1294" t="s">
        <v>49</v>
      </c>
      <c r="G1294" t="s">
        <v>25</v>
      </c>
      <c r="H1294" t="s">
        <v>75</v>
      </c>
      <c r="I1294" t="s">
        <v>27</v>
      </c>
      <c r="J1294">
        <v>10.6</v>
      </c>
      <c r="K1294">
        <v>48</v>
      </c>
      <c r="L1294" t="s">
        <v>28</v>
      </c>
      <c r="M1294">
        <v>0</v>
      </c>
      <c r="N1294">
        <v>5</v>
      </c>
      <c r="O1294">
        <v>320</v>
      </c>
      <c r="P1294">
        <v>3392</v>
      </c>
      <c r="Q1294" t="s">
        <v>89</v>
      </c>
      <c r="R1294">
        <v>4</v>
      </c>
      <c r="S1294" t="s">
        <v>30</v>
      </c>
      <c r="T1294" t="s">
        <v>102</v>
      </c>
      <c r="U1294" t="str">
        <f>TRIM(CLEAN(tbl_Operations[[#This Row],[Location]]))</f>
        <v>Noida</v>
      </c>
      <c r="V1294" t="str">
        <f>TRIM(CLEAN(tbl_Operations[[#This Row],[Channel]]))</f>
        <v>Email</v>
      </c>
      <c r="W1294" t="str">
        <f t="shared" si="100"/>
        <v>Compliance Request</v>
      </c>
      <c r="X1294" t="str">
        <f t="shared" si="101"/>
        <v>Customer Support</v>
      </c>
      <c r="Y1294" t="str">
        <f t="shared" si="102"/>
        <v>Within SLA</v>
      </c>
      <c r="Z1294" t="str">
        <f t="shared" si="103"/>
        <v>Normal</v>
      </c>
      <c r="AA1294" t="str" cm="1">
        <f t="array" ref="AA1294">_xlfn.IFS(
J1294&lt;=K1294*0.5,"Excellent",
J1294&lt;=K1294,"Good",
J1294&lt;=K1294*1.5,"At Risk",
TRUE,"Critical"
)</f>
        <v>Excellent</v>
      </c>
      <c r="AB1294" t="str">
        <f t="shared" si="104"/>
        <v>No Rework</v>
      </c>
    </row>
    <row r="1295" spans="1:28" x14ac:dyDescent="0.3">
      <c r="A1295" t="s">
        <v>1377</v>
      </c>
      <c r="B1295" s="1">
        <v>45678</v>
      </c>
      <c r="C1295" t="s">
        <v>91</v>
      </c>
      <c r="D1295" t="s">
        <v>22</v>
      </c>
      <c r="E1295" t="s">
        <v>56</v>
      </c>
      <c r="F1295" t="s">
        <v>24</v>
      </c>
      <c r="G1295" t="s">
        <v>81</v>
      </c>
      <c r="H1295" t="s">
        <v>66</v>
      </c>
      <c r="I1295" t="s">
        <v>88</v>
      </c>
      <c r="J1295">
        <v>6.5</v>
      </c>
      <c r="K1295">
        <v>24</v>
      </c>
      <c r="L1295" t="s">
        <v>28</v>
      </c>
      <c r="M1295">
        <v>3</v>
      </c>
      <c r="N1295">
        <v>4</v>
      </c>
      <c r="O1295">
        <v>320</v>
      </c>
      <c r="P1295">
        <v>2080</v>
      </c>
      <c r="Q1295" t="s">
        <v>64</v>
      </c>
      <c r="R1295">
        <v>1</v>
      </c>
      <c r="S1295" t="s">
        <v>58</v>
      </c>
      <c r="T1295" t="s">
        <v>38</v>
      </c>
      <c r="U1295" t="str">
        <f>TRIM(CLEAN(tbl_Operations[[#This Row],[Location]]))</f>
        <v>Noida</v>
      </c>
      <c r="V1295" t="str">
        <f>TRIM(CLEAN(tbl_Operations[[#This Row],[Channel]]))</f>
        <v>Phone</v>
      </c>
      <c r="W1295" t="str">
        <f t="shared" si="100"/>
        <v>Vendor Query</v>
      </c>
      <c r="X1295" t="str">
        <f t="shared" si="101"/>
        <v>Operations</v>
      </c>
      <c r="Y1295" t="str">
        <f t="shared" si="102"/>
        <v>Within SLA</v>
      </c>
      <c r="Z1295" t="str">
        <f t="shared" si="103"/>
        <v>Normal</v>
      </c>
      <c r="AA1295" t="str" cm="1">
        <f t="array" ref="AA1295">_xlfn.IFS(
J1295&lt;=K1295*0.5,"Excellent",
J1295&lt;=K1295,"Good",
J1295&lt;=K1295*1.5,"At Risk",
TRUE,"Critical"
)</f>
        <v>Excellent</v>
      </c>
      <c r="AB1295" t="str">
        <f t="shared" si="104"/>
        <v>Reworked</v>
      </c>
    </row>
    <row r="1296" spans="1:28" x14ac:dyDescent="0.3">
      <c r="A1296" t="s">
        <v>1378</v>
      </c>
      <c r="B1296" s="1">
        <v>45902</v>
      </c>
      <c r="C1296" t="s">
        <v>91</v>
      </c>
      <c r="D1296" t="s">
        <v>73</v>
      </c>
      <c r="E1296" t="s">
        <v>92</v>
      </c>
      <c r="F1296" t="s">
        <v>24</v>
      </c>
      <c r="G1296" t="s">
        <v>25</v>
      </c>
      <c r="H1296" t="s">
        <v>75</v>
      </c>
      <c r="I1296" t="s">
        <v>27</v>
      </c>
      <c r="J1296">
        <v>22.8</v>
      </c>
      <c r="K1296">
        <v>24</v>
      </c>
      <c r="L1296" t="s">
        <v>28</v>
      </c>
      <c r="M1296">
        <v>0</v>
      </c>
      <c r="N1296">
        <v>4.4000000000000004</v>
      </c>
      <c r="O1296">
        <v>320</v>
      </c>
      <c r="P1296">
        <v>7296</v>
      </c>
      <c r="Q1296" t="s">
        <v>83</v>
      </c>
      <c r="R1296">
        <v>9</v>
      </c>
      <c r="S1296" t="s">
        <v>37</v>
      </c>
      <c r="T1296" t="s">
        <v>38</v>
      </c>
      <c r="U1296" t="str">
        <f>TRIM(CLEAN(tbl_Operations[[#This Row],[Location]]))</f>
        <v>Chennai</v>
      </c>
      <c r="V1296" t="str">
        <f>TRIM(CLEAN(tbl_Operations[[#This Row],[Channel]]))</f>
        <v>Email</v>
      </c>
      <c r="W1296" t="str">
        <f t="shared" si="100"/>
        <v>Report Request</v>
      </c>
      <c r="X1296" t="str">
        <f t="shared" si="101"/>
        <v>Operations</v>
      </c>
      <c r="Y1296" t="str">
        <f t="shared" si="102"/>
        <v>Within SLA</v>
      </c>
      <c r="Z1296" t="str">
        <f t="shared" si="103"/>
        <v>Normal</v>
      </c>
      <c r="AA1296" t="str" cm="1">
        <f t="array" ref="AA1296">_xlfn.IFS(
J1296&lt;=K1296*0.5,"Excellent",
J1296&lt;=K1296,"Good",
J1296&lt;=K1296*1.5,"At Risk",
TRUE,"Critical"
)</f>
        <v>Good</v>
      </c>
      <c r="AB1296" t="str">
        <f t="shared" si="104"/>
        <v>No Rework</v>
      </c>
    </row>
    <row r="1297" spans="1:28" x14ac:dyDescent="0.3">
      <c r="A1297" t="s">
        <v>1379</v>
      </c>
      <c r="B1297" s="1">
        <v>45811</v>
      </c>
      <c r="C1297" t="s">
        <v>33</v>
      </c>
      <c r="D1297" t="s">
        <v>34</v>
      </c>
      <c r="E1297" t="s">
        <v>78</v>
      </c>
      <c r="F1297" t="s">
        <v>24</v>
      </c>
      <c r="G1297" t="s">
        <v>25</v>
      </c>
      <c r="H1297" t="s">
        <v>26</v>
      </c>
      <c r="I1297" t="s">
        <v>27</v>
      </c>
      <c r="J1297">
        <v>9</v>
      </c>
      <c r="K1297">
        <v>24</v>
      </c>
      <c r="L1297" t="s">
        <v>28</v>
      </c>
      <c r="M1297">
        <v>0</v>
      </c>
      <c r="N1297">
        <v>4.4000000000000004</v>
      </c>
      <c r="O1297">
        <v>450</v>
      </c>
      <c r="P1297">
        <v>4050</v>
      </c>
      <c r="Q1297" t="s">
        <v>29</v>
      </c>
      <c r="R1297">
        <v>6</v>
      </c>
      <c r="S1297" t="s">
        <v>30</v>
      </c>
      <c r="T1297" t="s">
        <v>38</v>
      </c>
      <c r="U1297" t="str">
        <f>TRIM(CLEAN(tbl_Operations[[#This Row],[Location]]))</f>
        <v>Mumbai</v>
      </c>
      <c r="V1297" t="str">
        <f>TRIM(CLEAN(tbl_Operations[[#This Row],[Channel]]))</f>
        <v>Email</v>
      </c>
      <c r="W1297" t="str">
        <f t="shared" si="100"/>
        <v>Access Request</v>
      </c>
      <c r="X1297" t="str">
        <f t="shared" si="101"/>
        <v>It</v>
      </c>
      <c r="Y1297" t="str">
        <f t="shared" si="102"/>
        <v>Within SLA</v>
      </c>
      <c r="Z1297" t="str">
        <f t="shared" si="103"/>
        <v>Normal</v>
      </c>
      <c r="AA1297" t="str" cm="1">
        <f t="array" ref="AA1297">_xlfn.IFS(
J1297&lt;=K1297*0.5,"Excellent",
J1297&lt;=K1297,"Good",
J1297&lt;=K1297*1.5,"At Risk",
TRUE,"Critical"
)</f>
        <v>Excellent</v>
      </c>
      <c r="AB1297" t="str">
        <f t="shared" si="104"/>
        <v>No Rework</v>
      </c>
    </row>
    <row r="1298" spans="1:28" x14ac:dyDescent="0.3">
      <c r="A1298" t="s">
        <v>1380</v>
      </c>
      <c r="B1298" s="1">
        <v>45926</v>
      </c>
      <c r="C1298" t="s">
        <v>91</v>
      </c>
      <c r="D1298" t="s">
        <v>34</v>
      </c>
      <c r="E1298" t="s">
        <v>78</v>
      </c>
      <c r="F1298" t="s">
        <v>24</v>
      </c>
      <c r="G1298" t="s">
        <v>25</v>
      </c>
      <c r="H1298" t="s">
        <v>26</v>
      </c>
      <c r="I1298" t="s">
        <v>27</v>
      </c>
      <c r="J1298">
        <v>10.3</v>
      </c>
      <c r="K1298">
        <v>24</v>
      </c>
      <c r="L1298" t="s">
        <v>28</v>
      </c>
      <c r="M1298">
        <v>0</v>
      </c>
      <c r="N1298">
        <v>3.8</v>
      </c>
      <c r="O1298">
        <v>450</v>
      </c>
      <c r="P1298">
        <v>4635</v>
      </c>
      <c r="Q1298" t="s">
        <v>83</v>
      </c>
      <c r="R1298">
        <v>9</v>
      </c>
      <c r="S1298" t="s">
        <v>37</v>
      </c>
      <c r="T1298" t="s">
        <v>45</v>
      </c>
      <c r="U1298" t="str">
        <f>TRIM(CLEAN(tbl_Operations[[#This Row],[Location]]))</f>
        <v>Mumbai</v>
      </c>
      <c r="V1298" t="str">
        <f>TRIM(CLEAN(tbl_Operations[[#This Row],[Channel]]))</f>
        <v>Email</v>
      </c>
      <c r="W1298" t="str">
        <f t="shared" si="100"/>
        <v>Access Request</v>
      </c>
      <c r="X1298" t="str">
        <f t="shared" si="101"/>
        <v>Operations</v>
      </c>
      <c r="Y1298" t="str">
        <f t="shared" si="102"/>
        <v>Within SLA</v>
      </c>
      <c r="Z1298" t="str">
        <f t="shared" si="103"/>
        <v>Normal</v>
      </c>
      <c r="AA1298" t="str" cm="1">
        <f t="array" ref="AA1298">_xlfn.IFS(
J1298&lt;=K1298*0.5,"Excellent",
J1298&lt;=K1298,"Good",
J1298&lt;=K1298*1.5,"At Risk",
TRUE,"Critical"
)</f>
        <v>Excellent</v>
      </c>
      <c r="AB1298" t="str">
        <f t="shared" si="104"/>
        <v>No Rework</v>
      </c>
    </row>
    <row r="1299" spans="1:28" x14ac:dyDescent="0.3">
      <c r="A1299" t="s">
        <v>1381</v>
      </c>
      <c r="B1299" s="1">
        <v>45903</v>
      </c>
      <c r="C1299" t="s">
        <v>40</v>
      </c>
      <c r="D1299" t="s">
        <v>60</v>
      </c>
      <c r="E1299" t="s">
        <v>92</v>
      </c>
      <c r="F1299" t="s">
        <v>24</v>
      </c>
      <c r="G1299" t="s">
        <v>25</v>
      </c>
      <c r="H1299" t="s">
        <v>43</v>
      </c>
      <c r="I1299" t="s">
        <v>88</v>
      </c>
      <c r="J1299">
        <v>17.2</v>
      </c>
      <c r="K1299">
        <v>24</v>
      </c>
      <c r="L1299" t="s">
        <v>28</v>
      </c>
      <c r="M1299">
        <v>3</v>
      </c>
      <c r="N1299">
        <v>3.5</v>
      </c>
      <c r="O1299">
        <v>450</v>
      </c>
      <c r="P1299">
        <v>7740</v>
      </c>
      <c r="Q1299" t="s">
        <v>83</v>
      </c>
      <c r="R1299">
        <v>9</v>
      </c>
      <c r="S1299" t="s">
        <v>37</v>
      </c>
      <c r="T1299" t="s">
        <v>86</v>
      </c>
      <c r="U1299" t="str">
        <f>TRIM(CLEAN(tbl_Operations[[#This Row],[Location]]))</f>
        <v>Pune</v>
      </c>
      <c r="V1299" t="str">
        <f>TRIM(CLEAN(tbl_Operations[[#This Row],[Channel]]))</f>
        <v>Email</v>
      </c>
      <c r="W1299" t="str">
        <f t="shared" si="100"/>
        <v>Report Request</v>
      </c>
      <c r="X1299" t="str">
        <f t="shared" si="101"/>
        <v>Procurement</v>
      </c>
      <c r="Y1299" t="str">
        <f t="shared" si="102"/>
        <v>Within SLA</v>
      </c>
      <c r="Z1299" t="str">
        <f t="shared" si="103"/>
        <v>Normal</v>
      </c>
      <c r="AA1299" t="str" cm="1">
        <f t="array" ref="AA1299">_xlfn.IFS(
J1299&lt;=K1299*0.5,"Excellent",
J1299&lt;=K1299,"Good",
J1299&lt;=K1299*1.5,"At Risk",
TRUE,"Critical"
)</f>
        <v>Good</v>
      </c>
      <c r="AB1299" t="str">
        <f t="shared" si="104"/>
        <v>Reworked</v>
      </c>
    </row>
    <row r="1300" spans="1:28" x14ac:dyDescent="0.3">
      <c r="A1300" t="s">
        <v>1382</v>
      </c>
      <c r="B1300" s="1">
        <v>45790</v>
      </c>
      <c r="C1300" t="s">
        <v>33</v>
      </c>
      <c r="D1300" t="s">
        <v>22</v>
      </c>
      <c r="E1300" t="s">
        <v>35</v>
      </c>
      <c r="F1300" t="s">
        <v>24</v>
      </c>
      <c r="G1300" t="s">
        <v>42</v>
      </c>
      <c r="H1300" t="s">
        <v>50</v>
      </c>
      <c r="I1300" t="s">
        <v>27</v>
      </c>
      <c r="J1300">
        <v>0.9</v>
      </c>
      <c r="K1300">
        <v>24</v>
      </c>
      <c r="L1300" t="s">
        <v>28</v>
      </c>
      <c r="M1300">
        <v>1</v>
      </c>
      <c r="N1300">
        <v>4.9000000000000004</v>
      </c>
      <c r="O1300">
        <v>450</v>
      </c>
      <c r="P1300">
        <v>405</v>
      </c>
      <c r="Q1300" t="s">
        <v>44</v>
      </c>
      <c r="R1300">
        <v>5</v>
      </c>
      <c r="S1300" t="s">
        <v>30</v>
      </c>
      <c r="T1300" t="s">
        <v>38</v>
      </c>
      <c r="U1300" t="str">
        <f>TRIM(CLEAN(tbl_Operations[[#This Row],[Location]]))</f>
        <v>Noida</v>
      </c>
      <c r="V1300" t="str">
        <f>TRIM(CLEAN(tbl_Operations[[#This Row],[Channel]]))</f>
        <v>Portal</v>
      </c>
      <c r="W1300" t="str">
        <f t="shared" si="100"/>
        <v>Employee Query</v>
      </c>
      <c r="X1300" t="str">
        <f t="shared" si="101"/>
        <v>It</v>
      </c>
      <c r="Y1300" t="str">
        <f t="shared" si="102"/>
        <v>Within SLA</v>
      </c>
      <c r="Z1300" t="str">
        <f t="shared" si="103"/>
        <v>Normal</v>
      </c>
      <c r="AA1300" t="str" cm="1">
        <f t="array" ref="AA1300">_xlfn.IFS(
J1300&lt;=K1300*0.5,"Excellent",
J1300&lt;=K1300,"Good",
J1300&lt;=K1300*1.5,"At Risk",
TRUE,"Critical"
)</f>
        <v>Excellent</v>
      </c>
      <c r="AB1300" t="str">
        <f t="shared" si="104"/>
        <v>Reworked</v>
      </c>
    </row>
    <row r="1301" spans="1:28" x14ac:dyDescent="0.3">
      <c r="A1301" t="s">
        <v>1383</v>
      </c>
      <c r="B1301" s="1">
        <v>45857</v>
      </c>
      <c r="C1301" t="s">
        <v>54</v>
      </c>
      <c r="D1301" t="s">
        <v>55</v>
      </c>
      <c r="E1301" t="s">
        <v>56</v>
      </c>
      <c r="F1301" t="s">
        <v>49</v>
      </c>
      <c r="G1301" t="s">
        <v>25</v>
      </c>
      <c r="H1301" t="s">
        <v>26</v>
      </c>
      <c r="I1301" t="s">
        <v>27</v>
      </c>
      <c r="J1301">
        <v>21</v>
      </c>
      <c r="K1301">
        <v>48</v>
      </c>
      <c r="L1301" t="s">
        <v>28</v>
      </c>
      <c r="M1301">
        <v>0</v>
      </c>
      <c r="N1301">
        <v>5</v>
      </c>
      <c r="O1301">
        <v>350</v>
      </c>
      <c r="P1301">
        <v>7350</v>
      </c>
      <c r="Q1301" t="s">
        <v>114</v>
      </c>
      <c r="R1301">
        <v>7</v>
      </c>
      <c r="S1301" t="s">
        <v>37</v>
      </c>
      <c r="T1301" t="s">
        <v>68</v>
      </c>
      <c r="U1301" t="str">
        <f>TRIM(CLEAN(tbl_Operations[[#This Row],[Location]]))</f>
        <v>Hyderabad</v>
      </c>
      <c r="V1301" t="str">
        <f>TRIM(CLEAN(tbl_Operations[[#This Row],[Channel]]))</f>
        <v>Email</v>
      </c>
      <c r="W1301" t="str">
        <f t="shared" si="100"/>
        <v>Vendor Query</v>
      </c>
      <c r="X1301" t="str">
        <f t="shared" si="101"/>
        <v>Hr</v>
      </c>
      <c r="Y1301" t="str">
        <f t="shared" si="102"/>
        <v>Within SLA</v>
      </c>
      <c r="Z1301" t="str">
        <f t="shared" si="103"/>
        <v>Normal</v>
      </c>
      <c r="AA1301" t="str" cm="1">
        <f t="array" ref="AA1301">_xlfn.IFS(
J1301&lt;=K1301*0.5,"Excellent",
J1301&lt;=K1301,"Good",
J1301&lt;=K1301*1.5,"At Risk",
TRUE,"Critical"
)</f>
        <v>Excellent</v>
      </c>
      <c r="AB1301" t="str">
        <f t="shared" si="104"/>
        <v>No Rework</v>
      </c>
    </row>
    <row r="1302" spans="1:28" x14ac:dyDescent="0.3">
      <c r="A1302" t="s">
        <v>1384</v>
      </c>
      <c r="B1302" s="1">
        <v>45912</v>
      </c>
      <c r="C1302" t="s">
        <v>40</v>
      </c>
      <c r="D1302" t="s">
        <v>47</v>
      </c>
      <c r="E1302" t="s">
        <v>92</v>
      </c>
      <c r="F1302" t="s">
        <v>24</v>
      </c>
      <c r="G1302" t="s">
        <v>25</v>
      </c>
      <c r="H1302" t="s">
        <v>66</v>
      </c>
      <c r="I1302" t="s">
        <v>27</v>
      </c>
      <c r="J1302">
        <v>4.7</v>
      </c>
      <c r="K1302">
        <v>24</v>
      </c>
      <c r="L1302" t="s">
        <v>28</v>
      </c>
      <c r="M1302">
        <v>1</v>
      </c>
      <c r="N1302">
        <v>4.5</v>
      </c>
      <c r="O1302">
        <v>400</v>
      </c>
      <c r="P1302">
        <v>1880</v>
      </c>
      <c r="Q1302" t="s">
        <v>83</v>
      </c>
      <c r="R1302">
        <v>9</v>
      </c>
      <c r="S1302" t="s">
        <v>37</v>
      </c>
      <c r="T1302" t="s">
        <v>45</v>
      </c>
      <c r="U1302" t="str">
        <f>TRIM(CLEAN(tbl_Operations[[#This Row],[Location]]))</f>
        <v>Gurugram</v>
      </c>
      <c r="V1302" t="str">
        <f>TRIM(CLEAN(tbl_Operations[[#This Row],[Channel]]))</f>
        <v>Email</v>
      </c>
      <c r="W1302" t="str">
        <f t="shared" si="100"/>
        <v>Report Request</v>
      </c>
      <c r="X1302" t="str">
        <f t="shared" si="101"/>
        <v>Procurement</v>
      </c>
      <c r="Y1302" t="str">
        <f t="shared" si="102"/>
        <v>Within SLA</v>
      </c>
      <c r="Z1302" t="str">
        <f t="shared" si="103"/>
        <v>Normal</v>
      </c>
      <c r="AA1302" t="str" cm="1">
        <f t="array" ref="AA1302">_xlfn.IFS(
J1302&lt;=K1302*0.5,"Excellent",
J1302&lt;=K1302,"Good",
J1302&lt;=K1302*1.5,"At Risk",
TRUE,"Critical"
)</f>
        <v>Excellent</v>
      </c>
      <c r="AB1302" t="str">
        <f t="shared" si="104"/>
        <v>Reworked</v>
      </c>
    </row>
    <row r="1303" spans="1:28" x14ac:dyDescent="0.3">
      <c r="A1303" t="s">
        <v>1385</v>
      </c>
      <c r="B1303" s="1">
        <v>45971</v>
      </c>
      <c r="C1303" t="s">
        <v>40</v>
      </c>
      <c r="D1303" t="s">
        <v>22</v>
      </c>
      <c r="E1303" t="s">
        <v>56</v>
      </c>
      <c r="F1303" t="s">
        <v>24</v>
      </c>
      <c r="G1303" t="s">
        <v>25</v>
      </c>
      <c r="H1303" t="s">
        <v>50</v>
      </c>
      <c r="I1303" t="s">
        <v>27</v>
      </c>
      <c r="J1303">
        <v>18.399999999999999</v>
      </c>
      <c r="K1303">
        <v>24</v>
      </c>
      <c r="L1303" t="s">
        <v>28</v>
      </c>
      <c r="M1303">
        <v>0</v>
      </c>
      <c r="N1303">
        <v>5</v>
      </c>
      <c r="O1303">
        <v>350</v>
      </c>
      <c r="P1303">
        <v>6440</v>
      </c>
      <c r="Q1303" t="s">
        <v>67</v>
      </c>
      <c r="R1303">
        <v>11</v>
      </c>
      <c r="S1303" t="s">
        <v>52</v>
      </c>
      <c r="T1303" t="s">
        <v>31</v>
      </c>
      <c r="U1303" t="str">
        <f>TRIM(CLEAN(tbl_Operations[[#This Row],[Location]]))</f>
        <v>Noida</v>
      </c>
      <c r="V1303" t="str">
        <f>TRIM(CLEAN(tbl_Operations[[#This Row],[Channel]]))</f>
        <v>Email</v>
      </c>
      <c r="W1303" t="str">
        <f t="shared" si="100"/>
        <v>Vendor Query</v>
      </c>
      <c r="X1303" t="str">
        <f t="shared" si="101"/>
        <v>Procurement</v>
      </c>
      <c r="Y1303" t="str">
        <f t="shared" si="102"/>
        <v>Within SLA</v>
      </c>
      <c r="Z1303" t="str">
        <f t="shared" si="103"/>
        <v>Normal</v>
      </c>
      <c r="AA1303" t="str" cm="1">
        <f t="array" ref="AA1303">_xlfn.IFS(
J1303&lt;=K1303*0.5,"Excellent",
J1303&lt;=K1303,"Good",
J1303&lt;=K1303*1.5,"At Risk",
TRUE,"Critical"
)</f>
        <v>Good</v>
      </c>
      <c r="AB1303" t="str">
        <f t="shared" si="104"/>
        <v>No Rework</v>
      </c>
    </row>
    <row r="1304" spans="1:28" x14ac:dyDescent="0.3">
      <c r="A1304" t="s">
        <v>1386</v>
      </c>
      <c r="B1304" s="1">
        <v>45959</v>
      </c>
      <c r="C1304" t="s">
        <v>21</v>
      </c>
      <c r="D1304" t="s">
        <v>34</v>
      </c>
      <c r="E1304" t="s">
        <v>5094</v>
      </c>
      <c r="F1304" t="s">
        <v>24</v>
      </c>
      <c r="G1304" t="s">
        <v>62</v>
      </c>
      <c r="H1304" t="s">
        <v>50</v>
      </c>
      <c r="I1304" t="s">
        <v>27</v>
      </c>
      <c r="J1304">
        <v>7.6</v>
      </c>
      <c r="K1304">
        <v>24</v>
      </c>
      <c r="L1304" t="s">
        <v>28</v>
      </c>
      <c r="M1304">
        <v>2</v>
      </c>
      <c r="N1304">
        <v>4.5</v>
      </c>
      <c r="O1304">
        <v>450</v>
      </c>
      <c r="P1304">
        <v>3420</v>
      </c>
      <c r="Q1304" t="s">
        <v>51</v>
      </c>
      <c r="R1304">
        <v>10</v>
      </c>
      <c r="S1304" t="s">
        <v>52</v>
      </c>
      <c r="T1304" t="s">
        <v>86</v>
      </c>
      <c r="U1304" t="str">
        <f>TRIM(CLEAN(tbl_Operations[[#This Row],[Location]]))</f>
        <v>Mumbai</v>
      </c>
      <c r="V1304" t="str">
        <f>TRIM(CLEAN(tbl_Operations[[#This Row],[Channel]]))</f>
        <v>Teams</v>
      </c>
      <c r="W1304" t="str">
        <f t="shared" si="100"/>
        <v>Unknown</v>
      </c>
      <c r="X1304" t="str">
        <f t="shared" si="101"/>
        <v>Customer Support</v>
      </c>
      <c r="Y1304" t="str">
        <f t="shared" si="102"/>
        <v>Within SLA</v>
      </c>
      <c r="Z1304" t="str">
        <f t="shared" si="103"/>
        <v>Normal</v>
      </c>
      <c r="AA1304" t="str" cm="1">
        <f t="array" ref="AA1304">_xlfn.IFS(
J1304&lt;=K1304*0.5,"Excellent",
J1304&lt;=K1304,"Good",
J1304&lt;=K1304*1.5,"At Risk",
TRUE,"Critical"
)</f>
        <v>Excellent</v>
      </c>
      <c r="AB1304" t="str">
        <f t="shared" si="104"/>
        <v>Reworked</v>
      </c>
    </row>
    <row r="1305" spans="1:28" x14ac:dyDescent="0.3">
      <c r="A1305" t="s">
        <v>1387</v>
      </c>
      <c r="B1305" s="1">
        <v>45685</v>
      </c>
      <c r="C1305" t="s">
        <v>33</v>
      </c>
      <c r="D1305" t="s">
        <v>41</v>
      </c>
      <c r="E1305" t="s">
        <v>56</v>
      </c>
      <c r="F1305" t="s">
        <v>49</v>
      </c>
      <c r="G1305" t="s">
        <v>25</v>
      </c>
      <c r="H1305" t="s">
        <v>66</v>
      </c>
      <c r="I1305" t="s">
        <v>27</v>
      </c>
      <c r="J1305">
        <v>3.4</v>
      </c>
      <c r="K1305">
        <v>48</v>
      </c>
      <c r="L1305" t="s">
        <v>28</v>
      </c>
      <c r="M1305">
        <v>0</v>
      </c>
      <c r="N1305">
        <v>5</v>
      </c>
      <c r="O1305">
        <v>450</v>
      </c>
      <c r="P1305">
        <v>1530</v>
      </c>
      <c r="Q1305" t="s">
        <v>64</v>
      </c>
      <c r="R1305">
        <v>1</v>
      </c>
      <c r="S1305" t="s">
        <v>58</v>
      </c>
      <c r="T1305" t="s">
        <v>38</v>
      </c>
      <c r="U1305" t="str">
        <f>TRIM(CLEAN(tbl_Operations[[#This Row],[Location]]))</f>
        <v>Bengaluru</v>
      </c>
      <c r="V1305" t="str">
        <f>TRIM(CLEAN(tbl_Operations[[#This Row],[Channel]]))</f>
        <v>Email</v>
      </c>
      <c r="W1305" t="str">
        <f t="shared" si="100"/>
        <v>Vendor Query</v>
      </c>
      <c r="X1305" t="str">
        <f t="shared" si="101"/>
        <v>It</v>
      </c>
      <c r="Y1305" t="str">
        <f t="shared" si="102"/>
        <v>Within SLA</v>
      </c>
      <c r="Z1305" t="str">
        <f t="shared" si="103"/>
        <v>Normal</v>
      </c>
      <c r="AA1305" t="str" cm="1">
        <f t="array" ref="AA1305">_xlfn.IFS(
J1305&lt;=K1305*0.5,"Excellent",
J1305&lt;=K1305,"Good",
J1305&lt;=K1305*1.5,"At Risk",
TRUE,"Critical"
)</f>
        <v>Excellent</v>
      </c>
      <c r="AB1305" t="str">
        <f t="shared" si="104"/>
        <v>No Rework</v>
      </c>
    </row>
    <row r="1306" spans="1:28" x14ac:dyDescent="0.3">
      <c r="A1306" t="s">
        <v>1388</v>
      </c>
      <c r="B1306" s="1">
        <v>45908</v>
      </c>
      <c r="C1306" t="s">
        <v>91</v>
      </c>
      <c r="D1306" t="s">
        <v>60</v>
      </c>
      <c r="E1306" t="s">
        <v>78</v>
      </c>
      <c r="F1306" t="s">
        <v>61</v>
      </c>
      <c r="G1306" t="s">
        <v>62</v>
      </c>
      <c r="H1306" t="s">
        <v>66</v>
      </c>
      <c r="I1306" t="s">
        <v>27</v>
      </c>
      <c r="J1306">
        <v>16.399999999999999</v>
      </c>
      <c r="K1306">
        <v>12</v>
      </c>
      <c r="L1306" t="s">
        <v>63</v>
      </c>
      <c r="M1306">
        <v>0</v>
      </c>
      <c r="N1306">
        <v>4.5999999999999996</v>
      </c>
      <c r="O1306">
        <v>350</v>
      </c>
      <c r="P1306">
        <v>5740</v>
      </c>
      <c r="Q1306" t="s">
        <v>83</v>
      </c>
      <c r="R1306">
        <v>9</v>
      </c>
      <c r="S1306" t="s">
        <v>37</v>
      </c>
      <c r="T1306" t="s">
        <v>31</v>
      </c>
      <c r="U1306" t="str">
        <f>TRIM(CLEAN(tbl_Operations[[#This Row],[Location]]))</f>
        <v>Pune</v>
      </c>
      <c r="V1306" t="str">
        <f>TRIM(CLEAN(tbl_Operations[[#This Row],[Channel]]))</f>
        <v>Teams</v>
      </c>
      <c r="W1306" t="str">
        <f t="shared" si="100"/>
        <v>Access Request</v>
      </c>
      <c r="X1306" t="str">
        <f t="shared" si="101"/>
        <v>Operations</v>
      </c>
      <c r="Y1306" t="str">
        <f t="shared" si="102"/>
        <v>SLA Breach</v>
      </c>
      <c r="Z1306" t="str">
        <f t="shared" si="103"/>
        <v>Normal</v>
      </c>
      <c r="AA1306" t="str" cm="1">
        <f t="array" ref="AA1306">_xlfn.IFS(
J1306&lt;=K1306*0.5,"Excellent",
J1306&lt;=K1306,"Good",
J1306&lt;=K1306*1.5,"At Risk",
TRUE,"Critical"
)</f>
        <v>At Risk</v>
      </c>
      <c r="AB1306" t="str">
        <f t="shared" si="104"/>
        <v>No Rework</v>
      </c>
    </row>
    <row r="1307" spans="1:28" x14ac:dyDescent="0.3">
      <c r="A1307" t="s">
        <v>1389</v>
      </c>
      <c r="B1307" s="1">
        <v>45692</v>
      </c>
      <c r="C1307" t="s">
        <v>21</v>
      </c>
      <c r="D1307" t="s">
        <v>34</v>
      </c>
      <c r="E1307" t="s">
        <v>70</v>
      </c>
      <c r="F1307" t="s">
        <v>49</v>
      </c>
      <c r="G1307" t="s">
        <v>25</v>
      </c>
      <c r="H1307" t="s">
        <v>50</v>
      </c>
      <c r="I1307" t="s">
        <v>27</v>
      </c>
      <c r="J1307">
        <v>31.1</v>
      </c>
      <c r="K1307">
        <v>48</v>
      </c>
      <c r="L1307" t="s">
        <v>28</v>
      </c>
      <c r="M1307">
        <v>2</v>
      </c>
      <c r="N1307">
        <v>3.6</v>
      </c>
      <c r="O1307">
        <v>320</v>
      </c>
      <c r="P1307">
        <v>9952</v>
      </c>
      <c r="Q1307" t="s">
        <v>57</v>
      </c>
      <c r="R1307">
        <v>2</v>
      </c>
      <c r="S1307" t="s">
        <v>58</v>
      </c>
      <c r="T1307" t="s">
        <v>38</v>
      </c>
      <c r="U1307" t="str">
        <f>TRIM(CLEAN(tbl_Operations[[#This Row],[Location]]))</f>
        <v>Mumbai</v>
      </c>
      <c r="V1307" t="str">
        <f>TRIM(CLEAN(tbl_Operations[[#This Row],[Channel]]))</f>
        <v>Email</v>
      </c>
      <c r="W1307" t="str">
        <f t="shared" si="100"/>
        <v>Data Correction</v>
      </c>
      <c r="X1307" t="str">
        <f t="shared" si="101"/>
        <v>Customer Support</v>
      </c>
      <c r="Y1307" t="str">
        <f t="shared" si="102"/>
        <v>Within SLA</v>
      </c>
      <c r="Z1307" t="str">
        <f t="shared" si="103"/>
        <v>Normal</v>
      </c>
      <c r="AA1307" t="str" cm="1">
        <f t="array" ref="AA1307">_xlfn.IFS(
J1307&lt;=K1307*0.5,"Excellent",
J1307&lt;=K1307,"Good",
J1307&lt;=K1307*1.5,"At Risk",
TRUE,"Critical"
)</f>
        <v>Good</v>
      </c>
      <c r="AB1307" t="str">
        <f t="shared" si="104"/>
        <v>Reworked</v>
      </c>
    </row>
    <row r="1308" spans="1:28" x14ac:dyDescent="0.3">
      <c r="A1308" t="s">
        <v>1390</v>
      </c>
      <c r="B1308" s="1">
        <v>45915</v>
      </c>
      <c r="C1308" t="s">
        <v>95</v>
      </c>
      <c r="D1308" t="s">
        <v>22</v>
      </c>
      <c r="E1308" t="s">
        <v>23</v>
      </c>
      <c r="F1308" t="s">
        <v>24</v>
      </c>
      <c r="G1308" t="s">
        <v>25</v>
      </c>
      <c r="H1308" t="s">
        <v>75</v>
      </c>
      <c r="I1308" t="s">
        <v>27</v>
      </c>
      <c r="J1308">
        <v>21.5</v>
      </c>
      <c r="K1308">
        <v>24</v>
      </c>
      <c r="L1308" t="s">
        <v>28</v>
      </c>
      <c r="M1308">
        <v>1</v>
      </c>
      <c r="N1308">
        <v>3.6</v>
      </c>
      <c r="O1308">
        <v>400</v>
      </c>
      <c r="P1308">
        <v>8600</v>
      </c>
      <c r="Q1308" t="s">
        <v>83</v>
      </c>
      <c r="R1308">
        <v>9</v>
      </c>
      <c r="S1308" t="s">
        <v>37</v>
      </c>
      <c r="T1308" t="s">
        <v>31</v>
      </c>
      <c r="U1308" t="str">
        <f>TRIM(CLEAN(tbl_Operations[[#This Row],[Location]]))</f>
        <v>Noida</v>
      </c>
      <c r="V1308" t="str">
        <f>TRIM(CLEAN(tbl_Operations[[#This Row],[Channel]]))</f>
        <v>Email</v>
      </c>
      <c r="W1308" t="str">
        <f t="shared" si="100"/>
        <v>Invoice Query</v>
      </c>
      <c r="X1308" t="str">
        <f t="shared" si="101"/>
        <v>Sales</v>
      </c>
      <c r="Y1308" t="str">
        <f t="shared" si="102"/>
        <v>Within SLA</v>
      </c>
      <c r="Z1308" t="str">
        <f t="shared" si="103"/>
        <v>Normal</v>
      </c>
      <c r="AA1308" t="str" cm="1">
        <f t="array" ref="AA1308">_xlfn.IFS(
J1308&lt;=K1308*0.5,"Excellent",
J1308&lt;=K1308,"Good",
J1308&lt;=K1308*1.5,"At Risk",
TRUE,"Critical"
)</f>
        <v>Good</v>
      </c>
      <c r="AB1308" t="str">
        <f t="shared" si="104"/>
        <v>Reworked</v>
      </c>
    </row>
    <row r="1309" spans="1:28" x14ac:dyDescent="0.3">
      <c r="A1309" t="s">
        <v>1391</v>
      </c>
      <c r="B1309" s="1">
        <v>45716</v>
      </c>
      <c r="C1309" t="s">
        <v>77</v>
      </c>
      <c r="D1309" t="s">
        <v>34</v>
      </c>
      <c r="E1309" t="s">
        <v>35</v>
      </c>
      <c r="F1309" t="s">
        <v>49</v>
      </c>
      <c r="G1309" t="s">
        <v>25</v>
      </c>
      <c r="H1309" t="s">
        <v>66</v>
      </c>
      <c r="I1309" t="s">
        <v>27</v>
      </c>
      <c r="J1309">
        <v>12</v>
      </c>
      <c r="K1309">
        <v>48</v>
      </c>
      <c r="L1309" t="s">
        <v>28</v>
      </c>
      <c r="M1309">
        <v>0</v>
      </c>
      <c r="N1309">
        <v>4.8</v>
      </c>
      <c r="O1309">
        <v>350</v>
      </c>
      <c r="P1309">
        <v>4200</v>
      </c>
      <c r="Q1309" t="s">
        <v>57</v>
      </c>
      <c r="R1309">
        <v>2</v>
      </c>
      <c r="S1309" t="s">
        <v>58</v>
      </c>
      <c r="T1309" t="s">
        <v>45</v>
      </c>
      <c r="U1309" t="str">
        <f>TRIM(CLEAN(tbl_Operations[[#This Row],[Location]]))</f>
        <v>Mumbai</v>
      </c>
      <c r="V1309" t="str">
        <f>TRIM(CLEAN(tbl_Operations[[#This Row],[Channel]]))</f>
        <v>Email</v>
      </c>
      <c r="W1309" t="str">
        <f t="shared" si="100"/>
        <v>Employee Query</v>
      </c>
      <c r="X1309" t="str">
        <f t="shared" si="101"/>
        <v>Finance</v>
      </c>
      <c r="Y1309" t="str">
        <f t="shared" si="102"/>
        <v>Within SLA</v>
      </c>
      <c r="Z1309" t="str">
        <f t="shared" si="103"/>
        <v>Normal</v>
      </c>
      <c r="AA1309" t="str" cm="1">
        <f t="array" ref="AA1309">_xlfn.IFS(
J1309&lt;=K1309*0.5,"Excellent",
J1309&lt;=K1309,"Good",
J1309&lt;=K1309*1.5,"At Risk",
TRUE,"Critical"
)</f>
        <v>Excellent</v>
      </c>
      <c r="AB1309" t="str">
        <f t="shared" si="104"/>
        <v>No Rework</v>
      </c>
    </row>
    <row r="1310" spans="1:28" x14ac:dyDescent="0.3">
      <c r="A1310" t="s">
        <v>1392</v>
      </c>
      <c r="B1310" s="1">
        <v>45842</v>
      </c>
      <c r="C1310" t="s">
        <v>77</v>
      </c>
      <c r="D1310" t="s">
        <v>41</v>
      </c>
      <c r="E1310" t="s">
        <v>74</v>
      </c>
      <c r="F1310" t="s">
        <v>24</v>
      </c>
      <c r="G1310" t="s">
        <v>42</v>
      </c>
      <c r="H1310" t="s">
        <v>43</v>
      </c>
      <c r="I1310" t="s">
        <v>27</v>
      </c>
      <c r="J1310">
        <v>20.6</v>
      </c>
      <c r="K1310">
        <v>24</v>
      </c>
      <c r="L1310" t="s">
        <v>28</v>
      </c>
      <c r="M1310">
        <v>0</v>
      </c>
      <c r="N1310">
        <v>5</v>
      </c>
      <c r="O1310">
        <v>450</v>
      </c>
      <c r="P1310">
        <v>9270</v>
      </c>
      <c r="Q1310" t="s">
        <v>114</v>
      </c>
      <c r="R1310">
        <v>7</v>
      </c>
      <c r="S1310" t="s">
        <v>37</v>
      </c>
      <c r="T1310" t="s">
        <v>45</v>
      </c>
      <c r="U1310" t="str">
        <f>TRIM(CLEAN(tbl_Operations[[#This Row],[Location]]))</f>
        <v>Bengaluru</v>
      </c>
      <c r="V1310" t="str">
        <f>TRIM(CLEAN(tbl_Operations[[#This Row],[Channel]]))</f>
        <v>Portal</v>
      </c>
      <c r="W1310" t="str">
        <f t="shared" si="100"/>
        <v>System Issue</v>
      </c>
      <c r="X1310" t="str">
        <f t="shared" si="101"/>
        <v>Finance</v>
      </c>
      <c r="Y1310" t="str">
        <f t="shared" si="102"/>
        <v>Within SLA</v>
      </c>
      <c r="Z1310" t="str">
        <f t="shared" si="103"/>
        <v>Normal</v>
      </c>
      <c r="AA1310" t="str" cm="1">
        <f t="array" ref="AA1310">_xlfn.IFS(
J1310&lt;=K1310*0.5,"Excellent",
J1310&lt;=K1310,"Good",
J1310&lt;=K1310*1.5,"At Risk",
TRUE,"Critical"
)</f>
        <v>Good</v>
      </c>
      <c r="AB1310" t="str">
        <f t="shared" si="104"/>
        <v>No Rework</v>
      </c>
    </row>
    <row r="1311" spans="1:28" x14ac:dyDescent="0.3">
      <c r="A1311" t="s">
        <v>1393</v>
      </c>
      <c r="B1311" s="1">
        <v>45773</v>
      </c>
      <c r="C1311" t="s">
        <v>95</v>
      </c>
      <c r="D1311" t="s">
        <v>22</v>
      </c>
      <c r="E1311" t="s">
        <v>48</v>
      </c>
      <c r="F1311" t="s">
        <v>24</v>
      </c>
      <c r="G1311" t="s">
        <v>25</v>
      </c>
      <c r="H1311" t="s">
        <v>66</v>
      </c>
      <c r="I1311" t="s">
        <v>27</v>
      </c>
      <c r="J1311">
        <v>25</v>
      </c>
      <c r="K1311">
        <v>24</v>
      </c>
      <c r="L1311" t="s">
        <v>63</v>
      </c>
      <c r="M1311">
        <v>0</v>
      </c>
      <c r="N1311">
        <v>4.9000000000000004</v>
      </c>
      <c r="O1311">
        <v>320</v>
      </c>
      <c r="P1311">
        <v>8000</v>
      </c>
      <c r="Q1311" t="s">
        <v>89</v>
      </c>
      <c r="R1311">
        <v>4</v>
      </c>
      <c r="S1311" t="s">
        <v>30</v>
      </c>
      <c r="T1311" t="s">
        <v>68</v>
      </c>
      <c r="U1311" t="str">
        <f>TRIM(CLEAN(tbl_Operations[[#This Row],[Location]]))</f>
        <v>Noida</v>
      </c>
      <c r="V1311" t="str">
        <f>TRIM(CLEAN(tbl_Operations[[#This Row],[Channel]]))</f>
        <v>Email</v>
      </c>
      <c r="W1311" t="str">
        <f t="shared" si="100"/>
        <v>Compliance Request</v>
      </c>
      <c r="X1311" t="str">
        <f t="shared" si="101"/>
        <v>Sales</v>
      </c>
      <c r="Y1311" t="str">
        <f t="shared" si="102"/>
        <v>SLA Breach</v>
      </c>
      <c r="Z1311" t="str">
        <f t="shared" si="103"/>
        <v>Normal</v>
      </c>
      <c r="AA1311" t="str" cm="1">
        <f t="array" ref="AA1311">_xlfn.IFS(
J1311&lt;=K1311*0.5,"Excellent",
J1311&lt;=K1311,"Good",
J1311&lt;=K1311*1.5,"At Risk",
TRUE,"Critical"
)</f>
        <v>At Risk</v>
      </c>
      <c r="AB1311" t="str">
        <f t="shared" si="104"/>
        <v>No Rework</v>
      </c>
    </row>
    <row r="1312" spans="1:28" x14ac:dyDescent="0.3">
      <c r="A1312" t="s">
        <v>1394</v>
      </c>
      <c r="B1312" s="1">
        <v>45909</v>
      </c>
      <c r="C1312" t="s">
        <v>21</v>
      </c>
      <c r="D1312" t="s">
        <v>73</v>
      </c>
      <c r="E1312" t="s">
        <v>23</v>
      </c>
      <c r="F1312" t="s">
        <v>24</v>
      </c>
      <c r="G1312" t="s">
        <v>25</v>
      </c>
      <c r="H1312" t="s">
        <v>26</v>
      </c>
      <c r="I1312" t="s">
        <v>27</v>
      </c>
      <c r="J1312">
        <v>13.1</v>
      </c>
      <c r="K1312">
        <v>24</v>
      </c>
      <c r="L1312" t="s">
        <v>28</v>
      </c>
      <c r="M1312">
        <v>0</v>
      </c>
      <c r="N1312">
        <v>5</v>
      </c>
      <c r="O1312">
        <v>280</v>
      </c>
      <c r="P1312">
        <v>3668</v>
      </c>
      <c r="Q1312" t="s">
        <v>83</v>
      </c>
      <c r="R1312">
        <v>9</v>
      </c>
      <c r="S1312" t="s">
        <v>37</v>
      </c>
      <c r="T1312" t="s">
        <v>38</v>
      </c>
      <c r="U1312" t="str">
        <f>TRIM(CLEAN(tbl_Operations[[#This Row],[Location]]))</f>
        <v>Chennai</v>
      </c>
      <c r="V1312" t="str">
        <f>TRIM(CLEAN(tbl_Operations[[#This Row],[Channel]]))</f>
        <v>Email</v>
      </c>
      <c r="W1312" t="str">
        <f t="shared" si="100"/>
        <v>Invoice Query</v>
      </c>
      <c r="X1312" t="str">
        <f t="shared" si="101"/>
        <v>Customer Support</v>
      </c>
      <c r="Y1312" t="str">
        <f t="shared" si="102"/>
        <v>Within SLA</v>
      </c>
      <c r="Z1312" t="str">
        <f t="shared" si="103"/>
        <v>Normal</v>
      </c>
      <c r="AA1312" t="str" cm="1">
        <f t="array" ref="AA1312">_xlfn.IFS(
J1312&lt;=K1312*0.5,"Excellent",
J1312&lt;=K1312,"Good",
J1312&lt;=K1312*1.5,"At Risk",
TRUE,"Critical"
)</f>
        <v>Good</v>
      </c>
      <c r="AB1312" t="str">
        <f t="shared" si="104"/>
        <v>No Rework</v>
      </c>
    </row>
    <row r="1313" spans="1:28" x14ac:dyDescent="0.3">
      <c r="A1313" t="s">
        <v>1395</v>
      </c>
      <c r="B1313" s="1">
        <v>45925</v>
      </c>
      <c r="C1313" t="s">
        <v>33</v>
      </c>
      <c r="D1313" t="s">
        <v>47</v>
      </c>
      <c r="E1313" t="s">
        <v>56</v>
      </c>
      <c r="F1313" t="s">
        <v>24</v>
      </c>
      <c r="G1313" t="s">
        <v>42</v>
      </c>
      <c r="H1313" t="s">
        <v>50</v>
      </c>
      <c r="I1313" t="s">
        <v>88</v>
      </c>
      <c r="J1313">
        <v>57</v>
      </c>
      <c r="K1313">
        <v>24</v>
      </c>
      <c r="L1313" t="s">
        <v>63</v>
      </c>
      <c r="M1313">
        <v>2</v>
      </c>
      <c r="N1313">
        <v>3</v>
      </c>
      <c r="O1313">
        <v>320</v>
      </c>
      <c r="P1313">
        <v>18240</v>
      </c>
      <c r="Q1313" t="s">
        <v>83</v>
      </c>
      <c r="R1313">
        <v>9</v>
      </c>
      <c r="S1313" t="s">
        <v>37</v>
      </c>
      <c r="T1313" t="s">
        <v>84</v>
      </c>
      <c r="U1313" t="str">
        <f>TRIM(CLEAN(tbl_Operations[[#This Row],[Location]]))</f>
        <v>Gurugram</v>
      </c>
      <c r="V1313" t="str">
        <f>TRIM(CLEAN(tbl_Operations[[#This Row],[Channel]]))</f>
        <v>Portal</v>
      </c>
      <c r="W1313" t="str">
        <f t="shared" si="100"/>
        <v>Vendor Query</v>
      </c>
      <c r="X1313" t="str">
        <f t="shared" si="101"/>
        <v>It</v>
      </c>
      <c r="Y1313" t="str">
        <f t="shared" si="102"/>
        <v>SLA Breach</v>
      </c>
      <c r="Z1313" t="str">
        <f t="shared" si="103"/>
        <v>Normal</v>
      </c>
      <c r="AA1313" t="str" cm="1">
        <f t="array" ref="AA1313">_xlfn.IFS(
J1313&lt;=K1313*0.5,"Excellent",
J1313&lt;=K1313,"Good",
J1313&lt;=K1313*1.5,"At Risk",
TRUE,"Critical"
)</f>
        <v>Critical</v>
      </c>
      <c r="AB1313" t="str">
        <f t="shared" si="104"/>
        <v>Reworked</v>
      </c>
    </row>
    <row r="1314" spans="1:28" x14ac:dyDescent="0.3">
      <c r="A1314" t="s">
        <v>1396</v>
      </c>
      <c r="B1314" s="1">
        <v>45921</v>
      </c>
      <c r="C1314" t="s">
        <v>54</v>
      </c>
      <c r="D1314" t="s">
        <v>47</v>
      </c>
      <c r="E1314" t="s">
        <v>78</v>
      </c>
      <c r="F1314" t="s">
        <v>49</v>
      </c>
      <c r="G1314" t="s">
        <v>25</v>
      </c>
      <c r="H1314" t="s">
        <v>75</v>
      </c>
      <c r="I1314" t="s">
        <v>27</v>
      </c>
      <c r="J1314">
        <v>25.5</v>
      </c>
      <c r="K1314">
        <v>48</v>
      </c>
      <c r="L1314" t="s">
        <v>28</v>
      </c>
      <c r="M1314">
        <v>0</v>
      </c>
      <c r="N1314">
        <v>4.4000000000000004</v>
      </c>
      <c r="O1314">
        <v>350</v>
      </c>
      <c r="P1314">
        <v>8925</v>
      </c>
      <c r="Q1314" t="s">
        <v>83</v>
      </c>
      <c r="R1314">
        <v>9</v>
      </c>
      <c r="S1314" t="s">
        <v>37</v>
      </c>
      <c r="T1314" t="s">
        <v>102</v>
      </c>
      <c r="U1314" t="str">
        <f>TRIM(CLEAN(tbl_Operations[[#This Row],[Location]]))</f>
        <v>Gurugram</v>
      </c>
      <c r="V1314" t="str">
        <f>TRIM(CLEAN(tbl_Operations[[#This Row],[Channel]]))</f>
        <v>Email</v>
      </c>
      <c r="W1314" t="str">
        <f t="shared" si="100"/>
        <v>Access Request</v>
      </c>
      <c r="X1314" t="str">
        <f t="shared" si="101"/>
        <v>Hr</v>
      </c>
      <c r="Y1314" t="str">
        <f t="shared" si="102"/>
        <v>Within SLA</v>
      </c>
      <c r="Z1314" t="str">
        <f t="shared" si="103"/>
        <v>Normal</v>
      </c>
      <c r="AA1314" t="str" cm="1">
        <f t="array" ref="AA1314">_xlfn.IFS(
J1314&lt;=K1314*0.5,"Excellent",
J1314&lt;=K1314,"Good",
J1314&lt;=K1314*1.5,"At Risk",
TRUE,"Critical"
)</f>
        <v>Good</v>
      </c>
      <c r="AB1314" t="str">
        <f t="shared" si="104"/>
        <v>No Rework</v>
      </c>
    </row>
    <row r="1315" spans="1:28" x14ac:dyDescent="0.3">
      <c r="A1315" t="s">
        <v>1397</v>
      </c>
      <c r="B1315" s="1">
        <v>45757</v>
      </c>
      <c r="C1315" t="s">
        <v>77</v>
      </c>
      <c r="D1315" t="s">
        <v>41</v>
      </c>
      <c r="E1315" t="s">
        <v>74</v>
      </c>
      <c r="F1315" t="s">
        <v>24</v>
      </c>
      <c r="G1315" t="s">
        <v>25</v>
      </c>
      <c r="H1315" t="s">
        <v>43</v>
      </c>
      <c r="I1315" t="s">
        <v>27</v>
      </c>
      <c r="J1315">
        <v>10.9</v>
      </c>
      <c r="K1315">
        <v>24</v>
      </c>
      <c r="L1315" t="s">
        <v>28</v>
      </c>
      <c r="M1315">
        <v>2</v>
      </c>
      <c r="N1315">
        <v>4.5</v>
      </c>
      <c r="O1315">
        <v>400</v>
      </c>
      <c r="P1315">
        <v>4360</v>
      </c>
      <c r="Q1315" t="s">
        <v>89</v>
      </c>
      <c r="R1315">
        <v>4</v>
      </c>
      <c r="S1315" t="s">
        <v>30</v>
      </c>
      <c r="T1315" t="s">
        <v>84</v>
      </c>
      <c r="U1315" t="str">
        <f>TRIM(CLEAN(tbl_Operations[[#This Row],[Location]]))</f>
        <v>Bengaluru</v>
      </c>
      <c r="V1315" t="str">
        <f>TRIM(CLEAN(tbl_Operations[[#This Row],[Channel]]))</f>
        <v>Email</v>
      </c>
      <c r="W1315" t="str">
        <f t="shared" si="100"/>
        <v>System Issue</v>
      </c>
      <c r="X1315" t="str">
        <f t="shared" si="101"/>
        <v>Finance</v>
      </c>
      <c r="Y1315" t="str">
        <f t="shared" si="102"/>
        <v>Within SLA</v>
      </c>
      <c r="Z1315" t="str">
        <f t="shared" si="103"/>
        <v>Normal</v>
      </c>
      <c r="AA1315" t="str" cm="1">
        <f t="array" ref="AA1315">_xlfn.IFS(
J1315&lt;=K1315*0.5,"Excellent",
J1315&lt;=K1315,"Good",
J1315&lt;=K1315*1.5,"At Risk",
TRUE,"Critical"
)</f>
        <v>Excellent</v>
      </c>
      <c r="AB1315" t="str">
        <f t="shared" si="104"/>
        <v>Reworked</v>
      </c>
    </row>
    <row r="1316" spans="1:28" x14ac:dyDescent="0.3">
      <c r="A1316" t="s">
        <v>1398</v>
      </c>
      <c r="B1316" s="1">
        <v>45817</v>
      </c>
      <c r="C1316" t="s">
        <v>21</v>
      </c>
      <c r="D1316" t="s">
        <v>73</v>
      </c>
      <c r="E1316" t="s">
        <v>92</v>
      </c>
      <c r="F1316" t="s">
        <v>24</v>
      </c>
      <c r="G1316" t="s">
        <v>25</v>
      </c>
      <c r="H1316" t="s">
        <v>66</v>
      </c>
      <c r="I1316" t="s">
        <v>27</v>
      </c>
      <c r="J1316">
        <v>22.4</v>
      </c>
      <c r="K1316">
        <v>24</v>
      </c>
      <c r="L1316" t="s">
        <v>28</v>
      </c>
      <c r="M1316">
        <v>0</v>
      </c>
      <c r="N1316">
        <v>4.3</v>
      </c>
      <c r="O1316">
        <v>280</v>
      </c>
      <c r="P1316">
        <v>6272</v>
      </c>
      <c r="Q1316" t="s">
        <v>29</v>
      </c>
      <c r="R1316">
        <v>6</v>
      </c>
      <c r="S1316" t="s">
        <v>30</v>
      </c>
      <c r="T1316" t="s">
        <v>31</v>
      </c>
      <c r="U1316" t="str">
        <f>TRIM(CLEAN(tbl_Operations[[#This Row],[Location]]))</f>
        <v>Chennai</v>
      </c>
      <c r="V1316" t="str">
        <f>TRIM(CLEAN(tbl_Operations[[#This Row],[Channel]]))</f>
        <v>Email</v>
      </c>
      <c r="W1316" t="str">
        <f t="shared" si="100"/>
        <v>Report Request</v>
      </c>
      <c r="X1316" t="str">
        <f t="shared" si="101"/>
        <v>Customer Support</v>
      </c>
      <c r="Y1316" t="str">
        <f t="shared" si="102"/>
        <v>Within SLA</v>
      </c>
      <c r="Z1316" t="str">
        <f t="shared" si="103"/>
        <v>Normal</v>
      </c>
      <c r="AA1316" t="str" cm="1">
        <f t="array" ref="AA1316">_xlfn.IFS(
J1316&lt;=K1316*0.5,"Excellent",
J1316&lt;=K1316,"Good",
J1316&lt;=K1316*1.5,"At Risk",
TRUE,"Critical"
)</f>
        <v>Good</v>
      </c>
      <c r="AB1316" t="str">
        <f t="shared" si="104"/>
        <v>No Rework</v>
      </c>
    </row>
    <row r="1317" spans="1:28" x14ac:dyDescent="0.3">
      <c r="A1317" t="s">
        <v>1399</v>
      </c>
      <c r="B1317" s="1">
        <v>45952</v>
      </c>
      <c r="C1317" t="s">
        <v>21</v>
      </c>
      <c r="D1317" t="s">
        <v>73</v>
      </c>
      <c r="E1317" t="s">
        <v>92</v>
      </c>
      <c r="F1317" t="s">
        <v>24</v>
      </c>
      <c r="G1317" t="s">
        <v>62</v>
      </c>
      <c r="H1317" t="s">
        <v>43</v>
      </c>
      <c r="I1317" t="s">
        <v>88</v>
      </c>
      <c r="J1317">
        <v>10.9</v>
      </c>
      <c r="K1317">
        <v>24</v>
      </c>
      <c r="L1317" t="s">
        <v>28</v>
      </c>
      <c r="M1317">
        <v>1</v>
      </c>
      <c r="N1317">
        <v>4.4000000000000004</v>
      </c>
      <c r="O1317">
        <v>280</v>
      </c>
      <c r="P1317">
        <v>3052</v>
      </c>
      <c r="Q1317" t="s">
        <v>51</v>
      </c>
      <c r="R1317">
        <v>10</v>
      </c>
      <c r="S1317" t="s">
        <v>52</v>
      </c>
      <c r="T1317" t="s">
        <v>86</v>
      </c>
      <c r="U1317" t="str">
        <f>TRIM(CLEAN(tbl_Operations[[#This Row],[Location]]))</f>
        <v>Chennai</v>
      </c>
      <c r="V1317" t="str">
        <f>TRIM(CLEAN(tbl_Operations[[#This Row],[Channel]]))</f>
        <v>Teams</v>
      </c>
      <c r="W1317" t="str">
        <f t="shared" si="100"/>
        <v>Report Request</v>
      </c>
      <c r="X1317" t="str">
        <f t="shared" si="101"/>
        <v>Customer Support</v>
      </c>
      <c r="Y1317" t="str">
        <f t="shared" si="102"/>
        <v>Within SLA</v>
      </c>
      <c r="Z1317" t="str">
        <f t="shared" si="103"/>
        <v>Normal</v>
      </c>
      <c r="AA1317" t="str" cm="1">
        <f t="array" ref="AA1317">_xlfn.IFS(
J1317&lt;=K1317*0.5,"Excellent",
J1317&lt;=K1317,"Good",
J1317&lt;=K1317*1.5,"At Risk",
TRUE,"Critical"
)</f>
        <v>Excellent</v>
      </c>
      <c r="AB1317" t="str">
        <f t="shared" si="104"/>
        <v>Reworked</v>
      </c>
    </row>
    <row r="1318" spans="1:28" x14ac:dyDescent="0.3">
      <c r="A1318" t="s">
        <v>1400</v>
      </c>
      <c r="B1318" s="1">
        <v>45693</v>
      </c>
      <c r="C1318" t="s">
        <v>77</v>
      </c>
      <c r="D1318" t="s">
        <v>34</v>
      </c>
      <c r="E1318" t="s">
        <v>92</v>
      </c>
      <c r="F1318" t="s">
        <v>24</v>
      </c>
      <c r="G1318" t="s">
        <v>42</v>
      </c>
      <c r="H1318" t="s">
        <v>26</v>
      </c>
      <c r="I1318" t="s">
        <v>88</v>
      </c>
      <c r="J1318">
        <v>5.4</v>
      </c>
      <c r="K1318">
        <v>24</v>
      </c>
      <c r="L1318" t="s">
        <v>28</v>
      </c>
      <c r="M1318">
        <v>4</v>
      </c>
      <c r="N1318">
        <v>3.8</v>
      </c>
      <c r="O1318">
        <v>280</v>
      </c>
      <c r="P1318">
        <v>1512</v>
      </c>
      <c r="Q1318" t="s">
        <v>57</v>
      </c>
      <c r="R1318">
        <v>2</v>
      </c>
      <c r="S1318" t="s">
        <v>58</v>
      </c>
      <c r="T1318" t="s">
        <v>86</v>
      </c>
      <c r="U1318" t="str">
        <f>TRIM(CLEAN(tbl_Operations[[#This Row],[Location]]))</f>
        <v>Mumbai</v>
      </c>
      <c r="V1318" t="str">
        <f>TRIM(CLEAN(tbl_Operations[[#This Row],[Channel]]))</f>
        <v>Portal</v>
      </c>
      <c r="W1318" t="str">
        <f t="shared" si="100"/>
        <v>Report Request</v>
      </c>
      <c r="X1318" t="str">
        <f t="shared" si="101"/>
        <v>Finance</v>
      </c>
      <c r="Y1318" t="str">
        <f t="shared" si="102"/>
        <v>Within SLA</v>
      </c>
      <c r="Z1318" t="str">
        <f t="shared" si="103"/>
        <v>Normal</v>
      </c>
      <c r="AA1318" t="str" cm="1">
        <f t="array" ref="AA1318">_xlfn.IFS(
J1318&lt;=K1318*0.5,"Excellent",
J1318&lt;=K1318,"Good",
J1318&lt;=K1318*1.5,"At Risk",
TRUE,"Critical"
)</f>
        <v>Excellent</v>
      </c>
      <c r="AB1318" t="str">
        <f t="shared" si="104"/>
        <v>Reworked</v>
      </c>
    </row>
    <row r="1319" spans="1:28" x14ac:dyDescent="0.3">
      <c r="A1319" t="s">
        <v>1401</v>
      </c>
      <c r="B1319" s="1">
        <v>45835</v>
      </c>
      <c r="C1319" t="s">
        <v>77</v>
      </c>
      <c r="D1319" t="s">
        <v>22</v>
      </c>
      <c r="E1319" t="s">
        <v>48</v>
      </c>
      <c r="F1319" t="s">
        <v>49</v>
      </c>
      <c r="G1319" t="s">
        <v>42</v>
      </c>
      <c r="H1319" t="s">
        <v>26</v>
      </c>
      <c r="I1319" t="s">
        <v>27</v>
      </c>
      <c r="J1319">
        <v>17.8</v>
      </c>
      <c r="K1319">
        <v>48</v>
      </c>
      <c r="L1319" t="s">
        <v>28</v>
      </c>
      <c r="M1319">
        <v>2</v>
      </c>
      <c r="N1319">
        <v>3.5</v>
      </c>
      <c r="O1319">
        <v>350</v>
      </c>
      <c r="P1319">
        <v>6230</v>
      </c>
      <c r="Q1319" t="s">
        <v>29</v>
      </c>
      <c r="R1319">
        <v>6</v>
      </c>
      <c r="S1319" t="s">
        <v>30</v>
      </c>
      <c r="T1319" t="s">
        <v>45</v>
      </c>
      <c r="U1319" t="str">
        <f>TRIM(CLEAN(tbl_Operations[[#This Row],[Location]]))</f>
        <v>Noida</v>
      </c>
      <c r="V1319" t="str">
        <f>TRIM(CLEAN(tbl_Operations[[#This Row],[Channel]]))</f>
        <v>Portal</v>
      </c>
      <c r="W1319" t="str">
        <f t="shared" si="100"/>
        <v>Compliance Request</v>
      </c>
      <c r="X1319" t="str">
        <f t="shared" si="101"/>
        <v>Finance</v>
      </c>
      <c r="Y1319" t="str">
        <f t="shared" si="102"/>
        <v>Within SLA</v>
      </c>
      <c r="Z1319" t="str">
        <f t="shared" si="103"/>
        <v>Normal</v>
      </c>
      <c r="AA1319" t="str" cm="1">
        <f t="array" ref="AA1319">_xlfn.IFS(
J1319&lt;=K1319*0.5,"Excellent",
J1319&lt;=K1319,"Good",
J1319&lt;=K1319*1.5,"At Risk",
TRUE,"Critical"
)</f>
        <v>Excellent</v>
      </c>
      <c r="AB1319" t="str">
        <f t="shared" si="104"/>
        <v>Reworked</v>
      </c>
    </row>
    <row r="1320" spans="1:28" x14ac:dyDescent="0.3">
      <c r="A1320" t="s">
        <v>1402</v>
      </c>
      <c r="B1320" s="1">
        <v>45897</v>
      </c>
      <c r="C1320" t="s">
        <v>54</v>
      </c>
      <c r="D1320" t="s">
        <v>60</v>
      </c>
      <c r="E1320" t="s">
        <v>35</v>
      </c>
      <c r="F1320" t="s">
        <v>49</v>
      </c>
      <c r="G1320" t="s">
        <v>25</v>
      </c>
      <c r="H1320" t="s">
        <v>75</v>
      </c>
      <c r="I1320" t="s">
        <v>27</v>
      </c>
      <c r="J1320">
        <v>3.1</v>
      </c>
      <c r="K1320">
        <v>48</v>
      </c>
      <c r="L1320" t="s">
        <v>28</v>
      </c>
      <c r="M1320">
        <v>1</v>
      </c>
      <c r="N1320">
        <v>4.4000000000000004</v>
      </c>
      <c r="O1320">
        <v>450</v>
      </c>
      <c r="P1320">
        <v>1395</v>
      </c>
      <c r="Q1320" t="s">
        <v>36</v>
      </c>
      <c r="R1320">
        <v>8</v>
      </c>
      <c r="S1320" t="s">
        <v>37</v>
      </c>
      <c r="T1320" t="s">
        <v>84</v>
      </c>
      <c r="U1320" t="str">
        <f>TRIM(CLEAN(tbl_Operations[[#This Row],[Location]]))</f>
        <v>Pune</v>
      </c>
      <c r="V1320" t="str">
        <f>TRIM(CLEAN(tbl_Operations[[#This Row],[Channel]]))</f>
        <v>Email</v>
      </c>
      <c r="W1320" t="str">
        <f t="shared" si="100"/>
        <v>Employee Query</v>
      </c>
      <c r="X1320" t="str">
        <f t="shared" si="101"/>
        <v>Hr</v>
      </c>
      <c r="Y1320" t="str">
        <f t="shared" si="102"/>
        <v>Within SLA</v>
      </c>
      <c r="Z1320" t="str">
        <f t="shared" si="103"/>
        <v>Normal</v>
      </c>
      <c r="AA1320" t="str" cm="1">
        <f t="array" ref="AA1320">_xlfn.IFS(
J1320&lt;=K1320*0.5,"Excellent",
J1320&lt;=K1320,"Good",
J1320&lt;=K1320*1.5,"At Risk",
TRUE,"Critical"
)</f>
        <v>Excellent</v>
      </c>
      <c r="AB1320" t="str">
        <f t="shared" si="104"/>
        <v>Reworked</v>
      </c>
    </row>
    <row r="1321" spans="1:28" x14ac:dyDescent="0.3">
      <c r="A1321" t="s">
        <v>1403</v>
      </c>
      <c r="B1321" s="1">
        <v>45957</v>
      </c>
      <c r="C1321" t="s">
        <v>54</v>
      </c>
      <c r="D1321" t="s">
        <v>22</v>
      </c>
      <c r="E1321" t="s">
        <v>78</v>
      </c>
      <c r="F1321" t="s">
        <v>24</v>
      </c>
      <c r="G1321" t="s">
        <v>81</v>
      </c>
      <c r="H1321" t="s">
        <v>26</v>
      </c>
      <c r="I1321" t="s">
        <v>27</v>
      </c>
      <c r="J1321">
        <v>21.5</v>
      </c>
      <c r="K1321">
        <v>24</v>
      </c>
      <c r="L1321" t="s">
        <v>28</v>
      </c>
      <c r="M1321">
        <v>0</v>
      </c>
      <c r="N1321">
        <v>4.4000000000000004</v>
      </c>
      <c r="O1321">
        <v>350</v>
      </c>
      <c r="P1321">
        <v>7525</v>
      </c>
      <c r="Q1321" t="s">
        <v>51</v>
      </c>
      <c r="R1321">
        <v>10</v>
      </c>
      <c r="S1321" t="s">
        <v>52</v>
      </c>
      <c r="T1321" t="s">
        <v>31</v>
      </c>
      <c r="U1321" t="str">
        <f>TRIM(CLEAN(tbl_Operations[[#This Row],[Location]]))</f>
        <v>Noida</v>
      </c>
      <c r="V1321" t="str">
        <f>TRIM(CLEAN(tbl_Operations[[#This Row],[Channel]]))</f>
        <v>Phone</v>
      </c>
      <c r="W1321" t="str">
        <f t="shared" si="100"/>
        <v>Access Request</v>
      </c>
      <c r="X1321" t="str">
        <f t="shared" si="101"/>
        <v>Hr</v>
      </c>
      <c r="Y1321" t="str">
        <f t="shared" si="102"/>
        <v>Within SLA</v>
      </c>
      <c r="Z1321" t="str">
        <f t="shared" si="103"/>
        <v>Normal</v>
      </c>
      <c r="AA1321" t="str" cm="1">
        <f t="array" ref="AA1321">_xlfn.IFS(
J1321&lt;=K1321*0.5,"Excellent",
J1321&lt;=K1321,"Good",
J1321&lt;=K1321*1.5,"At Risk",
TRUE,"Critical"
)</f>
        <v>Good</v>
      </c>
      <c r="AB1321" t="str">
        <f t="shared" si="104"/>
        <v>No Rework</v>
      </c>
    </row>
    <row r="1322" spans="1:28" x14ac:dyDescent="0.3">
      <c r="A1322" t="s">
        <v>1404</v>
      </c>
      <c r="B1322" s="1">
        <v>45760</v>
      </c>
      <c r="C1322" t="s">
        <v>40</v>
      </c>
      <c r="D1322" t="s">
        <v>73</v>
      </c>
      <c r="E1322" t="s">
        <v>5094</v>
      </c>
      <c r="F1322" t="s">
        <v>49</v>
      </c>
      <c r="G1322" t="s">
        <v>62</v>
      </c>
      <c r="H1322" t="s">
        <v>43</v>
      </c>
      <c r="I1322" t="s">
        <v>27</v>
      </c>
      <c r="J1322">
        <v>14.9</v>
      </c>
      <c r="K1322">
        <v>48</v>
      </c>
      <c r="L1322" t="s">
        <v>28</v>
      </c>
      <c r="M1322">
        <v>0</v>
      </c>
      <c r="N1322">
        <v>5</v>
      </c>
      <c r="O1322">
        <v>280</v>
      </c>
      <c r="P1322">
        <v>4172</v>
      </c>
      <c r="Q1322" t="s">
        <v>89</v>
      </c>
      <c r="R1322">
        <v>4</v>
      </c>
      <c r="S1322" t="s">
        <v>30</v>
      </c>
      <c r="T1322" t="s">
        <v>102</v>
      </c>
      <c r="U1322" t="str">
        <f>TRIM(CLEAN(tbl_Operations[[#This Row],[Location]]))</f>
        <v>Chennai</v>
      </c>
      <c r="V1322" t="str">
        <f>TRIM(CLEAN(tbl_Operations[[#This Row],[Channel]]))</f>
        <v>Teams</v>
      </c>
      <c r="W1322" t="str">
        <f t="shared" si="100"/>
        <v>Unknown</v>
      </c>
      <c r="X1322" t="str">
        <f t="shared" si="101"/>
        <v>Procurement</v>
      </c>
      <c r="Y1322" t="str">
        <f t="shared" si="102"/>
        <v>Within SLA</v>
      </c>
      <c r="Z1322" t="str">
        <f t="shared" si="103"/>
        <v>Normal</v>
      </c>
      <c r="AA1322" t="str" cm="1">
        <f t="array" ref="AA1322">_xlfn.IFS(
J1322&lt;=K1322*0.5,"Excellent",
J1322&lt;=K1322,"Good",
J1322&lt;=K1322*1.5,"At Risk",
TRUE,"Critical"
)</f>
        <v>Excellent</v>
      </c>
      <c r="AB1322" t="str">
        <f t="shared" si="104"/>
        <v>No Rework</v>
      </c>
    </row>
    <row r="1323" spans="1:28" x14ac:dyDescent="0.3">
      <c r="A1323" t="s">
        <v>1405</v>
      </c>
      <c r="B1323" s="1">
        <v>45907</v>
      </c>
      <c r="C1323" t="s">
        <v>95</v>
      </c>
      <c r="D1323" t="s">
        <v>34</v>
      </c>
      <c r="E1323" t="s">
        <v>74</v>
      </c>
      <c r="F1323" t="s">
        <v>49</v>
      </c>
      <c r="G1323" t="s">
        <v>25</v>
      </c>
      <c r="H1323" t="s">
        <v>26</v>
      </c>
      <c r="I1323" t="s">
        <v>27</v>
      </c>
      <c r="J1323">
        <v>12.5</v>
      </c>
      <c r="K1323">
        <v>48</v>
      </c>
      <c r="L1323" t="s">
        <v>28</v>
      </c>
      <c r="M1323">
        <v>0</v>
      </c>
      <c r="N1323">
        <v>4.9000000000000004</v>
      </c>
      <c r="O1323">
        <v>320</v>
      </c>
      <c r="P1323">
        <v>4000</v>
      </c>
      <c r="Q1323" t="s">
        <v>83</v>
      </c>
      <c r="R1323">
        <v>9</v>
      </c>
      <c r="S1323" t="s">
        <v>37</v>
      </c>
      <c r="T1323" t="s">
        <v>102</v>
      </c>
      <c r="U1323" t="str">
        <f>TRIM(CLEAN(tbl_Operations[[#This Row],[Location]]))</f>
        <v>Mumbai</v>
      </c>
      <c r="V1323" t="str">
        <f>TRIM(CLEAN(tbl_Operations[[#This Row],[Channel]]))</f>
        <v>Email</v>
      </c>
      <c r="W1323" t="str">
        <f t="shared" si="100"/>
        <v>System Issue</v>
      </c>
      <c r="X1323" t="str">
        <f t="shared" si="101"/>
        <v>Sales</v>
      </c>
      <c r="Y1323" t="str">
        <f t="shared" si="102"/>
        <v>Within SLA</v>
      </c>
      <c r="Z1323" t="str">
        <f t="shared" si="103"/>
        <v>Normal</v>
      </c>
      <c r="AA1323" t="str" cm="1">
        <f t="array" ref="AA1323">_xlfn.IFS(
J1323&lt;=K1323*0.5,"Excellent",
J1323&lt;=K1323,"Good",
J1323&lt;=K1323*1.5,"At Risk",
TRUE,"Critical"
)</f>
        <v>Excellent</v>
      </c>
      <c r="AB1323" t="str">
        <f t="shared" si="104"/>
        <v>No Rework</v>
      </c>
    </row>
    <row r="1324" spans="1:28" x14ac:dyDescent="0.3">
      <c r="A1324" t="s">
        <v>1406</v>
      </c>
      <c r="B1324" s="1">
        <v>45674</v>
      </c>
      <c r="C1324" t="s">
        <v>54</v>
      </c>
      <c r="D1324" t="s">
        <v>73</v>
      </c>
      <c r="E1324" t="s">
        <v>56</v>
      </c>
      <c r="F1324" t="s">
        <v>24</v>
      </c>
      <c r="G1324" t="s">
        <v>25</v>
      </c>
      <c r="H1324" t="s">
        <v>43</v>
      </c>
      <c r="I1324" t="s">
        <v>27</v>
      </c>
      <c r="J1324">
        <v>5.4</v>
      </c>
      <c r="K1324">
        <v>24</v>
      </c>
      <c r="L1324" t="s">
        <v>28</v>
      </c>
      <c r="M1324">
        <v>0</v>
      </c>
      <c r="N1324">
        <v>5</v>
      </c>
      <c r="O1324">
        <v>280</v>
      </c>
      <c r="P1324">
        <v>1512</v>
      </c>
      <c r="Q1324" t="s">
        <v>64</v>
      </c>
      <c r="R1324">
        <v>1</v>
      </c>
      <c r="S1324" t="s">
        <v>58</v>
      </c>
      <c r="T1324" t="s">
        <v>45</v>
      </c>
      <c r="U1324" t="str">
        <f>TRIM(CLEAN(tbl_Operations[[#This Row],[Location]]))</f>
        <v>Chennai</v>
      </c>
      <c r="V1324" t="str">
        <f>TRIM(CLEAN(tbl_Operations[[#This Row],[Channel]]))</f>
        <v>Email</v>
      </c>
      <c r="W1324" t="str">
        <f t="shared" si="100"/>
        <v>Vendor Query</v>
      </c>
      <c r="X1324" t="str">
        <f t="shared" si="101"/>
        <v>Hr</v>
      </c>
      <c r="Y1324" t="str">
        <f t="shared" si="102"/>
        <v>Within SLA</v>
      </c>
      <c r="Z1324" t="str">
        <f t="shared" si="103"/>
        <v>Normal</v>
      </c>
      <c r="AA1324" t="str" cm="1">
        <f t="array" ref="AA1324">_xlfn.IFS(
J1324&lt;=K1324*0.5,"Excellent",
J1324&lt;=K1324,"Good",
J1324&lt;=K1324*1.5,"At Risk",
TRUE,"Critical"
)</f>
        <v>Excellent</v>
      </c>
      <c r="AB1324" t="str">
        <f t="shared" si="104"/>
        <v>No Rework</v>
      </c>
    </row>
    <row r="1325" spans="1:28" x14ac:dyDescent="0.3">
      <c r="A1325" t="s">
        <v>1407</v>
      </c>
      <c r="B1325" s="1">
        <v>45824</v>
      </c>
      <c r="C1325" t="s">
        <v>95</v>
      </c>
      <c r="D1325" t="s">
        <v>41</v>
      </c>
      <c r="E1325" t="s">
        <v>48</v>
      </c>
      <c r="F1325" t="s">
        <v>24</v>
      </c>
      <c r="G1325" t="s">
        <v>25</v>
      </c>
      <c r="H1325" t="s">
        <v>66</v>
      </c>
      <c r="I1325" t="s">
        <v>27</v>
      </c>
      <c r="J1325">
        <v>13</v>
      </c>
      <c r="K1325">
        <v>24</v>
      </c>
      <c r="L1325" t="s">
        <v>28</v>
      </c>
      <c r="M1325">
        <v>3</v>
      </c>
      <c r="N1325">
        <v>3.7</v>
      </c>
      <c r="O1325">
        <v>320</v>
      </c>
      <c r="P1325">
        <v>4160</v>
      </c>
      <c r="Q1325" t="s">
        <v>29</v>
      </c>
      <c r="R1325">
        <v>6</v>
      </c>
      <c r="S1325" t="s">
        <v>30</v>
      </c>
      <c r="T1325" t="s">
        <v>31</v>
      </c>
      <c r="U1325" t="str">
        <f>TRIM(CLEAN(tbl_Operations[[#This Row],[Location]]))</f>
        <v>Bengaluru</v>
      </c>
      <c r="V1325" t="str">
        <f>TRIM(CLEAN(tbl_Operations[[#This Row],[Channel]]))</f>
        <v>Email</v>
      </c>
      <c r="W1325" t="str">
        <f t="shared" si="100"/>
        <v>Compliance Request</v>
      </c>
      <c r="X1325" t="str">
        <f t="shared" si="101"/>
        <v>Sales</v>
      </c>
      <c r="Y1325" t="str">
        <f t="shared" si="102"/>
        <v>Within SLA</v>
      </c>
      <c r="Z1325" t="str">
        <f t="shared" si="103"/>
        <v>Normal</v>
      </c>
      <c r="AA1325" t="str" cm="1">
        <f t="array" ref="AA1325">_xlfn.IFS(
J1325&lt;=K1325*0.5,"Excellent",
J1325&lt;=K1325,"Good",
J1325&lt;=K1325*1.5,"At Risk",
TRUE,"Critical"
)</f>
        <v>Good</v>
      </c>
      <c r="AB1325" t="str">
        <f t="shared" si="104"/>
        <v>Reworked</v>
      </c>
    </row>
    <row r="1326" spans="1:28" x14ac:dyDescent="0.3">
      <c r="A1326" t="s">
        <v>1408</v>
      </c>
      <c r="B1326" s="1">
        <v>45904</v>
      </c>
      <c r="C1326" t="s">
        <v>77</v>
      </c>
      <c r="D1326" t="s">
        <v>41</v>
      </c>
      <c r="E1326" t="s">
        <v>35</v>
      </c>
      <c r="F1326" t="s">
        <v>24</v>
      </c>
      <c r="G1326" t="s">
        <v>81</v>
      </c>
      <c r="H1326" t="s">
        <v>50</v>
      </c>
      <c r="I1326" t="s">
        <v>27</v>
      </c>
      <c r="J1326">
        <v>3.5</v>
      </c>
      <c r="K1326">
        <v>24</v>
      </c>
      <c r="L1326" t="s">
        <v>28</v>
      </c>
      <c r="M1326">
        <v>0</v>
      </c>
      <c r="N1326">
        <v>5</v>
      </c>
      <c r="O1326">
        <v>280</v>
      </c>
      <c r="P1326">
        <v>980</v>
      </c>
      <c r="Q1326" t="s">
        <v>83</v>
      </c>
      <c r="R1326">
        <v>9</v>
      </c>
      <c r="S1326" t="s">
        <v>37</v>
      </c>
      <c r="T1326" t="s">
        <v>84</v>
      </c>
      <c r="U1326" t="str">
        <f>TRIM(CLEAN(tbl_Operations[[#This Row],[Location]]))</f>
        <v>Bengaluru</v>
      </c>
      <c r="V1326" t="str">
        <f>TRIM(CLEAN(tbl_Operations[[#This Row],[Channel]]))</f>
        <v>Phone</v>
      </c>
      <c r="W1326" t="str">
        <f t="shared" si="100"/>
        <v>Employee Query</v>
      </c>
      <c r="X1326" t="str">
        <f t="shared" si="101"/>
        <v>Finance</v>
      </c>
      <c r="Y1326" t="str">
        <f t="shared" si="102"/>
        <v>Within SLA</v>
      </c>
      <c r="Z1326" t="str">
        <f t="shared" si="103"/>
        <v>Normal</v>
      </c>
      <c r="AA1326" t="str" cm="1">
        <f t="array" ref="AA1326">_xlfn.IFS(
J1326&lt;=K1326*0.5,"Excellent",
J1326&lt;=K1326,"Good",
J1326&lt;=K1326*1.5,"At Risk",
TRUE,"Critical"
)</f>
        <v>Excellent</v>
      </c>
      <c r="AB1326" t="str">
        <f t="shared" si="104"/>
        <v>No Rework</v>
      </c>
    </row>
    <row r="1327" spans="1:28" x14ac:dyDescent="0.3">
      <c r="A1327" t="s">
        <v>1409</v>
      </c>
      <c r="B1327" s="1">
        <v>45959</v>
      </c>
      <c r="C1327" t="s">
        <v>77</v>
      </c>
      <c r="D1327" t="s">
        <v>60</v>
      </c>
      <c r="E1327" t="s">
        <v>92</v>
      </c>
      <c r="F1327" t="s">
        <v>24</v>
      </c>
      <c r="G1327" t="s">
        <v>62</v>
      </c>
      <c r="H1327" t="s">
        <v>66</v>
      </c>
      <c r="I1327" t="s">
        <v>27</v>
      </c>
      <c r="J1327">
        <v>8.6</v>
      </c>
      <c r="K1327">
        <v>24</v>
      </c>
      <c r="L1327" t="s">
        <v>28</v>
      </c>
      <c r="M1327">
        <v>0</v>
      </c>
      <c r="N1327">
        <v>4.5999999999999996</v>
      </c>
      <c r="O1327">
        <v>450</v>
      </c>
      <c r="P1327">
        <v>3870</v>
      </c>
      <c r="Q1327" t="s">
        <v>51</v>
      </c>
      <c r="R1327">
        <v>10</v>
      </c>
      <c r="S1327" t="s">
        <v>52</v>
      </c>
      <c r="T1327" t="s">
        <v>86</v>
      </c>
      <c r="U1327" t="str">
        <f>TRIM(CLEAN(tbl_Operations[[#This Row],[Location]]))</f>
        <v>Pune</v>
      </c>
      <c r="V1327" t="str">
        <f>TRIM(CLEAN(tbl_Operations[[#This Row],[Channel]]))</f>
        <v>Teams</v>
      </c>
      <c r="W1327" t="str">
        <f t="shared" si="100"/>
        <v>Report Request</v>
      </c>
      <c r="X1327" t="str">
        <f t="shared" si="101"/>
        <v>Finance</v>
      </c>
      <c r="Y1327" t="str">
        <f t="shared" si="102"/>
        <v>Within SLA</v>
      </c>
      <c r="Z1327" t="str">
        <f t="shared" si="103"/>
        <v>Normal</v>
      </c>
      <c r="AA1327" t="str" cm="1">
        <f t="array" ref="AA1327">_xlfn.IFS(
J1327&lt;=K1327*0.5,"Excellent",
J1327&lt;=K1327,"Good",
J1327&lt;=K1327*1.5,"At Risk",
TRUE,"Critical"
)</f>
        <v>Excellent</v>
      </c>
      <c r="AB1327" t="str">
        <f t="shared" si="104"/>
        <v>No Rework</v>
      </c>
    </row>
    <row r="1328" spans="1:28" x14ac:dyDescent="0.3">
      <c r="A1328" t="s">
        <v>1410</v>
      </c>
      <c r="B1328" s="1">
        <v>46019</v>
      </c>
      <c r="C1328" t="s">
        <v>91</v>
      </c>
      <c r="D1328" t="s">
        <v>34</v>
      </c>
      <c r="E1328" t="s">
        <v>56</v>
      </c>
      <c r="F1328" t="s">
        <v>49</v>
      </c>
      <c r="G1328" t="s">
        <v>25</v>
      </c>
      <c r="H1328" t="s">
        <v>50</v>
      </c>
      <c r="I1328" t="s">
        <v>27</v>
      </c>
      <c r="J1328">
        <v>13.9</v>
      </c>
      <c r="K1328">
        <v>48</v>
      </c>
      <c r="L1328" t="s">
        <v>28</v>
      </c>
      <c r="M1328">
        <v>0</v>
      </c>
      <c r="N1328">
        <v>4.7</v>
      </c>
      <c r="O1328">
        <v>400</v>
      </c>
      <c r="P1328">
        <v>5560</v>
      </c>
      <c r="Q1328" t="s">
        <v>71</v>
      </c>
      <c r="R1328">
        <v>12</v>
      </c>
      <c r="S1328" t="s">
        <v>52</v>
      </c>
      <c r="T1328" t="s">
        <v>102</v>
      </c>
      <c r="U1328" t="str">
        <f>TRIM(CLEAN(tbl_Operations[[#This Row],[Location]]))</f>
        <v>Mumbai</v>
      </c>
      <c r="V1328" t="str">
        <f>TRIM(CLEAN(tbl_Operations[[#This Row],[Channel]]))</f>
        <v>Email</v>
      </c>
      <c r="W1328" t="str">
        <f t="shared" si="100"/>
        <v>Vendor Query</v>
      </c>
      <c r="X1328" t="str">
        <f t="shared" si="101"/>
        <v>Operations</v>
      </c>
      <c r="Y1328" t="str">
        <f t="shared" si="102"/>
        <v>Within SLA</v>
      </c>
      <c r="Z1328" t="str">
        <f t="shared" si="103"/>
        <v>Normal</v>
      </c>
      <c r="AA1328" t="str" cm="1">
        <f t="array" ref="AA1328">_xlfn.IFS(
J1328&lt;=K1328*0.5,"Excellent",
J1328&lt;=K1328,"Good",
J1328&lt;=K1328*1.5,"At Risk",
TRUE,"Critical"
)</f>
        <v>Excellent</v>
      </c>
      <c r="AB1328" t="str">
        <f t="shared" si="104"/>
        <v>No Rework</v>
      </c>
    </row>
    <row r="1329" spans="1:28" x14ac:dyDescent="0.3">
      <c r="A1329" t="s">
        <v>1411</v>
      </c>
      <c r="B1329" s="1">
        <v>45947</v>
      </c>
      <c r="C1329" t="s">
        <v>21</v>
      </c>
      <c r="D1329" t="s">
        <v>47</v>
      </c>
      <c r="E1329" t="s">
        <v>74</v>
      </c>
      <c r="F1329" t="s">
        <v>49</v>
      </c>
      <c r="G1329" t="s">
        <v>62</v>
      </c>
      <c r="H1329" t="s">
        <v>43</v>
      </c>
      <c r="I1329" t="s">
        <v>27</v>
      </c>
      <c r="J1329">
        <v>8.9</v>
      </c>
      <c r="K1329">
        <v>48</v>
      </c>
      <c r="L1329" t="s">
        <v>28</v>
      </c>
      <c r="M1329">
        <v>1</v>
      </c>
      <c r="N1329">
        <v>4.2</v>
      </c>
      <c r="O1329">
        <v>350</v>
      </c>
      <c r="P1329">
        <v>3115</v>
      </c>
      <c r="Q1329" t="s">
        <v>51</v>
      </c>
      <c r="R1329">
        <v>10</v>
      </c>
      <c r="S1329" t="s">
        <v>52</v>
      </c>
      <c r="T1329" t="s">
        <v>45</v>
      </c>
      <c r="U1329" t="str">
        <f>TRIM(CLEAN(tbl_Operations[[#This Row],[Location]]))</f>
        <v>Gurugram</v>
      </c>
      <c r="V1329" t="str">
        <f>TRIM(CLEAN(tbl_Operations[[#This Row],[Channel]]))</f>
        <v>Teams</v>
      </c>
      <c r="W1329" t="str">
        <f t="shared" si="100"/>
        <v>System Issue</v>
      </c>
      <c r="X1329" t="str">
        <f t="shared" si="101"/>
        <v>Customer Support</v>
      </c>
      <c r="Y1329" t="str">
        <f t="shared" si="102"/>
        <v>Within SLA</v>
      </c>
      <c r="Z1329" t="str">
        <f t="shared" si="103"/>
        <v>Normal</v>
      </c>
      <c r="AA1329" t="str" cm="1">
        <f t="array" ref="AA1329">_xlfn.IFS(
J1329&lt;=K1329*0.5,"Excellent",
J1329&lt;=K1329,"Good",
J1329&lt;=K1329*1.5,"At Risk",
TRUE,"Critical"
)</f>
        <v>Excellent</v>
      </c>
      <c r="AB1329" t="str">
        <f t="shared" si="104"/>
        <v>Reworked</v>
      </c>
    </row>
    <row r="1330" spans="1:28" x14ac:dyDescent="0.3">
      <c r="A1330" t="s">
        <v>1412</v>
      </c>
      <c r="B1330" s="1">
        <v>45931</v>
      </c>
      <c r="C1330" t="s">
        <v>40</v>
      </c>
      <c r="D1330" t="s">
        <v>60</v>
      </c>
      <c r="E1330" t="s">
        <v>35</v>
      </c>
      <c r="F1330" t="s">
        <v>49</v>
      </c>
      <c r="G1330" t="s">
        <v>42</v>
      </c>
      <c r="H1330" t="s">
        <v>26</v>
      </c>
      <c r="I1330" t="s">
        <v>27</v>
      </c>
      <c r="J1330">
        <v>2.9</v>
      </c>
      <c r="K1330">
        <v>48</v>
      </c>
      <c r="L1330" t="s">
        <v>28</v>
      </c>
      <c r="M1330">
        <v>0</v>
      </c>
      <c r="N1330">
        <v>5</v>
      </c>
      <c r="O1330">
        <v>280</v>
      </c>
      <c r="P1330">
        <v>812</v>
      </c>
      <c r="Q1330" t="s">
        <v>51</v>
      </c>
      <c r="R1330">
        <v>10</v>
      </c>
      <c r="S1330" t="s">
        <v>52</v>
      </c>
      <c r="T1330" t="s">
        <v>86</v>
      </c>
      <c r="U1330" t="str">
        <f>TRIM(CLEAN(tbl_Operations[[#This Row],[Location]]))</f>
        <v>Pune</v>
      </c>
      <c r="V1330" t="str">
        <f>TRIM(CLEAN(tbl_Operations[[#This Row],[Channel]]))</f>
        <v>Portal</v>
      </c>
      <c r="W1330" t="str">
        <f t="shared" si="100"/>
        <v>Employee Query</v>
      </c>
      <c r="X1330" t="str">
        <f t="shared" si="101"/>
        <v>Procurement</v>
      </c>
      <c r="Y1330" t="str">
        <f t="shared" si="102"/>
        <v>Within SLA</v>
      </c>
      <c r="Z1330" t="str">
        <f t="shared" si="103"/>
        <v>Normal</v>
      </c>
      <c r="AA1330" t="str" cm="1">
        <f t="array" ref="AA1330">_xlfn.IFS(
J1330&lt;=K1330*0.5,"Excellent",
J1330&lt;=K1330,"Good",
J1330&lt;=K1330*1.5,"At Risk",
TRUE,"Critical"
)</f>
        <v>Excellent</v>
      </c>
      <c r="AB1330" t="str">
        <f t="shared" si="104"/>
        <v>No Rework</v>
      </c>
    </row>
    <row r="1331" spans="1:28" x14ac:dyDescent="0.3">
      <c r="A1331" t="s">
        <v>1413</v>
      </c>
      <c r="B1331" s="1">
        <v>45713</v>
      </c>
      <c r="C1331" t="s">
        <v>21</v>
      </c>
      <c r="D1331" t="s">
        <v>22</v>
      </c>
      <c r="E1331" t="s">
        <v>74</v>
      </c>
      <c r="F1331" t="s">
        <v>49</v>
      </c>
      <c r="G1331" t="s">
        <v>42</v>
      </c>
      <c r="H1331" t="s">
        <v>43</v>
      </c>
      <c r="I1331" t="s">
        <v>27</v>
      </c>
      <c r="J1331">
        <v>10</v>
      </c>
      <c r="K1331">
        <v>48</v>
      </c>
      <c r="L1331" t="s">
        <v>28</v>
      </c>
      <c r="M1331">
        <v>1</v>
      </c>
      <c r="N1331">
        <v>4.4000000000000004</v>
      </c>
      <c r="O1331">
        <v>280</v>
      </c>
      <c r="P1331">
        <v>2800</v>
      </c>
      <c r="Q1331" t="s">
        <v>57</v>
      </c>
      <c r="R1331">
        <v>2</v>
      </c>
      <c r="S1331" t="s">
        <v>58</v>
      </c>
      <c r="T1331" t="s">
        <v>38</v>
      </c>
      <c r="U1331" t="str">
        <f>TRIM(CLEAN(tbl_Operations[[#This Row],[Location]]))</f>
        <v>Noida</v>
      </c>
      <c r="V1331" t="str">
        <f>TRIM(CLEAN(tbl_Operations[[#This Row],[Channel]]))</f>
        <v>Portal</v>
      </c>
      <c r="W1331" t="str">
        <f t="shared" si="100"/>
        <v>System Issue</v>
      </c>
      <c r="X1331" t="str">
        <f t="shared" si="101"/>
        <v>Customer Support</v>
      </c>
      <c r="Y1331" t="str">
        <f t="shared" si="102"/>
        <v>Within SLA</v>
      </c>
      <c r="Z1331" t="str">
        <f t="shared" si="103"/>
        <v>Normal</v>
      </c>
      <c r="AA1331" t="str" cm="1">
        <f t="array" ref="AA1331">_xlfn.IFS(
J1331&lt;=K1331*0.5,"Excellent",
J1331&lt;=K1331,"Good",
J1331&lt;=K1331*1.5,"At Risk",
TRUE,"Critical"
)</f>
        <v>Excellent</v>
      </c>
      <c r="AB1331" t="str">
        <f t="shared" si="104"/>
        <v>Reworked</v>
      </c>
    </row>
    <row r="1332" spans="1:28" x14ac:dyDescent="0.3">
      <c r="A1332" t="s">
        <v>1414</v>
      </c>
      <c r="B1332" s="1">
        <v>45660</v>
      </c>
      <c r="C1332" t="s">
        <v>95</v>
      </c>
      <c r="D1332" t="s">
        <v>34</v>
      </c>
      <c r="E1332" t="s">
        <v>23</v>
      </c>
      <c r="F1332" t="s">
        <v>61</v>
      </c>
      <c r="G1332" t="s">
        <v>62</v>
      </c>
      <c r="H1332" t="s">
        <v>43</v>
      </c>
      <c r="I1332" t="s">
        <v>101</v>
      </c>
      <c r="J1332">
        <v>17.7</v>
      </c>
      <c r="K1332">
        <v>12</v>
      </c>
      <c r="L1332" t="s">
        <v>63</v>
      </c>
      <c r="M1332">
        <v>2</v>
      </c>
      <c r="N1332">
        <v>3.7</v>
      </c>
      <c r="O1332">
        <v>450</v>
      </c>
      <c r="P1332">
        <v>7965</v>
      </c>
      <c r="Q1332" t="s">
        <v>64</v>
      </c>
      <c r="R1332">
        <v>1</v>
      </c>
      <c r="S1332" t="s">
        <v>58</v>
      </c>
      <c r="T1332" t="s">
        <v>45</v>
      </c>
      <c r="U1332" t="str">
        <f>TRIM(CLEAN(tbl_Operations[[#This Row],[Location]]))</f>
        <v>Mumbai</v>
      </c>
      <c r="V1332" t="str">
        <f>TRIM(CLEAN(tbl_Operations[[#This Row],[Channel]]))</f>
        <v>Teams</v>
      </c>
      <c r="W1332" t="str">
        <f t="shared" si="100"/>
        <v>Invoice Query</v>
      </c>
      <c r="X1332" t="str">
        <f t="shared" si="101"/>
        <v>Sales</v>
      </c>
      <c r="Y1332" t="str">
        <f t="shared" si="102"/>
        <v>SLA Breach</v>
      </c>
      <c r="Z1332" t="str">
        <f t="shared" si="103"/>
        <v>Normal</v>
      </c>
      <c r="AA1332" t="str" cm="1">
        <f t="array" ref="AA1332">_xlfn.IFS(
J1332&lt;=K1332*0.5,"Excellent",
J1332&lt;=K1332,"Good",
J1332&lt;=K1332*1.5,"At Risk",
TRUE,"Critical"
)</f>
        <v>At Risk</v>
      </c>
      <c r="AB1332" t="str">
        <f t="shared" si="104"/>
        <v>Reworked</v>
      </c>
    </row>
    <row r="1333" spans="1:28" x14ac:dyDescent="0.3">
      <c r="A1333" t="s">
        <v>1415</v>
      </c>
      <c r="B1333" s="1">
        <v>45799</v>
      </c>
      <c r="C1333" t="s">
        <v>91</v>
      </c>
      <c r="D1333" t="s">
        <v>73</v>
      </c>
      <c r="E1333" t="s">
        <v>23</v>
      </c>
      <c r="F1333" t="s">
        <v>61</v>
      </c>
      <c r="G1333" t="s">
        <v>42</v>
      </c>
      <c r="H1333" t="s">
        <v>75</v>
      </c>
      <c r="I1333" t="s">
        <v>88</v>
      </c>
      <c r="J1333">
        <v>52</v>
      </c>
      <c r="K1333">
        <v>12</v>
      </c>
      <c r="L1333" t="s">
        <v>63</v>
      </c>
      <c r="M1333">
        <v>2</v>
      </c>
      <c r="N1333">
        <v>3</v>
      </c>
      <c r="O1333">
        <v>350</v>
      </c>
      <c r="P1333">
        <v>18200</v>
      </c>
      <c r="Q1333" t="s">
        <v>44</v>
      </c>
      <c r="R1333">
        <v>5</v>
      </c>
      <c r="S1333" t="s">
        <v>30</v>
      </c>
      <c r="T1333" t="s">
        <v>84</v>
      </c>
      <c r="U1333" t="str">
        <f>TRIM(CLEAN(tbl_Operations[[#This Row],[Location]]))</f>
        <v>Chennai</v>
      </c>
      <c r="V1333" t="str">
        <f>TRIM(CLEAN(tbl_Operations[[#This Row],[Channel]]))</f>
        <v>Portal</v>
      </c>
      <c r="W1333" t="str">
        <f t="shared" si="100"/>
        <v>Invoice Query</v>
      </c>
      <c r="X1333" t="str">
        <f t="shared" si="101"/>
        <v>Operations</v>
      </c>
      <c r="Y1333" t="str">
        <f t="shared" si="102"/>
        <v>SLA Breach</v>
      </c>
      <c r="Z1333" t="str">
        <f t="shared" si="103"/>
        <v>Normal</v>
      </c>
      <c r="AA1333" t="str" cm="1">
        <f t="array" ref="AA1333">_xlfn.IFS(
J1333&lt;=K1333*0.5,"Excellent",
J1333&lt;=K1333,"Good",
J1333&lt;=K1333*1.5,"At Risk",
TRUE,"Critical"
)</f>
        <v>Critical</v>
      </c>
      <c r="AB1333" t="str">
        <f t="shared" si="104"/>
        <v>Reworked</v>
      </c>
    </row>
    <row r="1334" spans="1:28" x14ac:dyDescent="0.3">
      <c r="A1334" t="s">
        <v>1416</v>
      </c>
      <c r="B1334" s="1">
        <v>46018</v>
      </c>
      <c r="C1334" t="s">
        <v>33</v>
      </c>
      <c r="D1334" t="s">
        <v>22</v>
      </c>
      <c r="E1334" t="s">
        <v>48</v>
      </c>
      <c r="F1334" t="s">
        <v>49</v>
      </c>
      <c r="G1334" t="s">
        <v>62</v>
      </c>
      <c r="H1334" t="s">
        <v>75</v>
      </c>
      <c r="I1334" t="s">
        <v>27</v>
      </c>
      <c r="J1334">
        <v>19.100000000000001</v>
      </c>
      <c r="K1334">
        <v>48</v>
      </c>
      <c r="L1334" t="s">
        <v>28</v>
      </c>
      <c r="M1334">
        <v>0</v>
      </c>
      <c r="N1334">
        <v>3.7</v>
      </c>
      <c r="O1334">
        <v>350</v>
      </c>
      <c r="P1334">
        <v>6685</v>
      </c>
      <c r="Q1334" t="s">
        <v>71</v>
      </c>
      <c r="R1334">
        <v>12</v>
      </c>
      <c r="S1334" t="s">
        <v>52</v>
      </c>
      <c r="T1334" t="s">
        <v>68</v>
      </c>
      <c r="U1334" t="str">
        <f>TRIM(CLEAN(tbl_Operations[[#This Row],[Location]]))</f>
        <v>Noida</v>
      </c>
      <c r="V1334" t="str">
        <f>TRIM(CLEAN(tbl_Operations[[#This Row],[Channel]]))</f>
        <v>Teams</v>
      </c>
      <c r="W1334" t="str">
        <f t="shared" si="100"/>
        <v>Compliance Request</v>
      </c>
      <c r="X1334" t="str">
        <f t="shared" si="101"/>
        <v>It</v>
      </c>
      <c r="Y1334" t="str">
        <f t="shared" si="102"/>
        <v>Within SLA</v>
      </c>
      <c r="Z1334" t="str">
        <f t="shared" si="103"/>
        <v>Normal</v>
      </c>
      <c r="AA1334" t="str" cm="1">
        <f t="array" ref="AA1334">_xlfn.IFS(
J1334&lt;=K1334*0.5,"Excellent",
J1334&lt;=K1334,"Good",
J1334&lt;=K1334*1.5,"At Risk",
TRUE,"Critical"
)</f>
        <v>Excellent</v>
      </c>
      <c r="AB1334" t="str">
        <f t="shared" si="104"/>
        <v>No Rework</v>
      </c>
    </row>
    <row r="1335" spans="1:28" x14ac:dyDescent="0.3">
      <c r="A1335" t="s">
        <v>1417</v>
      </c>
      <c r="B1335" s="1">
        <v>45677</v>
      </c>
      <c r="C1335" t="s">
        <v>21</v>
      </c>
      <c r="D1335" t="s">
        <v>60</v>
      </c>
      <c r="E1335" t="s">
        <v>92</v>
      </c>
      <c r="F1335" t="s">
        <v>49</v>
      </c>
      <c r="G1335" t="s">
        <v>25</v>
      </c>
      <c r="H1335" t="s">
        <v>50</v>
      </c>
      <c r="I1335" t="s">
        <v>88</v>
      </c>
      <c r="J1335">
        <v>18.2</v>
      </c>
      <c r="K1335">
        <v>48</v>
      </c>
      <c r="L1335" t="s">
        <v>28</v>
      </c>
      <c r="M1335">
        <v>3</v>
      </c>
      <c r="N1335">
        <v>3.4</v>
      </c>
      <c r="O1335">
        <v>320</v>
      </c>
      <c r="P1335">
        <v>5824</v>
      </c>
      <c r="Q1335" t="s">
        <v>64</v>
      </c>
      <c r="R1335">
        <v>1</v>
      </c>
      <c r="S1335" t="s">
        <v>58</v>
      </c>
      <c r="T1335" t="s">
        <v>31</v>
      </c>
      <c r="U1335" t="str">
        <f>TRIM(CLEAN(tbl_Operations[[#This Row],[Location]]))</f>
        <v>Pune</v>
      </c>
      <c r="V1335" t="str">
        <f>TRIM(CLEAN(tbl_Operations[[#This Row],[Channel]]))</f>
        <v>Email</v>
      </c>
      <c r="W1335" t="str">
        <f t="shared" si="100"/>
        <v>Report Request</v>
      </c>
      <c r="X1335" t="str">
        <f t="shared" si="101"/>
        <v>Customer Support</v>
      </c>
      <c r="Y1335" t="str">
        <f t="shared" si="102"/>
        <v>Within SLA</v>
      </c>
      <c r="Z1335" t="str">
        <f t="shared" si="103"/>
        <v>Normal</v>
      </c>
      <c r="AA1335" t="str" cm="1">
        <f t="array" ref="AA1335">_xlfn.IFS(
J1335&lt;=K1335*0.5,"Excellent",
J1335&lt;=K1335,"Good",
J1335&lt;=K1335*1.5,"At Risk",
TRUE,"Critical"
)</f>
        <v>Excellent</v>
      </c>
      <c r="AB1335" t="str">
        <f t="shared" si="104"/>
        <v>Reworked</v>
      </c>
    </row>
    <row r="1336" spans="1:28" x14ac:dyDescent="0.3">
      <c r="A1336" t="s">
        <v>1418</v>
      </c>
      <c r="B1336" s="1">
        <v>45758</v>
      </c>
      <c r="C1336" t="s">
        <v>40</v>
      </c>
      <c r="D1336" t="s">
        <v>60</v>
      </c>
      <c r="E1336" t="s">
        <v>23</v>
      </c>
      <c r="F1336" t="s">
        <v>24</v>
      </c>
      <c r="G1336" t="s">
        <v>42</v>
      </c>
      <c r="H1336" t="s">
        <v>26</v>
      </c>
      <c r="I1336" t="s">
        <v>27</v>
      </c>
      <c r="J1336">
        <v>8.9</v>
      </c>
      <c r="K1336">
        <v>24</v>
      </c>
      <c r="L1336" t="s">
        <v>28</v>
      </c>
      <c r="M1336">
        <v>1</v>
      </c>
      <c r="N1336">
        <v>5</v>
      </c>
      <c r="O1336">
        <v>350</v>
      </c>
      <c r="P1336">
        <v>3115</v>
      </c>
      <c r="Q1336" t="s">
        <v>89</v>
      </c>
      <c r="R1336">
        <v>4</v>
      </c>
      <c r="S1336" t="s">
        <v>30</v>
      </c>
      <c r="T1336" t="s">
        <v>45</v>
      </c>
      <c r="U1336" t="str">
        <f>TRIM(CLEAN(tbl_Operations[[#This Row],[Location]]))</f>
        <v>Pune</v>
      </c>
      <c r="V1336" t="str">
        <f>TRIM(CLEAN(tbl_Operations[[#This Row],[Channel]]))</f>
        <v>Portal</v>
      </c>
      <c r="W1336" t="str">
        <f t="shared" si="100"/>
        <v>Invoice Query</v>
      </c>
      <c r="X1336" t="str">
        <f t="shared" si="101"/>
        <v>Procurement</v>
      </c>
      <c r="Y1336" t="str">
        <f t="shared" si="102"/>
        <v>Within SLA</v>
      </c>
      <c r="Z1336" t="str">
        <f t="shared" si="103"/>
        <v>Normal</v>
      </c>
      <c r="AA1336" t="str" cm="1">
        <f t="array" ref="AA1336">_xlfn.IFS(
J1336&lt;=K1336*0.5,"Excellent",
J1336&lt;=K1336,"Good",
J1336&lt;=K1336*1.5,"At Risk",
TRUE,"Critical"
)</f>
        <v>Excellent</v>
      </c>
      <c r="AB1336" t="str">
        <f t="shared" si="104"/>
        <v>Reworked</v>
      </c>
    </row>
    <row r="1337" spans="1:28" x14ac:dyDescent="0.3">
      <c r="A1337" t="s">
        <v>1419</v>
      </c>
      <c r="B1337" s="1">
        <v>45836</v>
      </c>
      <c r="C1337" t="s">
        <v>40</v>
      </c>
      <c r="D1337" t="s">
        <v>60</v>
      </c>
      <c r="E1337" t="s">
        <v>74</v>
      </c>
      <c r="F1337" t="s">
        <v>24</v>
      </c>
      <c r="G1337" t="s">
        <v>25</v>
      </c>
      <c r="H1337" t="s">
        <v>75</v>
      </c>
      <c r="I1337" t="s">
        <v>27</v>
      </c>
      <c r="J1337">
        <v>35.799999999999997</v>
      </c>
      <c r="K1337">
        <v>24</v>
      </c>
      <c r="L1337" t="s">
        <v>63</v>
      </c>
      <c r="M1337">
        <v>0</v>
      </c>
      <c r="N1337">
        <v>4.3</v>
      </c>
      <c r="O1337">
        <v>320</v>
      </c>
      <c r="P1337">
        <v>11456</v>
      </c>
      <c r="Q1337" t="s">
        <v>29</v>
      </c>
      <c r="R1337">
        <v>6</v>
      </c>
      <c r="S1337" t="s">
        <v>30</v>
      </c>
      <c r="T1337" t="s">
        <v>68</v>
      </c>
      <c r="U1337" t="str">
        <f>TRIM(CLEAN(tbl_Operations[[#This Row],[Location]]))</f>
        <v>Pune</v>
      </c>
      <c r="V1337" t="str">
        <f>TRIM(CLEAN(tbl_Operations[[#This Row],[Channel]]))</f>
        <v>Email</v>
      </c>
      <c r="W1337" t="str">
        <f t="shared" si="100"/>
        <v>System Issue</v>
      </c>
      <c r="X1337" t="str">
        <f t="shared" si="101"/>
        <v>Procurement</v>
      </c>
      <c r="Y1337" t="str">
        <f t="shared" si="102"/>
        <v>SLA Breach</v>
      </c>
      <c r="Z1337" t="str">
        <f t="shared" si="103"/>
        <v>Normal</v>
      </c>
      <c r="AA1337" t="str" cm="1">
        <f t="array" ref="AA1337">_xlfn.IFS(
J1337&lt;=K1337*0.5,"Excellent",
J1337&lt;=K1337,"Good",
J1337&lt;=K1337*1.5,"At Risk",
TRUE,"Critical"
)</f>
        <v>At Risk</v>
      </c>
      <c r="AB1337" t="str">
        <f t="shared" si="104"/>
        <v>No Rework</v>
      </c>
    </row>
    <row r="1338" spans="1:28" x14ac:dyDescent="0.3">
      <c r="A1338" t="s">
        <v>1420</v>
      </c>
      <c r="B1338" s="1">
        <v>45701</v>
      </c>
      <c r="C1338" t="s">
        <v>91</v>
      </c>
      <c r="D1338" t="s">
        <v>22</v>
      </c>
      <c r="E1338" t="s">
        <v>74</v>
      </c>
      <c r="F1338" t="s">
        <v>24</v>
      </c>
      <c r="G1338" t="s">
        <v>62</v>
      </c>
      <c r="H1338" t="s">
        <v>50</v>
      </c>
      <c r="I1338" t="s">
        <v>27</v>
      </c>
      <c r="J1338">
        <v>14.3</v>
      </c>
      <c r="K1338">
        <v>24</v>
      </c>
      <c r="L1338" t="s">
        <v>28</v>
      </c>
      <c r="M1338">
        <v>0</v>
      </c>
      <c r="N1338">
        <v>4.8</v>
      </c>
      <c r="O1338">
        <v>400</v>
      </c>
      <c r="P1338">
        <v>5720</v>
      </c>
      <c r="Q1338" t="s">
        <v>57</v>
      </c>
      <c r="R1338">
        <v>2</v>
      </c>
      <c r="S1338" t="s">
        <v>58</v>
      </c>
      <c r="T1338" t="s">
        <v>84</v>
      </c>
      <c r="U1338" t="str">
        <f>TRIM(CLEAN(tbl_Operations[[#This Row],[Location]]))</f>
        <v>Noida</v>
      </c>
      <c r="V1338" t="str">
        <f>TRIM(CLEAN(tbl_Operations[[#This Row],[Channel]]))</f>
        <v>Teams</v>
      </c>
      <c r="W1338" t="str">
        <f t="shared" si="100"/>
        <v>System Issue</v>
      </c>
      <c r="X1338" t="str">
        <f t="shared" si="101"/>
        <v>Operations</v>
      </c>
      <c r="Y1338" t="str">
        <f t="shared" si="102"/>
        <v>Within SLA</v>
      </c>
      <c r="Z1338" t="str">
        <f t="shared" si="103"/>
        <v>Normal</v>
      </c>
      <c r="AA1338" t="str" cm="1">
        <f t="array" ref="AA1338">_xlfn.IFS(
J1338&lt;=K1338*0.5,"Excellent",
J1338&lt;=K1338,"Good",
J1338&lt;=K1338*1.5,"At Risk",
TRUE,"Critical"
)</f>
        <v>Good</v>
      </c>
      <c r="AB1338" t="str">
        <f t="shared" si="104"/>
        <v>No Rework</v>
      </c>
    </row>
    <row r="1339" spans="1:28" x14ac:dyDescent="0.3">
      <c r="A1339" t="s">
        <v>1421</v>
      </c>
      <c r="B1339" s="1">
        <v>45987</v>
      </c>
      <c r="C1339" t="s">
        <v>33</v>
      </c>
      <c r="D1339" t="s">
        <v>60</v>
      </c>
      <c r="E1339" t="s">
        <v>23</v>
      </c>
      <c r="F1339" t="s">
        <v>24</v>
      </c>
      <c r="G1339" t="s">
        <v>25</v>
      </c>
      <c r="H1339" t="s">
        <v>50</v>
      </c>
      <c r="I1339" t="s">
        <v>27</v>
      </c>
      <c r="J1339">
        <v>3.4</v>
      </c>
      <c r="K1339">
        <v>24</v>
      </c>
      <c r="L1339" t="s">
        <v>28</v>
      </c>
      <c r="M1339">
        <v>1</v>
      </c>
      <c r="N1339">
        <v>4.5999999999999996</v>
      </c>
      <c r="O1339">
        <v>400</v>
      </c>
      <c r="P1339">
        <v>1360</v>
      </c>
      <c r="Q1339" t="s">
        <v>67</v>
      </c>
      <c r="R1339">
        <v>11</v>
      </c>
      <c r="S1339" t="s">
        <v>52</v>
      </c>
      <c r="T1339" t="s">
        <v>86</v>
      </c>
      <c r="U1339" t="str">
        <f>TRIM(CLEAN(tbl_Operations[[#This Row],[Location]]))</f>
        <v>Pune</v>
      </c>
      <c r="V1339" t="str">
        <f>TRIM(CLEAN(tbl_Operations[[#This Row],[Channel]]))</f>
        <v>Email</v>
      </c>
      <c r="W1339" t="str">
        <f t="shared" si="100"/>
        <v>Invoice Query</v>
      </c>
      <c r="X1339" t="str">
        <f t="shared" si="101"/>
        <v>It</v>
      </c>
      <c r="Y1339" t="str">
        <f t="shared" si="102"/>
        <v>Within SLA</v>
      </c>
      <c r="Z1339" t="str">
        <f t="shared" si="103"/>
        <v>Normal</v>
      </c>
      <c r="AA1339" t="str" cm="1">
        <f t="array" ref="AA1339">_xlfn.IFS(
J1339&lt;=K1339*0.5,"Excellent",
J1339&lt;=K1339,"Good",
J1339&lt;=K1339*1.5,"At Risk",
TRUE,"Critical"
)</f>
        <v>Excellent</v>
      </c>
      <c r="AB1339" t="str">
        <f t="shared" si="104"/>
        <v>Reworked</v>
      </c>
    </row>
    <row r="1340" spans="1:28" x14ac:dyDescent="0.3">
      <c r="A1340" t="s">
        <v>1422</v>
      </c>
      <c r="B1340" s="1">
        <v>45894</v>
      </c>
      <c r="C1340" t="s">
        <v>40</v>
      </c>
      <c r="D1340" t="s">
        <v>47</v>
      </c>
      <c r="E1340" t="s">
        <v>48</v>
      </c>
      <c r="F1340" t="s">
        <v>49</v>
      </c>
      <c r="G1340" t="s">
        <v>25</v>
      </c>
      <c r="H1340" t="s">
        <v>26</v>
      </c>
      <c r="I1340" t="s">
        <v>27</v>
      </c>
      <c r="J1340">
        <v>11.2</v>
      </c>
      <c r="K1340">
        <v>48</v>
      </c>
      <c r="L1340" t="s">
        <v>28</v>
      </c>
      <c r="M1340">
        <v>0</v>
      </c>
      <c r="N1340">
        <v>4.5</v>
      </c>
      <c r="O1340">
        <v>400</v>
      </c>
      <c r="P1340">
        <v>4480</v>
      </c>
      <c r="Q1340" t="s">
        <v>36</v>
      </c>
      <c r="R1340">
        <v>8</v>
      </c>
      <c r="S1340" t="s">
        <v>37</v>
      </c>
      <c r="T1340" t="s">
        <v>31</v>
      </c>
      <c r="U1340" t="str">
        <f>TRIM(CLEAN(tbl_Operations[[#This Row],[Location]]))</f>
        <v>Gurugram</v>
      </c>
      <c r="V1340" t="str">
        <f>TRIM(CLEAN(tbl_Operations[[#This Row],[Channel]]))</f>
        <v>Email</v>
      </c>
      <c r="W1340" t="str">
        <f t="shared" si="100"/>
        <v>Compliance Request</v>
      </c>
      <c r="X1340" t="str">
        <f t="shared" si="101"/>
        <v>Procurement</v>
      </c>
      <c r="Y1340" t="str">
        <f t="shared" si="102"/>
        <v>Within SLA</v>
      </c>
      <c r="Z1340" t="str">
        <f t="shared" si="103"/>
        <v>Normal</v>
      </c>
      <c r="AA1340" t="str" cm="1">
        <f t="array" ref="AA1340">_xlfn.IFS(
J1340&lt;=K1340*0.5,"Excellent",
J1340&lt;=K1340,"Good",
J1340&lt;=K1340*1.5,"At Risk",
TRUE,"Critical"
)</f>
        <v>Excellent</v>
      </c>
      <c r="AB1340" t="str">
        <f t="shared" si="104"/>
        <v>No Rework</v>
      </c>
    </row>
    <row r="1341" spans="1:28" x14ac:dyDescent="0.3">
      <c r="A1341" t="s">
        <v>1423</v>
      </c>
      <c r="B1341" s="1">
        <v>45966</v>
      </c>
      <c r="C1341" t="s">
        <v>33</v>
      </c>
      <c r="D1341" t="s">
        <v>55</v>
      </c>
      <c r="E1341" t="s">
        <v>35</v>
      </c>
      <c r="F1341" t="s">
        <v>49</v>
      </c>
      <c r="G1341" t="s">
        <v>62</v>
      </c>
      <c r="H1341" t="s">
        <v>26</v>
      </c>
      <c r="I1341" t="s">
        <v>27</v>
      </c>
      <c r="J1341">
        <v>7.3</v>
      </c>
      <c r="K1341">
        <v>48</v>
      </c>
      <c r="L1341" t="s">
        <v>28</v>
      </c>
      <c r="M1341">
        <v>1</v>
      </c>
      <c r="N1341">
        <v>3.9</v>
      </c>
      <c r="O1341">
        <v>320</v>
      </c>
      <c r="P1341">
        <v>2336</v>
      </c>
      <c r="Q1341" t="s">
        <v>67</v>
      </c>
      <c r="R1341">
        <v>11</v>
      </c>
      <c r="S1341" t="s">
        <v>52</v>
      </c>
      <c r="T1341" t="s">
        <v>86</v>
      </c>
      <c r="U1341" t="str">
        <f>TRIM(CLEAN(tbl_Operations[[#This Row],[Location]]))</f>
        <v>Hyderabad</v>
      </c>
      <c r="V1341" t="str">
        <f>TRIM(CLEAN(tbl_Operations[[#This Row],[Channel]]))</f>
        <v>Teams</v>
      </c>
      <c r="W1341" t="str">
        <f t="shared" si="100"/>
        <v>Employee Query</v>
      </c>
      <c r="X1341" t="str">
        <f t="shared" si="101"/>
        <v>It</v>
      </c>
      <c r="Y1341" t="str">
        <f t="shared" si="102"/>
        <v>Within SLA</v>
      </c>
      <c r="Z1341" t="str">
        <f t="shared" si="103"/>
        <v>Normal</v>
      </c>
      <c r="AA1341" t="str" cm="1">
        <f t="array" ref="AA1341">_xlfn.IFS(
J1341&lt;=K1341*0.5,"Excellent",
J1341&lt;=K1341,"Good",
J1341&lt;=K1341*1.5,"At Risk",
TRUE,"Critical"
)</f>
        <v>Excellent</v>
      </c>
      <c r="AB1341" t="str">
        <f t="shared" si="104"/>
        <v>Reworked</v>
      </c>
    </row>
    <row r="1342" spans="1:28" x14ac:dyDescent="0.3">
      <c r="A1342" t="s">
        <v>1424</v>
      </c>
      <c r="B1342" s="1">
        <v>46006</v>
      </c>
      <c r="C1342" t="s">
        <v>40</v>
      </c>
      <c r="D1342" t="s">
        <v>22</v>
      </c>
      <c r="E1342" t="s">
        <v>48</v>
      </c>
      <c r="F1342" t="s">
        <v>61</v>
      </c>
      <c r="G1342" t="s">
        <v>42</v>
      </c>
      <c r="H1342" t="s">
        <v>75</v>
      </c>
      <c r="I1342" t="s">
        <v>101</v>
      </c>
      <c r="J1342">
        <v>57.6</v>
      </c>
      <c r="K1342">
        <v>12</v>
      </c>
      <c r="L1342" t="s">
        <v>63</v>
      </c>
      <c r="M1342">
        <v>0</v>
      </c>
      <c r="N1342">
        <v>3.7</v>
      </c>
      <c r="O1342">
        <v>450</v>
      </c>
      <c r="P1342">
        <v>25920</v>
      </c>
      <c r="Q1342" t="s">
        <v>71</v>
      </c>
      <c r="R1342">
        <v>12</v>
      </c>
      <c r="S1342" t="s">
        <v>52</v>
      </c>
      <c r="T1342" t="s">
        <v>31</v>
      </c>
      <c r="U1342" t="str">
        <f>TRIM(CLEAN(tbl_Operations[[#This Row],[Location]]))</f>
        <v>Noida</v>
      </c>
      <c r="V1342" t="str">
        <f>TRIM(CLEAN(tbl_Operations[[#This Row],[Channel]]))</f>
        <v>Portal</v>
      </c>
      <c r="W1342" t="str">
        <f t="shared" si="100"/>
        <v>Compliance Request</v>
      </c>
      <c r="X1342" t="str">
        <f t="shared" si="101"/>
        <v>Procurement</v>
      </c>
      <c r="Y1342" t="str">
        <f t="shared" si="102"/>
        <v>SLA Breach</v>
      </c>
      <c r="Z1342" t="str">
        <f t="shared" si="103"/>
        <v>Normal</v>
      </c>
      <c r="AA1342" t="str" cm="1">
        <f t="array" ref="AA1342">_xlfn.IFS(
J1342&lt;=K1342*0.5,"Excellent",
J1342&lt;=K1342,"Good",
J1342&lt;=K1342*1.5,"At Risk",
TRUE,"Critical"
)</f>
        <v>Critical</v>
      </c>
      <c r="AB1342" t="str">
        <f t="shared" si="104"/>
        <v>No Rework</v>
      </c>
    </row>
    <row r="1343" spans="1:28" x14ac:dyDescent="0.3">
      <c r="A1343" t="s">
        <v>1425</v>
      </c>
      <c r="B1343" s="1">
        <v>45750</v>
      </c>
      <c r="C1343" t="s">
        <v>95</v>
      </c>
      <c r="D1343" t="s">
        <v>60</v>
      </c>
      <c r="E1343" t="s">
        <v>56</v>
      </c>
      <c r="F1343" t="s">
        <v>24</v>
      </c>
      <c r="G1343" t="s">
        <v>62</v>
      </c>
      <c r="H1343" t="s">
        <v>50</v>
      </c>
      <c r="I1343" t="s">
        <v>27</v>
      </c>
      <c r="J1343">
        <v>29.1</v>
      </c>
      <c r="K1343">
        <v>24</v>
      </c>
      <c r="L1343" t="s">
        <v>63</v>
      </c>
      <c r="M1343">
        <v>0</v>
      </c>
      <c r="N1343">
        <v>3.8</v>
      </c>
      <c r="O1343">
        <v>350</v>
      </c>
      <c r="P1343">
        <v>10185</v>
      </c>
      <c r="Q1343" t="s">
        <v>89</v>
      </c>
      <c r="R1343">
        <v>4</v>
      </c>
      <c r="S1343" t="s">
        <v>30</v>
      </c>
      <c r="T1343" t="s">
        <v>84</v>
      </c>
      <c r="U1343" t="str">
        <f>TRIM(CLEAN(tbl_Operations[[#This Row],[Location]]))</f>
        <v>Pune</v>
      </c>
      <c r="V1343" t="str">
        <f>TRIM(CLEAN(tbl_Operations[[#This Row],[Channel]]))</f>
        <v>Teams</v>
      </c>
      <c r="W1343" t="str">
        <f t="shared" si="100"/>
        <v>Vendor Query</v>
      </c>
      <c r="X1343" t="str">
        <f t="shared" si="101"/>
        <v>Sales</v>
      </c>
      <c r="Y1343" t="str">
        <f t="shared" si="102"/>
        <v>SLA Breach</v>
      </c>
      <c r="Z1343" t="str">
        <f t="shared" si="103"/>
        <v>Normal</v>
      </c>
      <c r="AA1343" t="str" cm="1">
        <f t="array" ref="AA1343">_xlfn.IFS(
J1343&lt;=K1343*0.5,"Excellent",
J1343&lt;=K1343,"Good",
J1343&lt;=K1343*1.5,"At Risk",
TRUE,"Critical"
)</f>
        <v>At Risk</v>
      </c>
      <c r="AB1343" t="str">
        <f t="shared" si="104"/>
        <v>No Rework</v>
      </c>
    </row>
    <row r="1344" spans="1:28" x14ac:dyDescent="0.3">
      <c r="A1344" t="s">
        <v>1426</v>
      </c>
      <c r="B1344" s="1">
        <v>46004</v>
      </c>
      <c r="C1344" t="s">
        <v>40</v>
      </c>
      <c r="D1344" t="s">
        <v>34</v>
      </c>
      <c r="E1344" t="s">
        <v>92</v>
      </c>
      <c r="F1344" t="s">
        <v>49</v>
      </c>
      <c r="G1344" t="s">
        <v>42</v>
      </c>
      <c r="H1344" t="s">
        <v>66</v>
      </c>
      <c r="I1344" t="s">
        <v>27</v>
      </c>
      <c r="J1344">
        <v>6.3</v>
      </c>
      <c r="K1344">
        <v>48</v>
      </c>
      <c r="L1344" t="s">
        <v>28</v>
      </c>
      <c r="M1344">
        <v>0</v>
      </c>
      <c r="N1344">
        <v>5</v>
      </c>
      <c r="O1344">
        <v>350</v>
      </c>
      <c r="P1344">
        <v>2205</v>
      </c>
      <c r="Q1344" t="s">
        <v>71</v>
      </c>
      <c r="R1344">
        <v>12</v>
      </c>
      <c r="S1344" t="s">
        <v>52</v>
      </c>
      <c r="T1344" t="s">
        <v>68</v>
      </c>
      <c r="U1344" t="str">
        <f>TRIM(CLEAN(tbl_Operations[[#This Row],[Location]]))</f>
        <v>Mumbai</v>
      </c>
      <c r="V1344" t="str">
        <f>TRIM(CLEAN(tbl_Operations[[#This Row],[Channel]]))</f>
        <v>Portal</v>
      </c>
      <c r="W1344" t="str">
        <f t="shared" si="100"/>
        <v>Report Request</v>
      </c>
      <c r="X1344" t="str">
        <f t="shared" si="101"/>
        <v>Procurement</v>
      </c>
      <c r="Y1344" t="str">
        <f t="shared" si="102"/>
        <v>Within SLA</v>
      </c>
      <c r="Z1344" t="str">
        <f t="shared" si="103"/>
        <v>Normal</v>
      </c>
      <c r="AA1344" t="str" cm="1">
        <f t="array" ref="AA1344">_xlfn.IFS(
J1344&lt;=K1344*0.5,"Excellent",
J1344&lt;=K1344,"Good",
J1344&lt;=K1344*1.5,"At Risk",
TRUE,"Critical"
)</f>
        <v>Excellent</v>
      </c>
      <c r="AB1344" t="str">
        <f t="shared" si="104"/>
        <v>No Rework</v>
      </c>
    </row>
    <row r="1345" spans="1:28" x14ac:dyDescent="0.3">
      <c r="A1345" t="s">
        <v>1427</v>
      </c>
      <c r="B1345" s="1">
        <v>45888</v>
      </c>
      <c r="C1345" t="s">
        <v>91</v>
      </c>
      <c r="D1345" t="s">
        <v>34</v>
      </c>
      <c r="E1345" t="s">
        <v>56</v>
      </c>
      <c r="F1345" t="s">
        <v>61</v>
      </c>
      <c r="G1345" t="s">
        <v>42</v>
      </c>
      <c r="H1345" t="s">
        <v>43</v>
      </c>
      <c r="I1345" t="s">
        <v>27</v>
      </c>
      <c r="J1345">
        <v>10.4</v>
      </c>
      <c r="K1345">
        <v>12</v>
      </c>
      <c r="L1345" t="s">
        <v>28</v>
      </c>
      <c r="M1345">
        <v>0</v>
      </c>
      <c r="N1345">
        <v>4.2</v>
      </c>
      <c r="O1345">
        <v>400</v>
      </c>
      <c r="P1345">
        <v>4160</v>
      </c>
      <c r="Q1345" t="s">
        <v>36</v>
      </c>
      <c r="R1345">
        <v>8</v>
      </c>
      <c r="S1345" t="s">
        <v>37</v>
      </c>
      <c r="T1345" t="s">
        <v>38</v>
      </c>
      <c r="U1345" t="str">
        <f>TRIM(CLEAN(tbl_Operations[[#This Row],[Location]]))</f>
        <v>Mumbai</v>
      </c>
      <c r="V1345" t="str">
        <f>TRIM(CLEAN(tbl_Operations[[#This Row],[Channel]]))</f>
        <v>Portal</v>
      </c>
      <c r="W1345" t="str">
        <f t="shared" si="100"/>
        <v>Vendor Query</v>
      </c>
      <c r="X1345" t="str">
        <f t="shared" si="101"/>
        <v>Operations</v>
      </c>
      <c r="Y1345" t="str">
        <f t="shared" si="102"/>
        <v>Within SLA</v>
      </c>
      <c r="Z1345" t="str">
        <f t="shared" si="103"/>
        <v>Normal</v>
      </c>
      <c r="AA1345" t="str" cm="1">
        <f t="array" ref="AA1345">_xlfn.IFS(
J1345&lt;=K1345*0.5,"Excellent",
J1345&lt;=K1345,"Good",
J1345&lt;=K1345*1.5,"At Risk",
TRUE,"Critical"
)</f>
        <v>Good</v>
      </c>
      <c r="AB1345" t="str">
        <f t="shared" si="104"/>
        <v>No Rework</v>
      </c>
    </row>
    <row r="1346" spans="1:28" x14ac:dyDescent="0.3">
      <c r="A1346" t="s">
        <v>1428</v>
      </c>
      <c r="B1346" s="1">
        <v>45896</v>
      </c>
      <c r="C1346" t="s">
        <v>54</v>
      </c>
      <c r="D1346" t="s">
        <v>55</v>
      </c>
      <c r="E1346" t="s">
        <v>48</v>
      </c>
      <c r="F1346" t="s">
        <v>24</v>
      </c>
      <c r="G1346" t="s">
        <v>42</v>
      </c>
      <c r="H1346" t="s">
        <v>50</v>
      </c>
      <c r="I1346" t="s">
        <v>88</v>
      </c>
      <c r="J1346">
        <v>7.3</v>
      </c>
      <c r="K1346">
        <v>24</v>
      </c>
      <c r="L1346" t="s">
        <v>28</v>
      </c>
      <c r="M1346">
        <v>1</v>
      </c>
      <c r="N1346">
        <v>4.8</v>
      </c>
      <c r="O1346">
        <v>400</v>
      </c>
      <c r="P1346">
        <v>2920</v>
      </c>
      <c r="Q1346" t="s">
        <v>36</v>
      </c>
      <c r="R1346">
        <v>8</v>
      </c>
      <c r="S1346" t="s">
        <v>37</v>
      </c>
      <c r="T1346" t="s">
        <v>86</v>
      </c>
      <c r="U1346" t="str">
        <f>TRIM(CLEAN(tbl_Operations[[#This Row],[Location]]))</f>
        <v>Hyderabad</v>
      </c>
      <c r="V1346" t="str">
        <f>TRIM(CLEAN(tbl_Operations[[#This Row],[Channel]]))</f>
        <v>Portal</v>
      </c>
      <c r="W1346" t="str">
        <f t="shared" ref="W1346:W1409" si="105">TRIM(CLEAN(E1346))</f>
        <v>Compliance Request</v>
      </c>
      <c r="X1346" t="str">
        <f t="shared" ref="X1346:X1409" si="106">PROPER(TRIM(CLEAN(C1346)))</f>
        <v>Hr</v>
      </c>
      <c r="Y1346" t="str">
        <f t="shared" ref="Y1346:Y1409" si="107">IF(J1346&lt;=K1346,"Within SLA","SLA Breach")</f>
        <v>Within SLA</v>
      </c>
      <c r="Z1346" t="str">
        <f t="shared" ref="Z1346:Z1409" si="108">IF(AND(F1346="Critical",Y1345="SLA Breach"),"Critical Risk","Normal")</f>
        <v>Normal</v>
      </c>
      <c r="AA1346" t="str" cm="1">
        <f t="array" ref="AA1346">_xlfn.IFS(
J1346&lt;=K1346*0.5,"Excellent",
J1346&lt;=K1346,"Good",
J1346&lt;=K1346*1.5,"At Risk",
TRUE,"Critical"
)</f>
        <v>Excellent</v>
      </c>
      <c r="AB1346" t="str">
        <f t="shared" ref="AB1346:AB1409" si="109">IF(M1346&gt;0,"Reworked","No Rework")</f>
        <v>Reworked</v>
      </c>
    </row>
    <row r="1347" spans="1:28" x14ac:dyDescent="0.3">
      <c r="A1347" t="s">
        <v>1429</v>
      </c>
      <c r="B1347" s="1">
        <v>45689</v>
      </c>
      <c r="C1347" t="s">
        <v>95</v>
      </c>
      <c r="D1347" t="s">
        <v>5094</v>
      </c>
      <c r="E1347" t="s">
        <v>74</v>
      </c>
      <c r="F1347" t="s">
        <v>49</v>
      </c>
      <c r="G1347" t="s">
        <v>42</v>
      </c>
      <c r="H1347" t="s">
        <v>43</v>
      </c>
      <c r="I1347" t="s">
        <v>27</v>
      </c>
      <c r="J1347">
        <v>6.4</v>
      </c>
      <c r="K1347">
        <v>48</v>
      </c>
      <c r="L1347" t="s">
        <v>28</v>
      </c>
      <c r="M1347">
        <v>1</v>
      </c>
      <c r="N1347">
        <v>4.8</v>
      </c>
      <c r="O1347">
        <v>350</v>
      </c>
      <c r="P1347">
        <v>2240</v>
      </c>
      <c r="Q1347" t="s">
        <v>57</v>
      </c>
      <c r="R1347">
        <v>2</v>
      </c>
      <c r="S1347" t="s">
        <v>58</v>
      </c>
      <c r="T1347" t="s">
        <v>68</v>
      </c>
      <c r="U1347" t="str">
        <f>TRIM(CLEAN(tbl_Operations[[#This Row],[Location]]))</f>
        <v>Unknown</v>
      </c>
      <c r="V1347" t="str">
        <f>TRIM(CLEAN(tbl_Operations[[#This Row],[Channel]]))</f>
        <v>Portal</v>
      </c>
      <c r="W1347" t="str">
        <f t="shared" si="105"/>
        <v>System Issue</v>
      </c>
      <c r="X1347" t="str">
        <f t="shared" si="106"/>
        <v>Sales</v>
      </c>
      <c r="Y1347" t="str">
        <f t="shared" si="107"/>
        <v>Within SLA</v>
      </c>
      <c r="Z1347" t="str">
        <f t="shared" si="108"/>
        <v>Normal</v>
      </c>
      <c r="AA1347" t="str" cm="1">
        <f t="array" ref="AA1347">_xlfn.IFS(
J1347&lt;=K1347*0.5,"Excellent",
J1347&lt;=K1347,"Good",
J1347&lt;=K1347*1.5,"At Risk",
TRUE,"Critical"
)</f>
        <v>Excellent</v>
      </c>
      <c r="AB1347" t="str">
        <f t="shared" si="109"/>
        <v>Reworked</v>
      </c>
    </row>
    <row r="1348" spans="1:28" x14ac:dyDescent="0.3">
      <c r="A1348" t="s">
        <v>1430</v>
      </c>
      <c r="B1348" s="1">
        <v>45733</v>
      </c>
      <c r="C1348" t="s">
        <v>54</v>
      </c>
      <c r="D1348" t="s">
        <v>55</v>
      </c>
      <c r="E1348" t="s">
        <v>92</v>
      </c>
      <c r="F1348" t="s">
        <v>24</v>
      </c>
      <c r="G1348" t="s">
        <v>42</v>
      </c>
      <c r="H1348" t="s">
        <v>43</v>
      </c>
      <c r="I1348" t="s">
        <v>27</v>
      </c>
      <c r="J1348">
        <v>7.2</v>
      </c>
      <c r="K1348">
        <v>24</v>
      </c>
      <c r="L1348" t="s">
        <v>28</v>
      </c>
      <c r="M1348">
        <v>0</v>
      </c>
      <c r="N1348">
        <v>4.9000000000000004</v>
      </c>
      <c r="O1348">
        <v>450</v>
      </c>
      <c r="P1348">
        <v>3240</v>
      </c>
      <c r="Q1348" t="s">
        <v>79</v>
      </c>
      <c r="R1348">
        <v>3</v>
      </c>
      <c r="S1348" t="s">
        <v>58</v>
      </c>
      <c r="T1348" t="s">
        <v>31</v>
      </c>
      <c r="U1348" t="str">
        <f>TRIM(CLEAN(tbl_Operations[[#This Row],[Location]]))</f>
        <v>Hyderabad</v>
      </c>
      <c r="V1348" t="str">
        <f>TRIM(CLEAN(tbl_Operations[[#This Row],[Channel]]))</f>
        <v>Portal</v>
      </c>
      <c r="W1348" t="str">
        <f t="shared" si="105"/>
        <v>Report Request</v>
      </c>
      <c r="X1348" t="str">
        <f t="shared" si="106"/>
        <v>Hr</v>
      </c>
      <c r="Y1348" t="str">
        <f t="shared" si="107"/>
        <v>Within SLA</v>
      </c>
      <c r="Z1348" t="str">
        <f t="shared" si="108"/>
        <v>Normal</v>
      </c>
      <c r="AA1348" t="str" cm="1">
        <f t="array" ref="AA1348">_xlfn.IFS(
J1348&lt;=K1348*0.5,"Excellent",
J1348&lt;=K1348,"Good",
J1348&lt;=K1348*1.5,"At Risk",
TRUE,"Critical"
)</f>
        <v>Excellent</v>
      </c>
      <c r="AB1348" t="str">
        <f t="shared" si="109"/>
        <v>No Rework</v>
      </c>
    </row>
    <row r="1349" spans="1:28" x14ac:dyDescent="0.3">
      <c r="A1349" t="s">
        <v>1431</v>
      </c>
      <c r="B1349" s="1">
        <v>45887</v>
      </c>
      <c r="C1349" t="s">
        <v>77</v>
      </c>
      <c r="D1349" t="s">
        <v>47</v>
      </c>
      <c r="E1349" t="s">
        <v>78</v>
      </c>
      <c r="F1349" t="s">
        <v>24</v>
      </c>
      <c r="G1349" t="s">
        <v>81</v>
      </c>
      <c r="H1349" t="s">
        <v>26</v>
      </c>
      <c r="I1349" t="s">
        <v>101</v>
      </c>
      <c r="J1349">
        <v>23.5</v>
      </c>
      <c r="K1349">
        <v>24</v>
      </c>
      <c r="L1349" t="s">
        <v>28</v>
      </c>
      <c r="M1349">
        <v>2</v>
      </c>
      <c r="N1349">
        <v>4</v>
      </c>
      <c r="O1349">
        <v>400</v>
      </c>
      <c r="P1349">
        <v>9400</v>
      </c>
      <c r="Q1349" t="s">
        <v>36</v>
      </c>
      <c r="R1349">
        <v>8</v>
      </c>
      <c r="S1349" t="s">
        <v>37</v>
      </c>
      <c r="T1349" t="s">
        <v>31</v>
      </c>
      <c r="U1349" t="str">
        <f>TRIM(CLEAN(tbl_Operations[[#This Row],[Location]]))</f>
        <v>Gurugram</v>
      </c>
      <c r="V1349" t="str">
        <f>TRIM(CLEAN(tbl_Operations[[#This Row],[Channel]]))</f>
        <v>Phone</v>
      </c>
      <c r="W1349" t="str">
        <f t="shared" si="105"/>
        <v>Access Request</v>
      </c>
      <c r="X1349" t="str">
        <f t="shared" si="106"/>
        <v>Finance</v>
      </c>
      <c r="Y1349" t="str">
        <f t="shared" si="107"/>
        <v>Within SLA</v>
      </c>
      <c r="Z1349" t="str">
        <f t="shared" si="108"/>
        <v>Normal</v>
      </c>
      <c r="AA1349" t="str" cm="1">
        <f t="array" ref="AA1349">_xlfn.IFS(
J1349&lt;=K1349*0.5,"Excellent",
J1349&lt;=K1349,"Good",
J1349&lt;=K1349*1.5,"At Risk",
TRUE,"Critical"
)</f>
        <v>Good</v>
      </c>
      <c r="AB1349" t="str">
        <f t="shared" si="109"/>
        <v>Reworked</v>
      </c>
    </row>
    <row r="1350" spans="1:28" x14ac:dyDescent="0.3">
      <c r="A1350" t="s">
        <v>1432</v>
      </c>
      <c r="B1350" s="1">
        <v>45658</v>
      </c>
      <c r="C1350" t="s">
        <v>33</v>
      </c>
      <c r="D1350" t="s">
        <v>5094</v>
      </c>
      <c r="E1350" t="s">
        <v>56</v>
      </c>
      <c r="F1350" t="s">
        <v>61</v>
      </c>
      <c r="G1350" t="s">
        <v>25</v>
      </c>
      <c r="H1350" t="s">
        <v>26</v>
      </c>
      <c r="I1350" t="s">
        <v>27</v>
      </c>
      <c r="J1350">
        <v>24.6</v>
      </c>
      <c r="K1350">
        <v>12</v>
      </c>
      <c r="L1350" t="s">
        <v>63</v>
      </c>
      <c r="M1350">
        <v>1</v>
      </c>
      <c r="N1350">
        <v>3.5</v>
      </c>
      <c r="O1350">
        <v>280</v>
      </c>
      <c r="P1350">
        <v>6888</v>
      </c>
      <c r="Q1350" t="s">
        <v>64</v>
      </c>
      <c r="R1350">
        <v>1</v>
      </c>
      <c r="S1350" t="s">
        <v>58</v>
      </c>
      <c r="T1350" t="s">
        <v>86</v>
      </c>
      <c r="U1350" t="str">
        <f>TRIM(CLEAN(tbl_Operations[[#This Row],[Location]]))</f>
        <v>Unknown</v>
      </c>
      <c r="V1350" t="str">
        <f>TRIM(CLEAN(tbl_Operations[[#This Row],[Channel]]))</f>
        <v>Email</v>
      </c>
      <c r="W1350" t="str">
        <f t="shared" si="105"/>
        <v>Vendor Query</v>
      </c>
      <c r="X1350" t="str">
        <f t="shared" si="106"/>
        <v>It</v>
      </c>
      <c r="Y1350" t="str">
        <f t="shared" si="107"/>
        <v>SLA Breach</v>
      </c>
      <c r="Z1350" t="str">
        <f t="shared" si="108"/>
        <v>Normal</v>
      </c>
      <c r="AA1350" t="str" cm="1">
        <f t="array" ref="AA1350">_xlfn.IFS(
J1350&lt;=K1350*0.5,"Excellent",
J1350&lt;=K1350,"Good",
J1350&lt;=K1350*1.5,"At Risk",
TRUE,"Critical"
)</f>
        <v>Critical</v>
      </c>
      <c r="AB1350" t="str">
        <f t="shared" si="109"/>
        <v>Reworked</v>
      </c>
    </row>
    <row r="1351" spans="1:28" x14ac:dyDescent="0.3">
      <c r="A1351" t="s">
        <v>1433</v>
      </c>
      <c r="B1351" s="1">
        <v>45764</v>
      </c>
      <c r="C1351" t="s">
        <v>77</v>
      </c>
      <c r="D1351" t="s">
        <v>47</v>
      </c>
      <c r="E1351" t="s">
        <v>56</v>
      </c>
      <c r="F1351" t="s">
        <v>24</v>
      </c>
      <c r="G1351" t="s">
        <v>62</v>
      </c>
      <c r="H1351" t="s">
        <v>75</v>
      </c>
      <c r="I1351" t="s">
        <v>101</v>
      </c>
      <c r="J1351">
        <v>11.3</v>
      </c>
      <c r="K1351">
        <v>24</v>
      </c>
      <c r="L1351" t="s">
        <v>28</v>
      </c>
      <c r="M1351">
        <v>0</v>
      </c>
      <c r="N1351">
        <v>4.5</v>
      </c>
      <c r="O1351">
        <v>320</v>
      </c>
      <c r="P1351">
        <v>3616</v>
      </c>
      <c r="Q1351" t="s">
        <v>89</v>
      </c>
      <c r="R1351">
        <v>4</v>
      </c>
      <c r="S1351" t="s">
        <v>30</v>
      </c>
      <c r="T1351" t="s">
        <v>84</v>
      </c>
      <c r="U1351" t="str">
        <f>TRIM(CLEAN(tbl_Operations[[#This Row],[Location]]))</f>
        <v>Gurugram</v>
      </c>
      <c r="V1351" t="str">
        <f>TRIM(CLEAN(tbl_Operations[[#This Row],[Channel]]))</f>
        <v>Teams</v>
      </c>
      <c r="W1351" t="str">
        <f t="shared" si="105"/>
        <v>Vendor Query</v>
      </c>
      <c r="X1351" t="str">
        <f t="shared" si="106"/>
        <v>Finance</v>
      </c>
      <c r="Y1351" t="str">
        <f t="shared" si="107"/>
        <v>Within SLA</v>
      </c>
      <c r="Z1351" t="str">
        <f t="shared" si="108"/>
        <v>Normal</v>
      </c>
      <c r="AA1351" t="str" cm="1">
        <f t="array" ref="AA1351">_xlfn.IFS(
J1351&lt;=K1351*0.5,"Excellent",
J1351&lt;=K1351,"Good",
J1351&lt;=K1351*1.5,"At Risk",
TRUE,"Critical"
)</f>
        <v>Excellent</v>
      </c>
      <c r="AB1351" t="str">
        <f t="shared" si="109"/>
        <v>No Rework</v>
      </c>
    </row>
    <row r="1352" spans="1:28" x14ac:dyDescent="0.3">
      <c r="A1352" t="s">
        <v>1434</v>
      </c>
      <c r="B1352" s="1">
        <v>45967</v>
      </c>
      <c r="C1352" t="s">
        <v>40</v>
      </c>
      <c r="D1352" t="s">
        <v>73</v>
      </c>
      <c r="E1352" t="s">
        <v>78</v>
      </c>
      <c r="F1352" t="s">
        <v>24</v>
      </c>
      <c r="G1352" t="s">
        <v>62</v>
      </c>
      <c r="H1352" t="s">
        <v>50</v>
      </c>
      <c r="I1352" t="s">
        <v>27</v>
      </c>
      <c r="J1352">
        <v>26.2</v>
      </c>
      <c r="K1352">
        <v>24</v>
      </c>
      <c r="L1352" t="s">
        <v>63</v>
      </c>
      <c r="M1352">
        <v>1</v>
      </c>
      <c r="N1352">
        <v>3.8</v>
      </c>
      <c r="O1352">
        <v>320</v>
      </c>
      <c r="P1352">
        <v>8384</v>
      </c>
      <c r="Q1352" t="s">
        <v>67</v>
      </c>
      <c r="R1352">
        <v>11</v>
      </c>
      <c r="S1352" t="s">
        <v>52</v>
      </c>
      <c r="T1352" t="s">
        <v>84</v>
      </c>
      <c r="U1352" t="str">
        <f>TRIM(CLEAN(tbl_Operations[[#This Row],[Location]]))</f>
        <v>Chennai</v>
      </c>
      <c r="V1352" t="str">
        <f>TRIM(CLEAN(tbl_Operations[[#This Row],[Channel]]))</f>
        <v>Teams</v>
      </c>
      <c r="W1352" t="str">
        <f t="shared" si="105"/>
        <v>Access Request</v>
      </c>
      <c r="X1352" t="str">
        <f t="shared" si="106"/>
        <v>Procurement</v>
      </c>
      <c r="Y1352" t="str">
        <f t="shared" si="107"/>
        <v>SLA Breach</v>
      </c>
      <c r="Z1352" t="str">
        <f t="shared" si="108"/>
        <v>Normal</v>
      </c>
      <c r="AA1352" t="str" cm="1">
        <f t="array" ref="AA1352">_xlfn.IFS(
J1352&lt;=K1352*0.5,"Excellent",
J1352&lt;=K1352,"Good",
J1352&lt;=K1352*1.5,"At Risk",
TRUE,"Critical"
)</f>
        <v>At Risk</v>
      </c>
      <c r="AB1352" t="str">
        <f t="shared" si="109"/>
        <v>Reworked</v>
      </c>
    </row>
    <row r="1353" spans="1:28" x14ac:dyDescent="0.3">
      <c r="A1353" t="s">
        <v>1435</v>
      </c>
      <c r="B1353" s="1">
        <v>45831</v>
      </c>
      <c r="C1353" t="s">
        <v>77</v>
      </c>
      <c r="D1353" t="s">
        <v>34</v>
      </c>
      <c r="E1353" t="s">
        <v>78</v>
      </c>
      <c r="F1353" t="s">
        <v>49</v>
      </c>
      <c r="G1353" t="s">
        <v>42</v>
      </c>
      <c r="H1353" t="s">
        <v>66</v>
      </c>
      <c r="I1353" t="s">
        <v>88</v>
      </c>
      <c r="J1353">
        <v>20.7</v>
      </c>
      <c r="K1353">
        <v>48</v>
      </c>
      <c r="L1353" t="s">
        <v>28</v>
      </c>
      <c r="M1353">
        <v>2</v>
      </c>
      <c r="N1353">
        <v>4</v>
      </c>
      <c r="O1353">
        <v>280</v>
      </c>
      <c r="P1353">
        <v>5796</v>
      </c>
      <c r="Q1353" t="s">
        <v>29</v>
      </c>
      <c r="R1353">
        <v>6</v>
      </c>
      <c r="S1353" t="s">
        <v>30</v>
      </c>
      <c r="T1353" t="s">
        <v>31</v>
      </c>
      <c r="U1353" t="str">
        <f>TRIM(CLEAN(tbl_Operations[[#This Row],[Location]]))</f>
        <v>Mumbai</v>
      </c>
      <c r="V1353" t="str">
        <f>TRIM(CLEAN(tbl_Operations[[#This Row],[Channel]]))</f>
        <v>Portal</v>
      </c>
      <c r="W1353" t="str">
        <f t="shared" si="105"/>
        <v>Access Request</v>
      </c>
      <c r="X1353" t="str">
        <f t="shared" si="106"/>
        <v>Finance</v>
      </c>
      <c r="Y1353" t="str">
        <f t="shared" si="107"/>
        <v>Within SLA</v>
      </c>
      <c r="Z1353" t="str">
        <f t="shared" si="108"/>
        <v>Normal</v>
      </c>
      <c r="AA1353" t="str" cm="1">
        <f t="array" ref="AA1353">_xlfn.IFS(
J1353&lt;=K1353*0.5,"Excellent",
J1353&lt;=K1353,"Good",
J1353&lt;=K1353*1.5,"At Risk",
TRUE,"Critical"
)</f>
        <v>Excellent</v>
      </c>
      <c r="AB1353" t="str">
        <f t="shared" si="109"/>
        <v>Reworked</v>
      </c>
    </row>
    <row r="1354" spans="1:28" x14ac:dyDescent="0.3">
      <c r="A1354" t="s">
        <v>1436</v>
      </c>
      <c r="B1354" s="1">
        <v>45896</v>
      </c>
      <c r="C1354" t="s">
        <v>95</v>
      </c>
      <c r="D1354" t="s">
        <v>73</v>
      </c>
      <c r="E1354" t="s">
        <v>23</v>
      </c>
      <c r="F1354" t="s">
        <v>49</v>
      </c>
      <c r="G1354" t="s">
        <v>25</v>
      </c>
      <c r="H1354" t="s">
        <v>66</v>
      </c>
      <c r="I1354" t="s">
        <v>27</v>
      </c>
      <c r="J1354">
        <v>8.6999999999999993</v>
      </c>
      <c r="K1354">
        <v>48</v>
      </c>
      <c r="L1354" t="s">
        <v>28</v>
      </c>
      <c r="M1354">
        <v>1</v>
      </c>
      <c r="N1354">
        <v>4.5999999999999996</v>
      </c>
      <c r="O1354">
        <v>280</v>
      </c>
      <c r="P1354">
        <v>2436</v>
      </c>
      <c r="Q1354" t="s">
        <v>36</v>
      </c>
      <c r="R1354">
        <v>8</v>
      </c>
      <c r="S1354" t="s">
        <v>37</v>
      </c>
      <c r="T1354" t="s">
        <v>86</v>
      </c>
      <c r="U1354" t="str">
        <f>TRIM(CLEAN(tbl_Operations[[#This Row],[Location]]))</f>
        <v>Chennai</v>
      </c>
      <c r="V1354" t="str">
        <f>TRIM(CLEAN(tbl_Operations[[#This Row],[Channel]]))</f>
        <v>Email</v>
      </c>
      <c r="W1354" t="str">
        <f t="shared" si="105"/>
        <v>Invoice Query</v>
      </c>
      <c r="X1354" t="str">
        <f t="shared" si="106"/>
        <v>Sales</v>
      </c>
      <c r="Y1354" t="str">
        <f t="shared" si="107"/>
        <v>Within SLA</v>
      </c>
      <c r="Z1354" t="str">
        <f t="shared" si="108"/>
        <v>Normal</v>
      </c>
      <c r="AA1354" t="str" cm="1">
        <f t="array" ref="AA1354">_xlfn.IFS(
J1354&lt;=K1354*0.5,"Excellent",
J1354&lt;=K1354,"Good",
J1354&lt;=K1354*1.5,"At Risk",
TRUE,"Critical"
)</f>
        <v>Excellent</v>
      </c>
      <c r="AB1354" t="str">
        <f t="shared" si="109"/>
        <v>Reworked</v>
      </c>
    </row>
    <row r="1355" spans="1:28" x14ac:dyDescent="0.3">
      <c r="A1355" t="s">
        <v>1437</v>
      </c>
      <c r="B1355" s="1">
        <v>45981</v>
      </c>
      <c r="C1355" t="s">
        <v>77</v>
      </c>
      <c r="D1355" t="s">
        <v>34</v>
      </c>
      <c r="E1355" t="s">
        <v>92</v>
      </c>
      <c r="F1355" t="s">
        <v>24</v>
      </c>
      <c r="G1355" t="s">
        <v>42</v>
      </c>
      <c r="H1355" t="s">
        <v>66</v>
      </c>
      <c r="I1355" t="s">
        <v>88</v>
      </c>
      <c r="J1355">
        <v>15.5</v>
      </c>
      <c r="K1355">
        <v>24</v>
      </c>
      <c r="L1355" t="s">
        <v>28</v>
      </c>
      <c r="M1355">
        <v>2</v>
      </c>
      <c r="N1355">
        <v>3.9</v>
      </c>
      <c r="O1355">
        <v>280</v>
      </c>
      <c r="P1355">
        <v>4340</v>
      </c>
      <c r="Q1355" t="s">
        <v>67</v>
      </c>
      <c r="R1355">
        <v>11</v>
      </c>
      <c r="S1355" t="s">
        <v>52</v>
      </c>
      <c r="T1355" t="s">
        <v>84</v>
      </c>
      <c r="U1355" t="str">
        <f>TRIM(CLEAN(tbl_Operations[[#This Row],[Location]]))</f>
        <v>Mumbai</v>
      </c>
      <c r="V1355" t="str">
        <f>TRIM(CLEAN(tbl_Operations[[#This Row],[Channel]]))</f>
        <v>Portal</v>
      </c>
      <c r="W1355" t="str">
        <f t="shared" si="105"/>
        <v>Report Request</v>
      </c>
      <c r="X1355" t="str">
        <f t="shared" si="106"/>
        <v>Finance</v>
      </c>
      <c r="Y1355" t="str">
        <f t="shared" si="107"/>
        <v>Within SLA</v>
      </c>
      <c r="Z1355" t="str">
        <f t="shared" si="108"/>
        <v>Normal</v>
      </c>
      <c r="AA1355" t="str" cm="1">
        <f t="array" ref="AA1355">_xlfn.IFS(
J1355&lt;=K1355*0.5,"Excellent",
J1355&lt;=K1355,"Good",
J1355&lt;=K1355*1.5,"At Risk",
TRUE,"Critical"
)</f>
        <v>Good</v>
      </c>
      <c r="AB1355" t="str">
        <f t="shared" si="109"/>
        <v>Reworked</v>
      </c>
    </row>
    <row r="1356" spans="1:28" x14ac:dyDescent="0.3">
      <c r="A1356" t="s">
        <v>1438</v>
      </c>
      <c r="B1356" s="1">
        <v>45844</v>
      </c>
      <c r="C1356" t="s">
        <v>33</v>
      </c>
      <c r="D1356" t="s">
        <v>34</v>
      </c>
      <c r="E1356" t="s">
        <v>35</v>
      </c>
      <c r="F1356" t="s">
        <v>49</v>
      </c>
      <c r="G1356" t="s">
        <v>25</v>
      </c>
      <c r="H1356" t="s">
        <v>66</v>
      </c>
      <c r="I1356" t="s">
        <v>27</v>
      </c>
      <c r="J1356">
        <v>14.5</v>
      </c>
      <c r="K1356">
        <v>48</v>
      </c>
      <c r="L1356" t="s">
        <v>28</v>
      </c>
      <c r="M1356">
        <v>0</v>
      </c>
      <c r="N1356">
        <v>4.5</v>
      </c>
      <c r="O1356">
        <v>320</v>
      </c>
      <c r="P1356">
        <v>4640</v>
      </c>
      <c r="Q1356" t="s">
        <v>114</v>
      </c>
      <c r="R1356">
        <v>7</v>
      </c>
      <c r="S1356" t="s">
        <v>37</v>
      </c>
      <c r="T1356" t="s">
        <v>102</v>
      </c>
      <c r="U1356" t="str">
        <f>TRIM(CLEAN(tbl_Operations[[#This Row],[Location]]))</f>
        <v>Mumbai</v>
      </c>
      <c r="V1356" t="str">
        <f>TRIM(CLEAN(tbl_Operations[[#This Row],[Channel]]))</f>
        <v>Email</v>
      </c>
      <c r="W1356" t="str">
        <f t="shared" si="105"/>
        <v>Employee Query</v>
      </c>
      <c r="X1356" t="str">
        <f t="shared" si="106"/>
        <v>It</v>
      </c>
      <c r="Y1356" t="str">
        <f t="shared" si="107"/>
        <v>Within SLA</v>
      </c>
      <c r="Z1356" t="str">
        <f t="shared" si="108"/>
        <v>Normal</v>
      </c>
      <c r="AA1356" t="str" cm="1">
        <f t="array" ref="AA1356">_xlfn.IFS(
J1356&lt;=K1356*0.5,"Excellent",
J1356&lt;=K1356,"Good",
J1356&lt;=K1356*1.5,"At Risk",
TRUE,"Critical"
)</f>
        <v>Excellent</v>
      </c>
      <c r="AB1356" t="str">
        <f t="shared" si="109"/>
        <v>No Rework</v>
      </c>
    </row>
    <row r="1357" spans="1:28" x14ac:dyDescent="0.3">
      <c r="A1357" t="s">
        <v>1439</v>
      </c>
      <c r="B1357" s="1">
        <v>45672</v>
      </c>
      <c r="C1357" t="s">
        <v>77</v>
      </c>
      <c r="D1357" t="s">
        <v>60</v>
      </c>
      <c r="E1357" t="s">
        <v>35</v>
      </c>
      <c r="F1357" t="s">
        <v>24</v>
      </c>
      <c r="G1357" t="s">
        <v>25</v>
      </c>
      <c r="H1357" t="s">
        <v>75</v>
      </c>
      <c r="I1357" t="s">
        <v>27</v>
      </c>
      <c r="J1357">
        <v>8.6999999999999993</v>
      </c>
      <c r="K1357">
        <v>24</v>
      </c>
      <c r="L1357" t="s">
        <v>28</v>
      </c>
      <c r="M1357">
        <v>0</v>
      </c>
      <c r="N1357">
        <v>4.5999999999999996</v>
      </c>
      <c r="O1357">
        <v>450</v>
      </c>
      <c r="P1357">
        <v>3915</v>
      </c>
      <c r="Q1357" t="s">
        <v>64</v>
      </c>
      <c r="R1357">
        <v>1</v>
      </c>
      <c r="S1357" t="s">
        <v>58</v>
      </c>
      <c r="T1357" t="s">
        <v>86</v>
      </c>
      <c r="U1357" t="str">
        <f>TRIM(CLEAN(tbl_Operations[[#This Row],[Location]]))</f>
        <v>Pune</v>
      </c>
      <c r="V1357" t="str">
        <f>TRIM(CLEAN(tbl_Operations[[#This Row],[Channel]]))</f>
        <v>Email</v>
      </c>
      <c r="W1357" t="str">
        <f t="shared" si="105"/>
        <v>Employee Query</v>
      </c>
      <c r="X1357" t="str">
        <f t="shared" si="106"/>
        <v>Finance</v>
      </c>
      <c r="Y1357" t="str">
        <f t="shared" si="107"/>
        <v>Within SLA</v>
      </c>
      <c r="Z1357" t="str">
        <f t="shared" si="108"/>
        <v>Normal</v>
      </c>
      <c r="AA1357" t="str" cm="1">
        <f t="array" ref="AA1357">_xlfn.IFS(
J1357&lt;=K1357*0.5,"Excellent",
J1357&lt;=K1357,"Good",
J1357&lt;=K1357*1.5,"At Risk",
TRUE,"Critical"
)</f>
        <v>Excellent</v>
      </c>
      <c r="AB1357" t="str">
        <f t="shared" si="109"/>
        <v>No Rework</v>
      </c>
    </row>
    <row r="1358" spans="1:28" x14ac:dyDescent="0.3">
      <c r="A1358" t="s">
        <v>1440</v>
      </c>
      <c r="B1358" s="1">
        <v>45731</v>
      </c>
      <c r="C1358" t="s">
        <v>91</v>
      </c>
      <c r="D1358" t="s">
        <v>55</v>
      </c>
      <c r="E1358" t="s">
        <v>78</v>
      </c>
      <c r="F1358" t="s">
        <v>24</v>
      </c>
      <c r="G1358" t="s">
        <v>42</v>
      </c>
      <c r="H1358" t="s">
        <v>75</v>
      </c>
      <c r="I1358" t="s">
        <v>27</v>
      </c>
      <c r="J1358">
        <v>1.9</v>
      </c>
      <c r="K1358">
        <v>24</v>
      </c>
      <c r="L1358" t="s">
        <v>28</v>
      </c>
      <c r="M1358">
        <v>2</v>
      </c>
      <c r="N1358">
        <v>4.3</v>
      </c>
      <c r="O1358">
        <v>280</v>
      </c>
      <c r="P1358">
        <v>532</v>
      </c>
      <c r="Q1358" t="s">
        <v>79</v>
      </c>
      <c r="R1358">
        <v>3</v>
      </c>
      <c r="S1358" t="s">
        <v>58</v>
      </c>
      <c r="T1358" t="s">
        <v>68</v>
      </c>
      <c r="U1358" t="str">
        <f>TRIM(CLEAN(tbl_Operations[[#This Row],[Location]]))</f>
        <v>Hyderabad</v>
      </c>
      <c r="V1358" t="str">
        <f>TRIM(CLEAN(tbl_Operations[[#This Row],[Channel]]))</f>
        <v>Portal</v>
      </c>
      <c r="W1358" t="str">
        <f t="shared" si="105"/>
        <v>Access Request</v>
      </c>
      <c r="X1358" t="str">
        <f t="shared" si="106"/>
        <v>Operations</v>
      </c>
      <c r="Y1358" t="str">
        <f t="shared" si="107"/>
        <v>Within SLA</v>
      </c>
      <c r="Z1358" t="str">
        <f t="shared" si="108"/>
        <v>Normal</v>
      </c>
      <c r="AA1358" t="str" cm="1">
        <f t="array" ref="AA1358">_xlfn.IFS(
J1358&lt;=K1358*0.5,"Excellent",
J1358&lt;=K1358,"Good",
J1358&lt;=K1358*1.5,"At Risk",
TRUE,"Critical"
)</f>
        <v>Excellent</v>
      </c>
      <c r="AB1358" t="str">
        <f t="shared" si="109"/>
        <v>Reworked</v>
      </c>
    </row>
    <row r="1359" spans="1:28" x14ac:dyDescent="0.3">
      <c r="A1359" t="s">
        <v>1441</v>
      </c>
      <c r="B1359" s="1">
        <v>45736</v>
      </c>
      <c r="C1359" t="s">
        <v>95</v>
      </c>
      <c r="D1359" t="s">
        <v>73</v>
      </c>
      <c r="E1359" t="s">
        <v>74</v>
      </c>
      <c r="F1359" t="s">
        <v>24</v>
      </c>
      <c r="G1359" t="s">
        <v>81</v>
      </c>
      <c r="H1359" t="s">
        <v>75</v>
      </c>
      <c r="I1359" t="s">
        <v>101</v>
      </c>
      <c r="J1359">
        <v>10.4</v>
      </c>
      <c r="K1359">
        <v>24</v>
      </c>
      <c r="L1359" t="s">
        <v>28</v>
      </c>
      <c r="M1359">
        <v>1</v>
      </c>
      <c r="N1359">
        <v>3.9</v>
      </c>
      <c r="O1359">
        <v>280</v>
      </c>
      <c r="P1359">
        <v>2912</v>
      </c>
      <c r="Q1359" t="s">
        <v>79</v>
      </c>
      <c r="R1359">
        <v>3</v>
      </c>
      <c r="S1359" t="s">
        <v>58</v>
      </c>
      <c r="T1359" t="s">
        <v>84</v>
      </c>
      <c r="U1359" t="str">
        <f>TRIM(CLEAN(tbl_Operations[[#This Row],[Location]]))</f>
        <v>Chennai</v>
      </c>
      <c r="V1359" t="str">
        <f>TRIM(CLEAN(tbl_Operations[[#This Row],[Channel]]))</f>
        <v>Phone</v>
      </c>
      <c r="W1359" t="str">
        <f t="shared" si="105"/>
        <v>System Issue</v>
      </c>
      <c r="X1359" t="str">
        <f t="shared" si="106"/>
        <v>Sales</v>
      </c>
      <c r="Y1359" t="str">
        <f t="shared" si="107"/>
        <v>Within SLA</v>
      </c>
      <c r="Z1359" t="str">
        <f t="shared" si="108"/>
        <v>Normal</v>
      </c>
      <c r="AA1359" t="str" cm="1">
        <f t="array" ref="AA1359">_xlfn.IFS(
J1359&lt;=K1359*0.5,"Excellent",
J1359&lt;=K1359,"Good",
J1359&lt;=K1359*1.5,"At Risk",
TRUE,"Critical"
)</f>
        <v>Excellent</v>
      </c>
      <c r="AB1359" t="str">
        <f t="shared" si="109"/>
        <v>Reworked</v>
      </c>
    </row>
    <row r="1360" spans="1:28" x14ac:dyDescent="0.3">
      <c r="A1360" t="s">
        <v>1442</v>
      </c>
      <c r="B1360" s="1">
        <v>45974</v>
      </c>
      <c r="C1360" t="s">
        <v>40</v>
      </c>
      <c r="D1360" t="s">
        <v>73</v>
      </c>
      <c r="E1360" t="s">
        <v>74</v>
      </c>
      <c r="F1360" t="s">
        <v>24</v>
      </c>
      <c r="G1360" t="s">
        <v>25</v>
      </c>
      <c r="H1360" t="s">
        <v>66</v>
      </c>
      <c r="I1360" t="s">
        <v>27</v>
      </c>
      <c r="J1360">
        <v>5.4</v>
      </c>
      <c r="K1360">
        <v>24</v>
      </c>
      <c r="L1360" t="s">
        <v>28</v>
      </c>
      <c r="M1360">
        <v>1</v>
      </c>
      <c r="N1360">
        <v>4.9000000000000004</v>
      </c>
      <c r="O1360">
        <v>350</v>
      </c>
      <c r="P1360">
        <v>1890</v>
      </c>
      <c r="Q1360" t="s">
        <v>67</v>
      </c>
      <c r="R1360">
        <v>11</v>
      </c>
      <c r="S1360" t="s">
        <v>52</v>
      </c>
      <c r="T1360" t="s">
        <v>84</v>
      </c>
      <c r="U1360" t="str">
        <f>TRIM(CLEAN(tbl_Operations[[#This Row],[Location]]))</f>
        <v>Chennai</v>
      </c>
      <c r="V1360" t="str">
        <f>TRIM(CLEAN(tbl_Operations[[#This Row],[Channel]]))</f>
        <v>Email</v>
      </c>
      <c r="W1360" t="str">
        <f t="shared" si="105"/>
        <v>System Issue</v>
      </c>
      <c r="X1360" t="str">
        <f t="shared" si="106"/>
        <v>Procurement</v>
      </c>
      <c r="Y1360" t="str">
        <f t="shared" si="107"/>
        <v>Within SLA</v>
      </c>
      <c r="Z1360" t="str">
        <f t="shared" si="108"/>
        <v>Normal</v>
      </c>
      <c r="AA1360" t="str" cm="1">
        <f t="array" ref="AA1360">_xlfn.IFS(
J1360&lt;=K1360*0.5,"Excellent",
J1360&lt;=K1360,"Good",
J1360&lt;=K1360*1.5,"At Risk",
TRUE,"Critical"
)</f>
        <v>Excellent</v>
      </c>
      <c r="AB1360" t="str">
        <f t="shared" si="109"/>
        <v>Reworked</v>
      </c>
    </row>
    <row r="1361" spans="1:28" x14ac:dyDescent="0.3">
      <c r="A1361" t="s">
        <v>1443</v>
      </c>
      <c r="B1361" s="1">
        <v>45880</v>
      </c>
      <c r="C1361" t="s">
        <v>21</v>
      </c>
      <c r="D1361" t="s">
        <v>47</v>
      </c>
      <c r="E1361" t="s">
        <v>23</v>
      </c>
      <c r="F1361" t="s">
        <v>61</v>
      </c>
      <c r="G1361" t="s">
        <v>42</v>
      </c>
      <c r="H1361" t="s">
        <v>26</v>
      </c>
      <c r="I1361" t="s">
        <v>27</v>
      </c>
      <c r="J1361">
        <v>10.4</v>
      </c>
      <c r="K1361">
        <v>12</v>
      </c>
      <c r="L1361" t="s">
        <v>28</v>
      </c>
      <c r="M1361">
        <v>1</v>
      </c>
      <c r="N1361">
        <v>4</v>
      </c>
      <c r="O1361">
        <v>280</v>
      </c>
      <c r="P1361">
        <v>2912</v>
      </c>
      <c r="Q1361" t="s">
        <v>36</v>
      </c>
      <c r="R1361">
        <v>8</v>
      </c>
      <c r="S1361" t="s">
        <v>37</v>
      </c>
      <c r="T1361" t="s">
        <v>31</v>
      </c>
      <c r="U1361" t="str">
        <f>TRIM(CLEAN(tbl_Operations[[#This Row],[Location]]))</f>
        <v>Gurugram</v>
      </c>
      <c r="V1361" t="str">
        <f>TRIM(CLEAN(tbl_Operations[[#This Row],[Channel]]))</f>
        <v>Portal</v>
      </c>
      <c r="W1361" t="str">
        <f t="shared" si="105"/>
        <v>Invoice Query</v>
      </c>
      <c r="X1361" t="str">
        <f t="shared" si="106"/>
        <v>Customer Support</v>
      </c>
      <c r="Y1361" t="str">
        <f t="shared" si="107"/>
        <v>Within SLA</v>
      </c>
      <c r="Z1361" t="str">
        <f t="shared" si="108"/>
        <v>Normal</v>
      </c>
      <c r="AA1361" t="str" cm="1">
        <f t="array" ref="AA1361">_xlfn.IFS(
J1361&lt;=K1361*0.5,"Excellent",
J1361&lt;=K1361,"Good",
J1361&lt;=K1361*1.5,"At Risk",
TRUE,"Critical"
)</f>
        <v>Good</v>
      </c>
      <c r="AB1361" t="str">
        <f t="shared" si="109"/>
        <v>Reworked</v>
      </c>
    </row>
    <row r="1362" spans="1:28" x14ac:dyDescent="0.3">
      <c r="A1362" t="s">
        <v>1444</v>
      </c>
      <c r="B1362" s="1">
        <v>45710</v>
      </c>
      <c r="C1362" t="s">
        <v>33</v>
      </c>
      <c r="D1362" t="s">
        <v>41</v>
      </c>
      <c r="E1362" t="s">
        <v>56</v>
      </c>
      <c r="F1362" t="s">
        <v>61</v>
      </c>
      <c r="G1362" t="s">
        <v>25</v>
      </c>
      <c r="H1362" t="s">
        <v>66</v>
      </c>
      <c r="I1362" t="s">
        <v>27</v>
      </c>
      <c r="J1362">
        <v>4.9000000000000004</v>
      </c>
      <c r="K1362">
        <v>12</v>
      </c>
      <c r="L1362" t="s">
        <v>28</v>
      </c>
      <c r="M1362">
        <v>0</v>
      </c>
      <c r="N1362">
        <v>4.0999999999999996</v>
      </c>
      <c r="O1362">
        <v>320</v>
      </c>
      <c r="P1362">
        <v>1568</v>
      </c>
      <c r="Q1362" t="s">
        <v>57</v>
      </c>
      <c r="R1362">
        <v>2</v>
      </c>
      <c r="S1362" t="s">
        <v>58</v>
      </c>
      <c r="T1362" t="s">
        <v>68</v>
      </c>
      <c r="U1362" t="str">
        <f>TRIM(CLEAN(tbl_Operations[[#This Row],[Location]]))</f>
        <v>Bengaluru</v>
      </c>
      <c r="V1362" t="str">
        <f>TRIM(CLEAN(tbl_Operations[[#This Row],[Channel]]))</f>
        <v>Email</v>
      </c>
      <c r="W1362" t="str">
        <f t="shared" si="105"/>
        <v>Vendor Query</v>
      </c>
      <c r="X1362" t="str">
        <f t="shared" si="106"/>
        <v>It</v>
      </c>
      <c r="Y1362" t="str">
        <f t="shared" si="107"/>
        <v>Within SLA</v>
      </c>
      <c r="Z1362" t="str">
        <f t="shared" si="108"/>
        <v>Normal</v>
      </c>
      <c r="AA1362" t="str" cm="1">
        <f t="array" ref="AA1362">_xlfn.IFS(
J1362&lt;=K1362*0.5,"Excellent",
J1362&lt;=K1362,"Good",
J1362&lt;=K1362*1.5,"At Risk",
TRUE,"Critical"
)</f>
        <v>Excellent</v>
      </c>
      <c r="AB1362" t="str">
        <f t="shared" si="109"/>
        <v>No Rework</v>
      </c>
    </row>
    <row r="1363" spans="1:28" x14ac:dyDescent="0.3">
      <c r="A1363" t="s">
        <v>1445</v>
      </c>
      <c r="B1363" s="1">
        <v>45924</v>
      </c>
      <c r="C1363" t="s">
        <v>77</v>
      </c>
      <c r="D1363" t="s">
        <v>41</v>
      </c>
      <c r="E1363" t="s">
        <v>56</v>
      </c>
      <c r="F1363" t="s">
        <v>61</v>
      </c>
      <c r="G1363" t="s">
        <v>62</v>
      </c>
      <c r="H1363" t="s">
        <v>50</v>
      </c>
      <c r="I1363" t="s">
        <v>27</v>
      </c>
      <c r="J1363">
        <v>6.5</v>
      </c>
      <c r="K1363">
        <v>12</v>
      </c>
      <c r="L1363" t="s">
        <v>28</v>
      </c>
      <c r="M1363">
        <v>0</v>
      </c>
      <c r="N1363">
        <v>5</v>
      </c>
      <c r="O1363">
        <v>450</v>
      </c>
      <c r="P1363">
        <v>2925</v>
      </c>
      <c r="Q1363" t="s">
        <v>83</v>
      </c>
      <c r="R1363">
        <v>9</v>
      </c>
      <c r="S1363" t="s">
        <v>37</v>
      </c>
      <c r="T1363" t="s">
        <v>86</v>
      </c>
      <c r="U1363" t="str">
        <f>TRIM(CLEAN(tbl_Operations[[#This Row],[Location]]))</f>
        <v>Bengaluru</v>
      </c>
      <c r="V1363" t="str">
        <f>TRIM(CLEAN(tbl_Operations[[#This Row],[Channel]]))</f>
        <v>Teams</v>
      </c>
      <c r="W1363" t="str">
        <f t="shared" si="105"/>
        <v>Vendor Query</v>
      </c>
      <c r="X1363" t="str">
        <f t="shared" si="106"/>
        <v>Finance</v>
      </c>
      <c r="Y1363" t="str">
        <f t="shared" si="107"/>
        <v>Within SLA</v>
      </c>
      <c r="Z1363" t="str">
        <f t="shared" si="108"/>
        <v>Normal</v>
      </c>
      <c r="AA1363" t="str" cm="1">
        <f t="array" ref="AA1363">_xlfn.IFS(
J1363&lt;=K1363*0.5,"Excellent",
J1363&lt;=K1363,"Good",
J1363&lt;=K1363*1.5,"At Risk",
TRUE,"Critical"
)</f>
        <v>Good</v>
      </c>
      <c r="AB1363" t="str">
        <f t="shared" si="109"/>
        <v>No Rework</v>
      </c>
    </row>
    <row r="1364" spans="1:28" x14ac:dyDescent="0.3">
      <c r="A1364" t="s">
        <v>1446</v>
      </c>
      <c r="B1364" s="1">
        <v>45788</v>
      </c>
      <c r="C1364" t="s">
        <v>21</v>
      </c>
      <c r="D1364" t="s">
        <v>55</v>
      </c>
      <c r="E1364" t="s">
        <v>56</v>
      </c>
      <c r="F1364" t="s">
        <v>24</v>
      </c>
      <c r="G1364" t="s">
        <v>42</v>
      </c>
      <c r="H1364" t="s">
        <v>50</v>
      </c>
      <c r="I1364" t="s">
        <v>27</v>
      </c>
      <c r="J1364">
        <v>5.7</v>
      </c>
      <c r="K1364">
        <v>24</v>
      </c>
      <c r="L1364" t="s">
        <v>28</v>
      </c>
      <c r="M1364">
        <v>0</v>
      </c>
      <c r="N1364">
        <v>4.4000000000000004</v>
      </c>
      <c r="O1364">
        <v>450</v>
      </c>
      <c r="P1364">
        <v>2565</v>
      </c>
      <c r="Q1364" t="s">
        <v>44</v>
      </c>
      <c r="R1364">
        <v>5</v>
      </c>
      <c r="S1364" t="s">
        <v>30</v>
      </c>
      <c r="T1364" t="s">
        <v>102</v>
      </c>
      <c r="U1364" t="str">
        <f>TRIM(CLEAN(tbl_Operations[[#This Row],[Location]]))</f>
        <v>Hyderabad</v>
      </c>
      <c r="V1364" t="str">
        <f>TRIM(CLEAN(tbl_Operations[[#This Row],[Channel]]))</f>
        <v>Portal</v>
      </c>
      <c r="W1364" t="str">
        <f t="shared" si="105"/>
        <v>Vendor Query</v>
      </c>
      <c r="X1364" t="str">
        <f t="shared" si="106"/>
        <v>Customer Support</v>
      </c>
      <c r="Y1364" t="str">
        <f t="shared" si="107"/>
        <v>Within SLA</v>
      </c>
      <c r="Z1364" t="str">
        <f t="shared" si="108"/>
        <v>Normal</v>
      </c>
      <c r="AA1364" t="str" cm="1">
        <f t="array" ref="AA1364">_xlfn.IFS(
J1364&lt;=K1364*0.5,"Excellent",
J1364&lt;=K1364,"Good",
J1364&lt;=K1364*1.5,"At Risk",
TRUE,"Critical"
)</f>
        <v>Excellent</v>
      </c>
      <c r="AB1364" t="str">
        <f t="shared" si="109"/>
        <v>No Rework</v>
      </c>
    </row>
    <row r="1365" spans="1:28" x14ac:dyDescent="0.3">
      <c r="A1365" t="s">
        <v>1447</v>
      </c>
      <c r="B1365" s="1">
        <v>46005</v>
      </c>
      <c r="C1365" t="s">
        <v>21</v>
      </c>
      <c r="D1365" t="s">
        <v>60</v>
      </c>
      <c r="E1365" t="s">
        <v>74</v>
      </c>
      <c r="F1365" t="s">
        <v>49</v>
      </c>
      <c r="G1365" t="s">
        <v>25</v>
      </c>
      <c r="H1365" t="s">
        <v>50</v>
      </c>
      <c r="I1365" t="s">
        <v>27</v>
      </c>
      <c r="J1365">
        <v>8.5</v>
      </c>
      <c r="K1365">
        <v>48</v>
      </c>
      <c r="L1365" t="s">
        <v>28</v>
      </c>
      <c r="M1365">
        <v>0</v>
      </c>
      <c r="N1365">
        <v>5</v>
      </c>
      <c r="O1365">
        <v>400</v>
      </c>
      <c r="P1365">
        <v>3400</v>
      </c>
      <c r="Q1365" t="s">
        <v>71</v>
      </c>
      <c r="R1365">
        <v>12</v>
      </c>
      <c r="S1365" t="s">
        <v>52</v>
      </c>
      <c r="T1365" t="s">
        <v>102</v>
      </c>
      <c r="U1365" t="str">
        <f>TRIM(CLEAN(tbl_Operations[[#This Row],[Location]]))</f>
        <v>Pune</v>
      </c>
      <c r="V1365" t="str">
        <f>TRIM(CLEAN(tbl_Operations[[#This Row],[Channel]]))</f>
        <v>Email</v>
      </c>
      <c r="W1365" t="str">
        <f t="shared" si="105"/>
        <v>System Issue</v>
      </c>
      <c r="X1365" t="str">
        <f t="shared" si="106"/>
        <v>Customer Support</v>
      </c>
      <c r="Y1365" t="str">
        <f t="shared" si="107"/>
        <v>Within SLA</v>
      </c>
      <c r="Z1365" t="str">
        <f t="shared" si="108"/>
        <v>Normal</v>
      </c>
      <c r="AA1365" t="str" cm="1">
        <f t="array" ref="AA1365">_xlfn.IFS(
J1365&lt;=K1365*0.5,"Excellent",
J1365&lt;=K1365,"Good",
J1365&lt;=K1365*1.5,"At Risk",
TRUE,"Critical"
)</f>
        <v>Excellent</v>
      </c>
      <c r="AB1365" t="str">
        <f t="shared" si="109"/>
        <v>No Rework</v>
      </c>
    </row>
    <row r="1366" spans="1:28" x14ac:dyDescent="0.3">
      <c r="A1366" t="s">
        <v>1448</v>
      </c>
      <c r="B1366" s="1">
        <v>45820</v>
      </c>
      <c r="C1366" t="s">
        <v>33</v>
      </c>
      <c r="D1366" t="s">
        <v>73</v>
      </c>
      <c r="E1366" t="s">
        <v>23</v>
      </c>
      <c r="F1366" t="s">
        <v>49</v>
      </c>
      <c r="G1366" t="s">
        <v>42</v>
      </c>
      <c r="H1366" t="s">
        <v>66</v>
      </c>
      <c r="I1366" t="s">
        <v>101</v>
      </c>
      <c r="J1366">
        <v>13.6</v>
      </c>
      <c r="K1366">
        <v>48</v>
      </c>
      <c r="L1366" t="s">
        <v>28</v>
      </c>
      <c r="M1366">
        <v>0</v>
      </c>
      <c r="N1366">
        <v>5</v>
      </c>
      <c r="O1366">
        <v>280</v>
      </c>
      <c r="P1366">
        <v>3808</v>
      </c>
      <c r="Q1366" t="s">
        <v>29</v>
      </c>
      <c r="R1366">
        <v>6</v>
      </c>
      <c r="S1366" t="s">
        <v>30</v>
      </c>
      <c r="T1366" t="s">
        <v>84</v>
      </c>
      <c r="U1366" t="str">
        <f>TRIM(CLEAN(tbl_Operations[[#This Row],[Location]]))</f>
        <v>Chennai</v>
      </c>
      <c r="V1366" t="str">
        <f>TRIM(CLEAN(tbl_Operations[[#This Row],[Channel]]))</f>
        <v>Portal</v>
      </c>
      <c r="W1366" t="str">
        <f t="shared" si="105"/>
        <v>Invoice Query</v>
      </c>
      <c r="X1366" t="str">
        <f t="shared" si="106"/>
        <v>It</v>
      </c>
      <c r="Y1366" t="str">
        <f t="shared" si="107"/>
        <v>Within SLA</v>
      </c>
      <c r="Z1366" t="str">
        <f t="shared" si="108"/>
        <v>Normal</v>
      </c>
      <c r="AA1366" t="str" cm="1">
        <f t="array" ref="AA1366">_xlfn.IFS(
J1366&lt;=K1366*0.5,"Excellent",
J1366&lt;=K1366,"Good",
J1366&lt;=K1366*1.5,"At Risk",
TRUE,"Critical"
)</f>
        <v>Excellent</v>
      </c>
      <c r="AB1366" t="str">
        <f t="shared" si="109"/>
        <v>No Rework</v>
      </c>
    </row>
    <row r="1367" spans="1:28" x14ac:dyDescent="0.3">
      <c r="A1367" t="s">
        <v>1449</v>
      </c>
      <c r="B1367" s="1">
        <v>45677</v>
      </c>
      <c r="C1367" t="s">
        <v>33</v>
      </c>
      <c r="D1367" t="s">
        <v>60</v>
      </c>
      <c r="E1367" t="s">
        <v>74</v>
      </c>
      <c r="F1367" t="s">
        <v>49</v>
      </c>
      <c r="G1367" t="s">
        <v>25</v>
      </c>
      <c r="H1367" t="s">
        <v>75</v>
      </c>
      <c r="I1367" t="s">
        <v>27</v>
      </c>
      <c r="J1367">
        <v>16.5</v>
      </c>
      <c r="K1367">
        <v>48</v>
      </c>
      <c r="L1367" t="s">
        <v>28</v>
      </c>
      <c r="M1367">
        <v>1</v>
      </c>
      <c r="N1367">
        <v>4.4000000000000004</v>
      </c>
      <c r="O1367">
        <v>320</v>
      </c>
      <c r="P1367">
        <v>5280</v>
      </c>
      <c r="Q1367" t="s">
        <v>64</v>
      </c>
      <c r="R1367">
        <v>1</v>
      </c>
      <c r="S1367" t="s">
        <v>58</v>
      </c>
      <c r="T1367" t="s">
        <v>31</v>
      </c>
      <c r="U1367" t="str">
        <f>TRIM(CLEAN(tbl_Operations[[#This Row],[Location]]))</f>
        <v>Pune</v>
      </c>
      <c r="V1367" t="str">
        <f>TRIM(CLEAN(tbl_Operations[[#This Row],[Channel]]))</f>
        <v>Email</v>
      </c>
      <c r="W1367" t="str">
        <f t="shared" si="105"/>
        <v>System Issue</v>
      </c>
      <c r="X1367" t="str">
        <f t="shared" si="106"/>
        <v>It</v>
      </c>
      <c r="Y1367" t="str">
        <f t="shared" si="107"/>
        <v>Within SLA</v>
      </c>
      <c r="Z1367" t="str">
        <f t="shared" si="108"/>
        <v>Normal</v>
      </c>
      <c r="AA1367" t="str" cm="1">
        <f t="array" ref="AA1367">_xlfn.IFS(
J1367&lt;=K1367*0.5,"Excellent",
J1367&lt;=K1367,"Good",
J1367&lt;=K1367*1.5,"At Risk",
TRUE,"Critical"
)</f>
        <v>Excellent</v>
      </c>
      <c r="AB1367" t="str">
        <f t="shared" si="109"/>
        <v>Reworked</v>
      </c>
    </row>
    <row r="1368" spans="1:28" x14ac:dyDescent="0.3">
      <c r="A1368" t="s">
        <v>1450</v>
      </c>
      <c r="B1368" s="1">
        <v>45665</v>
      </c>
      <c r="C1368" t="s">
        <v>95</v>
      </c>
      <c r="D1368" t="s">
        <v>60</v>
      </c>
      <c r="E1368" t="s">
        <v>70</v>
      </c>
      <c r="F1368" t="s">
        <v>61</v>
      </c>
      <c r="G1368" t="s">
        <v>42</v>
      </c>
      <c r="H1368" t="s">
        <v>26</v>
      </c>
      <c r="I1368" t="s">
        <v>27</v>
      </c>
      <c r="J1368">
        <v>7.9</v>
      </c>
      <c r="K1368">
        <v>12</v>
      </c>
      <c r="L1368" t="s">
        <v>28</v>
      </c>
      <c r="M1368">
        <v>1</v>
      </c>
      <c r="N1368">
        <v>4.8</v>
      </c>
      <c r="O1368">
        <v>320</v>
      </c>
      <c r="P1368">
        <v>2528</v>
      </c>
      <c r="Q1368" t="s">
        <v>64</v>
      </c>
      <c r="R1368">
        <v>1</v>
      </c>
      <c r="S1368" t="s">
        <v>58</v>
      </c>
      <c r="T1368" t="s">
        <v>86</v>
      </c>
      <c r="U1368" t="str">
        <f>TRIM(CLEAN(tbl_Operations[[#This Row],[Location]]))</f>
        <v>Pune</v>
      </c>
      <c r="V1368" t="str">
        <f>TRIM(CLEAN(tbl_Operations[[#This Row],[Channel]]))</f>
        <v>Portal</v>
      </c>
      <c r="W1368" t="str">
        <f t="shared" si="105"/>
        <v>Data Correction</v>
      </c>
      <c r="X1368" t="str">
        <f t="shared" si="106"/>
        <v>Sales</v>
      </c>
      <c r="Y1368" t="str">
        <f t="shared" si="107"/>
        <v>Within SLA</v>
      </c>
      <c r="Z1368" t="str">
        <f t="shared" si="108"/>
        <v>Normal</v>
      </c>
      <c r="AA1368" t="str" cm="1">
        <f t="array" ref="AA1368">_xlfn.IFS(
J1368&lt;=K1368*0.5,"Excellent",
J1368&lt;=K1368,"Good",
J1368&lt;=K1368*1.5,"At Risk",
TRUE,"Critical"
)</f>
        <v>Good</v>
      </c>
      <c r="AB1368" t="str">
        <f t="shared" si="109"/>
        <v>Reworked</v>
      </c>
    </row>
    <row r="1369" spans="1:28" x14ac:dyDescent="0.3">
      <c r="A1369" t="s">
        <v>1451</v>
      </c>
      <c r="B1369" s="1">
        <v>45933</v>
      </c>
      <c r="C1369" t="s">
        <v>40</v>
      </c>
      <c r="D1369" t="s">
        <v>34</v>
      </c>
      <c r="E1369" t="s">
        <v>92</v>
      </c>
      <c r="F1369" t="s">
        <v>61</v>
      </c>
      <c r="G1369" t="s">
        <v>25</v>
      </c>
      <c r="H1369" t="s">
        <v>75</v>
      </c>
      <c r="I1369" t="s">
        <v>88</v>
      </c>
      <c r="J1369">
        <v>11.9</v>
      </c>
      <c r="K1369">
        <v>12</v>
      </c>
      <c r="L1369" t="s">
        <v>28</v>
      </c>
      <c r="M1369">
        <v>2</v>
      </c>
      <c r="N1369">
        <v>4.7</v>
      </c>
      <c r="O1369">
        <v>280</v>
      </c>
      <c r="P1369">
        <v>3332</v>
      </c>
      <c r="Q1369" t="s">
        <v>51</v>
      </c>
      <c r="R1369">
        <v>10</v>
      </c>
      <c r="S1369" t="s">
        <v>52</v>
      </c>
      <c r="T1369" t="s">
        <v>45</v>
      </c>
      <c r="U1369" t="str">
        <f>TRIM(CLEAN(tbl_Operations[[#This Row],[Location]]))</f>
        <v>Mumbai</v>
      </c>
      <c r="V1369" t="str">
        <f>TRIM(CLEAN(tbl_Operations[[#This Row],[Channel]]))</f>
        <v>Email</v>
      </c>
      <c r="W1369" t="str">
        <f t="shared" si="105"/>
        <v>Report Request</v>
      </c>
      <c r="X1369" t="str">
        <f t="shared" si="106"/>
        <v>Procurement</v>
      </c>
      <c r="Y1369" t="str">
        <f t="shared" si="107"/>
        <v>Within SLA</v>
      </c>
      <c r="Z1369" t="str">
        <f t="shared" si="108"/>
        <v>Normal</v>
      </c>
      <c r="AA1369" t="str" cm="1">
        <f t="array" ref="AA1369">_xlfn.IFS(
J1369&lt;=K1369*0.5,"Excellent",
J1369&lt;=K1369,"Good",
J1369&lt;=K1369*1.5,"At Risk",
TRUE,"Critical"
)</f>
        <v>Good</v>
      </c>
      <c r="AB1369" t="str">
        <f t="shared" si="109"/>
        <v>Reworked</v>
      </c>
    </row>
    <row r="1370" spans="1:28" x14ac:dyDescent="0.3">
      <c r="A1370" t="s">
        <v>1452</v>
      </c>
      <c r="B1370" s="1">
        <v>45929</v>
      </c>
      <c r="C1370" t="s">
        <v>40</v>
      </c>
      <c r="D1370" t="s">
        <v>60</v>
      </c>
      <c r="E1370" t="s">
        <v>48</v>
      </c>
      <c r="F1370" t="s">
        <v>49</v>
      </c>
      <c r="G1370" t="s">
        <v>42</v>
      </c>
      <c r="H1370" t="s">
        <v>43</v>
      </c>
      <c r="I1370" t="s">
        <v>27</v>
      </c>
      <c r="J1370">
        <v>9.8000000000000007</v>
      </c>
      <c r="K1370">
        <v>48</v>
      </c>
      <c r="L1370" t="s">
        <v>28</v>
      </c>
      <c r="M1370">
        <v>0</v>
      </c>
      <c r="N1370">
        <v>4.5999999999999996</v>
      </c>
      <c r="O1370">
        <v>320</v>
      </c>
      <c r="P1370">
        <v>3136</v>
      </c>
      <c r="Q1370" t="s">
        <v>83</v>
      </c>
      <c r="R1370">
        <v>9</v>
      </c>
      <c r="S1370" t="s">
        <v>37</v>
      </c>
      <c r="T1370" t="s">
        <v>31</v>
      </c>
      <c r="U1370" t="str">
        <f>TRIM(CLEAN(tbl_Operations[[#This Row],[Location]]))</f>
        <v>Pune</v>
      </c>
      <c r="V1370" t="str">
        <f>TRIM(CLEAN(tbl_Operations[[#This Row],[Channel]]))</f>
        <v>Portal</v>
      </c>
      <c r="W1370" t="str">
        <f t="shared" si="105"/>
        <v>Compliance Request</v>
      </c>
      <c r="X1370" t="str">
        <f t="shared" si="106"/>
        <v>Procurement</v>
      </c>
      <c r="Y1370" t="str">
        <f t="shared" si="107"/>
        <v>Within SLA</v>
      </c>
      <c r="Z1370" t="str">
        <f t="shared" si="108"/>
        <v>Normal</v>
      </c>
      <c r="AA1370" t="str" cm="1">
        <f t="array" ref="AA1370">_xlfn.IFS(
J1370&lt;=K1370*0.5,"Excellent",
J1370&lt;=K1370,"Good",
J1370&lt;=K1370*1.5,"At Risk",
TRUE,"Critical"
)</f>
        <v>Excellent</v>
      </c>
      <c r="AB1370" t="str">
        <f t="shared" si="109"/>
        <v>No Rework</v>
      </c>
    </row>
    <row r="1371" spans="1:28" x14ac:dyDescent="0.3">
      <c r="A1371" t="s">
        <v>1453</v>
      </c>
      <c r="B1371" s="1">
        <v>45770</v>
      </c>
      <c r="C1371" t="s">
        <v>40</v>
      </c>
      <c r="D1371" t="s">
        <v>41</v>
      </c>
      <c r="E1371" t="s">
        <v>48</v>
      </c>
      <c r="F1371" t="s">
        <v>49</v>
      </c>
      <c r="G1371" t="s">
        <v>62</v>
      </c>
      <c r="H1371" t="s">
        <v>43</v>
      </c>
      <c r="I1371" t="s">
        <v>88</v>
      </c>
      <c r="J1371">
        <v>13.6</v>
      </c>
      <c r="K1371">
        <v>48</v>
      </c>
      <c r="L1371" t="s">
        <v>28</v>
      </c>
      <c r="M1371">
        <v>4</v>
      </c>
      <c r="N1371">
        <v>3.9</v>
      </c>
      <c r="O1371">
        <v>400</v>
      </c>
      <c r="P1371">
        <v>5440</v>
      </c>
      <c r="Q1371" t="s">
        <v>89</v>
      </c>
      <c r="R1371">
        <v>4</v>
      </c>
      <c r="S1371" t="s">
        <v>30</v>
      </c>
      <c r="T1371" t="s">
        <v>86</v>
      </c>
      <c r="U1371" t="str">
        <f>TRIM(CLEAN(tbl_Operations[[#This Row],[Location]]))</f>
        <v>Bengaluru</v>
      </c>
      <c r="V1371" t="str">
        <f>TRIM(CLEAN(tbl_Operations[[#This Row],[Channel]]))</f>
        <v>Teams</v>
      </c>
      <c r="W1371" t="str">
        <f t="shared" si="105"/>
        <v>Compliance Request</v>
      </c>
      <c r="X1371" t="str">
        <f t="shared" si="106"/>
        <v>Procurement</v>
      </c>
      <c r="Y1371" t="str">
        <f t="shared" si="107"/>
        <v>Within SLA</v>
      </c>
      <c r="Z1371" t="str">
        <f t="shared" si="108"/>
        <v>Normal</v>
      </c>
      <c r="AA1371" t="str" cm="1">
        <f t="array" ref="AA1371">_xlfn.IFS(
J1371&lt;=K1371*0.5,"Excellent",
J1371&lt;=K1371,"Good",
J1371&lt;=K1371*1.5,"At Risk",
TRUE,"Critical"
)</f>
        <v>Excellent</v>
      </c>
      <c r="AB1371" t="str">
        <f t="shared" si="109"/>
        <v>Reworked</v>
      </c>
    </row>
    <row r="1372" spans="1:28" x14ac:dyDescent="0.3">
      <c r="A1372" t="s">
        <v>1454</v>
      </c>
      <c r="B1372" s="1">
        <v>45919</v>
      </c>
      <c r="C1372" t="s">
        <v>40</v>
      </c>
      <c r="D1372" t="s">
        <v>34</v>
      </c>
      <c r="E1372" t="s">
        <v>56</v>
      </c>
      <c r="F1372" t="s">
        <v>146</v>
      </c>
      <c r="G1372" t="s">
        <v>62</v>
      </c>
      <c r="H1372" t="s">
        <v>26</v>
      </c>
      <c r="I1372" t="s">
        <v>27</v>
      </c>
      <c r="J1372">
        <v>3.6</v>
      </c>
      <c r="K1372">
        <v>4</v>
      </c>
      <c r="L1372" t="s">
        <v>28</v>
      </c>
      <c r="M1372">
        <v>0</v>
      </c>
      <c r="N1372">
        <v>4.8</v>
      </c>
      <c r="O1372">
        <v>280</v>
      </c>
      <c r="P1372">
        <v>1008</v>
      </c>
      <c r="Q1372" t="s">
        <v>83</v>
      </c>
      <c r="R1372">
        <v>9</v>
      </c>
      <c r="S1372" t="s">
        <v>37</v>
      </c>
      <c r="T1372" t="s">
        <v>45</v>
      </c>
      <c r="U1372" t="str">
        <f>TRIM(CLEAN(tbl_Operations[[#This Row],[Location]]))</f>
        <v>Mumbai</v>
      </c>
      <c r="V1372" t="str">
        <f>TRIM(CLEAN(tbl_Operations[[#This Row],[Channel]]))</f>
        <v>Teams</v>
      </c>
      <c r="W1372" t="str">
        <f t="shared" si="105"/>
        <v>Vendor Query</v>
      </c>
      <c r="X1372" t="str">
        <f t="shared" si="106"/>
        <v>Procurement</v>
      </c>
      <c r="Y1372" t="str">
        <f t="shared" si="107"/>
        <v>Within SLA</v>
      </c>
      <c r="Z1372" t="str">
        <f t="shared" si="108"/>
        <v>Normal</v>
      </c>
      <c r="AA1372" t="str" cm="1">
        <f t="array" ref="AA1372">_xlfn.IFS(
J1372&lt;=K1372*0.5,"Excellent",
J1372&lt;=K1372,"Good",
J1372&lt;=K1372*1.5,"At Risk",
TRUE,"Critical"
)</f>
        <v>Good</v>
      </c>
      <c r="AB1372" t="str">
        <f t="shared" si="109"/>
        <v>No Rework</v>
      </c>
    </row>
    <row r="1373" spans="1:28" x14ac:dyDescent="0.3">
      <c r="A1373" t="s">
        <v>1455</v>
      </c>
      <c r="B1373" s="1">
        <v>45736</v>
      </c>
      <c r="C1373" t="s">
        <v>21</v>
      </c>
      <c r="D1373" t="s">
        <v>34</v>
      </c>
      <c r="E1373" t="s">
        <v>56</v>
      </c>
      <c r="F1373" t="s">
        <v>24</v>
      </c>
      <c r="G1373" t="s">
        <v>25</v>
      </c>
      <c r="H1373" t="s">
        <v>50</v>
      </c>
      <c r="I1373" t="s">
        <v>101</v>
      </c>
      <c r="J1373">
        <v>10.6</v>
      </c>
      <c r="K1373">
        <v>24</v>
      </c>
      <c r="L1373" t="s">
        <v>28</v>
      </c>
      <c r="M1373">
        <v>0</v>
      </c>
      <c r="N1373">
        <v>4.0999999999999996</v>
      </c>
      <c r="O1373">
        <v>450</v>
      </c>
      <c r="P1373">
        <v>4770</v>
      </c>
      <c r="Q1373" t="s">
        <v>79</v>
      </c>
      <c r="R1373">
        <v>3</v>
      </c>
      <c r="S1373" t="s">
        <v>58</v>
      </c>
      <c r="T1373" t="s">
        <v>84</v>
      </c>
      <c r="U1373" t="str">
        <f>TRIM(CLEAN(tbl_Operations[[#This Row],[Location]]))</f>
        <v>Mumbai</v>
      </c>
      <c r="V1373" t="str">
        <f>TRIM(CLEAN(tbl_Operations[[#This Row],[Channel]]))</f>
        <v>Email</v>
      </c>
      <c r="W1373" t="str">
        <f t="shared" si="105"/>
        <v>Vendor Query</v>
      </c>
      <c r="X1373" t="str">
        <f t="shared" si="106"/>
        <v>Customer Support</v>
      </c>
      <c r="Y1373" t="str">
        <f t="shared" si="107"/>
        <v>Within SLA</v>
      </c>
      <c r="Z1373" t="str">
        <f t="shared" si="108"/>
        <v>Normal</v>
      </c>
      <c r="AA1373" t="str" cm="1">
        <f t="array" ref="AA1373">_xlfn.IFS(
J1373&lt;=K1373*0.5,"Excellent",
J1373&lt;=K1373,"Good",
J1373&lt;=K1373*1.5,"At Risk",
TRUE,"Critical"
)</f>
        <v>Excellent</v>
      </c>
      <c r="AB1373" t="str">
        <f t="shared" si="109"/>
        <v>No Rework</v>
      </c>
    </row>
    <row r="1374" spans="1:28" x14ac:dyDescent="0.3">
      <c r="A1374" t="s">
        <v>1456</v>
      </c>
      <c r="B1374" s="1">
        <v>45664</v>
      </c>
      <c r="C1374" t="s">
        <v>40</v>
      </c>
      <c r="D1374" t="s">
        <v>55</v>
      </c>
      <c r="E1374" t="s">
        <v>35</v>
      </c>
      <c r="F1374" t="s">
        <v>24</v>
      </c>
      <c r="G1374" t="s">
        <v>25</v>
      </c>
      <c r="H1374" t="s">
        <v>26</v>
      </c>
      <c r="I1374" t="s">
        <v>88</v>
      </c>
      <c r="J1374">
        <v>12.1</v>
      </c>
      <c r="K1374">
        <v>24</v>
      </c>
      <c r="L1374" t="s">
        <v>28</v>
      </c>
      <c r="M1374">
        <v>1</v>
      </c>
      <c r="N1374">
        <v>3.7</v>
      </c>
      <c r="O1374">
        <v>350</v>
      </c>
      <c r="P1374">
        <v>4235</v>
      </c>
      <c r="Q1374" t="s">
        <v>64</v>
      </c>
      <c r="R1374">
        <v>1</v>
      </c>
      <c r="S1374" t="s">
        <v>58</v>
      </c>
      <c r="T1374" t="s">
        <v>38</v>
      </c>
      <c r="U1374" t="str">
        <f>TRIM(CLEAN(tbl_Operations[[#This Row],[Location]]))</f>
        <v>Hyderabad</v>
      </c>
      <c r="V1374" t="str">
        <f>TRIM(CLEAN(tbl_Operations[[#This Row],[Channel]]))</f>
        <v>Email</v>
      </c>
      <c r="W1374" t="str">
        <f t="shared" si="105"/>
        <v>Employee Query</v>
      </c>
      <c r="X1374" t="str">
        <f t="shared" si="106"/>
        <v>Procurement</v>
      </c>
      <c r="Y1374" t="str">
        <f t="shared" si="107"/>
        <v>Within SLA</v>
      </c>
      <c r="Z1374" t="str">
        <f t="shared" si="108"/>
        <v>Normal</v>
      </c>
      <c r="AA1374" t="str" cm="1">
        <f t="array" ref="AA1374">_xlfn.IFS(
J1374&lt;=K1374*0.5,"Excellent",
J1374&lt;=K1374,"Good",
J1374&lt;=K1374*1.5,"At Risk",
TRUE,"Critical"
)</f>
        <v>Good</v>
      </c>
      <c r="AB1374" t="str">
        <f t="shared" si="109"/>
        <v>Reworked</v>
      </c>
    </row>
    <row r="1375" spans="1:28" x14ac:dyDescent="0.3">
      <c r="A1375" t="s">
        <v>1457</v>
      </c>
      <c r="B1375" s="1">
        <v>45808</v>
      </c>
      <c r="C1375" t="s">
        <v>33</v>
      </c>
      <c r="D1375" t="s">
        <v>60</v>
      </c>
      <c r="E1375" t="s">
        <v>56</v>
      </c>
      <c r="F1375" t="s">
        <v>61</v>
      </c>
      <c r="G1375" t="s">
        <v>25</v>
      </c>
      <c r="H1375" t="s">
        <v>50</v>
      </c>
      <c r="I1375" t="s">
        <v>27</v>
      </c>
      <c r="J1375">
        <v>4.5</v>
      </c>
      <c r="K1375">
        <v>12</v>
      </c>
      <c r="L1375" t="s">
        <v>28</v>
      </c>
      <c r="M1375">
        <v>1</v>
      </c>
      <c r="N1375">
        <v>4.5999999999999996</v>
      </c>
      <c r="O1375">
        <v>350</v>
      </c>
      <c r="P1375">
        <v>1575</v>
      </c>
      <c r="Q1375" t="s">
        <v>44</v>
      </c>
      <c r="R1375">
        <v>5</v>
      </c>
      <c r="S1375" t="s">
        <v>30</v>
      </c>
      <c r="T1375" t="s">
        <v>68</v>
      </c>
      <c r="U1375" t="str">
        <f>TRIM(CLEAN(tbl_Operations[[#This Row],[Location]]))</f>
        <v>Pune</v>
      </c>
      <c r="V1375" t="str">
        <f>TRIM(CLEAN(tbl_Operations[[#This Row],[Channel]]))</f>
        <v>Email</v>
      </c>
      <c r="W1375" t="str">
        <f t="shared" si="105"/>
        <v>Vendor Query</v>
      </c>
      <c r="X1375" t="str">
        <f t="shared" si="106"/>
        <v>It</v>
      </c>
      <c r="Y1375" t="str">
        <f t="shared" si="107"/>
        <v>Within SLA</v>
      </c>
      <c r="Z1375" t="str">
        <f t="shared" si="108"/>
        <v>Normal</v>
      </c>
      <c r="AA1375" t="str" cm="1">
        <f t="array" ref="AA1375">_xlfn.IFS(
J1375&lt;=K1375*0.5,"Excellent",
J1375&lt;=K1375,"Good",
J1375&lt;=K1375*1.5,"At Risk",
TRUE,"Critical"
)</f>
        <v>Excellent</v>
      </c>
      <c r="AB1375" t="str">
        <f t="shared" si="109"/>
        <v>Reworked</v>
      </c>
    </row>
    <row r="1376" spans="1:28" x14ac:dyDescent="0.3">
      <c r="A1376" t="s">
        <v>1458</v>
      </c>
      <c r="B1376" s="1">
        <v>45729</v>
      </c>
      <c r="C1376" t="s">
        <v>77</v>
      </c>
      <c r="D1376" t="s">
        <v>73</v>
      </c>
      <c r="E1376" t="s">
        <v>56</v>
      </c>
      <c r="F1376" t="s">
        <v>61</v>
      </c>
      <c r="G1376" t="s">
        <v>81</v>
      </c>
      <c r="H1376" t="s">
        <v>66</v>
      </c>
      <c r="I1376" t="s">
        <v>27</v>
      </c>
      <c r="J1376">
        <v>10.3</v>
      </c>
      <c r="K1376">
        <v>12</v>
      </c>
      <c r="L1376" t="s">
        <v>28</v>
      </c>
      <c r="M1376">
        <v>3</v>
      </c>
      <c r="N1376">
        <v>3.7</v>
      </c>
      <c r="O1376">
        <v>400</v>
      </c>
      <c r="P1376">
        <v>4120</v>
      </c>
      <c r="Q1376" t="s">
        <v>79</v>
      </c>
      <c r="R1376">
        <v>3</v>
      </c>
      <c r="S1376" t="s">
        <v>58</v>
      </c>
      <c r="T1376" t="s">
        <v>84</v>
      </c>
      <c r="U1376" t="str">
        <f>TRIM(CLEAN(tbl_Operations[[#This Row],[Location]]))</f>
        <v>Chennai</v>
      </c>
      <c r="V1376" t="str">
        <f>TRIM(CLEAN(tbl_Operations[[#This Row],[Channel]]))</f>
        <v>Phone</v>
      </c>
      <c r="W1376" t="str">
        <f t="shared" si="105"/>
        <v>Vendor Query</v>
      </c>
      <c r="X1376" t="str">
        <f t="shared" si="106"/>
        <v>Finance</v>
      </c>
      <c r="Y1376" t="str">
        <f t="shared" si="107"/>
        <v>Within SLA</v>
      </c>
      <c r="Z1376" t="str">
        <f t="shared" si="108"/>
        <v>Normal</v>
      </c>
      <c r="AA1376" t="str" cm="1">
        <f t="array" ref="AA1376">_xlfn.IFS(
J1376&lt;=K1376*0.5,"Excellent",
J1376&lt;=K1376,"Good",
J1376&lt;=K1376*1.5,"At Risk",
TRUE,"Critical"
)</f>
        <v>Good</v>
      </c>
      <c r="AB1376" t="str">
        <f t="shared" si="109"/>
        <v>Reworked</v>
      </c>
    </row>
    <row r="1377" spans="1:28" x14ac:dyDescent="0.3">
      <c r="A1377" t="s">
        <v>1459</v>
      </c>
      <c r="B1377" s="1">
        <v>45815</v>
      </c>
      <c r="C1377" t="s">
        <v>21</v>
      </c>
      <c r="D1377" t="s">
        <v>22</v>
      </c>
      <c r="E1377" t="s">
        <v>56</v>
      </c>
      <c r="F1377" t="s">
        <v>61</v>
      </c>
      <c r="G1377" t="s">
        <v>25</v>
      </c>
      <c r="H1377" t="s">
        <v>26</v>
      </c>
      <c r="I1377" t="s">
        <v>27</v>
      </c>
      <c r="J1377">
        <v>13.4</v>
      </c>
      <c r="K1377">
        <v>12</v>
      </c>
      <c r="L1377" t="s">
        <v>63</v>
      </c>
      <c r="M1377">
        <v>1</v>
      </c>
      <c r="N1377">
        <v>4.7</v>
      </c>
      <c r="O1377">
        <v>320</v>
      </c>
      <c r="P1377">
        <v>4288</v>
      </c>
      <c r="Q1377" t="s">
        <v>29</v>
      </c>
      <c r="R1377">
        <v>6</v>
      </c>
      <c r="S1377" t="s">
        <v>30</v>
      </c>
      <c r="T1377" t="s">
        <v>68</v>
      </c>
      <c r="U1377" t="str">
        <f>TRIM(CLEAN(tbl_Operations[[#This Row],[Location]]))</f>
        <v>Noida</v>
      </c>
      <c r="V1377" t="str">
        <f>TRIM(CLEAN(tbl_Operations[[#This Row],[Channel]]))</f>
        <v>Email</v>
      </c>
      <c r="W1377" t="str">
        <f t="shared" si="105"/>
        <v>Vendor Query</v>
      </c>
      <c r="X1377" t="str">
        <f t="shared" si="106"/>
        <v>Customer Support</v>
      </c>
      <c r="Y1377" t="str">
        <f t="shared" si="107"/>
        <v>SLA Breach</v>
      </c>
      <c r="Z1377" t="str">
        <f t="shared" si="108"/>
        <v>Normal</v>
      </c>
      <c r="AA1377" t="str" cm="1">
        <f t="array" ref="AA1377">_xlfn.IFS(
J1377&lt;=K1377*0.5,"Excellent",
J1377&lt;=K1377,"Good",
J1377&lt;=K1377*1.5,"At Risk",
TRUE,"Critical"
)</f>
        <v>At Risk</v>
      </c>
      <c r="AB1377" t="str">
        <f t="shared" si="109"/>
        <v>Reworked</v>
      </c>
    </row>
    <row r="1378" spans="1:28" x14ac:dyDescent="0.3">
      <c r="A1378" t="s">
        <v>1460</v>
      </c>
      <c r="B1378" s="1">
        <v>46017</v>
      </c>
      <c r="C1378" t="s">
        <v>21</v>
      </c>
      <c r="D1378" t="s">
        <v>60</v>
      </c>
      <c r="E1378" t="s">
        <v>48</v>
      </c>
      <c r="F1378" t="s">
        <v>146</v>
      </c>
      <c r="G1378" t="s">
        <v>42</v>
      </c>
      <c r="H1378" t="s">
        <v>50</v>
      </c>
      <c r="I1378" t="s">
        <v>27</v>
      </c>
      <c r="J1378">
        <v>2.7</v>
      </c>
      <c r="K1378">
        <v>4</v>
      </c>
      <c r="L1378" t="s">
        <v>28</v>
      </c>
      <c r="M1378">
        <v>0</v>
      </c>
      <c r="N1378">
        <v>4.4000000000000004</v>
      </c>
      <c r="O1378">
        <v>280</v>
      </c>
      <c r="P1378">
        <v>756</v>
      </c>
      <c r="Q1378" t="s">
        <v>71</v>
      </c>
      <c r="R1378">
        <v>12</v>
      </c>
      <c r="S1378" t="s">
        <v>52</v>
      </c>
      <c r="T1378" t="s">
        <v>45</v>
      </c>
      <c r="U1378" t="str">
        <f>TRIM(CLEAN(tbl_Operations[[#This Row],[Location]]))</f>
        <v>Pune</v>
      </c>
      <c r="V1378" t="str">
        <f>TRIM(CLEAN(tbl_Operations[[#This Row],[Channel]]))</f>
        <v>Portal</v>
      </c>
      <c r="W1378" t="str">
        <f t="shared" si="105"/>
        <v>Compliance Request</v>
      </c>
      <c r="X1378" t="str">
        <f t="shared" si="106"/>
        <v>Customer Support</v>
      </c>
      <c r="Y1378" t="str">
        <f t="shared" si="107"/>
        <v>Within SLA</v>
      </c>
      <c r="Z1378" t="str">
        <f t="shared" si="108"/>
        <v>Critical Risk</v>
      </c>
      <c r="AA1378" t="str" cm="1">
        <f t="array" ref="AA1378">_xlfn.IFS(
J1378&lt;=K1378*0.5,"Excellent",
J1378&lt;=K1378,"Good",
J1378&lt;=K1378*1.5,"At Risk",
TRUE,"Critical"
)</f>
        <v>Good</v>
      </c>
      <c r="AB1378" t="str">
        <f t="shared" si="109"/>
        <v>No Rework</v>
      </c>
    </row>
    <row r="1379" spans="1:28" x14ac:dyDescent="0.3">
      <c r="A1379" t="s">
        <v>1461</v>
      </c>
      <c r="B1379" s="1">
        <v>45658</v>
      </c>
      <c r="C1379" t="s">
        <v>40</v>
      </c>
      <c r="D1379" t="s">
        <v>73</v>
      </c>
      <c r="E1379" t="s">
        <v>23</v>
      </c>
      <c r="F1379" t="s">
        <v>24</v>
      </c>
      <c r="G1379" t="s">
        <v>81</v>
      </c>
      <c r="H1379" t="s">
        <v>50</v>
      </c>
      <c r="I1379" t="s">
        <v>27</v>
      </c>
      <c r="J1379">
        <v>7.5</v>
      </c>
      <c r="K1379">
        <v>24</v>
      </c>
      <c r="L1379" t="s">
        <v>28</v>
      </c>
      <c r="M1379">
        <v>0</v>
      </c>
      <c r="N1379">
        <v>4.9000000000000004</v>
      </c>
      <c r="O1379">
        <v>450</v>
      </c>
      <c r="P1379">
        <v>3375</v>
      </c>
      <c r="Q1379" t="s">
        <v>64</v>
      </c>
      <c r="R1379">
        <v>1</v>
      </c>
      <c r="S1379" t="s">
        <v>58</v>
      </c>
      <c r="T1379" t="s">
        <v>86</v>
      </c>
      <c r="U1379" t="str">
        <f>TRIM(CLEAN(tbl_Operations[[#This Row],[Location]]))</f>
        <v>Chennai</v>
      </c>
      <c r="V1379" t="str">
        <f>TRIM(CLEAN(tbl_Operations[[#This Row],[Channel]]))</f>
        <v>Phone</v>
      </c>
      <c r="W1379" t="str">
        <f t="shared" si="105"/>
        <v>Invoice Query</v>
      </c>
      <c r="X1379" t="str">
        <f t="shared" si="106"/>
        <v>Procurement</v>
      </c>
      <c r="Y1379" t="str">
        <f t="shared" si="107"/>
        <v>Within SLA</v>
      </c>
      <c r="Z1379" t="str">
        <f t="shared" si="108"/>
        <v>Normal</v>
      </c>
      <c r="AA1379" t="str" cm="1">
        <f t="array" ref="AA1379">_xlfn.IFS(
J1379&lt;=K1379*0.5,"Excellent",
J1379&lt;=K1379,"Good",
J1379&lt;=K1379*1.5,"At Risk",
TRUE,"Critical"
)</f>
        <v>Excellent</v>
      </c>
      <c r="AB1379" t="str">
        <f t="shared" si="109"/>
        <v>No Rework</v>
      </c>
    </row>
    <row r="1380" spans="1:28" x14ac:dyDescent="0.3">
      <c r="A1380" t="s">
        <v>1462</v>
      </c>
      <c r="B1380" s="1">
        <v>45714</v>
      </c>
      <c r="C1380" t="s">
        <v>91</v>
      </c>
      <c r="D1380" t="s">
        <v>22</v>
      </c>
      <c r="E1380" t="s">
        <v>92</v>
      </c>
      <c r="F1380" t="s">
        <v>49</v>
      </c>
      <c r="G1380" t="s">
        <v>42</v>
      </c>
      <c r="H1380" t="s">
        <v>43</v>
      </c>
      <c r="I1380" t="s">
        <v>27</v>
      </c>
      <c r="J1380">
        <v>17.100000000000001</v>
      </c>
      <c r="K1380">
        <v>48</v>
      </c>
      <c r="L1380" t="s">
        <v>28</v>
      </c>
      <c r="M1380">
        <v>0</v>
      </c>
      <c r="N1380">
        <v>4.5</v>
      </c>
      <c r="O1380">
        <v>350</v>
      </c>
      <c r="P1380">
        <v>5985</v>
      </c>
      <c r="Q1380" t="s">
        <v>57</v>
      </c>
      <c r="R1380">
        <v>2</v>
      </c>
      <c r="S1380" t="s">
        <v>58</v>
      </c>
      <c r="T1380" t="s">
        <v>86</v>
      </c>
      <c r="U1380" t="str">
        <f>TRIM(CLEAN(tbl_Operations[[#This Row],[Location]]))</f>
        <v>Noida</v>
      </c>
      <c r="V1380" t="str">
        <f>TRIM(CLEAN(tbl_Operations[[#This Row],[Channel]]))</f>
        <v>Portal</v>
      </c>
      <c r="W1380" t="str">
        <f t="shared" si="105"/>
        <v>Report Request</v>
      </c>
      <c r="X1380" t="str">
        <f t="shared" si="106"/>
        <v>Operations</v>
      </c>
      <c r="Y1380" t="str">
        <f t="shared" si="107"/>
        <v>Within SLA</v>
      </c>
      <c r="Z1380" t="str">
        <f t="shared" si="108"/>
        <v>Normal</v>
      </c>
      <c r="AA1380" t="str" cm="1">
        <f t="array" ref="AA1380">_xlfn.IFS(
J1380&lt;=K1380*0.5,"Excellent",
J1380&lt;=K1380,"Good",
J1380&lt;=K1380*1.5,"At Risk",
TRUE,"Critical"
)</f>
        <v>Excellent</v>
      </c>
      <c r="AB1380" t="str">
        <f t="shared" si="109"/>
        <v>No Rework</v>
      </c>
    </row>
    <row r="1381" spans="1:28" x14ac:dyDescent="0.3">
      <c r="A1381" t="s">
        <v>1463</v>
      </c>
      <c r="B1381" s="1">
        <v>45871</v>
      </c>
      <c r="C1381" t="s">
        <v>21</v>
      </c>
      <c r="D1381" t="s">
        <v>22</v>
      </c>
      <c r="E1381" t="s">
        <v>48</v>
      </c>
      <c r="F1381" t="s">
        <v>24</v>
      </c>
      <c r="G1381" t="s">
        <v>25</v>
      </c>
      <c r="H1381" t="s">
        <v>50</v>
      </c>
      <c r="I1381" t="s">
        <v>101</v>
      </c>
      <c r="J1381">
        <v>5.6</v>
      </c>
      <c r="K1381">
        <v>24</v>
      </c>
      <c r="L1381" t="s">
        <v>28</v>
      </c>
      <c r="M1381">
        <v>1</v>
      </c>
      <c r="N1381">
        <v>3.7</v>
      </c>
      <c r="O1381">
        <v>350</v>
      </c>
      <c r="P1381">
        <v>1960</v>
      </c>
      <c r="Q1381" t="s">
        <v>36</v>
      </c>
      <c r="R1381">
        <v>8</v>
      </c>
      <c r="S1381" t="s">
        <v>37</v>
      </c>
      <c r="T1381" t="s">
        <v>68</v>
      </c>
      <c r="U1381" t="str">
        <f>TRIM(CLEAN(tbl_Operations[[#This Row],[Location]]))</f>
        <v>Noida</v>
      </c>
      <c r="V1381" t="str">
        <f>TRIM(CLEAN(tbl_Operations[[#This Row],[Channel]]))</f>
        <v>Email</v>
      </c>
      <c r="W1381" t="str">
        <f t="shared" si="105"/>
        <v>Compliance Request</v>
      </c>
      <c r="X1381" t="str">
        <f t="shared" si="106"/>
        <v>Customer Support</v>
      </c>
      <c r="Y1381" t="str">
        <f t="shared" si="107"/>
        <v>Within SLA</v>
      </c>
      <c r="Z1381" t="str">
        <f t="shared" si="108"/>
        <v>Normal</v>
      </c>
      <c r="AA1381" t="str" cm="1">
        <f t="array" ref="AA1381">_xlfn.IFS(
J1381&lt;=K1381*0.5,"Excellent",
J1381&lt;=K1381,"Good",
J1381&lt;=K1381*1.5,"At Risk",
TRUE,"Critical"
)</f>
        <v>Excellent</v>
      </c>
      <c r="AB1381" t="str">
        <f t="shared" si="109"/>
        <v>Reworked</v>
      </c>
    </row>
    <row r="1382" spans="1:28" x14ac:dyDescent="0.3">
      <c r="A1382" t="s">
        <v>1464</v>
      </c>
      <c r="B1382" s="1">
        <v>45815</v>
      </c>
      <c r="C1382" t="s">
        <v>77</v>
      </c>
      <c r="D1382" t="s">
        <v>73</v>
      </c>
      <c r="E1382" t="s">
        <v>48</v>
      </c>
      <c r="F1382" t="s">
        <v>61</v>
      </c>
      <c r="G1382" t="s">
        <v>25</v>
      </c>
      <c r="H1382" t="s">
        <v>50</v>
      </c>
      <c r="I1382" t="s">
        <v>27</v>
      </c>
      <c r="J1382">
        <v>7.9</v>
      </c>
      <c r="K1382">
        <v>12</v>
      </c>
      <c r="L1382" t="s">
        <v>28</v>
      </c>
      <c r="M1382">
        <v>0</v>
      </c>
      <c r="N1382">
        <v>4.5999999999999996</v>
      </c>
      <c r="O1382">
        <v>350</v>
      </c>
      <c r="P1382">
        <v>2765</v>
      </c>
      <c r="Q1382" t="s">
        <v>29</v>
      </c>
      <c r="R1382">
        <v>6</v>
      </c>
      <c r="S1382" t="s">
        <v>30</v>
      </c>
      <c r="T1382" t="s">
        <v>68</v>
      </c>
      <c r="U1382" t="str">
        <f>TRIM(CLEAN(tbl_Operations[[#This Row],[Location]]))</f>
        <v>Chennai</v>
      </c>
      <c r="V1382" t="str">
        <f>TRIM(CLEAN(tbl_Operations[[#This Row],[Channel]]))</f>
        <v>Email</v>
      </c>
      <c r="W1382" t="str">
        <f t="shared" si="105"/>
        <v>Compliance Request</v>
      </c>
      <c r="X1382" t="str">
        <f t="shared" si="106"/>
        <v>Finance</v>
      </c>
      <c r="Y1382" t="str">
        <f t="shared" si="107"/>
        <v>Within SLA</v>
      </c>
      <c r="Z1382" t="str">
        <f t="shared" si="108"/>
        <v>Normal</v>
      </c>
      <c r="AA1382" t="str" cm="1">
        <f t="array" ref="AA1382">_xlfn.IFS(
J1382&lt;=K1382*0.5,"Excellent",
J1382&lt;=K1382,"Good",
J1382&lt;=K1382*1.5,"At Risk",
TRUE,"Critical"
)</f>
        <v>Good</v>
      </c>
      <c r="AB1382" t="str">
        <f t="shared" si="109"/>
        <v>No Rework</v>
      </c>
    </row>
    <row r="1383" spans="1:28" x14ac:dyDescent="0.3">
      <c r="A1383" t="s">
        <v>1465</v>
      </c>
      <c r="B1383" s="1">
        <v>45705</v>
      </c>
      <c r="C1383" t="s">
        <v>40</v>
      </c>
      <c r="D1383" t="s">
        <v>5094</v>
      </c>
      <c r="E1383" t="s">
        <v>78</v>
      </c>
      <c r="F1383" t="s">
        <v>24</v>
      </c>
      <c r="G1383" t="s">
        <v>42</v>
      </c>
      <c r="H1383" t="s">
        <v>75</v>
      </c>
      <c r="I1383" t="s">
        <v>27</v>
      </c>
      <c r="J1383">
        <v>16.8</v>
      </c>
      <c r="K1383">
        <v>24</v>
      </c>
      <c r="L1383" t="s">
        <v>28</v>
      </c>
      <c r="M1383">
        <v>0</v>
      </c>
      <c r="N1383">
        <v>4</v>
      </c>
      <c r="O1383">
        <v>350</v>
      </c>
      <c r="P1383">
        <v>5880</v>
      </c>
      <c r="Q1383" t="s">
        <v>57</v>
      </c>
      <c r="R1383">
        <v>2</v>
      </c>
      <c r="S1383" t="s">
        <v>58</v>
      </c>
      <c r="T1383" t="s">
        <v>31</v>
      </c>
      <c r="U1383" t="str">
        <f>TRIM(CLEAN(tbl_Operations[[#This Row],[Location]]))</f>
        <v>Unknown</v>
      </c>
      <c r="V1383" t="str">
        <f>TRIM(CLEAN(tbl_Operations[[#This Row],[Channel]]))</f>
        <v>Portal</v>
      </c>
      <c r="W1383" t="str">
        <f t="shared" si="105"/>
        <v>Access Request</v>
      </c>
      <c r="X1383" t="str">
        <f t="shared" si="106"/>
        <v>Procurement</v>
      </c>
      <c r="Y1383" t="str">
        <f t="shared" si="107"/>
        <v>Within SLA</v>
      </c>
      <c r="Z1383" t="str">
        <f t="shared" si="108"/>
        <v>Normal</v>
      </c>
      <c r="AA1383" t="str" cm="1">
        <f t="array" ref="AA1383">_xlfn.IFS(
J1383&lt;=K1383*0.5,"Excellent",
J1383&lt;=K1383,"Good",
J1383&lt;=K1383*1.5,"At Risk",
TRUE,"Critical"
)</f>
        <v>Good</v>
      </c>
      <c r="AB1383" t="str">
        <f t="shared" si="109"/>
        <v>No Rework</v>
      </c>
    </row>
    <row r="1384" spans="1:28" x14ac:dyDescent="0.3">
      <c r="A1384" t="s">
        <v>1466</v>
      </c>
      <c r="B1384" s="1">
        <v>45705</v>
      </c>
      <c r="C1384" t="s">
        <v>21</v>
      </c>
      <c r="D1384" t="s">
        <v>55</v>
      </c>
      <c r="E1384" t="s">
        <v>78</v>
      </c>
      <c r="F1384" t="s">
        <v>24</v>
      </c>
      <c r="G1384" t="s">
        <v>25</v>
      </c>
      <c r="H1384" t="s">
        <v>50</v>
      </c>
      <c r="I1384" t="s">
        <v>88</v>
      </c>
      <c r="J1384">
        <v>27.2</v>
      </c>
      <c r="K1384">
        <v>24</v>
      </c>
      <c r="L1384" t="s">
        <v>63</v>
      </c>
      <c r="M1384">
        <v>1</v>
      </c>
      <c r="N1384">
        <v>3.9</v>
      </c>
      <c r="O1384">
        <v>400</v>
      </c>
      <c r="P1384">
        <v>10880</v>
      </c>
      <c r="Q1384" t="s">
        <v>57</v>
      </c>
      <c r="R1384">
        <v>2</v>
      </c>
      <c r="S1384" t="s">
        <v>58</v>
      </c>
      <c r="T1384" t="s">
        <v>31</v>
      </c>
      <c r="U1384" t="str">
        <f>TRIM(CLEAN(tbl_Operations[[#This Row],[Location]]))</f>
        <v>Hyderabad</v>
      </c>
      <c r="V1384" t="str">
        <f>TRIM(CLEAN(tbl_Operations[[#This Row],[Channel]]))</f>
        <v>Email</v>
      </c>
      <c r="W1384" t="str">
        <f t="shared" si="105"/>
        <v>Access Request</v>
      </c>
      <c r="X1384" t="str">
        <f t="shared" si="106"/>
        <v>Customer Support</v>
      </c>
      <c r="Y1384" t="str">
        <f t="shared" si="107"/>
        <v>SLA Breach</v>
      </c>
      <c r="Z1384" t="str">
        <f t="shared" si="108"/>
        <v>Normal</v>
      </c>
      <c r="AA1384" t="str" cm="1">
        <f t="array" ref="AA1384">_xlfn.IFS(
J1384&lt;=K1384*0.5,"Excellent",
J1384&lt;=K1384,"Good",
J1384&lt;=K1384*1.5,"At Risk",
TRUE,"Critical"
)</f>
        <v>At Risk</v>
      </c>
      <c r="AB1384" t="str">
        <f t="shared" si="109"/>
        <v>Reworked</v>
      </c>
    </row>
    <row r="1385" spans="1:28" x14ac:dyDescent="0.3">
      <c r="A1385" t="s">
        <v>1467</v>
      </c>
      <c r="B1385" s="1">
        <v>45698</v>
      </c>
      <c r="C1385" t="s">
        <v>91</v>
      </c>
      <c r="D1385" t="s">
        <v>22</v>
      </c>
      <c r="E1385" t="s">
        <v>74</v>
      </c>
      <c r="F1385" t="s">
        <v>24</v>
      </c>
      <c r="G1385" t="s">
        <v>25</v>
      </c>
      <c r="H1385" t="s">
        <v>50</v>
      </c>
      <c r="I1385" t="s">
        <v>27</v>
      </c>
      <c r="J1385">
        <v>23.7</v>
      </c>
      <c r="K1385">
        <v>24</v>
      </c>
      <c r="L1385" t="s">
        <v>28</v>
      </c>
      <c r="M1385">
        <v>0</v>
      </c>
      <c r="N1385">
        <v>4.3</v>
      </c>
      <c r="O1385">
        <v>280</v>
      </c>
      <c r="P1385">
        <v>6636</v>
      </c>
      <c r="Q1385" t="s">
        <v>57</v>
      </c>
      <c r="R1385">
        <v>2</v>
      </c>
      <c r="S1385" t="s">
        <v>58</v>
      </c>
      <c r="T1385" t="s">
        <v>31</v>
      </c>
      <c r="U1385" t="str">
        <f>TRIM(CLEAN(tbl_Operations[[#This Row],[Location]]))</f>
        <v>Noida</v>
      </c>
      <c r="V1385" t="str">
        <f>TRIM(CLEAN(tbl_Operations[[#This Row],[Channel]]))</f>
        <v>Email</v>
      </c>
      <c r="W1385" t="str">
        <f t="shared" si="105"/>
        <v>System Issue</v>
      </c>
      <c r="X1385" t="str">
        <f t="shared" si="106"/>
        <v>Operations</v>
      </c>
      <c r="Y1385" t="str">
        <f t="shared" si="107"/>
        <v>Within SLA</v>
      </c>
      <c r="Z1385" t="str">
        <f t="shared" si="108"/>
        <v>Normal</v>
      </c>
      <c r="AA1385" t="str" cm="1">
        <f t="array" ref="AA1385">_xlfn.IFS(
J1385&lt;=K1385*0.5,"Excellent",
J1385&lt;=K1385,"Good",
J1385&lt;=K1385*1.5,"At Risk",
TRUE,"Critical"
)</f>
        <v>Good</v>
      </c>
      <c r="AB1385" t="str">
        <f t="shared" si="109"/>
        <v>No Rework</v>
      </c>
    </row>
    <row r="1386" spans="1:28" x14ac:dyDescent="0.3">
      <c r="A1386" t="s">
        <v>1468</v>
      </c>
      <c r="B1386" s="1">
        <v>45806</v>
      </c>
      <c r="C1386" t="s">
        <v>21</v>
      </c>
      <c r="D1386" t="s">
        <v>55</v>
      </c>
      <c r="E1386" t="s">
        <v>92</v>
      </c>
      <c r="F1386" t="s">
        <v>24</v>
      </c>
      <c r="G1386" t="s">
        <v>81</v>
      </c>
      <c r="H1386" t="s">
        <v>26</v>
      </c>
      <c r="I1386" t="s">
        <v>101</v>
      </c>
      <c r="J1386">
        <v>8</v>
      </c>
      <c r="K1386">
        <v>24</v>
      </c>
      <c r="L1386" t="s">
        <v>28</v>
      </c>
      <c r="M1386">
        <v>0</v>
      </c>
      <c r="N1386">
        <v>4.8</v>
      </c>
      <c r="O1386">
        <v>350</v>
      </c>
      <c r="P1386">
        <v>2800</v>
      </c>
      <c r="Q1386" t="s">
        <v>44</v>
      </c>
      <c r="R1386">
        <v>5</v>
      </c>
      <c r="S1386" t="s">
        <v>30</v>
      </c>
      <c r="T1386" t="s">
        <v>84</v>
      </c>
      <c r="U1386" t="str">
        <f>TRIM(CLEAN(tbl_Operations[[#This Row],[Location]]))</f>
        <v>Hyderabad</v>
      </c>
      <c r="V1386" t="str">
        <f>TRIM(CLEAN(tbl_Operations[[#This Row],[Channel]]))</f>
        <v>Phone</v>
      </c>
      <c r="W1386" t="str">
        <f t="shared" si="105"/>
        <v>Report Request</v>
      </c>
      <c r="X1386" t="str">
        <f t="shared" si="106"/>
        <v>Customer Support</v>
      </c>
      <c r="Y1386" t="str">
        <f t="shared" si="107"/>
        <v>Within SLA</v>
      </c>
      <c r="Z1386" t="str">
        <f t="shared" si="108"/>
        <v>Normal</v>
      </c>
      <c r="AA1386" t="str" cm="1">
        <f t="array" ref="AA1386">_xlfn.IFS(
J1386&lt;=K1386*0.5,"Excellent",
J1386&lt;=K1386,"Good",
J1386&lt;=K1386*1.5,"At Risk",
TRUE,"Critical"
)</f>
        <v>Excellent</v>
      </c>
      <c r="AB1386" t="str">
        <f t="shared" si="109"/>
        <v>No Rework</v>
      </c>
    </row>
    <row r="1387" spans="1:28" x14ac:dyDescent="0.3">
      <c r="A1387" t="s">
        <v>1469</v>
      </c>
      <c r="B1387" s="1">
        <v>45984</v>
      </c>
      <c r="C1387" t="s">
        <v>95</v>
      </c>
      <c r="D1387" t="s">
        <v>55</v>
      </c>
      <c r="E1387" t="s">
        <v>78</v>
      </c>
      <c r="F1387" t="s">
        <v>49</v>
      </c>
      <c r="G1387" t="s">
        <v>62</v>
      </c>
      <c r="H1387" t="s">
        <v>26</v>
      </c>
      <c r="I1387" t="s">
        <v>88</v>
      </c>
      <c r="J1387">
        <v>22.4</v>
      </c>
      <c r="K1387">
        <v>48</v>
      </c>
      <c r="L1387" t="s">
        <v>28</v>
      </c>
      <c r="M1387">
        <v>1</v>
      </c>
      <c r="N1387">
        <v>3.9</v>
      </c>
      <c r="O1387">
        <v>350</v>
      </c>
      <c r="P1387">
        <v>7840</v>
      </c>
      <c r="Q1387" t="s">
        <v>67</v>
      </c>
      <c r="R1387">
        <v>11</v>
      </c>
      <c r="S1387" t="s">
        <v>52</v>
      </c>
      <c r="T1387" t="s">
        <v>102</v>
      </c>
      <c r="U1387" t="str">
        <f>TRIM(CLEAN(tbl_Operations[[#This Row],[Location]]))</f>
        <v>Hyderabad</v>
      </c>
      <c r="V1387" t="str">
        <f>TRIM(CLEAN(tbl_Operations[[#This Row],[Channel]]))</f>
        <v>Teams</v>
      </c>
      <c r="W1387" t="str">
        <f t="shared" si="105"/>
        <v>Access Request</v>
      </c>
      <c r="X1387" t="str">
        <f t="shared" si="106"/>
        <v>Sales</v>
      </c>
      <c r="Y1387" t="str">
        <f t="shared" si="107"/>
        <v>Within SLA</v>
      </c>
      <c r="Z1387" t="str">
        <f t="shared" si="108"/>
        <v>Normal</v>
      </c>
      <c r="AA1387" t="str" cm="1">
        <f t="array" ref="AA1387">_xlfn.IFS(
J1387&lt;=K1387*0.5,"Excellent",
J1387&lt;=K1387,"Good",
J1387&lt;=K1387*1.5,"At Risk",
TRUE,"Critical"
)</f>
        <v>Excellent</v>
      </c>
      <c r="AB1387" t="str">
        <f t="shared" si="109"/>
        <v>Reworked</v>
      </c>
    </row>
    <row r="1388" spans="1:28" x14ac:dyDescent="0.3">
      <c r="A1388" t="s">
        <v>1470</v>
      </c>
      <c r="B1388" s="1">
        <v>45931</v>
      </c>
      <c r="C1388" t="s">
        <v>21</v>
      </c>
      <c r="D1388" t="s">
        <v>47</v>
      </c>
      <c r="E1388" t="s">
        <v>92</v>
      </c>
      <c r="F1388" t="s">
        <v>49</v>
      </c>
      <c r="G1388" t="s">
        <v>25</v>
      </c>
      <c r="H1388" t="s">
        <v>66</v>
      </c>
      <c r="I1388" t="s">
        <v>27</v>
      </c>
      <c r="J1388">
        <v>3.2</v>
      </c>
      <c r="K1388">
        <v>48</v>
      </c>
      <c r="L1388" t="s">
        <v>28</v>
      </c>
      <c r="M1388">
        <v>0</v>
      </c>
      <c r="N1388">
        <v>4.9000000000000004</v>
      </c>
      <c r="O1388">
        <v>350</v>
      </c>
      <c r="P1388">
        <v>1120</v>
      </c>
      <c r="Q1388" t="s">
        <v>51</v>
      </c>
      <c r="R1388">
        <v>10</v>
      </c>
      <c r="S1388" t="s">
        <v>52</v>
      </c>
      <c r="T1388" t="s">
        <v>86</v>
      </c>
      <c r="U1388" t="str">
        <f>TRIM(CLEAN(tbl_Operations[[#This Row],[Location]]))</f>
        <v>Gurugram</v>
      </c>
      <c r="V1388" t="str">
        <f>TRIM(CLEAN(tbl_Operations[[#This Row],[Channel]]))</f>
        <v>Email</v>
      </c>
      <c r="W1388" t="str">
        <f t="shared" si="105"/>
        <v>Report Request</v>
      </c>
      <c r="X1388" t="str">
        <f t="shared" si="106"/>
        <v>Customer Support</v>
      </c>
      <c r="Y1388" t="str">
        <f t="shared" si="107"/>
        <v>Within SLA</v>
      </c>
      <c r="Z1388" t="str">
        <f t="shared" si="108"/>
        <v>Normal</v>
      </c>
      <c r="AA1388" t="str" cm="1">
        <f t="array" ref="AA1388">_xlfn.IFS(
J1388&lt;=K1388*0.5,"Excellent",
J1388&lt;=K1388,"Good",
J1388&lt;=K1388*1.5,"At Risk",
TRUE,"Critical"
)</f>
        <v>Excellent</v>
      </c>
      <c r="AB1388" t="str">
        <f t="shared" si="109"/>
        <v>No Rework</v>
      </c>
    </row>
    <row r="1389" spans="1:28" x14ac:dyDescent="0.3">
      <c r="A1389" t="s">
        <v>1471</v>
      </c>
      <c r="B1389" s="1">
        <v>45814</v>
      </c>
      <c r="C1389" t="s">
        <v>33</v>
      </c>
      <c r="D1389" t="s">
        <v>22</v>
      </c>
      <c r="E1389" t="s">
        <v>92</v>
      </c>
      <c r="F1389" t="s">
        <v>61</v>
      </c>
      <c r="G1389" t="s">
        <v>25</v>
      </c>
      <c r="H1389" t="s">
        <v>43</v>
      </c>
      <c r="I1389" t="s">
        <v>27</v>
      </c>
      <c r="J1389">
        <v>10.1</v>
      </c>
      <c r="K1389">
        <v>12</v>
      </c>
      <c r="L1389" t="s">
        <v>28</v>
      </c>
      <c r="M1389">
        <v>2</v>
      </c>
      <c r="N1389">
        <v>3.9</v>
      </c>
      <c r="O1389">
        <v>350</v>
      </c>
      <c r="P1389">
        <v>3535</v>
      </c>
      <c r="Q1389" t="s">
        <v>29</v>
      </c>
      <c r="R1389">
        <v>6</v>
      </c>
      <c r="S1389" t="s">
        <v>30</v>
      </c>
      <c r="T1389" t="s">
        <v>45</v>
      </c>
      <c r="U1389" t="str">
        <f>TRIM(CLEAN(tbl_Operations[[#This Row],[Location]]))</f>
        <v>Noida</v>
      </c>
      <c r="V1389" t="str">
        <f>TRIM(CLEAN(tbl_Operations[[#This Row],[Channel]]))</f>
        <v>Email</v>
      </c>
      <c r="W1389" t="str">
        <f t="shared" si="105"/>
        <v>Report Request</v>
      </c>
      <c r="X1389" t="str">
        <f t="shared" si="106"/>
        <v>It</v>
      </c>
      <c r="Y1389" t="str">
        <f t="shared" si="107"/>
        <v>Within SLA</v>
      </c>
      <c r="Z1389" t="str">
        <f t="shared" si="108"/>
        <v>Normal</v>
      </c>
      <c r="AA1389" t="str" cm="1">
        <f t="array" ref="AA1389">_xlfn.IFS(
J1389&lt;=K1389*0.5,"Excellent",
J1389&lt;=K1389,"Good",
J1389&lt;=K1389*1.5,"At Risk",
TRUE,"Critical"
)</f>
        <v>Good</v>
      </c>
      <c r="AB1389" t="str">
        <f t="shared" si="109"/>
        <v>Reworked</v>
      </c>
    </row>
    <row r="1390" spans="1:28" x14ac:dyDescent="0.3">
      <c r="A1390" t="s">
        <v>1472</v>
      </c>
      <c r="B1390" s="1">
        <v>45866</v>
      </c>
      <c r="C1390" t="s">
        <v>33</v>
      </c>
      <c r="D1390" t="s">
        <v>55</v>
      </c>
      <c r="E1390" t="s">
        <v>92</v>
      </c>
      <c r="F1390" t="s">
        <v>61</v>
      </c>
      <c r="G1390" t="s">
        <v>81</v>
      </c>
      <c r="H1390" t="s">
        <v>50</v>
      </c>
      <c r="I1390" t="s">
        <v>27</v>
      </c>
      <c r="J1390">
        <v>17.100000000000001</v>
      </c>
      <c r="K1390">
        <v>12</v>
      </c>
      <c r="L1390" t="s">
        <v>63</v>
      </c>
      <c r="M1390">
        <v>0</v>
      </c>
      <c r="N1390">
        <v>4.5999999999999996</v>
      </c>
      <c r="O1390">
        <v>320</v>
      </c>
      <c r="P1390">
        <v>5472</v>
      </c>
      <c r="Q1390" t="s">
        <v>114</v>
      </c>
      <c r="R1390">
        <v>7</v>
      </c>
      <c r="S1390" t="s">
        <v>37</v>
      </c>
      <c r="T1390" t="s">
        <v>31</v>
      </c>
      <c r="U1390" t="str">
        <f>TRIM(CLEAN(tbl_Operations[[#This Row],[Location]]))</f>
        <v>Hyderabad</v>
      </c>
      <c r="V1390" t="str">
        <f>TRIM(CLEAN(tbl_Operations[[#This Row],[Channel]]))</f>
        <v>Phone</v>
      </c>
      <c r="W1390" t="str">
        <f t="shared" si="105"/>
        <v>Report Request</v>
      </c>
      <c r="X1390" t="str">
        <f t="shared" si="106"/>
        <v>It</v>
      </c>
      <c r="Y1390" t="str">
        <f t="shared" si="107"/>
        <v>SLA Breach</v>
      </c>
      <c r="Z1390" t="str">
        <f t="shared" si="108"/>
        <v>Normal</v>
      </c>
      <c r="AA1390" t="str" cm="1">
        <f t="array" ref="AA1390">_xlfn.IFS(
J1390&lt;=K1390*0.5,"Excellent",
J1390&lt;=K1390,"Good",
J1390&lt;=K1390*1.5,"At Risk",
TRUE,"Critical"
)</f>
        <v>At Risk</v>
      </c>
      <c r="AB1390" t="str">
        <f t="shared" si="109"/>
        <v>No Rework</v>
      </c>
    </row>
    <row r="1391" spans="1:28" x14ac:dyDescent="0.3">
      <c r="A1391" t="s">
        <v>1473</v>
      </c>
      <c r="B1391" s="1">
        <v>45794</v>
      </c>
      <c r="C1391" t="s">
        <v>21</v>
      </c>
      <c r="D1391" t="s">
        <v>22</v>
      </c>
      <c r="E1391" t="s">
        <v>78</v>
      </c>
      <c r="F1391" t="s">
        <v>49</v>
      </c>
      <c r="G1391" t="s">
        <v>25</v>
      </c>
      <c r="H1391" t="s">
        <v>26</v>
      </c>
      <c r="I1391" t="s">
        <v>88</v>
      </c>
      <c r="J1391">
        <v>4.0999999999999996</v>
      </c>
      <c r="K1391">
        <v>48</v>
      </c>
      <c r="L1391" t="s">
        <v>28</v>
      </c>
      <c r="M1391">
        <v>1</v>
      </c>
      <c r="N1391">
        <v>4.4000000000000004</v>
      </c>
      <c r="O1391">
        <v>400</v>
      </c>
      <c r="P1391">
        <v>1640</v>
      </c>
      <c r="Q1391" t="s">
        <v>44</v>
      </c>
      <c r="R1391">
        <v>5</v>
      </c>
      <c r="S1391" t="s">
        <v>30</v>
      </c>
      <c r="T1391" t="s">
        <v>68</v>
      </c>
      <c r="U1391" t="str">
        <f>TRIM(CLEAN(tbl_Operations[[#This Row],[Location]]))</f>
        <v>Noida</v>
      </c>
      <c r="V1391" t="str">
        <f>TRIM(CLEAN(tbl_Operations[[#This Row],[Channel]]))</f>
        <v>Email</v>
      </c>
      <c r="W1391" t="str">
        <f t="shared" si="105"/>
        <v>Access Request</v>
      </c>
      <c r="X1391" t="str">
        <f t="shared" si="106"/>
        <v>Customer Support</v>
      </c>
      <c r="Y1391" t="str">
        <f t="shared" si="107"/>
        <v>Within SLA</v>
      </c>
      <c r="Z1391" t="str">
        <f t="shared" si="108"/>
        <v>Normal</v>
      </c>
      <c r="AA1391" t="str" cm="1">
        <f t="array" ref="AA1391">_xlfn.IFS(
J1391&lt;=K1391*0.5,"Excellent",
J1391&lt;=K1391,"Good",
J1391&lt;=K1391*1.5,"At Risk",
TRUE,"Critical"
)</f>
        <v>Excellent</v>
      </c>
      <c r="AB1391" t="str">
        <f t="shared" si="109"/>
        <v>Reworked</v>
      </c>
    </row>
    <row r="1392" spans="1:28" x14ac:dyDescent="0.3">
      <c r="A1392" t="s">
        <v>1474</v>
      </c>
      <c r="B1392" s="1">
        <v>45994</v>
      </c>
      <c r="C1392" t="s">
        <v>21</v>
      </c>
      <c r="D1392" t="s">
        <v>34</v>
      </c>
      <c r="E1392" t="s">
        <v>92</v>
      </c>
      <c r="F1392" t="s">
        <v>49</v>
      </c>
      <c r="G1392" t="s">
        <v>25</v>
      </c>
      <c r="H1392" t="s">
        <v>50</v>
      </c>
      <c r="I1392" t="s">
        <v>27</v>
      </c>
      <c r="J1392">
        <v>6.6</v>
      </c>
      <c r="K1392">
        <v>48</v>
      </c>
      <c r="L1392" t="s">
        <v>28</v>
      </c>
      <c r="M1392">
        <v>1</v>
      </c>
      <c r="N1392">
        <v>5</v>
      </c>
      <c r="O1392">
        <v>280</v>
      </c>
      <c r="P1392">
        <v>1848</v>
      </c>
      <c r="Q1392" t="s">
        <v>71</v>
      </c>
      <c r="R1392">
        <v>12</v>
      </c>
      <c r="S1392" t="s">
        <v>52</v>
      </c>
      <c r="T1392" t="s">
        <v>86</v>
      </c>
      <c r="U1392" t="str">
        <f>TRIM(CLEAN(tbl_Operations[[#This Row],[Location]]))</f>
        <v>Mumbai</v>
      </c>
      <c r="V1392" t="str">
        <f>TRIM(CLEAN(tbl_Operations[[#This Row],[Channel]]))</f>
        <v>Email</v>
      </c>
      <c r="W1392" t="str">
        <f t="shared" si="105"/>
        <v>Report Request</v>
      </c>
      <c r="X1392" t="str">
        <f t="shared" si="106"/>
        <v>Customer Support</v>
      </c>
      <c r="Y1392" t="str">
        <f t="shared" si="107"/>
        <v>Within SLA</v>
      </c>
      <c r="Z1392" t="str">
        <f t="shared" si="108"/>
        <v>Normal</v>
      </c>
      <c r="AA1392" t="str" cm="1">
        <f t="array" ref="AA1392">_xlfn.IFS(
J1392&lt;=K1392*0.5,"Excellent",
J1392&lt;=K1392,"Good",
J1392&lt;=K1392*1.5,"At Risk",
TRUE,"Critical"
)</f>
        <v>Excellent</v>
      </c>
      <c r="AB1392" t="str">
        <f t="shared" si="109"/>
        <v>Reworked</v>
      </c>
    </row>
    <row r="1393" spans="1:28" x14ac:dyDescent="0.3">
      <c r="A1393" t="s">
        <v>1475</v>
      </c>
      <c r="B1393" s="1">
        <v>45999</v>
      </c>
      <c r="C1393" t="s">
        <v>95</v>
      </c>
      <c r="D1393" t="s">
        <v>60</v>
      </c>
      <c r="E1393" t="s">
        <v>48</v>
      </c>
      <c r="F1393" t="s">
        <v>49</v>
      </c>
      <c r="G1393" t="s">
        <v>42</v>
      </c>
      <c r="H1393" t="s">
        <v>43</v>
      </c>
      <c r="I1393" t="s">
        <v>101</v>
      </c>
      <c r="J1393">
        <v>2</v>
      </c>
      <c r="K1393">
        <v>48</v>
      </c>
      <c r="L1393" t="s">
        <v>28</v>
      </c>
      <c r="M1393">
        <v>0</v>
      </c>
      <c r="N1393">
        <v>4.7</v>
      </c>
      <c r="O1393">
        <v>320</v>
      </c>
      <c r="P1393">
        <v>640</v>
      </c>
      <c r="Q1393" t="s">
        <v>71</v>
      </c>
      <c r="R1393">
        <v>12</v>
      </c>
      <c r="S1393" t="s">
        <v>52</v>
      </c>
      <c r="T1393" t="s">
        <v>31</v>
      </c>
      <c r="U1393" t="str">
        <f>TRIM(CLEAN(tbl_Operations[[#This Row],[Location]]))</f>
        <v>Pune</v>
      </c>
      <c r="V1393" t="str">
        <f>TRIM(CLEAN(tbl_Operations[[#This Row],[Channel]]))</f>
        <v>Portal</v>
      </c>
      <c r="W1393" t="str">
        <f t="shared" si="105"/>
        <v>Compliance Request</v>
      </c>
      <c r="X1393" t="str">
        <f t="shared" si="106"/>
        <v>Sales</v>
      </c>
      <c r="Y1393" t="str">
        <f t="shared" si="107"/>
        <v>Within SLA</v>
      </c>
      <c r="Z1393" t="str">
        <f t="shared" si="108"/>
        <v>Normal</v>
      </c>
      <c r="AA1393" t="str" cm="1">
        <f t="array" ref="AA1393">_xlfn.IFS(
J1393&lt;=K1393*0.5,"Excellent",
J1393&lt;=K1393,"Good",
J1393&lt;=K1393*1.5,"At Risk",
TRUE,"Critical"
)</f>
        <v>Excellent</v>
      </c>
      <c r="AB1393" t="str">
        <f t="shared" si="109"/>
        <v>No Rework</v>
      </c>
    </row>
    <row r="1394" spans="1:28" x14ac:dyDescent="0.3">
      <c r="A1394" t="s">
        <v>1476</v>
      </c>
      <c r="B1394" s="1">
        <v>45720</v>
      </c>
      <c r="C1394" t="s">
        <v>33</v>
      </c>
      <c r="D1394" t="s">
        <v>60</v>
      </c>
      <c r="E1394" t="s">
        <v>74</v>
      </c>
      <c r="F1394" t="s">
        <v>24</v>
      </c>
      <c r="G1394" t="s">
        <v>25</v>
      </c>
      <c r="H1394" t="s">
        <v>75</v>
      </c>
      <c r="I1394" t="s">
        <v>27</v>
      </c>
      <c r="J1394">
        <v>6.3</v>
      </c>
      <c r="K1394">
        <v>24</v>
      </c>
      <c r="L1394" t="s">
        <v>28</v>
      </c>
      <c r="M1394">
        <v>1</v>
      </c>
      <c r="N1394">
        <v>4.4000000000000004</v>
      </c>
      <c r="O1394">
        <v>350</v>
      </c>
      <c r="P1394">
        <v>2205</v>
      </c>
      <c r="Q1394" t="s">
        <v>79</v>
      </c>
      <c r="R1394">
        <v>3</v>
      </c>
      <c r="S1394" t="s">
        <v>58</v>
      </c>
      <c r="T1394" t="s">
        <v>38</v>
      </c>
      <c r="U1394" t="str">
        <f>TRIM(CLEAN(tbl_Operations[[#This Row],[Location]]))</f>
        <v>Pune</v>
      </c>
      <c r="V1394" t="str">
        <f>TRIM(CLEAN(tbl_Operations[[#This Row],[Channel]]))</f>
        <v>Email</v>
      </c>
      <c r="W1394" t="str">
        <f t="shared" si="105"/>
        <v>System Issue</v>
      </c>
      <c r="X1394" t="str">
        <f t="shared" si="106"/>
        <v>It</v>
      </c>
      <c r="Y1394" t="str">
        <f t="shared" si="107"/>
        <v>Within SLA</v>
      </c>
      <c r="Z1394" t="str">
        <f t="shared" si="108"/>
        <v>Normal</v>
      </c>
      <c r="AA1394" t="str" cm="1">
        <f t="array" ref="AA1394">_xlfn.IFS(
J1394&lt;=K1394*0.5,"Excellent",
J1394&lt;=K1394,"Good",
J1394&lt;=K1394*1.5,"At Risk",
TRUE,"Critical"
)</f>
        <v>Excellent</v>
      </c>
      <c r="AB1394" t="str">
        <f t="shared" si="109"/>
        <v>Reworked</v>
      </c>
    </row>
    <row r="1395" spans="1:28" x14ac:dyDescent="0.3">
      <c r="A1395" t="s">
        <v>1477</v>
      </c>
      <c r="B1395" s="1">
        <v>45773</v>
      </c>
      <c r="C1395" t="s">
        <v>21</v>
      </c>
      <c r="D1395" t="s">
        <v>55</v>
      </c>
      <c r="E1395" t="s">
        <v>78</v>
      </c>
      <c r="F1395" t="s">
        <v>49</v>
      </c>
      <c r="G1395" t="s">
        <v>42</v>
      </c>
      <c r="H1395" t="s">
        <v>26</v>
      </c>
      <c r="I1395" t="s">
        <v>27</v>
      </c>
      <c r="J1395">
        <v>22</v>
      </c>
      <c r="K1395">
        <v>48</v>
      </c>
      <c r="L1395" t="s">
        <v>28</v>
      </c>
      <c r="M1395">
        <v>0</v>
      </c>
      <c r="N1395">
        <v>4.0999999999999996</v>
      </c>
      <c r="O1395">
        <v>320</v>
      </c>
      <c r="P1395">
        <v>7040</v>
      </c>
      <c r="Q1395" t="s">
        <v>89</v>
      </c>
      <c r="R1395">
        <v>4</v>
      </c>
      <c r="S1395" t="s">
        <v>30</v>
      </c>
      <c r="T1395" t="s">
        <v>68</v>
      </c>
      <c r="U1395" t="str">
        <f>TRIM(CLEAN(tbl_Operations[[#This Row],[Location]]))</f>
        <v>Hyderabad</v>
      </c>
      <c r="V1395" t="str">
        <f>TRIM(CLEAN(tbl_Operations[[#This Row],[Channel]]))</f>
        <v>Portal</v>
      </c>
      <c r="W1395" t="str">
        <f t="shared" si="105"/>
        <v>Access Request</v>
      </c>
      <c r="X1395" t="str">
        <f t="shared" si="106"/>
        <v>Customer Support</v>
      </c>
      <c r="Y1395" t="str">
        <f t="shared" si="107"/>
        <v>Within SLA</v>
      </c>
      <c r="Z1395" t="str">
        <f t="shared" si="108"/>
        <v>Normal</v>
      </c>
      <c r="AA1395" t="str" cm="1">
        <f t="array" ref="AA1395">_xlfn.IFS(
J1395&lt;=K1395*0.5,"Excellent",
J1395&lt;=K1395,"Good",
J1395&lt;=K1395*1.5,"At Risk",
TRUE,"Critical"
)</f>
        <v>Excellent</v>
      </c>
      <c r="AB1395" t="str">
        <f t="shared" si="109"/>
        <v>No Rework</v>
      </c>
    </row>
    <row r="1396" spans="1:28" x14ac:dyDescent="0.3">
      <c r="A1396" t="s">
        <v>1478</v>
      </c>
      <c r="B1396" s="1">
        <v>46001</v>
      </c>
      <c r="C1396" t="s">
        <v>21</v>
      </c>
      <c r="D1396" t="s">
        <v>60</v>
      </c>
      <c r="E1396" t="s">
        <v>56</v>
      </c>
      <c r="F1396" t="s">
        <v>61</v>
      </c>
      <c r="G1396" t="s">
        <v>42</v>
      </c>
      <c r="H1396" t="s">
        <v>26</v>
      </c>
      <c r="I1396" t="s">
        <v>27</v>
      </c>
      <c r="J1396">
        <v>3.6</v>
      </c>
      <c r="K1396">
        <v>12</v>
      </c>
      <c r="L1396" t="s">
        <v>28</v>
      </c>
      <c r="M1396">
        <v>0</v>
      </c>
      <c r="N1396">
        <v>4.5</v>
      </c>
      <c r="O1396">
        <v>400</v>
      </c>
      <c r="P1396">
        <v>1440</v>
      </c>
      <c r="Q1396" t="s">
        <v>71</v>
      </c>
      <c r="R1396">
        <v>12</v>
      </c>
      <c r="S1396" t="s">
        <v>52</v>
      </c>
      <c r="T1396" t="s">
        <v>86</v>
      </c>
      <c r="U1396" t="str">
        <f>TRIM(CLEAN(tbl_Operations[[#This Row],[Location]]))</f>
        <v>Pune</v>
      </c>
      <c r="V1396" t="str">
        <f>TRIM(CLEAN(tbl_Operations[[#This Row],[Channel]]))</f>
        <v>Portal</v>
      </c>
      <c r="W1396" t="str">
        <f t="shared" si="105"/>
        <v>Vendor Query</v>
      </c>
      <c r="X1396" t="str">
        <f t="shared" si="106"/>
        <v>Customer Support</v>
      </c>
      <c r="Y1396" t="str">
        <f t="shared" si="107"/>
        <v>Within SLA</v>
      </c>
      <c r="Z1396" t="str">
        <f t="shared" si="108"/>
        <v>Normal</v>
      </c>
      <c r="AA1396" t="str" cm="1">
        <f t="array" ref="AA1396">_xlfn.IFS(
J1396&lt;=K1396*0.5,"Excellent",
J1396&lt;=K1396,"Good",
J1396&lt;=K1396*1.5,"At Risk",
TRUE,"Critical"
)</f>
        <v>Excellent</v>
      </c>
      <c r="AB1396" t="str">
        <f t="shared" si="109"/>
        <v>No Rework</v>
      </c>
    </row>
    <row r="1397" spans="1:28" x14ac:dyDescent="0.3">
      <c r="A1397" t="s">
        <v>1479</v>
      </c>
      <c r="B1397" s="1">
        <v>45724</v>
      </c>
      <c r="C1397" t="s">
        <v>33</v>
      </c>
      <c r="D1397" t="s">
        <v>41</v>
      </c>
      <c r="E1397" t="s">
        <v>92</v>
      </c>
      <c r="F1397" t="s">
        <v>49</v>
      </c>
      <c r="G1397" t="s">
        <v>62</v>
      </c>
      <c r="H1397" t="s">
        <v>66</v>
      </c>
      <c r="I1397" t="s">
        <v>27</v>
      </c>
      <c r="J1397">
        <v>12.6</v>
      </c>
      <c r="K1397">
        <v>48</v>
      </c>
      <c r="L1397" t="s">
        <v>28</v>
      </c>
      <c r="M1397">
        <v>0</v>
      </c>
      <c r="N1397">
        <v>4.4000000000000004</v>
      </c>
      <c r="O1397">
        <v>400</v>
      </c>
      <c r="P1397">
        <v>5040</v>
      </c>
      <c r="Q1397" t="s">
        <v>79</v>
      </c>
      <c r="R1397">
        <v>3</v>
      </c>
      <c r="S1397" t="s">
        <v>58</v>
      </c>
      <c r="T1397" t="s">
        <v>68</v>
      </c>
      <c r="U1397" t="str">
        <f>TRIM(CLEAN(tbl_Operations[[#This Row],[Location]]))</f>
        <v>Bengaluru</v>
      </c>
      <c r="V1397" t="str">
        <f>TRIM(CLEAN(tbl_Operations[[#This Row],[Channel]]))</f>
        <v>Teams</v>
      </c>
      <c r="W1397" t="str">
        <f t="shared" si="105"/>
        <v>Report Request</v>
      </c>
      <c r="X1397" t="str">
        <f t="shared" si="106"/>
        <v>It</v>
      </c>
      <c r="Y1397" t="str">
        <f t="shared" si="107"/>
        <v>Within SLA</v>
      </c>
      <c r="Z1397" t="str">
        <f t="shared" si="108"/>
        <v>Normal</v>
      </c>
      <c r="AA1397" t="str" cm="1">
        <f t="array" ref="AA1397">_xlfn.IFS(
J1397&lt;=K1397*0.5,"Excellent",
J1397&lt;=K1397,"Good",
J1397&lt;=K1397*1.5,"At Risk",
TRUE,"Critical"
)</f>
        <v>Excellent</v>
      </c>
      <c r="AB1397" t="str">
        <f t="shared" si="109"/>
        <v>No Rework</v>
      </c>
    </row>
    <row r="1398" spans="1:28" x14ac:dyDescent="0.3">
      <c r="A1398" t="s">
        <v>1480</v>
      </c>
      <c r="B1398" s="1">
        <v>45905</v>
      </c>
      <c r="C1398" t="s">
        <v>33</v>
      </c>
      <c r="D1398" t="s">
        <v>22</v>
      </c>
      <c r="E1398" t="s">
        <v>23</v>
      </c>
      <c r="F1398" t="s">
        <v>24</v>
      </c>
      <c r="G1398" t="s">
        <v>25</v>
      </c>
      <c r="H1398" t="s">
        <v>26</v>
      </c>
      <c r="I1398" t="s">
        <v>27</v>
      </c>
      <c r="J1398">
        <v>10.5</v>
      </c>
      <c r="K1398">
        <v>24</v>
      </c>
      <c r="L1398" t="s">
        <v>28</v>
      </c>
      <c r="M1398">
        <v>0</v>
      </c>
      <c r="N1398">
        <v>4.7</v>
      </c>
      <c r="O1398">
        <v>350</v>
      </c>
      <c r="P1398">
        <v>3675</v>
      </c>
      <c r="Q1398" t="s">
        <v>83</v>
      </c>
      <c r="R1398">
        <v>9</v>
      </c>
      <c r="S1398" t="s">
        <v>37</v>
      </c>
      <c r="T1398" t="s">
        <v>45</v>
      </c>
      <c r="U1398" t="str">
        <f>TRIM(CLEAN(tbl_Operations[[#This Row],[Location]]))</f>
        <v>Noida</v>
      </c>
      <c r="V1398" t="str">
        <f>TRIM(CLEAN(tbl_Operations[[#This Row],[Channel]]))</f>
        <v>Email</v>
      </c>
      <c r="W1398" t="str">
        <f t="shared" si="105"/>
        <v>Invoice Query</v>
      </c>
      <c r="X1398" t="str">
        <f t="shared" si="106"/>
        <v>It</v>
      </c>
      <c r="Y1398" t="str">
        <f t="shared" si="107"/>
        <v>Within SLA</v>
      </c>
      <c r="Z1398" t="str">
        <f t="shared" si="108"/>
        <v>Normal</v>
      </c>
      <c r="AA1398" t="str" cm="1">
        <f t="array" ref="AA1398">_xlfn.IFS(
J1398&lt;=K1398*0.5,"Excellent",
J1398&lt;=K1398,"Good",
J1398&lt;=K1398*1.5,"At Risk",
TRUE,"Critical"
)</f>
        <v>Excellent</v>
      </c>
      <c r="AB1398" t="str">
        <f t="shared" si="109"/>
        <v>No Rework</v>
      </c>
    </row>
    <row r="1399" spans="1:28" x14ac:dyDescent="0.3">
      <c r="A1399" t="s">
        <v>1481</v>
      </c>
      <c r="B1399" s="1">
        <v>45719</v>
      </c>
      <c r="C1399" t="s">
        <v>91</v>
      </c>
      <c r="D1399" t="s">
        <v>34</v>
      </c>
      <c r="E1399" t="s">
        <v>56</v>
      </c>
      <c r="F1399" t="s">
        <v>49</v>
      </c>
      <c r="G1399" t="s">
        <v>62</v>
      </c>
      <c r="H1399" t="s">
        <v>75</v>
      </c>
      <c r="I1399" t="s">
        <v>27</v>
      </c>
      <c r="J1399">
        <v>9.3000000000000007</v>
      </c>
      <c r="K1399">
        <v>48</v>
      </c>
      <c r="L1399" t="s">
        <v>28</v>
      </c>
      <c r="M1399">
        <v>0</v>
      </c>
      <c r="N1399">
        <v>4.8</v>
      </c>
      <c r="O1399">
        <v>350</v>
      </c>
      <c r="P1399">
        <v>3255</v>
      </c>
      <c r="Q1399" t="s">
        <v>79</v>
      </c>
      <c r="R1399">
        <v>3</v>
      </c>
      <c r="S1399" t="s">
        <v>58</v>
      </c>
      <c r="T1399" t="s">
        <v>31</v>
      </c>
      <c r="U1399" t="str">
        <f>TRIM(CLEAN(tbl_Operations[[#This Row],[Location]]))</f>
        <v>Mumbai</v>
      </c>
      <c r="V1399" t="str">
        <f>TRIM(CLEAN(tbl_Operations[[#This Row],[Channel]]))</f>
        <v>Teams</v>
      </c>
      <c r="W1399" t="str">
        <f t="shared" si="105"/>
        <v>Vendor Query</v>
      </c>
      <c r="X1399" t="str">
        <f t="shared" si="106"/>
        <v>Operations</v>
      </c>
      <c r="Y1399" t="str">
        <f t="shared" si="107"/>
        <v>Within SLA</v>
      </c>
      <c r="Z1399" t="str">
        <f t="shared" si="108"/>
        <v>Normal</v>
      </c>
      <c r="AA1399" t="str" cm="1">
        <f t="array" ref="AA1399">_xlfn.IFS(
J1399&lt;=K1399*0.5,"Excellent",
J1399&lt;=K1399,"Good",
J1399&lt;=K1399*1.5,"At Risk",
TRUE,"Critical"
)</f>
        <v>Excellent</v>
      </c>
      <c r="AB1399" t="str">
        <f t="shared" si="109"/>
        <v>No Rework</v>
      </c>
    </row>
    <row r="1400" spans="1:28" x14ac:dyDescent="0.3">
      <c r="A1400" t="s">
        <v>1482</v>
      </c>
      <c r="B1400" s="1">
        <v>45948</v>
      </c>
      <c r="C1400" t="s">
        <v>33</v>
      </c>
      <c r="D1400" t="s">
        <v>73</v>
      </c>
      <c r="E1400" t="s">
        <v>48</v>
      </c>
      <c r="F1400" t="s">
        <v>61</v>
      </c>
      <c r="G1400" t="s">
        <v>81</v>
      </c>
      <c r="H1400" t="s">
        <v>26</v>
      </c>
      <c r="I1400" t="s">
        <v>101</v>
      </c>
      <c r="J1400">
        <v>4.5999999999999996</v>
      </c>
      <c r="K1400">
        <v>12</v>
      </c>
      <c r="L1400" t="s">
        <v>28</v>
      </c>
      <c r="M1400">
        <v>0</v>
      </c>
      <c r="N1400">
        <v>5</v>
      </c>
      <c r="O1400">
        <v>320</v>
      </c>
      <c r="P1400">
        <v>1472</v>
      </c>
      <c r="Q1400" t="s">
        <v>51</v>
      </c>
      <c r="R1400">
        <v>10</v>
      </c>
      <c r="S1400" t="s">
        <v>52</v>
      </c>
      <c r="T1400" t="s">
        <v>68</v>
      </c>
      <c r="U1400" t="str">
        <f>TRIM(CLEAN(tbl_Operations[[#This Row],[Location]]))</f>
        <v>Chennai</v>
      </c>
      <c r="V1400" t="str">
        <f>TRIM(CLEAN(tbl_Operations[[#This Row],[Channel]]))</f>
        <v>Phone</v>
      </c>
      <c r="W1400" t="str">
        <f t="shared" si="105"/>
        <v>Compliance Request</v>
      </c>
      <c r="X1400" t="str">
        <f t="shared" si="106"/>
        <v>It</v>
      </c>
      <c r="Y1400" t="str">
        <f t="shared" si="107"/>
        <v>Within SLA</v>
      </c>
      <c r="Z1400" t="str">
        <f t="shared" si="108"/>
        <v>Normal</v>
      </c>
      <c r="AA1400" t="str" cm="1">
        <f t="array" ref="AA1400">_xlfn.IFS(
J1400&lt;=K1400*0.5,"Excellent",
J1400&lt;=K1400,"Good",
J1400&lt;=K1400*1.5,"At Risk",
TRUE,"Critical"
)</f>
        <v>Excellent</v>
      </c>
      <c r="AB1400" t="str">
        <f t="shared" si="109"/>
        <v>No Rework</v>
      </c>
    </row>
    <row r="1401" spans="1:28" x14ac:dyDescent="0.3">
      <c r="A1401" t="s">
        <v>1483</v>
      </c>
      <c r="B1401" s="1">
        <v>45711</v>
      </c>
      <c r="C1401" t="s">
        <v>33</v>
      </c>
      <c r="D1401" t="s">
        <v>60</v>
      </c>
      <c r="E1401" t="s">
        <v>23</v>
      </c>
      <c r="F1401" t="s">
        <v>146</v>
      </c>
      <c r="G1401" t="s">
        <v>25</v>
      </c>
      <c r="H1401" t="s">
        <v>43</v>
      </c>
      <c r="I1401" t="s">
        <v>88</v>
      </c>
      <c r="J1401">
        <v>66.5</v>
      </c>
      <c r="K1401">
        <v>4</v>
      </c>
      <c r="L1401" t="s">
        <v>63</v>
      </c>
      <c r="M1401">
        <v>1</v>
      </c>
      <c r="N1401">
        <v>3</v>
      </c>
      <c r="O1401">
        <v>400</v>
      </c>
      <c r="P1401">
        <v>26600</v>
      </c>
      <c r="Q1401" t="s">
        <v>57</v>
      </c>
      <c r="R1401">
        <v>2</v>
      </c>
      <c r="S1401" t="s">
        <v>58</v>
      </c>
      <c r="T1401" t="s">
        <v>102</v>
      </c>
      <c r="U1401" t="str">
        <f>TRIM(CLEAN(tbl_Operations[[#This Row],[Location]]))</f>
        <v>Pune</v>
      </c>
      <c r="V1401" t="str">
        <f>TRIM(CLEAN(tbl_Operations[[#This Row],[Channel]]))</f>
        <v>Email</v>
      </c>
      <c r="W1401" t="str">
        <f t="shared" si="105"/>
        <v>Invoice Query</v>
      </c>
      <c r="X1401" t="str">
        <f t="shared" si="106"/>
        <v>It</v>
      </c>
      <c r="Y1401" t="str">
        <f t="shared" si="107"/>
        <v>SLA Breach</v>
      </c>
      <c r="Z1401" t="str">
        <f t="shared" si="108"/>
        <v>Normal</v>
      </c>
      <c r="AA1401" t="str" cm="1">
        <f t="array" ref="AA1401">_xlfn.IFS(
J1401&lt;=K1401*0.5,"Excellent",
J1401&lt;=K1401,"Good",
J1401&lt;=K1401*1.5,"At Risk",
TRUE,"Critical"
)</f>
        <v>Critical</v>
      </c>
      <c r="AB1401" t="str">
        <f t="shared" si="109"/>
        <v>Reworked</v>
      </c>
    </row>
    <row r="1402" spans="1:28" x14ac:dyDescent="0.3">
      <c r="A1402" t="s">
        <v>1484</v>
      </c>
      <c r="B1402" s="1">
        <v>45996</v>
      </c>
      <c r="C1402" t="s">
        <v>40</v>
      </c>
      <c r="D1402" t="s">
        <v>47</v>
      </c>
      <c r="E1402" t="s">
        <v>92</v>
      </c>
      <c r="F1402" t="s">
        <v>24</v>
      </c>
      <c r="G1402" t="s">
        <v>42</v>
      </c>
      <c r="H1402" t="s">
        <v>75</v>
      </c>
      <c r="I1402" t="s">
        <v>27</v>
      </c>
      <c r="J1402">
        <v>20.399999999999999</v>
      </c>
      <c r="K1402">
        <v>24</v>
      </c>
      <c r="L1402" t="s">
        <v>28</v>
      </c>
      <c r="M1402">
        <v>0</v>
      </c>
      <c r="N1402">
        <v>4.5</v>
      </c>
      <c r="O1402">
        <v>280</v>
      </c>
      <c r="P1402">
        <v>5712</v>
      </c>
      <c r="Q1402" t="s">
        <v>71</v>
      </c>
      <c r="R1402">
        <v>12</v>
      </c>
      <c r="S1402" t="s">
        <v>52</v>
      </c>
      <c r="T1402" t="s">
        <v>45</v>
      </c>
      <c r="U1402" t="str">
        <f>TRIM(CLEAN(tbl_Operations[[#This Row],[Location]]))</f>
        <v>Gurugram</v>
      </c>
      <c r="V1402" t="str">
        <f>TRIM(CLEAN(tbl_Operations[[#This Row],[Channel]]))</f>
        <v>Portal</v>
      </c>
      <c r="W1402" t="str">
        <f t="shared" si="105"/>
        <v>Report Request</v>
      </c>
      <c r="X1402" t="str">
        <f t="shared" si="106"/>
        <v>Procurement</v>
      </c>
      <c r="Y1402" t="str">
        <f t="shared" si="107"/>
        <v>Within SLA</v>
      </c>
      <c r="Z1402" t="str">
        <f t="shared" si="108"/>
        <v>Normal</v>
      </c>
      <c r="AA1402" t="str" cm="1">
        <f t="array" ref="AA1402">_xlfn.IFS(
J1402&lt;=K1402*0.5,"Excellent",
J1402&lt;=K1402,"Good",
J1402&lt;=K1402*1.5,"At Risk",
TRUE,"Critical"
)</f>
        <v>Good</v>
      </c>
      <c r="AB1402" t="str">
        <f t="shared" si="109"/>
        <v>No Rework</v>
      </c>
    </row>
    <row r="1403" spans="1:28" x14ac:dyDescent="0.3">
      <c r="A1403" t="s">
        <v>1485</v>
      </c>
      <c r="B1403" s="1">
        <v>45883</v>
      </c>
      <c r="C1403" t="s">
        <v>54</v>
      </c>
      <c r="D1403" t="s">
        <v>55</v>
      </c>
      <c r="E1403" t="s">
        <v>78</v>
      </c>
      <c r="F1403" t="s">
        <v>49</v>
      </c>
      <c r="G1403" t="s">
        <v>25</v>
      </c>
      <c r="H1403" t="s">
        <v>43</v>
      </c>
      <c r="I1403" t="s">
        <v>27</v>
      </c>
      <c r="J1403">
        <v>28.5</v>
      </c>
      <c r="K1403">
        <v>48</v>
      </c>
      <c r="L1403" t="s">
        <v>28</v>
      </c>
      <c r="M1403">
        <v>0</v>
      </c>
      <c r="N1403">
        <v>4.2</v>
      </c>
      <c r="O1403">
        <v>350</v>
      </c>
      <c r="P1403">
        <v>9975</v>
      </c>
      <c r="Q1403" t="s">
        <v>36</v>
      </c>
      <c r="R1403">
        <v>8</v>
      </c>
      <c r="S1403" t="s">
        <v>37</v>
      </c>
      <c r="T1403" t="s">
        <v>84</v>
      </c>
      <c r="U1403" t="str">
        <f>TRIM(CLEAN(tbl_Operations[[#This Row],[Location]]))</f>
        <v>Hyderabad</v>
      </c>
      <c r="V1403" t="str">
        <f>TRIM(CLEAN(tbl_Operations[[#This Row],[Channel]]))</f>
        <v>Email</v>
      </c>
      <c r="W1403" t="str">
        <f t="shared" si="105"/>
        <v>Access Request</v>
      </c>
      <c r="X1403" t="str">
        <f t="shared" si="106"/>
        <v>Hr</v>
      </c>
      <c r="Y1403" t="str">
        <f t="shared" si="107"/>
        <v>Within SLA</v>
      </c>
      <c r="Z1403" t="str">
        <f t="shared" si="108"/>
        <v>Normal</v>
      </c>
      <c r="AA1403" t="str" cm="1">
        <f t="array" ref="AA1403">_xlfn.IFS(
J1403&lt;=K1403*0.5,"Excellent",
J1403&lt;=K1403,"Good",
J1403&lt;=K1403*1.5,"At Risk",
TRUE,"Critical"
)</f>
        <v>Good</v>
      </c>
      <c r="AB1403" t="str">
        <f t="shared" si="109"/>
        <v>No Rework</v>
      </c>
    </row>
    <row r="1404" spans="1:28" x14ac:dyDescent="0.3">
      <c r="A1404" t="s">
        <v>1486</v>
      </c>
      <c r="B1404" s="1">
        <v>45825</v>
      </c>
      <c r="C1404" t="s">
        <v>77</v>
      </c>
      <c r="D1404" t="s">
        <v>73</v>
      </c>
      <c r="E1404" t="s">
        <v>48</v>
      </c>
      <c r="F1404" t="s">
        <v>49</v>
      </c>
      <c r="G1404" t="s">
        <v>25</v>
      </c>
      <c r="H1404" t="s">
        <v>26</v>
      </c>
      <c r="I1404" t="s">
        <v>27</v>
      </c>
      <c r="J1404">
        <v>6.4</v>
      </c>
      <c r="K1404">
        <v>48</v>
      </c>
      <c r="L1404" t="s">
        <v>28</v>
      </c>
      <c r="M1404">
        <v>1</v>
      </c>
      <c r="N1404">
        <v>5</v>
      </c>
      <c r="O1404">
        <v>320</v>
      </c>
      <c r="P1404">
        <v>2048</v>
      </c>
      <c r="Q1404" t="s">
        <v>29</v>
      </c>
      <c r="R1404">
        <v>6</v>
      </c>
      <c r="S1404" t="s">
        <v>30</v>
      </c>
      <c r="T1404" t="s">
        <v>38</v>
      </c>
      <c r="U1404" t="str">
        <f>TRIM(CLEAN(tbl_Operations[[#This Row],[Location]]))</f>
        <v>Chennai</v>
      </c>
      <c r="V1404" t="str">
        <f>TRIM(CLEAN(tbl_Operations[[#This Row],[Channel]]))</f>
        <v>Email</v>
      </c>
      <c r="W1404" t="str">
        <f t="shared" si="105"/>
        <v>Compliance Request</v>
      </c>
      <c r="X1404" t="str">
        <f t="shared" si="106"/>
        <v>Finance</v>
      </c>
      <c r="Y1404" t="str">
        <f t="shared" si="107"/>
        <v>Within SLA</v>
      </c>
      <c r="Z1404" t="str">
        <f t="shared" si="108"/>
        <v>Normal</v>
      </c>
      <c r="AA1404" t="str" cm="1">
        <f t="array" ref="AA1404">_xlfn.IFS(
J1404&lt;=K1404*0.5,"Excellent",
J1404&lt;=K1404,"Good",
J1404&lt;=K1404*1.5,"At Risk",
TRUE,"Critical"
)</f>
        <v>Excellent</v>
      </c>
      <c r="AB1404" t="str">
        <f t="shared" si="109"/>
        <v>Reworked</v>
      </c>
    </row>
    <row r="1405" spans="1:28" x14ac:dyDescent="0.3">
      <c r="A1405" t="s">
        <v>1487</v>
      </c>
      <c r="B1405" s="1">
        <v>45685</v>
      </c>
      <c r="C1405" t="s">
        <v>95</v>
      </c>
      <c r="D1405" t="s">
        <v>22</v>
      </c>
      <c r="E1405" t="s">
        <v>35</v>
      </c>
      <c r="F1405" t="s">
        <v>24</v>
      </c>
      <c r="G1405" t="s">
        <v>25</v>
      </c>
      <c r="H1405" t="s">
        <v>26</v>
      </c>
      <c r="I1405" t="s">
        <v>27</v>
      </c>
      <c r="J1405">
        <v>19.899999999999999</v>
      </c>
      <c r="K1405">
        <v>24</v>
      </c>
      <c r="L1405" t="s">
        <v>28</v>
      </c>
      <c r="M1405">
        <v>0</v>
      </c>
      <c r="N1405">
        <v>4.8</v>
      </c>
      <c r="O1405">
        <v>400</v>
      </c>
      <c r="P1405">
        <v>7960</v>
      </c>
      <c r="Q1405" t="s">
        <v>64</v>
      </c>
      <c r="R1405">
        <v>1</v>
      </c>
      <c r="S1405" t="s">
        <v>58</v>
      </c>
      <c r="T1405" t="s">
        <v>38</v>
      </c>
      <c r="U1405" t="str">
        <f>TRIM(CLEAN(tbl_Operations[[#This Row],[Location]]))</f>
        <v>Noida</v>
      </c>
      <c r="V1405" t="str">
        <f>TRIM(CLEAN(tbl_Operations[[#This Row],[Channel]]))</f>
        <v>Email</v>
      </c>
      <c r="W1405" t="str">
        <f t="shared" si="105"/>
        <v>Employee Query</v>
      </c>
      <c r="X1405" t="str">
        <f t="shared" si="106"/>
        <v>Sales</v>
      </c>
      <c r="Y1405" t="str">
        <f t="shared" si="107"/>
        <v>Within SLA</v>
      </c>
      <c r="Z1405" t="str">
        <f t="shared" si="108"/>
        <v>Normal</v>
      </c>
      <c r="AA1405" t="str" cm="1">
        <f t="array" ref="AA1405">_xlfn.IFS(
J1405&lt;=K1405*0.5,"Excellent",
J1405&lt;=K1405,"Good",
J1405&lt;=K1405*1.5,"At Risk",
TRUE,"Critical"
)</f>
        <v>Good</v>
      </c>
      <c r="AB1405" t="str">
        <f t="shared" si="109"/>
        <v>No Rework</v>
      </c>
    </row>
    <row r="1406" spans="1:28" x14ac:dyDescent="0.3">
      <c r="A1406" t="s">
        <v>1488</v>
      </c>
      <c r="B1406" s="1">
        <v>45921</v>
      </c>
      <c r="C1406" t="s">
        <v>21</v>
      </c>
      <c r="D1406" t="s">
        <v>60</v>
      </c>
      <c r="E1406" t="s">
        <v>35</v>
      </c>
      <c r="F1406" t="s">
        <v>24</v>
      </c>
      <c r="G1406" t="s">
        <v>42</v>
      </c>
      <c r="H1406" t="s">
        <v>50</v>
      </c>
      <c r="I1406" t="s">
        <v>27</v>
      </c>
      <c r="J1406">
        <v>19.3</v>
      </c>
      <c r="K1406">
        <v>24</v>
      </c>
      <c r="L1406" t="s">
        <v>28</v>
      </c>
      <c r="M1406">
        <v>0</v>
      </c>
      <c r="N1406">
        <v>4.5</v>
      </c>
      <c r="O1406">
        <v>320</v>
      </c>
      <c r="P1406">
        <v>6176</v>
      </c>
      <c r="Q1406" t="s">
        <v>83</v>
      </c>
      <c r="R1406">
        <v>9</v>
      </c>
      <c r="S1406" t="s">
        <v>37</v>
      </c>
      <c r="T1406" t="s">
        <v>102</v>
      </c>
      <c r="U1406" t="str">
        <f>TRIM(CLEAN(tbl_Operations[[#This Row],[Location]]))</f>
        <v>Pune</v>
      </c>
      <c r="V1406" t="str">
        <f>TRIM(CLEAN(tbl_Operations[[#This Row],[Channel]]))</f>
        <v>Portal</v>
      </c>
      <c r="W1406" t="str">
        <f t="shared" si="105"/>
        <v>Employee Query</v>
      </c>
      <c r="X1406" t="str">
        <f t="shared" si="106"/>
        <v>Customer Support</v>
      </c>
      <c r="Y1406" t="str">
        <f t="shared" si="107"/>
        <v>Within SLA</v>
      </c>
      <c r="Z1406" t="str">
        <f t="shared" si="108"/>
        <v>Normal</v>
      </c>
      <c r="AA1406" t="str" cm="1">
        <f t="array" ref="AA1406">_xlfn.IFS(
J1406&lt;=K1406*0.5,"Excellent",
J1406&lt;=K1406,"Good",
J1406&lt;=K1406*1.5,"At Risk",
TRUE,"Critical"
)</f>
        <v>Good</v>
      </c>
      <c r="AB1406" t="str">
        <f t="shared" si="109"/>
        <v>No Rework</v>
      </c>
    </row>
    <row r="1407" spans="1:28" x14ac:dyDescent="0.3">
      <c r="A1407" t="s">
        <v>1489</v>
      </c>
      <c r="B1407" s="1">
        <v>45920</v>
      </c>
      <c r="C1407" t="s">
        <v>95</v>
      </c>
      <c r="D1407" t="s">
        <v>60</v>
      </c>
      <c r="E1407" t="s">
        <v>74</v>
      </c>
      <c r="F1407" t="s">
        <v>49</v>
      </c>
      <c r="G1407" t="s">
        <v>62</v>
      </c>
      <c r="H1407" t="s">
        <v>43</v>
      </c>
      <c r="I1407" t="s">
        <v>27</v>
      </c>
      <c r="J1407">
        <v>10</v>
      </c>
      <c r="K1407">
        <v>48</v>
      </c>
      <c r="L1407" t="s">
        <v>28</v>
      </c>
      <c r="M1407">
        <v>1</v>
      </c>
      <c r="N1407">
        <v>4.3</v>
      </c>
      <c r="O1407">
        <v>450</v>
      </c>
      <c r="P1407">
        <v>4500</v>
      </c>
      <c r="Q1407" t="s">
        <v>83</v>
      </c>
      <c r="R1407">
        <v>9</v>
      </c>
      <c r="S1407" t="s">
        <v>37</v>
      </c>
      <c r="T1407" t="s">
        <v>68</v>
      </c>
      <c r="U1407" t="str">
        <f>TRIM(CLEAN(tbl_Operations[[#This Row],[Location]]))</f>
        <v>Pune</v>
      </c>
      <c r="V1407" t="str">
        <f>TRIM(CLEAN(tbl_Operations[[#This Row],[Channel]]))</f>
        <v>Teams</v>
      </c>
      <c r="W1407" t="str">
        <f t="shared" si="105"/>
        <v>System Issue</v>
      </c>
      <c r="X1407" t="str">
        <f t="shared" si="106"/>
        <v>Sales</v>
      </c>
      <c r="Y1407" t="str">
        <f t="shared" si="107"/>
        <v>Within SLA</v>
      </c>
      <c r="Z1407" t="str">
        <f t="shared" si="108"/>
        <v>Normal</v>
      </c>
      <c r="AA1407" t="str" cm="1">
        <f t="array" ref="AA1407">_xlfn.IFS(
J1407&lt;=K1407*0.5,"Excellent",
J1407&lt;=K1407,"Good",
J1407&lt;=K1407*1.5,"At Risk",
TRUE,"Critical"
)</f>
        <v>Excellent</v>
      </c>
      <c r="AB1407" t="str">
        <f t="shared" si="109"/>
        <v>Reworked</v>
      </c>
    </row>
    <row r="1408" spans="1:28" x14ac:dyDescent="0.3">
      <c r="A1408" t="s">
        <v>1490</v>
      </c>
      <c r="B1408" s="1">
        <v>45710</v>
      </c>
      <c r="C1408" t="s">
        <v>95</v>
      </c>
      <c r="D1408" t="s">
        <v>73</v>
      </c>
      <c r="E1408" t="s">
        <v>78</v>
      </c>
      <c r="F1408" t="s">
        <v>61</v>
      </c>
      <c r="G1408" t="s">
        <v>25</v>
      </c>
      <c r="H1408" t="s">
        <v>50</v>
      </c>
      <c r="I1408" t="s">
        <v>101</v>
      </c>
      <c r="J1408">
        <v>10.5</v>
      </c>
      <c r="K1408">
        <v>12</v>
      </c>
      <c r="L1408" t="s">
        <v>28</v>
      </c>
      <c r="M1408">
        <v>0</v>
      </c>
      <c r="N1408">
        <v>4</v>
      </c>
      <c r="O1408">
        <v>320</v>
      </c>
      <c r="P1408">
        <v>3360</v>
      </c>
      <c r="Q1408" t="s">
        <v>57</v>
      </c>
      <c r="R1408">
        <v>2</v>
      </c>
      <c r="S1408" t="s">
        <v>58</v>
      </c>
      <c r="T1408" t="s">
        <v>68</v>
      </c>
      <c r="U1408" t="str">
        <f>TRIM(CLEAN(tbl_Operations[[#This Row],[Location]]))</f>
        <v>Chennai</v>
      </c>
      <c r="V1408" t="str">
        <f>TRIM(CLEAN(tbl_Operations[[#This Row],[Channel]]))</f>
        <v>Email</v>
      </c>
      <c r="W1408" t="str">
        <f t="shared" si="105"/>
        <v>Access Request</v>
      </c>
      <c r="X1408" t="str">
        <f t="shared" si="106"/>
        <v>Sales</v>
      </c>
      <c r="Y1408" t="str">
        <f t="shared" si="107"/>
        <v>Within SLA</v>
      </c>
      <c r="Z1408" t="str">
        <f t="shared" si="108"/>
        <v>Normal</v>
      </c>
      <c r="AA1408" t="str" cm="1">
        <f t="array" ref="AA1408">_xlfn.IFS(
J1408&lt;=K1408*0.5,"Excellent",
J1408&lt;=K1408,"Good",
J1408&lt;=K1408*1.5,"At Risk",
TRUE,"Critical"
)</f>
        <v>Good</v>
      </c>
      <c r="AB1408" t="str">
        <f t="shared" si="109"/>
        <v>No Rework</v>
      </c>
    </row>
    <row r="1409" spans="1:28" x14ac:dyDescent="0.3">
      <c r="A1409" t="s">
        <v>1491</v>
      </c>
      <c r="B1409" s="1">
        <v>45960</v>
      </c>
      <c r="C1409" t="s">
        <v>40</v>
      </c>
      <c r="D1409" t="s">
        <v>47</v>
      </c>
      <c r="E1409" t="s">
        <v>23</v>
      </c>
      <c r="F1409" t="s">
        <v>24</v>
      </c>
      <c r="G1409" t="s">
        <v>25</v>
      </c>
      <c r="H1409" t="s">
        <v>26</v>
      </c>
      <c r="I1409" t="s">
        <v>101</v>
      </c>
      <c r="J1409">
        <v>17</v>
      </c>
      <c r="K1409">
        <v>24</v>
      </c>
      <c r="L1409" t="s">
        <v>28</v>
      </c>
      <c r="M1409">
        <v>2</v>
      </c>
      <c r="N1409">
        <v>4.0999999999999996</v>
      </c>
      <c r="O1409">
        <v>320</v>
      </c>
      <c r="P1409">
        <v>5440</v>
      </c>
      <c r="Q1409" t="s">
        <v>51</v>
      </c>
      <c r="R1409">
        <v>10</v>
      </c>
      <c r="S1409" t="s">
        <v>52</v>
      </c>
      <c r="T1409" t="s">
        <v>84</v>
      </c>
      <c r="U1409" t="str">
        <f>TRIM(CLEAN(tbl_Operations[[#This Row],[Location]]))</f>
        <v>Gurugram</v>
      </c>
      <c r="V1409" t="str">
        <f>TRIM(CLEAN(tbl_Operations[[#This Row],[Channel]]))</f>
        <v>Email</v>
      </c>
      <c r="W1409" t="str">
        <f t="shared" si="105"/>
        <v>Invoice Query</v>
      </c>
      <c r="X1409" t="str">
        <f t="shared" si="106"/>
        <v>Procurement</v>
      </c>
      <c r="Y1409" t="str">
        <f t="shared" si="107"/>
        <v>Within SLA</v>
      </c>
      <c r="Z1409" t="str">
        <f t="shared" si="108"/>
        <v>Normal</v>
      </c>
      <c r="AA1409" t="str" cm="1">
        <f t="array" ref="AA1409">_xlfn.IFS(
J1409&lt;=K1409*0.5,"Excellent",
J1409&lt;=K1409,"Good",
J1409&lt;=K1409*1.5,"At Risk",
TRUE,"Critical"
)</f>
        <v>Good</v>
      </c>
      <c r="AB1409" t="str">
        <f t="shared" si="109"/>
        <v>Reworked</v>
      </c>
    </row>
    <row r="1410" spans="1:28" x14ac:dyDescent="0.3">
      <c r="A1410" t="s">
        <v>1492</v>
      </c>
      <c r="B1410" s="1">
        <v>45996</v>
      </c>
      <c r="C1410" t="s">
        <v>33</v>
      </c>
      <c r="D1410" t="s">
        <v>41</v>
      </c>
      <c r="E1410" t="s">
        <v>35</v>
      </c>
      <c r="F1410" t="s">
        <v>24</v>
      </c>
      <c r="G1410" t="s">
        <v>25</v>
      </c>
      <c r="H1410" t="s">
        <v>26</v>
      </c>
      <c r="I1410" t="s">
        <v>101</v>
      </c>
      <c r="J1410">
        <v>21.6</v>
      </c>
      <c r="K1410">
        <v>24</v>
      </c>
      <c r="L1410" t="s">
        <v>28</v>
      </c>
      <c r="M1410">
        <v>2</v>
      </c>
      <c r="N1410">
        <v>4.0999999999999996</v>
      </c>
      <c r="O1410">
        <v>400</v>
      </c>
      <c r="P1410">
        <v>8640</v>
      </c>
      <c r="Q1410" t="s">
        <v>71</v>
      </c>
      <c r="R1410">
        <v>12</v>
      </c>
      <c r="S1410" t="s">
        <v>52</v>
      </c>
      <c r="T1410" t="s">
        <v>45</v>
      </c>
      <c r="U1410" t="str">
        <f>TRIM(CLEAN(tbl_Operations[[#This Row],[Location]]))</f>
        <v>Bengaluru</v>
      </c>
      <c r="V1410" t="str">
        <f>TRIM(CLEAN(tbl_Operations[[#This Row],[Channel]]))</f>
        <v>Email</v>
      </c>
      <c r="W1410" t="str">
        <f t="shared" ref="W1410:W1473" si="110">TRIM(CLEAN(E1410))</f>
        <v>Employee Query</v>
      </c>
      <c r="X1410" t="str">
        <f t="shared" ref="X1410:X1473" si="111">PROPER(TRIM(CLEAN(C1410)))</f>
        <v>It</v>
      </c>
      <c r="Y1410" t="str">
        <f t="shared" ref="Y1410:Y1473" si="112">IF(J1410&lt;=K1410,"Within SLA","SLA Breach")</f>
        <v>Within SLA</v>
      </c>
      <c r="Z1410" t="str">
        <f t="shared" ref="Z1410:Z1473" si="113">IF(AND(F1410="Critical",Y1409="SLA Breach"),"Critical Risk","Normal")</f>
        <v>Normal</v>
      </c>
      <c r="AA1410" t="str" cm="1">
        <f t="array" ref="AA1410">_xlfn.IFS(
J1410&lt;=K1410*0.5,"Excellent",
J1410&lt;=K1410,"Good",
J1410&lt;=K1410*1.5,"At Risk",
TRUE,"Critical"
)</f>
        <v>Good</v>
      </c>
      <c r="AB1410" t="str">
        <f t="shared" ref="AB1410:AB1473" si="114">IF(M1410&gt;0,"Reworked","No Rework")</f>
        <v>Reworked</v>
      </c>
    </row>
    <row r="1411" spans="1:28" x14ac:dyDescent="0.3">
      <c r="A1411" t="s">
        <v>1493</v>
      </c>
      <c r="B1411" s="1">
        <v>45933</v>
      </c>
      <c r="C1411" t="s">
        <v>54</v>
      </c>
      <c r="D1411" t="s">
        <v>41</v>
      </c>
      <c r="E1411" t="s">
        <v>70</v>
      </c>
      <c r="F1411" t="s">
        <v>24</v>
      </c>
      <c r="G1411" t="s">
        <v>25</v>
      </c>
      <c r="H1411" t="s">
        <v>75</v>
      </c>
      <c r="I1411" t="s">
        <v>27</v>
      </c>
      <c r="J1411">
        <v>5.4</v>
      </c>
      <c r="K1411">
        <v>24</v>
      </c>
      <c r="L1411" t="s">
        <v>28</v>
      </c>
      <c r="M1411">
        <v>1</v>
      </c>
      <c r="N1411">
        <v>4.5999999999999996</v>
      </c>
      <c r="O1411">
        <v>320</v>
      </c>
      <c r="P1411">
        <v>1728</v>
      </c>
      <c r="Q1411" t="s">
        <v>51</v>
      </c>
      <c r="R1411">
        <v>10</v>
      </c>
      <c r="S1411" t="s">
        <v>52</v>
      </c>
      <c r="T1411" t="s">
        <v>45</v>
      </c>
      <c r="U1411" t="str">
        <f>TRIM(CLEAN(tbl_Operations[[#This Row],[Location]]))</f>
        <v>Bengaluru</v>
      </c>
      <c r="V1411" t="str">
        <f>TRIM(CLEAN(tbl_Operations[[#This Row],[Channel]]))</f>
        <v>Email</v>
      </c>
      <c r="W1411" t="str">
        <f t="shared" si="110"/>
        <v>Data Correction</v>
      </c>
      <c r="X1411" t="str">
        <f t="shared" si="111"/>
        <v>Hr</v>
      </c>
      <c r="Y1411" t="str">
        <f t="shared" si="112"/>
        <v>Within SLA</v>
      </c>
      <c r="Z1411" t="str">
        <f t="shared" si="113"/>
        <v>Normal</v>
      </c>
      <c r="AA1411" t="str" cm="1">
        <f t="array" ref="AA1411">_xlfn.IFS(
J1411&lt;=K1411*0.5,"Excellent",
J1411&lt;=K1411,"Good",
J1411&lt;=K1411*1.5,"At Risk",
TRUE,"Critical"
)</f>
        <v>Excellent</v>
      </c>
      <c r="AB1411" t="str">
        <f t="shared" si="114"/>
        <v>Reworked</v>
      </c>
    </row>
    <row r="1412" spans="1:28" x14ac:dyDescent="0.3">
      <c r="A1412" t="s">
        <v>1494</v>
      </c>
      <c r="B1412" s="1">
        <v>45662</v>
      </c>
      <c r="C1412" t="s">
        <v>40</v>
      </c>
      <c r="D1412" t="s">
        <v>55</v>
      </c>
      <c r="E1412" t="s">
        <v>56</v>
      </c>
      <c r="F1412" t="s">
        <v>24</v>
      </c>
      <c r="G1412" t="s">
        <v>62</v>
      </c>
      <c r="H1412" t="s">
        <v>75</v>
      </c>
      <c r="I1412" t="s">
        <v>88</v>
      </c>
      <c r="J1412">
        <v>51.3</v>
      </c>
      <c r="K1412">
        <v>24</v>
      </c>
      <c r="L1412" t="s">
        <v>63</v>
      </c>
      <c r="M1412">
        <v>1</v>
      </c>
      <c r="N1412">
        <v>2.7</v>
      </c>
      <c r="O1412">
        <v>320</v>
      </c>
      <c r="P1412">
        <v>16416</v>
      </c>
      <c r="Q1412" t="s">
        <v>64</v>
      </c>
      <c r="R1412">
        <v>1</v>
      </c>
      <c r="S1412" t="s">
        <v>58</v>
      </c>
      <c r="T1412" t="s">
        <v>102</v>
      </c>
      <c r="U1412" t="str">
        <f>TRIM(CLEAN(tbl_Operations[[#This Row],[Location]]))</f>
        <v>Hyderabad</v>
      </c>
      <c r="V1412" t="str">
        <f>TRIM(CLEAN(tbl_Operations[[#This Row],[Channel]]))</f>
        <v>Teams</v>
      </c>
      <c r="W1412" t="str">
        <f t="shared" si="110"/>
        <v>Vendor Query</v>
      </c>
      <c r="X1412" t="str">
        <f t="shared" si="111"/>
        <v>Procurement</v>
      </c>
      <c r="Y1412" t="str">
        <f t="shared" si="112"/>
        <v>SLA Breach</v>
      </c>
      <c r="Z1412" t="str">
        <f t="shared" si="113"/>
        <v>Normal</v>
      </c>
      <c r="AA1412" t="str" cm="1">
        <f t="array" ref="AA1412">_xlfn.IFS(
J1412&lt;=K1412*0.5,"Excellent",
J1412&lt;=K1412,"Good",
J1412&lt;=K1412*1.5,"At Risk",
TRUE,"Critical"
)</f>
        <v>Critical</v>
      </c>
      <c r="AB1412" t="str">
        <f t="shared" si="114"/>
        <v>Reworked</v>
      </c>
    </row>
    <row r="1413" spans="1:28" x14ac:dyDescent="0.3">
      <c r="A1413" t="s">
        <v>1495</v>
      </c>
      <c r="B1413" s="1">
        <v>45909</v>
      </c>
      <c r="C1413" t="s">
        <v>33</v>
      </c>
      <c r="D1413" t="s">
        <v>60</v>
      </c>
      <c r="E1413" t="s">
        <v>56</v>
      </c>
      <c r="F1413" t="s">
        <v>24</v>
      </c>
      <c r="G1413" t="s">
        <v>42</v>
      </c>
      <c r="H1413" t="s">
        <v>43</v>
      </c>
      <c r="I1413" t="s">
        <v>27</v>
      </c>
      <c r="J1413">
        <v>12.8</v>
      </c>
      <c r="K1413">
        <v>24</v>
      </c>
      <c r="L1413" t="s">
        <v>28</v>
      </c>
      <c r="M1413">
        <v>1</v>
      </c>
      <c r="N1413">
        <v>3.8</v>
      </c>
      <c r="O1413">
        <v>400</v>
      </c>
      <c r="P1413">
        <v>5120</v>
      </c>
      <c r="Q1413" t="s">
        <v>83</v>
      </c>
      <c r="R1413">
        <v>9</v>
      </c>
      <c r="S1413" t="s">
        <v>37</v>
      </c>
      <c r="T1413" t="s">
        <v>38</v>
      </c>
      <c r="U1413" t="str">
        <f>TRIM(CLEAN(tbl_Operations[[#This Row],[Location]]))</f>
        <v>Pune</v>
      </c>
      <c r="V1413" t="str">
        <f>TRIM(CLEAN(tbl_Operations[[#This Row],[Channel]]))</f>
        <v>Portal</v>
      </c>
      <c r="W1413" t="str">
        <f t="shared" si="110"/>
        <v>Vendor Query</v>
      </c>
      <c r="X1413" t="str">
        <f t="shared" si="111"/>
        <v>It</v>
      </c>
      <c r="Y1413" t="str">
        <f t="shared" si="112"/>
        <v>Within SLA</v>
      </c>
      <c r="Z1413" t="str">
        <f t="shared" si="113"/>
        <v>Normal</v>
      </c>
      <c r="AA1413" t="str" cm="1">
        <f t="array" ref="AA1413">_xlfn.IFS(
J1413&lt;=K1413*0.5,"Excellent",
J1413&lt;=K1413,"Good",
J1413&lt;=K1413*1.5,"At Risk",
TRUE,"Critical"
)</f>
        <v>Good</v>
      </c>
      <c r="AB1413" t="str">
        <f t="shared" si="114"/>
        <v>Reworked</v>
      </c>
    </row>
    <row r="1414" spans="1:28" x14ac:dyDescent="0.3">
      <c r="A1414" t="s">
        <v>1496</v>
      </c>
      <c r="B1414" s="1">
        <v>45754</v>
      </c>
      <c r="C1414" t="s">
        <v>91</v>
      </c>
      <c r="D1414" t="s">
        <v>34</v>
      </c>
      <c r="E1414" t="s">
        <v>23</v>
      </c>
      <c r="F1414" t="s">
        <v>24</v>
      </c>
      <c r="G1414" t="s">
        <v>25</v>
      </c>
      <c r="H1414" t="s">
        <v>66</v>
      </c>
      <c r="I1414" t="s">
        <v>27</v>
      </c>
      <c r="J1414">
        <v>3.8</v>
      </c>
      <c r="K1414">
        <v>24</v>
      </c>
      <c r="L1414" t="s">
        <v>28</v>
      </c>
      <c r="M1414">
        <v>0</v>
      </c>
      <c r="N1414">
        <v>4.5999999999999996</v>
      </c>
      <c r="O1414">
        <v>280</v>
      </c>
      <c r="P1414">
        <v>1064</v>
      </c>
      <c r="Q1414" t="s">
        <v>89</v>
      </c>
      <c r="R1414">
        <v>4</v>
      </c>
      <c r="S1414" t="s">
        <v>30</v>
      </c>
      <c r="T1414" t="s">
        <v>31</v>
      </c>
      <c r="U1414" t="str">
        <f>TRIM(CLEAN(tbl_Operations[[#This Row],[Location]]))</f>
        <v>Mumbai</v>
      </c>
      <c r="V1414" t="str">
        <f>TRIM(CLEAN(tbl_Operations[[#This Row],[Channel]]))</f>
        <v>Email</v>
      </c>
      <c r="W1414" t="str">
        <f t="shared" si="110"/>
        <v>Invoice Query</v>
      </c>
      <c r="X1414" t="str">
        <f t="shared" si="111"/>
        <v>Operations</v>
      </c>
      <c r="Y1414" t="str">
        <f t="shared" si="112"/>
        <v>Within SLA</v>
      </c>
      <c r="Z1414" t="str">
        <f t="shared" si="113"/>
        <v>Normal</v>
      </c>
      <c r="AA1414" t="str" cm="1">
        <f t="array" ref="AA1414">_xlfn.IFS(
J1414&lt;=K1414*0.5,"Excellent",
J1414&lt;=K1414,"Good",
J1414&lt;=K1414*1.5,"At Risk",
TRUE,"Critical"
)</f>
        <v>Excellent</v>
      </c>
      <c r="AB1414" t="str">
        <f t="shared" si="114"/>
        <v>No Rework</v>
      </c>
    </row>
    <row r="1415" spans="1:28" x14ac:dyDescent="0.3">
      <c r="A1415" t="s">
        <v>1497</v>
      </c>
      <c r="B1415" s="1">
        <v>45755</v>
      </c>
      <c r="C1415" t="s">
        <v>40</v>
      </c>
      <c r="D1415" t="s">
        <v>41</v>
      </c>
      <c r="E1415" t="s">
        <v>23</v>
      </c>
      <c r="F1415" t="s">
        <v>49</v>
      </c>
      <c r="G1415" t="s">
        <v>42</v>
      </c>
      <c r="H1415" t="s">
        <v>66</v>
      </c>
      <c r="I1415" t="s">
        <v>88</v>
      </c>
      <c r="J1415">
        <v>27.4</v>
      </c>
      <c r="K1415">
        <v>48</v>
      </c>
      <c r="L1415" t="s">
        <v>28</v>
      </c>
      <c r="M1415">
        <v>2</v>
      </c>
      <c r="N1415">
        <v>3.9</v>
      </c>
      <c r="O1415">
        <v>350</v>
      </c>
      <c r="P1415">
        <v>9590</v>
      </c>
      <c r="Q1415" t="s">
        <v>89</v>
      </c>
      <c r="R1415">
        <v>4</v>
      </c>
      <c r="S1415" t="s">
        <v>30</v>
      </c>
      <c r="T1415" t="s">
        <v>38</v>
      </c>
      <c r="U1415" t="str">
        <f>TRIM(CLEAN(tbl_Operations[[#This Row],[Location]]))</f>
        <v>Bengaluru</v>
      </c>
      <c r="V1415" t="str">
        <f>TRIM(CLEAN(tbl_Operations[[#This Row],[Channel]]))</f>
        <v>Portal</v>
      </c>
      <c r="W1415" t="str">
        <f t="shared" si="110"/>
        <v>Invoice Query</v>
      </c>
      <c r="X1415" t="str">
        <f t="shared" si="111"/>
        <v>Procurement</v>
      </c>
      <c r="Y1415" t="str">
        <f t="shared" si="112"/>
        <v>Within SLA</v>
      </c>
      <c r="Z1415" t="str">
        <f t="shared" si="113"/>
        <v>Normal</v>
      </c>
      <c r="AA1415" t="str" cm="1">
        <f t="array" ref="AA1415">_xlfn.IFS(
J1415&lt;=K1415*0.5,"Excellent",
J1415&lt;=K1415,"Good",
J1415&lt;=K1415*1.5,"At Risk",
TRUE,"Critical"
)</f>
        <v>Good</v>
      </c>
      <c r="AB1415" t="str">
        <f t="shared" si="114"/>
        <v>Reworked</v>
      </c>
    </row>
    <row r="1416" spans="1:28" x14ac:dyDescent="0.3">
      <c r="A1416" t="s">
        <v>1498</v>
      </c>
      <c r="B1416" s="1">
        <v>45661</v>
      </c>
      <c r="C1416" t="s">
        <v>33</v>
      </c>
      <c r="D1416" t="s">
        <v>41</v>
      </c>
      <c r="E1416" t="s">
        <v>23</v>
      </c>
      <c r="F1416" t="s">
        <v>49</v>
      </c>
      <c r="G1416" t="s">
        <v>25</v>
      </c>
      <c r="H1416" t="s">
        <v>66</v>
      </c>
      <c r="I1416" t="s">
        <v>101</v>
      </c>
      <c r="J1416">
        <v>2.4</v>
      </c>
      <c r="K1416">
        <v>48</v>
      </c>
      <c r="L1416" t="s">
        <v>28</v>
      </c>
      <c r="M1416">
        <v>2</v>
      </c>
      <c r="N1416">
        <v>3.9</v>
      </c>
      <c r="O1416">
        <v>450</v>
      </c>
      <c r="P1416">
        <v>1080</v>
      </c>
      <c r="Q1416" t="s">
        <v>64</v>
      </c>
      <c r="R1416">
        <v>1</v>
      </c>
      <c r="S1416" t="s">
        <v>58</v>
      </c>
      <c r="T1416" t="s">
        <v>68</v>
      </c>
      <c r="U1416" t="str">
        <f>TRIM(CLEAN(tbl_Operations[[#This Row],[Location]]))</f>
        <v>Bengaluru</v>
      </c>
      <c r="V1416" t="str">
        <f>TRIM(CLEAN(tbl_Operations[[#This Row],[Channel]]))</f>
        <v>Email</v>
      </c>
      <c r="W1416" t="str">
        <f t="shared" si="110"/>
        <v>Invoice Query</v>
      </c>
      <c r="X1416" t="str">
        <f t="shared" si="111"/>
        <v>It</v>
      </c>
      <c r="Y1416" t="str">
        <f t="shared" si="112"/>
        <v>Within SLA</v>
      </c>
      <c r="Z1416" t="str">
        <f t="shared" si="113"/>
        <v>Normal</v>
      </c>
      <c r="AA1416" t="str" cm="1">
        <f t="array" ref="AA1416">_xlfn.IFS(
J1416&lt;=K1416*0.5,"Excellent",
J1416&lt;=K1416,"Good",
J1416&lt;=K1416*1.5,"At Risk",
TRUE,"Critical"
)</f>
        <v>Excellent</v>
      </c>
      <c r="AB1416" t="str">
        <f t="shared" si="114"/>
        <v>Reworked</v>
      </c>
    </row>
    <row r="1417" spans="1:28" x14ac:dyDescent="0.3">
      <c r="A1417" t="s">
        <v>1499</v>
      </c>
      <c r="B1417" s="1">
        <v>45731</v>
      </c>
      <c r="C1417" t="s">
        <v>40</v>
      </c>
      <c r="D1417" t="s">
        <v>73</v>
      </c>
      <c r="E1417" t="s">
        <v>78</v>
      </c>
      <c r="F1417" t="s">
        <v>49</v>
      </c>
      <c r="G1417" t="s">
        <v>62</v>
      </c>
      <c r="H1417" t="s">
        <v>50</v>
      </c>
      <c r="I1417" t="s">
        <v>27</v>
      </c>
      <c r="J1417">
        <v>14.1</v>
      </c>
      <c r="K1417">
        <v>48</v>
      </c>
      <c r="L1417" t="s">
        <v>28</v>
      </c>
      <c r="M1417">
        <v>2</v>
      </c>
      <c r="N1417">
        <v>4.3</v>
      </c>
      <c r="O1417">
        <v>320</v>
      </c>
      <c r="P1417">
        <v>4512</v>
      </c>
      <c r="Q1417" t="s">
        <v>79</v>
      </c>
      <c r="R1417">
        <v>3</v>
      </c>
      <c r="S1417" t="s">
        <v>58</v>
      </c>
      <c r="T1417" t="s">
        <v>68</v>
      </c>
      <c r="U1417" t="str">
        <f>TRIM(CLEAN(tbl_Operations[[#This Row],[Location]]))</f>
        <v>Chennai</v>
      </c>
      <c r="V1417" t="str">
        <f>TRIM(CLEAN(tbl_Operations[[#This Row],[Channel]]))</f>
        <v>Teams</v>
      </c>
      <c r="W1417" t="str">
        <f t="shared" si="110"/>
        <v>Access Request</v>
      </c>
      <c r="X1417" t="str">
        <f t="shared" si="111"/>
        <v>Procurement</v>
      </c>
      <c r="Y1417" t="str">
        <f t="shared" si="112"/>
        <v>Within SLA</v>
      </c>
      <c r="Z1417" t="str">
        <f t="shared" si="113"/>
        <v>Normal</v>
      </c>
      <c r="AA1417" t="str" cm="1">
        <f t="array" ref="AA1417">_xlfn.IFS(
J1417&lt;=K1417*0.5,"Excellent",
J1417&lt;=K1417,"Good",
J1417&lt;=K1417*1.5,"At Risk",
TRUE,"Critical"
)</f>
        <v>Excellent</v>
      </c>
      <c r="AB1417" t="str">
        <f t="shared" si="114"/>
        <v>Reworked</v>
      </c>
    </row>
    <row r="1418" spans="1:28" x14ac:dyDescent="0.3">
      <c r="A1418" t="s">
        <v>1500</v>
      </c>
      <c r="B1418" s="1">
        <v>45837</v>
      </c>
      <c r="C1418" t="s">
        <v>91</v>
      </c>
      <c r="D1418" t="s">
        <v>22</v>
      </c>
      <c r="E1418" t="s">
        <v>92</v>
      </c>
      <c r="F1418" t="s">
        <v>24</v>
      </c>
      <c r="G1418" t="s">
        <v>81</v>
      </c>
      <c r="H1418" t="s">
        <v>43</v>
      </c>
      <c r="I1418" t="s">
        <v>101</v>
      </c>
      <c r="J1418">
        <v>15.3</v>
      </c>
      <c r="K1418">
        <v>24</v>
      </c>
      <c r="L1418" t="s">
        <v>28</v>
      </c>
      <c r="M1418">
        <v>0</v>
      </c>
      <c r="N1418">
        <v>4.5999999999999996</v>
      </c>
      <c r="O1418">
        <v>350</v>
      </c>
      <c r="P1418">
        <v>5355</v>
      </c>
      <c r="Q1418" t="s">
        <v>29</v>
      </c>
      <c r="R1418">
        <v>6</v>
      </c>
      <c r="S1418" t="s">
        <v>30</v>
      </c>
      <c r="T1418" t="s">
        <v>102</v>
      </c>
      <c r="U1418" t="str">
        <f>TRIM(CLEAN(tbl_Operations[[#This Row],[Location]]))</f>
        <v>Noida</v>
      </c>
      <c r="V1418" t="str">
        <f>TRIM(CLEAN(tbl_Operations[[#This Row],[Channel]]))</f>
        <v>Phone</v>
      </c>
      <c r="W1418" t="str">
        <f t="shared" si="110"/>
        <v>Report Request</v>
      </c>
      <c r="X1418" t="str">
        <f t="shared" si="111"/>
        <v>Operations</v>
      </c>
      <c r="Y1418" t="str">
        <f t="shared" si="112"/>
        <v>Within SLA</v>
      </c>
      <c r="Z1418" t="str">
        <f t="shared" si="113"/>
        <v>Normal</v>
      </c>
      <c r="AA1418" t="str" cm="1">
        <f t="array" ref="AA1418">_xlfn.IFS(
J1418&lt;=K1418*0.5,"Excellent",
J1418&lt;=K1418,"Good",
J1418&lt;=K1418*1.5,"At Risk",
TRUE,"Critical"
)</f>
        <v>Good</v>
      </c>
      <c r="AB1418" t="str">
        <f t="shared" si="114"/>
        <v>No Rework</v>
      </c>
    </row>
    <row r="1419" spans="1:28" x14ac:dyDescent="0.3">
      <c r="A1419" t="s">
        <v>1501</v>
      </c>
      <c r="B1419" s="1">
        <v>45721</v>
      </c>
      <c r="C1419" t="s">
        <v>21</v>
      </c>
      <c r="D1419" t="s">
        <v>55</v>
      </c>
      <c r="E1419" t="s">
        <v>56</v>
      </c>
      <c r="F1419" t="s">
        <v>49</v>
      </c>
      <c r="G1419" t="s">
        <v>25</v>
      </c>
      <c r="H1419" t="s">
        <v>26</v>
      </c>
      <c r="I1419" t="s">
        <v>27</v>
      </c>
      <c r="J1419">
        <v>26.9</v>
      </c>
      <c r="K1419">
        <v>48</v>
      </c>
      <c r="L1419" t="s">
        <v>28</v>
      </c>
      <c r="M1419">
        <v>0</v>
      </c>
      <c r="N1419">
        <v>3.8</v>
      </c>
      <c r="O1419">
        <v>320</v>
      </c>
      <c r="P1419">
        <v>8608</v>
      </c>
      <c r="Q1419" t="s">
        <v>79</v>
      </c>
      <c r="R1419">
        <v>3</v>
      </c>
      <c r="S1419" t="s">
        <v>58</v>
      </c>
      <c r="T1419" t="s">
        <v>86</v>
      </c>
      <c r="U1419" t="str">
        <f>TRIM(CLEAN(tbl_Operations[[#This Row],[Location]]))</f>
        <v>Hyderabad</v>
      </c>
      <c r="V1419" t="str">
        <f>TRIM(CLEAN(tbl_Operations[[#This Row],[Channel]]))</f>
        <v>Email</v>
      </c>
      <c r="W1419" t="str">
        <f t="shared" si="110"/>
        <v>Vendor Query</v>
      </c>
      <c r="X1419" t="str">
        <f t="shared" si="111"/>
        <v>Customer Support</v>
      </c>
      <c r="Y1419" t="str">
        <f t="shared" si="112"/>
        <v>Within SLA</v>
      </c>
      <c r="Z1419" t="str">
        <f t="shared" si="113"/>
        <v>Normal</v>
      </c>
      <c r="AA1419" t="str" cm="1">
        <f t="array" ref="AA1419">_xlfn.IFS(
J1419&lt;=K1419*0.5,"Excellent",
J1419&lt;=K1419,"Good",
J1419&lt;=K1419*1.5,"At Risk",
TRUE,"Critical"
)</f>
        <v>Good</v>
      </c>
      <c r="AB1419" t="str">
        <f t="shared" si="114"/>
        <v>No Rework</v>
      </c>
    </row>
    <row r="1420" spans="1:28" x14ac:dyDescent="0.3">
      <c r="A1420" t="s">
        <v>1502</v>
      </c>
      <c r="B1420" s="1">
        <v>45661</v>
      </c>
      <c r="C1420" t="s">
        <v>91</v>
      </c>
      <c r="D1420" t="s">
        <v>47</v>
      </c>
      <c r="E1420" t="s">
        <v>48</v>
      </c>
      <c r="F1420" t="s">
        <v>24</v>
      </c>
      <c r="G1420" t="s">
        <v>62</v>
      </c>
      <c r="H1420" t="s">
        <v>66</v>
      </c>
      <c r="I1420" t="s">
        <v>27</v>
      </c>
      <c r="J1420">
        <v>15.8</v>
      </c>
      <c r="K1420">
        <v>24</v>
      </c>
      <c r="L1420" t="s">
        <v>28</v>
      </c>
      <c r="M1420">
        <v>1</v>
      </c>
      <c r="N1420">
        <v>4.5</v>
      </c>
      <c r="O1420">
        <v>450</v>
      </c>
      <c r="P1420">
        <v>7110</v>
      </c>
      <c r="Q1420" t="s">
        <v>64</v>
      </c>
      <c r="R1420">
        <v>1</v>
      </c>
      <c r="S1420" t="s">
        <v>58</v>
      </c>
      <c r="T1420" t="s">
        <v>68</v>
      </c>
      <c r="U1420" t="str">
        <f>TRIM(CLEAN(tbl_Operations[[#This Row],[Location]]))</f>
        <v>Gurugram</v>
      </c>
      <c r="V1420" t="str">
        <f>TRIM(CLEAN(tbl_Operations[[#This Row],[Channel]]))</f>
        <v>Teams</v>
      </c>
      <c r="W1420" t="str">
        <f t="shared" si="110"/>
        <v>Compliance Request</v>
      </c>
      <c r="X1420" t="str">
        <f t="shared" si="111"/>
        <v>Operations</v>
      </c>
      <c r="Y1420" t="str">
        <f t="shared" si="112"/>
        <v>Within SLA</v>
      </c>
      <c r="Z1420" t="str">
        <f t="shared" si="113"/>
        <v>Normal</v>
      </c>
      <c r="AA1420" t="str" cm="1">
        <f t="array" ref="AA1420">_xlfn.IFS(
J1420&lt;=K1420*0.5,"Excellent",
J1420&lt;=K1420,"Good",
J1420&lt;=K1420*1.5,"At Risk",
TRUE,"Critical"
)</f>
        <v>Good</v>
      </c>
      <c r="AB1420" t="str">
        <f t="shared" si="114"/>
        <v>Reworked</v>
      </c>
    </row>
    <row r="1421" spans="1:28" x14ac:dyDescent="0.3">
      <c r="A1421" t="s">
        <v>1503</v>
      </c>
      <c r="B1421" s="1">
        <v>46005</v>
      </c>
      <c r="C1421" t="s">
        <v>33</v>
      </c>
      <c r="D1421" t="s">
        <v>47</v>
      </c>
      <c r="E1421" t="s">
        <v>56</v>
      </c>
      <c r="F1421" t="s">
        <v>24</v>
      </c>
      <c r="G1421" t="s">
        <v>25</v>
      </c>
      <c r="H1421" t="s">
        <v>75</v>
      </c>
      <c r="I1421" t="s">
        <v>27</v>
      </c>
      <c r="J1421">
        <v>12</v>
      </c>
      <c r="K1421">
        <v>24</v>
      </c>
      <c r="L1421" t="s">
        <v>28</v>
      </c>
      <c r="M1421">
        <v>0</v>
      </c>
      <c r="N1421">
        <v>4.8</v>
      </c>
      <c r="O1421">
        <v>450</v>
      </c>
      <c r="P1421">
        <v>5400</v>
      </c>
      <c r="Q1421" t="s">
        <v>71</v>
      </c>
      <c r="R1421">
        <v>12</v>
      </c>
      <c r="S1421" t="s">
        <v>52</v>
      </c>
      <c r="T1421" t="s">
        <v>102</v>
      </c>
      <c r="U1421" t="str">
        <f>TRIM(CLEAN(tbl_Operations[[#This Row],[Location]]))</f>
        <v>Gurugram</v>
      </c>
      <c r="V1421" t="str">
        <f>TRIM(CLEAN(tbl_Operations[[#This Row],[Channel]]))</f>
        <v>Email</v>
      </c>
      <c r="W1421" t="str">
        <f t="shared" si="110"/>
        <v>Vendor Query</v>
      </c>
      <c r="X1421" t="str">
        <f t="shared" si="111"/>
        <v>It</v>
      </c>
      <c r="Y1421" t="str">
        <f t="shared" si="112"/>
        <v>Within SLA</v>
      </c>
      <c r="Z1421" t="str">
        <f t="shared" si="113"/>
        <v>Normal</v>
      </c>
      <c r="AA1421" t="str" cm="1">
        <f t="array" ref="AA1421">_xlfn.IFS(
J1421&lt;=K1421*0.5,"Excellent",
J1421&lt;=K1421,"Good",
J1421&lt;=K1421*1.5,"At Risk",
TRUE,"Critical"
)</f>
        <v>Excellent</v>
      </c>
      <c r="AB1421" t="str">
        <f t="shared" si="114"/>
        <v>No Rework</v>
      </c>
    </row>
    <row r="1422" spans="1:28" x14ac:dyDescent="0.3">
      <c r="A1422" t="s">
        <v>1504</v>
      </c>
      <c r="B1422" s="1">
        <v>45770</v>
      </c>
      <c r="C1422" t="s">
        <v>40</v>
      </c>
      <c r="D1422" t="s">
        <v>47</v>
      </c>
      <c r="E1422" t="s">
        <v>70</v>
      </c>
      <c r="F1422" t="s">
        <v>24</v>
      </c>
      <c r="G1422" t="s">
        <v>62</v>
      </c>
      <c r="H1422" t="s">
        <v>66</v>
      </c>
      <c r="I1422" t="s">
        <v>88</v>
      </c>
      <c r="J1422">
        <v>49.1</v>
      </c>
      <c r="K1422">
        <v>24</v>
      </c>
      <c r="L1422" t="s">
        <v>63</v>
      </c>
      <c r="M1422">
        <v>1</v>
      </c>
      <c r="N1422">
        <v>3.4</v>
      </c>
      <c r="O1422">
        <v>320</v>
      </c>
      <c r="P1422">
        <v>15712</v>
      </c>
      <c r="Q1422" t="s">
        <v>89</v>
      </c>
      <c r="R1422">
        <v>4</v>
      </c>
      <c r="S1422" t="s">
        <v>30</v>
      </c>
      <c r="T1422" t="s">
        <v>86</v>
      </c>
      <c r="U1422" t="str">
        <f>TRIM(CLEAN(tbl_Operations[[#This Row],[Location]]))</f>
        <v>Gurugram</v>
      </c>
      <c r="V1422" t="str">
        <f>TRIM(CLEAN(tbl_Operations[[#This Row],[Channel]]))</f>
        <v>Teams</v>
      </c>
      <c r="W1422" t="str">
        <f t="shared" si="110"/>
        <v>Data Correction</v>
      </c>
      <c r="X1422" t="str">
        <f t="shared" si="111"/>
        <v>Procurement</v>
      </c>
      <c r="Y1422" t="str">
        <f t="shared" si="112"/>
        <v>SLA Breach</v>
      </c>
      <c r="Z1422" t="str">
        <f t="shared" si="113"/>
        <v>Normal</v>
      </c>
      <c r="AA1422" t="str" cm="1">
        <f t="array" ref="AA1422">_xlfn.IFS(
J1422&lt;=K1422*0.5,"Excellent",
J1422&lt;=K1422,"Good",
J1422&lt;=K1422*1.5,"At Risk",
TRUE,"Critical"
)</f>
        <v>Critical</v>
      </c>
      <c r="AB1422" t="str">
        <f t="shared" si="114"/>
        <v>Reworked</v>
      </c>
    </row>
    <row r="1423" spans="1:28" x14ac:dyDescent="0.3">
      <c r="A1423" t="s">
        <v>1505</v>
      </c>
      <c r="B1423" s="1">
        <v>45982</v>
      </c>
      <c r="C1423" t="s">
        <v>77</v>
      </c>
      <c r="D1423" t="s">
        <v>47</v>
      </c>
      <c r="E1423" t="s">
        <v>74</v>
      </c>
      <c r="F1423" t="s">
        <v>49</v>
      </c>
      <c r="G1423" t="s">
        <v>25</v>
      </c>
      <c r="H1423" t="s">
        <v>50</v>
      </c>
      <c r="I1423" t="s">
        <v>27</v>
      </c>
      <c r="J1423">
        <v>10.5</v>
      </c>
      <c r="K1423">
        <v>48</v>
      </c>
      <c r="L1423" t="s">
        <v>28</v>
      </c>
      <c r="M1423">
        <v>1</v>
      </c>
      <c r="N1423">
        <v>3.4</v>
      </c>
      <c r="O1423">
        <v>280</v>
      </c>
      <c r="P1423">
        <v>2940</v>
      </c>
      <c r="Q1423" t="s">
        <v>67</v>
      </c>
      <c r="R1423">
        <v>11</v>
      </c>
      <c r="S1423" t="s">
        <v>52</v>
      </c>
      <c r="T1423" t="s">
        <v>45</v>
      </c>
      <c r="U1423" t="str">
        <f>TRIM(CLEAN(tbl_Operations[[#This Row],[Location]]))</f>
        <v>Gurugram</v>
      </c>
      <c r="V1423" t="str">
        <f>TRIM(CLEAN(tbl_Operations[[#This Row],[Channel]]))</f>
        <v>Email</v>
      </c>
      <c r="W1423" t="str">
        <f t="shared" si="110"/>
        <v>System Issue</v>
      </c>
      <c r="X1423" t="str">
        <f t="shared" si="111"/>
        <v>Finance</v>
      </c>
      <c r="Y1423" t="str">
        <f t="shared" si="112"/>
        <v>Within SLA</v>
      </c>
      <c r="Z1423" t="str">
        <f t="shared" si="113"/>
        <v>Normal</v>
      </c>
      <c r="AA1423" t="str" cm="1">
        <f t="array" ref="AA1423">_xlfn.IFS(
J1423&lt;=K1423*0.5,"Excellent",
J1423&lt;=K1423,"Good",
J1423&lt;=K1423*1.5,"At Risk",
TRUE,"Critical"
)</f>
        <v>Excellent</v>
      </c>
      <c r="AB1423" t="str">
        <f t="shared" si="114"/>
        <v>Reworked</v>
      </c>
    </row>
    <row r="1424" spans="1:28" x14ac:dyDescent="0.3">
      <c r="A1424" t="s">
        <v>1506</v>
      </c>
      <c r="B1424" s="1">
        <v>45898</v>
      </c>
      <c r="C1424" t="s">
        <v>77</v>
      </c>
      <c r="D1424" t="s">
        <v>34</v>
      </c>
      <c r="E1424" t="s">
        <v>35</v>
      </c>
      <c r="F1424" t="s">
        <v>49</v>
      </c>
      <c r="G1424" t="s">
        <v>25</v>
      </c>
      <c r="H1424" t="s">
        <v>75</v>
      </c>
      <c r="I1424" t="s">
        <v>101</v>
      </c>
      <c r="J1424">
        <v>7.6</v>
      </c>
      <c r="K1424">
        <v>48</v>
      </c>
      <c r="L1424" t="s">
        <v>28</v>
      </c>
      <c r="M1424">
        <v>0</v>
      </c>
      <c r="N1424">
        <v>4.9000000000000004</v>
      </c>
      <c r="O1424">
        <v>280</v>
      </c>
      <c r="P1424">
        <v>2128</v>
      </c>
      <c r="Q1424" t="s">
        <v>36</v>
      </c>
      <c r="R1424">
        <v>8</v>
      </c>
      <c r="S1424" t="s">
        <v>37</v>
      </c>
      <c r="T1424" t="s">
        <v>45</v>
      </c>
      <c r="U1424" t="str">
        <f>TRIM(CLEAN(tbl_Operations[[#This Row],[Location]]))</f>
        <v>Mumbai</v>
      </c>
      <c r="V1424" t="str">
        <f>TRIM(CLEAN(tbl_Operations[[#This Row],[Channel]]))</f>
        <v>Email</v>
      </c>
      <c r="W1424" t="str">
        <f t="shared" si="110"/>
        <v>Employee Query</v>
      </c>
      <c r="X1424" t="str">
        <f t="shared" si="111"/>
        <v>Finance</v>
      </c>
      <c r="Y1424" t="str">
        <f t="shared" si="112"/>
        <v>Within SLA</v>
      </c>
      <c r="Z1424" t="str">
        <f t="shared" si="113"/>
        <v>Normal</v>
      </c>
      <c r="AA1424" t="str" cm="1">
        <f t="array" ref="AA1424">_xlfn.IFS(
J1424&lt;=K1424*0.5,"Excellent",
J1424&lt;=K1424,"Good",
J1424&lt;=K1424*1.5,"At Risk",
TRUE,"Critical"
)</f>
        <v>Excellent</v>
      </c>
      <c r="AB1424" t="str">
        <f t="shared" si="114"/>
        <v>No Rework</v>
      </c>
    </row>
    <row r="1425" spans="1:28" x14ac:dyDescent="0.3">
      <c r="A1425" t="s">
        <v>1507</v>
      </c>
      <c r="B1425" s="1">
        <v>45832</v>
      </c>
      <c r="C1425" t="s">
        <v>33</v>
      </c>
      <c r="D1425" t="s">
        <v>55</v>
      </c>
      <c r="E1425" t="s">
        <v>23</v>
      </c>
      <c r="F1425" t="s">
        <v>24</v>
      </c>
      <c r="G1425" t="s">
        <v>25</v>
      </c>
      <c r="H1425" t="s">
        <v>75</v>
      </c>
      <c r="I1425" t="s">
        <v>27</v>
      </c>
      <c r="J1425">
        <v>34.1</v>
      </c>
      <c r="K1425">
        <v>24</v>
      </c>
      <c r="L1425" t="s">
        <v>63</v>
      </c>
      <c r="M1425">
        <v>1</v>
      </c>
      <c r="N1425">
        <v>3.8</v>
      </c>
      <c r="O1425">
        <v>450</v>
      </c>
      <c r="P1425">
        <v>15345</v>
      </c>
      <c r="Q1425" t="s">
        <v>29</v>
      </c>
      <c r="R1425">
        <v>6</v>
      </c>
      <c r="S1425" t="s">
        <v>30</v>
      </c>
      <c r="T1425" t="s">
        <v>38</v>
      </c>
      <c r="U1425" t="str">
        <f>TRIM(CLEAN(tbl_Operations[[#This Row],[Location]]))</f>
        <v>Hyderabad</v>
      </c>
      <c r="V1425" t="str">
        <f>TRIM(CLEAN(tbl_Operations[[#This Row],[Channel]]))</f>
        <v>Email</v>
      </c>
      <c r="W1425" t="str">
        <f t="shared" si="110"/>
        <v>Invoice Query</v>
      </c>
      <c r="X1425" t="str">
        <f t="shared" si="111"/>
        <v>It</v>
      </c>
      <c r="Y1425" t="str">
        <f t="shared" si="112"/>
        <v>SLA Breach</v>
      </c>
      <c r="Z1425" t="str">
        <f t="shared" si="113"/>
        <v>Normal</v>
      </c>
      <c r="AA1425" t="str" cm="1">
        <f t="array" ref="AA1425">_xlfn.IFS(
J1425&lt;=K1425*0.5,"Excellent",
J1425&lt;=K1425,"Good",
J1425&lt;=K1425*1.5,"At Risk",
TRUE,"Critical"
)</f>
        <v>At Risk</v>
      </c>
      <c r="AB1425" t="str">
        <f t="shared" si="114"/>
        <v>Reworked</v>
      </c>
    </row>
    <row r="1426" spans="1:28" x14ac:dyDescent="0.3">
      <c r="A1426" t="s">
        <v>1508</v>
      </c>
      <c r="B1426" s="1">
        <v>45784</v>
      </c>
      <c r="C1426" t="s">
        <v>77</v>
      </c>
      <c r="D1426" t="s">
        <v>34</v>
      </c>
      <c r="E1426" t="s">
        <v>78</v>
      </c>
      <c r="F1426" t="s">
        <v>49</v>
      </c>
      <c r="G1426" t="s">
        <v>42</v>
      </c>
      <c r="H1426" t="s">
        <v>43</v>
      </c>
      <c r="I1426" t="s">
        <v>27</v>
      </c>
      <c r="J1426">
        <v>3.8</v>
      </c>
      <c r="K1426">
        <v>48</v>
      </c>
      <c r="L1426" t="s">
        <v>28</v>
      </c>
      <c r="M1426">
        <v>0</v>
      </c>
      <c r="N1426">
        <v>4.9000000000000004</v>
      </c>
      <c r="O1426">
        <v>350</v>
      </c>
      <c r="P1426">
        <v>1330</v>
      </c>
      <c r="Q1426" t="s">
        <v>44</v>
      </c>
      <c r="R1426">
        <v>5</v>
      </c>
      <c r="S1426" t="s">
        <v>30</v>
      </c>
      <c r="T1426" t="s">
        <v>86</v>
      </c>
      <c r="U1426" t="str">
        <f>TRIM(CLEAN(tbl_Operations[[#This Row],[Location]]))</f>
        <v>Mumbai</v>
      </c>
      <c r="V1426" t="str">
        <f>TRIM(CLEAN(tbl_Operations[[#This Row],[Channel]]))</f>
        <v>Portal</v>
      </c>
      <c r="W1426" t="str">
        <f t="shared" si="110"/>
        <v>Access Request</v>
      </c>
      <c r="X1426" t="str">
        <f t="shared" si="111"/>
        <v>Finance</v>
      </c>
      <c r="Y1426" t="str">
        <f t="shared" si="112"/>
        <v>Within SLA</v>
      </c>
      <c r="Z1426" t="str">
        <f t="shared" si="113"/>
        <v>Normal</v>
      </c>
      <c r="AA1426" t="str" cm="1">
        <f t="array" ref="AA1426">_xlfn.IFS(
J1426&lt;=K1426*0.5,"Excellent",
J1426&lt;=K1426,"Good",
J1426&lt;=K1426*1.5,"At Risk",
TRUE,"Critical"
)</f>
        <v>Excellent</v>
      </c>
      <c r="AB1426" t="str">
        <f t="shared" si="114"/>
        <v>No Rework</v>
      </c>
    </row>
    <row r="1427" spans="1:28" x14ac:dyDescent="0.3">
      <c r="A1427" t="s">
        <v>1509</v>
      </c>
      <c r="B1427" s="1">
        <v>45900</v>
      </c>
      <c r="C1427" t="s">
        <v>21</v>
      </c>
      <c r="D1427" t="s">
        <v>47</v>
      </c>
      <c r="E1427" t="s">
        <v>48</v>
      </c>
      <c r="F1427" t="s">
        <v>24</v>
      </c>
      <c r="G1427" t="s">
        <v>25</v>
      </c>
      <c r="H1427" t="s">
        <v>43</v>
      </c>
      <c r="I1427" t="s">
        <v>27</v>
      </c>
      <c r="J1427">
        <v>6</v>
      </c>
      <c r="K1427">
        <v>24</v>
      </c>
      <c r="L1427" t="s">
        <v>28</v>
      </c>
      <c r="M1427">
        <v>0</v>
      </c>
      <c r="N1427">
        <v>5</v>
      </c>
      <c r="O1427">
        <v>450</v>
      </c>
      <c r="P1427">
        <v>2700</v>
      </c>
      <c r="Q1427" t="s">
        <v>36</v>
      </c>
      <c r="R1427">
        <v>8</v>
      </c>
      <c r="S1427" t="s">
        <v>37</v>
      </c>
      <c r="T1427" t="s">
        <v>102</v>
      </c>
      <c r="U1427" t="str">
        <f>TRIM(CLEAN(tbl_Operations[[#This Row],[Location]]))</f>
        <v>Gurugram</v>
      </c>
      <c r="V1427" t="str">
        <f>TRIM(CLEAN(tbl_Operations[[#This Row],[Channel]]))</f>
        <v>Email</v>
      </c>
      <c r="W1427" t="str">
        <f t="shared" si="110"/>
        <v>Compliance Request</v>
      </c>
      <c r="X1427" t="str">
        <f t="shared" si="111"/>
        <v>Customer Support</v>
      </c>
      <c r="Y1427" t="str">
        <f t="shared" si="112"/>
        <v>Within SLA</v>
      </c>
      <c r="Z1427" t="str">
        <f t="shared" si="113"/>
        <v>Normal</v>
      </c>
      <c r="AA1427" t="str" cm="1">
        <f t="array" ref="AA1427">_xlfn.IFS(
J1427&lt;=K1427*0.5,"Excellent",
J1427&lt;=K1427,"Good",
J1427&lt;=K1427*1.5,"At Risk",
TRUE,"Critical"
)</f>
        <v>Excellent</v>
      </c>
      <c r="AB1427" t="str">
        <f t="shared" si="114"/>
        <v>No Rework</v>
      </c>
    </row>
    <row r="1428" spans="1:28" x14ac:dyDescent="0.3">
      <c r="A1428" t="s">
        <v>1510</v>
      </c>
      <c r="B1428" s="1">
        <v>45732</v>
      </c>
      <c r="C1428" t="s">
        <v>33</v>
      </c>
      <c r="D1428" t="s">
        <v>41</v>
      </c>
      <c r="E1428" t="s">
        <v>48</v>
      </c>
      <c r="F1428" t="s">
        <v>24</v>
      </c>
      <c r="G1428" t="s">
        <v>42</v>
      </c>
      <c r="H1428" t="s">
        <v>75</v>
      </c>
      <c r="I1428" t="s">
        <v>101</v>
      </c>
      <c r="J1428">
        <v>10.9</v>
      </c>
      <c r="K1428">
        <v>24</v>
      </c>
      <c r="L1428" t="s">
        <v>28</v>
      </c>
      <c r="M1428">
        <v>0</v>
      </c>
      <c r="N1428">
        <v>5</v>
      </c>
      <c r="O1428">
        <v>450</v>
      </c>
      <c r="P1428">
        <v>4905</v>
      </c>
      <c r="Q1428" t="s">
        <v>79</v>
      </c>
      <c r="R1428">
        <v>3</v>
      </c>
      <c r="S1428" t="s">
        <v>58</v>
      </c>
      <c r="T1428" t="s">
        <v>102</v>
      </c>
      <c r="U1428" t="str">
        <f>TRIM(CLEAN(tbl_Operations[[#This Row],[Location]]))</f>
        <v>Bengaluru</v>
      </c>
      <c r="V1428" t="str">
        <f>TRIM(CLEAN(tbl_Operations[[#This Row],[Channel]]))</f>
        <v>Portal</v>
      </c>
      <c r="W1428" t="str">
        <f t="shared" si="110"/>
        <v>Compliance Request</v>
      </c>
      <c r="X1428" t="str">
        <f t="shared" si="111"/>
        <v>It</v>
      </c>
      <c r="Y1428" t="str">
        <f t="shared" si="112"/>
        <v>Within SLA</v>
      </c>
      <c r="Z1428" t="str">
        <f t="shared" si="113"/>
        <v>Normal</v>
      </c>
      <c r="AA1428" t="str" cm="1">
        <f t="array" ref="AA1428">_xlfn.IFS(
J1428&lt;=K1428*0.5,"Excellent",
J1428&lt;=K1428,"Good",
J1428&lt;=K1428*1.5,"At Risk",
TRUE,"Critical"
)</f>
        <v>Excellent</v>
      </c>
      <c r="AB1428" t="str">
        <f t="shared" si="114"/>
        <v>No Rework</v>
      </c>
    </row>
    <row r="1429" spans="1:28" x14ac:dyDescent="0.3">
      <c r="A1429" t="s">
        <v>1511</v>
      </c>
      <c r="B1429" s="1">
        <v>45759</v>
      </c>
      <c r="C1429" t="s">
        <v>40</v>
      </c>
      <c r="D1429" t="s">
        <v>41</v>
      </c>
      <c r="E1429" t="s">
        <v>23</v>
      </c>
      <c r="F1429" t="s">
        <v>24</v>
      </c>
      <c r="G1429" t="s">
        <v>81</v>
      </c>
      <c r="H1429" t="s">
        <v>50</v>
      </c>
      <c r="I1429" t="s">
        <v>27</v>
      </c>
      <c r="J1429">
        <v>5.8</v>
      </c>
      <c r="K1429">
        <v>24</v>
      </c>
      <c r="L1429" t="s">
        <v>28</v>
      </c>
      <c r="M1429">
        <v>2</v>
      </c>
      <c r="N1429">
        <v>4.2</v>
      </c>
      <c r="O1429">
        <v>450</v>
      </c>
      <c r="P1429">
        <v>2610</v>
      </c>
      <c r="Q1429" t="s">
        <v>89</v>
      </c>
      <c r="R1429">
        <v>4</v>
      </c>
      <c r="S1429" t="s">
        <v>30</v>
      </c>
      <c r="T1429" t="s">
        <v>68</v>
      </c>
      <c r="U1429" t="str">
        <f>TRIM(CLEAN(tbl_Operations[[#This Row],[Location]]))</f>
        <v>Bengaluru</v>
      </c>
      <c r="V1429" t="str">
        <f>TRIM(CLEAN(tbl_Operations[[#This Row],[Channel]]))</f>
        <v>Phone</v>
      </c>
      <c r="W1429" t="str">
        <f t="shared" si="110"/>
        <v>Invoice Query</v>
      </c>
      <c r="X1429" t="str">
        <f t="shared" si="111"/>
        <v>Procurement</v>
      </c>
      <c r="Y1429" t="str">
        <f t="shared" si="112"/>
        <v>Within SLA</v>
      </c>
      <c r="Z1429" t="str">
        <f t="shared" si="113"/>
        <v>Normal</v>
      </c>
      <c r="AA1429" t="str" cm="1">
        <f t="array" ref="AA1429">_xlfn.IFS(
J1429&lt;=K1429*0.5,"Excellent",
J1429&lt;=K1429,"Good",
J1429&lt;=K1429*1.5,"At Risk",
TRUE,"Critical"
)</f>
        <v>Excellent</v>
      </c>
      <c r="AB1429" t="str">
        <f t="shared" si="114"/>
        <v>Reworked</v>
      </c>
    </row>
    <row r="1430" spans="1:28" x14ac:dyDescent="0.3">
      <c r="A1430" t="s">
        <v>1512</v>
      </c>
      <c r="B1430" s="1">
        <v>46004</v>
      </c>
      <c r="C1430" t="s">
        <v>91</v>
      </c>
      <c r="D1430" t="s">
        <v>47</v>
      </c>
      <c r="E1430" t="s">
        <v>74</v>
      </c>
      <c r="F1430" t="s">
        <v>24</v>
      </c>
      <c r="G1430" t="s">
        <v>42</v>
      </c>
      <c r="H1430" t="s">
        <v>66</v>
      </c>
      <c r="I1430" t="s">
        <v>27</v>
      </c>
      <c r="J1430">
        <v>3.2</v>
      </c>
      <c r="K1430">
        <v>24</v>
      </c>
      <c r="L1430" t="s">
        <v>28</v>
      </c>
      <c r="M1430">
        <v>0</v>
      </c>
      <c r="N1430">
        <v>5</v>
      </c>
      <c r="O1430">
        <v>320</v>
      </c>
      <c r="P1430">
        <v>1024</v>
      </c>
      <c r="Q1430" t="s">
        <v>71</v>
      </c>
      <c r="R1430">
        <v>12</v>
      </c>
      <c r="S1430" t="s">
        <v>52</v>
      </c>
      <c r="T1430" t="s">
        <v>68</v>
      </c>
      <c r="U1430" t="str">
        <f>TRIM(CLEAN(tbl_Operations[[#This Row],[Location]]))</f>
        <v>Gurugram</v>
      </c>
      <c r="V1430" t="str">
        <f>TRIM(CLEAN(tbl_Operations[[#This Row],[Channel]]))</f>
        <v>Portal</v>
      </c>
      <c r="W1430" t="str">
        <f t="shared" si="110"/>
        <v>System Issue</v>
      </c>
      <c r="X1430" t="str">
        <f t="shared" si="111"/>
        <v>Operations</v>
      </c>
      <c r="Y1430" t="str">
        <f t="shared" si="112"/>
        <v>Within SLA</v>
      </c>
      <c r="Z1430" t="str">
        <f t="shared" si="113"/>
        <v>Normal</v>
      </c>
      <c r="AA1430" t="str" cm="1">
        <f t="array" ref="AA1430">_xlfn.IFS(
J1430&lt;=K1430*0.5,"Excellent",
J1430&lt;=K1430,"Good",
J1430&lt;=K1430*1.5,"At Risk",
TRUE,"Critical"
)</f>
        <v>Excellent</v>
      </c>
      <c r="AB1430" t="str">
        <f t="shared" si="114"/>
        <v>No Rework</v>
      </c>
    </row>
    <row r="1431" spans="1:28" x14ac:dyDescent="0.3">
      <c r="A1431" t="s">
        <v>1513</v>
      </c>
      <c r="B1431" s="1">
        <v>45785</v>
      </c>
      <c r="C1431" t="s">
        <v>54</v>
      </c>
      <c r="D1431" t="s">
        <v>73</v>
      </c>
      <c r="E1431" t="s">
        <v>92</v>
      </c>
      <c r="F1431" t="s">
        <v>24</v>
      </c>
      <c r="G1431" t="s">
        <v>25</v>
      </c>
      <c r="H1431" t="s">
        <v>66</v>
      </c>
      <c r="I1431" t="s">
        <v>27</v>
      </c>
      <c r="J1431">
        <v>8.9</v>
      </c>
      <c r="K1431">
        <v>24</v>
      </c>
      <c r="L1431" t="s">
        <v>28</v>
      </c>
      <c r="M1431">
        <v>0</v>
      </c>
      <c r="N1431">
        <v>4.7</v>
      </c>
      <c r="O1431">
        <v>450</v>
      </c>
      <c r="P1431">
        <v>4005</v>
      </c>
      <c r="Q1431" t="s">
        <v>44</v>
      </c>
      <c r="R1431">
        <v>5</v>
      </c>
      <c r="S1431" t="s">
        <v>30</v>
      </c>
      <c r="T1431" t="s">
        <v>84</v>
      </c>
      <c r="U1431" t="str">
        <f>TRIM(CLEAN(tbl_Operations[[#This Row],[Location]]))</f>
        <v>Chennai</v>
      </c>
      <c r="V1431" t="str">
        <f>TRIM(CLEAN(tbl_Operations[[#This Row],[Channel]]))</f>
        <v>Email</v>
      </c>
      <c r="W1431" t="str">
        <f t="shared" si="110"/>
        <v>Report Request</v>
      </c>
      <c r="X1431" t="str">
        <f t="shared" si="111"/>
        <v>Hr</v>
      </c>
      <c r="Y1431" t="str">
        <f t="shared" si="112"/>
        <v>Within SLA</v>
      </c>
      <c r="Z1431" t="str">
        <f t="shared" si="113"/>
        <v>Normal</v>
      </c>
      <c r="AA1431" t="str" cm="1">
        <f t="array" ref="AA1431">_xlfn.IFS(
J1431&lt;=K1431*0.5,"Excellent",
J1431&lt;=K1431,"Good",
J1431&lt;=K1431*1.5,"At Risk",
TRUE,"Critical"
)</f>
        <v>Excellent</v>
      </c>
      <c r="AB1431" t="str">
        <f t="shared" si="114"/>
        <v>No Rework</v>
      </c>
    </row>
    <row r="1432" spans="1:28" x14ac:dyDescent="0.3">
      <c r="A1432" t="s">
        <v>1514</v>
      </c>
      <c r="B1432" s="1">
        <v>45737</v>
      </c>
      <c r="C1432" t="s">
        <v>95</v>
      </c>
      <c r="D1432" t="s">
        <v>55</v>
      </c>
      <c r="E1432" t="s">
        <v>92</v>
      </c>
      <c r="F1432" t="s">
        <v>24</v>
      </c>
      <c r="G1432" t="s">
        <v>5094</v>
      </c>
      <c r="H1432" t="s">
        <v>26</v>
      </c>
      <c r="I1432" t="s">
        <v>27</v>
      </c>
      <c r="J1432">
        <v>7.3</v>
      </c>
      <c r="K1432">
        <v>24</v>
      </c>
      <c r="L1432" t="s">
        <v>28</v>
      </c>
      <c r="M1432">
        <v>0</v>
      </c>
      <c r="N1432">
        <v>4.4000000000000004</v>
      </c>
      <c r="O1432">
        <v>400</v>
      </c>
      <c r="P1432">
        <v>2920</v>
      </c>
      <c r="Q1432" t="s">
        <v>79</v>
      </c>
      <c r="R1432">
        <v>3</v>
      </c>
      <c r="S1432" t="s">
        <v>58</v>
      </c>
      <c r="T1432" t="s">
        <v>45</v>
      </c>
      <c r="U1432" t="str">
        <f>TRIM(CLEAN(tbl_Operations[[#This Row],[Location]]))</f>
        <v>Hyderabad</v>
      </c>
      <c r="V1432" t="str">
        <f>TRIM(CLEAN(tbl_Operations[[#This Row],[Channel]]))</f>
        <v>Unknown</v>
      </c>
      <c r="W1432" t="str">
        <f t="shared" si="110"/>
        <v>Report Request</v>
      </c>
      <c r="X1432" t="str">
        <f t="shared" si="111"/>
        <v>Sales</v>
      </c>
      <c r="Y1432" t="str">
        <f t="shared" si="112"/>
        <v>Within SLA</v>
      </c>
      <c r="Z1432" t="str">
        <f t="shared" si="113"/>
        <v>Normal</v>
      </c>
      <c r="AA1432" t="str" cm="1">
        <f t="array" ref="AA1432">_xlfn.IFS(
J1432&lt;=K1432*0.5,"Excellent",
J1432&lt;=K1432,"Good",
J1432&lt;=K1432*1.5,"At Risk",
TRUE,"Critical"
)</f>
        <v>Excellent</v>
      </c>
      <c r="AB1432" t="str">
        <f t="shared" si="114"/>
        <v>No Rework</v>
      </c>
    </row>
    <row r="1433" spans="1:28" x14ac:dyDescent="0.3">
      <c r="A1433" t="s">
        <v>1515</v>
      </c>
      <c r="B1433" s="1">
        <v>45763</v>
      </c>
      <c r="C1433" t="s">
        <v>54</v>
      </c>
      <c r="D1433" t="s">
        <v>22</v>
      </c>
      <c r="E1433" t="s">
        <v>74</v>
      </c>
      <c r="F1433" t="s">
        <v>24</v>
      </c>
      <c r="G1433" t="s">
        <v>25</v>
      </c>
      <c r="H1433" t="s">
        <v>43</v>
      </c>
      <c r="I1433" t="s">
        <v>27</v>
      </c>
      <c r="J1433">
        <v>13.6</v>
      </c>
      <c r="K1433">
        <v>24</v>
      </c>
      <c r="L1433" t="s">
        <v>28</v>
      </c>
      <c r="M1433">
        <v>0</v>
      </c>
      <c r="N1433">
        <v>5</v>
      </c>
      <c r="O1433">
        <v>350</v>
      </c>
      <c r="P1433">
        <v>4760</v>
      </c>
      <c r="Q1433" t="s">
        <v>89</v>
      </c>
      <c r="R1433">
        <v>4</v>
      </c>
      <c r="S1433" t="s">
        <v>30</v>
      </c>
      <c r="T1433" t="s">
        <v>86</v>
      </c>
      <c r="U1433" t="str">
        <f>TRIM(CLEAN(tbl_Operations[[#This Row],[Location]]))</f>
        <v>Noida</v>
      </c>
      <c r="V1433" t="str">
        <f>TRIM(CLEAN(tbl_Operations[[#This Row],[Channel]]))</f>
        <v>Email</v>
      </c>
      <c r="W1433" t="str">
        <f t="shared" si="110"/>
        <v>System Issue</v>
      </c>
      <c r="X1433" t="str">
        <f t="shared" si="111"/>
        <v>Hr</v>
      </c>
      <c r="Y1433" t="str">
        <f t="shared" si="112"/>
        <v>Within SLA</v>
      </c>
      <c r="Z1433" t="str">
        <f t="shared" si="113"/>
        <v>Normal</v>
      </c>
      <c r="AA1433" t="str" cm="1">
        <f t="array" ref="AA1433">_xlfn.IFS(
J1433&lt;=K1433*0.5,"Excellent",
J1433&lt;=K1433,"Good",
J1433&lt;=K1433*1.5,"At Risk",
TRUE,"Critical"
)</f>
        <v>Good</v>
      </c>
      <c r="AB1433" t="str">
        <f t="shared" si="114"/>
        <v>No Rework</v>
      </c>
    </row>
    <row r="1434" spans="1:28" x14ac:dyDescent="0.3">
      <c r="A1434" t="s">
        <v>1516</v>
      </c>
      <c r="B1434" s="1">
        <v>45724</v>
      </c>
      <c r="C1434" t="s">
        <v>33</v>
      </c>
      <c r="D1434" t="s">
        <v>73</v>
      </c>
      <c r="E1434" t="s">
        <v>78</v>
      </c>
      <c r="F1434" t="s">
        <v>49</v>
      </c>
      <c r="G1434" t="s">
        <v>62</v>
      </c>
      <c r="H1434" t="s">
        <v>50</v>
      </c>
      <c r="I1434" t="s">
        <v>27</v>
      </c>
      <c r="J1434">
        <v>2.5</v>
      </c>
      <c r="K1434">
        <v>48</v>
      </c>
      <c r="L1434" t="s">
        <v>28</v>
      </c>
      <c r="M1434">
        <v>1</v>
      </c>
      <c r="N1434">
        <v>4.8</v>
      </c>
      <c r="O1434">
        <v>320</v>
      </c>
      <c r="P1434">
        <v>800</v>
      </c>
      <c r="Q1434" t="s">
        <v>79</v>
      </c>
      <c r="R1434">
        <v>3</v>
      </c>
      <c r="S1434" t="s">
        <v>58</v>
      </c>
      <c r="T1434" t="s">
        <v>68</v>
      </c>
      <c r="U1434" t="str">
        <f>TRIM(CLEAN(tbl_Operations[[#This Row],[Location]]))</f>
        <v>Chennai</v>
      </c>
      <c r="V1434" t="str">
        <f>TRIM(CLEAN(tbl_Operations[[#This Row],[Channel]]))</f>
        <v>Teams</v>
      </c>
      <c r="W1434" t="str">
        <f t="shared" si="110"/>
        <v>Access Request</v>
      </c>
      <c r="X1434" t="str">
        <f t="shared" si="111"/>
        <v>It</v>
      </c>
      <c r="Y1434" t="str">
        <f t="shared" si="112"/>
        <v>Within SLA</v>
      </c>
      <c r="Z1434" t="str">
        <f t="shared" si="113"/>
        <v>Normal</v>
      </c>
      <c r="AA1434" t="str" cm="1">
        <f t="array" ref="AA1434">_xlfn.IFS(
J1434&lt;=K1434*0.5,"Excellent",
J1434&lt;=K1434,"Good",
J1434&lt;=K1434*1.5,"At Risk",
TRUE,"Critical"
)</f>
        <v>Excellent</v>
      </c>
      <c r="AB1434" t="str">
        <f t="shared" si="114"/>
        <v>Reworked</v>
      </c>
    </row>
    <row r="1435" spans="1:28" x14ac:dyDescent="0.3">
      <c r="A1435" t="s">
        <v>1517</v>
      </c>
      <c r="B1435" s="1">
        <v>45679</v>
      </c>
      <c r="C1435" t="s">
        <v>40</v>
      </c>
      <c r="D1435" t="s">
        <v>22</v>
      </c>
      <c r="E1435" t="s">
        <v>48</v>
      </c>
      <c r="F1435" t="s">
        <v>24</v>
      </c>
      <c r="G1435" t="s">
        <v>81</v>
      </c>
      <c r="H1435" t="s">
        <v>50</v>
      </c>
      <c r="I1435" t="s">
        <v>27</v>
      </c>
      <c r="J1435">
        <v>7</v>
      </c>
      <c r="K1435">
        <v>24</v>
      </c>
      <c r="L1435" t="s">
        <v>28</v>
      </c>
      <c r="M1435">
        <v>0</v>
      </c>
      <c r="N1435">
        <v>5</v>
      </c>
      <c r="O1435">
        <v>280</v>
      </c>
      <c r="P1435">
        <v>1960</v>
      </c>
      <c r="Q1435" t="s">
        <v>64</v>
      </c>
      <c r="R1435">
        <v>1</v>
      </c>
      <c r="S1435" t="s">
        <v>58</v>
      </c>
      <c r="T1435" t="s">
        <v>86</v>
      </c>
      <c r="U1435" t="str">
        <f>TRIM(CLEAN(tbl_Operations[[#This Row],[Location]]))</f>
        <v>Noida</v>
      </c>
      <c r="V1435" t="str">
        <f>TRIM(CLEAN(tbl_Operations[[#This Row],[Channel]]))</f>
        <v>Phone</v>
      </c>
      <c r="W1435" t="str">
        <f t="shared" si="110"/>
        <v>Compliance Request</v>
      </c>
      <c r="X1435" t="str">
        <f t="shared" si="111"/>
        <v>Procurement</v>
      </c>
      <c r="Y1435" t="str">
        <f t="shared" si="112"/>
        <v>Within SLA</v>
      </c>
      <c r="Z1435" t="str">
        <f t="shared" si="113"/>
        <v>Normal</v>
      </c>
      <c r="AA1435" t="str" cm="1">
        <f t="array" ref="AA1435">_xlfn.IFS(
J1435&lt;=K1435*0.5,"Excellent",
J1435&lt;=K1435,"Good",
J1435&lt;=K1435*1.5,"At Risk",
TRUE,"Critical"
)</f>
        <v>Excellent</v>
      </c>
      <c r="AB1435" t="str">
        <f t="shared" si="114"/>
        <v>No Rework</v>
      </c>
    </row>
    <row r="1436" spans="1:28" x14ac:dyDescent="0.3">
      <c r="A1436" t="s">
        <v>1518</v>
      </c>
      <c r="B1436" s="1">
        <v>45868</v>
      </c>
      <c r="C1436" t="s">
        <v>91</v>
      </c>
      <c r="D1436" t="s">
        <v>47</v>
      </c>
      <c r="E1436" t="s">
        <v>23</v>
      </c>
      <c r="F1436" t="s">
        <v>49</v>
      </c>
      <c r="G1436" t="s">
        <v>25</v>
      </c>
      <c r="H1436" t="s">
        <v>43</v>
      </c>
      <c r="I1436" t="s">
        <v>88</v>
      </c>
      <c r="J1436">
        <v>26.9</v>
      </c>
      <c r="K1436">
        <v>48</v>
      </c>
      <c r="L1436" t="s">
        <v>28</v>
      </c>
      <c r="M1436">
        <v>1</v>
      </c>
      <c r="N1436">
        <v>3.7</v>
      </c>
      <c r="O1436">
        <v>280</v>
      </c>
      <c r="P1436">
        <v>7532</v>
      </c>
      <c r="Q1436" t="s">
        <v>114</v>
      </c>
      <c r="R1436">
        <v>7</v>
      </c>
      <c r="S1436" t="s">
        <v>37</v>
      </c>
      <c r="T1436" t="s">
        <v>86</v>
      </c>
      <c r="U1436" t="str">
        <f>TRIM(CLEAN(tbl_Operations[[#This Row],[Location]]))</f>
        <v>Gurugram</v>
      </c>
      <c r="V1436" t="str">
        <f>TRIM(CLEAN(tbl_Operations[[#This Row],[Channel]]))</f>
        <v>Email</v>
      </c>
      <c r="W1436" t="str">
        <f t="shared" si="110"/>
        <v>Invoice Query</v>
      </c>
      <c r="X1436" t="str">
        <f t="shared" si="111"/>
        <v>Operations</v>
      </c>
      <c r="Y1436" t="str">
        <f t="shared" si="112"/>
        <v>Within SLA</v>
      </c>
      <c r="Z1436" t="str">
        <f t="shared" si="113"/>
        <v>Normal</v>
      </c>
      <c r="AA1436" t="str" cm="1">
        <f t="array" ref="AA1436">_xlfn.IFS(
J1436&lt;=K1436*0.5,"Excellent",
J1436&lt;=K1436,"Good",
J1436&lt;=K1436*1.5,"At Risk",
TRUE,"Critical"
)</f>
        <v>Good</v>
      </c>
      <c r="AB1436" t="str">
        <f t="shared" si="114"/>
        <v>Reworked</v>
      </c>
    </row>
    <row r="1437" spans="1:28" x14ac:dyDescent="0.3">
      <c r="A1437" t="s">
        <v>1519</v>
      </c>
      <c r="B1437" s="1">
        <v>45922</v>
      </c>
      <c r="C1437" t="s">
        <v>40</v>
      </c>
      <c r="D1437" t="s">
        <v>34</v>
      </c>
      <c r="E1437" t="s">
        <v>56</v>
      </c>
      <c r="F1437" t="s">
        <v>49</v>
      </c>
      <c r="G1437" t="s">
        <v>42</v>
      </c>
      <c r="H1437" t="s">
        <v>43</v>
      </c>
      <c r="I1437" t="s">
        <v>27</v>
      </c>
      <c r="J1437">
        <v>19.5</v>
      </c>
      <c r="K1437">
        <v>48</v>
      </c>
      <c r="L1437" t="s">
        <v>28</v>
      </c>
      <c r="M1437">
        <v>1</v>
      </c>
      <c r="N1437">
        <v>4.5</v>
      </c>
      <c r="O1437">
        <v>400</v>
      </c>
      <c r="P1437">
        <v>7800</v>
      </c>
      <c r="Q1437" t="s">
        <v>83</v>
      </c>
      <c r="R1437">
        <v>9</v>
      </c>
      <c r="S1437" t="s">
        <v>37</v>
      </c>
      <c r="T1437" t="s">
        <v>31</v>
      </c>
      <c r="U1437" t="str">
        <f>TRIM(CLEAN(tbl_Operations[[#This Row],[Location]]))</f>
        <v>Mumbai</v>
      </c>
      <c r="V1437" t="str">
        <f>TRIM(CLEAN(tbl_Operations[[#This Row],[Channel]]))</f>
        <v>Portal</v>
      </c>
      <c r="W1437" t="str">
        <f t="shared" si="110"/>
        <v>Vendor Query</v>
      </c>
      <c r="X1437" t="str">
        <f t="shared" si="111"/>
        <v>Procurement</v>
      </c>
      <c r="Y1437" t="str">
        <f t="shared" si="112"/>
        <v>Within SLA</v>
      </c>
      <c r="Z1437" t="str">
        <f t="shared" si="113"/>
        <v>Normal</v>
      </c>
      <c r="AA1437" t="str" cm="1">
        <f t="array" ref="AA1437">_xlfn.IFS(
J1437&lt;=K1437*0.5,"Excellent",
J1437&lt;=K1437,"Good",
J1437&lt;=K1437*1.5,"At Risk",
TRUE,"Critical"
)</f>
        <v>Excellent</v>
      </c>
      <c r="AB1437" t="str">
        <f t="shared" si="114"/>
        <v>Reworked</v>
      </c>
    </row>
    <row r="1438" spans="1:28" x14ac:dyDescent="0.3">
      <c r="A1438" t="s">
        <v>1520</v>
      </c>
      <c r="B1438" s="1">
        <v>45981</v>
      </c>
      <c r="C1438" t="s">
        <v>21</v>
      </c>
      <c r="D1438" t="s">
        <v>41</v>
      </c>
      <c r="E1438" t="s">
        <v>48</v>
      </c>
      <c r="F1438" t="s">
        <v>61</v>
      </c>
      <c r="G1438" t="s">
        <v>25</v>
      </c>
      <c r="H1438" t="s">
        <v>26</v>
      </c>
      <c r="I1438" t="s">
        <v>88</v>
      </c>
      <c r="J1438">
        <v>11</v>
      </c>
      <c r="K1438">
        <v>12</v>
      </c>
      <c r="L1438" t="s">
        <v>28</v>
      </c>
      <c r="M1438">
        <v>2</v>
      </c>
      <c r="N1438">
        <v>4.0999999999999996</v>
      </c>
      <c r="O1438">
        <v>280</v>
      </c>
      <c r="P1438">
        <v>3080</v>
      </c>
      <c r="Q1438" t="s">
        <v>67</v>
      </c>
      <c r="R1438">
        <v>11</v>
      </c>
      <c r="S1438" t="s">
        <v>52</v>
      </c>
      <c r="T1438" t="s">
        <v>84</v>
      </c>
      <c r="U1438" t="str">
        <f>TRIM(CLEAN(tbl_Operations[[#This Row],[Location]]))</f>
        <v>Bengaluru</v>
      </c>
      <c r="V1438" t="str">
        <f>TRIM(CLEAN(tbl_Operations[[#This Row],[Channel]]))</f>
        <v>Email</v>
      </c>
      <c r="W1438" t="str">
        <f t="shared" si="110"/>
        <v>Compliance Request</v>
      </c>
      <c r="X1438" t="str">
        <f t="shared" si="111"/>
        <v>Customer Support</v>
      </c>
      <c r="Y1438" t="str">
        <f t="shared" si="112"/>
        <v>Within SLA</v>
      </c>
      <c r="Z1438" t="str">
        <f t="shared" si="113"/>
        <v>Normal</v>
      </c>
      <c r="AA1438" t="str" cm="1">
        <f t="array" ref="AA1438">_xlfn.IFS(
J1438&lt;=K1438*0.5,"Excellent",
J1438&lt;=K1438,"Good",
J1438&lt;=K1438*1.5,"At Risk",
TRUE,"Critical"
)</f>
        <v>Good</v>
      </c>
      <c r="AB1438" t="str">
        <f t="shared" si="114"/>
        <v>Reworked</v>
      </c>
    </row>
    <row r="1439" spans="1:28" x14ac:dyDescent="0.3">
      <c r="A1439" t="s">
        <v>1521</v>
      </c>
      <c r="B1439" s="1">
        <v>45953</v>
      </c>
      <c r="C1439" t="s">
        <v>91</v>
      </c>
      <c r="D1439" t="s">
        <v>55</v>
      </c>
      <c r="E1439" t="s">
        <v>78</v>
      </c>
      <c r="F1439" t="s">
        <v>24</v>
      </c>
      <c r="G1439" t="s">
        <v>25</v>
      </c>
      <c r="H1439" t="s">
        <v>66</v>
      </c>
      <c r="I1439" t="s">
        <v>88</v>
      </c>
      <c r="J1439">
        <v>14.4</v>
      </c>
      <c r="K1439">
        <v>24</v>
      </c>
      <c r="L1439" t="s">
        <v>28</v>
      </c>
      <c r="M1439">
        <v>1</v>
      </c>
      <c r="N1439">
        <v>4.4000000000000004</v>
      </c>
      <c r="O1439">
        <v>350</v>
      </c>
      <c r="P1439">
        <v>5040</v>
      </c>
      <c r="Q1439" t="s">
        <v>51</v>
      </c>
      <c r="R1439">
        <v>10</v>
      </c>
      <c r="S1439" t="s">
        <v>52</v>
      </c>
      <c r="T1439" t="s">
        <v>84</v>
      </c>
      <c r="U1439" t="str">
        <f>TRIM(CLEAN(tbl_Operations[[#This Row],[Location]]))</f>
        <v>Hyderabad</v>
      </c>
      <c r="V1439" t="str">
        <f>TRIM(CLEAN(tbl_Operations[[#This Row],[Channel]]))</f>
        <v>Email</v>
      </c>
      <c r="W1439" t="str">
        <f t="shared" si="110"/>
        <v>Access Request</v>
      </c>
      <c r="X1439" t="str">
        <f t="shared" si="111"/>
        <v>Operations</v>
      </c>
      <c r="Y1439" t="str">
        <f t="shared" si="112"/>
        <v>Within SLA</v>
      </c>
      <c r="Z1439" t="str">
        <f t="shared" si="113"/>
        <v>Normal</v>
      </c>
      <c r="AA1439" t="str" cm="1">
        <f t="array" ref="AA1439">_xlfn.IFS(
J1439&lt;=K1439*0.5,"Excellent",
J1439&lt;=K1439,"Good",
J1439&lt;=K1439*1.5,"At Risk",
TRUE,"Critical"
)</f>
        <v>Good</v>
      </c>
      <c r="AB1439" t="str">
        <f t="shared" si="114"/>
        <v>Reworked</v>
      </c>
    </row>
    <row r="1440" spans="1:28" x14ac:dyDescent="0.3">
      <c r="A1440" t="s">
        <v>1522</v>
      </c>
      <c r="B1440" s="1">
        <v>45965</v>
      </c>
      <c r="C1440" t="s">
        <v>40</v>
      </c>
      <c r="D1440" t="s">
        <v>41</v>
      </c>
      <c r="E1440" t="s">
        <v>48</v>
      </c>
      <c r="F1440" t="s">
        <v>61</v>
      </c>
      <c r="G1440" t="s">
        <v>42</v>
      </c>
      <c r="H1440" t="s">
        <v>66</v>
      </c>
      <c r="I1440" t="s">
        <v>27</v>
      </c>
      <c r="J1440">
        <v>10</v>
      </c>
      <c r="K1440">
        <v>12</v>
      </c>
      <c r="L1440" t="s">
        <v>28</v>
      </c>
      <c r="M1440">
        <v>0</v>
      </c>
      <c r="N1440">
        <v>4.4000000000000004</v>
      </c>
      <c r="O1440">
        <v>320</v>
      </c>
      <c r="P1440">
        <v>3200</v>
      </c>
      <c r="Q1440" t="s">
        <v>67</v>
      </c>
      <c r="R1440">
        <v>11</v>
      </c>
      <c r="S1440" t="s">
        <v>52</v>
      </c>
      <c r="T1440" t="s">
        <v>38</v>
      </c>
      <c r="U1440" t="str">
        <f>TRIM(CLEAN(tbl_Operations[[#This Row],[Location]]))</f>
        <v>Bengaluru</v>
      </c>
      <c r="V1440" t="str">
        <f>TRIM(CLEAN(tbl_Operations[[#This Row],[Channel]]))</f>
        <v>Portal</v>
      </c>
      <c r="W1440" t="str">
        <f t="shared" si="110"/>
        <v>Compliance Request</v>
      </c>
      <c r="X1440" t="str">
        <f t="shared" si="111"/>
        <v>Procurement</v>
      </c>
      <c r="Y1440" t="str">
        <f t="shared" si="112"/>
        <v>Within SLA</v>
      </c>
      <c r="Z1440" t="str">
        <f t="shared" si="113"/>
        <v>Normal</v>
      </c>
      <c r="AA1440" t="str" cm="1">
        <f t="array" ref="AA1440">_xlfn.IFS(
J1440&lt;=K1440*0.5,"Excellent",
J1440&lt;=K1440,"Good",
J1440&lt;=K1440*1.5,"At Risk",
TRUE,"Critical"
)</f>
        <v>Good</v>
      </c>
      <c r="AB1440" t="str">
        <f t="shared" si="114"/>
        <v>No Rework</v>
      </c>
    </row>
    <row r="1441" spans="1:28" x14ac:dyDescent="0.3">
      <c r="A1441" t="s">
        <v>1523</v>
      </c>
      <c r="B1441" s="1">
        <v>45818</v>
      </c>
      <c r="C1441" t="s">
        <v>91</v>
      </c>
      <c r="D1441" t="s">
        <v>73</v>
      </c>
      <c r="E1441" t="s">
        <v>74</v>
      </c>
      <c r="F1441" t="s">
        <v>24</v>
      </c>
      <c r="G1441" t="s">
        <v>42</v>
      </c>
      <c r="H1441" t="s">
        <v>50</v>
      </c>
      <c r="I1441" t="s">
        <v>27</v>
      </c>
      <c r="J1441">
        <v>13.9</v>
      </c>
      <c r="K1441">
        <v>24</v>
      </c>
      <c r="L1441" t="s">
        <v>28</v>
      </c>
      <c r="M1441">
        <v>0</v>
      </c>
      <c r="N1441">
        <v>4.4000000000000004</v>
      </c>
      <c r="O1441">
        <v>450</v>
      </c>
      <c r="P1441">
        <v>6255</v>
      </c>
      <c r="Q1441" t="s">
        <v>29</v>
      </c>
      <c r="R1441">
        <v>6</v>
      </c>
      <c r="S1441" t="s">
        <v>30</v>
      </c>
      <c r="T1441" t="s">
        <v>38</v>
      </c>
      <c r="U1441" t="str">
        <f>TRIM(CLEAN(tbl_Operations[[#This Row],[Location]]))</f>
        <v>Chennai</v>
      </c>
      <c r="V1441" t="str">
        <f>TRIM(CLEAN(tbl_Operations[[#This Row],[Channel]]))</f>
        <v>Portal</v>
      </c>
      <c r="W1441" t="str">
        <f t="shared" si="110"/>
        <v>System Issue</v>
      </c>
      <c r="X1441" t="str">
        <f t="shared" si="111"/>
        <v>Operations</v>
      </c>
      <c r="Y1441" t="str">
        <f t="shared" si="112"/>
        <v>Within SLA</v>
      </c>
      <c r="Z1441" t="str">
        <f t="shared" si="113"/>
        <v>Normal</v>
      </c>
      <c r="AA1441" t="str" cm="1">
        <f t="array" ref="AA1441">_xlfn.IFS(
J1441&lt;=K1441*0.5,"Excellent",
J1441&lt;=K1441,"Good",
J1441&lt;=K1441*1.5,"At Risk",
TRUE,"Critical"
)</f>
        <v>Good</v>
      </c>
      <c r="AB1441" t="str">
        <f t="shared" si="114"/>
        <v>No Rework</v>
      </c>
    </row>
    <row r="1442" spans="1:28" x14ac:dyDescent="0.3">
      <c r="A1442" t="s">
        <v>1524</v>
      </c>
      <c r="B1442" s="1">
        <v>45977</v>
      </c>
      <c r="C1442" t="s">
        <v>21</v>
      </c>
      <c r="D1442" t="s">
        <v>41</v>
      </c>
      <c r="E1442" t="s">
        <v>56</v>
      </c>
      <c r="F1442" t="s">
        <v>24</v>
      </c>
      <c r="G1442" t="s">
        <v>25</v>
      </c>
      <c r="H1442" t="s">
        <v>43</v>
      </c>
      <c r="I1442" t="s">
        <v>27</v>
      </c>
      <c r="J1442">
        <v>9.9</v>
      </c>
      <c r="K1442">
        <v>24</v>
      </c>
      <c r="L1442" t="s">
        <v>28</v>
      </c>
      <c r="M1442">
        <v>1</v>
      </c>
      <c r="N1442">
        <v>4.4000000000000004</v>
      </c>
      <c r="O1442">
        <v>400</v>
      </c>
      <c r="P1442">
        <v>3960</v>
      </c>
      <c r="Q1442" t="s">
        <v>67</v>
      </c>
      <c r="R1442">
        <v>11</v>
      </c>
      <c r="S1442" t="s">
        <v>52</v>
      </c>
      <c r="T1442" t="s">
        <v>102</v>
      </c>
      <c r="U1442" t="str">
        <f>TRIM(CLEAN(tbl_Operations[[#This Row],[Location]]))</f>
        <v>Bengaluru</v>
      </c>
      <c r="V1442" t="str">
        <f>TRIM(CLEAN(tbl_Operations[[#This Row],[Channel]]))</f>
        <v>Email</v>
      </c>
      <c r="W1442" t="str">
        <f t="shared" si="110"/>
        <v>Vendor Query</v>
      </c>
      <c r="X1442" t="str">
        <f t="shared" si="111"/>
        <v>Customer Support</v>
      </c>
      <c r="Y1442" t="str">
        <f t="shared" si="112"/>
        <v>Within SLA</v>
      </c>
      <c r="Z1442" t="str">
        <f t="shared" si="113"/>
        <v>Normal</v>
      </c>
      <c r="AA1442" t="str" cm="1">
        <f t="array" ref="AA1442">_xlfn.IFS(
J1442&lt;=K1442*0.5,"Excellent",
J1442&lt;=K1442,"Good",
J1442&lt;=K1442*1.5,"At Risk",
TRUE,"Critical"
)</f>
        <v>Excellent</v>
      </c>
      <c r="AB1442" t="str">
        <f t="shared" si="114"/>
        <v>Reworked</v>
      </c>
    </row>
    <row r="1443" spans="1:28" x14ac:dyDescent="0.3">
      <c r="A1443" t="s">
        <v>1525</v>
      </c>
      <c r="B1443" s="1">
        <v>45676</v>
      </c>
      <c r="C1443" t="s">
        <v>91</v>
      </c>
      <c r="D1443" t="s">
        <v>55</v>
      </c>
      <c r="E1443" t="s">
        <v>74</v>
      </c>
      <c r="F1443" t="s">
        <v>49</v>
      </c>
      <c r="G1443" t="s">
        <v>25</v>
      </c>
      <c r="H1443" t="s">
        <v>66</v>
      </c>
      <c r="I1443" t="s">
        <v>88</v>
      </c>
      <c r="J1443">
        <v>12.1</v>
      </c>
      <c r="K1443">
        <v>48</v>
      </c>
      <c r="L1443" t="s">
        <v>28</v>
      </c>
      <c r="M1443">
        <v>3</v>
      </c>
      <c r="N1443">
        <v>4.3</v>
      </c>
      <c r="O1443">
        <v>280</v>
      </c>
      <c r="P1443">
        <v>3388</v>
      </c>
      <c r="Q1443" t="s">
        <v>64</v>
      </c>
      <c r="R1443">
        <v>1</v>
      </c>
      <c r="S1443" t="s">
        <v>58</v>
      </c>
      <c r="T1443" t="s">
        <v>102</v>
      </c>
      <c r="U1443" t="str">
        <f>TRIM(CLEAN(tbl_Operations[[#This Row],[Location]]))</f>
        <v>Hyderabad</v>
      </c>
      <c r="V1443" t="str">
        <f>TRIM(CLEAN(tbl_Operations[[#This Row],[Channel]]))</f>
        <v>Email</v>
      </c>
      <c r="W1443" t="str">
        <f t="shared" si="110"/>
        <v>System Issue</v>
      </c>
      <c r="X1443" t="str">
        <f t="shared" si="111"/>
        <v>Operations</v>
      </c>
      <c r="Y1443" t="str">
        <f t="shared" si="112"/>
        <v>Within SLA</v>
      </c>
      <c r="Z1443" t="str">
        <f t="shared" si="113"/>
        <v>Normal</v>
      </c>
      <c r="AA1443" t="str" cm="1">
        <f t="array" ref="AA1443">_xlfn.IFS(
J1443&lt;=K1443*0.5,"Excellent",
J1443&lt;=K1443,"Good",
J1443&lt;=K1443*1.5,"At Risk",
TRUE,"Critical"
)</f>
        <v>Excellent</v>
      </c>
      <c r="AB1443" t="str">
        <f t="shared" si="114"/>
        <v>Reworked</v>
      </c>
    </row>
    <row r="1444" spans="1:28" x14ac:dyDescent="0.3">
      <c r="A1444" t="s">
        <v>1526</v>
      </c>
      <c r="B1444" s="1">
        <v>45899</v>
      </c>
      <c r="C1444" t="s">
        <v>21</v>
      </c>
      <c r="D1444" t="s">
        <v>55</v>
      </c>
      <c r="E1444" t="s">
        <v>92</v>
      </c>
      <c r="F1444" t="s">
        <v>24</v>
      </c>
      <c r="G1444" t="s">
        <v>25</v>
      </c>
      <c r="H1444" t="s">
        <v>50</v>
      </c>
      <c r="I1444" t="s">
        <v>101</v>
      </c>
      <c r="J1444">
        <v>15.5</v>
      </c>
      <c r="K1444">
        <v>24</v>
      </c>
      <c r="L1444" t="s">
        <v>28</v>
      </c>
      <c r="M1444">
        <v>0</v>
      </c>
      <c r="N1444">
        <v>4.5</v>
      </c>
      <c r="O1444">
        <v>400</v>
      </c>
      <c r="P1444">
        <v>6200</v>
      </c>
      <c r="Q1444" t="s">
        <v>36</v>
      </c>
      <c r="R1444">
        <v>8</v>
      </c>
      <c r="S1444" t="s">
        <v>37</v>
      </c>
      <c r="T1444" t="s">
        <v>68</v>
      </c>
      <c r="U1444" t="str">
        <f>TRIM(CLEAN(tbl_Operations[[#This Row],[Location]]))</f>
        <v>Hyderabad</v>
      </c>
      <c r="V1444" t="str">
        <f>TRIM(CLEAN(tbl_Operations[[#This Row],[Channel]]))</f>
        <v>Email</v>
      </c>
      <c r="W1444" t="str">
        <f t="shared" si="110"/>
        <v>Report Request</v>
      </c>
      <c r="X1444" t="str">
        <f t="shared" si="111"/>
        <v>Customer Support</v>
      </c>
      <c r="Y1444" t="str">
        <f t="shared" si="112"/>
        <v>Within SLA</v>
      </c>
      <c r="Z1444" t="str">
        <f t="shared" si="113"/>
        <v>Normal</v>
      </c>
      <c r="AA1444" t="str" cm="1">
        <f t="array" ref="AA1444">_xlfn.IFS(
J1444&lt;=K1444*0.5,"Excellent",
J1444&lt;=K1444,"Good",
J1444&lt;=K1444*1.5,"At Risk",
TRUE,"Critical"
)</f>
        <v>Good</v>
      </c>
      <c r="AB1444" t="str">
        <f t="shared" si="114"/>
        <v>No Rework</v>
      </c>
    </row>
    <row r="1445" spans="1:28" x14ac:dyDescent="0.3">
      <c r="A1445" t="s">
        <v>1527</v>
      </c>
      <c r="B1445" s="1">
        <v>45800</v>
      </c>
      <c r="C1445" t="s">
        <v>91</v>
      </c>
      <c r="D1445" t="s">
        <v>22</v>
      </c>
      <c r="E1445" t="s">
        <v>74</v>
      </c>
      <c r="F1445" t="s">
        <v>49</v>
      </c>
      <c r="G1445" t="s">
        <v>25</v>
      </c>
      <c r="H1445" t="s">
        <v>66</v>
      </c>
      <c r="I1445" t="s">
        <v>27</v>
      </c>
      <c r="J1445">
        <v>20.9</v>
      </c>
      <c r="K1445">
        <v>48</v>
      </c>
      <c r="L1445" t="s">
        <v>28</v>
      </c>
      <c r="M1445">
        <v>1</v>
      </c>
      <c r="N1445">
        <v>3.8</v>
      </c>
      <c r="O1445">
        <v>450</v>
      </c>
      <c r="P1445">
        <v>9405</v>
      </c>
      <c r="Q1445" t="s">
        <v>44</v>
      </c>
      <c r="R1445">
        <v>5</v>
      </c>
      <c r="S1445" t="s">
        <v>30</v>
      </c>
      <c r="T1445" t="s">
        <v>45</v>
      </c>
      <c r="U1445" t="str">
        <f>TRIM(CLEAN(tbl_Operations[[#This Row],[Location]]))</f>
        <v>Noida</v>
      </c>
      <c r="V1445" t="str">
        <f>TRIM(CLEAN(tbl_Operations[[#This Row],[Channel]]))</f>
        <v>Email</v>
      </c>
      <c r="W1445" t="str">
        <f t="shared" si="110"/>
        <v>System Issue</v>
      </c>
      <c r="X1445" t="str">
        <f t="shared" si="111"/>
        <v>Operations</v>
      </c>
      <c r="Y1445" t="str">
        <f t="shared" si="112"/>
        <v>Within SLA</v>
      </c>
      <c r="Z1445" t="str">
        <f t="shared" si="113"/>
        <v>Normal</v>
      </c>
      <c r="AA1445" t="str" cm="1">
        <f t="array" ref="AA1445">_xlfn.IFS(
J1445&lt;=K1445*0.5,"Excellent",
J1445&lt;=K1445,"Good",
J1445&lt;=K1445*1.5,"At Risk",
TRUE,"Critical"
)</f>
        <v>Excellent</v>
      </c>
      <c r="AB1445" t="str">
        <f t="shared" si="114"/>
        <v>Reworked</v>
      </c>
    </row>
    <row r="1446" spans="1:28" x14ac:dyDescent="0.3">
      <c r="A1446" t="s">
        <v>1528</v>
      </c>
      <c r="B1446" s="1">
        <v>45934</v>
      </c>
      <c r="C1446" t="s">
        <v>91</v>
      </c>
      <c r="D1446" t="s">
        <v>55</v>
      </c>
      <c r="E1446" t="s">
        <v>74</v>
      </c>
      <c r="F1446" t="s">
        <v>61</v>
      </c>
      <c r="G1446" t="s">
        <v>81</v>
      </c>
      <c r="H1446" t="s">
        <v>66</v>
      </c>
      <c r="I1446" t="s">
        <v>101</v>
      </c>
      <c r="J1446">
        <v>11.6</v>
      </c>
      <c r="K1446">
        <v>12</v>
      </c>
      <c r="L1446" t="s">
        <v>28</v>
      </c>
      <c r="M1446">
        <v>2</v>
      </c>
      <c r="N1446">
        <v>4.5</v>
      </c>
      <c r="O1446">
        <v>320</v>
      </c>
      <c r="P1446">
        <v>3712</v>
      </c>
      <c r="Q1446" t="s">
        <v>51</v>
      </c>
      <c r="R1446">
        <v>10</v>
      </c>
      <c r="S1446" t="s">
        <v>52</v>
      </c>
      <c r="T1446" t="s">
        <v>68</v>
      </c>
      <c r="U1446" t="str">
        <f>TRIM(CLEAN(tbl_Operations[[#This Row],[Location]]))</f>
        <v>Hyderabad</v>
      </c>
      <c r="V1446" t="str">
        <f>TRIM(CLEAN(tbl_Operations[[#This Row],[Channel]]))</f>
        <v>Phone</v>
      </c>
      <c r="W1446" t="str">
        <f t="shared" si="110"/>
        <v>System Issue</v>
      </c>
      <c r="X1446" t="str">
        <f t="shared" si="111"/>
        <v>Operations</v>
      </c>
      <c r="Y1446" t="str">
        <f t="shared" si="112"/>
        <v>Within SLA</v>
      </c>
      <c r="Z1446" t="str">
        <f t="shared" si="113"/>
        <v>Normal</v>
      </c>
      <c r="AA1446" t="str" cm="1">
        <f t="array" ref="AA1446">_xlfn.IFS(
J1446&lt;=K1446*0.5,"Excellent",
J1446&lt;=K1446,"Good",
J1446&lt;=K1446*1.5,"At Risk",
TRUE,"Critical"
)</f>
        <v>Good</v>
      </c>
      <c r="AB1446" t="str">
        <f t="shared" si="114"/>
        <v>Reworked</v>
      </c>
    </row>
    <row r="1447" spans="1:28" x14ac:dyDescent="0.3">
      <c r="A1447" t="s">
        <v>1529</v>
      </c>
      <c r="B1447" s="1">
        <v>45783</v>
      </c>
      <c r="C1447" t="s">
        <v>54</v>
      </c>
      <c r="D1447" t="s">
        <v>55</v>
      </c>
      <c r="E1447" t="s">
        <v>56</v>
      </c>
      <c r="F1447" t="s">
        <v>61</v>
      </c>
      <c r="G1447" t="s">
        <v>25</v>
      </c>
      <c r="H1447" t="s">
        <v>26</v>
      </c>
      <c r="I1447" t="s">
        <v>27</v>
      </c>
      <c r="J1447">
        <v>4</v>
      </c>
      <c r="K1447">
        <v>12</v>
      </c>
      <c r="L1447" t="s">
        <v>28</v>
      </c>
      <c r="M1447">
        <v>0</v>
      </c>
      <c r="N1447">
        <v>5</v>
      </c>
      <c r="O1447">
        <v>350</v>
      </c>
      <c r="P1447">
        <v>1400</v>
      </c>
      <c r="Q1447" t="s">
        <v>44</v>
      </c>
      <c r="R1447">
        <v>5</v>
      </c>
      <c r="S1447" t="s">
        <v>30</v>
      </c>
      <c r="T1447" t="s">
        <v>38</v>
      </c>
      <c r="U1447" t="str">
        <f>TRIM(CLEAN(tbl_Operations[[#This Row],[Location]]))</f>
        <v>Hyderabad</v>
      </c>
      <c r="V1447" t="str">
        <f>TRIM(CLEAN(tbl_Operations[[#This Row],[Channel]]))</f>
        <v>Email</v>
      </c>
      <c r="W1447" t="str">
        <f t="shared" si="110"/>
        <v>Vendor Query</v>
      </c>
      <c r="X1447" t="str">
        <f t="shared" si="111"/>
        <v>Hr</v>
      </c>
      <c r="Y1447" t="str">
        <f t="shared" si="112"/>
        <v>Within SLA</v>
      </c>
      <c r="Z1447" t="str">
        <f t="shared" si="113"/>
        <v>Normal</v>
      </c>
      <c r="AA1447" t="str" cm="1">
        <f t="array" ref="AA1447">_xlfn.IFS(
J1447&lt;=K1447*0.5,"Excellent",
J1447&lt;=K1447,"Good",
J1447&lt;=K1447*1.5,"At Risk",
TRUE,"Critical"
)</f>
        <v>Excellent</v>
      </c>
      <c r="AB1447" t="str">
        <f t="shared" si="114"/>
        <v>No Rework</v>
      </c>
    </row>
    <row r="1448" spans="1:28" x14ac:dyDescent="0.3">
      <c r="A1448" t="s">
        <v>1530</v>
      </c>
      <c r="B1448" s="1">
        <v>45681</v>
      </c>
      <c r="C1448" t="s">
        <v>33</v>
      </c>
      <c r="D1448" t="s">
        <v>60</v>
      </c>
      <c r="E1448" t="s">
        <v>70</v>
      </c>
      <c r="F1448" t="s">
        <v>24</v>
      </c>
      <c r="G1448" t="s">
        <v>25</v>
      </c>
      <c r="H1448" t="s">
        <v>50</v>
      </c>
      <c r="I1448" t="s">
        <v>27</v>
      </c>
      <c r="J1448">
        <v>18.7</v>
      </c>
      <c r="K1448">
        <v>24</v>
      </c>
      <c r="L1448" t="s">
        <v>28</v>
      </c>
      <c r="M1448">
        <v>1</v>
      </c>
      <c r="N1448">
        <v>4.5</v>
      </c>
      <c r="O1448">
        <v>280</v>
      </c>
      <c r="P1448">
        <v>5236</v>
      </c>
      <c r="Q1448" t="s">
        <v>64</v>
      </c>
      <c r="R1448">
        <v>1</v>
      </c>
      <c r="S1448" t="s">
        <v>58</v>
      </c>
      <c r="T1448" t="s">
        <v>45</v>
      </c>
      <c r="U1448" t="str">
        <f>TRIM(CLEAN(tbl_Operations[[#This Row],[Location]]))</f>
        <v>Pune</v>
      </c>
      <c r="V1448" t="str">
        <f>TRIM(CLEAN(tbl_Operations[[#This Row],[Channel]]))</f>
        <v>Email</v>
      </c>
      <c r="W1448" t="str">
        <f t="shared" si="110"/>
        <v>Data Correction</v>
      </c>
      <c r="X1448" t="str">
        <f t="shared" si="111"/>
        <v>It</v>
      </c>
      <c r="Y1448" t="str">
        <f t="shared" si="112"/>
        <v>Within SLA</v>
      </c>
      <c r="Z1448" t="str">
        <f t="shared" si="113"/>
        <v>Normal</v>
      </c>
      <c r="AA1448" t="str" cm="1">
        <f t="array" ref="AA1448">_xlfn.IFS(
J1448&lt;=K1448*0.5,"Excellent",
J1448&lt;=K1448,"Good",
J1448&lt;=K1448*1.5,"At Risk",
TRUE,"Critical"
)</f>
        <v>Good</v>
      </c>
      <c r="AB1448" t="str">
        <f t="shared" si="114"/>
        <v>Reworked</v>
      </c>
    </row>
    <row r="1449" spans="1:28" x14ac:dyDescent="0.3">
      <c r="A1449" t="s">
        <v>1531</v>
      </c>
      <c r="B1449" s="1">
        <v>45802</v>
      </c>
      <c r="C1449" t="s">
        <v>95</v>
      </c>
      <c r="D1449" t="s">
        <v>73</v>
      </c>
      <c r="E1449" t="s">
        <v>92</v>
      </c>
      <c r="F1449" t="s">
        <v>24</v>
      </c>
      <c r="G1449" t="s">
        <v>62</v>
      </c>
      <c r="H1449" t="s">
        <v>50</v>
      </c>
      <c r="I1449" t="s">
        <v>27</v>
      </c>
      <c r="J1449">
        <v>7.4</v>
      </c>
      <c r="K1449">
        <v>24</v>
      </c>
      <c r="L1449" t="s">
        <v>28</v>
      </c>
      <c r="M1449">
        <v>0</v>
      </c>
      <c r="N1449">
        <v>4.9000000000000004</v>
      </c>
      <c r="O1449">
        <v>450</v>
      </c>
      <c r="P1449">
        <v>3330</v>
      </c>
      <c r="Q1449" t="s">
        <v>44</v>
      </c>
      <c r="R1449">
        <v>5</v>
      </c>
      <c r="S1449" t="s">
        <v>30</v>
      </c>
      <c r="T1449" t="s">
        <v>102</v>
      </c>
      <c r="U1449" t="str">
        <f>TRIM(CLEAN(tbl_Operations[[#This Row],[Location]]))</f>
        <v>Chennai</v>
      </c>
      <c r="V1449" t="str">
        <f>TRIM(CLEAN(tbl_Operations[[#This Row],[Channel]]))</f>
        <v>Teams</v>
      </c>
      <c r="W1449" t="str">
        <f t="shared" si="110"/>
        <v>Report Request</v>
      </c>
      <c r="X1449" t="str">
        <f t="shared" si="111"/>
        <v>Sales</v>
      </c>
      <c r="Y1449" t="str">
        <f t="shared" si="112"/>
        <v>Within SLA</v>
      </c>
      <c r="Z1449" t="str">
        <f t="shared" si="113"/>
        <v>Normal</v>
      </c>
      <c r="AA1449" t="str" cm="1">
        <f t="array" ref="AA1449">_xlfn.IFS(
J1449&lt;=K1449*0.5,"Excellent",
J1449&lt;=K1449,"Good",
J1449&lt;=K1449*1.5,"At Risk",
TRUE,"Critical"
)</f>
        <v>Excellent</v>
      </c>
      <c r="AB1449" t="str">
        <f t="shared" si="114"/>
        <v>No Rework</v>
      </c>
    </row>
    <row r="1450" spans="1:28" x14ac:dyDescent="0.3">
      <c r="A1450" t="s">
        <v>1532</v>
      </c>
      <c r="B1450" s="1">
        <v>45853</v>
      </c>
      <c r="C1450" t="s">
        <v>33</v>
      </c>
      <c r="D1450" t="s">
        <v>47</v>
      </c>
      <c r="E1450" t="s">
        <v>48</v>
      </c>
      <c r="F1450" t="s">
        <v>49</v>
      </c>
      <c r="G1450" t="s">
        <v>25</v>
      </c>
      <c r="H1450" t="s">
        <v>66</v>
      </c>
      <c r="I1450" t="s">
        <v>27</v>
      </c>
      <c r="J1450">
        <v>15.5</v>
      </c>
      <c r="K1450">
        <v>48</v>
      </c>
      <c r="L1450" t="s">
        <v>28</v>
      </c>
      <c r="M1450">
        <v>0</v>
      </c>
      <c r="N1450">
        <v>4.2</v>
      </c>
      <c r="O1450">
        <v>320</v>
      </c>
      <c r="P1450">
        <v>4960</v>
      </c>
      <c r="Q1450" t="s">
        <v>114</v>
      </c>
      <c r="R1450">
        <v>7</v>
      </c>
      <c r="S1450" t="s">
        <v>37</v>
      </c>
      <c r="T1450" t="s">
        <v>38</v>
      </c>
      <c r="U1450" t="str">
        <f>TRIM(CLEAN(tbl_Operations[[#This Row],[Location]]))</f>
        <v>Gurugram</v>
      </c>
      <c r="V1450" t="str">
        <f>TRIM(CLEAN(tbl_Operations[[#This Row],[Channel]]))</f>
        <v>Email</v>
      </c>
      <c r="W1450" t="str">
        <f t="shared" si="110"/>
        <v>Compliance Request</v>
      </c>
      <c r="X1450" t="str">
        <f t="shared" si="111"/>
        <v>It</v>
      </c>
      <c r="Y1450" t="str">
        <f t="shared" si="112"/>
        <v>Within SLA</v>
      </c>
      <c r="Z1450" t="str">
        <f t="shared" si="113"/>
        <v>Normal</v>
      </c>
      <c r="AA1450" t="str" cm="1">
        <f t="array" ref="AA1450">_xlfn.IFS(
J1450&lt;=K1450*0.5,"Excellent",
J1450&lt;=K1450,"Good",
J1450&lt;=K1450*1.5,"At Risk",
TRUE,"Critical"
)</f>
        <v>Excellent</v>
      </c>
      <c r="AB1450" t="str">
        <f t="shared" si="114"/>
        <v>No Rework</v>
      </c>
    </row>
    <row r="1451" spans="1:28" x14ac:dyDescent="0.3">
      <c r="A1451" t="s">
        <v>1533</v>
      </c>
      <c r="B1451" s="1">
        <v>45766</v>
      </c>
      <c r="C1451" t="s">
        <v>21</v>
      </c>
      <c r="D1451" t="s">
        <v>22</v>
      </c>
      <c r="E1451" t="s">
        <v>23</v>
      </c>
      <c r="F1451" t="s">
        <v>49</v>
      </c>
      <c r="G1451" t="s">
        <v>42</v>
      </c>
      <c r="H1451" t="s">
        <v>66</v>
      </c>
      <c r="I1451" t="s">
        <v>27</v>
      </c>
      <c r="J1451">
        <v>25</v>
      </c>
      <c r="K1451">
        <v>48</v>
      </c>
      <c r="L1451" t="s">
        <v>28</v>
      </c>
      <c r="M1451">
        <v>1</v>
      </c>
      <c r="N1451">
        <v>4.0999999999999996</v>
      </c>
      <c r="O1451">
        <v>450</v>
      </c>
      <c r="P1451">
        <v>11250</v>
      </c>
      <c r="Q1451" t="s">
        <v>89</v>
      </c>
      <c r="R1451">
        <v>4</v>
      </c>
      <c r="S1451" t="s">
        <v>30</v>
      </c>
      <c r="T1451" t="s">
        <v>68</v>
      </c>
      <c r="U1451" t="str">
        <f>TRIM(CLEAN(tbl_Operations[[#This Row],[Location]]))</f>
        <v>Noida</v>
      </c>
      <c r="V1451" t="str">
        <f>TRIM(CLEAN(tbl_Operations[[#This Row],[Channel]]))</f>
        <v>Portal</v>
      </c>
      <c r="W1451" t="str">
        <f t="shared" si="110"/>
        <v>Invoice Query</v>
      </c>
      <c r="X1451" t="str">
        <f t="shared" si="111"/>
        <v>Customer Support</v>
      </c>
      <c r="Y1451" t="str">
        <f t="shared" si="112"/>
        <v>Within SLA</v>
      </c>
      <c r="Z1451" t="str">
        <f t="shared" si="113"/>
        <v>Normal</v>
      </c>
      <c r="AA1451" t="str" cm="1">
        <f t="array" ref="AA1451">_xlfn.IFS(
J1451&lt;=K1451*0.5,"Excellent",
J1451&lt;=K1451,"Good",
J1451&lt;=K1451*1.5,"At Risk",
TRUE,"Critical"
)</f>
        <v>Good</v>
      </c>
      <c r="AB1451" t="str">
        <f t="shared" si="114"/>
        <v>Reworked</v>
      </c>
    </row>
    <row r="1452" spans="1:28" x14ac:dyDescent="0.3">
      <c r="A1452" t="s">
        <v>1534</v>
      </c>
      <c r="B1452" s="1">
        <v>45658</v>
      </c>
      <c r="C1452" t="s">
        <v>91</v>
      </c>
      <c r="D1452" t="s">
        <v>22</v>
      </c>
      <c r="E1452" t="s">
        <v>35</v>
      </c>
      <c r="F1452" t="s">
        <v>49</v>
      </c>
      <c r="G1452" t="s">
        <v>25</v>
      </c>
      <c r="H1452" t="s">
        <v>43</v>
      </c>
      <c r="I1452" t="s">
        <v>27</v>
      </c>
      <c r="J1452">
        <v>46.4</v>
      </c>
      <c r="K1452">
        <v>48</v>
      </c>
      <c r="L1452" t="s">
        <v>28</v>
      </c>
      <c r="M1452">
        <v>1</v>
      </c>
      <c r="N1452">
        <v>3.9</v>
      </c>
      <c r="O1452">
        <v>350</v>
      </c>
      <c r="P1452">
        <v>16240</v>
      </c>
      <c r="Q1452" t="s">
        <v>64</v>
      </c>
      <c r="R1452">
        <v>1</v>
      </c>
      <c r="S1452" t="s">
        <v>58</v>
      </c>
      <c r="T1452" t="s">
        <v>86</v>
      </c>
      <c r="U1452" t="str">
        <f>TRIM(CLEAN(tbl_Operations[[#This Row],[Location]]))</f>
        <v>Noida</v>
      </c>
      <c r="V1452" t="str">
        <f>TRIM(CLEAN(tbl_Operations[[#This Row],[Channel]]))</f>
        <v>Email</v>
      </c>
      <c r="W1452" t="str">
        <f t="shared" si="110"/>
        <v>Employee Query</v>
      </c>
      <c r="X1452" t="str">
        <f t="shared" si="111"/>
        <v>Operations</v>
      </c>
      <c r="Y1452" t="str">
        <f t="shared" si="112"/>
        <v>Within SLA</v>
      </c>
      <c r="Z1452" t="str">
        <f t="shared" si="113"/>
        <v>Normal</v>
      </c>
      <c r="AA1452" t="str" cm="1">
        <f t="array" ref="AA1452">_xlfn.IFS(
J1452&lt;=K1452*0.5,"Excellent",
J1452&lt;=K1452,"Good",
J1452&lt;=K1452*1.5,"At Risk",
TRUE,"Critical"
)</f>
        <v>Good</v>
      </c>
      <c r="AB1452" t="str">
        <f t="shared" si="114"/>
        <v>Reworked</v>
      </c>
    </row>
    <row r="1453" spans="1:28" x14ac:dyDescent="0.3">
      <c r="A1453" t="s">
        <v>1535</v>
      </c>
      <c r="B1453" s="1">
        <v>45720</v>
      </c>
      <c r="C1453" t="s">
        <v>21</v>
      </c>
      <c r="D1453" t="s">
        <v>34</v>
      </c>
      <c r="E1453" t="s">
        <v>35</v>
      </c>
      <c r="F1453" t="s">
        <v>24</v>
      </c>
      <c r="G1453" t="s">
        <v>25</v>
      </c>
      <c r="H1453" t="s">
        <v>50</v>
      </c>
      <c r="I1453" t="s">
        <v>88</v>
      </c>
      <c r="J1453">
        <v>13.8</v>
      </c>
      <c r="K1453">
        <v>24</v>
      </c>
      <c r="L1453" t="s">
        <v>28</v>
      </c>
      <c r="M1453">
        <v>1</v>
      </c>
      <c r="N1453">
        <v>4.4000000000000004</v>
      </c>
      <c r="O1453">
        <v>320</v>
      </c>
      <c r="P1453">
        <v>4416</v>
      </c>
      <c r="Q1453" t="s">
        <v>79</v>
      </c>
      <c r="R1453">
        <v>3</v>
      </c>
      <c r="S1453" t="s">
        <v>58</v>
      </c>
      <c r="T1453" t="s">
        <v>38</v>
      </c>
      <c r="U1453" t="str">
        <f>TRIM(CLEAN(tbl_Operations[[#This Row],[Location]]))</f>
        <v>Mumbai</v>
      </c>
      <c r="V1453" t="str">
        <f>TRIM(CLEAN(tbl_Operations[[#This Row],[Channel]]))</f>
        <v>Email</v>
      </c>
      <c r="W1453" t="str">
        <f t="shared" si="110"/>
        <v>Employee Query</v>
      </c>
      <c r="X1453" t="str">
        <f t="shared" si="111"/>
        <v>Customer Support</v>
      </c>
      <c r="Y1453" t="str">
        <f t="shared" si="112"/>
        <v>Within SLA</v>
      </c>
      <c r="Z1453" t="str">
        <f t="shared" si="113"/>
        <v>Normal</v>
      </c>
      <c r="AA1453" t="str" cm="1">
        <f t="array" ref="AA1453">_xlfn.IFS(
J1453&lt;=K1453*0.5,"Excellent",
J1453&lt;=K1453,"Good",
J1453&lt;=K1453*1.5,"At Risk",
TRUE,"Critical"
)</f>
        <v>Good</v>
      </c>
      <c r="AB1453" t="str">
        <f t="shared" si="114"/>
        <v>Reworked</v>
      </c>
    </row>
    <row r="1454" spans="1:28" x14ac:dyDescent="0.3">
      <c r="A1454" t="s">
        <v>1536</v>
      </c>
      <c r="B1454" s="1">
        <v>45764</v>
      </c>
      <c r="C1454" t="s">
        <v>54</v>
      </c>
      <c r="D1454" t="s">
        <v>60</v>
      </c>
      <c r="E1454" t="s">
        <v>56</v>
      </c>
      <c r="F1454" t="s">
        <v>24</v>
      </c>
      <c r="G1454" t="s">
        <v>25</v>
      </c>
      <c r="H1454" t="s">
        <v>66</v>
      </c>
      <c r="I1454" t="s">
        <v>27</v>
      </c>
      <c r="J1454">
        <v>28.4</v>
      </c>
      <c r="K1454">
        <v>24</v>
      </c>
      <c r="L1454" t="s">
        <v>63</v>
      </c>
      <c r="M1454">
        <v>0</v>
      </c>
      <c r="N1454">
        <v>4.0999999999999996</v>
      </c>
      <c r="O1454">
        <v>320</v>
      </c>
      <c r="P1454">
        <v>9088</v>
      </c>
      <c r="Q1454" t="s">
        <v>89</v>
      </c>
      <c r="R1454">
        <v>4</v>
      </c>
      <c r="S1454" t="s">
        <v>30</v>
      </c>
      <c r="T1454" t="s">
        <v>84</v>
      </c>
      <c r="U1454" t="str">
        <f>TRIM(CLEAN(tbl_Operations[[#This Row],[Location]]))</f>
        <v>Pune</v>
      </c>
      <c r="V1454" t="str">
        <f>TRIM(CLEAN(tbl_Operations[[#This Row],[Channel]]))</f>
        <v>Email</v>
      </c>
      <c r="W1454" t="str">
        <f t="shared" si="110"/>
        <v>Vendor Query</v>
      </c>
      <c r="X1454" t="str">
        <f t="shared" si="111"/>
        <v>Hr</v>
      </c>
      <c r="Y1454" t="str">
        <f t="shared" si="112"/>
        <v>SLA Breach</v>
      </c>
      <c r="Z1454" t="str">
        <f t="shared" si="113"/>
        <v>Normal</v>
      </c>
      <c r="AA1454" t="str" cm="1">
        <f t="array" ref="AA1454">_xlfn.IFS(
J1454&lt;=K1454*0.5,"Excellent",
J1454&lt;=K1454,"Good",
J1454&lt;=K1454*1.5,"At Risk",
TRUE,"Critical"
)</f>
        <v>At Risk</v>
      </c>
      <c r="AB1454" t="str">
        <f t="shared" si="114"/>
        <v>No Rework</v>
      </c>
    </row>
    <row r="1455" spans="1:28" x14ac:dyDescent="0.3">
      <c r="A1455" t="s">
        <v>1537</v>
      </c>
      <c r="B1455" s="1">
        <v>45898</v>
      </c>
      <c r="C1455" t="s">
        <v>77</v>
      </c>
      <c r="D1455" t="s">
        <v>41</v>
      </c>
      <c r="E1455" t="s">
        <v>35</v>
      </c>
      <c r="F1455" t="s">
        <v>61</v>
      </c>
      <c r="G1455" t="s">
        <v>81</v>
      </c>
      <c r="H1455" t="s">
        <v>43</v>
      </c>
      <c r="I1455" t="s">
        <v>27</v>
      </c>
      <c r="J1455">
        <v>1.7</v>
      </c>
      <c r="K1455">
        <v>12</v>
      </c>
      <c r="L1455" t="s">
        <v>28</v>
      </c>
      <c r="M1455">
        <v>1</v>
      </c>
      <c r="N1455">
        <v>5</v>
      </c>
      <c r="O1455">
        <v>280</v>
      </c>
      <c r="P1455">
        <v>476</v>
      </c>
      <c r="Q1455" t="s">
        <v>36</v>
      </c>
      <c r="R1455">
        <v>8</v>
      </c>
      <c r="S1455" t="s">
        <v>37</v>
      </c>
      <c r="T1455" t="s">
        <v>45</v>
      </c>
      <c r="U1455" t="str">
        <f>TRIM(CLEAN(tbl_Operations[[#This Row],[Location]]))</f>
        <v>Bengaluru</v>
      </c>
      <c r="V1455" t="str">
        <f>TRIM(CLEAN(tbl_Operations[[#This Row],[Channel]]))</f>
        <v>Phone</v>
      </c>
      <c r="W1455" t="str">
        <f t="shared" si="110"/>
        <v>Employee Query</v>
      </c>
      <c r="X1455" t="str">
        <f t="shared" si="111"/>
        <v>Finance</v>
      </c>
      <c r="Y1455" t="str">
        <f t="shared" si="112"/>
        <v>Within SLA</v>
      </c>
      <c r="Z1455" t="str">
        <f t="shared" si="113"/>
        <v>Normal</v>
      </c>
      <c r="AA1455" t="str" cm="1">
        <f t="array" ref="AA1455">_xlfn.IFS(
J1455&lt;=K1455*0.5,"Excellent",
J1455&lt;=K1455,"Good",
J1455&lt;=K1455*1.5,"At Risk",
TRUE,"Critical"
)</f>
        <v>Excellent</v>
      </c>
      <c r="AB1455" t="str">
        <f t="shared" si="114"/>
        <v>Reworked</v>
      </c>
    </row>
    <row r="1456" spans="1:28" x14ac:dyDescent="0.3">
      <c r="A1456" t="s">
        <v>1538</v>
      </c>
      <c r="B1456" s="1">
        <v>45675</v>
      </c>
      <c r="C1456" t="s">
        <v>54</v>
      </c>
      <c r="D1456" t="s">
        <v>34</v>
      </c>
      <c r="E1456" t="s">
        <v>74</v>
      </c>
      <c r="F1456" t="s">
        <v>49</v>
      </c>
      <c r="G1456" t="s">
        <v>62</v>
      </c>
      <c r="H1456" t="s">
        <v>50</v>
      </c>
      <c r="I1456" t="s">
        <v>27</v>
      </c>
      <c r="J1456">
        <v>3.5</v>
      </c>
      <c r="K1456">
        <v>48</v>
      </c>
      <c r="L1456" t="s">
        <v>28</v>
      </c>
      <c r="M1456">
        <v>0</v>
      </c>
      <c r="N1456">
        <v>4.7</v>
      </c>
      <c r="O1456">
        <v>350</v>
      </c>
      <c r="P1456">
        <v>1225</v>
      </c>
      <c r="Q1456" t="s">
        <v>64</v>
      </c>
      <c r="R1456">
        <v>1</v>
      </c>
      <c r="S1456" t="s">
        <v>58</v>
      </c>
      <c r="T1456" t="s">
        <v>68</v>
      </c>
      <c r="U1456" t="str">
        <f>TRIM(CLEAN(tbl_Operations[[#This Row],[Location]]))</f>
        <v>Mumbai</v>
      </c>
      <c r="V1456" t="str">
        <f>TRIM(CLEAN(tbl_Operations[[#This Row],[Channel]]))</f>
        <v>Teams</v>
      </c>
      <c r="W1456" t="str">
        <f t="shared" si="110"/>
        <v>System Issue</v>
      </c>
      <c r="X1456" t="str">
        <f t="shared" si="111"/>
        <v>Hr</v>
      </c>
      <c r="Y1456" t="str">
        <f t="shared" si="112"/>
        <v>Within SLA</v>
      </c>
      <c r="Z1456" t="str">
        <f t="shared" si="113"/>
        <v>Normal</v>
      </c>
      <c r="AA1456" t="str" cm="1">
        <f t="array" ref="AA1456">_xlfn.IFS(
J1456&lt;=K1456*0.5,"Excellent",
J1456&lt;=K1456,"Good",
J1456&lt;=K1456*1.5,"At Risk",
TRUE,"Critical"
)</f>
        <v>Excellent</v>
      </c>
      <c r="AB1456" t="str">
        <f t="shared" si="114"/>
        <v>No Rework</v>
      </c>
    </row>
    <row r="1457" spans="1:28" x14ac:dyDescent="0.3">
      <c r="A1457" t="s">
        <v>1539</v>
      </c>
      <c r="B1457" s="1">
        <v>45717</v>
      </c>
      <c r="C1457" t="s">
        <v>40</v>
      </c>
      <c r="D1457" t="s">
        <v>5094</v>
      </c>
      <c r="E1457" t="s">
        <v>23</v>
      </c>
      <c r="F1457" t="s">
        <v>61</v>
      </c>
      <c r="G1457" t="s">
        <v>42</v>
      </c>
      <c r="H1457" t="s">
        <v>75</v>
      </c>
      <c r="I1457" t="s">
        <v>27</v>
      </c>
      <c r="J1457">
        <v>9.6</v>
      </c>
      <c r="K1457">
        <v>12</v>
      </c>
      <c r="L1457" t="s">
        <v>28</v>
      </c>
      <c r="M1457">
        <v>0</v>
      </c>
      <c r="N1457">
        <v>5</v>
      </c>
      <c r="O1457">
        <v>280</v>
      </c>
      <c r="P1457">
        <v>2688</v>
      </c>
      <c r="Q1457" t="s">
        <v>79</v>
      </c>
      <c r="R1457">
        <v>3</v>
      </c>
      <c r="S1457" t="s">
        <v>58</v>
      </c>
      <c r="T1457" t="s">
        <v>68</v>
      </c>
      <c r="U1457" t="str">
        <f>TRIM(CLEAN(tbl_Operations[[#This Row],[Location]]))</f>
        <v>Unknown</v>
      </c>
      <c r="V1457" t="str">
        <f>TRIM(CLEAN(tbl_Operations[[#This Row],[Channel]]))</f>
        <v>Portal</v>
      </c>
      <c r="W1457" t="str">
        <f t="shared" si="110"/>
        <v>Invoice Query</v>
      </c>
      <c r="X1457" t="str">
        <f t="shared" si="111"/>
        <v>Procurement</v>
      </c>
      <c r="Y1457" t="str">
        <f t="shared" si="112"/>
        <v>Within SLA</v>
      </c>
      <c r="Z1457" t="str">
        <f t="shared" si="113"/>
        <v>Normal</v>
      </c>
      <c r="AA1457" t="str" cm="1">
        <f t="array" ref="AA1457">_xlfn.IFS(
J1457&lt;=K1457*0.5,"Excellent",
J1457&lt;=K1457,"Good",
J1457&lt;=K1457*1.5,"At Risk",
TRUE,"Critical"
)</f>
        <v>Good</v>
      </c>
      <c r="AB1457" t="str">
        <f t="shared" si="114"/>
        <v>No Rework</v>
      </c>
    </row>
    <row r="1458" spans="1:28" x14ac:dyDescent="0.3">
      <c r="A1458" t="s">
        <v>1540</v>
      </c>
      <c r="B1458" s="1">
        <v>45966</v>
      </c>
      <c r="C1458" t="s">
        <v>21</v>
      </c>
      <c r="D1458" t="s">
        <v>47</v>
      </c>
      <c r="E1458" t="s">
        <v>78</v>
      </c>
      <c r="F1458" t="s">
        <v>24</v>
      </c>
      <c r="G1458" t="s">
        <v>25</v>
      </c>
      <c r="H1458" t="s">
        <v>75</v>
      </c>
      <c r="I1458" t="s">
        <v>27</v>
      </c>
      <c r="J1458">
        <v>6</v>
      </c>
      <c r="K1458">
        <v>24</v>
      </c>
      <c r="L1458" t="s">
        <v>28</v>
      </c>
      <c r="M1458">
        <v>0</v>
      </c>
      <c r="N1458">
        <v>5</v>
      </c>
      <c r="O1458">
        <v>350</v>
      </c>
      <c r="P1458">
        <v>2100</v>
      </c>
      <c r="Q1458" t="s">
        <v>67</v>
      </c>
      <c r="R1458">
        <v>11</v>
      </c>
      <c r="S1458" t="s">
        <v>52</v>
      </c>
      <c r="T1458" t="s">
        <v>86</v>
      </c>
      <c r="U1458" t="str">
        <f>TRIM(CLEAN(tbl_Operations[[#This Row],[Location]]))</f>
        <v>Gurugram</v>
      </c>
      <c r="V1458" t="str">
        <f>TRIM(CLEAN(tbl_Operations[[#This Row],[Channel]]))</f>
        <v>Email</v>
      </c>
      <c r="W1458" t="str">
        <f t="shared" si="110"/>
        <v>Access Request</v>
      </c>
      <c r="X1458" t="str">
        <f t="shared" si="111"/>
        <v>Customer Support</v>
      </c>
      <c r="Y1458" t="str">
        <f t="shared" si="112"/>
        <v>Within SLA</v>
      </c>
      <c r="Z1458" t="str">
        <f t="shared" si="113"/>
        <v>Normal</v>
      </c>
      <c r="AA1458" t="str" cm="1">
        <f t="array" ref="AA1458">_xlfn.IFS(
J1458&lt;=K1458*0.5,"Excellent",
J1458&lt;=K1458,"Good",
J1458&lt;=K1458*1.5,"At Risk",
TRUE,"Critical"
)</f>
        <v>Excellent</v>
      </c>
      <c r="AB1458" t="str">
        <f t="shared" si="114"/>
        <v>No Rework</v>
      </c>
    </row>
    <row r="1459" spans="1:28" x14ac:dyDescent="0.3">
      <c r="A1459" t="s">
        <v>1541</v>
      </c>
      <c r="B1459" s="1">
        <v>46004</v>
      </c>
      <c r="C1459" t="s">
        <v>91</v>
      </c>
      <c r="D1459" t="s">
        <v>73</v>
      </c>
      <c r="E1459" t="s">
        <v>92</v>
      </c>
      <c r="F1459" t="s">
        <v>61</v>
      </c>
      <c r="G1459" t="s">
        <v>62</v>
      </c>
      <c r="H1459" t="s">
        <v>66</v>
      </c>
      <c r="I1459" t="s">
        <v>27</v>
      </c>
      <c r="J1459">
        <v>20.7</v>
      </c>
      <c r="K1459">
        <v>12</v>
      </c>
      <c r="L1459" t="s">
        <v>63</v>
      </c>
      <c r="M1459">
        <v>0</v>
      </c>
      <c r="N1459">
        <v>4.7</v>
      </c>
      <c r="O1459">
        <v>400</v>
      </c>
      <c r="P1459">
        <v>8280</v>
      </c>
      <c r="Q1459" t="s">
        <v>71</v>
      </c>
      <c r="R1459">
        <v>12</v>
      </c>
      <c r="S1459" t="s">
        <v>52</v>
      </c>
      <c r="T1459" t="s">
        <v>68</v>
      </c>
      <c r="U1459" t="str">
        <f>TRIM(CLEAN(tbl_Operations[[#This Row],[Location]]))</f>
        <v>Chennai</v>
      </c>
      <c r="V1459" t="str">
        <f>TRIM(CLEAN(tbl_Operations[[#This Row],[Channel]]))</f>
        <v>Teams</v>
      </c>
      <c r="W1459" t="str">
        <f t="shared" si="110"/>
        <v>Report Request</v>
      </c>
      <c r="X1459" t="str">
        <f t="shared" si="111"/>
        <v>Operations</v>
      </c>
      <c r="Y1459" t="str">
        <f t="shared" si="112"/>
        <v>SLA Breach</v>
      </c>
      <c r="Z1459" t="str">
        <f t="shared" si="113"/>
        <v>Normal</v>
      </c>
      <c r="AA1459" t="str" cm="1">
        <f t="array" ref="AA1459">_xlfn.IFS(
J1459&lt;=K1459*0.5,"Excellent",
J1459&lt;=K1459,"Good",
J1459&lt;=K1459*1.5,"At Risk",
TRUE,"Critical"
)</f>
        <v>Critical</v>
      </c>
      <c r="AB1459" t="str">
        <f t="shared" si="114"/>
        <v>No Rework</v>
      </c>
    </row>
    <row r="1460" spans="1:28" x14ac:dyDescent="0.3">
      <c r="A1460" t="s">
        <v>1542</v>
      </c>
      <c r="B1460" s="1">
        <v>45679</v>
      </c>
      <c r="C1460" t="s">
        <v>91</v>
      </c>
      <c r="D1460" t="s">
        <v>22</v>
      </c>
      <c r="E1460" t="s">
        <v>70</v>
      </c>
      <c r="F1460" t="s">
        <v>24</v>
      </c>
      <c r="G1460" t="s">
        <v>25</v>
      </c>
      <c r="H1460" t="s">
        <v>43</v>
      </c>
      <c r="I1460" t="s">
        <v>27</v>
      </c>
      <c r="J1460">
        <v>13.9</v>
      </c>
      <c r="K1460">
        <v>24</v>
      </c>
      <c r="L1460" t="s">
        <v>28</v>
      </c>
      <c r="M1460">
        <v>0</v>
      </c>
      <c r="N1460">
        <v>4.4000000000000004</v>
      </c>
      <c r="O1460">
        <v>400</v>
      </c>
      <c r="P1460">
        <v>5560</v>
      </c>
      <c r="Q1460" t="s">
        <v>64</v>
      </c>
      <c r="R1460">
        <v>1</v>
      </c>
      <c r="S1460" t="s">
        <v>58</v>
      </c>
      <c r="T1460" t="s">
        <v>86</v>
      </c>
      <c r="U1460" t="str">
        <f>TRIM(CLEAN(tbl_Operations[[#This Row],[Location]]))</f>
        <v>Noida</v>
      </c>
      <c r="V1460" t="str">
        <f>TRIM(CLEAN(tbl_Operations[[#This Row],[Channel]]))</f>
        <v>Email</v>
      </c>
      <c r="W1460" t="str">
        <f t="shared" si="110"/>
        <v>Data Correction</v>
      </c>
      <c r="X1460" t="str">
        <f t="shared" si="111"/>
        <v>Operations</v>
      </c>
      <c r="Y1460" t="str">
        <f t="shared" si="112"/>
        <v>Within SLA</v>
      </c>
      <c r="Z1460" t="str">
        <f t="shared" si="113"/>
        <v>Normal</v>
      </c>
      <c r="AA1460" t="str" cm="1">
        <f t="array" ref="AA1460">_xlfn.IFS(
J1460&lt;=K1460*0.5,"Excellent",
J1460&lt;=K1460,"Good",
J1460&lt;=K1460*1.5,"At Risk",
TRUE,"Critical"
)</f>
        <v>Good</v>
      </c>
      <c r="AB1460" t="str">
        <f t="shared" si="114"/>
        <v>No Rework</v>
      </c>
    </row>
    <row r="1461" spans="1:28" x14ac:dyDescent="0.3">
      <c r="A1461" t="s">
        <v>1543</v>
      </c>
      <c r="B1461" s="1">
        <v>45817</v>
      </c>
      <c r="C1461" t="s">
        <v>40</v>
      </c>
      <c r="D1461" t="s">
        <v>47</v>
      </c>
      <c r="E1461" t="s">
        <v>70</v>
      </c>
      <c r="F1461" t="s">
        <v>24</v>
      </c>
      <c r="G1461" t="s">
        <v>42</v>
      </c>
      <c r="H1461" t="s">
        <v>50</v>
      </c>
      <c r="I1461" t="s">
        <v>27</v>
      </c>
      <c r="J1461">
        <v>23.7</v>
      </c>
      <c r="K1461">
        <v>24</v>
      </c>
      <c r="L1461" t="s">
        <v>28</v>
      </c>
      <c r="M1461">
        <v>0</v>
      </c>
      <c r="N1461">
        <v>4.5999999999999996</v>
      </c>
      <c r="O1461">
        <v>280</v>
      </c>
      <c r="P1461">
        <v>6636</v>
      </c>
      <c r="Q1461" t="s">
        <v>29</v>
      </c>
      <c r="R1461">
        <v>6</v>
      </c>
      <c r="S1461" t="s">
        <v>30</v>
      </c>
      <c r="T1461" t="s">
        <v>31</v>
      </c>
      <c r="U1461" t="str">
        <f>TRIM(CLEAN(tbl_Operations[[#This Row],[Location]]))</f>
        <v>Gurugram</v>
      </c>
      <c r="V1461" t="str">
        <f>TRIM(CLEAN(tbl_Operations[[#This Row],[Channel]]))</f>
        <v>Portal</v>
      </c>
      <c r="W1461" t="str">
        <f t="shared" si="110"/>
        <v>Data Correction</v>
      </c>
      <c r="X1461" t="str">
        <f t="shared" si="111"/>
        <v>Procurement</v>
      </c>
      <c r="Y1461" t="str">
        <f t="shared" si="112"/>
        <v>Within SLA</v>
      </c>
      <c r="Z1461" t="str">
        <f t="shared" si="113"/>
        <v>Normal</v>
      </c>
      <c r="AA1461" t="str" cm="1">
        <f t="array" ref="AA1461">_xlfn.IFS(
J1461&lt;=K1461*0.5,"Excellent",
J1461&lt;=K1461,"Good",
J1461&lt;=K1461*1.5,"At Risk",
TRUE,"Critical"
)</f>
        <v>Good</v>
      </c>
      <c r="AB1461" t="str">
        <f t="shared" si="114"/>
        <v>No Rework</v>
      </c>
    </row>
    <row r="1462" spans="1:28" x14ac:dyDescent="0.3">
      <c r="A1462" t="s">
        <v>1544</v>
      </c>
      <c r="B1462" s="1">
        <v>45966</v>
      </c>
      <c r="C1462" t="s">
        <v>91</v>
      </c>
      <c r="D1462" t="s">
        <v>55</v>
      </c>
      <c r="E1462" t="s">
        <v>78</v>
      </c>
      <c r="F1462" t="s">
        <v>61</v>
      </c>
      <c r="G1462" t="s">
        <v>62</v>
      </c>
      <c r="H1462" t="s">
        <v>66</v>
      </c>
      <c r="I1462" t="s">
        <v>101</v>
      </c>
      <c r="J1462">
        <v>8.6999999999999993</v>
      </c>
      <c r="K1462">
        <v>12</v>
      </c>
      <c r="L1462" t="s">
        <v>28</v>
      </c>
      <c r="M1462">
        <v>2</v>
      </c>
      <c r="N1462">
        <v>4.5999999999999996</v>
      </c>
      <c r="O1462">
        <v>400</v>
      </c>
      <c r="P1462">
        <v>3480</v>
      </c>
      <c r="Q1462" t="s">
        <v>67</v>
      </c>
      <c r="R1462">
        <v>11</v>
      </c>
      <c r="S1462" t="s">
        <v>52</v>
      </c>
      <c r="T1462" t="s">
        <v>86</v>
      </c>
      <c r="U1462" t="str">
        <f>TRIM(CLEAN(tbl_Operations[[#This Row],[Location]]))</f>
        <v>Hyderabad</v>
      </c>
      <c r="V1462" t="str">
        <f>TRIM(CLEAN(tbl_Operations[[#This Row],[Channel]]))</f>
        <v>Teams</v>
      </c>
      <c r="W1462" t="str">
        <f t="shared" si="110"/>
        <v>Access Request</v>
      </c>
      <c r="X1462" t="str">
        <f t="shared" si="111"/>
        <v>Operations</v>
      </c>
      <c r="Y1462" t="str">
        <f t="shared" si="112"/>
        <v>Within SLA</v>
      </c>
      <c r="Z1462" t="str">
        <f t="shared" si="113"/>
        <v>Normal</v>
      </c>
      <c r="AA1462" t="str" cm="1">
        <f t="array" ref="AA1462">_xlfn.IFS(
J1462&lt;=K1462*0.5,"Excellent",
J1462&lt;=K1462,"Good",
J1462&lt;=K1462*1.5,"At Risk",
TRUE,"Critical"
)</f>
        <v>Good</v>
      </c>
      <c r="AB1462" t="str">
        <f t="shared" si="114"/>
        <v>Reworked</v>
      </c>
    </row>
    <row r="1463" spans="1:28" x14ac:dyDescent="0.3">
      <c r="A1463" t="s">
        <v>1545</v>
      </c>
      <c r="B1463" s="1">
        <v>45988</v>
      </c>
      <c r="C1463" t="s">
        <v>95</v>
      </c>
      <c r="D1463" t="s">
        <v>60</v>
      </c>
      <c r="E1463" t="s">
        <v>56</v>
      </c>
      <c r="F1463" t="s">
        <v>49</v>
      </c>
      <c r="G1463" t="s">
        <v>42</v>
      </c>
      <c r="H1463" t="s">
        <v>75</v>
      </c>
      <c r="I1463" t="s">
        <v>27</v>
      </c>
      <c r="J1463">
        <v>7.9</v>
      </c>
      <c r="K1463">
        <v>48</v>
      </c>
      <c r="L1463" t="s">
        <v>28</v>
      </c>
      <c r="M1463">
        <v>0</v>
      </c>
      <c r="N1463">
        <v>5</v>
      </c>
      <c r="O1463">
        <v>450</v>
      </c>
      <c r="P1463">
        <v>3555</v>
      </c>
      <c r="Q1463" t="s">
        <v>67</v>
      </c>
      <c r="R1463">
        <v>11</v>
      </c>
      <c r="S1463" t="s">
        <v>52</v>
      </c>
      <c r="T1463" t="s">
        <v>84</v>
      </c>
      <c r="U1463" t="str">
        <f>TRIM(CLEAN(tbl_Operations[[#This Row],[Location]]))</f>
        <v>Pune</v>
      </c>
      <c r="V1463" t="str">
        <f>TRIM(CLEAN(tbl_Operations[[#This Row],[Channel]]))</f>
        <v>Portal</v>
      </c>
      <c r="W1463" t="str">
        <f t="shared" si="110"/>
        <v>Vendor Query</v>
      </c>
      <c r="X1463" t="str">
        <f t="shared" si="111"/>
        <v>Sales</v>
      </c>
      <c r="Y1463" t="str">
        <f t="shared" si="112"/>
        <v>Within SLA</v>
      </c>
      <c r="Z1463" t="str">
        <f t="shared" si="113"/>
        <v>Normal</v>
      </c>
      <c r="AA1463" t="str" cm="1">
        <f t="array" ref="AA1463">_xlfn.IFS(
J1463&lt;=K1463*0.5,"Excellent",
J1463&lt;=K1463,"Good",
J1463&lt;=K1463*1.5,"At Risk",
TRUE,"Critical"
)</f>
        <v>Excellent</v>
      </c>
      <c r="AB1463" t="str">
        <f t="shared" si="114"/>
        <v>No Rework</v>
      </c>
    </row>
    <row r="1464" spans="1:28" x14ac:dyDescent="0.3">
      <c r="A1464" t="s">
        <v>1546</v>
      </c>
      <c r="B1464" s="1">
        <v>45826</v>
      </c>
      <c r="C1464" t="s">
        <v>54</v>
      </c>
      <c r="D1464" t="s">
        <v>22</v>
      </c>
      <c r="E1464" t="s">
        <v>70</v>
      </c>
      <c r="F1464" t="s">
        <v>49</v>
      </c>
      <c r="G1464" t="s">
        <v>62</v>
      </c>
      <c r="H1464" t="s">
        <v>75</v>
      </c>
      <c r="I1464" t="s">
        <v>88</v>
      </c>
      <c r="J1464">
        <v>18.2</v>
      </c>
      <c r="K1464">
        <v>48</v>
      </c>
      <c r="L1464" t="s">
        <v>28</v>
      </c>
      <c r="M1464">
        <v>1</v>
      </c>
      <c r="N1464">
        <v>3.9</v>
      </c>
      <c r="O1464">
        <v>350</v>
      </c>
      <c r="P1464">
        <v>6370</v>
      </c>
      <c r="Q1464" t="s">
        <v>29</v>
      </c>
      <c r="R1464">
        <v>6</v>
      </c>
      <c r="S1464" t="s">
        <v>30</v>
      </c>
      <c r="T1464" t="s">
        <v>86</v>
      </c>
      <c r="U1464" t="str">
        <f>TRIM(CLEAN(tbl_Operations[[#This Row],[Location]]))</f>
        <v>Noida</v>
      </c>
      <c r="V1464" t="str">
        <f>TRIM(CLEAN(tbl_Operations[[#This Row],[Channel]]))</f>
        <v>Teams</v>
      </c>
      <c r="W1464" t="str">
        <f t="shared" si="110"/>
        <v>Data Correction</v>
      </c>
      <c r="X1464" t="str">
        <f t="shared" si="111"/>
        <v>Hr</v>
      </c>
      <c r="Y1464" t="str">
        <f t="shared" si="112"/>
        <v>Within SLA</v>
      </c>
      <c r="Z1464" t="str">
        <f t="shared" si="113"/>
        <v>Normal</v>
      </c>
      <c r="AA1464" t="str" cm="1">
        <f t="array" ref="AA1464">_xlfn.IFS(
J1464&lt;=K1464*0.5,"Excellent",
J1464&lt;=K1464,"Good",
J1464&lt;=K1464*1.5,"At Risk",
TRUE,"Critical"
)</f>
        <v>Excellent</v>
      </c>
      <c r="AB1464" t="str">
        <f t="shared" si="114"/>
        <v>Reworked</v>
      </c>
    </row>
    <row r="1465" spans="1:28" x14ac:dyDescent="0.3">
      <c r="A1465" t="s">
        <v>1547</v>
      </c>
      <c r="B1465" s="1">
        <v>45967</v>
      </c>
      <c r="C1465" t="s">
        <v>54</v>
      </c>
      <c r="D1465" t="s">
        <v>60</v>
      </c>
      <c r="E1465" t="s">
        <v>92</v>
      </c>
      <c r="F1465" t="s">
        <v>61</v>
      </c>
      <c r="G1465" t="s">
        <v>25</v>
      </c>
      <c r="H1465" t="s">
        <v>66</v>
      </c>
      <c r="I1465" t="s">
        <v>27</v>
      </c>
      <c r="J1465">
        <v>9.5</v>
      </c>
      <c r="K1465">
        <v>12</v>
      </c>
      <c r="L1465" t="s">
        <v>28</v>
      </c>
      <c r="M1465">
        <v>2</v>
      </c>
      <c r="N1465">
        <v>3.8</v>
      </c>
      <c r="O1465">
        <v>400</v>
      </c>
      <c r="P1465">
        <v>3800</v>
      </c>
      <c r="Q1465" t="s">
        <v>67</v>
      </c>
      <c r="R1465">
        <v>11</v>
      </c>
      <c r="S1465" t="s">
        <v>52</v>
      </c>
      <c r="T1465" t="s">
        <v>84</v>
      </c>
      <c r="U1465" t="str">
        <f>TRIM(CLEAN(tbl_Operations[[#This Row],[Location]]))</f>
        <v>Pune</v>
      </c>
      <c r="V1465" t="str">
        <f>TRIM(CLEAN(tbl_Operations[[#This Row],[Channel]]))</f>
        <v>Email</v>
      </c>
      <c r="W1465" t="str">
        <f t="shared" si="110"/>
        <v>Report Request</v>
      </c>
      <c r="X1465" t="str">
        <f t="shared" si="111"/>
        <v>Hr</v>
      </c>
      <c r="Y1465" t="str">
        <f t="shared" si="112"/>
        <v>Within SLA</v>
      </c>
      <c r="Z1465" t="str">
        <f t="shared" si="113"/>
        <v>Normal</v>
      </c>
      <c r="AA1465" t="str" cm="1">
        <f t="array" ref="AA1465">_xlfn.IFS(
J1465&lt;=K1465*0.5,"Excellent",
J1465&lt;=K1465,"Good",
J1465&lt;=K1465*1.5,"At Risk",
TRUE,"Critical"
)</f>
        <v>Good</v>
      </c>
      <c r="AB1465" t="str">
        <f t="shared" si="114"/>
        <v>Reworked</v>
      </c>
    </row>
    <row r="1466" spans="1:28" x14ac:dyDescent="0.3">
      <c r="A1466" t="s">
        <v>1548</v>
      </c>
      <c r="B1466" s="1">
        <v>45690</v>
      </c>
      <c r="C1466" t="s">
        <v>21</v>
      </c>
      <c r="D1466" t="s">
        <v>34</v>
      </c>
      <c r="E1466" t="s">
        <v>56</v>
      </c>
      <c r="F1466" t="s">
        <v>49</v>
      </c>
      <c r="G1466" t="s">
        <v>25</v>
      </c>
      <c r="H1466" t="s">
        <v>75</v>
      </c>
      <c r="I1466" t="s">
        <v>27</v>
      </c>
      <c r="J1466">
        <v>27.1</v>
      </c>
      <c r="K1466">
        <v>48</v>
      </c>
      <c r="L1466" t="s">
        <v>28</v>
      </c>
      <c r="M1466">
        <v>0</v>
      </c>
      <c r="N1466">
        <v>4.0999999999999996</v>
      </c>
      <c r="O1466">
        <v>320</v>
      </c>
      <c r="P1466">
        <v>8672</v>
      </c>
      <c r="Q1466" t="s">
        <v>57</v>
      </c>
      <c r="R1466">
        <v>2</v>
      </c>
      <c r="S1466" t="s">
        <v>58</v>
      </c>
      <c r="T1466" t="s">
        <v>102</v>
      </c>
      <c r="U1466" t="str">
        <f>TRIM(CLEAN(tbl_Operations[[#This Row],[Location]]))</f>
        <v>Mumbai</v>
      </c>
      <c r="V1466" t="str">
        <f>TRIM(CLEAN(tbl_Operations[[#This Row],[Channel]]))</f>
        <v>Email</v>
      </c>
      <c r="W1466" t="str">
        <f t="shared" si="110"/>
        <v>Vendor Query</v>
      </c>
      <c r="X1466" t="str">
        <f t="shared" si="111"/>
        <v>Customer Support</v>
      </c>
      <c r="Y1466" t="str">
        <f t="shared" si="112"/>
        <v>Within SLA</v>
      </c>
      <c r="Z1466" t="str">
        <f t="shared" si="113"/>
        <v>Normal</v>
      </c>
      <c r="AA1466" t="str" cm="1">
        <f t="array" ref="AA1466">_xlfn.IFS(
J1466&lt;=K1466*0.5,"Excellent",
J1466&lt;=K1466,"Good",
J1466&lt;=K1466*1.5,"At Risk",
TRUE,"Critical"
)</f>
        <v>Good</v>
      </c>
      <c r="AB1466" t="str">
        <f t="shared" si="114"/>
        <v>No Rework</v>
      </c>
    </row>
    <row r="1467" spans="1:28" x14ac:dyDescent="0.3">
      <c r="A1467" t="s">
        <v>1549</v>
      </c>
      <c r="B1467" s="1">
        <v>45702</v>
      </c>
      <c r="C1467" t="s">
        <v>91</v>
      </c>
      <c r="D1467" t="s">
        <v>55</v>
      </c>
      <c r="E1467" t="s">
        <v>74</v>
      </c>
      <c r="F1467" t="s">
        <v>61</v>
      </c>
      <c r="G1467" t="s">
        <v>25</v>
      </c>
      <c r="H1467" t="s">
        <v>43</v>
      </c>
      <c r="I1467" t="s">
        <v>27</v>
      </c>
      <c r="J1467">
        <v>5.4</v>
      </c>
      <c r="K1467">
        <v>12</v>
      </c>
      <c r="L1467" t="s">
        <v>28</v>
      </c>
      <c r="M1467">
        <v>0</v>
      </c>
      <c r="N1467">
        <v>4.7</v>
      </c>
      <c r="O1467">
        <v>450</v>
      </c>
      <c r="P1467">
        <v>2430</v>
      </c>
      <c r="Q1467" t="s">
        <v>57</v>
      </c>
      <c r="R1467">
        <v>2</v>
      </c>
      <c r="S1467" t="s">
        <v>58</v>
      </c>
      <c r="T1467" t="s">
        <v>45</v>
      </c>
      <c r="U1467" t="str">
        <f>TRIM(CLEAN(tbl_Operations[[#This Row],[Location]]))</f>
        <v>Hyderabad</v>
      </c>
      <c r="V1467" t="str">
        <f>TRIM(CLEAN(tbl_Operations[[#This Row],[Channel]]))</f>
        <v>Email</v>
      </c>
      <c r="W1467" t="str">
        <f t="shared" si="110"/>
        <v>System Issue</v>
      </c>
      <c r="X1467" t="str">
        <f t="shared" si="111"/>
        <v>Operations</v>
      </c>
      <c r="Y1467" t="str">
        <f t="shared" si="112"/>
        <v>Within SLA</v>
      </c>
      <c r="Z1467" t="str">
        <f t="shared" si="113"/>
        <v>Normal</v>
      </c>
      <c r="AA1467" t="str" cm="1">
        <f t="array" ref="AA1467">_xlfn.IFS(
J1467&lt;=K1467*0.5,"Excellent",
J1467&lt;=K1467,"Good",
J1467&lt;=K1467*1.5,"At Risk",
TRUE,"Critical"
)</f>
        <v>Excellent</v>
      </c>
      <c r="AB1467" t="str">
        <f t="shared" si="114"/>
        <v>No Rework</v>
      </c>
    </row>
    <row r="1468" spans="1:28" x14ac:dyDescent="0.3">
      <c r="A1468" t="s">
        <v>1550</v>
      </c>
      <c r="B1468" s="1">
        <v>45872</v>
      </c>
      <c r="C1468" t="s">
        <v>95</v>
      </c>
      <c r="D1468" t="s">
        <v>73</v>
      </c>
      <c r="E1468" t="s">
        <v>70</v>
      </c>
      <c r="F1468" t="s">
        <v>61</v>
      </c>
      <c r="G1468" t="s">
        <v>42</v>
      </c>
      <c r="H1468" t="s">
        <v>50</v>
      </c>
      <c r="I1468" t="s">
        <v>27</v>
      </c>
      <c r="J1468">
        <v>6.2</v>
      </c>
      <c r="K1468">
        <v>12</v>
      </c>
      <c r="L1468" t="s">
        <v>28</v>
      </c>
      <c r="M1468">
        <v>0</v>
      </c>
      <c r="N1468">
        <v>4.9000000000000004</v>
      </c>
      <c r="O1468">
        <v>400</v>
      </c>
      <c r="P1468">
        <v>2480</v>
      </c>
      <c r="Q1468" t="s">
        <v>36</v>
      </c>
      <c r="R1468">
        <v>8</v>
      </c>
      <c r="S1468" t="s">
        <v>37</v>
      </c>
      <c r="T1468" t="s">
        <v>102</v>
      </c>
      <c r="U1468" t="str">
        <f>TRIM(CLEAN(tbl_Operations[[#This Row],[Location]]))</f>
        <v>Chennai</v>
      </c>
      <c r="V1468" t="str">
        <f>TRIM(CLEAN(tbl_Operations[[#This Row],[Channel]]))</f>
        <v>Portal</v>
      </c>
      <c r="W1468" t="str">
        <f t="shared" si="110"/>
        <v>Data Correction</v>
      </c>
      <c r="X1468" t="str">
        <f t="shared" si="111"/>
        <v>Sales</v>
      </c>
      <c r="Y1468" t="str">
        <f t="shared" si="112"/>
        <v>Within SLA</v>
      </c>
      <c r="Z1468" t="str">
        <f t="shared" si="113"/>
        <v>Normal</v>
      </c>
      <c r="AA1468" t="str" cm="1">
        <f t="array" ref="AA1468">_xlfn.IFS(
J1468&lt;=K1468*0.5,"Excellent",
J1468&lt;=K1468,"Good",
J1468&lt;=K1468*1.5,"At Risk",
TRUE,"Critical"
)</f>
        <v>Good</v>
      </c>
      <c r="AB1468" t="str">
        <f t="shared" si="114"/>
        <v>No Rework</v>
      </c>
    </row>
    <row r="1469" spans="1:28" x14ac:dyDescent="0.3">
      <c r="A1469" t="s">
        <v>1551</v>
      </c>
      <c r="B1469" s="1">
        <v>45748</v>
      </c>
      <c r="C1469" t="s">
        <v>33</v>
      </c>
      <c r="D1469" t="s">
        <v>5094</v>
      </c>
      <c r="E1469" t="s">
        <v>56</v>
      </c>
      <c r="F1469" t="s">
        <v>49</v>
      </c>
      <c r="G1469" t="s">
        <v>42</v>
      </c>
      <c r="H1469" t="s">
        <v>75</v>
      </c>
      <c r="I1469" t="s">
        <v>27</v>
      </c>
      <c r="J1469">
        <v>19.5</v>
      </c>
      <c r="K1469">
        <v>48</v>
      </c>
      <c r="L1469" t="s">
        <v>28</v>
      </c>
      <c r="M1469">
        <v>0</v>
      </c>
      <c r="N1469">
        <v>4.2</v>
      </c>
      <c r="O1469">
        <v>400</v>
      </c>
      <c r="P1469">
        <v>7800</v>
      </c>
      <c r="Q1469" t="s">
        <v>89</v>
      </c>
      <c r="R1469">
        <v>4</v>
      </c>
      <c r="S1469" t="s">
        <v>30</v>
      </c>
      <c r="T1469" t="s">
        <v>38</v>
      </c>
      <c r="U1469" t="str">
        <f>TRIM(CLEAN(tbl_Operations[[#This Row],[Location]]))</f>
        <v>Unknown</v>
      </c>
      <c r="V1469" t="str">
        <f>TRIM(CLEAN(tbl_Operations[[#This Row],[Channel]]))</f>
        <v>Portal</v>
      </c>
      <c r="W1469" t="str">
        <f t="shared" si="110"/>
        <v>Vendor Query</v>
      </c>
      <c r="X1469" t="str">
        <f t="shared" si="111"/>
        <v>It</v>
      </c>
      <c r="Y1469" t="str">
        <f t="shared" si="112"/>
        <v>Within SLA</v>
      </c>
      <c r="Z1469" t="str">
        <f t="shared" si="113"/>
        <v>Normal</v>
      </c>
      <c r="AA1469" t="str" cm="1">
        <f t="array" ref="AA1469">_xlfn.IFS(
J1469&lt;=K1469*0.5,"Excellent",
J1469&lt;=K1469,"Good",
J1469&lt;=K1469*1.5,"At Risk",
TRUE,"Critical"
)</f>
        <v>Excellent</v>
      </c>
      <c r="AB1469" t="str">
        <f t="shared" si="114"/>
        <v>No Rework</v>
      </c>
    </row>
    <row r="1470" spans="1:28" x14ac:dyDescent="0.3">
      <c r="A1470" t="s">
        <v>1552</v>
      </c>
      <c r="B1470" s="1">
        <v>45682</v>
      </c>
      <c r="C1470" t="s">
        <v>91</v>
      </c>
      <c r="D1470" t="s">
        <v>22</v>
      </c>
      <c r="E1470" t="s">
        <v>70</v>
      </c>
      <c r="F1470" t="s">
        <v>24</v>
      </c>
      <c r="G1470" t="s">
        <v>42</v>
      </c>
      <c r="H1470" t="s">
        <v>66</v>
      </c>
      <c r="I1470" t="s">
        <v>27</v>
      </c>
      <c r="J1470">
        <v>18.7</v>
      </c>
      <c r="K1470">
        <v>24</v>
      </c>
      <c r="L1470" t="s">
        <v>28</v>
      </c>
      <c r="M1470">
        <v>0</v>
      </c>
      <c r="N1470">
        <v>4.5</v>
      </c>
      <c r="O1470">
        <v>350</v>
      </c>
      <c r="P1470">
        <v>6545</v>
      </c>
      <c r="Q1470" t="s">
        <v>64</v>
      </c>
      <c r="R1470">
        <v>1</v>
      </c>
      <c r="S1470" t="s">
        <v>58</v>
      </c>
      <c r="T1470" t="s">
        <v>68</v>
      </c>
      <c r="U1470" t="str">
        <f>TRIM(CLEAN(tbl_Operations[[#This Row],[Location]]))</f>
        <v>Noida</v>
      </c>
      <c r="V1470" t="str">
        <f>TRIM(CLEAN(tbl_Operations[[#This Row],[Channel]]))</f>
        <v>Portal</v>
      </c>
      <c r="W1470" t="str">
        <f t="shared" si="110"/>
        <v>Data Correction</v>
      </c>
      <c r="X1470" t="str">
        <f t="shared" si="111"/>
        <v>Operations</v>
      </c>
      <c r="Y1470" t="str">
        <f t="shared" si="112"/>
        <v>Within SLA</v>
      </c>
      <c r="Z1470" t="str">
        <f t="shared" si="113"/>
        <v>Normal</v>
      </c>
      <c r="AA1470" t="str" cm="1">
        <f t="array" ref="AA1470">_xlfn.IFS(
J1470&lt;=K1470*0.5,"Excellent",
J1470&lt;=K1470,"Good",
J1470&lt;=K1470*1.5,"At Risk",
TRUE,"Critical"
)</f>
        <v>Good</v>
      </c>
      <c r="AB1470" t="str">
        <f t="shared" si="114"/>
        <v>No Rework</v>
      </c>
    </row>
    <row r="1471" spans="1:28" x14ac:dyDescent="0.3">
      <c r="A1471" t="s">
        <v>1553</v>
      </c>
      <c r="B1471" s="1">
        <v>45854</v>
      </c>
      <c r="C1471" t="s">
        <v>33</v>
      </c>
      <c r="D1471" t="s">
        <v>22</v>
      </c>
      <c r="E1471" t="s">
        <v>23</v>
      </c>
      <c r="F1471" t="s">
        <v>49</v>
      </c>
      <c r="G1471" t="s">
        <v>25</v>
      </c>
      <c r="H1471" t="s">
        <v>43</v>
      </c>
      <c r="I1471" t="s">
        <v>27</v>
      </c>
      <c r="J1471">
        <v>12.7</v>
      </c>
      <c r="K1471">
        <v>48</v>
      </c>
      <c r="L1471" t="s">
        <v>28</v>
      </c>
      <c r="M1471">
        <v>1</v>
      </c>
      <c r="N1471">
        <v>4.2</v>
      </c>
      <c r="O1471">
        <v>320</v>
      </c>
      <c r="P1471">
        <v>4064</v>
      </c>
      <c r="Q1471" t="s">
        <v>114</v>
      </c>
      <c r="R1471">
        <v>7</v>
      </c>
      <c r="S1471" t="s">
        <v>37</v>
      </c>
      <c r="T1471" t="s">
        <v>86</v>
      </c>
      <c r="U1471" t="str">
        <f>TRIM(CLEAN(tbl_Operations[[#This Row],[Location]]))</f>
        <v>Noida</v>
      </c>
      <c r="V1471" t="str">
        <f>TRIM(CLEAN(tbl_Operations[[#This Row],[Channel]]))</f>
        <v>Email</v>
      </c>
      <c r="W1471" t="str">
        <f t="shared" si="110"/>
        <v>Invoice Query</v>
      </c>
      <c r="X1471" t="str">
        <f t="shared" si="111"/>
        <v>It</v>
      </c>
      <c r="Y1471" t="str">
        <f t="shared" si="112"/>
        <v>Within SLA</v>
      </c>
      <c r="Z1471" t="str">
        <f t="shared" si="113"/>
        <v>Normal</v>
      </c>
      <c r="AA1471" t="str" cm="1">
        <f t="array" ref="AA1471">_xlfn.IFS(
J1471&lt;=K1471*0.5,"Excellent",
J1471&lt;=K1471,"Good",
J1471&lt;=K1471*1.5,"At Risk",
TRUE,"Critical"
)</f>
        <v>Excellent</v>
      </c>
      <c r="AB1471" t="str">
        <f t="shared" si="114"/>
        <v>Reworked</v>
      </c>
    </row>
    <row r="1472" spans="1:28" x14ac:dyDescent="0.3">
      <c r="A1472" t="s">
        <v>1554</v>
      </c>
      <c r="B1472" s="1">
        <v>45793</v>
      </c>
      <c r="C1472" t="s">
        <v>91</v>
      </c>
      <c r="D1472" t="s">
        <v>41</v>
      </c>
      <c r="E1472" t="s">
        <v>92</v>
      </c>
      <c r="F1472" t="s">
        <v>49</v>
      </c>
      <c r="G1472" t="s">
        <v>81</v>
      </c>
      <c r="H1472" t="s">
        <v>66</v>
      </c>
      <c r="I1472" t="s">
        <v>27</v>
      </c>
      <c r="J1472">
        <v>4.2</v>
      </c>
      <c r="K1472">
        <v>48</v>
      </c>
      <c r="L1472" t="s">
        <v>28</v>
      </c>
      <c r="M1472">
        <v>2</v>
      </c>
      <c r="N1472">
        <v>3.6</v>
      </c>
      <c r="O1472">
        <v>350</v>
      </c>
      <c r="P1472">
        <v>1470</v>
      </c>
      <c r="Q1472" t="s">
        <v>44</v>
      </c>
      <c r="R1472">
        <v>5</v>
      </c>
      <c r="S1472" t="s">
        <v>30</v>
      </c>
      <c r="T1472" t="s">
        <v>45</v>
      </c>
      <c r="U1472" t="str">
        <f>TRIM(CLEAN(tbl_Operations[[#This Row],[Location]]))</f>
        <v>Bengaluru</v>
      </c>
      <c r="V1472" t="str">
        <f>TRIM(CLEAN(tbl_Operations[[#This Row],[Channel]]))</f>
        <v>Phone</v>
      </c>
      <c r="W1472" t="str">
        <f t="shared" si="110"/>
        <v>Report Request</v>
      </c>
      <c r="X1472" t="str">
        <f t="shared" si="111"/>
        <v>Operations</v>
      </c>
      <c r="Y1472" t="str">
        <f t="shared" si="112"/>
        <v>Within SLA</v>
      </c>
      <c r="Z1472" t="str">
        <f t="shared" si="113"/>
        <v>Normal</v>
      </c>
      <c r="AA1472" t="str" cm="1">
        <f t="array" ref="AA1472">_xlfn.IFS(
J1472&lt;=K1472*0.5,"Excellent",
J1472&lt;=K1472,"Good",
J1472&lt;=K1472*1.5,"At Risk",
TRUE,"Critical"
)</f>
        <v>Excellent</v>
      </c>
      <c r="AB1472" t="str">
        <f t="shared" si="114"/>
        <v>Reworked</v>
      </c>
    </row>
    <row r="1473" spans="1:28" x14ac:dyDescent="0.3">
      <c r="A1473" t="s">
        <v>1555</v>
      </c>
      <c r="B1473" s="1">
        <v>45746</v>
      </c>
      <c r="C1473" t="s">
        <v>54</v>
      </c>
      <c r="D1473" t="s">
        <v>55</v>
      </c>
      <c r="E1473" t="s">
        <v>70</v>
      </c>
      <c r="F1473" t="s">
        <v>49</v>
      </c>
      <c r="G1473" t="s">
        <v>42</v>
      </c>
      <c r="H1473" t="s">
        <v>26</v>
      </c>
      <c r="I1473" t="s">
        <v>27</v>
      </c>
      <c r="J1473">
        <v>14.2</v>
      </c>
      <c r="K1473">
        <v>48</v>
      </c>
      <c r="L1473" t="s">
        <v>28</v>
      </c>
      <c r="M1473">
        <v>0</v>
      </c>
      <c r="N1473">
        <v>4</v>
      </c>
      <c r="O1473">
        <v>280</v>
      </c>
      <c r="P1473">
        <v>3976</v>
      </c>
      <c r="Q1473" t="s">
        <v>79</v>
      </c>
      <c r="R1473">
        <v>3</v>
      </c>
      <c r="S1473" t="s">
        <v>58</v>
      </c>
      <c r="T1473" t="s">
        <v>102</v>
      </c>
      <c r="U1473" t="str">
        <f>TRIM(CLEAN(tbl_Operations[[#This Row],[Location]]))</f>
        <v>Hyderabad</v>
      </c>
      <c r="V1473" t="str">
        <f>TRIM(CLEAN(tbl_Operations[[#This Row],[Channel]]))</f>
        <v>Portal</v>
      </c>
      <c r="W1473" t="str">
        <f t="shared" si="110"/>
        <v>Data Correction</v>
      </c>
      <c r="X1473" t="str">
        <f t="shared" si="111"/>
        <v>Hr</v>
      </c>
      <c r="Y1473" t="str">
        <f t="shared" si="112"/>
        <v>Within SLA</v>
      </c>
      <c r="Z1473" t="str">
        <f t="shared" si="113"/>
        <v>Normal</v>
      </c>
      <c r="AA1473" t="str" cm="1">
        <f t="array" ref="AA1473">_xlfn.IFS(
J1473&lt;=K1473*0.5,"Excellent",
J1473&lt;=K1473,"Good",
J1473&lt;=K1473*1.5,"At Risk",
TRUE,"Critical"
)</f>
        <v>Excellent</v>
      </c>
      <c r="AB1473" t="str">
        <f t="shared" si="114"/>
        <v>No Rework</v>
      </c>
    </row>
    <row r="1474" spans="1:28" x14ac:dyDescent="0.3">
      <c r="A1474" t="s">
        <v>1556</v>
      </c>
      <c r="B1474" s="1">
        <v>45969</v>
      </c>
      <c r="C1474" t="s">
        <v>77</v>
      </c>
      <c r="D1474" t="s">
        <v>41</v>
      </c>
      <c r="E1474" t="s">
        <v>78</v>
      </c>
      <c r="F1474" t="s">
        <v>49</v>
      </c>
      <c r="G1474" t="s">
        <v>25</v>
      </c>
      <c r="H1474" t="s">
        <v>50</v>
      </c>
      <c r="I1474" t="s">
        <v>27</v>
      </c>
      <c r="J1474">
        <v>18.7</v>
      </c>
      <c r="K1474">
        <v>48</v>
      </c>
      <c r="L1474" t="s">
        <v>28</v>
      </c>
      <c r="M1474">
        <v>0</v>
      </c>
      <c r="N1474">
        <v>3.9</v>
      </c>
      <c r="O1474">
        <v>320</v>
      </c>
      <c r="P1474">
        <v>5984</v>
      </c>
      <c r="Q1474" t="s">
        <v>67</v>
      </c>
      <c r="R1474">
        <v>11</v>
      </c>
      <c r="S1474" t="s">
        <v>52</v>
      </c>
      <c r="T1474" t="s">
        <v>68</v>
      </c>
      <c r="U1474" t="str">
        <f>TRIM(CLEAN(tbl_Operations[[#This Row],[Location]]))</f>
        <v>Bengaluru</v>
      </c>
      <c r="V1474" t="str">
        <f>TRIM(CLEAN(tbl_Operations[[#This Row],[Channel]]))</f>
        <v>Email</v>
      </c>
      <c r="W1474" t="str">
        <f t="shared" ref="W1474:W1537" si="115">TRIM(CLEAN(E1474))</f>
        <v>Access Request</v>
      </c>
      <c r="X1474" t="str">
        <f t="shared" ref="X1474:X1537" si="116">PROPER(TRIM(CLEAN(C1474)))</f>
        <v>Finance</v>
      </c>
      <c r="Y1474" t="str">
        <f t="shared" ref="Y1474:Y1537" si="117">IF(J1474&lt;=K1474,"Within SLA","SLA Breach")</f>
        <v>Within SLA</v>
      </c>
      <c r="Z1474" t="str">
        <f t="shared" ref="Z1474:Z1537" si="118">IF(AND(F1474="Critical",Y1473="SLA Breach"),"Critical Risk","Normal")</f>
        <v>Normal</v>
      </c>
      <c r="AA1474" t="str" cm="1">
        <f t="array" ref="AA1474">_xlfn.IFS(
J1474&lt;=K1474*0.5,"Excellent",
J1474&lt;=K1474,"Good",
J1474&lt;=K1474*1.5,"At Risk",
TRUE,"Critical"
)</f>
        <v>Excellent</v>
      </c>
      <c r="AB1474" t="str">
        <f t="shared" ref="AB1474:AB1537" si="119">IF(M1474&gt;0,"Reworked","No Rework")</f>
        <v>No Rework</v>
      </c>
    </row>
    <row r="1475" spans="1:28" x14ac:dyDescent="0.3">
      <c r="A1475" t="s">
        <v>1557</v>
      </c>
      <c r="B1475" s="1">
        <v>46021</v>
      </c>
      <c r="C1475" t="s">
        <v>77</v>
      </c>
      <c r="D1475" t="s">
        <v>41</v>
      </c>
      <c r="E1475" t="s">
        <v>70</v>
      </c>
      <c r="F1475" t="s">
        <v>24</v>
      </c>
      <c r="G1475" t="s">
        <v>25</v>
      </c>
      <c r="H1475" t="s">
        <v>75</v>
      </c>
      <c r="I1475" t="s">
        <v>27</v>
      </c>
      <c r="J1475">
        <v>14.2</v>
      </c>
      <c r="K1475">
        <v>24</v>
      </c>
      <c r="L1475" t="s">
        <v>28</v>
      </c>
      <c r="M1475">
        <v>0</v>
      </c>
      <c r="N1475">
        <v>4.4000000000000004</v>
      </c>
      <c r="O1475">
        <v>280</v>
      </c>
      <c r="P1475">
        <v>3976</v>
      </c>
      <c r="Q1475" t="s">
        <v>71</v>
      </c>
      <c r="R1475">
        <v>12</v>
      </c>
      <c r="S1475" t="s">
        <v>52</v>
      </c>
      <c r="T1475" t="s">
        <v>38</v>
      </c>
      <c r="U1475" t="str">
        <f>TRIM(CLEAN(tbl_Operations[[#This Row],[Location]]))</f>
        <v>Bengaluru</v>
      </c>
      <c r="V1475" t="str">
        <f>TRIM(CLEAN(tbl_Operations[[#This Row],[Channel]]))</f>
        <v>Email</v>
      </c>
      <c r="W1475" t="str">
        <f t="shared" si="115"/>
        <v>Data Correction</v>
      </c>
      <c r="X1475" t="str">
        <f t="shared" si="116"/>
        <v>Finance</v>
      </c>
      <c r="Y1475" t="str">
        <f t="shared" si="117"/>
        <v>Within SLA</v>
      </c>
      <c r="Z1475" t="str">
        <f t="shared" si="118"/>
        <v>Normal</v>
      </c>
      <c r="AA1475" t="str" cm="1">
        <f t="array" ref="AA1475">_xlfn.IFS(
J1475&lt;=K1475*0.5,"Excellent",
J1475&lt;=K1475,"Good",
J1475&lt;=K1475*1.5,"At Risk",
TRUE,"Critical"
)</f>
        <v>Good</v>
      </c>
      <c r="AB1475" t="str">
        <f t="shared" si="119"/>
        <v>No Rework</v>
      </c>
    </row>
    <row r="1476" spans="1:28" x14ac:dyDescent="0.3">
      <c r="A1476" t="s">
        <v>1558</v>
      </c>
      <c r="B1476" s="1">
        <v>45696</v>
      </c>
      <c r="C1476" t="s">
        <v>33</v>
      </c>
      <c r="D1476" t="s">
        <v>34</v>
      </c>
      <c r="E1476" t="s">
        <v>48</v>
      </c>
      <c r="F1476" t="s">
        <v>49</v>
      </c>
      <c r="G1476" t="s">
        <v>25</v>
      </c>
      <c r="H1476" t="s">
        <v>75</v>
      </c>
      <c r="I1476" t="s">
        <v>27</v>
      </c>
      <c r="J1476">
        <v>5</v>
      </c>
      <c r="K1476">
        <v>48</v>
      </c>
      <c r="L1476" t="s">
        <v>28</v>
      </c>
      <c r="M1476">
        <v>0</v>
      </c>
      <c r="N1476">
        <v>4.7</v>
      </c>
      <c r="O1476">
        <v>400</v>
      </c>
      <c r="P1476">
        <v>2000</v>
      </c>
      <c r="Q1476" t="s">
        <v>57</v>
      </c>
      <c r="R1476">
        <v>2</v>
      </c>
      <c r="S1476" t="s">
        <v>58</v>
      </c>
      <c r="T1476" t="s">
        <v>68</v>
      </c>
      <c r="U1476" t="str">
        <f>TRIM(CLEAN(tbl_Operations[[#This Row],[Location]]))</f>
        <v>Mumbai</v>
      </c>
      <c r="V1476" t="str">
        <f>TRIM(CLEAN(tbl_Operations[[#This Row],[Channel]]))</f>
        <v>Email</v>
      </c>
      <c r="W1476" t="str">
        <f t="shared" si="115"/>
        <v>Compliance Request</v>
      </c>
      <c r="X1476" t="str">
        <f t="shared" si="116"/>
        <v>It</v>
      </c>
      <c r="Y1476" t="str">
        <f t="shared" si="117"/>
        <v>Within SLA</v>
      </c>
      <c r="Z1476" t="str">
        <f t="shared" si="118"/>
        <v>Normal</v>
      </c>
      <c r="AA1476" t="str" cm="1">
        <f t="array" ref="AA1476">_xlfn.IFS(
J1476&lt;=K1476*0.5,"Excellent",
J1476&lt;=K1476,"Good",
J1476&lt;=K1476*1.5,"At Risk",
TRUE,"Critical"
)</f>
        <v>Excellent</v>
      </c>
      <c r="AB1476" t="str">
        <f t="shared" si="119"/>
        <v>No Rework</v>
      </c>
    </row>
    <row r="1477" spans="1:28" x14ac:dyDescent="0.3">
      <c r="A1477" t="s">
        <v>1559</v>
      </c>
      <c r="B1477" s="1">
        <v>45760</v>
      </c>
      <c r="C1477" t="s">
        <v>33</v>
      </c>
      <c r="D1477" t="s">
        <v>34</v>
      </c>
      <c r="E1477" t="s">
        <v>35</v>
      </c>
      <c r="F1477" t="s">
        <v>24</v>
      </c>
      <c r="G1477" t="s">
        <v>25</v>
      </c>
      <c r="H1477" t="s">
        <v>66</v>
      </c>
      <c r="I1477" t="s">
        <v>27</v>
      </c>
      <c r="J1477">
        <v>5.3</v>
      </c>
      <c r="K1477">
        <v>24</v>
      </c>
      <c r="L1477" t="s">
        <v>28</v>
      </c>
      <c r="M1477">
        <v>0</v>
      </c>
      <c r="N1477">
        <v>4.8</v>
      </c>
      <c r="O1477">
        <v>350</v>
      </c>
      <c r="P1477">
        <v>1855</v>
      </c>
      <c r="Q1477" t="s">
        <v>89</v>
      </c>
      <c r="R1477">
        <v>4</v>
      </c>
      <c r="S1477" t="s">
        <v>30</v>
      </c>
      <c r="T1477" t="s">
        <v>102</v>
      </c>
      <c r="U1477" t="str">
        <f>TRIM(CLEAN(tbl_Operations[[#This Row],[Location]]))</f>
        <v>Mumbai</v>
      </c>
      <c r="V1477" t="str">
        <f>TRIM(CLEAN(tbl_Operations[[#This Row],[Channel]]))</f>
        <v>Email</v>
      </c>
      <c r="W1477" t="str">
        <f t="shared" si="115"/>
        <v>Employee Query</v>
      </c>
      <c r="X1477" t="str">
        <f t="shared" si="116"/>
        <v>It</v>
      </c>
      <c r="Y1477" t="str">
        <f t="shared" si="117"/>
        <v>Within SLA</v>
      </c>
      <c r="Z1477" t="str">
        <f t="shared" si="118"/>
        <v>Normal</v>
      </c>
      <c r="AA1477" t="str" cm="1">
        <f t="array" ref="AA1477">_xlfn.IFS(
J1477&lt;=K1477*0.5,"Excellent",
J1477&lt;=K1477,"Good",
J1477&lt;=K1477*1.5,"At Risk",
TRUE,"Critical"
)</f>
        <v>Excellent</v>
      </c>
      <c r="AB1477" t="str">
        <f t="shared" si="119"/>
        <v>No Rework</v>
      </c>
    </row>
    <row r="1478" spans="1:28" x14ac:dyDescent="0.3">
      <c r="A1478" t="s">
        <v>1560</v>
      </c>
      <c r="B1478" s="1">
        <v>45918</v>
      </c>
      <c r="C1478" t="s">
        <v>91</v>
      </c>
      <c r="D1478" t="s">
        <v>73</v>
      </c>
      <c r="E1478" t="s">
        <v>35</v>
      </c>
      <c r="F1478" t="s">
        <v>61</v>
      </c>
      <c r="G1478" t="s">
        <v>25</v>
      </c>
      <c r="H1478" t="s">
        <v>26</v>
      </c>
      <c r="I1478" t="s">
        <v>27</v>
      </c>
      <c r="J1478">
        <v>19.399999999999999</v>
      </c>
      <c r="K1478">
        <v>12</v>
      </c>
      <c r="L1478" t="s">
        <v>63</v>
      </c>
      <c r="M1478">
        <v>0</v>
      </c>
      <c r="N1478">
        <v>4.5</v>
      </c>
      <c r="O1478">
        <v>280</v>
      </c>
      <c r="P1478">
        <v>5432</v>
      </c>
      <c r="Q1478" t="s">
        <v>83</v>
      </c>
      <c r="R1478">
        <v>9</v>
      </c>
      <c r="S1478" t="s">
        <v>37</v>
      </c>
      <c r="T1478" t="s">
        <v>84</v>
      </c>
      <c r="U1478" t="str">
        <f>TRIM(CLEAN(tbl_Operations[[#This Row],[Location]]))</f>
        <v>Chennai</v>
      </c>
      <c r="V1478" t="str">
        <f>TRIM(CLEAN(tbl_Operations[[#This Row],[Channel]]))</f>
        <v>Email</v>
      </c>
      <c r="W1478" t="str">
        <f t="shared" si="115"/>
        <v>Employee Query</v>
      </c>
      <c r="X1478" t="str">
        <f t="shared" si="116"/>
        <v>Operations</v>
      </c>
      <c r="Y1478" t="str">
        <f t="shared" si="117"/>
        <v>SLA Breach</v>
      </c>
      <c r="Z1478" t="str">
        <f t="shared" si="118"/>
        <v>Normal</v>
      </c>
      <c r="AA1478" t="str" cm="1">
        <f t="array" ref="AA1478">_xlfn.IFS(
J1478&lt;=K1478*0.5,"Excellent",
J1478&lt;=K1478,"Good",
J1478&lt;=K1478*1.5,"At Risk",
TRUE,"Critical"
)</f>
        <v>Critical</v>
      </c>
      <c r="AB1478" t="str">
        <f t="shared" si="119"/>
        <v>No Rework</v>
      </c>
    </row>
    <row r="1479" spans="1:28" x14ac:dyDescent="0.3">
      <c r="A1479" t="s">
        <v>1561</v>
      </c>
      <c r="B1479" s="1">
        <v>45830</v>
      </c>
      <c r="C1479" t="s">
        <v>40</v>
      </c>
      <c r="D1479" t="s">
        <v>55</v>
      </c>
      <c r="E1479" t="s">
        <v>74</v>
      </c>
      <c r="F1479" t="s">
        <v>24</v>
      </c>
      <c r="G1479" t="s">
        <v>25</v>
      </c>
      <c r="H1479" t="s">
        <v>26</v>
      </c>
      <c r="I1479" t="s">
        <v>27</v>
      </c>
      <c r="J1479">
        <v>9.6999999999999993</v>
      </c>
      <c r="K1479">
        <v>24</v>
      </c>
      <c r="L1479" t="s">
        <v>28</v>
      </c>
      <c r="M1479">
        <v>0</v>
      </c>
      <c r="N1479">
        <v>5</v>
      </c>
      <c r="O1479">
        <v>450</v>
      </c>
      <c r="P1479">
        <v>4365</v>
      </c>
      <c r="Q1479" t="s">
        <v>29</v>
      </c>
      <c r="R1479">
        <v>6</v>
      </c>
      <c r="S1479" t="s">
        <v>30</v>
      </c>
      <c r="T1479" t="s">
        <v>102</v>
      </c>
      <c r="U1479" t="str">
        <f>TRIM(CLEAN(tbl_Operations[[#This Row],[Location]]))</f>
        <v>Hyderabad</v>
      </c>
      <c r="V1479" t="str">
        <f>TRIM(CLEAN(tbl_Operations[[#This Row],[Channel]]))</f>
        <v>Email</v>
      </c>
      <c r="W1479" t="str">
        <f t="shared" si="115"/>
        <v>System Issue</v>
      </c>
      <c r="X1479" t="str">
        <f t="shared" si="116"/>
        <v>Procurement</v>
      </c>
      <c r="Y1479" t="str">
        <f t="shared" si="117"/>
        <v>Within SLA</v>
      </c>
      <c r="Z1479" t="str">
        <f t="shared" si="118"/>
        <v>Normal</v>
      </c>
      <c r="AA1479" t="str" cm="1">
        <f t="array" ref="AA1479">_xlfn.IFS(
J1479&lt;=K1479*0.5,"Excellent",
J1479&lt;=K1479,"Good",
J1479&lt;=K1479*1.5,"At Risk",
TRUE,"Critical"
)</f>
        <v>Excellent</v>
      </c>
      <c r="AB1479" t="str">
        <f t="shared" si="119"/>
        <v>No Rework</v>
      </c>
    </row>
    <row r="1480" spans="1:28" x14ac:dyDescent="0.3">
      <c r="A1480" t="s">
        <v>1562</v>
      </c>
      <c r="B1480" s="1">
        <v>45712</v>
      </c>
      <c r="C1480" t="s">
        <v>54</v>
      </c>
      <c r="D1480" t="s">
        <v>22</v>
      </c>
      <c r="E1480" t="s">
        <v>78</v>
      </c>
      <c r="F1480" t="s">
        <v>24</v>
      </c>
      <c r="G1480" t="s">
        <v>62</v>
      </c>
      <c r="H1480" t="s">
        <v>26</v>
      </c>
      <c r="I1480" t="s">
        <v>27</v>
      </c>
      <c r="J1480">
        <v>11.5</v>
      </c>
      <c r="K1480">
        <v>24</v>
      </c>
      <c r="L1480" t="s">
        <v>28</v>
      </c>
      <c r="M1480">
        <v>0</v>
      </c>
      <c r="N1480">
        <v>5</v>
      </c>
      <c r="O1480">
        <v>400</v>
      </c>
      <c r="P1480">
        <v>4600</v>
      </c>
      <c r="Q1480" t="s">
        <v>57</v>
      </c>
      <c r="R1480">
        <v>2</v>
      </c>
      <c r="S1480" t="s">
        <v>58</v>
      </c>
      <c r="T1480" t="s">
        <v>31</v>
      </c>
      <c r="U1480" t="str">
        <f>TRIM(CLEAN(tbl_Operations[[#This Row],[Location]]))</f>
        <v>Noida</v>
      </c>
      <c r="V1480" t="str">
        <f>TRIM(CLEAN(tbl_Operations[[#This Row],[Channel]]))</f>
        <v>Teams</v>
      </c>
      <c r="W1480" t="str">
        <f t="shared" si="115"/>
        <v>Access Request</v>
      </c>
      <c r="X1480" t="str">
        <f t="shared" si="116"/>
        <v>Hr</v>
      </c>
      <c r="Y1480" t="str">
        <f t="shared" si="117"/>
        <v>Within SLA</v>
      </c>
      <c r="Z1480" t="str">
        <f t="shared" si="118"/>
        <v>Normal</v>
      </c>
      <c r="AA1480" t="str" cm="1">
        <f t="array" ref="AA1480">_xlfn.IFS(
J1480&lt;=K1480*0.5,"Excellent",
J1480&lt;=K1480,"Good",
J1480&lt;=K1480*1.5,"At Risk",
TRUE,"Critical"
)</f>
        <v>Excellent</v>
      </c>
      <c r="AB1480" t="str">
        <f t="shared" si="119"/>
        <v>No Rework</v>
      </c>
    </row>
    <row r="1481" spans="1:28" x14ac:dyDescent="0.3">
      <c r="A1481" t="s">
        <v>1563</v>
      </c>
      <c r="B1481" s="1">
        <v>45774</v>
      </c>
      <c r="C1481" t="s">
        <v>21</v>
      </c>
      <c r="D1481" t="s">
        <v>47</v>
      </c>
      <c r="E1481" t="s">
        <v>70</v>
      </c>
      <c r="F1481" t="s">
        <v>49</v>
      </c>
      <c r="G1481" t="s">
        <v>25</v>
      </c>
      <c r="H1481" t="s">
        <v>50</v>
      </c>
      <c r="I1481" t="s">
        <v>27</v>
      </c>
      <c r="J1481">
        <v>5.4</v>
      </c>
      <c r="K1481">
        <v>48</v>
      </c>
      <c r="L1481" t="s">
        <v>28</v>
      </c>
      <c r="M1481">
        <v>0</v>
      </c>
      <c r="N1481">
        <v>4.7</v>
      </c>
      <c r="O1481">
        <v>350</v>
      </c>
      <c r="P1481">
        <v>1890</v>
      </c>
      <c r="Q1481" t="s">
        <v>89</v>
      </c>
      <c r="R1481">
        <v>4</v>
      </c>
      <c r="S1481" t="s">
        <v>30</v>
      </c>
      <c r="T1481" t="s">
        <v>102</v>
      </c>
      <c r="U1481" t="str">
        <f>TRIM(CLEAN(tbl_Operations[[#This Row],[Location]]))</f>
        <v>Gurugram</v>
      </c>
      <c r="V1481" t="str">
        <f>TRIM(CLEAN(tbl_Operations[[#This Row],[Channel]]))</f>
        <v>Email</v>
      </c>
      <c r="W1481" t="str">
        <f t="shared" si="115"/>
        <v>Data Correction</v>
      </c>
      <c r="X1481" t="str">
        <f t="shared" si="116"/>
        <v>Customer Support</v>
      </c>
      <c r="Y1481" t="str">
        <f t="shared" si="117"/>
        <v>Within SLA</v>
      </c>
      <c r="Z1481" t="str">
        <f t="shared" si="118"/>
        <v>Normal</v>
      </c>
      <c r="AA1481" t="str" cm="1">
        <f t="array" ref="AA1481">_xlfn.IFS(
J1481&lt;=K1481*0.5,"Excellent",
J1481&lt;=K1481,"Good",
J1481&lt;=K1481*1.5,"At Risk",
TRUE,"Critical"
)</f>
        <v>Excellent</v>
      </c>
      <c r="AB1481" t="str">
        <f t="shared" si="119"/>
        <v>No Rework</v>
      </c>
    </row>
    <row r="1482" spans="1:28" x14ac:dyDescent="0.3">
      <c r="A1482" t="s">
        <v>1564</v>
      </c>
      <c r="B1482" s="1">
        <v>45716</v>
      </c>
      <c r="C1482" t="s">
        <v>54</v>
      </c>
      <c r="D1482" t="s">
        <v>34</v>
      </c>
      <c r="E1482" t="s">
        <v>23</v>
      </c>
      <c r="F1482" t="s">
        <v>61</v>
      </c>
      <c r="G1482" t="s">
        <v>81</v>
      </c>
      <c r="H1482" t="s">
        <v>43</v>
      </c>
      <c r="I1482" t="s">
        <v>27</v>
      </c>
      <c r="J1482">
        <v>8.3000000000000007</v>
      </c>
      <c r="K1482">
        <v>12</v>
      </c>
      <c r="L1482" t="s">
        <v>28</v>
      </c>
      <c r="M1482">
        <v>0</v>
      </c>
      <c r="N1482">
        <v>5</v>
      </c>
      <c r="O1482">
        <v>280</v>
      </c>
      <c r="P1482">
        <v>2324</v>
      </c>
      <c r="Q1482" t="s">
        <v>57</v>
      </c>
      <c r="R1482">
        <v>2</v>
      </c>
      <c r="S1482" t="s">
        <v>58</v>
      </c>
      <c r="T1482" t="s">
        <v>45</v>
      </c>
      <c r="U1482" t="str">
        <f>TRIM(CLEAN(tbl_Operations[[#This Row],[Location]]))</f>
        <v>Mumbai</v>
      </c>
      <c r="V1482" t="str">
        <f>TRIM(CLEAN(tbl_Operations[[#This Row],[Channel]]))</f>
        <v>Phone</v>
      </c>
      <c r="W1482" t="str">
        <f t="shared" si="115"/>
        <v>Invoice Query</v>
      </c>
      <c r="X1482" t="str">
        <f t="shared" si="116"/>
        <v>Hr</v>
      </c>
      <c r="Y1482" t="str">
        <f t="shared" si="117"/>
        <v>Within SLA</v>
      </c>
      <c r="Z1482" t="str">
        <f t="shared" si="118"/>
        <v>Normal</v>
      </c>
      <c r="AA1482" t="str" cm="1">
        <f t="array" ref="AA1482">_xlfn.IFS(
J1482&lt;=K1482*0.5,"Excellent",
J1482&lt;=K1482,"Good",
J1482&lt;=K1482*1.5,"At Risk",
TRUE,"Critical"
)</f>
        <v>Good</v>
      </c>
      <c r="AB1482" t="str">
        <f t="shared" si="119"/>
        <v>No Rework</v>
      </c>
    </row>
    <row r="1483" spans="1:28" x14ac:dyDescent="0.3">
      <c r="A1483" t="s">
        <v>1565</v>
      </c>
      <c r="B1483" s="1">
        <v>46013</v>
      </c>
      <c r="C1483" t="s">
        <v>21</v>
      </c>
      <c r="D1483" t="s">
        <v>60</v>
      </c>
      <c r="E1483" t="s">
        <v>35</v>
      </c>
      <c r="F1483" t="s">
        <v>24</v>
      </c>
      <c r="G1483" t="s">
        <v>25</v>
      </c>
      <c r="H1483" t="s">
        <v>66</v>
      </c>
      <c r="I1483" t="s">
        <v>27</v>
      </c>
      <c r="J1483">
        <v>2.2000000000000002</v>
      </c>
      <c r="K1483">
        <v>24</v>
      </c>
      <c r="L1483" t="s">
        <v>28</v>
      </c>
      <c r="M1483">
        <v>0</v>
      </c>
      <c r="N1483">
        <v>5</v>
      </c>
      <c r="O1483">
        <v>280</v>
      </c>
      <c r="P1483">
        <v>616</v>
      </c>
      <c r="Q1483" t="s">
        <v>71</v>
      </c>
      <c r="R1483">
        <v>12</v>
      </c>
      <c r="S1483" t="s">
        <v>52</v>
      </c>
      <c r="T1483" t="s">
        <v>31</v>
      </c>
      <c r="U1483" t="str">
        <f>TRIM(CLEAN(tbl_Operations[[#This Row],[Location]]))</f>
        <v>Pune</v>
      </c>
      <c r="V1483" t="str">
        <f>TRIM(CLEAN(tbl_Operations[[#This Row],[Channel]]))</f>
        <v>Email</v>
      </c>
      <c r="W1483" t="str">
        <f t="shared" si="115"/>
        <v>Employee Query</v>
      </c>
      <c r="X1483" t="str">
        <f t="shared" si="116"/>
        <v>Customer Support</v>
      </c>
      <c r="Y1483" t="str">
        <f t="shared" si="117"/>
        <v>Within SLA</v>
      </c>
      <c r="Z1483" t="str">
        <f t="shared" si="118"/>
        <v>Normal</v>
      </c>
      <c r="AA1483" t="str" cm="1">
        <f t="array" ref="AA1483">_xlfn.IFS(
J1483&lt;=K1483*0.5,"Excellent",
J1483&lt;=K1483,"Good",
J1483&lt;=K1483*1.5,"At Risk",
TRUE,"Critical"
)</f>
        <v>Excellent</v>
      </c>
      <c r="AB1483" t="str">
        <f t="shared" si="119"/>
        <v>No Rework</v>
      </c>
    </row>
    <row r="1484" spans="1:28" x14ac:dyDescent="0.3">
      <c r="A1484" t="s">
        <v>1566</v>
      </c>
      <c r="B1484" s="1">
        <v>45735</v>
      </c>
      <c r="C1484" t="s">
        <v>21</v>
      </c>
      <c r="D1484" t="s">
        <v>41</v>
      </c>
      <c r="E1484" t="s">
        <v>35</v>
      </c>
      <c r="F1484" t="s">
        <v>146</v>
      </c>
      <c r="G1484" t="s">
        <v>62</v>
      </c>
      <c r="H1484" t="s">
        <v>26</v>
      </c>
      <c r="I1484" t="s">
        <v>27</v>
      </c>
      <c r="J1484">
        <v>19.7</v>
      </c>
      <c r="K1484">
        <v>4</v>
      </c>
      <c r="L1484" t="s">
        <v>63</v>
      </c>
      <c r="M1484">
        <v>1</v>
      </c>
      <c r="N1484">
        <v>3.8</v>
      </c>
      <c r="O1484">
        <v>400</v>
      </c>
      <c r="P1484">
        <v>7880</v>
      </c>
      <c r="Q1484" t="s">
        <v>79</v>
      </c>
      <c r="R1484">
        <v>3</v>
      </c>
      <c r="S1484" t="s">
        <v>58</v>
      </c>
      <c r="T1484" t="s">
        <v>86</v>
      </c>
      <c r="U1484" t="str">
        <f>TRIM(CLEAN(tbl_Operations[[#This Row],[Location]]))</f>
        <v>Bengaluru</v>
      </c>
      <c r="V1484" t="str">
        <f>TRIM(CLEAN(tbl_Operations[[#This Row],[Channel]]))</f>
        <v>Teams</v>
      </c>
      <c r="W1484" t="str">
        <f t="shared" si="115"/>
        <v>Employee Query</v>
      </c>
      <c r="X1484" t="str">
        <f t="shared" si="116"/>
        <v>Customer Support</v>
      </c>
      <c r="Y1484" t="str">
        <f t="shared" si="117"/>
        <v>SLA Breach</v>
      </c>
      <c r="Z1484" t="str">
        <f t="shared" si="118"/>
        <v>Normal</v>
      </c>
      <c r="AA1484" t="str" cm="1">
        <f t="array" ref="AA1484">_xlfn.IFS(
J1484&lt;=K1484*0.5,"Excellent",
J1484&lt;=K1484,"Good",
J1484&lt;=K1484*1.5,"At Risk",
TRUE,"Critical"
)</f>
        <v>Critical</v>
      </c>
      <c r="AB1484" t="str">
        <f t="shared" si="119"/>
        <v>Reworked</v>
      </c>
    </row>
    <row r="1485" spans="1:28" x14ac:dyDescent="0.3">
      <c r="A1485" t="s">
        <v>1567</v>
      </c>
      <c r="B1485" s="1">
        <v>45665</v>
      </c>
      <c r="C1485" t="s">
        <v>91</v>
      </c>
      <c r="D1485" t="s">
        <v>55</v>
      </c>
      <c r="E1485" t="s">
        <v>48</v>
      </c>
      <c r="F1485" t="s">
        <v>24</v>
      </c>
      <c r="G1485" t="s">
        <v>42</v>
      </c>
      <c r="H1485" t="s">
        <v>26</v>
      </c>
      <c r="I1485" t="s">
        <v>27</v>
      </c>
      <c r="J1485">
        <v>13.5</v>
      </c>
      <c r="K1485">
        <v>24</v>
      </c>
      <c r="L1485" t="s">
        <v>28</v>
      </c>
      <c r="M1485">
        <v>1</v>
      </c>
      <c r="N1485">
        <v>4.9000000000000004</v>
      </c>
      <c r="O1485">
        <v>400</v>
      </c>
      <c r="P1485">
        <v>5400</v>
      </c>
      <c r="Q1485" t="s">
        <v>64</v>
      </c>
      <c r="R1485">
        <v>1</v>
      </c>
      <c r="S1485" t="s">
        <v>58</v>
      </c>
      <c r="T1485" t="s">
        <v>86</v>
      </c>
      <c r="U1485" t="str">
        <f>TRIM(CLEAN(tbl_Operations[[#This Row],[Location]]))</f>
        <v>Hyderabad</v>
      </c>
      <c r="V1485" t="str">
        <f>TRIM(CLEAN(tbl_Operations[[#This Row],[Channel]]))</f>
        <v>Portal</v>
      </c>
      <c r="W1485" t="str">
        <f t="shared" si="115"/>
        <v>Compliance Request</v>
      </c>
      <c r="X1485" t="str">
        <f t="shared" si="116"/>
        <v>Operations</v>
      </c>
      <c r="Y1485" t="str">
        <f t="shared" si="117"/>
        <v>Within SLA</v>
      </c>
      <c r="Z1485" t="str">
        <f t="shared" si="118"/>
        <v>Normal</v>
      </c>
      <c r="AA1485" t="str" cm="1">
        <f t="array" ref="AA1485">_xlfn.IFS(
J1485&lt;=K1485*0.5,"Excellent",
J1485&lt;=K1485,"Good",
J1485&lt;=K1485*1.5,"At Risk",
TRUE,"Critical"
)</f>
        <v>Good</v>
      </c>
      <c r="AB1485" t="str">
        <f t="shared" si="119"/>
        <v>Reworked</v>
      </c>
    </row>
    <row r="1486" spans="1:28" x14ac:dyDescent="0.3">
      <c r="A1486" t="s">
        <v>1568</v>
      </c>
      <c r="B1486" s="1">
        <v>45874</v>
      </c>
      <c r="C1486" t="s">
        <v>33</v>
      </c>
      <c r="D1486" t="s">
        <v>22</v>
      </c>
      <c r="E1486" t="s">
        <v>92</v>
      </c>
      <c r="F1486" t="s">
        <v>24</v>
      </c>
      <c r="G1486" t="s">
        <v>25</v>
      </c>
      <c r="H1486" t="s">
        <v>66</v>
      </c>
      <c r="I1486" t="s">
        <v>27</v>
      </c>
      <c r="J1486">
        <v>6.8</v>
      </c>
      <c r="K1486">
        <v>24</v>
      </c>
      <c r="L1486" t="s">
        <v>28</v>
      </c>
      <c r="M1486">
        <v>1</v>
      </c>
      <c r="N1486">
        <v>4.5</v>
      </c>
      <c r="O1486">
        <v>350</v>
      </c>
      <c r="P1486">
        <v>2380</v>
      </c>
      <c r="Q1486" t="s">
        <v>36</v>
      </c>
      <c r="R1486">
        <v>8</v>
      </c>
      <c r="S1486" t="s">
        <v>37</v>
      </c>
      <c r="T1486" t="s">
        <v>38</v>
      </c>
      <c r="U1486" t="str">
        <f>TRIM(CLEAN(tbl_Operations[[#This Row],[Location]]))</f>
        <v>Noida</v>
      </c>
      <c r="V1486" t="str">
        <f>TRIM(CLEAN(tbl_Operations[[#This Row],[Channel]]))</f>
        <v>Email</v>
      </c>
      <c r="W1486" t="str">
        <f t="shared" si="115"/>
        <v>Report Request</v>
      </c>
      <c r="X1486" t="str">
        <f t="shared" si="116"/>
        <v>It</v>
      </c>
      <c r="Y1486" t="str">
        <f t="shared" si="117"/>
        <v>Within SLA</v>
      </c>
      <c r="Z1486" t="str">
        <f t="shared" si="118"/>
        <v>Normal</v>
      </c>
      <c r="AA1486" t="str" cm="1">
        <f t="array" ref="AA1486">_xlfn.IFS(
J1486&lt;=K1486*0.5,"Excellent",
J1486&lt;=K1486,"Good",
J1486&lt;=K1486*1.5,"At Risk",
TRUE,"Critical"
)</f>
        <v>Excellent</v>
      </c>
      <c r="AB1486" t="str">
        <f t="shared" si="119"/>
        <v>Reworked</v>
      </c>
    </row>
    <row r="1487" spans="1:28" x14ac:dyDescent="0.3">
      <c r="A1487" t="s">
        <v>1569</v>
      </c>
      <c r="B1487" s="1">
        <v>45682</v>
      </c>
      <c r="C1487" t="s">
        <v>91</v>
      </c>
      <c r="D1487" t="s">
        <v>47</v>
      </c>
      <c r="E1487" t="s">
        <v>56</v>
      </c>
      <c r="F1487" t="s">
        <v>49</v>
      </c>
      <c r="G1487" t="s">
        <v>81</v>
      </c>
      <c r="H1487" t="s">
        <v>66</v>
      </c>
      <c r="I1487" t="s">
        <v>27</v>
      </c>
      <c r="J1487">
        <v>6</v>
      </c>
      <c r="K1487">
        <v>48</v>
      </c>
      <c r="L1487" t="s">
        <v>28</v>
      </c>
      <c r="M1487">
        <v>0</v>
      </c>
      <c r="N1487">
        <v>4.9000000000000004</v>
      </c>
      <c r="O1487">
        <v>450</v>
      </c>
      <c r="P1487">
        <v>2700</v>
      </c>
      <c r="Q1487" t="s">
        <v>64</v>
      </c>
      <c r="R1487">
        <v>1</v>
      </c>
      <c r="S1487" t="s">
        <v>58</v>
      </c>
      <c r="T1487" t="s">
        <v>68</v>
      </c>
      <c r="U1487" t="str">
        <f>TRIM(CLEAN(tbl_Operations[[#This Row],[Location]]))</f>
        <v>Gurugram</v>
      </c>
      <c r="V1487" t="str">
        <f>TRIM(CLEAN(tbl_Operations[[#This Row],[Channel]]))</f>
        <v>Phone</v>
      </c>
      <c r="W1487" t="str">
        <f t="shared" si="115"/>
        <v>Vendor Query</v>
      </c>
      <c r="X1487" t="str">
        <f t="shared" si="116"/>
        <v>Operations</v>
      </c>
      <c r="Y1487" t="str">
        <f t="shared" si="117"/>
        <v>Within SLA</v>
      </c>
      <c r="Z1487" t="str">
        <f t="shared" si="118"/>
        <v>Normal</v>
      </c>
      <c r="AA1487" t="str" cm="1">
        <f t="array" ref="AA1487">_xlfn.IFS(
J1487&lt;=K1487*0.5,"Excellent",
J1487&lt;=K1487,"Good",
J1487&lt;=K1487*1.5,"At Risk",
TRUE,"Critical"
)</f>
        <v>Excellent</v>
      </c>
      <c r="AB1487" t="str">
        <f t="shared" si="119"/>
        <v>No Rework</v>
      </c>
    </row>
    <row r="1488" spans="1:28" x14ac:dyDescent="0.3">
      <c r="A1488" t="s">
        <v>1570</v>
      </c>
      <c r="B1488" s="1">
        <v>45855</v>
      </c>
      <c r="C1488" t="s">
        <v>91</v>
      </c>
      <c r="D1488" t="s">
        <v>22</v>
      </c>
      <c r="E1488" t="s">
        <v>70</v>
      </c>
      <c r="F1488" t="s">
        <v>24</v>
      </c>
      <c r="G1488" t="s">
        <v>25</v>
      </c>
      <c r="H1488" t="s">
        <v>26</v>
      </c>
      <c r="I1488" t="s">
        <v>27</v>
      </c>
      <c r="J1488">
        <v>11.4</v>
      </c>
      <c r="K1488">
        <v>24</v>
      </c>
      <c r="L1488" t="s">
        <v>28</v>
      </c>
      <c r="M1488">
        <v>1</v>
      </c>
      <c r="N1488">
        <v>4.8</v>
      </c>
      <c r="O1488">
        <v>280</v>
      </c>
      <c r="P1488">
        <v>3192</v>
      </c>
      <c r="Q1488" t="s">
        <v>114</v>
      </c>
      <c r="R1488">
        <v>7</v>
      </c>
      <c r="S1488" t="s">
        <v>37</v>
      </c>
      <c r="T1488" t="s">
        <v>84</v>
      </c>
      <c r="U1488" t="str">
        <f>TRIM(CLEAN(tbl_Operations[[#This Row],[Location]]))</f>
        <v>Noida</v>
      </c>
      <c r="V1488" t="str">
        <f>TRIM(CLEAN(tbl_Operations[[#This Row],[Channel]]))</f>
        <v>Email</v>
      </c>
      <c r="W1488" t="str">
        <f t="shared" si="115"/>
        <v>Data Correction</v>
      </c>
      <c r="X1488" t="str">
        <f t="shared" si="116"/>
        <v>Operations</v>
      </c>
      <c r="Y1488" t="str">
        <f t="shared" si="117"/>
        <v>Within SLA</v>
      </c>
      <c r="Z1488" t="str">
        <f t="shared" si="118"/>
        <v>Normal</v>
      </c>
      <c r="AA1488" t="str" cm="1">
        <f t="array" ref="AA1488">_xlfn.IFS(
J1488&lt;=K1488*0.5,"Excellent",
J1488&lt;=K1488,"Good",
J1488&lt;=K1488*1.5,"At Risk",
TRUE,"Critical"
)</f>
        <v>Excellent</v>
      </c>
      <c r="AB1488" t="str">
        <f t="shared" si="119"/>
        <v>Reworked</v>
      </c>
    </row>
    <row r="1489" spans="1:28" x14ac:dyDescent="0.3">
      <c r="A1489" t="s">
        <v>1571</v>
      </c>
      <c r="B1489" s="1">
        <v>45719</v>
      </c>
      <c r="C1489" t="s">
        <v>33</v>
      </c>
      <c r="D1489" t="s">
        <v>34</v>
      </c>
      <c r="E1489" t="s">
        <v>74</v>
      </c>
      <c r="F1489" t="s">
        <v>49</v>
      </c>
      <c r="G1489" t="s">
        <v>81</v>
      </c>
      <c r="H1489" t="s">
        <v>75</v>
      </c>
      <c r="I1489" t="s">
        <v>27</v>
      </c>
      <c r="J1489">
        <v>0.6</v>
      </c>
      <c r="K1489">
        <v>48</v>
      </c>
      <c r="L1489" t="s">
        <v>28</v>
      </c>
      <c r="M1489">
        <v>0</v>
      </c>
      <c r="N1489">
        <v>4.9000000000000004</v>
      </c>
      <c r="O1489">
        <v>400</v>
      </c>
      <c r="P1489">
        <v>240</v>
      </c>
      <c r="Q1489" t="s">
        <v>79</v>
      </c>
      <c r="R1489">
        <v>3</v>
      </c>
      <c r="S1489" t="s">
        <v>58</v>
      </c>
      <c r="T1489" t="s">
        <v>31</v>
      </c>
      <c r="U1489" t="str">
        <f>TRIM(CLEAN(tbl_Operations[[#This Row],[Location]]))</f>
        <v>Mumbai</v>
      </c>
      <c r="V1489" t="str">
        <f>TRIM(CLEAN(tbl_Operations[[#This Row],[Channel]]))</f>
        <v>Phone</v>
      </c>
      <c r="W1489" t="str">
        <f t="shared" si="115"/>
        <v>System Issue</v>
      </c>
      <c r="X1489" t="str">
        <f t="shared" si="116"/>
        <v>It</v>
      </c>
      <c r="Y1489" t="str">
        <f t="shared" si="117"/>
        <v>Within SLA</v>
      </c>
      <c r="Z1489" t="str">
        <f t="shared" si="118"/>
        <v>Normal</v>
      </c>
      <c r="AA1489" t="str" cm="1">
        <f t="array" ref="AA1489">_xlfn.IFS(
J1489&lt;=K1489*0.5,"Excellent",
J1489&lt;=K1489,"Good",
J1489&lt;=K1489*1.5,"At Risk",
TRUE,"Critical"
)</f>
        <v>Excellent</v>
      </c>
      <c r="AB1489" t="str">
        <f t="shared" si="119"/>
        <v>No Rework</v>
      </c>
    </row>
    <row r="1490" spans="1:28" x14ac:dyDescent="0.3">
      <c r="A1490" t="s">
        <v>1572</v>
      </c>
      <c r="B1490" s="1">
        <v>45877</v>
      </c>
      <c r="C1490" t="s">
        <v>77</v>
      </c>
      <c r="D1490" t="s">
        <v>47</v>
      </c>
      <c r="E1490" t="s">
        <v>74</v>
      </c>
      <c r="F1490" t="s">
        <v>49</v>
      </c>
      <c r="G1490" t="s">
        <v>42</v>
      </c>
      <c r="H1490" t="s">
        <v>43</v>
      </c>
      <c r="I1490" t="s">
        <v>27</v>
      </c>
      <c r="J1490">
        <v>12</v>
      </c>
      <c r="K1490">
        <v>48</v>
      </c>
      <c r="L1490" t="s">
        <v>28</v>
      </c>
      <c r="M1490">
        <v>0</v>
      </c>
      <c r="N1490">
        <v>4.2</v>
      </c>
      <c r="O1490">
        <v>350</v>
      </c>
      <c r="P1490">
        <v>4200</v>
      </c>
      <c r="Q1490" t="s">
        <v>36</v>
      </c>
      <c r="R1490">
        <v>8</v>
      </c>
      <c r="S1490" t="s">
        <v>37</v>
      </c>
      <c r="T1490" t="s">
        <v>45</v>
      </c>
      <c r="U1490" t="str">
        <f>TRIM(CLEAN(tbl_Operations[[#This Row],[Location]]))</f>
        <v>Gurugram</v>
      </c>
      <c r="V1490" t="str">
        <f>TRIM(CLEAN(tbl_Operations[[#This Row],[Channel]]))</f>
        <v>Portal</v>
      </c>
      <c r="W1490" t="str">
        <f t="shared" si="115"/>
        <v>System Issue</v>
      </c>
      <c r="X1490" t="str">
        <f t="shared" si="116"/>
        <v>Finance</v>
      </c>
      <c r="Y1490" t="str">
        <f t="shared" si="117"/>
        <v>Within SLA</v>
      </c>
      <c r="Z1490" t="str">
        <f t="shared" si="118"/>
        <v>Normal</v>
      </c>
      <c r="AA1490" t="str" cm="1">
        <f t="array" ref="AA1490">_xlfn.IFS(
J1490&lt;=K1490*0.5,"Excellent",
J1490&lt;=K1490,"Good",
J1490&lt;=K1490*1.5,"At Risk",
TRUE,"Critical"
)</f>
        <v>Excellent</v>
      </c>
      <c r="AB1490" t="str">
        <f t="shared" si="119"/>
        <v>No Rework</v>
      </c>
    </row>
    <row r="1491" spans="1:28" x14ac:dyDescent="0.3">
      <c r="A1491" t="s">
        <v>1573</v>
      </c>
      <c r="B1491" s="1">
        <v>45761</v>
      </c>
      <c r="C1491" t="s">
        <v>91</v>
      </c>
      <c r="D1491" t="s">
        <v>34</v>
      </c>
      <c r="E1491" t="s">
        <v>48</v>
      </c>
      <c r="F1491" t="s">
        <v>24</v>
      </c>
      <c r="G1491" t="s">
        <v>81</v>
      </c>
      <c r="H1491" t="s">
        <v>26</v>
      </c>
      <c r="I1491" t="s">
        <v>88</v>
      </c>
      <c r="J1491">
        <v>11.4</v>
      </c>
      <c r="K1491">
        <v>24</v>
      </c>
      <c r="L1491" t="s">
        <v>28</v>
      </c>
      <c r="M1491">
        <v>2</v>
      </c>
      <c r="N1491">
        <v>4.4000000000000004</v>
      </c>
      <c r="O1491">
        <v>400</v>
      </c>
      <c r="P1491">
        <v>4560</v>
      </c>
      <c r="Q1491" t="s">
        <v>89</v>
      </c>
      <c r="R1491">
        <v>4</v>
      </c>
      <c r="S1491" t="s">
        <v>30</v>
      </c>
      <c r="T1491" t="s">
        <v>31</v>
      </c>
      <c r="U1491" t="str">
        <f>TRIM(CLEAN(tbl_Operations[[#This Row],[Location]]))</f>
        <v>Mumbai</v>
      </c>
      <c r="V1491" t="str">
        <f>TRIM(CLEAN(tbl_Operations[[#This Row],[Channel]]))</f>
        <v>Phone</v>
      </c>
      <c r="W1491" t="str">
        <f t="shared" si="115"/>
        <v>Compliance Request</v>
      </c>
      <c r="X1491" t="str">
        <f t="shared" si="116"/>
        <v>Operations</v>
      </c>
      <c r="Y1491" t="str">
        <f t="shared" si="117"/>
        <v>Within SLA</v>
      </c>
      <c r="Z1491" t="str">
        <f t="shared" si="118"/>
        <v>Normal</v>
      </c>
      <c r="AA1491" t="str" cm="1">
        <f t="array" ref="AA1491">_xlfn.IFS(
J1491&lt;=K1491*0.5,"Excellent",
J1491&lt;=K1491,"Good",
J1491&lt;=K1491*1.5,"At Risk",
TRUE,"Critical"
)</f>
        <v>Excellent</v>
      </c>
      <c r="AB1491" t="str">
        <f t="shared" si="119"/>
        <v>Reworked</v>
      </c>
    </row>
    <row r="1492" spans="1:28" x14ac:dyDescent="0.3">
      <c r="A1492" t="s">
        <v>1574</v>
      </c>
      <c r="B1492" s="1">
        <v>45741</v>
      </c>
      <c r="C1492" t="s">
        <v>21</v>
      </c>
      <c r="D1492" t="s">
        <v>34</v>
      </c>
      <c r="E1492" t="s">
        <v>70</v>
      </c>
      <c r="F1492" t="s">
        <v>24</v>
      </c>
      <c r="G1492" t="s">
        <v>42</v>
      </c>
      <c r="H1492" t="s">
        <v>26</v>
      </c>
      <c r="I1492" t="s">
        <v>88</v>
      </c>
      <c r="J1492">
        <v>24</v>
      </c>
      <c r="K1492">
        <v>24</v>
      </c>
      <c r="L1492" t="s">
        <v>28</v>
      </c>
      <c r="M1492">
        <v>2</v>
      </c>
      <c r="N1492">
        <v>3.8</v>
      </c>
      <c r="O1492">
        <v>350</v>
      </c>
      <c r="P1492">
        <v>8400</v>
      </c>
      <c r="Q1492" t="s">
        <v>79</v>
      </c>
      <c r="R1492">
        <v>3</v>
      </c>
      <c r="S1492" t="s">
        <v>58</v>
      </c>
      <c r="T1492" t="s">
        <v>38</v>
      </c>
      <c r="U1492" t="str">
        <f>TRIM(CLEAN(tbl_Operations[[#This Row],[Location]]))</f>
        <v>Mumbai</v>
      </c>
      <c r="V1492" t="str">
        <f>TRIM(CLEAN(tbl_Operations[[#This Row],[Channel]]))</f>
        <v>Portal</v>
      </c>
      <c r="W1492" t="str">
        <f t="shared" si="115"/>
        <v>Data Correction</v>
      </c>
      <c r="X1492" t="str">
        <f t="shared" si="116"/>
        <v>Customer Support</v>
      </c>
      <c r="Y1492" t="str">
        <f t="shared" si="117"/>
        <v>Within SLA</v>
      </c>
      <c r="Z1492" t="str">
        <f t="shared" si="118"/>
        <v>Normal</v>
      </c>
      <c r="AA1492" t="str" cm="1">
        <f t="array" ref="AA1492">_xlfn.IFS(
J1492&lt;=K1492*0.5,"Excellent",
J1492&lt;=K1492,"Good",
J1492&lt;=K1492*1.5,"At Risk",
TRUE,"Critical"
)</f>
        <v>Good</v>
      </c>
      <c r="AB1492" t="str">
        <f t="shared" si="119"/>
        <v>Reworked</v>
      </c>
    </row>
    <row r="1493" spans="1:28" x14ac:dyDescent="0.3">
      <c r="A1493" t="s">
        <v>1575</v>
      </c>
      <c r="B1493" s="1">
        <v>45706</v>
      </c>
      <c r="C1493" t="s">
        <v>21</v>
      </c>
      <c r="D1493" t="s">
        <v>73</v>
      </c>
      <c r="E1493" t="s">
        <v>92</v>
      </c>
      <c r="F1493" t="s">
        <v>61</v>
      </c>
      <c r="G1493" t="s">
        <v>25</v>
      </c>
      <c r="H1493" t="s">
        <v>66</v>
      </c>
      <c r="I1493" t="s">
        <v>27</v>
      </c>
      <c r="J1493">
        <v>15.4</v>
      </c>
      <c r="K1493">
        <v>12</v>
      </c>
      <c r="L1493" t="s">
        <v>63</v>
      </c>
      <c r="M1493">
        <v>0</v>
      </c>
      <c r="N1493">
        <v>4.3</v>
      </c>
      <c r="O1493">
        <v>320</v>
      </c>
      <c r="P1493">
        <v>4928</v>
      </c>
      <c r="Q1493" t="s">
        <v>57</v>
      </c>
      <c r="R1493">
        <v>2</v>
      </c>
      <c r="S1493" t="s">
        <v>58</v>
      </c>
      <c r="T1493" t="s">
        <v>38</v>
      </c>
      <c r="U1493" t="str">
        <f>TRIM(CLEAN(tbl_Operations[[#This Row],[Location]]))</f>
        <v>Chennai</v>
      </c>
      <c r="V1493" t="str">
        <f>TRIM(CLEAN(tbl_Operations[[#This Row],[Channel]]))</f>
        <v>Email</v>
      </c>
      <c r="W1493" t="str">
        <f t="shared" si="115"/>
        <v>Report Request</v>
      </c>
      <c r="X1493" t="str">
        <f t="shared" si="116"/>
        <v>Customer Support</v>
      </c>
      <c r="Y1493" t="str">
        <f t="shared" si="117"/>
        <v>SLA Breach</v>
      </c>
      <c r="Z1493" t="str">
        <f t="shared" si="118"/>
        <v>Normal</v>
      </c>
      <c r="AA1493" t="str" cm="1">
        <f t="array" ref="AA1493">_xlfn.IFS(
J1493&lt;=K1493*0.5,"Excellent",
J1493&lt;=K1493,"Good",
J1493&lt;=K1493*1.5,"At Risk",
TRUE,"Critical"
)</f>
        <v>At Risk</v>
      </c>
      <c r="AB1493" t="str">
        <f t="shared" si="119"/>
        <v>No Rework</v>
      </c>
    </row>
    <row r="1494" spans="1:28" x14ac:dyDescent="0.3">
      <c r="A1494" t="s">
        <v>1576</v>
      </c>
      <c r="B1494" s="1">
        <v>45965</v>
      </c>
      <c r="C1494" t="s">
        <v>91</v>
      </c>
      <c r="D1494" t="s">
        <v>41</v>
      </c>
      <c r="E1494" t="s">
        <v>23</v>
      </c>
      <c r="F1494" t="s">
        <v>24</v>
      </c>
      <c r="G1494" t="s">
        <v>25</v>
      </c>
      <c r="H1494" t="s">
        <v>75</v>
      </c>
      <c r="I1494" t="s">
        <v>27</v>
      </c>
      <c r="J1494">
        <v>16.600000000000001</v>
      </c>
      <c r="K1494">
        <v>24</v>
      </c>
      <c r="L1494" t="s">
        <v>28</v>
      </c>
      <c r="M1494">
        <v>0</v>
      </c>
      <c r="N1494">
        <v>3.7</v>
      </c>
      <c r="O1494">
        <v>320</v>
      </c>
      <c r="P1494">
        <v>5312</v>
      </c>
      <c r="Q1494" t="s">
        <v>67</v>
      </c>
      <c r="R1494">
        <v>11</v>
      </c>
      <c r="S1494" t="s">
        <v>52</v>
      </c>
      <c r="T1494" t="s">
        <v>38</v>
      </c>
      <c r="U1494" t="str">
        <f>TRIM(CLEAN(tbl_Operations[[#This Row],[Location]]))</f>
        <v>Bengaluru</v>
      </c>
      <c r="V1494" t="str">
        <f>TRIM(CLEAN(tbl_Operations[[#This Row],[Channel]]))</f>
        <v>Email</v>
      </c>
      <c r="W1494" t="str">
        <f t="shared" si="115"/>
        <v>Invoice Query</v>
      </c>
      <c r="X1494" t="str">
        <f t="shared" si="116"/>
        <v>Operations</v>
      </c>
      <c r="Y1494" t="str">
        <f t="shared" si="117"/>
        <v>Within SLA</v>
      </c>
      <c r="Z1494" t="str">
        <f t="shared" si="118"/>
        <v>Normal</v>
      </c>
      <c r="AA1494" t="str" cm="1">
        <f t="array" ref="AA1494">_xlfn.IFS(
J1494&lt;=K1494*0.5,"Excellent",
J1494&lt;=K1494,"Good",
J1494&lt;=K1494*1.5,"At Risk",
TRUE,"Critical"
)</f>
        <v>Good</v>
      </c>
      <c r="AB1494" t="str">
        <f t="shared" si="119"/>
        <v>No Rework</v>
      </c>
    </row>
    <row r="1495" spans="1:28" x14ac:dyDescent="0.3">
      <c r="A1495" t="s">
        <v>1577</v>
      </c>
      <c r="B1495" s="1">
        <v>45969</v>
      </c>
      <c r="C1495" t="s">
        <v>54</v>
      </c>
      <c r="D1495" t="s">
        <v>55</v>
      </c>
      <c r="E1495" t="s">
        <v>78</v>
      </c>
      <c r="F1495" t="s">
        <v>49</v>
      </c>
      <c r="G1495" t="s">
        <v>42</v>
      </c>
      <c r="H1495" t="s">
        <v>43</v>
      </c>
      <c r="I1495" t="s">
        <v>101</v>
      </c>
      <c r="J1495">
        <v>22.9</v>
      </c>
      <c r="K1495">
        <v>48</v>
      </c>
      <c r="L1495" t="s">
        <v>28</v>
      </c>
      <c r="M1495">
        <v>0</v>
      </c>
      <c r="N1495">
        <v>4.5999999999999996</v>
      </c>
      <c r="O1495">
        <v>450</v>
      </c>
      <c r="P1495">
        <v>10305</v>
      </c>
      <c r="Q1495" t="s">
        <v>67</v>
      </c>
      <c r="R1495">
        <v>11</v>
      </c>
      <c r="S1495" t="s">
        <v>52</v>
      </c>
      <c r="T1495" t="s">
        <v>68</v>
      </c>
      <c r="U1495" t="str">
        <f>TRIM(CLEAN(tbl_Operations[[#This Row],[Location]]))</f>
        <v>Hyderabad</v>
      </c>
      <c r="V1495" t="str">
        <f>TRIM(CLEAN(tbl_Operations[[#This Row],[Channel]]))</f>
        <v>Portal</v>
      </c>
      <c r="W1495" t="str">
        <f t="shared" si="115"/>
        <v>Access Request</v>
      </c>
      <c r="X1495" t="str">
        <f t="shared" si="116"/>
        <v>Hr</v>
      </c>
      <c r="Y1495" t="str">
        <f t="shared" si="117"/>
        <v>Within SLA</v>
      </c>
      <c r="Z1495" t="str">
        <f t="shared" si="118"/>
        <v>Normal</v>
      </c>
      <c r="AA1495" t="str" cm="1">
        <f t="array" ref="AA1495">_xlfn.IFS(
J1495&lt;=K1495*0.5,"Excellent",
J1495&lt;=K1495,"Good",
J1495&lt;=K1495*1.5,"At Risk",
TRUE,"Critical"
)</f>
        <v>Excellent</v>
      </c>
      <c r="AB1495" t="str">
        <f t="shared" si="119"/>
        <v>No Rework</v>
      </c>
    </row>
    <row r="1496" spans="1:28" x14ac:dyDescent="0.3">
      <c r="A1496" t="s">
        <v>1578</v>
      </c>
      <c r="B1496" s="1">
        <v>45699</v>
      </c>
      <c r="C1496" t="s">
        <v>33</v>
      </c>
      <c r="D1496" t="s">
        <v>73</v>
      </c>
      <c r="E1496" t="s">
        <v>56</v>
      </c>
      <c r="F1496" t="s">
        <v>24</v>
      </c>
      <c r="G1496" t="s">
        <v>62</v>
      </c>
      <c r="H1496" t="s">
        <v>26</v>
      </c>
      <c r="I1496" t="s">
        <v>27</v>
      </c>
      <c r="J1496">
        <v>0.3</v>
      </c>
      <c r="K1496">
        <v>24</v>
      </c>
      <c r="L1496" t="s">
        <v>28</v>
      </c>
      <c r="M1496">
        <v>1</v>
      </c>
      <c r="N1496">
        <v>4.9000000000000004</v>
      </c>
      <c r="O1496">
        <v>400</v>
      </c>
      <c r="P1496">
        <v>120</v>
      </c>
      <c r="Q1496" t="s">
        <v>57</v>
      </c>
      <c r="R1496">
        <v>2</v>
      </c>
      <c r="S1496" t="s">
        <v>58</v>
      </c>
      <c r="T1496" t="s">
        <v>38</v>
      </c>
      <c r="U1496" t="str">
        <f>TRIM(CLEAN(tbl_Operations[[#This Row],[Location]]))</f>
        <v>Chennai</v>
      </c>
      <c r="V1496" t="str">
        <f>TRIM(CLEAN(tbl_Operations[[#This Row],[Channel]]))</f>
        <v>Teams</v>
      </c>
      <c r="W1496" t="str">
        <f t="shared" si="115"/>
        <v>Vendor Query</v>
      </c>
      <c r="X1496" t="str">
        <f t="shared" si="116"/>
        <v>It</v>
      </c>
      <c r="Y1496" t="str">
        <f t="shared" si="117"/>
        <v>Within SLA</v>
      </c>
      <c r="Z1496" t="str">
        <f t="shared" si="118"/>
        <v>Normal</v>
      </c>
      <c r="AA1496" t="str" cm="1">
        <f t="array" ref="AA1496">_xlfn.IFS(
J1496&lt;=K1496*0.5,"Excellent",
J1496&lt;=K1496,"Good",
J1496&lt;=K1496*1.5,"At Risk",
TRUE,"Critical"
)</f>
        <v>Excellent</v>
      </c>
      <c r="AB1496" t="str">
        <f t="shared" si="119"/>
        <v>Reworked</v>
      </c>
    </row>
    <row r="1497" spans="1:28" x14ac:dyDescent="0.3">
      <c r="A1497" t="s">
        <v>1579</v>
      </c>
      <c r="B1497" s="1">
        <v>45684</v>
      </c>
      <c r="C1497" t="s">
        <v>21</v>
      </c>
      <c r="D1497" t="s">
        <v>34</v>
      </c>
      <c r="E1497" t="s">
        <v>35</v>
      </c>
      <c r="F1497" t="s">
        <v>49</v>
      </c>
      <c r="G1497" t="s">
        <v>42</v>
      </c>
      <c r="H1497" t="s">
        <v>26</v>
      </c>
      <c r="I1497" t="s">
        <v>27</v>
      </c>
      <c r="J1497">
        <v>14.2</v>
      </c>
      <c r="K1497">
        <v>48</v>
      </c>
      <c r="L1497" t="s">
        <v>28</v>
      </c>
      <c r="M1497">
        <v>1</v>
      </c>
      <c r="N1497">
        <v>4.4000000000000004</v>
      </c>
      <c r="O1497">
        <v>350</v>
      </c>
      <c r="P1497">
        <v>4970</v>
      </c>
      <c r="Q1497" t="s">
        <v>64</v>
      </c>
      <c r="R1497">
        <v>1</v>
      </c>
      <c r="S1497" t="s">
        <v>58</v>
      </c>
      <c r="T1497" t="s">
        <v>31</v>
      </c>
      <c r="U1497" t="str">
        <f>TRIM(CLEAN(tbl_Operations[[#This Row],[Location]]))</f>
        <v>Mumbai</v>
      </c>
      <c r="V1497" t="str">
        <f>TRIM(CLEAN(tbl_Operations[[#This Row],[Channel]]))</f>
        <v>Portal</v>
      </c>
      <c r="W1497" t="str">
        <f t="shared" si="115"/>
        <v>Employee Query</v>
      </c>
      <c r="X1497" t="str">
        <f t="shared" si="116"/>
        <v>Customer Support</v>
      </c>
      <c r="Y1497" t="str">
        <f t="shared" si="117"/>
        <v>Within SLA</v>
      </c>
      <c r="Z1497" t="str">
        <f t="shared" si="118"/>
        <v>Normal</v>
      </c>
      <c r="AA1497" t="str" cm="1">
        <f t="array" ref="AA1497">_xlfn.IFS(
J1497&lt;=K1497*0.5,"Excellent",
J1497&lt;=K1497,"Good",
J1497&lt;=K1497*1.5,"At Risk",
TRUE,"Critical"
)</f>
        <v>Excellent</v>
      </c>
      <c r="AB1497" t="str">
        <f t="shared" si="119"/>
        <v>Reworked</v>
      </c>
    </row>
    <row r="1498" spans="1:28" x14ac:dyDescent="0.3">
      <c r="A1498" t="s">
        <v>1580</v>
      </c>
      <c r="B1498" s="1">
        <v>45743</v>
      </c>
      <c r="C1498" t="s">
        <v>77</v>
      </c>
      <c r="D1498" t="s">
        <v>55</v>
      </c>
      <c r="E1498" t="s">
        <v>70</v>
      </c>
      <c r="F1498" t="s">
        <v>24</v>
      </c>
      <c r="G1498" t="s">
        <v>42</v>
      </c>
      <c r="H1498" t="s">
        <v>66</v>
      </c>
      <c r="I1498" t="s">
        <v>101</v>
      </c>
      <c r="J1498">
        <v>15.4</v>
      </c>
      <c r="K1498">
        <v>24</v>
      </c>
      <c r="L1498" t="s">
        <v>28</v>
      </c>
      <c r="M1498">
        <v>2</v>
      </c>
      <c r="N1498">
        <v>4.4000000000000004</v>
      </c>
      <c r="O1498">
        <v>450</v>
      </c>
      <c r="P1498">
        <v>6930</v>
      </c>
      <c r="Q1498" t="s">
        <v>79</v>
      </c>
      <c r="R1498">
        <v>3</v>
      </c>
      <c r="S1498" t="s">
        <v>58</v>
      </c>
      <c r="T1498" t="s">
        <v>84</v>
      </c>
      <c r="U1498" t="str">
        <f>TRIM(CLEAN(tbl_Operations[[#This Row],[Location]]))</f>
        <v>Hyderabad</v>
      </c>
      <c r="V1498" t="str">
        <f>TRIM(CLEAN(tbl_Operations[[#This Row],[Channel]]))</f>
        <v>Portal</v>
      </c>
      <c r="W1498" t="str">
        <f t="shared" si="115"/>
        <v>Data Correction</v>
      </c>
      <c r="X1498" t="str">
        <f t="shared" si="116"/>
        <v>Finance</v>
      </c>
      <c r="Y1498" t="str">
        <f t="shared" si="117"/>
        <v>Within SLA</v>
      </c>
      <c r="Z1498" t="str">
        <f t="shared" si="118"/>
        <v>Normal</v>
      </c>
      <c r="AA1498" t="str" cm="1">
        <f t="array" ref="AA1498">_xlfn.IFS(
J1498&lt;=K1498*0.5,"Excellent",
J1498&lt;=K1498,"Good",
J1498&lt;=K1498*1.5,"At Risk",
TRUE,"Critical"
)</f>
        <v>Good</v>
      </c>
      <c r="AB1498" t="str">
        <f t="shared" si="119"/>
        <v>Reworked</v>
      </c>
    </row>
    <row r="1499" spans="1:28" x14ac:dyDescent="0.3">
      <c r="A1499" t="s">
        <v>1581</v>
      </c>
      <c r="B1499" s="1">
        <v>45974</v>
      </c>
      <c r="C1499" t="s">
        <v>91</v>
      </c>
      <c r="D1499" t="s">
        <v>73</v>
      </c>
      <c r="E1499" t="s">
        <v>23</v>
      </c>
      <c r="F1499" t="s">
        <v>146</v>
      </c>
      <c r="G1499" t="s">
        <v>42</v>
      </c>
      <c r="H1499" t="s">
        <v>75</v>
      </c>
      <c r="I1499" t="s">
        <v>27</v>
      </c>
      <c r="J1499">
        <v>1.7</v>
      </c>
      <c r="K1499">
        <v>4</v>
      </c>
      <c r="L1499" t="s">
        <v>28</v>
      </c>
      <c r="M1499">
        <v>1</v>
      </c>
      <c r="N1499">
        <v>5</v>
      </c>
      <c r="O1499">
        <v>450</v>
      </c>
      <c r="P1499">
        <v>765</v>
      </c>
      <c r="Q1499" t="s">
        <v>67</v>
      </c>
      <c r="R1499">
        <v>11</v>
      </c>
      <c r="S1499" t="s">
        <v>52</v>
      </c>
      <c r="T1499" t="s">
        <v>84</v>
      </c>
      <c r="U1499" t="str">
        <f>TRIM(CLEAN(tbl_Operations[[#This Row],[Location]]))</f>
        <v>Chennai</v>
      </c>
      <c r="V1499" t="str">
        <f>TRIM(CLEAN(tbl_Operations[[#This Row],[Channel]]))</f>
        <v>Portal</v>
      </c>
      <c r="W1499" t="str">
        <f t="shared" si="115"/>
        <v>Invoice Query</v>
      </c>
      <c r="X1499" t="str">
        <f t="shared" si="116"/>
        <v>Operations</v>
      </c>
      <c r="Y1499" t="str">
        <f t="shared" si="117"/>
        <v>Within SLA</v>
      </c>
      <c r="Z1499" t="str">
        <f t="shared" si="118"/>
        <v>Normal</v>
      </c>
      <c r="AA1499" t="str" cm="1">
        <f t="array" ref="AA1499">_xlfn.IFS(
J1499&lt;=K1499*0.5,"Excellent",
J1499&lt;=K1499,"Good",
J1499&lt;=K1499*1.5,"At Risk",
TRUE,"Critical"
)</f>
        <v>Excellent</v>
      </c>
      <c r="AB1499" t="str">
        <f t="shared" si="119"/>
        <v>Reworked</v>
      </c>
    </row>
    <row r="1500" spans="1:28" x14ac:dyDescent="0.3">
      <c r="A1500" t="s">
        <v>1582</v>
      </c>
      <c r="B1500" s="1">
        <v>45681</v>
      </c>
      <c r="C1500" t="s">
        <v>33</v>
      </c>
      <c r="D1500" t="s">
        <v>22</v>
      </c>
      <c r="E1500" t="s">
        <v>70</v>
      </c>
      <c r="F1500" t="s">
        <v>24</v>
      </c>
      <c r="G1500" t="s">
        <v>42</v>
      </c>
      <c r="H1500" t="s">
        <v>43</v>
      </c>
      <c r="I1500" t="s">
        <v>27</v>
      </c>
      <c r="J1500">
        <v>8.6999999999999993</v>
      </c>
      <c r="K1500">
        <v>24</v>
      </c>
      <c r="L1500" t="s">
        <v>28</v>
      </c>
      <c r="M1500">
        <v>0</v>
      </c>
      <c r="N1500">
        <v>4.0999999999999996</v>
      </c>
      <c r="O1500">
        <v>350</v>
      </c>
      <c r="P1500">
        <v>3045</v>
      </c>
      <c r="Q1500" t="s">
        <v>64</v>
      </c>
      <c r="R1500">
        <v>1</v>
      </c>
      <c r="S1500" t="s">
        <v>58</v>
      </c>
      <c r="T1500" t="s">
        <v>45</v>
      </c>
      <c r="U1500" t="str">
        <f>TRIM(CLEAN(tbl_Operations[[#This Row],[Location]]))</f>
        <v>Noida</v>
      </c>
      <c r="V1500" t="str">
        <f>TRIM(CLEAN(tbl_Operations[[#This Row],[Channel]]))</f>
        <v>Portal</v>
      </c>
      <c r="W1500" t="str">
        <f t="shared" si="115"/>
        <v>Data Correction</v>
      </c>
      <c r="X1500" t="str">
        <f t="shared" si="116"/>
        <v>It</v>
      </c>
      <c r="Y1500" t="str">
        <f t="shared" si="117"/>
        <v>Within SLA</v>
      </c>
      <c r="Z1500" t="str">
        <f t="shared" si="118"/>
        <v>Normal</v>
      </c>
      <c r="AA1500" t="str" cm="1">
        <f t="array" ref="AA1500">_xlfn.IFS(
J1500&lt;=K1500*0.5,"Excellent",
J1500&lt;=K1500,"Good",
J1500&lt;=K1500*1.5,"At Risk",
TRUE,"Critical"
)</f>
        <v>Excellent</v>
      </c>
      <c r="AB1500" t="str">
        <f t="shared" si="119"/>
        <v>No Rework</v>
      </c>
    </row>
    <row r="1501" spans="1:28" x14ac:dyDescent="0.3">
      <c r="A1501" t="s">
        <v>1583</v>
      </c>
      <c r="B1501" s="1">
        <v>45761</v>
      </c>
      <c r="C1501" t="s">
        <v>54</v>
      </c>
      <c r="D1501" t="s">
        <v>60</v>
      </c>
      <c r="E1501" t="s">
        <v>92</v>
      </c>
      <c r="F1501" t="s">
        <v>24</v>
      </c>
      <c r="G1501" t="s">
        <v>62</v>
      </c>
      <c r="H1501" t="s">
        <v>75</v>
      </c>
      <c r="I1501" t="s">
        <v>88</v>
      </c>
      <c r="J1501">
        <v>11.6</v>
      </c>
      <c r="K1501">
        <v>24</v>
      </c>
      <c r="L1501" t="s">
        <v>28</v>
      </c>
      <c r="M1501">
        <v>2</v>
      </c>
      <c r="N1501">
        <v>3.9</v>
      </c>
      <c r="O1501">
        <v>400</v>
      </c>
      <c r="P1501">
        <v>4640</v>
      </c>
      <c r="Q1501" t="s">
        <v>89</v>
      </c>
      <c r="R1501">
        <v>4</v>
      </c>
      <c r="S1501" t="s">
        <v>30</v>
      </c>
      <c r="T1501" t="s">
        <v>31</v>
      </c>
      <c r="U1501" t="str">
        <f>TRIM(CLEAN(tbl_Operations[[#This Row],[Location]]))</f>
        <v>Pune</v>
      </c>
      <c r="V1501" t="str">
        <f>TRIM(CLEAN(tbl_Operations[[#This Row],[Channel]]))</f>
        <v>Teams</v>
      </c>
      <c r="W1501" t="str">
        <f t="shared" si="115"/>
        <v>Report Request</v>
      </c>
      <c r="X1501" t="str">
        <f t="shared" si="116"/>
        <v>Hr</v>
      </c>
      <c r="Y1501" t="str">
        <f t="shared" si="117"/>
        <v>Within SLA</v>
      </c>
      <c r="Z1501" t="str">
        <f t="shared" si="118"/>
        <v>Normal</v>
      </c>
      <c r="AA1501" t="str" cm="1">
        <f t="array" ref="AA1501">_xlfn.IFS(
J1501&lt;=K1501*0.5,"Excellent",
J1501&lt;=K1501,"Good",
J1501&lt;=K1501*1.5,"At Risk",
TRUE,"Critical"
)</f>
        <v>Excellent</v>
      </c>
      <c r="AB1501" t="str">
        <f t="shared" si="119"/>
        <v>Reworked</v>
      </c>
    </row>
    <row r="1502" spans="1:28" x14ac:dyDescent="0.3">
      <c r="A1502" t="s">
        <v>1584</v>
      </c>
      <c r="B1502" s="1">
        <v>45786</v>
      </c>
      <c r="C1502" t="s">
        <v>33</v>
      </c>
      <c r="D1502" t="s">
        <v>47</v>
      </c>
      <c r="E1502" t="s">
        <v>92</v>
      </c>
      <c r="F1502" t="s">
        <v>61</v>
      </c>
      <c r="G1502" t="s">
        <v>62</v>
      </c>
      <c r="H1502" t="s">
        <v>75</v>
      </c>
      <c r="I1502" t="s">
        <v>27</v>
      </c>
      <c r="J1502">
        <v>9.5</v>
      </c>
      <c r="K1502">
        <v>12</v>
      </c>
      <c r="L1502" t="s">
        <v>28</v>
      </c>
      <c r="M1502">
        <v>2</v>
      </c>
      <c r="N1502">
        <v>4.0999999999999996</v>
      </c>
      <c r="O1502">
        <v>280</v>
      </c>
      <c r="P1502">
        <v>2660</v>
      </c>
      <c r="Q1502" t="s">
        <v>44</v>
      </c>
      <c r="R1502">
        <v>5</v>
      </c>
      <c r="S1502" t="s">
        <v>30</v>
      </c>
      <c r="T1502" t="s">
        <v>45</v>
      </c>
      <c r="U1502" t="str">
        <f>TRIM(CLEAN(tbl_Operations[[#This Row],[Location]]))</f>
        <v>Gurugram</v>
      </c>
      <c r="V1502" t="str">
        <f>TRIM(CLEAN(tbl_Operations[[#This Row],[Channel]]))</f>
        <v>Teams</v>
      </c>
      <c r="W1502" t="str">
        <f t="shared" si="115"/>
        <v>Report Request</v>
      </c>
      <c r="X1502" t="str">
        <f t="shared" si="116"/>
        <v>It</v>
      </c>
      <c r="Y1502" t="str">
        <f t="shared" si="117"/>
        <v>Within SLA</v>
      </c>
      <c r="Z1502" t="str">
        <f t="shared" si="118"/>
        <v>Normal</v>
      </c>
      <c r="AA1502" t="str" cm="1">
        <f t="array" ref="AA1502">_xlfn.IFS(
J1502&lt;=K1502*0.5,"Excellent",
J1502&lt;=K1502,"Good",
J1502&lt;=K1502*1.5,"At Risk",
TRUE,"Critical"
)</f>
        <v>Good</v>
      </c>
      <c r="AB1502" t="str">
        <f t="shared" si="119"/>
        <v>Reworked</v>
      </c>
    </row>
    <row r="1503" spans="1:28" x14ac:dyDescent="0.3">
      <c r="A1503" t="s">
        <v>1585</v>
      </c>
      <c r="B1503" s="1">
        <v>45750</v>
      </c>
      <c r="C1503" t="s">
        <v>95</v>
      </c>
      <c r="D1503" t="s">
        <v>47</v>
      </c>
      <c r="E1503" t="s">
        <v>70</v>
      </c>
      <c r="F1503" t="s">
        <v>49</v>
      </c>
      <c r="G1503" t="s">
        <v>25</v>
      </c>
      <c r="H1503" t="s">
        <v>66</v>
      </c>
      <c r="I1503" t="s">
        <v>27</v>
      </c>
      <c r="J1503">
        <v>18.399999999999999</v>
      </c>
      <c r="K1503">
        <v>48</v>
      </c>
      <c r="L1503" t="s">
        <v>28</v>
      </c>
      <c r="M1503">
        <v>0</v>
      </c>
      <c r="N1503">
        <v>4.8</v>
      </c>
      <c r="O1503">
        <v>400</v>
      </c>
      <c r="P1503">
        <v>7360</v>
      </c>
      <c r="Q1503" t="s">
        <v>89</v>
      </c>
      <c r="R1503">
        <v>4</v>
      </c>
      <c r="S1503" t="s">
        <v>30</v>
      </c>
      <c r="T1503" t="s">
        <v>84</v>
      </c>
      <c r="U1503" t="str">
        <f>TRIM(CLEAN(tbl_Operations[[#This Row],[Location]]))</f>
        <v>Gurugram</v>
      </c>
      <c r="V1503" t="str">
        <f>TRIM(CLEAN(tbl_Operations[[#This Row],[Channel]]))</f>
        <v>Email</v>
      </c>
      <c r="W1503" t="str">
        <f t="shared" si="115"/>
        <v>Data Correction</v>
      </c>
      <c r="X1503" t="str">
        <f t="shared" si="116"/>
        <v>Sales</v>
      </c>
      <c r="Y1503" t="str">
        <f t="shared" si="117"/>
        <v>Within SLA</v>
      </c>
      <c r="Z1503" t="str">
        <f t="shared" si="118"/>
        <v>Normal</v>
      </c>
      <c r="AA1503" t="str" cm="1">
        <f t="array" ref="AA1503">_xlfn.IFS(
J1503&lt;=K1503*0.5,"Excellent",
J1503&lt;=K1503,"Good",
J1503&lt;=K1503*1.5,"At Risk",
TRUE,"Critical"
)</f>
        <v>Excellent</v>
      </c>
      <c r="AB1503" t="str">
        <f t="shared" si="119"/>
        <v>No Rework</v>
      </c>
    </row>
    <row r="1504" spans="1:28" x14ac:dyDescent="0.3">
      <c r="A1504" t="s">
        <v>1586</v>
      </c>
      <c r="B1504" s="1">
        <v>45738</v>
      </c>
      <c r="C1504" t="s">
        <v>95</v>
      </c>
      <c r="D1504" t="s">
        <v>41</v>
      </c>
      <c r="E1504" t="s">
        <v>78</v>
      </c>
      <c r="F1504" t="s">
        <v>24</v>
      </c>
      <c r="G1504" t="s">
        <v>42</v>
      </c>
      <c r="H1504" t="s">
        <v>75</v>
      </c>
      <c r="I1504" t="s">
        <v>27</v>
      </c>
      <c r="J1504">
        <v>2.4</v>
      </c>
      <c r="K1504">
        <v>24</v>
      </c>
      <c r="L1504" t="s">
        <v>28</v>
      </c>
      <c r="M1504">
        <v>0</v>
      </c>
      <c r="N1504">
        <v>4.3</v>
      </c>
      <c r="O1504">
        <v>280</v>
      </c>
      <c r="P1504">
        <v>672</v>
      </c>
      <c r="Q1504" t="s">
        <v>79</v>
      </c>
      <c r="R1504">
        <v>3</v>
      </c>
      <c r="S1504" t="s">
        <v>58</v>
      </c>
      <c r="T1504" t="s">
        <v>68</v>
      </c>
      <c r="U1504" t="str">
        <f>TRIM(CLEAN(tbl_Operations[[#This Row],[Location]]))</f>
        <v>Bengaluru</v>
      </c>
      <c r="V1504" t="str">
        <f>TRIM(CLEAN(tbl_Operations[[#This Row],[Channel]]))</f>
        <v>Portal</v>
      </c>
      <c r="W1504" t="str">
        <f t="shared" si="115"/>
        <v>Access Request</v>
      </c>
      <c r="X1504" t="str">
        <f t="shared" si="116"/>
        <v>Sales</v>
      </c>
      <c r="Y1504" t="str">
        <f t="shared" si="117"/>
        <v>Within SLA</v>
      </c>
      <c r="Z1504" t="str">
        <f t="shared" si="118"/>
        <v>Normal</v>
      </c>
      <c r="AA1504" t="str" cm="1">
        <f t="array" ref="AA1504">_xlfn.IFS(
J1504&lt;=K1504*0.5,"Excellent",
J1504&lt;=K1504,"Good",
J1504&lt;=K1504*1.5,"At Risk",
TRUE,"Critical"
)</f>
        <v>Excellent</v>
      </c>
      <c r="AB1504" t="str">
        <f t="shared" si="119"/>
        <v>No Rework</v>
      </c>
    </row>
    <row r="1505" spans="1:28" x14ac:dyDescent="0.3">
      <c r="A1505" t="s">
        <v>1587</v>
      </c>
      <c r="B1505" s="1">
        <v>45761</v>
      </c>
      <c r="C1505" t="s">
        <v>40</v>
      </c>
      <c r="D1505" t="s">
        <v>22</v>
      </c>
      <c r="E1505" t="s">
        <v>92</v>
      </c>
      <c r="F1505" t="s">
        <v>146</v>
      </c>
      <c r="G1505" t="s">
        <v>25</v>
      </c>
      <c r="H1505" t="s">
        <v>43</v>
      </c>
      <c r="I1505" t="s">
        <v>27</v>
      </c>
      <c r="J1505">
        <v>23.7</v>
      </c>
      <c r="K1505">
        <v>4</v>
      </c>
      <c r="L1505" t="s">
        <v>63</v>
      </c>
      <c r="M1505">
        <v>1</v>
      </c>
      <c r="N1505">
        <v>4.7</v>
      </c>
      <c r="O1505">
        <v>450</v>
      </c>
      <c r="P1505">
        <v>10665</v>
      </c>
      <c r="Q1505" t="s">
        <v>89</v>
      </c>
      <c r="R1505">
        <v>4</v>
      </c>
      <c r="S1505" t="s">
        <v>30</v>
      </c>
      <c r="T1505" t="s">
        <v>31</v>
      </c>
      <c r="U1505" t="str">
        <f>TRIM(CLEAN(tbl_Operations[[#This Row],[Location]]))</f>
        <v>Noida</v>
      </c>
      <c r="V1505" t="str">
        <f>TRIM(CLEAN(tbl_Operations[[#This Row],[Channel]]))</f>
        <v>Email</v>
      </c>
      <c r="W1505" t="str">
        <f t="shared" si="115"/>
        <v>Report Request</v>
      </c>
      <c r="X1505" t="str">
        <f t="shared" si="116"/>
        <v>Procurement</v>
      </c>
      <c r="Y1505" t="str">
        <f t="shared" si="117"/>
        <v>SLA Breach</v>
      </c>
      <c r="Z1505" t="str">
        <f t="shared" si="118"/>
        <v>Normal</v>
      </c>
      <c r="AA1505" t="str" cm="1">
        <f t="array" ref="AA1505">_xlfn.IFS(
J1505&lt;=K1505*0.5,"Excellent",
J1505&lt;=K1505,"Good",
J1505&lt;=K1505*1.5,"At Risk",
TRUE,"Critical"
)</f>
        <v>Critical</v>
      </c>
      <c r="AB1505" t="str">
        <f t="shared" si="119"/>
        <v>Reworked</v>
      </c>
    </row>
    <row r="1506" spans="1:28" x14ac:dyDescent="0.3">
      <c r="A1506" t="s">
        <v>1588</v>
      </c>
      <c r="B1506" s="1">
        <v>45754</v>
      </c>
      <c r="C1506" t="s">
        <v>91</v>
      </c>
      <c r="D1506" t="s">
        <v>22</v>
      </c>
      <c r="E1506" t="s">
        <v>78</v>
      </c>
      <c r="F1506" t="s">
        <v>49</v>
      </c>
      <c r="G1506" t="s">
        <v>25</v>
      </c>
      <c r="H1506" t="s">
        <v>50</v>
      </c>
      <c r="I1506" t="s">
        <v>27</v>
      </c>
      <c r="J1506">
        <v>19.100000000000001</v>
      </c>
      <c r="K1506">
        <v>48</v>
      </c>
      <c r="L1506" t="s">
        <v>28</v>
      </c>
      <c r="M1506">
        <v>0</v>
      </c>
      <c r="N1506">
        <v>4.7</v>
      </c>
      <c r="O1506">
        <v>450</v>
      </c>
      <c r="P1506">
        <v>8595</v>
      </c>
      <c r="Q1506" t="s">
        <v>89</v>
      </c>
      <c r="R1506">
        <v>4</v>
      </c>
      <c r="S1506" t="s">
        <v>30</v>
      </c>
      <c r="T1506" t="s">
        <v>31</v>
      </c>
      <c r="U1506" t="str">
        <f>TRIM(CLEAN(tbl_Operations[[#This Row],[Location]]))</f>
        <v>Noida</v>
      </c>
      <c r="V1506" t="str">
        <f>TRIM(CLEAN(tbl_Operations[[#This Row],[Channel]]))</f>
        <v>Email</v>
      </c>
      <c r="W1506" t="str">
        <f t="shared" si="115"/>
        <v>Access Request</v>
      </c>
      <c r="X1506" t="str">
        <f t="shared" si="116"/>
        <v>Operations</v>
      </c>
      <c r="Y1506" t="str">
        <f t="shared" si="117"/>
        <v>Within SLA</v>
      </c>
      <c r="Z1506" t="str">
        <f t="shared" si="118"/>
        <v>Normal</v>
      </c>
      <c r="AA1506" t="str" cm="1">
        <f t="array" ref="AA1506">_xlfn.IFS(
J1506&lt;=K1506*0.5,"Excellent",
J1506&lt;=K1506,"Good",
J1506&lt;=K1506*1.5,"At Risk",
TRUE,"Critical"
)</f>
        <v>Excellent</v>
      </c>
      <c r="AB1506" t="str">
        <f t="shared" si="119"/>
        <v>No Rework</v>
      </c>
    </row>
    <row r="1507" spans="1:28" x14ac:dyDescent="0.3">
      <c r="A1507" t="s">
        <v>1589</v>
      </c>
      <c r="B1507" s="1">
        <v>45750</v>
      </c>
      <c r="C1507" t="s">
        <v>77</v>
      </c>
      <c r="D1507" t="s">
        <v>47</v>
      </c>
      <c r="E1507" t="s">
        <v>48</v>
      </c>
      <c r="F1507" t="s">
        <v>49</v>
      </c>
      <c r="G1507" t="s">
        <v>42</v>
      </c>
      <c r="H1507" t="s">
        <v>66</v>
      </c>
      <c r="I1507" t="s">
        <v>27</v>
      </c>
      <c r="J1507">
        <v>9.4</v>
      </c>
      <c r="K1507">
        <v>48</v>
      </c>
      <c r="L1507" t="s">
        <v>28</v>
      </c>
      <c r="M1507">
        <v>0</v>
      </c>
      <c r="N1507">
        <v>4.9000000000000004</v>
      </c>
      <c r="O1507">
        <v>400</v>
      </c>
      <c r="P1507">
        <v>3760</v>
      </c>
      <c r="Q1507" t="s">
        <v>89</v>
      </c>
      <c r="R1507">
        <v>4</v>
      </c>
      <c r="S1507" t="s">
        <v>30</v>
      </c>
      <c r="T1507" t="s">
        <v>84</v>
      </c>
      <c r="U1507" t="str">
        <f>TRIM(CLEAN(tbl_Operations[[#This Row],[Location]]))</f>
        <v>Gurugram</v>
      </c>
      <c r="V1507" t="str">
        <f>TRIM(CLEAN(tbl_Operations[[#This Row],[Channel]]))</f>
        <v>Portal</v>
      </c>
      <c r="W1507" t="str">
        <f t="shared" si="115"/>
        <v>Compliance Request</v>
      </c>
      <c r="X1507" t="str">
        <f t="shared" si="116"/>
        <v>Finance</v>
      </c>
      <c r="Y1507" t="str">
        <f t="shared" si="117"/>
        <v>Within SLA</v>
      </c>
      <c r="Z1507" t="str">
        <f t="shared" si="118"/>
        <v>Normal</v>
      </c>
      <c r="AA1507" t="str" cm="1">
        <f t="array" ref="AA1507">_xlfn.IFS(
J1507&lt;=K1507*0.5,"Excellent",
J1507&lt;=K1507,"Good",
J1507&lt;=K1507*1.5,"At Risk",
TRUE,"Critical"
)</f>
        <v>Excellent</v>
      </c>
      <c r="AB1507" t="str">
        <f t="shared" si="119"/>
        <v>No Rework</v>
      </c>
    </row>
    <row r="1508" spans="1:28" x14ac:dyDescent="0.3">
      <c r="A1508" t="s">
        <v>1590</v>
      </c>
      <c r="B1508" s="1">
        <v>45698</v>
      </c>
      <c r="C1508" t="s">
        <v>95</v>
      </c>
      <c r="D1508" t="s">
        <v>60</v>
      </c>
      <c r="E1508" t="s">
        <v>74</v>
      </c>
      <c r="F1508" t="s">
        <v>49</v>
      </c>
      <c r="G1508" t="s">
        <v>25</v>
      </c>
      <c r="H1508" t="s">
        <v>26</v>
      </c>
      <c r="I1508" t="s">
        <v>27</v>
      </c>
      <c r="J1508">
        <v>4.2</v>
      </c>
      <c r="K1508">
        <v>48</v>
      </c>
      <c r="L1508" t="s">
        <v>28</v>
      </c>
      <c r="M1508">
        <v>0</v>
      </c>
      <c r="N1508">
        <v>4.9000000000000004</v>
      </c>
      <c r="O1508">
        <v>350</v>
      </c>
      <c r="P1508">
        <v>1470</v>
      </c>
      <c r="Q1508" t="s">
        <v>57</v>
      </c>
      <c r="R1508">
        <v>2</v>
      </c>
      <c r="S1508" t="s">
        <v>58</v>
      </c>
      <c r="T1508" t="s">
        <v>31</v>
      </c>
      <c r="U1508" t="str">
        <f>TRIM(CLEAN(tbl_Operations[[#This Row],[Location]]))</f>
        <v>Pune</v>
      </c>
      <c r="V1508" t="str">
        <f>TRIM(CLEAN(tbl_Operations[[#This Row],[Channel]]))</f>
        <v>Email</v>
      </c>
      <c r="W1508" t="str">
        <f t="shared" si="115"/>
        <v>System Issue</v>
      </c>
      <c r="X1508" t="str">
        <f t="shared" si="116"/>
        <v>Sales</v>
      </c>
      <c r="Y1508" t="str">
        <f t="shared" si="117"/>
        <v>Within SLA</v>
      </c>
      <c r="Z1508" t="str">
        <f t="shared" si="118"/>
        <v>Normal</v>
      </c>
      <c r="AA1508" t="str" cm="1">
        <f t="array" ref="AA1508">_xlfn.IFS(
J1508&lt;=K1508*0.5,"Excellent",
J1508&lt;=K1508,"Good",
J1508&lt;=K1508*1.5,"At Risk",
TRUE,"Critical"
)</f>
        <v>Excellent</v>
      </c>
      <c r="AB1508" t="str">
        <f t="shared" si="119"/>
        <v>No Rework</v>
      </c>
    </row>
    <row r="1509" spans="1:28" x14ac:dyDescent="0.3">
      <c r="A1509" t="s">
        <v>1591</v>
      </c>
      <c r="B1509" s="1">
        <v>45784</v>
      </c>
      <c r="C1509" t="s">
        <v>54</v>
      </c>
      <c r="D1509" t="s">
        <v>22</v>
      </c>
      <c r="E1509" t="s">
        <v>78</v>
      </c>
      <c r="F1509" t="s">
        <v>24</v>
      </c>
      <c r="G1509" t="s">
        <v>25</v>
      </c>
      <c r="H1509" t="s">
        <v>26</v>
      </c>
      <c r="I1509" t="s">
        <v>27</v>
      </c>
      <c r="J1509">
        <v>10.3</v>
      </c>
      <c r="K1509">
        <v>24</v>
      </c>
      <c r="L1509" t="s">
        <v>28</v>
      </c>
      <c r="M1509">
        <v>1</v>
      </c>
      <c r="N1509">
        <v>4.2</v>
      </c>
      <c r="O1509">
        <v>450</v>
      </c>
      <c r="P1509">
        <v>4635</v>
      </c>
      <c r="Q1509" t="s">
        <v>44</v>
      </c>
      <c r="R1509">
        <v>5</v>
      </c>
      <c r="S1509" t="s">
        <v>30</v>
      </c>
      <c r="T1509" t="s">
        <v>86</v>
      </c>
      <c r="U1509" t="str">
        <f>TRIM(CLEAN(tbl_Operations[[#This Row],[Location]]))</f>
        <v>Noida</v>
      </c>
      <c r="V1509" t="str">
        <f>TRIM(CLEAN(tbl_Operations[[#This Row],[Channel]]))</f>
        <v>Email</v>
      </c>
      <c r="W1509" t="str">
        <f t="shared" si="115"/>
        <v>Access Request</v>
      </c>
      <c r="X1509" t="str">
        <f t="shared" si="116"/>
        <v>Hr</v>
      </c>
      <c r="Y1509" t="str">
        <f t="shared" si="117"/>
        <v>Within SLA</v>
      </c>
      <c r="Z1509" t="str">
        <f t="shared" si="118"/>
        <v>Normal</v>
      </c>
      <c r="AA1509" t="str" cm="1">
        <f t="array" ref="AA1509">_xlfn.IFS(
J1509&lt;=K1509*0.5,"Excellent",
J1509&lt;=K1509,"Good",
J1509&lt;=K1509*1.5,"At Risk",
TRUE,"Critical"
)</f>
        <v>Excellent</v>
      </c>
      <c r="AB1509" t="str">
        <f t="shared" si="119"/>
        <v>Reworked</v>
      </c>
    </row>
    <row r="1510" spans="1:28" x14ac:dyDescent="0.3">
      <c r="A1510" t="s">
        <v>1592</v>
      </c>
      <c r="B1510" s="1">
        <v>45674</v>
      </c>
      <c r="C1510" t="s">
        <v>91</v>
      </c>
      <c r="D1510" t="s">
        <v>41</v>
      </c>
      <c r="E1510" t="s">
        <v>35</v>
      </c>
      <c r="F1510" t="s">
        <v>24</v>
      </c>
      <c r="G1510" t="s">
        <v>42</v>
      </c>
      <c r="H1510" t="s">
        <v>26</v>
      </c>
      <c r="I1510" t="s">
        <v>27</v>
      </c>
      <c r="J1510">
        <v>14.8</v>
      </c>
      <c r="K1510">
        <v>24</v>
      </c>
      <c r="L1510" t="s">
        <v>28</v>
      </c>
      <c r="M1510">
        <v>0</v>
      </c>
      <c r="N1510">
        <v>4.5</v>
      </c>
      <c r="O1510">
        <v>450</v>
      </c>
      <c r="P1510">
        <v>6660</v>
      </c>
      <c r="Q1510" t="s">
        <v>64</v>
      </c>
      <c r="R1510">
        <v>1</v>
      </c>
      <c r="S1510" t="s">
        <v>58</v>
      </c>
      <c r="T1510" t="s">
        <v>45</v>
      </c>
      <c r="U1510" t="str">
        <f>TRIM(CLEAN(tbl_Operations[[#This Row],[Location]]))</f>
        <v>Bengaluru</v>
      </c>
      <c r="V1510" t="str">
        <f>TRIM(CLEAN(tbl_Operations[[#This Row],[Channel]]))</f>
        <v>Portal</v>
      </c>
      <c r="W1510" t="str">
        <f t="shared" si="115"/>
        <v>Employee Query</v>
      </c>
      <c r="X1510" t="str">
        <f t="shared" si="116"/>
        <v>Operations</v>
      </c>
      <c r="Y1510" t="str">
        <f t="shared" si="117"/>
        <v>Within SLA</v>
      </c>
      <c r="Z1510" t="str">
        <f t="shared" si="118"/>
        <v>Normal</v>
      </c>
      <c r="AA1510" t="str" cm="1">
        <f t="array" ref="AA1510">_xlfn.IFS(
J1510&lt;=K1510*0.5,"Excellent",
J1510&lt;=K1510,"Good",
J1510&lt;=K1510*1.5,"At Risk",
TRUE,"Critical"
)</f>
        <v>Good</v>
      </c>
      <c r="AB1510" t="str">
        <f t="shared" si="119"/>
        <v>No Rework</v>
      </c>
    </row>
    <row r="1511" spans="1:28" x14ac:dyDescent="0.3">
      <c r="A1511" t="s">
        <v>1593</v>
      </c>
      <c r="B1511" s="1">
        <v>45952</v>
      </c>
      <c r="C1511" t="s">
        <v>40</v>
      </c>
      <c r="D1511" t="s">
        <v>34</v>
      </c>
      <c r="E1511" t="s">
        <v>74</v>
      </c>
      <c r="F1511" t="s">
        <v>24</v>
      </c>
      <c r="G1511" t="s">
        <v>42</v>
      </c>
      <c r="H1511" t="s">
        <v>26</v>
      </c>
      <c r="I1511" t="s">
        <v>88</v>
      </c>
      <c r="J1511">
        <v>15.1</v>
      </c>
      <c r="K1511">
        <v>24</v>
      </c>
      <c r="L1511" t="s">
        <v>28</v>
      </c>
      <c r="M1511">
        <v>1</v>
      </c>
      <c r="N1511">
        <v>3.6</v>
      </c>
      <c r="O1511">
        <v>350</v>
      </c>
      <c r="P1511">
        <v>5285</v>
      </c>
      <c r="Q1511" t="s">
        <v>51</v>
      </c>
      <c r="R1511">
        <v>10</v>
      </c>
      <c r="S1511" t="s">
        <v>52</v>
      </c>
      <c r="T1511" t="s">
        <v>86</v>
      </c>
      <c r="U1511" t="str">
        <f>TRIM(CLEAN(tbl_Operations[[#This Row],[Location]]))</f>
        <v>Mumbai</v>
      </c>
      <c r="V1511" t="str">
        <f>TRIM(CLEAN(tbl_Operations[[#This Row],[Channel]]))</f>
        <v>Portal</v>
      </c>
      <c r="W1511" t="str">
        <f t="shared" si="115"/>
        <v>System Issue</v>
      </c>
      <c r="X1511" t="str">
        <f t="shared" si="116"/>
        <v>Procurement</v>
      </c>
      <c r="Y1511" t="str">
        <f t="shared" si="117"/>
        <v>Within SLA</v>
      </c>
      <c r="Z1511" t="str">
        <f t="shared" si="118"/>
        <v>Normal</v>
      </c>
      <c r="AA1511" t="str" cm="1">
        <f t="array" ref="AA1511">_xlfn.IFS(
J1511&lt;=K1511*0.5,"Excellent",
J1511&lt;=K1511,"Good",
J1511&lt;=K1511*1.5,"At Risk",
TRUE,"Critical"
)</f>
        <v>Good</v>
      </c>
      <c r="AB1511" t="str">
        <f t="shared" si="119"/>
        <v>Reworked</v>
      </c>
    </row>
    <row r="1512" spans="1:28" x14ac:dyDescent="0.3">
      <c r="A1512" t="s">
        <v>1594</v>
      </c>
      <c r="B1512" s="1">
        <v>45827</v>
      </c>
      <c r="C1512" t="s">
        <v>54</v>
      </c>
      <c r="D1512" t="s">
        <v>55</v>
      </c>
      <c r="E1512" t="s">
        <v>56</v>
      </c>
      <c r="F1512" t="s">
        <v>24</v>
      </c>
      <c r="G1512" t="s">
        <v>25</v>
      </c>
      <c r="H1512" t="s">
        <v>50</v>
      </c>
      <c r="I1512" t="s">
        <v>27</v>
      </c>
      <c r="J1512">
        <v>16.899999999999999</v>
      </c>
      <c r="K1512">
        <v>24</v>
      </c>
      <c r="L1512" t="s">
        <v>28</v>
      </c>
      <c r="M1512">
        <v>0</v>
      </c>
      <c r="N1512">
        <v>5</v>
      </c>
      <c r="O1512">
        <v>320</v>
      </c>
      <c r="P1512">
        <v>5408</v>
      </c>
      <c r="Q1512" t="s">
        <v>29</v>
      </c>
      <c r="R1512">
        <v>6</v>
      </c>
      <c r="S1512" t="s">
        <v>30</v>
      </c>
      <c r="T1512" t="s">
        <v>84</v>
      </c>
      <c r="U1512" t="str">
        <f>TRIM(CLEAN(tbl_Operations[[#This Row],[Location]]))</f>
        <v>Hyderabad</v>
      </c>
      <c r="V1512" t="str">
        <f>TRIM(CLEAN(tbl_Operations[[#This Row],[Channel]]))</f>
        <v>Email</v>
      </c>
      <c r="W1512" t="str">
        <f t="shared" si="115"/>
        <v>Vendor Query</v>
      </c>
      <c r="X1512" t="str">
        <f t="shared" si="116"/>
        <v>Hr</v>
      </c>
      <c r="Y1512" t="str">
        <f t="shared" si="117"/>
        <v>Within SLA</v>
      </c>
      <c r="Z1512" t="str">
        <f t="shared" si="118"/>
        <v>Normal</v>
      </c>
      <c r="AA1512" t="str" cm="1">
        <f t="array" ref="AA1512">_xlfn.IFS(
J1512&lt;=K1512*0.5,"Excellent",
J1512&lt;=K1512,"Good",
J1512&lt;=K1512*1.5,"At Risk",
TRUE,"Critical"
)</f>
        <v>Good</v>
      </c>
      <c r="AB1512" t="str">
        <f t="shared" si="119"/>
        <v>No Rework</v>
      </c>
    </row>
    <row r="1513" spans="1:28" x14ac:dyDescent="0.3">
      <c r="A1513" t="s">
        <v>1595</v>
      </c>
      <c r="B1513" s="1">
        <v>45765</v>
      </c>
      <c r="C1513" t="s">
        <v>91</v>
      </c>
      <c r="D1513" t="s">
        <v>55</v>
      </c>
      <c r="E1513" t="s">
        <v>92</v>
      </c>
      <c r="F1513" t="s">
        <v>49</v>
      </c>
      <c r="G1513" t="s">
        <v>25</v>
      </c>
      <c r="H1513" t="s">
        <v>75</v>
      </c>
      <c r="I1513" t="s">
        <v>27</v>
      </c>
      <c r="J1513">
        <v>12.4</v>
      </c>
      <c r="K1513">
        <v>48</v>
      </c>
      <c r="L1513" t="s">
        <v>28</v>
      </c>
      <c r="M1513">
        <v>0</v>
      </c>
      <c r="N1513">
        <v>4</v>
      </c>
      <c r="O1513">
        <v>320</v>
      </c>
      <c r="P1513">
        <v>3968</v>
      </c>
      <c r="Q1513" t="s">
        <v>89</v>
      </c>
      <c r="R1513">
        <v>4</v>
      </c>
      <c r="S1513" t="s">
        <v>30</v>
      </c>
      <c r="T1513" t="s">
        <v>45</v>
      </c>
      <c r="U1513" t="str">
        <f>TRIM(CLEAN(tbl_Operations[[#This Row],[Location]]))</f>
        <v>Hyderabad</v>
      </c>
      <c r="V1513" t="str">
        <f>TRIM(CLEAN(tbl_Operations[[#This Row],[Channel]]))</f>
        <v>Email</v>
      </c>
      <c r="W1513" t="str">
        <f t="shared" si="115"/>
        <v>Report Request</v>
      </c>
      <c r="X1513" t="str">
        <f t="shared" si="116"/>
        <v>Operations</v>
      </c>
      <c r="Y1513" t="str">
        <f t="shared" si="117"/>
        <v>Within SLA</v>
      </c>
      <c r="Z1513" t="str">
        <f t="shared" si="118"/>
        <v>Normal</v>
      </c>
      <c r="AA1513" t="str" cm="1">
        <f t="array" ref="AA1513">_xlfn.IFS(
J1513&lt;=K1513*0.5,"Excellent",
J1513&lt;=K1513,"Good",
J1513&lt;=K1513*1.5,"At Risk",
TRUE,"Critical"
)</f>
        <v>Excellent</v>
      </c>
      <c r="AB1513" t="str">
        <f t="shared" si="119"/>
        <v>No Rework</v>
      </c>
    </row>
    <row r="1514" spans="1:28" x14ac:dyDescent="0.3">
      <c r="A1514" t="s">
        <v>1596</v>
      </c>
      <c r="B1514" s="1">
        <v>45759</v>
      </c>
      <c r="C1514" t="s">
        <v>91</v>
      </c>
      <c r="D1514" t="s">
        <v>41</v>
      </c>
      <c r="E1514" t="s">
        <v>35</v>
      </c>
      <c r="F1514" t="s">
        <v>24</v>
      </c>
      <c r="G1514" t="s">
        <v>62</v>
      </c>
      <c r="H1514" t="s">
        <v>26</v>
      </c>
      <c r="I1514" t="s">
        <v>27</v>
      </c>
      <c r="J1514">
        <v>6.9</v>
      </c>
      <c r="K1514">
        <v>24</v>
      </c>
      <c r="L1514" t="s">
        <v>28</v>
      </c>
      <c r="M1514">
        <v>1</v>
      </c>
      <c r="N1514">
        <v>4.5999999999999996</v>
      </c>
      <c r="O1514">
        <v>400</v>
      </c>
      <c r="P1514">
        <v>2760</v>
      </c>
      <c r="Q1514" t="s">
        <v>89</v>
      </c>
      <c r="R1514">
        <v>4</v>
      </c>
      <c r="S1514" t="s">
        <v>30</v>
      </c>
      <c r="T1514" t="s">
        <v>68</v>
      </c>
      <c r="U1514" t="str">
        <f>TRIM(CLEAN(tbl_Operations[[#This Row],[Location]]))</f>
        <v>Bengaluru</v>
      </c>
      <c r="V1514" t="str">
        <f>TRIM(CLEAN(tbl_Operations[[#This Row],[Channel]]))</f>
        <v>Teams</v>
      </c>
      <c r="W1514" t="str">
        <f t="shared" si="115"/>
        <v>Employee Query</v>
      </c>
      <c r="X1514" t="str">
        <f t="shared" si="116"/>
        <v>Operations</v>
      </c>
      <c r="Y1514" t="str">
        <f t="shared" si="117"/>
        <v>Within SLA</v>
      </c>
      <c r="Z1514" t="str">
        <f t="shared" si="118"/>
        <v>Normal</v>
      </c>
      <c r="AA1514" t="str" cm="1">
        <f t="array" ref="AA1514">_xlfn.IFS(
J1514&lt;=K1514*0.5,"Excellent",
J1514&lt;=K1514,"Good",
J1514&lt;=K1514*1.5,"At Risk",
TRUE,"Critical"
)</f>
        <v>Excellent</v>
      </c>
      <c r="AB1514" t="str">
        <f t="shared" si="119"/>
        <v>Reworked</v>
      </c>
    </row>
    <row r="1515" spans="1:28" x14ac:dyDescent="0.3">
      <c r="A1515" t="s">
        <v>1597</v>
      </c>
      <c r="B1515" s="1">
        <v>45950</v>
      </c>
      <c r="C1515" t="s">
        <v>91</v>
      </c>
      <c r="D1515" t="s">
        <v>73</v>
      </c>
      <c r="E1515" t="s">
        <v>48</v>
      </c>
      <c r="F1515" t="s">
        <v>49</v>
      </c>
      <c r="G1515" t="s">
        <v>25</v>
      </c>
      <c r="H1515" t="s">
        <v>43</v>
      </c>
      <c r="I1515" t="s">
        <v>27</v>
      </c>
      <c r="J1515">
        <v>3.6</v>
      </c>
      <c r="K1515">
        <v>48</v>
      </c>
      <c r="L1515" t="s">
        <v>28</v>
      </c>
      <c r="M1515">
        <v>0</v>
      </c>
      <c r="N1515">
        <v>5</v>
      </c>
      <c r="O1515">
        <v>280</v>
      </c>
      <c r="P1515">
        <v>1008</v>
      </c>
      <c r="Q1515" t="s">
        <v>51</v>
      </c>
      <c r="R1515">
        <v>10</v>
      </c>
      <c r="S1515" t="s">
        <v>52</v>
      </c>
      <c r="T1515" t="s">
        <v>31</v>
      </c>
      <c r="U1515" t="str">
        <f>TRIM(CLEAN(tbl_Operations[[#This Row],[Location]]))</f>
        <v>Chennai</v>
      </c>
      <c r="V1515" t="str">
        <f>TRIM(CLEAN(tbl_Operations[[#This Row],[Channel]]))</f>
        <v>Email</v>
      </c>
      <c r="W1515" t="str">
        <f t="shared" si="115"/>
        <v>Compliance Request</v>
      </c>
      <c r="X1515" t="str">
        <f t="shared" si="116"/>
        <v>Operations</v>
      </c>
      <c r="Y1515" t="str">
        <f t="shared" si="117"/>
        <v>Within SLA</v>
      </c>
      <c r="Z1515" t="str">
        <f t="shared" si="118"/>
        <v>Normal</v>
      </c>
      <c r="AA1515" t="str" cm="1">
        <f t="array" ref="AA1515">_xlfn.IFS(
J1515&lt;=K1515*0.5,"Excellent",
J1515&lt;=K1515,"Good",
J1515&lt;=K1515*1.5,"At Risk",
TRUE,"Critical"
)</f>
        <v>Excellent</v>
      </c>
      <c r="AB1515" t="str">
        <f t="shared" si="119"/>
        <v>No Rework</v>
      </c>
    </row>
    <row r="1516" spans="1:28" x14ac:dyDescent="0.3">
      <c r="A1516" t="s">
        <v>1598</v>
      </c>
      <c r="B1516" s="1">
        <v>46006</v>
      </c>
      <c r="C1516" t="s">
        <v>21</v>
      </c>
      <c r="D1516" t="s">
        <v>34</v>
      </c>
      <c r="E1516" t="s">
        <v>70</v>
      </c>
      <c r="F1516" t="s">
        <v>24</v>
      </c>
      <c r="G1516" t="s">
        <v>42</v>
      </c>
      <c r="H1516" t="s">
        <v>26</v>
      </c>
      <c r="I1516" t="s">
        <v>27</v>
      </c>
      <c r="J1516">
        <v>1.2</v>
      </c>
      <c r="K1516">
        <v>24</v>
      </c>
      <c r="L1516" t="s">
        <v>28</v>
      </c>
      <c r="M1516">
        <v>0</v>
      </c>
      <c r="N1516">
        <v>4.8</v>
      </c>
      <c r="O1516">
        <v>400</v>
      </c>
      <c r="P1516">
        <v>480</v>
      </c>
      <c r="Q1516" t="s">
        <v>71</v>
      </c>
      <c r="R1516">
        <v>12</v>
      </c>
      <c r="S1516" t="s">
        <v>52</v>
      </c>
      <c r="T1516" t="s">
        <v>31</v>
      </c>
      <c r="U1516" t="str">
        <f>TRIM(CLEAN(tbl_Operations[[#This Row],[Location]]))</f>
        <v>Mumbai</v>
      </c>
      <c r="V1516" t="str">
        <f>TRIM(CLEAN(tbl_Operations[[#This Row],[Channel]]))</f>
        <v>Portal</v>
      </c>
      <c r="W1516" t="str">
        <f t="shared" si="115"/>
        <v>Data Correction</v>
      </c>
      <c r="X1516" t="str">
        <f t="shared" si="116"/>
        <v>Customer Support</v>
      </c>
      <c r="Y1516" t="str">
        <f t="shared" si="117"/>
        <v>Within SLA</v>
      </c>
      <c r="Z1516" t="str">
        <f t="shared" si="118"/>
        <v>Normal</v>
      </c>
      <c r="AA1516" t="str" cm="1">
        <f t="array" ref="AA1516">_xlfn.IFS(
J1516&lt;=K1516*0.5,"Excellent",
J1516&lt;=K1516,"Good",
J1516&lt;=K1516*1.5,"At Risk",
TRUE,"Critical"
)</f>
        <v>Excellent</v>
      </c>
      <c r="AB1516" t="str">
        <f t="shared" si="119"/>
        <v>No Rework</v>
      </c>
    </row>
    <row r="1517" spans="1:28" x14ac:dyDescent="0.3">
      <c r="A1517" t="s">
        <v>1599</v>
      </c>
      <c r="B1517" s="1">
        <v>45708</v>
      </c>
      <c r="C1517" t="s">
        <v>54</v>
      </c>
      <c r="D1517" t="s">
        <v>34</v>
      </c>
      <c r="E1517" t="s">
        <v>92</v>
      </c>
      <c r="F1517" t="s">
        <v>146</v>
      </c>
      <c r="G1517" t="s">
        <v>25</v>
      </c>
      <c r="H1517" t="s">
        <v>66</v>
      </c>
      <c r="I1517" t="s">
        <v>27</v>
      </c>
      <c r="J1517">
        <v>7.4</v>
      </c>
      <c r="K1517">
        <v>4</v>
      </c>
      <c r="L1517" t="s">
        <v>63</v>
      </c>
      <c r="M1517">
        <v>0</v>
      </c>
      <c r="N1517">
        <v>4.3</v>
      </c>
      <c r="O1517">
        <v>450</v>
      </c>
      <c r="P1517">
        <v>3330</v>
      </c>
      <c r="Q1517" t="s">
        <v>57</v>
      </c>
      <c r="R1517">
        <v>2</v>
      </c>
      <c r="S1517" t="s">
        <v>58</v>
      </c>
      <c r="T1517" t="s">
        <v>84</v>
      </c>
      <c r="U1517" t="str">
        <f>TRIM(CLEAN(tbl_Operations[[#This Row],[Location]]))</f>
        <v>Mumbai</v>
      </c>
      <c r="V1517" t="str">
        <f>TRIM(CLEAN(tbl_Operations[[#This Row],[Channel]]))</f>
        <v>Email</v>
      </c>
      <c r="W1517" t="str">
        <f t="shared" si="115"/>
        <v>Report Request</v>
      </c>
      <c r="X1517" t="str">
        <f t="shared" si="116"/>
        <v>Hr</v>
      </c>
      <c r="Y1517" t="str">
        <f t="shared" si="117"/>
        <v>SLA Breach</v>
      </c>
      <c r="Z1517" t="str">
        <f t="shared" si="118"/>
        <v>Normal</v>
      </c>
      <c r="AA1517" t="str" cm="1">
        <f t="array" ref="AA1517">_xlfn.IFS(
J1517&lt;=K1517*0.5,"Excellent",
J1517&lt;=K1517,"Good",
J1517&lt;=K1517*1.5,"At Risk",
TRUE,"Critical"
)</f>
        <v>Critical</v>
      </c>
      <c r="AB1517" t="str">
        <f t="shared" si="119"/>
        <v>No Rework</v>
      </c>
    </row>
    <row r="1518" spans="1:28" x14ac:dyDescent="0.3">
      <c r="A1518" t="s">
        <v>1600</v>
      </c>
      <c r="B1518" s="1">
        <v>45968</v>
      </c>
      <c r="C1518" t="s">
        <v>95</v>
      </c>
      <c r="D1518" t="s">
        <v>73</v>
      </c>
      <c r="E1518" t="s">
        <v>48</v>
      </c>
      <c r="F1518" t="s">
        <v>49</v>
      </c>
      <c r="G1518" t="s">
        <v>25</v>
      </c>
      <c r="H1518" t="s">
        <v>50</v>
      </c>
      <c r="I1518" t="s">
        <v>27</v>
      </c>
      <c r="J1518">
        <v>11.3</v>
      </c>
      <c r="K1518">
        <v>48</v>
      </c>
      <c r="L1518" t="s">
        <v>28</v>
      </c>
      <c r="M1518">
        <v>1</v>
      </c>
      <c r="N1518">
        <v>4</v>
      </c>
      <c r="O1518">
        <v>450</v>
      </c>
      <c r="P1518">
        <v>5085</v>
      </c>
      <c r="Q1518" t="s">
        <v>67</v>
      </c>
      <c r="R1518">
        <v>11</v>
      </c>
      <c r="S1518" t="s">
        <v>52</v>
      </c>
      <c r="T1518" t="s">
        <v>45</v>
      </c>
      <c r="U1518" t="str">
        <f>TRIM(CLEAN(tbl_Operations[[#This Row],[Location]]))</f>
        <v>Chennai</v>
      </c>
      <c r="V1518" t="str">
        <f>TRIM(CLEAN(tbl_Operations[[#This Row],[Channel]]))</f>
        <v>Email</v>
      </c>
      <c r="W1518" t="str">
        <f t="shared" si="115"/>
        <v>Compliance Request</v>
      </c>
      <c r="X1518" t="str">
        <f t="shared" si="116"/>
        <v>Sales</v>
      </c>
      <c r="Y1518" t="str">
        <f t="shared" si="117"/>
        <v>Within SLA</v>
      </c>
      <c r="Z1518" t="str">
        <f t="shared" si="118"/>
        <v>Normal</v>
      </c>
      <c r="AA1518" t="str" cm="1">
        <f t="array" ref="AA1518">_xlfn.IFS(
J1518&lt;=K1518*0.5,"Excellent",
J1518&lt;=K1518,"Good",
J1518&lt;=K1518*1.5,"At Risk",
TRUE,"Critical"
)</f>
        <v>Excellent</v>
      </c>
      <c r="AB1518" t="str">
        <f t="shared" si="119"/>
        <v>Reworked</v>
      </c>
    </row>
    <row r="1519" spans="1:28" x14ac:dyDescent="0.3">
      <c r="A1519" t="s">
        <v>1601</v>
      </c>
      <c r="B1519" s="1">
        <v>45867</v>
      </c>
      <c r="C1519" t="s">
        <v>40</v>
      </c>
      <c r="D1519" t="s">
        <v>41</v>
      </c>
      <c r="E1519" t="s">
        <v>70</v>
      </c>
      <c r="F1519" t="s">
        <v>61</v>
      </c>
      <c r="G1519" t="s">
        <v>62</v>
      </c>
      <c r="H1519" t="s">
        <v>26</v>
      </c>
      <c r="I1519" t="s">
        <v>27</v>
      </c>
      <c r="J1519">
        <v>3.9</v>
      </c>
      <c r="K1519">
        <v>12</v>
      </c>
      <c r="L1519" t="s">
        <v>28</v>
      </c>
      <c r="M1519">
        <v>0</v>
      </c>
      <c r="N1519">
        <v>5</v>
      </c>
      <c r="O1519">
        <v>280</v>
      </c>
      <c r="P1519">
        <v>1092</v>
      </c>
      <c r="Q1519" t="s">
        <v>114</v>
      </c>
      <c r="R1519">
        <v>7</v>
      </c>
      <c r="S1519" t="s">
        <v>37</v>
      </c>
      <c r="T1519" t="s">
        <v>38</v>
      </c>
      <c r="U1519" t="str">
        <f>TRIM(CLEAN(tbl_Operations[[#This Row],[Location]]))</f>
        <v>Bengaluru</v>
      </c>
      <c r="V1519" t="str">
        <f>TRIM(CLEAN(tbl_Operations[[#This Row],[Channel]]))</f>
        <v>Teams</v>
      </c>
      <c r="W1519" t="str">
        <f t="shared" si="115"/>
        <v>Data Correction</v>
      </c>
      <c r="X1519" t="str">
        <f t="shared" si="116"/>
        <v>Procurement</v>
      </c>
      <c r="Y1519" t="str">
        <f t="shared" si="117"/>
        <v>Within SLA</v>
      </c>
      <c r="Z1519" t="str">
        <f t="shared" si="118"/>
        <v>Normal</v>
      </c>
      <c r="AA1519" t="str" cm="1">
        <f t="array" ref="AA1519">_xlfn.IFS(
J1519&lt;=K1519*0.5,"Excellent",
J1519&lt;=K1519,"Good",
J1519&lt;=K1519*1.5,"At Risk",
TRUE,"Critical"
)</f>
        <v>Excellent</v>
      </c>
      <c r="AB1519" t="str">
        <f t="shared" si="119"/>
        <v>No Rework</v>
      </c>
    </row>
    <row r="1520" spans="1:28" x14ac:dyDescent="0.3">
      <c r="A1520" t="s">
        <v>1602</v>
      </c>
      <c r="B1520" s="1">
        <v>45673</v>
      </c>
      <c r="C1520" t="s">
        <v>40</v>
      </c>
      <c r="D1520" t="s">
        <v>55</v>
      </c>
      <c r="E1520" t="s">
        <v>78</v>
      </c>
      <c r="F1520" t="s">
        <v>49</v>
      </c>
      <c r="G1520" t="s">
        <v>42</v>
      </c>
      <c r="H1520" t="s">
        <v>75</v>
      </c>
      <c r="I1520" t="s">
        <v>27</v>
      </c>
      <c r="J1520">
        <v>4.7</v>
      </c>
      <c r="K1520">
        <v>48</v>
      </c>
      <c r="L1520" t="s">
        <v>28</v>
      </c>
      <c r="M1520">
        <v>0</v>
      </c>
      <c r="N1520">
        <v>5</v>
      </c>
      <c r="O1520">
        <v>280</v>
      </c>
      <c r="P1520">
        <v>1316</v>
      </c>
      <c r="Q1520" t="s">
        <v>64</v>
      </c>
      <c r="R1520">
        <v>1</v>
      </c>
      <c r="S1520" t="s">
        <v>58</v>
      </c>
      <c r="T1520" t="s">
        <v>84</v>
      </c>
      <c r="U1520" t="str">
        <f>TRIM(CLEAN(tbl_Operations[[#This Row],[Location]]))</f>
        <v>Hyderabad</v>
      </c>
      <c r="V1520" t="str">
        <f>TRIM(CLEAN(tbl_Operations[[#This Row],[Channel]]))</f>
        <v>Portal</v>
      </c>
      <c r="W1520" t="str">
        <f t="shared" si="115"/>
        <v>Access Request</v>
      </c>
      <c r="X1520" t="str">
        <f t="shared" si="116"/>
        <v>Procurement</v>
      </c>
      <c r="Y1520" t="str">
        <f t="shared" si="117"/>
        <v>Within SLA</v>
      </c>
      <c r="Z1520" t="str">
        <f t="shared" si="118"/>
        <v>Normal</v>
      </c>
      <c r="AA1520" t="str" cm="1">
        <f t="array" ref="AA1520">_xlfn.IFS(
J1520&lt;=K1520*0.5,"Excellent",
J1520&lt;=K1520,"Good",
J1520&lt;=K1520*1.5,"At Risk",
TRUE,"Critical"
)</f>
        <v>Excellent</v>
      </c>
      <c r="AB1520" t="str">
        <f t="shared" si="119"/>
        <v>No Rework</v>
      </c>
    </row>
    <row r="1521" spans="1:28" x14ac:dyDescent="0.3">
      <c r="A1521" t="s">
        <v>1603</v>
      </c>
      <c r="B1521" s="1">
        <v>45819</v>
      </c>
      <c r="C1521" t="s">
        <v>77</v>
      </c>
      <c r="D1521" t="s">
        <v>73</v>
      </c>
      <c r="E1521" t="s">
        <v>5094</v>
      </c>
      <c r="F1521" t="s">
        <v>61</v>
      </c>
      <c r="G1521" t="s">
        <v>62</v>
      </c>
      <c r="H1521" t="s">
        <v>26</v>
      </c>
      <c r="I1521" t="s">
        <v>27</v>
      </c>
      <c r="J1521">
        <v>12.7</v>
      </c>
      <c r="K1521">
        <v>12</v>
      </c>
      <c r="L1521" t="s">
        <v>63</v>
      </c>
      <c r="M1521">
        <v>2</v>
      </c>
      <c r="N1521">
        <v>3.6</v>
      </c>
      <c r="O1521">
        <v>320</v>
      </c>
      <c r="P1521">
        <v>4064</v>
      </c>
      <c r="Q1521" t="s">
        <v>29</v>
      </c>
      <c r="R1521">
        <v>6</v>
      </c>
      <c r="S1521" t="s">
        <v>30</v>
      </c>
      <c r="T1521" t="s">
        <v>86</v>
      </c>
      <c r="U1521" t="str">
        <f>TRIM(CLEAN(tbl_Operations[[#This Row],[Location]]))</f>
        <v>Chennai</v>
      </c>
      <c r="V1521" t="str">
        <f>TRIM(CLEAN(tbl_Operations[[#This Row],[Channel]]))</f>
        <v>Teams</v>
      </c>
      <c r="W1521" t="str">
        <f t="shared" si="115"/>
        <v>Unknown</v>
      </c>
      <c r="X1521" t="str">
        <f t="shared" si="116"/>
        <v>Finance</v>
      </c>
      <c r="Y1521" t="str">
        <f t="shared" si="117"/>
        <v>SLA Breach</v>
      </c>
      <c r="Z1521" t="str">
        <f t="shared" si="118"/>
        <v>Normal</v>
      </c>
      <c r="AA1521" t="str" cm="1">
        <f t="array" ref="AA1521">_xlfn.IFS(
J1521&lt;=K1521*0.5,"Excellent",
J1521&lt;=K1521,"Good",
J1521&lt;=K1521*1.5,"At Risk",
TRUE,"Critical"
)</f>
        <v>At Risk</v>
      </c>
      <c r="AB1521" t="str">
        <f t="shared" si="119"/>
        <v>Reworked</v>
      </c>
    </row>
    <row r="1522" spans="1:28" x14ac:dyDescent="0.3">
      <c r="A1522" t="s">
        <v>1604</v>
      </c>
      <c r="B1522" s="1">
        <v>45859</v>
      </c>
      <c r="C1522" t="s">
        <v>95</v>
      </c>
      <c r="D1522" t="s">
        <v>60</v>
      </c>
      <c r="E1522" t="s">
        <v>23</v>
      </c>
      <c r="F1522" t="s">
        <v>61</v>
      </c>
      <c r="G1522" t="s">
        <v>25</v>
      </c>
      <c r="H1522" t="s">
        <v>75</v>
      </c>
      <c r="I1522" t="s">
        <v>88</v>
      </c>
      <c r="J1522">
        <v>12.4</v>
      </c>
      <c r="K1522">
        <v>12</v>
      </c>
      <c r="L1522" t="s">
        <v>63</v>
      </c>
      <c r="M1522">
        <v>5</v>
      </c>
      <c r="N1522">
        <v>3.2</v>
      </c>
      <c r="O1522">
        <v>280</v>
      </c>
      <c r="P1522">
        <v>3472</v>
      </c>
      <c r="Q1522" t="s">
        <v>114</v>
      </c>
      <c r="R1522">
        <v>7</v>
      </c>
      <c r="S1522" t="s">
        <v>37</v>
      </c>
      <c r="T1522" t="s">
        <v>31</v>
      </c>
      <c r="U1522" t="str">
        <f>TRIM(CLEAN(tbl_Operations[[#This Row],[Location]]))</f>
        <v>Pune</v>
      </c>
      <c r="V1522" t="str">
        <f>TRIM(CLEAN(tbl_Operations[[#This Row],[Channel]]))</f>
        <v>Email</v>
      </c>
      <c r="W1522" t="str">
        <f t="shared" si="115"/>
        <v>Invoice Query</v>
      </c>
      <c r="X1522" t="str">
        <f t="shared" si="116"/>
        <v>Sales</v>
      </c>
      <c r="Y1522" t="str">
        <f t="shared" si="117"/>
        <v>SLA Breach</v>
      </c>
      <c r="Z1522" t="str">
        <f t="shared" si="118"/>
        <v>Normal</v>
      </c>
      <c r="AA1522" t="str" cm="1">
        <f t="array" ref="AA1522">_xlfn.IFS(
J1522&lt;=K1522*0.5,"Excellent",
J1522&lt;=K1522,"Good",
J1522&lt;=K1522*1.5,"At Risk",
TRUE,"Critical"
)</f>
        <v>At Risk</v>
      </c>
      <c r="AB1522" t="str">
        <f t="shared" si="119"/>
        <v>Reworked</v>
      </c>
    </row>
    <row r="1523" spans="1:28" x14ac:dyDescent="0.3">
      <c r="A1523" t="s">
        <v>1605</v>
      </c>
      <c r="B1523" s="1">
        <v>45975</v>
      </c>
      <c r="C1523" t="s">
        <v>40</v>
      </c>
      <c r="D1523" t="s">
        <v>73</v>
      </c>
      <c r="E1523" t="s">
        <v>70</v>
      </c>
      <c r="F1523" t="s">
        <v>146</v>
      </c>
      <c r="G1523" t="s">
        <v>25</v>
      </c>
      <c r="H1523" t="s">
        <v>26</v>
      </c>
      <c r="I1523" t="s">
        <v>27</v>
      </c>
      <c r="J1523">
        <v>3.1</v>
      </c>
      <c r="K1523">
        <v>4</v>
      </c>
      <c r="L1523" t="s">
        <v>28</v>
      </c>
      <c r="M1523">
        <v>0</v>
      </c>
      <c r="N1523">
        <v>4.3</v>
      </c>
      <c r="O1523">
        <v>450</v>
      </c>
      <c r="P1523">
        <v>1395</v>
      </c>
      <c r="Q1523" t="s">
        <v>67</v>
      </c>
      <c r="R1523">
        <v>11</v>
      </c>
      <c r="S1523" t="s">
        <v>52</v>
      </c>
      <c r="T1523" t="s">
        <v>45</v>
      </c>
      <c r="U1523" t="str">
        <f>TRIM(CLEAN(tbl_Operations[[#This Row],[Location]]))</f>
        <v>Chennai</v>
      </c>
      <c r="V1523" t="str">
        <f>TRIM(CLEAN(tbl_Operations[[#This Row],[Channel]]))</f>
        <v>Email</v>
      </c>
      <c r="W1523" t="str">
        <f t="shared" si="115"/>
        <v>Data Correction</v>
      </c>
      <c r="X1523" t="str">
        <f t="shared" si="116"/>
        <v>Procurement</v>
      </c>
      <c r="Y1523" t="str">
        <f t="shared" si="117"/>
        <v>Within SLA</v>
      </c>
      <c r="Z1523" t="str">
        <f t="shared" si="118"/>
        <v>Critical Risk</v>
      </c>
      <c r="AA1523" t="str" cm="1">
        <f t="array" ref="AA1523">_xlfn.IFS(
J1523&lt;=K1523*0.5,"Excellent",
J1523&lt;=K1523,"Good",
J1523&lt;=K1523*1.5,"At Risk",
TRUE,"Critical"
)</f>
        <v>Good</v>
      </c>
      <c r="AB1523" t="str">
        <f t="shared" si="119"/>
        <v>No Rework</v>
      </c>
    </row>
    <row r="1524" spans="1:28" x14ac:dyDescent="0.3">
      <c r="A1524" t="s">
        <v>1606</v>
      </c>
      <c r="B1524" s="1">
        <v>45942</v>
      </c>
      <c r="C1524" t="s">
        <v>77</v>
      </c>
      <c r="D1524" t="s">
        <v>22</v>
      </c>
      <c r="E1524" t="s">
        <v>48</v>
      </c>
      <c r="F1524" t="s">
        <v>49</v>
      </c>
      <c r="G1524" t="s">
        <v>25</v>
      </c>
      <c r="H1524" t="s">
        <v>50</v>
      </c>
      <c r="I1524" t="s">
        <v>27</v>
      </c>
      <c r="J1524">
        <v>4.3</v>
      </c>
      <c r="K1524">
        <v>48</v>
      </c>
      <c r="L1524" t="s">
        <v>28</v>
      </c>
      <c r="M1524">
        <v>1</v>
      </c>
      <c r="N1524">
        <v>4.9000000000000004</v>
      </c>
      <c r="O1524">
        <v>400</v>
      </c>
      <c r="P1524">
        <v>1720</v>
      </c>
      <c r="Q1524" t="s">
        <v>51</v>
      </c>
      <c r="R1524">
        <v>10</v>
      </c>
      <c r="S1524" t="s">
        <v>52</v>
      </c>
      <c r="T1524" t="s">
        <v>102</v>
      </c>
      <c r="U1524" t="str">
        <f>TRIM(CLEAN(tbl_Operations[[#This Row],[Location]]))</f>
        <v>Noida</v>
      </c>
      <c r="V1524" t="str">
        <f>TRIM(CLEAN(tbl_Operations[[#This Row],[Channel]]))</f>
        <v>Email</v>
      </c>
      <c r="W1524" t="str">
        <f t="shared" si="115"/>
        <v>Compliance Request</v>
      </c>
      <c r="X1524" t="str">
        <f t="shared" si="116"/>
        <v>Finance</v>
      </c>
      <c r="Y1524" t="str">
        <f t="shared" si="117"/>
        <v>Within SLA</v>
      </c>
      <c r="Z1524" t="str">
        <f t="shared" si="118"/>
        <v>Normal</v>
      </c>
      <c r="AA1524" t="str" cm="1">
        <f t="array" ref="AA1524">_xlfn.IFS(
J1524&lt;=K1524*0.5,"Excellent",
J1524&lt;=K1524,"Good",
J1524&lt;=K1524*1.5,"At Risk",
TRUE,"Critical"
)</f>
        <v>Excellent</v>
      </c>
      <c r="AB1524" t="str">
        <f t="shared" si="119"/>
        <v>Reworked</v>
      </c>
    </row>
    <row r="1525" spans="1:28" x14ac:dyDescent="0.3">
      <c r="A1525" t="s">
        <v>1607</v>
      </c>
      <c r="B1525" s="1">
        <v>45936</v>
      </c>
      <c r="C1525" t="s">
        <v>21</v>
      </c>
      <c r="D1525" t="s">
        <v>47</v>
      </c>
      <c r="E1525" t="s">
        <v>92</v>
      </c>
      <c r="F1525" t="s">
        <v>49</v>
      </c>
      <c r="G1525" t="s">
        <v>42</v>
      </c>
      <c r="H1525" t="s">
        <v>43</v>
      </c>
      <c r="I1525" t="s">
        <v>27</v>
      </c>
      <c r="J1525">
        <v>2.2999999999999998</v>
      </c>
      <c r="K1525">
        <v>48</v>
      </c>
      <c r="L1525" t="s">
        <v>28</v>
      </c>
      <c r="M1525">
        <v>2</v>
      </c>
      <c r="N1525">
        <v>4.4000000000000004</v>
      </c>
      <c r="O1525">
        <v>400</v>
      </c>
      <c r="P1525">
        <v>920</v>
      </c>
      <c r="Q1525" t="s">
        <v>51</v>
      </c>
      <c r="R1525">
        <v>10</v>
      </c>
      <c r="S1525" t="s">
        <v>52</v>
      </c>
      <c r="T1525" t="s">
        <v>31</v>
      </c>
      <c r="U1525" t="str">
        <f>TRIM(CLEAN(tbl_Operations[[#This Row],[Location]]))</f>
        <v>Gurugram</v>
      </c>
      <c r="V1525" t="str">
        <f>TRIM(CLEAN(tbl_Operations[[#This Row],[Channel]]))</f>
        <v>Portal</v>
      </c>
      <c r="W1525" t="str">
        <f t="shared" si="115"/>
        <v>Report Request</v>
      </c>
      <c r="X1525" t="str">
        <f t="shared" si="116"/>
        <v>Customer Support</v>
      </c>
      <c r="Y1525" t="str">
        <f t="shared" si="117"/>
        <v>Within SLA</v>
      </c>
      <c r="Z1525" t="str">
        <f t="shared" si="118"/>
        <v>Normal</v>
      </c>
      <c r="AA1525" t="str" cm="1">
        <f t="array" ref="AA1525">_xlfn.IFS(
J1525&lt;=K1525*0.5,"Excellent",
J1525&lt;=K1525,"Good",
J1525&lt;=K1525*1.5,"At Risk",
TRUE,"Critical"
)</f>
        <v>Excellent</v>
      </c>
      <c r="AB1525" t="str">
        <f t="shared" si="119"/>
        <v>Reworked</v>
      </c>
    </row>
    <row r="1526" spans="1:28" x14ac:dyDescent="0.3">
      <c r="A1526" t="s">
        <v>1608</v>
      </c>
      <c r="B1526" s="1">
        <v>45817</v>
      </c>
      <c r="C1526" t="s">
        <v>95</v>
      </c>
      <c r="D1526" t="s">
        <v>41</v>
      </c>
      <c r="E1526" t="s">
        <v>78</v>
      </c>
      <c r="F1526" t="s">
        <v>24</v>
      </c>
      <c r="G1526" t="s">
        <v>62</v>
      </c>
      <c r="H1526" t="s">
        <v>43</v>
      </c>
      <c r="I1526" t="s">
        <v>27</v>
      </c>
      <c r="J1526">
        <v>5.9</v>
      </c>
      <c r="K1526">
        <v>24</v>
      </c>
      <c r="L1526" t="s">
        <v>28</v>
      </c>
      <c r="M1526">
        <v>0</v>
      </c>
      <c r="N1526">
        <v>5</v>
      </c>
      <c r="O1526">
        <v>280</v>
      </c>
      <c r="P1526">
        <v>1652</v>
      </c>
      <c r="Q1526" t="s">
        <v>29</v>
      </c>
      <c r="R1526">
        <v>6</v>
      </c>
      <c r="S1526" t="s">
        <v>30</v>
      </c>
      <c r="T1526" t="s">
        <v>31</v>
      </c>
      <c r="U1526" t="str">
        <f>TRIM(CLEAN(tbl_Operations[[#This Row],[Location]]))</f>
        <v>Bengaluru</v>
      </c>
      <c r="V1526" t="str">
        <f>TRIM(CLEAN(tbl_Operations[[#This Row],[Channel]]))</f>
        <v>Teams</v>
      </c>
      <c r="W1526" t="str">
        <f t="shared" si="115"/>
        <v>Access Request</v>
      </c>
      <c r="X1526" t="str">
        <f t="shared" si="116"/>
        <v>Sales</v>
      </c>
      <c r="Y1526" t="str">
        <f t="shared" si="117"/>
        <v>Within SLA</v>
      </c>
      <c r="Z1526" t="str">
        <f t="shared" si="118"/>
        <v>Normal</v>
      </c>
      <c r="AA1526" t="str" cm="1">
        <f t="array" ref="AA1526">_xlfn.IFS(
J1526&lt;=K1526*0.5,"Excellent",
J1526&lt;=K1526,"Good",
J1526&lt;=K1526*1.5,"At Risk",
TRUE,"Critical"
)</f>
        <v>Excellent</v>
      </c>
      <c r="AB1526" t="str">
        <f t="shared" si="119"/>
        <v>No Rework</v>
      </c>
    </row>
    <row r="1527" spans="1:28" x14ac:dyDescent="0.3">
      <c r="A1527" t="s">
        <v>1609</v>
      </c>
      <c r="B1527" s="1">
        <v>45774</v>
      </c>
      <c r="C1527" t="s">
        <v>21</v>
      </c>
      <c r="D1527" t="s">
        <v>73</v>
      </c>
      <c r="E1527" t="s">
        <v>35</v>
      </c>
      <c r="F1527" t="s">
        <v>61</v>
      </c>
      <c r="G1527" t="s">
        <v>81</v>
      </c>
      <c r="H1527" t="s">
        <v>43</v>
      </c>
      <c r="I1527" t="s">
        <v>88</v>
      </c>
      <c r="J1527">
        <v>18.5</v>
      </c>
      <c r="K1527">
        <v>12</v>
      </c>
      <c r="L1527" t="s">
        <v>63</v>
      </c>
      <c r="M1527">
        <v>2</v>
      </c>
      <c r="N1527">
        <v>3.4</v>
      </c>
      <c r="O1527">
        <v>320</v>
      </c>
      <c r="P1527">
        <v>5920</v>
      </c>
      <c r="Q1527" t="s">
        <v>89</v>
      </c>
      <c r="R1527">
        <v>4</v>
      </c>
      <c r="S1527" t="s">
        <v>30</v>
      </c>
      <c r="T1527" t="s">
        <v>102</v>
      </c>
      <c r="U1527" t="str">
        <f>TRIM(CLEAN(tbl_Operations[[#This Row],[Location]]))</f>
        <v>Chennai</v>
      </c>
      <c r="V1527" t="str">
        <f>TRIM(CLEAN(tbl_Operations[[#This Row],[Channel]]))</f>
        <v>Phone</v>
      </c>
      <c r="W1527" t="str">
        <f t="shared" si="115"/>
        <v>Employee Query</v>
      </c>
      <c r="X1527" t="str">
        <f t="shared" si="116"/>
        <v>Customer Support</v>
      </c>
      <c r="Y1527" t="str">
        <f t="shared" si="117"/>
        <v>SLA Breach</v>
      </c>
      <c r="Z1527" t="str">
        <f t="shared" si="118"/>
        <v>Normal</v>
      </c>
      <c r="AA1527" t="str" cm="1">
        <f t="array" ref="AA1527">_xlfn.IFS(
J1527&lt;=K1527*0.5,"Excellent",
J1527&lt;=K1527,"Good",
J1527&lt;=K1527*1.5,"At Risk",
TRUE,"Critical"
)</f>
        <v>Critical</v>
      </c>
      <c r="AB1527" t="str">
        <f t="shared" si="119"/>
        <v>Reworked</v>
      </c>
    </row>
    <row r="1528" spans="1:28" x14ac:dyDescent="0.3">
      <c r="A1528" t="s">
        <v>1610</v>
      </c>
      <c r="B1528" s="1">
        <v>46022</v>
      </c>
      <c r="C1528" t="s">
        <v>95</v>
      </c>
      <c r="D1528" t="s">
        <v>34</v>
      </c>
      <c r="E1528" t="s">
        <v>92</v>
      </c>
      <c r="F1528" t="s">
        <v>146</v>
      </c>
      <c r="G1528" t="s">
        <v>25</v>
      </c>
      <c r="H1528" t="s">
        <v>75</v>
      </c>
      <c r="I1528" t="s">
        <v>27</v>
      </c>
      <c r="J1528">
        <v>7.6</v>
      </c>
      <c r="K1528">
        <v>4</v>
      </c>
      <c r="L1528" t="s">
        <v>63</v>
      </c>
      <c r="M1528">
        <v>0</v>
      </c>
      <c r="N1528">
        <v>4.4000000000000004</v>
      </c>
      <c r="O1528">
        <v>320</v>
      </c>
      <c r="P1528">
        <v>2432</v>
      </c>
      <c r="Q1528" t="s">
        <v>71</v>
      </c>
      <c r="R1528">
        <v>12</v>
      </c>
      <c r="S1528" t="s">
        <v>52</v>
      </c>
      <c r="T1528" t="s">
        <v>86</v>
      </c>
      <c r="U1528" t="str">
        <f>TRIM(CLEAN(tbl_Operations[[#This Row],[Location]]))</f>
        <v>Mumbai</v>
      </c>
      <c r="V1528" t="str">
        <f>TRIM(CLEAN(tbl_Operations[[#This Row],[Channel]]))</f>
        <v>Email</v>
      </c>
      <c r="W1528" t="str">
        <f t="shared" si="115"/>
        <v>Report Request</v>
      </c>
      <c r="X1528" t="str">
        <f t="shared" si="116"/>
        <v>Sales</v>
      </c>
      <c r="Y1528" t="str">
        <f t="shared" si="117"/>
        <v>SLA Breach</v>
      </c>
      <c r="Z1528" t="str">
        <f t="shared" si="118"/>
        <v>Critical Risk</v>
      </c>
      <c r="AA1528" t="str" cm="1">
        <f t="array" ref="AA1528">_xlfn.IFS(
J1528&lt;=K1528*0.5,"Excellent",
J1528&lt;=K1528,"Good",
J1528&lt;=K1528*1.5,"At Risk",
TRUE,"Critical"
)</f>
        <v>Critical</v>
      </c>
      <c r="AB1528" t="str">
        <f t="shared" si="119"/>
        <v>No Rework</v>
      </c>
    </row>
    <row r="1529" spans="1:28" x14ac:dyDescent="0.3">
      <c r="A1529" t="s">
        <v>1611</v>
      </c>
      <c r="B1529" s="1">
        <v>46014</v>
      </c>
      <c r="C1529" t="s">
        <v>40</v>
      </c>
      <c r="D1529" t="s">
        <v>34</v>
      </c>
      <c r="E1529" t="s">
        <v>23</v>
      </c>
      <c r="F1529" t="s">
        <v>49</v>
      </c>
      <c r="G1529" t="s">
        <v>25</v>
      </c>
      <c r="H1529" t="s">
        <v>75</v>
      </c>
      <c r="I1529" t="s">
        <v>27</v>
      </c>
      <c r="J1529">
        <v>6.4</v>
      </c>
      <c r="K1529">
        <v>48</v>
      </c>
      <c r="L1529" t="s">
        <v>28</v>
      </c>
      <c r="M1529">
        <v>0</v>
      </c>
      <c r="N1529">
        <v>5</v>
      </c>
      <c r="O1529">
        <v>400</v>
      </c>
      <c r="P1529">
        <v>2560</v>
      </c>
      <c r="Q1529" t="s">
        <v>71</v>
      </c>
      <c r="R1529">
        <v>12</v>
      </c>
      <c r="S1529" t="s">
        <v>52</v>
      </c>
      <c r="T1529" t="s">
        <v>38</v>
      </c>
      <c r="U1529" t="str">
        <f>TRIM(CLEAN(tbl_Operations[[#This Row],[Location]]))</f>
        <v>Mumbai</v>
      </c>
      <c r="V1529" t="str">
        <f>TRIM(CLEAN(tbl_Operations[[#This Row],[Channel]]))</f>
        <v>Email</v>
      </c>
      <c r="W1529" t="str">
        <f t="shared" si="115"/>
        <v>Invoice Query</v>
      </c>
      <c r="X1529" t="str">
        <f t="shared" si="116"/>
        <v>Procurement</v>
      </c>
      <c r="Y1529" t="str">
        <f t="shared" si="117"/>
        <v>Within SLA</v>
      </c>
      <c r="Z1529" t="str">
        <f t="shared" si="118"/>
        <v>Normal</v>
      </c>
      <c r="AA1529" t="str" cm="1">
        <f t="array" ref="AA1529">_xlfn.IFS(
J1529&lt;=K1529*0.5,"Excellent",
J1529&lt;=K1529,"Good",
J1529&lt;=K1529*1.5,"At Risk",
TRUE,"Critical"
)</f>
        <v>Excellent</v>
      </c>
      <c r="AB1529" t="str">
        <f t="shared" si="119"/>
        <v>No Rework</v>
      </c>
    </row>
    <row r="1530" spans="1:28" x14ac:dyDescent="0.3">
      <c r="A1530" t="s">
        <v>1612</v>
      </c>
      <c r="B1530" s="1">
        <v>45666</v>
      </c>
      <c r="C1530" t="s">
        <v>95</v>
      </c>
      <c r="D1530" t="s">
        <v>60</v>
      </c>
      <c r="E1530" t="s">
        <v>92</v>
      </c>
      <c r="F1530" t="s">
        <v>49</v>
      </c>
      <c r="G1530" t="s">
        <v>62</v>
      </c>
      <c r="H1530" t="s">
        <v>66</v>
      </c>
      <c r="I1530" t="s">
        <v>27</v>
      </c>
      <c r="J1530">
        <v>16.100000000000001</v>
      </c>
      <c r="K1530">
        <v>48</v>
      </c>
      <c r="L1530" t="s">
        <v>28</v>
      </c>
      <c r="M1530">
        <v>0</v>
      </c>
      <c r="N1530" t="s">
        <v>5094</v>
      </c>
      <c r="O1530">
        <v>350</v>
      </c>
      <c r="P1530">
        <v>5635</v>
      </c>
      <c r="Q1530" t="s">
        <v>64</v>
      </c>
      <c r="R1530">
        <v>1</v>
      </c>
      <c r="S1530" t="s">
        <v>58</v>
      </c>
      <c r="T1530" t="s">
        <v>84</v>
      </c>
      <c r="U1530" t="str">
        <f>TRIM(CLEAN(tbl_Operations[[#This Row],[Location]]))</f>
        <v>Pune</v>
      </c>
      <c r="V1530" t="str">
        <f>TRIM(CLEAN(tbl_Operations[[#This Row],[Channel]]))</f>
        <v>Teams</v>
      </c>
      <c r="W1530" t="str">
        <f t="shared" si="115"/>
        <v>Report Request</v>
      </c>
      <c r="X1530" t="str">
        <f t="shared" si="116"/>
        <v>Sales</v>
      </c>
      <c r="Y1530" t="str">
        <f t="shared" si="117"/>
        <v>Within SLA</v>
      </c>
      <c r="Z1530" t="str">
        <f t="shared" si="118"/>
        <v>Normal</v>
      </c>
      <c r="AA1530" t="str" cm="1">
        <f t="array" ref="AA1530">_xlfn.IFS(
J1530&lt;=K1530*0.5,"Excellent",
J1530&lt;=K1530,"Good",
J1530&lt;=K1530*1.5,"At Risk",
TRUE,"Critical"
)</f>
        <v>Excellent</v>
      </c>
      <c r="AB1530" t="str">
        <f t="shared" si="119"/>
        <v>No Rework</v>
      </c>
    </row>
    <row r="1531" spans="1:28" x14ac:dyDescent="0.3">
      <c r="A1531" t="s">
        <v>1613</v>
      </c>
      <c r="B1531" s="1">
        <v>45800</v>
      </c>
      <c r="C1531" t="s">
        <v>77</v>
      </c>
      <c r="D1531" t="s">
        <v>73</v>
      </c>
      <c r="E1531" t="s">
        <v>70</v>
      </c>
      <c r="F1531" t="s">
        <v>24</v>
      </c>
      <c r="G1531" t="s">
        <v>25</v>
      </c>
      <c r="H1531" t="s">
        <v>43</v>
      </c>
      <c r="I1531" t="s">
        <v>27</v>
      </c>
      <c r="J1531">
        <v>20.7</v>
      </c>
      <c r="K1531">
        <v>24</v>
      </c>
      <c r="L1531" t="s">
        <v>28</v>
      </c>
      <c r="M1531">
        <v>0</v>
      </c>
      <c r="N1531">
        <v>4.0999999999999996</v>
      </c>
      <c r="O1531">
        <v>450</v>
      </c>
      <c r="P1531">
        <v>9315</v>
      </c>
      <c r="Q1531" t="s">
        <v>44</v>
      </c>
      <c r="R1531">
        <v>5</v>
      </c>
      <c r="S1531" t="s">
        <v>30</v>
      </c>
      <c r="T1531" t="s">
        <v>45</v>
      </c>
      <c r="U1531" t="str">
        <f>TRIM(CLEAN(tbl_Operations[[#This Row],[Location]]))</f>
        <v>Chennai</v>
      </c>
      <c r="V1531" t="str">
        <f>TRIM(CLEAN(tbl_Operations[[#This Row],[Channel]]))</f>
        <v>Email</v>
      </c>
      <c r="W1531" t="str">
        <f t="shared" si="115"/>
        <v>Data Correction</v>
      </c>
      <c r="X1531" t="str">
        <f t="shared" si="116"/>
        <v>Finance</v>
      </c>
      <c r="Y1531" t="str">
        <f t="shared" si="117"/>
        <v>Within SLA</v>
      </c>
      <c r="Z1531" t="str">
        <f t="shared" si="118"/>
        <v>Normal</v>
      </c>
      <c r="AA1531" t="str" cm="1">
        <f t="array" ref="AA1531">_xlfn.IFS(
J1531&lt;=K1531*0.5,"Excellent",
J1531&lt;=K1531,"Good",
J1531&lt;=K1531*1.5,"At Risk",
TRUE,"Critical"
)</f>
        <v>Good</v>
      </c>
      <c r="AB1531" t="str">
        <f t="shared" si="119"/>
        <v>No Rework</v>
      </c>
    </row>
    <row r="1532" spans="1:28" x14ac:dyDescent="0.3">
      <c r="A1532" t="s">
        <v>1614</v>
      </c>
      <c r="B1532" s="1">
        <v>45731</v>
      </c>
      <c r="C1532" t="s">
        <v>40</v>
      </c>
      <c r="D1532" t="s">
        <v>41</v>
      </c>
      <c r="E1532" t="s">
        <v>23</v>
      </c>
      <c r="F1532" t="s">
        <v>49</v>
      </c>
      <c r="G1532" t="s">
        <v>25</v>
      </c>
      <c r="H1532" t="s">
        <v>75</v>
      </c>
      <c r="I1532" t="s">
        <v>27</v>
      </c>
      <c r="J1532">
        <v>10.3</v>
      </c>
      <c r="K1532">
        <v>48</v>
      </c>
      <c r="L1532" t="s">
        <v>28</v>
      </c>
      <c r="M1532">
        <v>0</v>
      </c>
      <c r="N1532">
        <v>4.5999999999999996</v>
      </c>
      <c r="O1532">
        <v>450</v>
      </c>
      <c r="P1532">
        <v>4635</v>
      </c>
      <c r="Q1532" t="s">
        <v>79</v>
      </c>
      <c r="R1532">
        <v>3</v>
      </c>
      <c r="S1532" t="s">
        <v>58</v>
      </c>
      <c r="T1532" t="s">
        <v>68</v>
      </c>
      <c r="U1532" t="str">
        <f>TRIM(CLEAN(tbl_Operations[[#This Row],[Location]]))</f>
        <v>Bengaluru</v>
      </c>
      <c r="V1532" t="str">
        <f>TRIM(CLEAN(tbl_Operations[[#This Row],[Channel]]))</f>
        <v>Email</v>
      </c>
      <c r="W1532" t="str">
        <f t="shared" si="115"/>
        <v>Invoice Query</v>
      </c>
      <c r="X1532" t="str">
        <f t="shared" si="116"/>
        <v>Procurement</v>
      </c>
      <c r="Y1532" t="str">
        <f t="shared" si="117"/>
        <v>Within SLA</v>
      </c>
      <c r="Z1532" t="str">
        <f t="shared" si="118"/>
        <v>Normal</v>
      </c>
      <c r="AA1532" t="str" cm="1">
        <f t="array" ref="AA1532">_xlfn.IFS(
J1532&lt;=K1532*0.5,"Excellent",
J1532&lt;=K1532,"Good",
J1532&lt;=K1532*1.5,"At Risk",
TRUE,"Critical"
)</f>
        <v>Excellent</v>
      </c>
      <c r="AB1532" t="str">
        <f t="shared" si="119"/>
        <v>No Rework</v>
      </c>
    </row>
    <row r="1533" spans="1:28" x14ac:dyDescent="0.3">
      <c r="A1533" t="s">
        <v>1615</v>
      </c>
      <c r="B1533" s="1">
        <v>45730</v>
      </c>
      <c r="C1533" t="s">
        <v>77</v>
      </c>
      <c r="D1533" t="s">
        <v>34</v>
      </c>
      <c r="E1533" t="s">
        <v>70</v>
      </c>
      <c r="F1533" t="s">
        <v>24</v>
      </c>
      <c r="G1533" t="s">
        <v>25</v>
      </c>
      <c r="H1533" t="s">
        <v>26</v>
      </c>
      <c r="I1533" t="s">
        <v>101</v>
      </c>
      <c r="J1533">
        <v>14.1</v>
      </c>
      <c r="K1533">
        <v>24</v>
      </c>
      <c r="L1533" t="s">
        <v>28</v>
      </c>
      <c r="M1533">
        <v>0</v>
      </c>
      <c r="N1533">
        <v>4.5</v>
      </c>
      <c r="O1533">
        <v>350</v>
      </c>
      <c r="P1533">
        <v>4935</v>
      </c>
      <c r="Q1533" t="s">
        <v>79</v>
      </c>
      <c r="R1533">
        <v>3</v>
      </c>
      <c r="S1533" t="s">
        <v>58</v>
      </c>
      <c r="T1533" t="s">
        <v>45</v>
      </c>
      <c r="U1533" t="str">
        <f>TRIM(CLEAN(tbl_Operations[[#This Row],[Location]]))</f>
        <v>Mumbai</v>
      </c>
      <c r="V1533" t="str">
        <f>TRIM(CLEAN(tbl_Operations[[#This Row],[Channel]]))</f>
        <v>Email</v>
      </c>
      <c r="W1533" t="str">
        <f t="shared" si="115"/>
        <v>Data Correction</v>
      </c>
      <c r="X1533" t="str">
        <f t="shared" si="116"/>
        <v>Finance</v>
      </c>
      <c r="Y1533" t="str">
        <f t="shared" si="117"/>
        <v>Within SLA</v>
      </c>
      <c r="Z1533" t="str">
        <f t="shared" si="118"/>
        <v>Normal</v>
      </c>
      <c r="AA1533" t="str" cm="1">
        <f t="array" ref="AA1533">_xlfn.IFS(
J1533&lt;=K1533*0.5,"Excellent",
J1533&lt;=K1533,"Good",
J1533&lt;=K1533*1.5,"At Risk",
TRUE,"Critical"
)</f>
        <v>Good</v>
      </c>
      <c r="AB1533" t="str">
        <f t="shared" si="119"/>
        <v>No Rework</v>
      </c>
    </row>
    <row r="1534" spans="1:28" x14ac:dyDescent="0.3">
      <c r="A1534" t="s">
        <v>1616</v>
      </c>
      <c r="B1534" s="1">
        <v>45700</v>
      </c>
      <c r="C1534" t="s">
        <v>21</v>
      </c>
      <c r="D1534" t="s">
        <v>73</v>
      </c>
      <c r="E1534" t="s">
        <v>35</v>
      </c>
      <c r="F1534" t="s">
        <v>49</v>
      </c>
      <c r="G1534" t="s">
        <v>25</v>
      </c>
      <c r="H1534" t="s">
        <v>26</v>
      </c>
      <c r="I1534" t="s">
        <v>27</v>
      </c>
      <c r="J1534">
        <v>2.5</v>
      </c>
      <c r="K1534">
        <v>48</v>
      </c>
      <c r="L1534" t="s">
        <v>28</v>
      </c>
      <c r="M1534">
        <v>1</v>
      </c>
      <c r="N1534">
        <v>4.9000000000000004</v>
      </c>
      <c r="O1534">
        <v>320</v>
      </c>
      <c r="P1534">
        <v>800</v>
      </c>
      <c r="Q1534" t="s">
        <v>57</v>
      </c>
      <c r="R1534">
        <v>2</v>
      </c>
      <c r="S1534" t="s">
        <v>58</v>
      </c>
      <c r="T1534" t="s">
        <v>86</v>
      </c>
      <c r="U1534" t="str">
        <f>TRIM(CLEAN(tbl_Operations[[#This Row],[Location]]))</f>
        <v>Chennai</v>
      </c>
      <c r="V1534" t="str">
        <f>TRIM(CLEAN(tbl_Operations[[#This Row],[Channel]]))</f>
        <v>Email</v>
      </c>
      <c r="W1534" t="str">
        <f t="shared" si="115"/>
        <v>Employee Query</v>
      </c>
      <c r="X1534" t="str">
        <f t="shared" si="116"/>
        <v>Customer Support</v>
      </c>
      <c r="Y1534" t="str">
        <f t="shared" si="117"/>
        <v>Within SLA</v>
      </c>
      <c r="Z1534" t="str">
        <f t="shared" si="118"/>
        <v>Normal</v>
      </c>
      <c r="AA1534" t="str" cm="1">
        <f t="array" ref="AA1534">_xlfn.IFS(
J1534&lt;=K1534*0.5,"Excellent",
J1534&lt;=K1534,"Good",
J1534&lt;=K1534*1.5,"At Risk",
TRUE,"Critical"
)</f>
        <v>Excellent</v>
      </c>
      <c r="AB1534" t="str">
        <f t="shared" si="119"/>
        <v>Reworked</v>
      </c>
    </row>
    <row r="1535" spans="1:28" x14ac:dyDescent="0.3">
      <c r="A1535" t="s">
        <v>1617</v>
      </c>
      <c r="B1535" s="1">
        <v>45978</v>
      </c>
      <c r="C1535" t="s">
        <v>21</v>
      </c>
      <c r="D1535" t="s">
        <v>34</v>
      </c>
      <c r="E1535" t="s">
        <v>70</v>
      </c>
      <c r="F1535" t="s">
        <v>24</v>
      </c>
      <c r="G1535" t="s">
        <v>81</v>
      </c>
      <c r="H1535" t="s">
        <v>43</v>
      </c>
      <c r="I1535" t="s">
        <v>27</v>
      </c>
      <c r="J1535">
        <v>8.3000000000000007</v>
      </c>
      <c r="K1535">
        <v>24</v>
      </c>
      <c r="L1535" t="s">
        <v>28</v>
      </c>
      <c r="M1535">
        <v>1</v>
      </c>
      <c r="N1535">
        <v>4.5999999999999996</v>
      </c>
      <c r="O1535">
        <v>400</v>
      </c>
      <c r="P1535">
        <v>3320</v>
      </c>
      <c r="Q1535" t="s">
        <v>67</v>
      </c>
      <c r="R1535">
        <v>11</v>
      </c>
      <c r="S1535" t="s">
        <v>52</v>
      </c>
      <c r="T1535" t="s">
        <v>31</v>
      </c>
      <c r="U1535" t="str">
        <f>TRIM(CLEAN(tbl_Operations[[#This Row],[Location]]))</f>
        <v>Mumbai</v>
      </c>
      <c r="V1535" t="str">
        <f>TRIM(CLEAN(tbl_Operations[[#This Row],[Channel]]))</f>
        <v>Phone</v>
      </c>
      <c r="W1535" t="str">
        <f t="shared" si="115"/>
        <v>Data Correction</v>
      </c>
      <c r="X1535" t="str">
        <f t="shared" si="116"/>
        <v>Customer Support</v>
      </c>
      <c r="Y1535" t="str">
        <f t="shared" si="117"/>
        <v>Within SLA</v>
      </c>
      <c r="Z1535" t="str">
        <f t="shared" si="118"/>
        <v>Normal</v>
      </c>
      <c r="AA1535" t="str" cm="1">
        <f t="array" ref="AA1535">_xlfn.IFS(
J1535&lt;=K1535*0.5,"Excellent",
J1535&lt;=K1535,"Good",
J1535&lt;=K1535*1.5,"At Risk",
TRUE,"Critical"
)</f>
        <v>Excellent</v>
      </c>
      <c r="AB1535" t="str">
        <f t="shared" si="119"/>
        <v>Reworked</v>
      </c>
    </row>
    <row r="1536" spans="1:28" x14ac:dyDescent="0.3">
      <c r="A1536" t="s">
        <v>1618</v>
      </c>
      <c r="B1536" s="1">
        <v>45763</v>
      </c>
      <c r="C1536" t="s">
        <v>91</v>
      </c>
      <c r="D1536" t="s">
        <v>60</v>
      </c>
      <c r="E1536" t="s">
        <v>92</v>
      </c>
      <c r="F1536" t="s">
        <v>24</v>
      </c>
      <c r="G1536" t="s">
        <v>42</v>
      </c>
      <c r="H1536" t="s">
        <v>50</v>
      </c>
      <c r="I1536" t="s">
        <v>27</v>
      </c>
      <c r="J1536">
        <v>19.3</v>
      </c>
      <c r="K1536">
        <v>24</v>
      </c>
      <c r="L1536" t="s">
        <v>28</v>
      </c>
      <c r="M1536">
        <v>1</v>
      </c>
      <c r="N1536">
        <v>4.8</v>
      </c>
      <c r="O1536">
        <v>450</v>
      </c>
      <c r="P1536">
        <v>8685</v>
      </c>
      <c r="Q1536" t="s">
        <v>89</v>
      </c>
      <c r="R1536">
        <v>4</v>
      </c>
      <c r="S1536" t="s">
        <v>30</v>
      </c>
      <c r="T1536" t="s">
        <v>86</v>
      </c>
      <c r="U1536" t="str">
        <f>TRIM(CLEAN(tbl_Operations[[#This Row],[Location]]))</f>
        <v>Pune</v>
      </c>
      <c r="V1536" t="str">
        <f>TRIM(CLEAN(tbl_Operations[[#This Row],[Channel]]))</f>
        <v>Portal</v>
      </c>
      <c r="W1536" t="str">
        <f t="shared" si="115"/>
        <v>Report Request</v>
      </c>
      <c r="X1536" t="str">
        <f t="shared" si="116"/>
        <v>Operations</v>
      </c>
      <c r="Y1536" t="str">
        <f t="shared" si="117"/>
        <v>Within SLA</v>
      </c>
      <c r="Z1536" t="str">
        <f t="shared" si="118"/>
        <v>Normal</v>
      </c>
      <c r="AA1536" t="str" cm="1">
        <f t="array" ref="AA1536">_xlfn.IFS(
J1536&lt;=K1536*0.5,"Excellent",
J1536&lt;=K1536,"Good",
J1536&lt;=K1536*1.5,"At Risk",
TRUE,"Critical"
)</f>
        <v>Good</v>
      </c>
      <c r="AB1536" t="str">
        <f t="shared" si="119"/>
        <v>Reworked</v>
      </c>
    </row>
    <row r="1537" spans="1:28" x14ac:dyDescent="0.3">
      <c r="A1537" t="s">
        <v>1619</v>
      </c>
      <c r="B1537" s="1">
        <v>45946</v>
      </c>
      <c r="C1537" t="s">
        <v>77</v>
      </c>
      <c r="D1537" t="s">
        <v>73</v>
      </c>
      <c r="E1537" t="s">
        <v>56</v>
      </c>
      <c r="F1537" t="s">
        <v>49</v>
      </c>
      <c r="G1537" t="s">
        <v>81</v>
      </c>
      <c r="H1537" t="s">
        <v>26</v>
      </c>
      <c r="I1537" t="s">
        <v>27</v>
      </c>
      <c r="J1537">
        <v>19.600000000000001</v>
      </c>
      <c r="K1537">
        <v>48</v>
      </c>
      <c r="L1537" t="s">
        <v>28</v>
      </c>
      <c r="M1537">
        <v>0</v>
      </c>
      <c r="N1537">
        <v>4.8</v>
      </c>
      <c r="O1537">
        <v>400</v>
      </c>
      <c r="P1537">
        <v>7840</v>
      </c>
      <c r="Q1537" t="s">
        <v>51</v>
      </c>
      <c r="R1537">
        <v>10</v>
      </c>
      <c r="S1537" t="s">
        <v>52</v>
      </c>
      <c r="T1537" t="s">
        <v>84</v>
      </c>
      <c r="U1537" t="str">
        <f>TRIM(CLEAN(tbl_Operations[[#This Row],[Location]]))</f>
        <v>Chennai</v>
      </c>
      <c r="V1537" t="str">
        <f>TRIM(CLEAN(tbl_Operations[[#This Row],[Channel]]))</f>
        <v>Phone</v>
      </c>
      <c r="W1537" t="str">
        <f t="shared" si="115"/>
        <v>Vendor Query</v>
      </c>
      <c r="X1537" t="str">
        <f t="shared" si="116"/>
        <v>Finance</v>
      </c>
      <c r="Y1537" t="str">
        <f t="shared" si="117"/>
        <v>Within SLA</v>
      </c>
      <c r="Z1537" t="str">
        <f t="shared" si="118"/>
        <v>Normal</v>
      </c>
      <c r="AA1537" t="str" cm="1">
        <f t="array" ref="AA1537">_xlfn.IFS(
J1537&lt;=K1537*0.5,"Excellent",
J1537&lt;=K1537,"Good",
J1537&lt;=K1537*1.5,"At Risk",
TRUE,"Critical"
)</f>
        <v>Excellent</v>
      </c>
      <c r="AB1537" t="str">
        <f t="shared" si="119"/>
        <v>No Rework</v>
      </c>
    </row>
    <row r="1538" spans="1:28" x14ac:dyDescent="0.3">
      <c r="A1538" t="s">
        <v>1620</v>
      </c>
      <c r="B1538" s="1">
        <v>45772</v>
      </c>
      <c r="C1538" t="s">
        <v>40</v>
      </c>
      <c r="D1538" t="s">
        <v>5094</v>
      </c>
      <c r="E1538" t="s">
        <v>48</v>
      </c>
      <c r="F1538" t="s">
        <v>24</v>
      </c>
      <c r="G1538" t="s">
        <v>42</v>
      </c>
      <c r="H1538" t="s">
        <v>43</v>
      </c>
      <c r="I1538" t="s">
        <v>88</v>
      </c>
      <c r="J1538">
        <v>18.899999999999999</v>
      </c>
      <c r="K1538">
        <v>24</v>
      </c>
      <c r="L1538" t="s">
        <v>28</v>
      </c>
      <c r="M1538">
        <v>2</v>
      </c>
      <c r="N1538">
        <v>4.2</v>
      </c>
      <c r="O1538">
        <v>350</v>
      </c>
      <c r="P1538">
        <v>6615</v>
      </c>
      <c r="Q1538" t="s">
        <v>89</v>
      </c>
      <c r="R1538">
        <v>4</v>
      </c>
      <c r="S1538" t="s">
        <v>30</v>
      </c>
      <c r="T1538" t="s">
        <v>45</v>
      </c>
      <c r="U1538" t="str">
        <f>TRIM(CLEAN(tbl_Operations[[#This Row],[Location]]))</f>
        <v>Unknown</v>
      </c>
      <c r="V1538" t="str">
        <f>TRIM(CLEAN(tbl_Operations[[#This Row],[Channel]]))</f>
        <v>Portal</v>
      </c>
      <c r="W1538" t="str">
        <f t="shared" ref="W1538:W1601" si="120">TRIM(CLEAN(E1538))</f>
        <v>Compliance Request</v>
      </c>
      <c r="X1538" t="str">
        <f t="shared" ref="X1538:X1601" si="121">PROPER(TRIM(CLEAN(C1538)))</f>
        <v>Procurement</v>
      </c>
      <c r="Y1538" t="str">
        <f t="shared" ref="Y1538:Y1601" si="122">IF(J1538&lt;=K1538,"Within SLA","SLA Breach")</f>
        <v>Within SLA</v>
      </c>
      <c r="Z1538" t="str">
        <f t="shared" ref="Z1538:Z1601" si="123">IF(AND(F1538="Critical",Y1537="SLA Breach"),"Critical Risk","Normal")</f>
        <v>Normal</v>
      </c>
      <c r="AA1538" t="str" cm="1">
        <f t="array" ref="AA1538">_xlfn.IFS(
J1538&lt;=K1538*0.5,"Excellent",
J1538&lt;=K1538,"Good",
J1538&lt;=K1538*1.5,"At Risk",
TRUE,"Critical"
)</f>
        <v>Good</v>
      </c>
      <c r="AB1538" t="str">
        <f t="shared" ref="AB1538:AB1601" si="124">IF(M1538&gt;0,"Reworked","No Rework")</f>
        <v>Reworked</v>
      </c>
    </row>
    <row r="1539" spans="1:28" x14ac:dyDescent="0.3">
      <c r="A1539" t="s">
        <v>1621</v>
      </c>
      <c r="B1539" s="1">
        <v>45861</v>
      </c>
      <c r="C1539" t="s">
        <v>33</v>
      </c>
      <c r="D1539" t="s">
        <v>47</v>
      </c>
      <c r="E1539" t="s">
        <v>48</v>
      </c>
      <c r="F1539" t="s">
        <v>24</v>
      </c>
      <c r="G1539" t="s">
        <v>25</v>
      </c>
      <c r="H1539" t="s">
        <v>26</v>
      </c>
      <c r="I1539" t="s">
        <v>101</v>
      </c>
      <c r="J1539">
        <v>7.4</v>
      </c>
      <c r="K1539">
        <v>24</v>
      </c>
      <c r="L1539" t="s">
        <v>28</v>
      </c>
      <c r="M1539">
        <v>0</v>
      </c>
      <c r="N1539">
        <v>4.9000000000000004</v>
      </c>
      <c r="O1539">
        <v>350</v>
      </c>
      <c r="P1539">
        <v>2590</v>
      </c>
      <c r="Q1539" t="s">
        <v>114</v>
      </c>
      <c r="R1539">
        <v>7</v>
      </c>
      <c r="S1539" t="s">
        <v>37</v>
      </c>
      <c r="T1539" t="s">
        <v>86</v>
      </c>
      <c r="U1539" t="str">
        <f>TRIM(CLEAN(tbl_Operations[[#This Row],[Location]]))</f>
        <v>Gurugram</v>
      </c>
      <c r="V1539" t="str">
        <f>TRIM(CLEAN(tbl_Operations[[#This Row],[Channel]]))</f>
        <v>Email</v>
      </c>
      <c r="W1539" t="str">
        <f t="shared" si="120"/>
        <v>Compliance Request</v>
      </c>
      <c r="X1539" t="str">
        <f t="shared" si="121"/>
        <v>It</v>
      </c>
      <c r="Y1539" t="str">
        <f t="shared" si="122"/>
        <v>Within SLA</v>
      </c>
      <c r="Z1539" t="str">
        <f t="shared" si="123"/>
        <v>Normal</v>
      </c>
      <c r="AA1539" t="str" cm="1">
        <f t="array" ref="AA1539">_xlfn.IFS(
J1539&lt;=K1539*0.5,"Excellent",
J1539&lt;=K1539,"Good",
J1539&lt;=K1539*1.5,"At Risk",
TRUE,"Critical"
)</f>
        <v>Excellent</v>
      </c>
      <c r="AB1539" t="str">
        <f t="shared" si="124"/>
        <v>No Rework</v>
      </c>
    </row>
    <row r="1540" spans="1:28" x14ac:dyDescent="0.3">
      <c r="A1540" t="s">
        <v>1622</v>
      </c>
      <c r="B1540" s="1">
        <v>45991</v>
      </c>
      <c r="C1540" t="s">
        <v>95</v>
      </c>
      <c r="D1540" t="s">
        <v>34</v>
      </c>
      <c r="E1540" t="s">
        <v>78</v>
      </c>
      <c r="F1540" t="s">
        <v>49</v>
      </c>
      <c r="G1540" t="s">
        <v>25</v>
      </c>
      <c r="H1540" t="s">
        <v>75</v>
      </c>
      <c r="I1540" t="s">
        <v>27</v>
      </c>
      <c r="J1540">
        <v>22.3</v>
      </c>
      <c r="K1540">
        <v>48</v>
      </c>
      <c r="L1540" t="s">
        <v>28</v>
      </c>
      <c r="M1540">
        <v>1</v>
      </c>
      <c r="N1540">
        <v>4.0999999999999996</v>
      </c>
      <c r="O1540">
        <v>280</v>
      </c>
      <c r="P1540">
        <v>6244</v>
      </c>
      <c r="Q1540" t="s">
        <v>67</v>
      </c>
      <c r="R1540">
        <v>11</v>
      </c>
      <c r="S1540" t="s">
        <v>52</v>
      </c>
      <c r="T1540" t="s">
        <v>102</v>
      </c>
      <c r="U1540" t="str">
        <f>TRIM(CLEAN(tbl_Operations[[#This Row],[Location]]))</f>
        <v>Mumbai</v>
      </c>
      <c r="V1540" t="str">
        <f>TRIM(CLEAN(tbl_Operations[[#This Row],[Channel]]))</f>
        <v>Email</v>
      </c>
      <c r="W1540" t="str">
        <f t="shared" si="120"/>
        <v>Access Request</v>
      </c>
      <c r="X1540" t="str">
        <f t="shared" si="121"/>
        <v>Sales</v>
      </c>
      <c r="Y1540" t="str">
        <f t="shared" si="122"/>
        <v>Within SLA</v>
      </c>
      <c r="Z1540" t="str">
        <f t="shared" si="123"/>
        <v>Normal</v>
      </c>
      <c r="AA1540" t="str" cm="1">
        <f t="array" ref="AA1540">_xlfn.IFS(
J1540&lt;=K1540*0.5,"Excellent",
J1540&lt;=K1540,"Good",
J1540&lt;=K1540*1.5,"At Risk",
TRUE,"Critical"
)</f>
        <v>Excellent</v>
      </c>
      <c r="AB1540" t="str">
        <f t="shared" si="124"/>
        <v>Reworked</v>
      </c>
    </row>
    <row r="1541" spans="1:28" x14ac:dyDescent="0.3">
      <c r="A1541" t="s">
        <v>1623</v>
      </c>
      <c r="B1541" s="1">
        <v>45980</v>
      </c>
      <c r="C1541" t="s">
        <v>40</v>
      </c>
      <c r="D1541" t="s">
        <v>34</v>
      </c>
      <c r="E1541" t="s">
        <v>23</v>
      </c>
      <c r="F1541" t="s">
        <v>49</v>
      </c>
      <c r="G1541" t="s">
        <v>62</v>
      </c>
      <c r="H1541" t="s">
        <v>66</v>
      </c>
      <c r="I1541" t="s">
        <v>27</v>
      </c>
      <c r="J1541">
        <v>14.4</v>
      </c>
      <c r="K1541">
        <v>48</v>
      </c>
      <c r="L1541" t="s">
        <v>28</v>
      </c>
      <c r="M1541">
        <v>0</v>
      </c>
      <c r="N1541">
        <v>5</v>
      </c>
      <c r="O1541">
        <v>320</v>
      </c>
      <c r="P1541">
        <v>4608</v>
      </c>
      <c r="Q1541" t="s">
        <v>67</v>
      </c>
      <c r="R1541">
        <v>11</v>
      </c>
      <c r="S1541" t="s">
        <v>52</v>
      </c>
      <c r="T1541" t="s">
        <v>86</v>
      </c>
      <c r="U1541" t="str">
        <f>TRIM(CLEAN(tbl_Operations[[#This Row],[Location]]))</f>
        <v>Mumbai</v>
      </c>
      <c r="V1541" t="str">
        <f>TRIM(CLEAN(tbl_Operations[[#This Row],[Channel]]))</f>
        <v>Teams</v>
      </c>
      <c r="W1541" t="str">
        <f t="shared" si="120"/>
        <v>Invoice Query</v>
      </c>
      <c r="X1541" t="str">
        <f t="shared" si="121"/>
        <v>Procurement</v>
      </c>
      <c r="Y1541" t="str">
        <f t="shared" si="122"/>
        <v>Within SLA</v>
      </c>
      <c r="Z1541" t="str">
        <f t="shared" si="123"/>
        <v>Normal</v>
      </c>
      <c r="AA1541" t="str" cm="1">
        <f t="array" ref="AA1541">_xlfn.IFS(
J1541&lt;=K1541*0.5,"Excellent",
J1541&lt;=K1541,"Good",
J1541&lt;=K1541*1.5,"At Risk",
TRUE,"Critical"
)</f>
        <v>Excellent</v>
      </c>
      <c r="AB1541" t="str">
        <f t="shared" si="124"/>
        <v>No Rework</v>
      </c>
    </row>
    <row r="1542" spans="1:28" x14ac:dyDescent="0.3">
      <c r="A1542" t="s">
        <v>1624</v>
      </c>
      <c r="B1542" s="1">
        <v>45851</v>
      </c>
      <c r="C1542" t="s">
        <v>21</v>
      </c>
      <c r="D1542" t="s">
        <v>55</v>
      </c>
      <c r="E1542" t="s">
        <v>78</v>
      </c>
      <c r="F1542" t="s">
        <v>24</v>
      </c>
      <c r="G1542" t="s">
        <v>62</v>
      </c>
      <c r="H1542" t="s">
        <v>43</v>
      </c>
      <c r="I1542" t="s">
        <v>27</v>
      </c>
      <c r="J1542">
        <v>9.5</v>
      </c>
      <c r="K1542">
        <v>24</v>
      </c>
      <c r="L1542" t="s">
        <v>28</v>
      </c>
      <c r="M1542">
        <v>0</v>
      </c>
      <c r="N1542">
        <v>4.8</v>
      </c>
      <c r="O1542">
        <v>450</v>
      </c>
      <c r="P1542">
        <v>4275</v>
      </c>
      <c r="Q1542" t="s">
        <v>114</v>
      </c>
      <c r="R1542">
        <v>7</v>
      </c>
      <c r="S1542" t="s">
        <v>37</v>
      </c>
      <c r="T1542" t="s">
        <v>102</v>
      </c>
      <c r="U1542" t="str">
        <f>TRIM(CLEAN(tbl_Operations[[#This Row],[Location]]))</f>
        <v>Hyderabad</v>
      </c>
      <c r="V1542" t="str">
        <f>TRIM(CLEAN(tbl_Operations[[#This Row],[Channel]]))</f>
        <v>Teams</v>
      </c>
      <c r="W1542" t="str">
        <f t="shared" si="120"/>
        <v>Access Request</v>
      </c>
      <c r="X1542" t="str">
        <f t="shared" si="121"/>
        <v>Customer Support</v>
      </c>
      <c r="Y1542" t="str">
        <f t="shared" si="122"/>
        <v>Within SLA</v>
      </c>
      <c r="Z1542" t="str">
        <f t="shared" si="123"/>
        <v>Normal</v>
      </c>
      <c r="AA1542" t="str" cm="1">
        <f t="array" ref="AA1542">_xlfn.IFS(
J1542&lt;=K1542*0.5,"Excellent",
J1542&lt;=K1542,"Good",
J1542&lt;=K1542*1.5,"At Risk",
TRUE,"Critical"
)</f>
        <v>Excellent</v>
      </c>
      <c r="AB1542" t="str">
        <f t="shared" si="124"/>
        <v>No Rework</v>
      </c>
    </row>
    <row r="1543" spans="1:28" x14ac:dyDescent="0.3">
      <c r="A1543" t="s">
        <v>1625</v>
      </c>
      <c r="B1543" s="1">
        <v>45973</v>
      </c>
      <c r="C1543" t="s">
        <v>40</v>
      </c>
      <c r="D1543" t="s">
        <v>47</v>
      </c>
      <c r="E1543" t="s">
        <v>74</v>
      </c>
      <c r="F1543" t="s">
        <v>24</v>
      </c>
      <c r="G1543" t="s">
        <v>25</v>
      </c>
      <c r="H1543" t="s">
        <v>66</v>
      </c>
      <c r="I1543" t="s">
        <v>27</v>
      </c>
      <c r="J1543">
        <v>17.899999999999999</v>
      </c>
      <c r="K1543">
        <v>24</v>
      </c>
      <c r="L1543" t="s">
        <v>28</v>
      </c>
      <c r="M1543">
        <v>1</v>
      </c>
      <c r="N1543">
        <v>4.4000000000000004</v>
      </c>
      <c r="O1543">
        <v>450</v>
      </c>
      <c r="P1543">
        <v>8055</v>
      </c>
      <c r="Q1543" t="s">
        <v>67</v>
      </c>
      <c r="R1543">
        <v>11</v>
      </c>
      <c r="S1543" t="s">
        <v>52</v>
      </c>
      <c r="T1543" t="s">
        <v>86</v>
      </c>
      <c r="U1543" t="str">
        <f>TRIM(CLEAN(tbl_Operations[[#This Row],[Location]]))</f>
        <v>Gurugram</v>
      </c>
      <c r="V1543" t="str">
        <f>TRIM(CLEAN(tbl_Operations[[#This Row],[Channel]]))</f>
        <v>Email</v>
      </c>
      <c r="W1543" t="str">
        <f t="shared" si="120"/>
        <v>System Issue</v>
      </c>
      <c r="X1543" t="str">
        <f t="shared" si="121"/>
        <v>Procurement</v>
      </c>
      <c r="Y1543" t="str">
        <f t="shared" si="122"/>
        <v>Within SLA</v>
      </c>
      <c r="Z1543" t="str">
        <f t="shared" si="123"/>
        <v>Normal</v>
      </c>
      <c r="AA1543" t="str" cm="1">
        <f t="array" ref="AA1543">_xlfn.IFS(
J1543&lt;=K1543*0.5,"Excellent",
J1543&lt;=K1543,"Good",
J1543&lt;=K1543*1.5,"At Risk",
TRUE,"Critical"
)</f>
        <v>Good</v>
      </c>
      <c r="AB1543" t="str">
        <f t="shared" si="124"/>
        <v>Reworked</v>
      </c>
    </row>
    <row r="1544" spans="1:28" x14ac:dyDescent="0.3">
      <c r="A1544" t="s">
        <v>1626</v>
      </c>
      <c r="B1544" s="1">
        <v>45960</v>
      </c>
      <c r="C1544" t="s">
        <v>95</v>
      </c>
      <c r="D1544" t="s">
        <v>34</v>
      </c>
      <c r="E1544" t="s">
        <v>56</v>
      </c>
      <c r="F1544" t="s">
        <v>49</v>
      </c>
      <c r="G1544" t="s">
        <v>62</v>
      </c>
      <c r="H1544" t="s">
        <v>5095</v>
      </c>
      <c r="I1544" t="s">
        <v>27</v>
      </c>
      <c r="J1544">
        <v>4.5</v>
      </c>
      <c r="K1544">
        <v>48</v>
      </c>
      <c r="L1544" t="s">
        <v>28</v>
      </c>
      <c r="M1544">
        <v>1</v>
      </c>
      <c r="N1544">
        <v>4.8</v>
      </c>
      <c r="O1544">
        <v>320</v>
      </c>
      <c r="P1544">
        <v>1440</v>
      </c>
      <c r="Q1544" t="s">
        <v>51</v>
      </c>
      <c r="R1544">
        <v>10</v>
      </c>
      <c r="S1544" t="s">
        <v>52</v>
      </c>
      <c r="T1544" t="s">
        <v>84</v>
      </c>
      <c r="U1544" t="str">
        <f>TRIM(CLEAN(tbl_Operations[[#This Row],[Location]]))</f>
        <v>Mumbai</v>
      </c>
      <c r="V1544" t="str">
        <f>TRIM(CLEAN(tbl_Operations[[#This Row],[Channel]]))</f>
        <v>Teams</v>
      </c>
      <c r="W1544" t="str">
        <f t="shared" si="120"/>
        <v>Vendor Query</v>
      </c>
      <c r="X1544" t="str">
        <f t="shared" si="121"/>
        <v>Sales</v>
      </c>
      <c r="Y1544" t="str">
        <f t="shared" si="122"/>
        <v>Within SLA</v>
      </c>
      <c r="Z1544" t="str">
        <f t="shared" si="123"/>
        <v>Normal</v>
      </c>
      <c r="AA1544" t="str" cm="1">
        <f t="array" ref="AA1544">_xlfn.IFS(
J1544&lt;=K1544*0.5,"Excellent",
J1544&lt;=K1544,"Good",
J1544&lt;=K1544*1.5,"At Risk",
TRUE,"Critical"
)</f>
        <v>Excellent</v>
      </c>
      <c r="AB1544" t="str">
        <f t="shared" si="124"/>
        <v>Reworked</v>
      </c>
    </row>
    <row r="1545" spans="1:28" x14ac:dyDescent="0.3">
      <c r="A1545" t="s">
        <v>1627</v>
      </c>
      <c r="B1545" s="1">
        <v>45679</v>
      </c>
      <c r="C1545" t="s">
        <v>95</v>
      </c>
      <c r="D1545" t="s">
        <v>34</v>
      </c>
      <c r="E1545" t="s">
        <v>92</v>
      </c>
      <c r="F1545" t="s">
        <v>49</v>
      </c>
      <c r="G1545" t="s">
        <v>81</v>
      </c>
      <c r="H1545" t="s">
        <v>66</v>
      </c>
      <c r="I1545" t="s">
        <v>27</v>
      </c>
      <c r="J1545">
        <v>9</v>
      </c>
      <c r="K1545">
        <v>48</v>
      </c>
      <c r="L1545" t="s">
        <v>28</v>
      </c>
      <c r="M1545">
        <v>2</v>
      </c>
      <c r="N1545">
        <v>4.5999999999999996</v>
      </c>
      <c r="O1545">
        <v>450</v>
      </c>
      <c r="P1545">
        <v>4050</v>
      </c>
      <c r="Q1545" t="s">
        <v>64</v>
      </c>
      <c r="R1545">
        <v>1</v>
      </c>
      <c r="S1545" t="s">
        <v>58</v>
      </c>
      <c r="T1545" t="s">
        <v>86</v>
      </c>
      <c r="U1545" t="str">
        <f>TRIM(CLEAN(tbl_Operations[[#This Row],[Location]]))</f>
        <v>Mumbai</v>
      </c>
      <c r="V1545" t="str">
        <f>TRIM(CLEAN(tbl_Operations[[#This Row],[Channel]]))</f>
        <v>Phone</v>
      </c>
      <c r="W1545" t="str">
        <f t="shared" si="120"/>
        <v>Report Request</v>
      </c>
      <c r="X1545" t="str">
        <f t="shared" si="121"/>
        <v>Sales</v>
      </c>
      <c r="Y1545" t="str">
        <f t="shared" si="122"/>
        <v>Within SLA</v>
      </c>
      <c r="Z1545" t="str">
        <f t="shared" si="123"/>
        <v>Normal</v>
      </c>
      <c r="AA1545" t="str" cm="1">
        <f t="array" ref="AA1545">_xlfn.IFS(
J1545&lt;=K1545*0.5,"Excellent",
J1545&lt;=K1545,"Good",
J1545&lt;=K1545*1.5,"At Risk",
TRUE,"Critical"
)</f>
        <v>Excellent</v>
      </c>
      <c r="AB1545" t="str">
        <f t="shared" si="124"/>
        <v>Reworked</v>
      </c>
    </row>
    <row r="1546" spans="1:28" x14ac:dyDescent="0.3">
      <c r="A1546" t="s">
        <v>1628</v>
      </c>
      <c r="B1546" s="1">
        <v>46001</v>
      </c>
      <c r="C1546" t="s">
        <v>77</v>
      </c>
      <c r="D1546" t="s">
        <v>47</v>
      </c>
      <c r="E1546" t="s">
        <v>70</v>
      </c>
      <c r="F1546" t="s">
        <v>49</v>
      </c>
      <c r="G1546" t="s">
        <v>42</v>
      </c>
      <c r="H1546" t="s">
        <v>43</v>
      </c>
      <c r="I1546" t="s">
        <v>27</v>
      </c>
      <c r="J1546">
        <v>12.3</v>
      </c>
      <c r="K1546">
        <v>48</v>
      </c>
      <c r="L1546" t="s">
        <v>28</v>
      </c>
      <c r="M1546">
        <v>0</v>
      </c>
      <c r="N1546">
        <v>4.9000000000000004</v>
      </c>
      <c r="O1546">
        <v>400</v>
      </c>
      <c r="P1546">
        <v>4920</v>
      </c>
      <c r="Q1546" t="s">
        <v>71</v>
      </c>
      <c r="R1546">
        <v>12</v>
      </c>
      <c r="S1546" t="s">
        <v>52</v>
      </c>
      <c r="T1546" t="s">
        <v>86</v>
      </c>
      <c r="U1546" t="str">
        <f>TRIM(CLEAN(tbl_Operations[[#This Row],[Location]]))</f>
        <v>Gurugram</v>
      </c>
      <c r="V1546" t="str">
        <f>TRIM(CLEAN(tbl_Operations[[#This Row],[Channel]]))</f>
        <v>Portal</v>
      </c>
      <c r="W1546" t="str">
        <f t="shared" si="120"/>
        <v>Data Correction</v>
      </c>
      <c r="X1546" t="str">
        <f t="shared" si="121"/>
        <v>Finance</v>
      </c>
      <c r="Y1546" t="str">
        <f t="shared" si="122"/>
        <v>Within SLA</v>
      </c>
      <c r="Z1546" t="str">
        <f t="shared" si="123"/>
        <v>Normal</v>
      </c>
      <c r="AA1546" t="str" cm="1">
        <f t="array" ref="AA1546">_xlfn.IFS(
J1546&lt;=K1546*0.5,"Excellent",
J1546&lt;=K1546,"Good",
J1546&lt;=K1546*1.5,"At Risk",
TRUE,"Critical"
)</f>
        <v>Excellent</v>
      </c>
      <c r="AB1546" t="str">
        <f t="shared" si="124"/>
        <v>No Rework</v>
      </c>
    </row>
    <row r="1547" spans="1:28" x14ac:dyDescent="0.3">
      <c r="A1547" t="s">
        <v>1629</v>
      </c>
      <c r="B1547" s="1">
        <v>45772</v>
      </c>
      <c r="C1547" t="s">
        <v>95</v>
      </c>
      <c r="D1547" t="s">
        <v>22</v>
      </c>
      <c r="E1547" t="s">
        <v>23</v>
      </c>
      <c r="F1547" t="s">
        <v>49</v>
      </c>
      <c r="G1547" t="s">
        <v>25</v>
      </c>
      <c r="H1547" t="s">
        <v>66</v>
      </c>
      <c r="I1547" t="s">
        <v>27</v>
      </c>
      <c r="J1547">
        <v>24.1</v>
      </c>
      <c r="K1547">
        <v>48</v>
      </c>
      <c r="L1547" t="s">
        <v>28</v>
      </c>
      <c r="M1547">
        <v>0</v>
      </c>
      <c r="N1547">
        <v>4.4000000000000004</v>
      </c>
      <c r="O1547">
        <v>350</v>
      </c>
      <c r="P1547">
        <v>8435</v>
      </c>
      <c r="Q1547" t="s">
        <v>89</v>
      </c>
      <c r="R1547">
        <v>4</v>
      </c>
      <c r="S1547" t="s">
        <v>30</v>
      </c>
      <c r="T1547" t="s">
        <v>45</v>
      </c>
      <c r="U1547" t="str">
        <f>TRIM(CLEAN(tbl_Operations[[#This Row],[Location]]))</f>
        <v>Noida</v>
      </c>
      <c r="V1547" t="str">
        <f>TRIM(CLEAN(tbl_Operations[[#This Row],[Channel]]))</f>
        <v>Email</v>
      </c>
      <c r="W1547" t="str">
        <f t="shared" si="120"/>
        <v>Invoice Query</v>
      </c>
      <c r="X1547" t="str">
        <f t="shared" si="121"/>
        <v>Sales</v>
      </c>
      <c r="Y1547" t="str">
        <f t="shared" si="122"/>
        <v>Within SLA</v>
      </c>
      <c r="Z1547" t="str">
        <f t="shared" si="123"/>
        <v>Normal</v>
      </c>
      <c r="AA1547" t="str" cm="1">
        <f t="array" ref="AA1547">_xlfn.IFS(
J1547&lt;=K1547*0.5,"Excellent",
J1547&lt;=K1547,"Good",
J1547&lt;=K1547*1.5,"At Risk",
TRUE,"Critical"
)</f>
        <v>Good</v>
      </c>
      <c r="AB1547" t="str">
        <f t="shared" si="124"/>
        <v>No Rework</v>
      </c>
    </row>
    <row r="1548" spans="1:28" x14ac:dyDescent="0.3">
      <c r="A1548" t="s">
        <v>1630</v>
      </c>
      <c r="B1548" s="1">
        <v>45663</v>
      </c>
      <c r="C1548" t="s">
        <v>54</v>
      </c>
      <c r="D1548" t="s">
        <v>47</v>
      </c>
      <c r="E1548" t="s">
        <v>78</v>
      </c>
      <c r="F1548" t="s">
        <v>24</v>
      </c>
      <c r="G1548" t="s">
        <v>25</v>
      </c>
      <c r="H1548" t="s">
        <v>75</v>
      </c>
      <c r="I1548" t="s">
        <v>88</v>
      </c>
      <c r="J1548">
        <v>5.8</v>
      </c>
      <c r="K1548">
        <v>24</v>
      </c>
      <c r="L1548" t="s">
        <v>28</v>
      </c>
      <c r="M1548">
        <v>1</v>
      </c>
      <c r="N1548">
        <v>4.7</v>
      </c>
      <c r="O1548">
        <v>280</v>
      </c>
      <c r="P1548">
        <v>1624</v>
      </c>
      <c r="Q1548" t="s">
        <v>64</v>
      </c>
      <c r="R1548">
        <v>1</v>
      </c>
      <c r="S1548" t="s">
        <v>58</v>
      </c>
      <c r="T1548" t="s">
        <v>31</v>
      </c>
      <c r="U1548" t="str">
        <f>TRIM(CLEAN(tbl_Operations[[#This Row],[Location]]))</f>
        <v>Gurugram</v>
      </c>
      <c r="V1548" t="str">
        <f>TRIM(CLEAN(tbl_Operations[[#This Row],[Channel]]))</f>
        <v>Email</v>
      </c>
      <c r="W1548" t="str">
        <f t="shared" si="120"/>
        <v>Access Request</v>
      </c>
      <c r="X1548" t="str">
        <f t="shared" si="121"/>
        <v>Hr</v>
      </c>
      <c r="Y1548" t="str">
        <f t="shared" si="122"/>
        <v>Within SLA</v>
      </c>
      <c r="Z1548" t="str">
        <f t="shared" si="123"/>
        <v>Normal</v>
      </c>
      <c r="AA1548" t="str" cm="1">
        <f t="array" ref="AA1548">_xlfn.IFS(
J1548&lt;=K1548*0.5,"Excellent",
J1548&lt;=K1548,"Good",
J1548&lt;=K1548*1.5,"At Risk",
TRUE,"Critical"
)</f>
        <v>Excellent</v>
      </c>
      <c r="AB1548" t="str">
        <f t="shared" si="124"/>
        <v>Reworked</v>
      </c>
    </row>
    <row r="1549" spans="1:28" x14ac:dyDescent="0.3">
      <c r="A1549" t="s">
        <v>1631</v>
      </c>
      <c r="B1549" s="1">
        <v>45782</v>
      </c>
      <c r="C1549" t="s">
        <v>33</v>
      </c>
      <c r="D1549" t="s">
        <v>60</v>
      </c>
      <c r="E1549" t="s">
        <v>70</v>
      </c>
      <c r="F1549" t="s">
        <v>49</v>
      </c>
      <c r="G1549" t="s">
        <v>25</v>
      </c>
      <c r="H1549" t="s">
        <v>43</v>
      </c>
      <c r="I1549" t="s">
        <v>27</v>
      </c>
      <c r="J1549">
        <v>9</v>
      </c>
      <c r="K1549">
        <v>48</v>
      </c>
      <c r="L1549" t="s">
        <v>28</v>
      </c>
      <c r="M1549">
        <v>0</v>
      </c>
      <c r="N1549">
        <v>4.5999999999999996</v>
      </c>
      <c r="O1549">
        <v>400</v>
      </c>
      <c r="P1549">
        <v>3600</v>
      </c>
      <c r="Q1549" t="s">
        <v>44</v>
      </c>
      <c r="R1549">
        <v>5</v>
      </c>
      <c r="S1549" t="s">
        <v>30</v>
      </c>
      <c r="T1549" t="s">
        <v>31</v>
      </c>
      <c r="U1549" t="str">
        <f>TRIM(CLEAN(tbl_Operations[[#This Row],[Location]]))</f>
        <v>Pune</v>
      </c>
      <c r="V1549" t="str">
        <f>TRIM(CLEAN(tbl_Operations[[#This Row],[Channel]]))</f>
        <v>Email</v>
      </c>
      <c r="W1549" t="str">
        <f t="shared" si="120"/>
        <v>Data Correction</v>
      </c>
      <c r="X1549" t="str">
        <f t="shared" si="121"/>
        <v>It</v>
      </c>
      <c r="Y1549" t="str">
        <f t="shared" si="122"/>
        <v>Within SLA</v>
      </c>
      <c r="Z1549" t="str">
        <f t="shared" si="123"/>
        <v>Normal</v>
      </c>
      <c r="AA1549" t="str" cm="1">
        <f t="array" ref="AA1549">_xlfn.IFS(
J1549&lt;=K1549*0.5,"Excellent",
J1549&lt;=K1549,"Good",
J1549&lt;=K1549*1.5,"At Risk",
TRUE,"Critical"
)</f>
        <v>Excellent</v>
      </c>
      <c r="AB1549" t="str">
        <f t="shared" si="124"/>
        <v>No Rework</v>
      </c>
    </row>
    <row r="1550" spans="1:28" x14ac:dyDescent="0.3">
      <c r="A1550" t="s">
        <v>1632</v>
      </c>
      <c r="B1550" s="1">
        <v>45703</v>
      </c>
      <c r="C1550" t="s">
        <v>40</v>
      </c>
      <c r="D1550" t="s">
        <v>41</v>
      </c>
      <c r="E1550" t="s">
        <v>23</v>
      </c>
      <c r="F1550" t="s">
        <v>24</v>
      </c>
      <c r="G1550" t="s">
        <v>25</v>
      </c>
      <c r="H1550" t="s">
        <v>75</v>
      </c>
      <c r="I1550" t="s">
        <v>27</v>
      </c>
      <c r="J1550">
        <v>6</v>
      </c>
      <c r="K1550">
        <v>24</v>
      </c>
      <c r="L1550" t="s">
        <v>28</v>
      </c>
      <c r="M1550">
        <v>0</v>
      </c>
      <c r="N1550">
        <v>4.3</v>
      </c>
      <c r="O1550">
        <v>450</v>
      </c>
      <c r="P1550">
        <v>2700</v>
      </c>
      <c r="Q1550" t="s">
        <v>57</v>
      </c>
      <c r="R1550">
        <v>2</v>
      </c>
      <c r="S1550" t="s">
        <v>58</v>
      </c>
      <c r="T1550" t="s">
        <v>68</v>
      </c>
      <c r="U1550" t="str">
        <f>TRIM(CLEAN(tbl_Operations[[#This Row],[Location]]))</f>
        <v>Bengaluru</v>
      </c>
      <c r="V1550" t="str">
        <f>TRIM(CLEAN(tbl_Operations[[#This Row],[Channel]]))</f>
        <v>Email</v>
      </c>
      <c r="W1550" t="str">
        <f t="shared" si="120"/>
        <v>Invoice Query</v>
      </c>
      <c r="X1550" t="str">
        <f t="shared" si="121"/>
        <v>Procurement</v>
      </c>
      <c r="Y1550" t="str">
        <f t="shared" si="122"/>
        <v>Within SLA</v>
      </c>
      <c r="Z1550" t="str">
        <f t="shared" si="123"/>
        <v>Normal</v>
      </c>
      <c r="AA1550" t="str" cm="1">
        <f t="array" ref="AA1550">_xlfn.IFS(
J1550&lt;=K1550*0.5,"Excellent",
J1550&lt;=K1550,"Good",
J1550&lt;=K1550*1.5,"At Risk",
TRUE,"Critical"
)</f>
        <v>Excellent</v>
      </c>
      <c r="AB1550" t="str">
        <f t="shared" si="124"/>
        <v>No Rework</v>
      </c>
    </row>
    <row r="1551" spans="1:28" x14ac:dyDescent="0.3">
      <c r="A1551" t="s">
        <v>1633</v>
      </c>
      <c r="B1551" s="1">
        <v>45928</v>
      </c>
      <c r="C1551" t="s">
        <v>54</v>
      </c>
      <c r="D1551" t="s">
        <v>47</v>
      </c>
      <c r="E1551" t="s">
        <v>74</v>
      </c>
      <c r="F1551" t="s">
        <v>24</v>
      </c>
      <c r="G1551" t="s">
        <v>25</v>
      </c>
      <c r="H1551" t="s">
        <v>50</v>
      </c>
      <c r="I1551" t="s">
        <v>27</v>
      </c>
      <c r="J1551">
        <v>19</v>
      </c>
      <c r="K1551">
        <v>24</v>
      </c>
      <c r="L1551" t="s">
        <v>28</v>
      </c>
      <c r="M1551">
        <v>0</v>
      </c>
      <c r="N1551">
        <v>4.7</v>
      </c>
      <c r="O1551">
        <v>280</v>
      </c>
      <c r="P1551">
        <v>5320</v>
      </c>
      <c r="Q1551" t="s">
        <v>83</v>
      </c>
      <c r="R1551">
        <v>9</v>
      </c>
      <c r="S1551" t="s">
        <v>37</v>
      </c>
      <c r="T1551" t="s">
        <v>102</v>
      </c>
      <c r="U1551" t="str">
        <f>TRIM(CLEAN(tbl_Operations[[#This Row],[Location]]))</f>
        <v>Gurugram</v>
      </c>
      <c r="V1551" t="str">
        <f>TRIM(CLEAN(tbl_Operations[[#This Row],[Channel]]))</f>
        <v>Email</v>
      </c>
      <c r="W1551" t="str">
        <f t="shared" si="120"/>
        <v>System Issue</v>
      </c>
      <c r="X1551" t="str">
        <f t="shared" si="121"/>
        <v>Hr</v>
      </c>
      <c r="Y1551" t="str">
        <f t="shared" si="122"/>
        <v>Within SLA</v>
      </c>
      <c r="Z1551" t="str">
        <f t="shared" si="123"/>
        <v>Normal</v>
      </c>
      <c r="AA1551" t="str" cm="1">
        <f t="array" ref="AA1551">_xlfn.IFS(
J1551&lt;=K1551*0.5,"Excellent",
J1551&lt;=K1551,"Good",
J1551&lt;=K1551*1.5,"At Risk",
TRUE,"Critical"
)</f>
        <v>Good</v>
      </c>
      <c r="AB1551" t="str">
        <f t="shared" si="124"/>
        <v>No Rework</v>
      </c>
    </row>
    <row r="1552" spans="1:28" x14ac:dyDescent="0.3">
      <c r="A1552" t="s">
        <v>1634</v>
      </c>
      <c r="B1552" s="1">
        <v>45696</v>
      </c>
      <c r="C1552" t="s">
        <v>40</v>
      </c>
      <c r="D1552" t="s">
        <v>22</v>
      </c>
      <c r="E1552" t="s">
        <v>92</v>
      </c>
      <c r="F1552" t="s">
        <v>24</v>
      </c>
      <c r="G1552" t="s">
        <v>25</v>
      </c>
      <c r="H1552" t="s">
        <v>66</v>
      </c>
      <c r="I1552" t="s">
        <v>101</v>
      </c>
      <c r="J1552">
        <v>13.9</v>
      </c>
      <c r="K1552">
        <v>24</v>
      </c>
      <c r="L1552" t="s">
        <v>28</v>
      </c>
      <c r="M1552">
        <v>0</v>
      </c>
      <c r="N1552">
        <v>4.3</v>
      </c>
      <c r="O1552">
        <v>320</v>
      </c>
      <c r="P1552">
        <v>4448</v>
      </c>
      <c r="Q1552" t="s">
        <v>57</v>
      </c>
      <c r="R1552">
        <v>2</v>
      </c>
      <c r="S1552" t="s">
        <v>58</v>
      </c>
      <c r="T1552" t="s">
        <v>68</v>
      </c>
      <c r="U1552" t="str">
        <f>TRIM(CLEAN(tbl_Operations[[#This Row],[Location]]))</f>
        <v>Noida</v>
      </c>
      <c r="V1552" t="str">
        <f>TRIM(CLEAN(tbl_Operations[[#This Row],[Channel]]))</f>
        <v>Email</v>
      </c>
      <c r="W1552" t="str">
        <f t="shared" si="120"/>
        <v>Report Request</v>
      </c>
      <c r="X1552" t="str">
        <f t="shared" si="121"/>
        <v>Procurement</v>
      </c>
      <c r="Y1552" t="str">
        <f t="shared" si="122"/>
        <v>Within SLA</v>
      </c>
      <c r="Z1552" t="str">
        <f t="shared" si="123"/>
        <v>Normal</v>
      </c>
      <c r="AA1552" t="str" cm="1">
        <f t="array" ref="AA1552">_xlfn.IFS(
J1552&lt;=K1552*0.5,"Excellent",
J1552&lt;=K1552,"Good",
J1552&lt;=K1552*1.5,"At Risk",
TRUE,"Critical"
)</f>
        <v>Good</v>
      </c>
      <c r="AB1552" t="str">
        <f t="shared" si="124"/>
        <v>No Rework</v>
      </c>
    </row>
    <row r="1553" spans="1:28" x14ac:dyDescent="0.3">
      <c r="A1553" t="s">
        <v>1635</v>
      </c>
      <c r="B1553" s="1">
        <v>45993</v>
      </c>
      <c r="C1553" t="s">
        <v>33</v>
      </c>
      <c r="D1553" t="s">
        <v>55</v>
      </c>
      <c r="E1553" t="s">
        <v>56</v>
      </c>
      <c r="F1553" t="s">
        <v>24</v>
      </c>
      <c r="G1553" t="s">
        <v>42</v>
      </c>
      <c r="H1553" t="s">
        <v>50</v>
      </c>
      <c r="I1553" t="s">
        <v>27</v>
      </c>
      <c r="J1553">
        <v>15.2</v>
      </c>
      <c r="K1553">
        <v>24</v>
      </c>
      <c r="L1553" t="s">
        <v>28</v>
      </c>
      <c r="M1553">
        <v>0</v>
      </c>
      <c r="N1553">
        <v>5</v>
      </c>
      <c r="O1553">
        <v>280</v>
      </c>
      <c r="P1553">
        <v>4256</v>
      </c>
      <c r="Q1553" t="s">
        <v>71</v>
      </c>
      <c r="R1553">
        <v>12</v>
      </c>
      <c r="S1553" t="s">
        <v>52</v>
      </c>
      <c r="T1553" t="s">
        <v>38</v>
      </c>
      <c r="U1553" t="str">
        <f>TRIM(CLEAN(tbl_Operations[[#This Row],[Location]]))</f>
        <v>Hyderabad</v>
      </c>
      <c r="V1553" t="str">
        <f>TRIM(CLEAN(tbl_Operations[[#This Row],[Channel]]))</f>
        <v>Portal</v>
      </c>
      <c r="W1553" t="str">
        <f t="shared" si="120"/>
        <v>Vendor Query</v>
      </c>
      <c r="X1553" t="str">
        <f t="shared" si="121"/>
        <v>It</v>
      </c>
      <c r="Y1553" t="str">
        <f t="shared" si="122"/>
        <v>Within SLA</v>
      </c>
      <c r="Z1553" t="str">
        <f t="shared" si="123"/>
        <v>Normal</v>
      </c>
      <c r="AA1553" t="str" cm="1">
        <f t="array" ref="AA1553">_xlfn.IFS(
J1553&lt;=K1553*0.5,"Excellent",
J1553&lt;=K1553,"Good",
J1553&lt;=K1553*1.5,"At Risk",
TRUE,"Critical"
)</f>
        <v>Good</v>
      </c>
      <c r="AB1553" t="str">
        <f t="shared" si="124"/>
        <v>No Rework</v>
      </c>
    </row>
    <row r="1554" spans="1:28" x14ac:dyDescent="0.3">
      <c r="A1554" t="s">
        <v>1636</v>
      </c>
      <c r="B1554" s="1">
        <v>45753</v>
      </c>
      <c r="C1554" t="s">
        <v>33</v>
      </c>
      <c r="D1554" t="s">
        <v>55</v>
      </c>
      <c r="E1554" t="s">
        <v>78</v>
      </c>
      <c r="F1554" t="s">
        <v>24</v>
      </c>
      <c r="G1554" t="s">
        <v>42</v>
      </c>
      <c r="H1554" t="s">
        <v>66</v>
      </c>
      <c r="I1554" t="s">
        <v>101</v>
      </c>
      <c r="J1554">
        <v>9.3000000000000007</v>
      </c>
      <c r="K1554">
        <v>24</v>
      </c>
      <c r="L1554" t="s">
        <v>28</v>
      </c>
      <c r="M1554">
        <v>0</v>
      </c>
      <c r="N1554">
        <v>5</v>
      </c>
      <c r="O1554">
        <v>450</v>
      </c>
      <c r="P1554">
        <v>4185</v>
      </c>
      <c r="Q1554" t="s">
        <v>89</v>
      </c>
      <c r="R1554">
        <v>4</v>
      </c>
      <c r="S1554" t="s">
        <v>30</v>
      </c>
      <c r="T1554" t="s">
        <v>102</v>
      </c>
      <c r="U1554" t="str">
        <f>TRIM(CLEAN(tbl_Operations[[#This Row],[Location]]))</f>
        <v>Hyderabad</v>
      </c>
      <c r="V1554" t="str">
        <f>TRIM(CLEAN(tbl_Operations[[#This Row],[Channel]]))</f>
        <v>Portal</v>
      </c>
      <c r="W1554" t="str">
        <f t="shared" si="120"/>
        <v>Access Request</v>
      </c>
      <c r="X1554" t="str">
        <f t="shared" si="121"/>
        <v>It</v>
      </c>
      <c r="Y1554" t="str">
        <f t="shared" si="122"/>
        <v>Within SLA</v>
      </c>
      <c r="Z1554" t="str">
        <f t="shared" si="123"/>
        <v>Normal</v>
      </c>
      <c r="AA1554" t="str" cm="1">
        <f t="array" ref="AA1554">_xlfn.IFS(
J1554&lt;=K1554*0.5,"Excellent",
J1554&lt;=K1554,"Good",
J1554&lt;=K1554*1.5,"At Risk",
TRUE,"Critical"
)</f>
        <v>Excellent</v>
      </c>
      <c r="AB1554" t="str">
        <f t="shared" si="124"/>
        <v>No Rework</v>
      </c>
    </row>
    <row r="1555" spans="1:28" x14ac:dyDescent="0.3">
      <c r="A1555" t="s">
        <v>1637</v>
      </c>
      <c r="B1555" s="1">
        <v>45794</v>
      </c>
      <c r="C1555" t="s">
        <v>95</v>
      </c>
      <c r="D1555" t="s">
        <v>47</v>
      </c>
      <c r="E1555" t="s">
        <v>56</v>
      </c>
      <c r="F1555" t="s">
        <v>49</v>
      </c>
      <c r="G1555" t="s">
        <v>25</v>
      </c>
      <c r="H1555" t="s">
        <v>43</v>
      </c>
      <c r="I1555" t="s">
        <v>27</v>
      </c>
      <c r="J1555">
        <v>9.5</v>
      </c>
      <c r="K1555">
        <v>48</v>
      </c>
      <c r="L1555" t="s">
        <v>28</v>
      </c>
      <c r="M1555">
        <v>0</v>
      </c>
      <c r="N1555">
        <v>5</v>
      </c>
      <c r="O1555">
        <v>350</v>
      </c>
      <c r="P1555">
        <v>3325</v>
      </c>
      <c r="Q1555" t="s">
        <v>44</v>
      </c>
      <c r="R1555">
        <v>5</v>
      </c>
      <c r="S1555" t="s">
        <v>30</v>
      </c>
      <c r="T1555" t="s">
        <v>68</v>
      </c>
      <c r="U1555" t="str">
        <f>TRIM(CLEAN(tbl_Operations[[#This Row],[Location]]))</f>
        <v>Gurugram</v>
      </c>
      <c r="V1555" t="str">
        <f>TRIM(CLEAN(tbl_Operations[[#This Row],[Channel]]))</f>
        <v>Email</v>
      </c>
      <c r="W1555" t="str">
        <f t="shared" si="120"/>
        <v>Vendor Query</v>
      </c>
      <c r="X1555" t="str">
        <f t="shared" si="121"/>
        <v>Sales</v>
      </c>
      <c r="Y1555" t="str">
        <f t="shared" si="122"/>
        <v>Within SLA</v>
      </c>
      <c r="Z1555" t="str">
        <f t="shared" si="123"/>
        <v>Normal</v>
      </c>
      <c r="AA1555" t="str" cm="1">
        <f t="array" ref="AA1555">_xlfn.IFS(
J1555&lt;=K1555*0.5,"Excellent",
J1555&lt;=K1555,"Good",
J1555&lt;=K1555*1.5,"At Risk",
TRUE,"Critical"
)</f>
        <v>Excellent</v>
      </c>
      <c r="AB1555" t="str">
        <f t="shared" si="124"/>
        <v>No Rework</v>
      </c>
    </row>
    <row r="1556" spans="1:28" x14ac:dyDescent="0.3">
      <c r="A1556" t="s">
        <v>1638</v>
      </c>
      <c r="B1556" s="1">
        <v>45823</v>
      </c>
      <c r="C1556" t="s">
        <v>21</v>
      </c>
      <c r="D1556" t="s">
        <v>41</v>
      </c>
      <c r="E1556" t="s">
        <v>78</v>
      </c>
      <c r="F1556" t="s">
        <v>61</v>
      </c>
      <c r="G1556" t="s">
        <v>25</v>
      </c>
      <c r="H1556" t="s">
        <v>50</v>
      </c>
      <c r="I1556" t="s">
        <v>27</v>
      </c>
      <c r="J1556">
        <v>19.600000000000001</v>
      </c>
      <c r="K1556">
        <v>12</v>
      </c>
      <c r="L1556" t="s">
        <v>63</v>
      </c>
      <c r="M1556">
        <v>0</v>
      </c>
      <c r="N1556">
        <v>5</v>
      </c>
      <c r="O1556">
        <v>280</v>
      </c>
      <c r="P1556">
        <v>5488</v>
      </c>
      <c r="Q1556" t="s">
        <v>29</v>
      </c>
      <c r="R1556">
        <v>6</v>
      </c>
      <c r="S1556" t="s">
        <v>30</v>
      </c>
      <c r="T1556" t="s">
        <v>102</v>
      </c>
      <c r="U1556" t="str">
        <f>TRIM(CLEAN(tbl_Operations[[#This Row],[Location]]))</f>
        <v>Bengaluru</v>
      </c>
      <c r="V1556" t="str">
        <f>TRIM(CLEAN(tbl_Operations[[#This Row],[Channel]]))</f>
        <v>Email</v>
      </c>
      <c r="W1556" t="str">
        <f t="shared" si="120"/>
        <v>Access Request</v>
      </c>
      <c r="X1556" t="str">
        <f t="shared" si="121"/>
        <v>Customer Support</v>
      </c>
      <c r="Y1556" t="str">
        <f t="shared" si="122"/>
        <v>SLA Breach</v>
      </c>
      <c r="Z1556" t="str">
        <f t="shared" si="123"/>
        <v>Normal</v>
      </c>
      <c r="AA1556" t="str" cm="1">
        <f t="array" ref="AA1556">_xlfn.IFS(
J1556&lt;=K1556*0.5,"Excellent",
J1556&lt;=K1556,"Good",
J1556&lt;=K1556*1.5,"At Risk",
TRUE,"Critical"
)</f>
        <v>Critical</v>
      </c>
      <c r="AB1556" t="str">
        <f t="shared" si="124"/>
        <v>No Rework</v>
      </c>
    </row>
    <row r="1557" spans="1:28" x14ac:dyDescent="0.3">
      <c r="A1557" t="s">
        <v>1639</v>
      </c>
      <c r="B1557" s="1">
        <v>45826</v>
      </c>
      <c r="C1557" t="s">
        <v>77</v>
      </c>
      <c r="D1557" t="s">
        <v>22</v>
      </c>
      <c r="E1557" t="s">
        <v>35</v>
      </c>
      <c r="F1557" t="s">
        <v>61</v>
      </c>
      <c r="G1557" t="s">
        <v>62</v>
      </c>
      <c r="H1557" t="s">
        <v>66</v>
      </c>
      <c r="I1557" t="s">
        <v>27</v>
      </c>
      <c r="J1557">
        <v>10.4</v>
      </c>
      <c r="K1557">
        <v>12</v>
      </c>
      <c r="L1557" t="s">
        <v>28</v>
      </c>
      <c r="M1557">
        <v>0</v>
      </c>
      <c r="N1557">
        <v>4.2</v>
      </c>
      <c r="O1557">
        <v>450</v>
      </c>
      <c r="P1557">
        <v>4680</v>
      </c>
      <c r="Q1557" t="s">
        <v>29</v>
      </c>
      <c r="R1557">
        <v>6</v>
      </c>
      <c r="S1557" t="s">
        <v>30</v>
      </c>
      <c r="T1557" t="s">
        <v>86</v>
      </c>
      <c r="U1557" t="str">
        <f>TRIM(CLEAN(tbl_Operations[[#This Row],[Location]]))</f>
        <v>Noida</v>
      </c>
      <c r="V1557" t="str">
        <f>TRIM(CLEAN(tbl_Operations[[#This Row],[Channel]]))</f>
        <v>Teams</v>
      </c>
      <c r="W1557" t="str">
        <f t="shared" si="120"/>
        <v>Employee Query</v>
      </c>
      <c r="X1557" t="str">
        <f t="shared" si="121"/>
        <v>Finance</v>
      </c>
      <c r="Y1557" t="str">
        <f t="shared" si="122"/>
        <v>Within SLA</v>
      </c>
      <c r="Z1557" t="str">
        <f t="shared" si="123"/>
        <v>Normal</v>
      </c>
      <c r="AA1557" t="str" cm="1">
        <f t="array" ref="AA1557">_xlfn.IFS(
J1557&lt;=K1557*0.5,"Excellent",
J1557&lt;=K1557,"Good",
J1557&lt;=K1557*1.5,"At Risk",
TRUE,"Critical"
)</f>
        <v>Good</v>
      </c>
      <c r="AB1557" t="str">
        <f t="shared" si="124"/>
        <v>No Rework</v>
      </c>
    </row>
    <row r="1558" spans="1:28" x14ac:dyDescent="0.3">
      <c r="A1558" t="s">
        <v>1640</v>
      </c>
      <c r="B1558" s="1">
        <v>45823</v>
      </c>
      <c r="C1558" t="s">
        <v>91</v>
      </c>
      <c r="D1558" t="s">
        <v>47</v>
      </c>
      <c r="E1558" t="s">
        <v>92</v>
      </c>
      <c r="F1558" t="s">
        <v>49</v>
      </c>
      <c r="G1558" t="s">
        <v>25</v>
      </c>
      <c r="H1558" t="s">
        <v>26</v>
      </c>
      <c r="I1558" t="s">
        <v>27</v>
      </c>
      <c r="J1558">
        <v>12.3</v>
      </c>
      <c r="K1558">
        <v>48</v>
      </c>
      <c r="L1558" t="s">
        <v>28</v>
      </c>
      <c r="M1558">
        <v>0</v>
      </c>
      <c r="N1558">
        <v>4.5999999999999996</v>
      </c>
      <c r="O1558">
        <v>450</v>
      </c>
      <c r="P1558">
        <v>5535</v>
      </c>
      <c r="Q1558" t="s">
        <v>29</v>
      </c>
      <c r="R1558">
        <v>6</v>
      </c>
      <c r="S1558" t="s">
        <v>30</v>
      </c>
      <c r="T1558" t="s">
        <v>102</v>
      </c>
      <c r="U1558" t="str">
        <f>TRIM(CLEAN(tbl_Operations[[#This Row],[Location]]))</f>
        <v>Gurugram</v>
      </c>
      <c r="V1558" t="str">
        <f>TRIM(CLEAN(tbl_Operations[[#This Row],[Channel]]))</f>
        <v>Email</v>
      </c>
      <c r="W1558" t="str">
        <f t="shared" si="120"/>
        <v>Report Request</v>
      </c>
      <c r="X1558" t="str">
        <f t="shared" si="121"/>
        <v>Operations</v>
      </c>
      <c r="Y1558" t="str">
        <f t="shared" si="122"/>
        <v>Within SLA</v>
      </c>
      <c r="Z1558" t="str">
        <f t="shared" si="123"/>
        <v>Normal</v>
      </c>
      <c r="AA1558" t="str" cm="1">
        <f t="array" ref="AA1558">_xlfn.IFS(
J1558&lt;=K1558*0.5,"Excellent",
J1558&lt;=K1558,"Good",
J1558&lt;=K1558*1.5,"At Risk",
TRUE,"Critical"
)</f>
        <v>Excellent</v>
      </c>
      <c r="AB1558" t="str">
        <f t="shared" si="124"/>
        <v>No Rework</v>
      </c>
    </row>
    <row r="1559" spans="1:28" x14ac:dyDescent="0.3">
      <c r="A1559" t="s">
        <v>1641</v>
      </c>
      <c r="B1559" s="1">
        <v>45791</v>
      </c>
      <c r="C1559" t="s">
        <v>77</v>
      </c>
      <c r="D1559" t="s">
        <v>60</v>
      </c>
      <c r="E1559" t="s">
        <v>56</v>
      </c>
      <c r="F1559" t="s">
        <v>24</v>
      </c>
      <c r="G1559" t="s">
        <v>81</v>
      </c>
      <c r="H1559" t="s">
        <v>43</v>
      </c>
      <c r="I1559" t="s">
        <v>27</v>
      </c>
      <c r="J1559">
        <v>3.8</v>
      </c>
      <c r="K1559">
        <v>24</v>
      </c>
      <c r="L1559" t="s">
        <v>28</v>
      </c>
      <c r="M1559">
        <v>0</v>
      </c>
      <c r="N1559">
        <v>5</v>
      </c>
      <c r="O1559">
        <v>350</v>
      </c>
      <c r="P1559">
        <v>1330</v>
      </c>
      <c r="Q1559" t="s">
        <v>44</v>
      </c>
      <c r="R1559">
        <v>5</v>
      </c>
      <c r="S1559" t="s">
        <v>30</v>
      </c>
      <c r="T1559" t="s">
        <v>86</v>
      </c>
      <c r="U1559" t="str">
        <f>TRIM(CLEAN(tbl_Operations[[#This Row],[Location]]))</f>
        <v>Pune</v>
      </c>
      <c r="V1559" t="str">
        <f>TRIM(CLEAN(tbl_Operations[[#This Row],[Channel]]))</f>
        <v>Phone</v>
      </c>
      <c r="W1559" t="str">
        <f t="shared" si="120"/>
        <v>Vendor Query</v>
      </c>
      <c r="X1559" t="str">
        <f t="shared" si="121"/>
        <v>Finance</v>
      </c>
      <c r="Y1559" t="str">
        <f t="shared" si="122"/>
        <v>Within SLA</v>
      </c>
      <c r="Z1559" t="str">
        <f t="shared" si="123"/>
        <v>Normal</v>
      </c>
      <c r="AA1559" t="str" cm="1">
        <f t="array" ref="AA1559">_xlfn.IFS(
J1559&lt;=K1559*0.5,"Excellent",
J1559&lt;=K1559,"Good",
J1559&lt;=K1559*1.5,"At Risk",
TRUE,"Critical"
)</f>
        <v>Excellent</v>
      </c>
      <c r="AB1559" t="str">
        <f t="shared" si="124"/>
        <v>No Rework</v>
      </c>
    </row>
    <row r="1560" spans="1:28" x14ac:dyDescent="0.3">
      <c r="A1560" t="s">
        <v>1642</v>
      </c>
      <c r="B1560" s="1">
        <v>45943</v>
      </c>
      <c r="C1560" t="s">
        <v>33</v>
      </c>
      <c r="D1560" t="s">
        <v>47</v>
      </c>
      <c r="E1560" t="s">
        <v>35</v>
      </c>
      <c r="F1560" t="s">
        <v>24</v>
      </c>
      <c r="G1560" t="s">
        <v>42</v>
      </c>
      <c r="H1560" t="s">
        <v>50</v>
      </c>
      <c r="I1560" t="s">
        <v>27</v>
      </c>
      <c r="J1560">
        <v>1.5</v>
      </c>
      <c r="K1560">
        <v>24</v>
      </c>
      <c r="L1560" t="s">
        <v>28</v>
      </c>
      <c r="M1560">
        <v>0</v>
      </c>
      <c r="N1560">
        <v>4.9000000000000004</v>
      </c>
      <c r="O1560">
        <v>450</v>
      </c>
      <c r="P1560">
        <v>675</v>
      </c>
      <c r="Q1560" t="s">
        <v>51</v>
      </c>
      <c r="R1560">
        <v>10</v>
      </c>
      <c r="S1560" t="s">
        <v>52</v>
      </c>
      <c r="T1560" t="s">
        <v>31</v>
      </c>
      <c r="U1560" t="str">
        <f>TRIM(CLEAN(tbl_Operations[[#This Row],[Location]]))</f>
        <v>Gurugram</v>
      </c>
      <c r="V1560" t="str">
        <f>TRIM(CLEAN(tbl_Operations[[#This Row],[Channel]]))</f>
        <v>Portal</v>
      </c>
      <c r="W1560" t="str">
        <f t="shared" si="120"/>
        <v>Employee Query</v>
      </c>
      <c r="X1560" t="str">
        <f t="shared" si="121"/>
        <v>It</v>
      </c>
      <c r="Y1560" t="str">
        <f t="shared" si="122"/>
        <v>Within SLA</v>
      </c>
      <c r="Z1560" t="str">
        <f t="shared" si="123"/>
        <v>Normal</v>
      </c>
      <c r="AA1560" t="str" cm="1">
        <f t="array" ref="AA1560">_xlfn.IFS(
J1560&lt;=K1560*0.5,"Excellent",
J1560&lt;=K1560,"Good",
J1560&lt;=K1560*1.5,"At Risk",
TRUE,"Critical"
)</f>
        <v>Excellent</v>
      </c>
      <c r="AB1560" t="str">
        <f t="shared" si="124"/>
        <v>No Rework</v>
      </c>
    </row>
    <row r="1561" spans="1:28" x14ac:dyDescent="0.3">
      <c r="A1561" t="s">
        <v>1643</v>
      </c>
      <c r="B1561" s="1">
        <v>45720</v>
      </c>
      <c r="C1561" t="s">
        <v>95</v>
      </c>
      <c r="D1561" t="s">
        <v>34</v>
      </c>
      <c r="E1561" t="s">
        <v>78</v>
      </c>
      <c r="F1561" t="s">
        <v>24</v>
      </c>
      <c r="G1561" t="s">
        <v>25</v>
      </c>
      <c r="H1561" t="s">
        <v>43</v>
      </c>
      <c r="I1561" t="s">
        <v>27</v>
      </c>
      <c r="J1561">
        <v>12.5</v>
      </c>
      <c r="K1561">
        <v>24</v>
      </c>
      <c r="L1561" t="s">
        <v>28</v>
      </c>
      <c r="M1561">
        <v>2</v>
      </c>
      <c r="N1561">
        <v>4.7</v>
      </c>
      <c r="O1561">
        <v>350</v>
      </c>
      <c r="P1561">
        <v>4375</v>
      </c>
      <c r="Q1561" t="s">
        <v>79</v>
      </c>
      <c r="R1561">
        <v>3</v>
      </c>
      <c r="S1561" t="s">
        <v>58</v>
      </c>
      <c r="T1561" t="s">
        <v>38</v>
      </c>
      <c r="U1561" t="str">
        <f>TRIM(CLEAN(tbl_Operations[[#This Row],[Location]]))</f>
        <v>Mumbai</v>
      </c>
      <c r="V1561" t="str">
        <f>TRIM(CLEAN(tbl_Operations[[#This Row],[Channel]]))</f>
        <v>Email</v>
      </c>
      <c r="W1561" t="str">
        <f t="shared" si="120"/>
        <v>Access Request</v>
      </c>
      <c r="X1561" t="str">
        <f t="shared" si="121"/>
        <v>Sales</v>
      </c>
      <c r="Y1561" t="str">
        <f t="shared" si="122"/>
        <v>Within SLA</v>
      </c>
      <c r="Z1561" t="str">
        <f t="shared" si="123"/>
        <v>Normal</v>
      </c>
      <c r="AA1561" t="str" cm="1">
        <f t="array" ref="AA1561">_xlfn.IFS(
J1561&lt;=K1561*0.5,"Excellent",
J1561&lt;=K1561,"Good",
J1561&lt;=K1561*1.5,"At Risk",
TRUE,"Critical"
)</f>
        <v>Good</v>
      </c>
      <c r="AB1561" t="str">
        <f t="shared" si="124"/>
        <v>Reworked</v>
      </c>
    </row>
    <row r="1562" spans="1:28" x14ac:dyDescent="0.3">
      <c r="A1562" t="s">
        <v>1644</v>
      </c>
      <c r="B1562" s="1">
        <v>45939</v>
      </c>
      <c r="C1562" t="s">
        <v>21</v>
      </c>
      <c r="D1562" t="s">
        <v>73</v>
      </c>
      <c r="E1562" t="s">
        <v>56</v>
      </c>
      <c r="F1562" t="s">
        <v>24</v>
      </c>
      <c r="G1562" t="s">
        <v>25</v>
      </c>
      <c r="H1562" t="s">
        <v>50</v>
      </c>
      <c r="I1562" t="s">
        <v>27</v>
      </c>
      <c r="J1562">
        <v>7.1</v>
      </c>
      <c r="K1562">
        <v>24</v>
      </c>
      <c r="L1562" t="s">
        <v>28</v>
      </c>
      <c r="M1562">
        <v>0</v>
      </c>
      <c r="N1562">
        <v>5</v>
      </c>
      <c r="O1562">
        <v>400</v>
      </c>
      <c r="P1562">
        <v>2840</v>
      </c>
      <c r="Q1562" t="s">
        <v>51</v>
      </c>
      <c r="R1562">
        <v>10</v>
      </c>
      <c r="S1562" t="s">
        <v>52</v>
      </c>
      <c r="T1562" t="s">
        <v>84</v>
      </c>
      <c r="U1562" t="str">
        <f>TRIM(CLEAN(tbl_Operations[[#This Row],[Location]]))</f>
        <v>Chennai</v>
      </c>
      <c r="V1562" t="str">
        <f>TRIM(CLEAN(tbl_Operations[[#This Row],[Channel]]))</f>
        <v>Email</v>
      </c>
      <c r="W1562" t="str">
        <f t="shared" si="120"/>
        <v>Vendor Query</v>
      </c>
      <c r="X1562" t="str">
        <f t="shared" si="121"/>
        <v>Customer Support</v>
      </c>
      <c r="Y1562" t="str">
        <f t="shared" si="122"/>
        <v>Within SLA</v>
      </c>
      <c r="Z1562" t="str">
        <f t="shared" si="123"/>
        <v>Normal</v>
      </c>
      <c r="AA1562" t="str" cm="1">
        <f t="array" ref="AA1562">_xlfn.IFS(
J1562&lt;=K1562*0.5,"Excellent",
J1562&lt;=K1562,"Good",
J1562&lt;=K1562*1.5,"At Risk",
TRUE,"Critical"
)</f>
        <v>Excellent</v>
      </c>
      <c r="AB1562" t="str">
        <f t="shared" si="124"/>
        <v>No Rework</v>
      </c>
    </row>
    <row r="1563" spans="1:28" x14ac:dyDescent="0.3">
      <c r="A1563" t="s">
        <v>1645</v>
      </c>
      <c r="B1563" s="1">
        <v>45741</v>
      </c>
      <c r="C1563" t="s">
        <v>33</v>
      </c>
      <c r="D1563" t="s">
        <v>60</v>
      </c>
      <c r="E1563" t="s">
        <v>74</v>
      </c>
      <c r="F1563" t="s">
        <v>146</v>
      </c>
      <c r="G1563" t="s">
        <v>42</v>
      </c>
      <c r="H1563" t="s">
        <v>43</v>
      </c>
      <c r="I1563" t="s">
        <v>27</v>
      </c>
      <c r="J1563">
        <v>13.5</v>
      </c>
      <c r="K1563">
        <v>4</v>
      </c>
      <c r="L1563" t="s">
        <v>63</v>
      </c>
      <c r="M1563">
        <v>0</v>
      </c>
      <c r="N1563">
        <v>4.8</v>
      </c>
      <c r="O1563">
        <v>280</v>
      </c>
      <c r="P1563">
        <v>3780</v>
      </c>
      <c r="Q1563" t="s">
        <v>79</v>
      </c>
      <c r="R1563">
        <v>3</v>
      </c>
      <c r="S1563" t="s">
        <v>58</v>
      </c>
      <c r="T1563" t="s">
        <v>38</v>
      </c>
      <c r="U1563" t="str">
        <f>TRIM(CLEAN(tbl_Operations[[#This Row],[Location]]))</f>
        <v>Pune</v>
      </c>
      <c r="V1563" t="str">
        <f>TRIM(CLEAN(tbl_Operations[[#This Row],[Channel]]))</f>
        <v>Portal</v>
      </c>
      <c r="W1563" t="str">
        <f t="shared" si="120"/>
        <v>System Issue</v>
      </c>
      <c r="X1563" t="str">
        <f t="shared" si="121"/>
        <v>It</v>
      </c>
      <c r="Y1563" t="str">
        <f t="shared" si="122"/>
        <v>SLA Breach</v>
      </c>
      <c r="Z1563" t="str">
        <f t="shared" si="123"/>
        <v>Normal</v>
      </c>
      <c r="AA1563" t="str" cm="1">
        <f t="array" ref="AA1563">_xlfn.IFS(
J1563&lt;=K1563*0.5,"Excellent",
J1563&lt;=K1563,"Good",
J1563&lt;=K1563*1.5,"At Risk",
TRUE,"Critical"
)</f>
        <v>Critical</v>
      </c>
      <c r="AB1563" t="str">
        <f t="shared" si="124"/>
        <v>No Rework</v>
      </c>
    </row>
    <row r="1564" spans="1:28" x14ac:dyDescent="0.3">
      <c r="A1564" t="s">
        <v>1646</v>
      </c>
      <c r="B1564" s="1">
        <v>45697</v>
      </c>
      <c r="C1564" t="s">
        <v>40</v>
      </c>
      <c r="D1564" t="s">
        <v>41</v>
      </c>
      <c r="E1564" t="s">
        <v>48</v>
      </c>
      <c r="F1564" t="s">
        <v>24</v>
      </c>
      <c r="G1564" t="s">
        <v>25</v>
      </c>
      <c r="H1564" t="s">
        <v>75</v>
      </c>
      <c r="I1564" t="s">
        <v>27</v>
      </c>
      <c r="J1564">
        <v>10.4</v>
      </c>
      <c r="K1564">
        <v>24</v>
      </c>
      <c r="L1564" t="s">
        <v>28</v>
      </c>
      <c r="M1564">
        <v>0</v>
      </c>
      <c r="N1564">
        <v>5</v>
      </c>
      <c r="O1564">
        <v>450</v>
      </c>
      <c r="P1564">
        <v>4680</v>
      </c>
      <c r="Q1564" t="s">
        <v>57</v>
      </c>
      <c r="R1564">
        <v>2</v>
      </c>
      <c r="S1564" t="s">
        <v>58</v>
      </c>
      <c r="T1564" t="s">
        <v>102</v>
      </c>
      <c r="U1564" t="str">
        <f>TRIM(CLEAN(tbl_Operations[[#This Row],[Location]]))</f>
        <v>Bengaluru</v>
      </c>
      <c r="V1564" t="str">
        <f>TRIM(CLEAN(tbl_Operations[[#This Row],[Channel]]))</f>
        <v>Email</v>
      </c>
      <c r="W1564" t="str">
        <f t="shared" si="120"/>
        <v>Compliance Request</v>
      </c>
      <c r="X1564" t="str">
        <f t="shared" si="121"/>
        <v>Procurement</v>
      </c>
      <c r="Y1564" t="str">
        <f t="shared" si="122"/>
        <v>Within SLA</v>
      </c>
      <c r="Z1564" t="str">
        <f t="shared" si="123"/>
        <v>Normal</v>
      </c>
      <c r="AA1564" t="str" cm="1">
        <f t="array" ref="AA1564">_xlfn.IFS(
J1564&lt;=K1564*0.5,"Excellent",
J1564&lt;=K1564,"Good",
J1564&lt;=K1564*1.5,"At Risk",
TRUE,"Critical"
)</f>
        <v>Excellent</v>
      </c>
      <c r="AB1564" t="str">
        <f t="shared" si="124"/>
        <v>No Rework</v>
      </c>
    </row>
    <row r="1565" spans="1:28" x14ac:dyDescent="0.3">
      <c r="A1565" t="s">
        <v>1647</v>
      </c>
      <c r="B1565" s="1">
        <v>45773</v>
      </c>
      <c r="C1565" t="s">
        <v>91</v>
      </c>
      <c r="D1565" t="s">
        <v>47</v>
      </c>
      <c r="E1565" t="s">
        <v>70</v>
      </c>
      <c r="F1565" t="s">
        <v>24</v>
      </c>
      <c r="G1565" t="s">
        <v>62</v>
      </c>
      <c r="H1565" t="s">
        <v>75</v>
      </c>
      <c r="I1565" t="s">
        <v>27</v>
      </c>
      <c r="J1565">
        <v>18.899999999999999</v>
      </c>
      <c r="K1565">
        <v>24</v>
      </c>
      <c r="L1565" t="s">
        <v>28</v>
      </c>
      <c r="M1565">
        <v>1</v>
      </c>
      <c r="N1565">
        <v>4</v>
      </c>
      <c r="O1565">
        <v>450</v>
      </c>
      <c r="P1565">
        <v>8505</v>
      </c>
      <c r="Q1565" t="s">
        <v>89</v>
      </c>
      <c r="R1565">
        <v>4</v>
      </c>
      <c r="S1565" t="s">
        <v>30</v>
      </c>
      <c r="T1565" t="s">
        <v>68</v>
      </c>
      <c r="U1565" t="str">
        <f>TRIM(CLEAN(tbl_Operations[[#This Row],[Location]]))</f>
        <v>Gurugram</v>
      </c>
      <c r="V1565" t="str">
        <f>TRIM(CLEAN(tbl_Operations[[#This Row],[Channel]]))</f>
        <v>Teams</v>
      </c>
      <c r="W1565" t="str">
        <f t="shared" si="120"/>
        <v>Data Correction</v>
      </c>
      <c r="X1565" t="str">
        <f t="shared" si="121"/>
        <v>Operations</v>
      </c>
      <c r="Y1565" t="str">
        <f t="shared" si="122"/>
        <v>Within SLA</v>
      </c>
      <c r="Z1565" t="str">
        <f t="shared" si="123"/>
        <v>Normal</v>
      </c>
      <c r="AA1565" t="str" cm="1">
        <f t="array" ref="AA1565">_xlfn.IFS(
J1565&lt;=K1565*0.5,"Excellent",
J1565&lt;=K1565,"Good",
J1565&lt;=K1565*1.5,"At Risk",
TRUE,"Critical"
)</f>
        <v>Good</v>
      </c>
      <c r="AB1565" t="str">
        <f t="shared" si="124"/>
        <v>Reworked</v>
      </c>
    </row>
    <row r="1566" spans="1:28" x14ac:dyDescent="0.3">
      <c r="A1566" t="s">
        <v>1648</v>
      </c>
      <c r="B1566" s="1">
        <v>45986</v>
      </c>
      <c r="C1566" t="s">
        <v>54</v>
      </c>
      <c r="D1566" t="s">
        <v>41</v>
      </c>
      <c r="E1566" t="s">
        <v>48</v>
      </c>
      <c r="F1566" t="s">
        <v>49</v>
      </c>
      <c r="G1566" t="s">
        <v>25</v>
      </c>
      <c r="H1566" t="s">
        <v>26</v>
      </c>
      <c r="I1566" t="s">
        <v>27</v>
      </c>
      <c r="J1566">
        <v>1.8</v>
      </c>
      <c r="K1566">
        <v>48</v>
      </c>
      <c r="L1566" t="s">
        <v>28</v>
      </c>
      <c r="M1566">
        <v>0</v>
      </c>
      <c r="N1566">
        <v>5</v>
      </c>
      <c r="O1566">
        <v>400</v>
      </c>
      <c r="P1566">
        <v>720</v>
      </c>
      <c r="Q1566" t="s">
        <v>67</v>
      </c>
      <c r="R1566">
        <v>11</v>
      </c>
      <c r="S1566" t="s">
        <v>52</v>
      </c>
      <c r="T1566" t="s">
        <v>38</v>
      </c>
      <c r="U1566" t="str">
        <f>TRIM(CLEAN(tbl_Operations[[#This Row],[Location]]))</f>
        <v>Bengaluru</v>
      </c>
      <c r="V1566" t="str">
        <f>TRIM(CLEAN(tbl_Operations[[#This Row],[Channel]]))</f>
        <v>Email</v>
      </c>
      <c r="W1566" t="str">
        <f t="shared" si="120"/>
        <v>Compliance Request</v>
      </c>
      <c r="X1566" t="str">
        <f t="shared" si="121"/>
        <v>Hr</v>
      </c>
      <c r="Y1566" t="str">
        <f t="shared" si="122"/>
        <v>Within SLA</v>
      </c>
      <c r="Z1566" t="str">
        <f t="shared" si="123"/>
        <v>Normal</v>
      </c>
      <c r="AA1566" t="str" cm="1">
        <f t="array" ref="AA1566">_xlfn.IFS(
J1566&lt;=K1566*0.5,"Excellent",
J1566&lt;=K1566,"Good",
J1566&lt;=K1566*1.5,"At Risk",
TRUE,"Critical"
)</f>
        <v>Excellent</v>
      </c>
      <c r="AB1566" t="str">
        <f t="shared" si="124"/>
        <v>No Rework</v>
      </c>
    </row>
    <row r="1567" spans="1:28" x14ac:dyDescent="0.3">
      <c r="A1567" t="s">
        <v>1649</v>
      </c>
      <c r="B1567" s="1">
        <v>45864</v>
      </c>
      <c r="C1567" t="s">
        <v>21</v>
      </c>
      <c r="D1567" t="s">
        <v>55</v>
      </c>
      <c r="E1567" t="s">
        <v>92</v>
      </c>
      <c r="F1567" t="s">
        <v>24</v>
      </c>
      <c r="G1567" t="s">
        <v>62</v>
      </c>
      <c r="H1567" t="s">
        <v>50</v>
      </c>
      <c r="I1567" t="s">
        <v>27</v>
      </c>
      <c r="J1567">
        <v>9.1999999999999993</v>
      </c>
      <c r="K1567">
        <v>24</v>
      </c>
      <c r="L1567" t="s">
        <v>28</v>
      </c>
      <c r="M1567">
        <v>0</v>
      </c>
      <c r="N1567">
        <v>5</v>
      </c>
      <c r="O1567">
        <v>400</v>
      </c>
      <c r="P1567">
        <v>3680</v>
      </c>
      <c r="Q1567" t="s">
        <v>114</v>
      </c>
      <c r="R1567">
        <v>7</v>
      </c>
      <c r="S1567" t="s">
        <v>37</v>
      </c>
      <c r="T1567" t="s">
        <v>68</v>
      </c>
      <c r="U1567" t="str">
        <f>TRIM(CLEAN(tbl_Operations[[#This Row],[Location]]))</f>
        <v>Hyderabad</v>
      </c>
      <c r="V1567" t="str">
        <f>TRIM(CLEAN(tbl_Operations[[#This Row],[Channel]]))</f>
        <v>Teams</v>
      </c>
      <c r="W1567" t="str">
        <f t="shared" si="120"/>
        <v>Report Request</v>
      </c>
      <c r="X1567" t="str">
        <f t="shared" si="121"/>
        <v>Customer Support</v>
      </c>
      <c r="Y1567" t="str">
        <f t="shared" si="122"/>
        <v>Within SLA</v>
      </c>
      <c r="Z1567" t="str">
        <f t="shared" si="123"/>
        <v>Normal</v>
      </c>
      <c r="AA1567" t="str" cm="1">
        <f t="array" ref="AA1567">_xlfn.IFS(
J1567&lt;=K1567*0.5,"Excellent",
J1567&lt;=K1567,"Good",
J1567&lt;=K1567*1.5,"At Risk",
TRUE,"Critical"
)</f>
        <v>Excellent</v>
      </c>
      <c r="AB1567" t="str">
        <f t="shared" si="124"/>
        <v>No Rework</v>
      </c>
    </row>
    <row r="1568" spans="1:28" x14ac:dyDescent="0.3">
      <c r="A1568" t="s">
        <v>1650</v>
      </c>
      <c r="B1568" s="1">
        <v>45798</v>
      </c>
      <c r="C1568" t="s">
        <v>40</v>
      </c>
      <c r="D1568" t="s">
        <v>60</v>
      </c>
      <c r="E1568" t="s">
        <v>23</v>
      </c>
      <c r="F1568" t="s">
        <v>49</v>
      </c>
      <c r="G1568" t="s">
        <v>25</v>
      </c>
      <c r="H1568" t="s">
        <v>66</v>
      </c>
      <c r="I1568" t="s">
        <v>88</v>
      </c>
      <c r="J1568">
        <v>26.5</v>
      </c>
      <c r="K1568">
        <v>48</v>
      </c>
      <c r="L1568" t="s">
        <v>28</v>
      </c>
      <c r="M1568">
        <v>3</v>
      </c>
      <c r="N1568">
        <v>3.5</v>
      </c>
      <c r="O1568">
        <v>450</v>
      </c>
      <c r="P1568">
        <v>11925</v>
      </c>
      <c r="Q1568" t="s">
        <v>44</v>
      </c>
      <c r="R1568">
        <v>5</v>
      </c>
      <c r="S1568" t="s">
        <v>30</v>
      </c>
      <c r="T1568" t="s">
        <v>86</v>
      </c>
      <c r="U1568" t="str">
        <f>TRIM(CLEAN(tbl_Operations[[#This Row],[Location]]))</f>
        <v>Pune</v>
      </c>
      <c r="V1568" t="str">
        <f>TRIM(CLEAN(tbl_Operations[[#This Row],[Channel]]))</f>
        <v>Email</v>
      </c>
      <c r="W1568" t="str">
        <f t="shared" si="120"/>
        <v>Invoice Query</v>
      </c>
      <c r="X1568" t="str">
        <f t="shared" si="121"/>
        <v>Procurement</v>
      </c>
      <c r="Y1568" t="str">
        <f t="shared" si="122"/>
        <v>Within SLA</v>
      </c>
      <c r="Z1568" t="str">
        <f t="shared" si="123"/>
        <v>Normal</v>
      </c>
      <c r="AA1568" t="str" cm="1">
        <f t="array" ref="AA1568">_xlfn.IFS(
J1568&lt;=K1568*0.5,"Excellent",
J1568&lt;=K1568,"Good",
J1568&lt;=K1568*1.5,"At Risk",
TRUE,"Critical"
)</f>
        <v>Good</v>
      </c>
      <c r="AB1568" t="str">
        <f t="shared" si="124"/>
        <v>Reworked</v>
      </c>
    </row>
    <row r="1569" spans="1:28" x14ac:dyDescent="0.3">
      <c r="A1569" t="s">
        <v>1651</v>
      </c>
      <c r="B1569" s="1">
        <v>45960</v>
      </c>
      <c r="C1569" t="s">
        <v>33</v>
      </c>
      <c r="D1569" t="s">
        <v>73</v>
      </c>
      <c r="E1569" t="s">
        <v>78</v>
      </c>
      <c r="F1569" t="s">
        <v>24</v>
      </c>
      <c r="G1569" t="s">
        <v>25</v>
      </c>
      <c r="H1569" t="s">
        <v>75</v>
      </c>
      <c r="I1569" t="s">
        <v>88</v>
      </c>
      <c r="J1569">
        <v>14.4</v>
      </c>
      <c r="K1569">
        <v>24</v>
      </c>
      <c r="L1569" t="s">
        <v>28</v>
      </c>
      <c r="M1569">
        <v>1</v>
      </c>
      <c r="N1569">
        <v>4.2</v>
      </c>
      <c r="O1569">
        <v>450</v>
      </c>
      <c r="P1569">
        <v>6480</v>
      </c>
      <c r="Q1569" t="s">
        <v>51</v>
      </c>
      <c r="R1569">
        <v>10</v>
      </c>
      <c r="S1569" t="s">
        <v>52</v>
      </c>
      <c r="T1569" t="s">
        <v>84</v>
      </c>
      <c r="U1569" t="str">
        <f>TRIM(CLEAN(tbl_Operations[[#This Row],[Location]]))</f>
        <v>Chennai</v>
      </c>
      <c r="V1569" t="str">
        <f>TRIM(CLEAN(tbl_Operations[[#This Row],[Channel]]))</f>
        <v>Email</v>
      </c>
      <c r="W1569" t="str">
        <f t="shared" si="120"/>
        <v>Access Request</v>
      </c>
      <c r="X1569" t="str">
        <f t="shared" si="121"/>
        <v>It</v>
      </c>
      <c r="Y1569" t="str">
        <f t="shared" si="122"/>
        <v>Within SLA</v>
      </c>
      <c r="Z1569" t="str">
        <f t="shared" si="123"/>
        <v>Normal</v>
      </c>
      <c r="AA1569" t="str" cm="1">
        <f t="array" ref="AA1569">_xlfn.IFS(
J1569&lt;=K1569*0.5,"Excellent",
J1569&lt;=K1569,"Good",
J1569&lt;=K1569*1.5,"At Risk",
TRUE,"Critical"
)</f>
        <v>Good</v>
      </c>
      <c r="AB1569" t="str">
        <f t="shared" si="124"/>
        <v>Reworked</v>
      </c>
    </row>
    <row r="1570" spans="1:28" x14ac:dyDescent="0.3">
      <c r="A1570" t="s">
        <v>1652</v>
      </c>
      <c r="B1570" s="1">
        <v>45661</v>
      </c>
      <c r="C1570" t="s">
        <v>95</v>
      </c>
      <c r="D1570" t="s">
        <v>73</v>
      </c>
      <c r="E1570" t="s">
        <v>74</v>
      </c>
      <c r="F1570" t="s">
        <v>61</v>
      </c>
      <c r="G1570" t="s">
        <v>42</v>
      </c>
      <c r="H1570" t="s">
        <v>66</v>
      </c>
      <c r="I1570" t="s">
        <v>27</v>
      </c>
      <c r="J1570">
        <v>15.5</v>
      </c>
      <c r="K1570">
        <v>12</v>
      </c>
      <c r="L1570" t="s">
        <v>63</v>
      </c>
      <c r="M1570">
        <v>0</v>
      </c>
      <c r="N1570">
        <v>4.3</v>
      </c>
      <c r="O1570">
        <v>320</v>
      </c>
      <c r="P1570">
        <v>4960</v>
      </c>
      <c r="Q1570" t="s">
        <v>64</v>
      </c>
      <c r="R1570">
        <v>1</v>
      </c>
      <c r="S1570" t="s">
        <v>58</v>
      </c>
      <c r="T1570" t="s">
        <v>68</v>
      </c>
      <c r="U1570" t="str">
        <f>TRIM(CLEAN(tbl_Operations[[#This Row],[Location]]))</f>
        <v>Chennai</v>
      </c>
      <c r="V1570" t="str">
        <f>TRIM(CLEAN(tbl_Operations[[#This Row],[Channel]]))</f>
        <v>Portal</v>
      </c>
      <c r="W1570" t="str">
        <f t="shared" si="120"/>
        <v>System Issue</v>
      </c>
      <c r="X1570" t="str">
        <f t="shared" si="121"/>
        <v>Sales</v>
      </c>
      <c r="Y1570" t="str">
        <f t="shared" si="122"/>
        <v>SLA Breach</v>
      </c>
      <c r="Z1570" t="str">
        <f t="shared" si="123"/>
        <v>Normal</v>
      </c>
      <c r="AA1570" t="str" cm="1">
        <f t="array" ref="AA1570">_xlfn.IFS(
J1570&lt;=K1570*0.5,"Excellent",
J1570&lt;=K1570,"Good",
J1570&lt;=K1570*1.5,"At Risk",
TRUE,"Critical"
)</f>
        <v>At Risk</v>
      </c>
      <c r="AB1570" t="str">
        <f t="shared" si="124"/>
        <v>No Rework</v>
      </c>
    </row>
    <row r="1571" spans="1:28" x14ac:dyDescent="0.3">
      <c r="A1571" t="s">
        <v>1653</v>
      </c>
      <c r="B1571" s="1">
        <v>46022</v>
      </c>
      <c r="C1571" t="s">
        <v>95</v>
      </c>
      <c r="D1571" t="s">
        <v>47</v>
      </c>
      <c r="E1571" t="s">
        <v>70</v>
      </c>
      <c r="F1571" t="s">
        <v>24</v>
      </c>
      <c r="G1571" t="s">
        <v>81</v>
      </c>
      <c r="H1571" t="s">
        <v>26</v>
      </c>
      <c r="I1571" t="s">
        <v>27</v>
      </c>
      <c r="J1571">
        <v>10.5</v>
      </c>
      <c r="K1571">
        <v>24</v>
      </c>
      <c r="L1571" t="s">
        <v>28</v>
      </c>
      <c r="M1571">
        <v>0</v>
      </c>
      <c r="N1571">
        <v>4.8</v>
      </c>
      <c r="O1571">
        <v>450</v>
      </c>
      <c r="P1571">
        <v>4725</v>
      </c>
      <c r="Q1571" t="s">
        <v>71</v>
      </c>
      <c r="R1571">
        <v>12</v>
      </c>
      <c r="S1571" t="s">
        <v>52</v>
      </c>
      <c r="T1571" t="s">
        <v>86</v>
      </c>
      <c r="U1571" t="str">
        <f>TRIM(CLEAN(tbl_Operations[[#This Row],[Location]]))</f>
        <v>Gurugram</v>
      </c>
      <c r="V1571" t="str">
        <f>TRIM(CLEAN(tbl_Operations[[#This Row],[Channel]]))</f>
        <v>Phone</v>
      </c>
      <c r="W1571" t="str">
        <f t="shared" si="120"/>
        <v>Data Correction</v>
      </c>
      <c r="X1571" t="str">
        <f t="shared" si="121"/>
        <v>Sales</v>
      </c>
      <c r="Y1571" t="str">
        <f t="shared" si="122"/>
        <v>Within SLA</v>
      </c>
      <c r="Z1571" t="str">
        <f t="shared" si="123"/>
        <v>Normal</v>
      </c>
      <c r="AA1571" t="str" cm="1">
        <f t="array" ref="AA1571">_xlfn.IFS(
J1571&lt;=K1571*0.5,"Excellent",
J1571&lt;=K1571,"Good",
J1571&lt;=K1571*1.5,"At Risk",
TRUE,"Critical"
)</f>
        <v>Excellent</v>
      </c>
      <c r="AB1571" t="str">
        <f t="shared" si="124"/>
        <v>No Rework</v>
      </c>
    </row>
    <row r="1572" spans="1:28" x14ac:dyDescent="0.3">
      <c r="A1572" t="s">
        <v>1654</v>
      </c>
      <c r="B1572" s="1">
        <v>45702</v>
      </c>
      <c r="C1572" t="s">
        <v>21</v>
      </c>
      <c r="D1572" t="s">
        <v>47</v>
      </c>
      <c r="E1572" t="s">
        <v>35</v>
      </c>
      <c r="F1572" t="s">
        <v>24</v>
      </c>
      <c r="G1572" t="s">
        <v>81</v>
      </c>
      <c r="H1572" t="s">
        <v>5095</v>
      </c>
      <c r="I1572" t="s">
        <v>27</v>
      </c>
      <c r="J1572">
        <v>7.5</v>
      </c>
      <c r="K1572">
        <v>24</v>
      </c>
      <c r="L1572" t="s">
        <v>28</v>
      </c>
      <c r="M1572">
        <v>0</v>
      </c>
      <c r="N1572">
        <v>5</v>
      </c>
      <c r="O1572">
        <v>400</v>
      </c>
      <c r="P1572">
        <v>3000</v>
      </c>
      <c r="Q1572" t="s">
        <v>57</v>
      </c>
      <c r="R1572">
        <v>2</v>
      </c>
      <c r="S1572" t="s">
        <v>58</v>
      </c>
      <c r="T1572" t="s">
        <v>45</v>
      </c>
      <c r="U1572" t="str">
        <f>TRIM(CLEAN(tbl_Operations[[#This Row],[Location]]))</f>
        <v>Gurugram</v>
      </c>
      <c r="V1572" t="str">
        <f>TRIM(CLEAN(tbl_Operations[[#This Row],[Channel]]))</f>
        <v>Phone</v>
      </c>
      <c r="W1572" t="str">
        <f t="shared" si="120"/>
        <v>Employee Query</v>
      </c>
      <c r="X1572" t="str">
        <f t="shared" si="121"/>
        <v>Customer Support</v>
      </c>
      <c r="Y1572" t="str">
        <f t="shared" si="122"/>
        <v>Within SLA</v>
      </c>
      <c r="Z1572" t="str">
        <f t="shared" si="123"/>
        <v>Normal</v>
      </c>
      <c r="AA1572" t="str" cm="1">
        <f t="array" ref="AA1572">_xlfn.IFS(
J1572&lt;=K1572*0.5,"Excellent",
J1572&lt;=K1572,"Good",
J1572&lt;=K1572*1.5,"At Risk",
TRUE,"Critical"
)</f>
        <v>Excellent</v>
      </c>
      <c r="AB1572" t="str">
        <f t="shared" si="124"/>
        <v>No Rework</v>
      </c>
    </row>
    <row r="1573" spans="1:28" x14ac:dyDescent="0.3">
      <c r="A1573" t="s">
        <v>1655</v>
      </c>
      <c r="B1573" s="1">
        <v>45778</v>
      </c>
      <c r="C1573" t="s">
        <v>77</v>
      </c>
      <c r="D1573" t="s">
        <v>55</v>
      </c>
      <c r="E1573" t="s">
        <v>70</v>
      </c>
      <c r="F1573" t="s">
        <v>49</v>
      </c>
      <c r="G1573" t="s">
        <v>25</v>
      </c>
      <c r="H1573" t="s">
        <v>66</v>
      </c>
      <c r="I1573" t="s">
        <v>27</v>
      </c>
      <c r="J1573">
        <v>10.1</v>
      </c>
      <c r="K1573">
        <v>48</v>
      </c>
      <c r="L1573" t="s">
        <v>28</v>
      </c>
      <c r="M1573">
        <v>1</v>
      </c>
      <c r="N1573">
        <v>4.5</v>
      </c>
      <c r="O1573">
        <v>280</v>
      </c>
      <c r="P1573">
        <v>2828</v>
      </c>
      <c r="Q1573" t="s">
        <v>44</v>
      </c>
      <c r="R1573">
        <v>5</v>
      </c>
      <c r="S1573" t="s">
        <v>30</v>
      </c>
      <c r="T1573" t="s">
        <v>84</v>
      </c>
      <c r="U1573" t="str">
        <f>TRIM(CLEAN(tbl_Operations[[#This Row],[Location]]))</f>
        <v>Hyderabad</v>
      </c>
      <c r="V1573" t="str">
        <f>TRIM(CLEAN(tbl_Operations[[#This Row],[Channel]]))</f>
        <v>Email</v>
      </c>
      <c r="W1573" t="str">
        <f t="shared" si="120"/>
        <v>Data Correction</v>
      </c>
      <c r="X1573" t="str">
        <f t="shared" si="121"/>
        <v>Finance</v>
      </c>
      <c r="Y1573" t="str">
        <f t="shared" si="122"/>
        <v>Within SLA</v>
      </c>
      <c r="Z1573" t="str">
        <f t="shared" si="123"/>
        <v>Normal</v>
      </c>
      <c r="AA1573" t="str" cm="1">
        <f t="array" ref="AA1573">_xlfn.IFS(
J1573&lt;=K1573*0.5,"Excellent",
J1573&lt;=K1573,"Good",
J1573&lt;=K1573*1.5,"At Risk",
TRUE,"Critical"
)</f>
        <v>Excellent</v>
      </c>
      <c r="AB1573" t="str">
        <f t="shared" si="124"/>
        <v>Reworked</v>
      </c>
    </row>
    <row r="1574" spans="1:28" x14ac:dyDescent="0.3">
      <c r="A1574" t="s">
        <v>1656</v>
      </c>
      <c r="B1574" s="1">
        <v>45757</v>
      </c>
      <c r="C1574" t="s">
        <v>40</v>
      </c>
      <c r="D1574" t="s">
        <v>47</v>
      </c>
      <c r="E1574" t="s">
        <v>23</v>
      </c>
      <c r="F1574" t="s">
        <v>49</v>
      </c>
      <c r="G1574" t="s">
        <v>81</v>
      </c>
      <c r="H1574" t="s">
        <v>26</v>
      </c>
      <c r="I1574" t="s">
        <v>27</v>
      </c>
      <c r="J1574">
        <v>12.9</v>
      </c>
      <c r="K1574">
        <v>48</v>
      </c>
      <c r="L1574" t="s">
        <v>28</v>
      </c>
      <c r="M1574">
        <v>0</v>
      </c>
      <c r="N1574">
        <v>4.9000000000000004</v>
      </c>
      <c r="O1574">
        <v>450</v>
      </c>
      <c r="P1574">
        <v>5805</v>
      </c>
      <c r="Q1574" t="s">
        <v>89</v>
      </c>
      <c r="R1574">
        <v>4</v>
      </c>
      <c r="S1574" t="s">
        <v>30</v>
      </c>
      <c r="T1574" t="s">
        <v>84</v>
      </c>
      <c r="U1574" t="str">
        <f>TRIM(CLEAN(tbl_Operations[[#This Row],[Location]]))</f>
        <v>Gurugram</v>
      </c>
      <c r="V1574" t="str">
        <f>TRIM(CLEAN(tbl_Operations[[#This Row],[Channel]]))</f>
        <v>Phone</v>
      </c>
      <c r="W1574" t="str">
        <f t="shared" si="120"/>
        <v>Invoice Query</v>
      </c>
      <c r="X1574" t="str">
        <f t="shared" si="121"/>
        <v>Procurement</v>
      </c>
      <c r="Y1574" t="str">
        <f t="shared" si="122"/>
        <v>Within SLA</v>
      </c>
      <c r="Z1574" t="str">
        <f t="shared" si="123"/>
        <v>Normal</v>
      </c>
      <c r="AA1574" t="str" cm="1">
        <f t="array" ref="AA1574">_xlfn.IFS(
J1574&lt;=K1574*0.5,"Excellent",
J1574&lt;=K1574,"Good",
J1574&lt;=K1574*1.5,"At Risk",
TRUE,"Critical"
)</f>
        <v>Excellent</v>
      </c>
      <c r="AB1574" t="str">
        <f t="shared" si="124"/>
        <v>No Rework</v>
      </c>
    </row>
    <row r="1575" spans="1:28" x14ac:dyDescent="0.3">
      <c r="A1575" t="s">
        <v>1657</v>
      </c>
      <c r="B1575" s="1">
        <v>45919</v>
      </c>
      <c r="C1575" t="s">
        <v>95</v>
      </c>
      <c r="D1575" t="s">
        <v>60</v>
      </c>
      <c r="E1575" t="s">
        <v>78</v>
      </c>
      <c r="F1575" t="s">
        <v>49</v>
      </c>
      <c r="G1575" t="s">
        <v>42</v>
      </c>
      <c r="H1575" t="s">
        <v>50</v>
      </c>
      <c r="I1575" t="s">
        <v>27</v>
      </c>
      <c r="J1575">
        <v>12.2</v>
      </c>
      <c r="K1575">
        <v>48</v>
      </c>
      <c r="L1575" t="s">
        <v>28</v>
      </c>
      <c r="M1575">
        <v>1</v>
      </c>
      <c r="N1575">
        <v>5</v>
      </c>
      <c r="O1575">
        <v>320</v>
      </c>
      <c r="P1575">
        <v>3904</v>
      </c>
      <c r="Q1575" t="s">
        <v>83</v>
      </c>
      <c r="R1575">
        <v>9</v>
      </c>
      <c r="S1575" t="s">
        <v>37</v>
      </c>
      <c r="T1575" t="s">
        <v>45</v>
      </c>
      <c r="U1575" t="str">
        <f>TRIM(CLEAN(tbl_Operations[[#This Row],[Location]]))</f>
        <v>Pune</v>
      </c>
      <c r="V1575" t="str">
        <f>TRIM(CLEAN(tbl_Operations[[#This Row],[Channel]]))</f>
        <v>Portal</v>
      </c>
      <c r="W1575" t="str">
        <f t="shared" si="120"/>
        <v>Access Request</v>
      </c>
      <c r="X1575" t="str">
        <f t="shared" si="121"/>
        <v>Sales</v>
      </c>
      <c r="Y1575" t="str">
        <f t="shared" si="122"/>
        <v>Within SLA</v>
      </c>
      <c r="Z1575" t="str">
        <f t="shared" si="123"/>
        <v>Normal</v>
      </c>
      <c r="AA1575" t="str" cm="1">
        <f t="array" ref="AA1575">_xlfn.IFS(
J1575&lt;=K1575*0.5,"Excellent",
J1575&lt;=K1575,"Good",
J1575&lt;=K1575*1.5,"At Risk",
TRUE,"Critical"
)</f>
        <v>Excellent</v>
      </c>
      <c r="AB1575" t="str">
        <f t="shared" si="124"/>
        <v>Reworked</v>
      </c>
    </row>
    <row r="1576" spans="1:28" x14ac:dyDescent="0.3">
      <c r="A1576" t="s">
        <v>1658</v>
      </c>
      <c r="B1576" s="1">
        <v>45835</v>
      </c>
      <c r="C1576" t="s">
        <v>54</v>
      </c>
      <c r="D1576" t="s">
        <v>60</v>
      </c>
      <c r="E1576" t="s">
        <v>48</v>
      </c>
      <c r="F1576" t="s">
        <v>49</v>
      </c>
      <c r="G1576" t="s">
        <v>42</v>
      </c>
      <c r="H1576" t="s">
        <v>75</v>
      </c>
      <c r="I1576" t="s">
        <v>101</v>
      </c>
      <c r="J1576">
        <v>3</v>
      </c>
      <c r="K1576">
        <v>48</v>
      </c>
      <c r="L1576" t="s">
        <v>28</v>
      </c>
      <c r="M1576">
        <v>1</v>
      </c>
      <c r="N1576">
        <v>4.8</v>
      </c>
      <c r="O1576">
        <v>320</v>
      </c>
      <c r="P1576">
        <v>960</v>
      </c>
      <c r="Q1576" t="s">
        <v>29</v>
      </c>
      <c r="R1576">
        <v>6</v>
      </c>
      <c r="S1576" t="s">
        <v>30</v>
      </c>
      <c r="T1576" t="s">
        <v>45</v>
      </c>
      <c r="U1576" t="str">
        <f>TRIM(CLEAN(tbl_Operations[[#This Row],[Location]]))</f>
        <v>Pune</v>
      </c>
      <c r="V1576" t="str">
        <f>TRIM(CLEAN(tbl_Operations[[#This Row],[Channel]]))</f>
        <v>Portal</v>
      </c>
      <c r="W1576" t="str">
        <f t="shared" si="120"/>
        <v>Compliance Request</v>
      </c>
      <c r="X1576" t="str">
        <f t="shared" si="121"/>
        <v>Hr</v>
      </c>
      <c r="Y1576" t="str">
        <f t="shared" si="122"/>
        <v>Within SLA</v>
      </c>
      <c r="Z1576" t="str">
        <f t="shared" si="123"/>
        <v>Normal</v>
      </c>
      <c r="AA1576" t="str" cm="1">
        <f t="array" ref="AA1576">_xlfn.IFS(
J1576&lt;=K1576*0.5,"Excellent",
J1576&lt;=K1576,"Good",
J1576&lt;=K1576*1.5,"At Risk",
TRUE,"Critical"
)</f>
        <v>Excellent</v>
      </c>
      <c r="AB1576" t="str">
        <f t="shared" si="124"/>
        <v>Reworked</v>
      </c>
    </row>
    <row r="1577" spans="1:28" x14ac:dyDescent="0.3">
      <c r="A1577" t="s">
        <v>1659</v>
      </c>
      <c r="B1577" s="1">
        <v>45795</v>
      </c>
      <c r="C1577" t="s">
        <v>40</v>
      </c>
      <c r="D1577" t="s">
        <v>47</v>
      </c>
      <c r="E1577" t="s">
        <v>92</v>
      </c>
      <c r="F1577" t="s">
        <v>49</v>
      </c>
      <c r="G1577" t="s">
        <v>42</v>
      </c>
      <c r="H1577" t="s">
        <v>66</v>
      </c>
      <c r="I1577" t="s">
        <v>101</v>
      </c>
      <c r="J1577">
        <v>8.9</v>
      </c>
      <c r="K1577">
        <v>48</v>
      </c>
      <c r="L1577" t="s">
        <v>28</v>
      </c>
      <c r="M1577">
        <v>1</v>
      </c>
      <c r="N1577">
        <v>5</v>
      </c>
      <c r="O1577">
        <v>400</v>
      </c>
      <c r="P1577">
        <v>3560</v>
      </c>
      <c r="Q1577" t="s">
        <v>44</v>
      </c>
      <c r="R1577">
        <v>5</v>
      </c>
      <c r="S1577" t="s">
        <v>30</v>
      </c>
      <c r="T1577" t="s">
        <v>102</v>
      </c>
      <c r="U1577" t="str">
        <f>TRIM(CLEAN(tbl_Operations[[#This Row],[Location]]))</f>
        <v>Gurugram</v>
      </c>
      <c r="V1577" t="str">
        <f>TRIM(CLEAN(tbl_Operations[[#This Row],[Channel]]))</f>
        <v>Portal</v>
      </c>
      <c r="W1577" t="str">
        <f t="shared" si="120"/>
        <v>Report Request</v>
      </c>
      <c r="X1577" t="str">
        <f t="shared" si="121"/>
        <v>Procurement</v>
      </c>
      <c r="Y1577" t="str">
        <f t="shared" si="122"/>
        <v>Within SLA</v>
      </c>
      <c r="Z1577" t="str">
        <f t="shared" si="123"/>
        <v>Normal</v>
      </c>
      <c r="AA1577" t="str" cm="1">
        <f t="array" ref="AA1577">_xlfn.IFS(
J1577&lt;=K1577*0.5,"Excellent",
J1577&lt;=K1577,"Good",
J1577&lt;=K1577*1.5,"At Risk",
TRUE,"Critical"
)</f>
        <v>Excellent</v>
      </c>
      <c r="AB1577" t="str">
        <f t="shared" si="124"/>
        <v>Reworked</v>
      </c>
    </row>
    <row r="1578" spans="1:28" x14ac:dyDescent="0.3">
      <c r="A1578" t="s">
        <v>1660</v>
      </c>
      <c r="B1578" s="1">
        <v>45878</v>
      </c>
      <c r="C1578" t="s">
        <v>95</v>
      </c>
      <c r="D1578" t="s">
        <v>22</v>
      </c>
      <c r="E1578" t="s">
        <v>23</v>
      </c>
      <c r="F1578" t="s">
        <v>49</v>
      </c>
      <c r="G1578" t="s">
        <v>25</v>
      </c>
      <c r="H1578" t="s">
        <v>43</v>
      </c>
      <c r="I1578" t="s">
        <v>27</v>
      </c>
      <c r="J1578">
        <v>6.7</v>
      </c>
      <c r="K1578">
        <v>48</v>
      </c>
      <c r="L1578" t="s">
        <v>28</v>
      </c>
      <c r="M1578">
        <v>0</v>
      </c>
      <c r="N1578">
        <v>4.9000000000000004</v>
      </c>
      <c r="O1578">
        <v>400</v>
      </c>
      <c r="P1578">
        <v>2680</v>
      </c>
      <c r="Q1578" t="s">
        <v>36</v>
      </c>
      <c r="R1578">
        <v>8</v>
      </c>
      <c r="S1578" t="s">
        <v>37</v>
      </c>
      <c r="T1578" t="s">
        <v>68</v>
      </c>
      <c r="U1578" t="str">
        <f>TRIM(CLEAN(tbl_Operations[[#This Row],[Location]]))</f>
        <v>Noida</v>
      </c>
      <c r="V1578" t="str">
        <f>TRIM(CLEAN(tbl_Operations[[#This Row],[Channel]]))</f>
        <v>Email</v>
      </c>
      <c r="W1578" t="str">
        <f t="shared" si="120"/>
        <v>Invoice Query</v>
      </c>
      <c r="X1578" t="str">
        <f t="shared" si="121"/>
        <v>Sales</v>
      </c>
      <c r="Y1578" t="str">
        <f t="shared" si="122"/>
        <v>Within SLA</v>
      </c>
      <c r="Z1578" t="str">
        <f t="shared" si="123"/>
        <v>Normal</v>
      </c>
      <c r="AA1578" t="str" cm="1">
        <f t="array" ref="AA1578">_xlfn.IFS(
J1578&lt;=K1578*0.5,"Excellent",
J1578&lt;=K1578,"Good",
J1578&lt;=K1578*1.5,"At Risk",
TRUE,"Critical"
)</f>
        <v>Excellent</v>
      </c>
      <c r="AB1578" t="str">
        <f t="shared" si="124"/>
        <v>No Rework</v>
      </c>
    </row>
    <row r="1579" spans="1:28" x14ac:dyDescent="0.3">
      <c r="A1579" t="s">
        <v>1661</v>
      </c>
      <c r="B1579" s="1">
        <v>45865</v>
      </c>
      <c r="C1579" t="s">
        <v>54</v>
      </c>
      <c r="D1579" t="s">
        <v>60</v>
      </c>
      <c r="E1579" t="s">
        <v>35</v>
      </c>
      <c r="F1579" t="s">
        <v>49</v>
      </c>
      <c r="G1579" t="s">
        <v>25</v>
      </c>
      <c r="H1579" t="s">
        <v>66</v>
      </c>
      <c r="I1579" t="s">
        <v>27</v>
      </c>
      <c r="J1579">
        <v>7.9</v>
      </c>
      <c r="K1579">
        <v>48</v>
      </c>
      <c r="L1579" t="s">
        <v>28</v>
      </c>
      <c r="M1579">
        <v>1</v>
      </c>
      <c r="N1579">
        <v>4.5</v>
      </c>
      <c r="O1579">
        <v>280</v>
      </c>
      <c r="P1579">
        <v>2212</v>
      </c>
      <c r="Q1579" t="s">
        <v>114</v>
      </c>
      <c r="R1579">
        <v>7</v>
      </c>
      <c r="S1579" t="s">
        <v>37</v>
      </c>
      <c r="T1579" t="s">
        <v>102</v>
      </c>
      <c r="U1579" t="str">
        <f>TRIM(CLEAN(tbl_Operations[[#This Row],[Location]]))</f>
        <v>Pune</v>
      </c>
      <c r="V1579" t="str">
        <f>TRIM(CLEAN(tbl_Operations[[#This Row],[Channel]]))</f>
        <v>Email</v>
      </c>
      <c r="W1579" t="str">
        <f t="shared" si="120"/>
        <v>Employee Query</v>
      </c>
      <c r="X1579" t="str">
        <f t="shared" si="121"/>
        <v>Hr</v>
      </c>
      <c r="Y1579" t="str">
        <f t="shared" si="122"/>
        <v>Within SLA</v>
      </c>
      <c r="Z1579" t="str">
        <f t="shared" si="123"/>
        <v>Normal</v>
      </c>
      <c r="AA1579" t="str" cm="1">
        <f t="array" ref="AA1579">_xlfn.IFS(
J1579&lt;=K1579*0.5,"Excellent",
J1579&lt;=K1579,"Good",
J1579&lt;=K1579*1.5,"At Risk",
TRUE,"Critical"
)</f>
        <v>Excellent</v>
      </c>
      <c r="AB1579" t="str">
        <f t="shared" si="124"/>
        <v>Reworked</v>
      </c>
    </row>
    <row r="1580" spans="1:28" x14ac:dyDescent="0.3">
      <c r="A1580" t="s">
        <v>1662</v>
      </c>
      <c r="B1580" s="1">
        <v>45862</v>
      </c>
      <c r="C1580" t="s">
        <v>40</v>
      </c>
      <c r="D1580" t="s">
        <v>60</v>
      </c>
      <c r="E1580" t="s">
        <v>35</v>
      </c>
      <c r="F1580" t="s">
        <v>24</v>
      </c>
      <c r="G1580" t="s">
        <v>25</v>
      </c>
      <c r="H1580" t="s">
        <v>75</v>
      </c>
      <c r="I1580" t="s">
        <v>27</v>
      </c>
      <c r="J1580">
        <v>14.2</v>
      </c>
      <c r="K1580">
        <v>24</v>
      </c>
      <c r="L1580" t="s">
        <v>28</v>
      </c>
      <c r="M1580">
        <v>1</v>
      </c>
      <c r="N1580">
        <v>3.9</v>
      </c>
      <c r="O1580">
        <v>320</v>
      </c>
      <c r="P1580">
        <v>4544</v>
      </c>
      <c r="Q1580" t="s">
        <v>114</v>
      </c>
      <c r="R1580">
        <v>7</v>
      </c>
      <c r="S1580" t="s">
        <v>37</v>
      </c>
      <c r="T1580" t="s">
        <v>84</v>
      </c>
      <c r="U1580" t="str">
        <f>TRIM(CLEAN(tbl_Operations[[#This Row],[Location]]))</f>
        <v>Pune</v>
      </c>
      <c r="V1580" t="str">
        <f>TRIM(CLEAN(tbl_Operations[[#This Row],[Channel]]))</f>
        <v>Email</v>
      </c>
      <c r="W1580" t="str">
        <f t="shared" si="120"/>
        <v>Employee Query</v>
      </c>
      <c r="X1580" t="str">
        <f t="shared" si="121"/>
        <v>Procurement</v>
      </c>
      <c r="Y1580" t="str">
        <f t="shared" si="122"/>
        <v>Within SLA</v>
      </c>
      <c r="Z1580" t="str">
        <f t="shared" si="123"/>
        <v>Normal</v>
      </c>
      <c r="AA1580" t="str" cm="1">
        <f t="array" ref="AA1580">_xlfn.IFS(
J1580&lt;=K1580*0.5,"Excellent",
J1580&lt;=K1580,"Good",
J1580&lt;=K1580*1.5,"At Risk",
TRUE,"Critical"
)</f>
        <v>Good</v>
      </c>
      <c r="AB1580" t="str">
        <f t="shared" si="124"/>
        <v>Reworked</v>
      </c>
    </row>
    <row r="1581" spans="1:28" x14ac:dyDescent="0.3">
      <c r="A1581" t="s">
        <v>1663</v>
      </c>
      <c r="B1581" s="1">
        <v>45834</v>
      </c>
      <c r="C1581" t="s">
        <v>91</v>
      </c>
      <c r="D1581" t="s">
        <v>34</v>
      </c>
      <c r="E1581" t="s">
        <v>35</v>
      </c>
      <c r="F1581" t="s">
        <v>61</v>
      </c>
      <c r="G1581" t="s">
        <v>81</v>
      </c>
      <c r="H1581" t="s">
        <v>66</v>
      </c>
      <c r="I1581" t="s">
        <v>27</v>
      </c>
      <c r="J1581">
        <v>15.1</v>
      </c>
      <c r="K1581">
        <v>12</v>
      </c>
      <c r="L1581" t="s">
        <v>63</v>
      </c>
      <c r="M1581">
        <v>0</v>
      </c>
      <c r="N1581">
        <v>4.3</v>
      </c>
      <c r="O1581">
        <v>400</v>
      </c>
      <c r="P1581">
        <v>6040</v>
      </c>
      <c r="Q1581" t="s">
        <v>29</v>
      </c>
      <c r="R1581">
        <v>6</v>
      </c>
      <c r="S1581" t="s">
        <v>30</v>
      </c>
      <c r="T1581" t="s">
        <v>84</v>
      </c>
      <c r="U1581" t="str">
        <f>TRIM(CLEAN(tbl_Operations[[#This Row],[Location]]))</f>
        <v>Mumbai</v>
      </c>
      <c r="V1581" t="str">
        <f>TRIM(CLEAN(tbl_Operations[[#This Row],[Channel]]))</f>
        <v>Phone</v>
      </c>
      <c r="W1581" t="str">
        <f t="shared" si="120"/>
        <v>Employee Query</v>
      </c>
      <c r="X1581" t="str">
        <f t="shared" si="121"/>
        <v>Operations</v>
      </c>
      <c r="Y1581" t="str">
        <f t="shared" si="122"/>
        <v>SLA Breach</v>
      </c>
      <c r="Z1581" t="str">
        <f t="shared" si="123"/>
        <v>Normal</v>
      </c>
      <c r="AA1581" t="str" cm="1">
        <f t="array" ref="AA1581">_xlfn.IFS(
J1581&lt;=K1581*0.5,"Excellent",
J1581&lt;=K1581,"Good",
J1581&lt;=K1581*1.5,"At Risk",
TRUE,"Critical"
)</f>
        <v>At Risk</v>
      </c>
      <c r="AB1581" t="str">
        <f t="shared" si="124"/>
        <v>No Rework</v>
      </c>
    </row>
    <row r="1582" spans="1:28" x14ac:dyDescent="0.3">
      <c r="A1582" t="s">
        <v>1664</v>
      </c>
      <c r="B1582" s="1">
        <v>45928</v>
      </c>
      <c r="C1582" t="s">
        <v>54</v>
      </c>
      <c r="D1582" t="s">
        <v>22</v>
      </c>
      <c r="E1582" t="s">
        <v>56</v>
      </c>
      <c r="F1582" t="s">
        <v>61</v>
      </c>
      <c r="G1582" t="s">
        <v>25</v>
      </c>
      <c r="H1582" t="s">
        <v>43</v>
      </c>
      <c r="I1582" t="s">
        <v>27</v>
      </c>
      <c r="J1582">
        <v>11.6</v>
      </c>
      <c r="K1582">
        <v>12</v>
      </c>
      <c r="L1582" t="s">
        <v>28</v>
      </c>
      <c r="M1582">
        <v>0</v>
      </c>
      <c r="N1582">
        <v>5</v>
      </c>
      <c r="O1582">
        <v>280</v>
      </c>
      <c r="P1582">
        <v>3248</v>
      </c>
      <c r="Q1582" t="s">
        <v>83</v>
      </c>
      <c r="R1582">
        <v>9</v>
      </c>
      <c r="S1582" t="s">
        <v>37</v>
      </c>
      <c r="T1582" t="s">
        <v>102</v>
      </c>
      <c r="U1582" t="str">
        <f>TRIM(CLEAN(tbl_Operations[[#This Row],[Location]]))</f>
        <v>Noida</v>
      </c>
      <c r="V1582" t="str">
        <f>TRIM(CLEAN(tbl_Operations[[#This Row],[Channel]]))</f>
        <v>Email</v>
      </c>
      <c r="W1582" t="str">
        <f t="shared" si="120"/>
        <v>Vendor Query</v>
      </c>
      <c r="X1582" t="str">
        <f t="shared" si="121"/>
        <v>Hr</v>
      </c>
      <c r="Y1582" t="str">
        <f t="shared" si="122"/>
        <v>Within SLA</v>
      </c>
      <c r="Z1582" t="str">
        <f t="shared" si="123"/>
        <v>Normal</v>
      </c>
      <c r="AA1582" t="str" cm="1">
        <f t="array" ref="AA1582">_xlfn.IFS(
J1582&lt;=K1582*0.5,"Excellent",
J1582&lt;=K1582,"Good",
J1582&lt;=K1582*1.5,"At Risk",
TRUE,"Critical"
)</f>
        <v>Good</v>
      </c>
      <c r="AB1582" t="str">
        <f t="shared" si="124"/>
        <v>No Rework</v>
      </c>
    </row>
    <row r="1583" spans="1:28" x14ac:dyDescent="0.3">
      <c r="A1583" t="s">
        <v>1665</v>
      </c>
      <c r="B1583" s="1">
        <v>45908</v>
      </c>
      <c r="C1583" t="s">
        <v>77</v>
      </c>
      <c r="D1583" t="s">
        <v>60</v>
      </c>
      <c r="E1583" t="s">
        <v>70</v>
      </c>
      <c r="F1583" t="s">
        <v>24</v>
      </c>
      <c r="G1583" t="s">
        <v>25</v>
      </c>
      <c r="H1583" t="s">
        <v>43</v>
      </c>
      <c r="I1583" t="s">
        <v>27</v>
      </c>
      <c r="J1583">
        <v>4.9000000000000004</v>
      </c>
      <c r="K1583">
        <v>24</v>
      </c>
      <c r="L1583" t="s">
        <v>28</v>
      </c>
      <c r="M1583">
        <v>1</v>
      </c>
      <c r="N1583">
        <v>4.5</v>
      </c>
      <c r="O1583">
        <v>350</v>
      </c>
      <c r="P1583">
        <v>1715</v>
      </c>
      <c r="Q1583" t="s">
        <v>83</v>
      </c>
      <c r="R1583">
        <v>9</v>
      </c>
      <c r="S1583" t="s">
        <v>37</v>
      </c>
      <c r="T1583" t="s">
        <v>31</v>
      </c>
      <c r="U1583" t="str">
        <f>TRIM(CLEAN(tbl_Operations[[#This Row],[Location]]))</f>
        <v>Pune</v>
      </c>
      <c r="V1583" t="str">
        <f>TRIM(CLEAN(tbl_Operations[[#This Row],[Channel]]))</f>
        <v>Email</v>
      </c>
      <c r="W1583" t="str">
        <f t="shared" si="120"/>
        <v>Data Correction</v>
      </c>
      <c r="X1583" t="str">
        <f t="shared" si="121"/>
        <v>Finance</v>
      </c>
      <c r="Y1583" t="str">
        <f t="shared" si="122"/>
        <v>Within SLA</v>
      </c>
      <c r="Z1583" t="str">
        <f t="shared" si="123"/>
        <v>Normal</v>
      </c>
      <c r="AA1583" t="str" cm="1">
        <f t="array" ref="AA1583">_xlfn.IFS(
J1583&lt;=K1583*0.5,"Excellent",
J1583&lt;=K1583,"Good",
J1583&lt;=K1583*1.5,"At Risk",
TRUE,"Critical"
)</f>
        <v>Excellent</v>
      </c>
      <c r="AB1583" t="str">
        <f t="shared" si="124"/>
        <v>Reworked</v>
      </c>
    </row>
    <row r="1584" spans="1:28" x14ac:dyDescent="0.3">
      <c r="A1584" t="s">
        <v>1666</v>
      </c>
      <c r="B1584" s="1">
        <v>45788</v>
      </c>
      <c r="C1584" t="s">
        <v>33</v>
      </c>
      <c r="D1584" t="s">
        <v>41</v>
      </c>
      <c r="E1584" t="s">
        <v>48</v>
      </c>
      <c r="F1584" t="s">
        <v>24</v>
      </c>
      <c r="G1584" t="s">
        <v>25</v>
      </c>
      <c r="H1584" t="s">
        <v>75</v>
      </c>
      <c r="I1584" t="s">
        <v>27</v>
      </c>
      <c r="J1584">
        <v>20.7</v>
      </c>
      <c r="K1584">
        <v>24</v>
      </c>
      <c r="L1584" t="s">
        <v>28</v>
      </c>
      <c r="M1584">
        <v>1</v>
      </c>
      <c r="N1584">
        <v>4.4000000000000004</v>
      </c>
      <c r="O1584">
        <v>350</v>
      </c>
      <c r="P1584">
        <v>7245</v>
      </c>
      <c r="Q1584" t="s">
        <v>44</v>
      </c>
      <c r="R1584">
        <v>5</v>
      </c>
      <c r="S1584" t="s">
        <v>30</v>
      </c>
      <c r="T1584" t="s">
        <v>102</v>
      </c>
      <c r="U1584" t="str">
        <f>TRIM(CLEAN(tbl_Operations[[#This Row],[Location]]))</f>
        <v>Bengaluru</v>
      </c>
      <c r="V1584" t="str">
        <f>TRIM(CLEAN(tbl_Operations[[#This Row],[Channel]]))</f>
        <v>Email</v>
      </c>
      <c r="W1584" t="str">
        <f t="shared" si="120"/>
        <v>Compliance Request</v>
      </c>
      <c r="X1584" t="str">
        <f t="shared" si="121"/>
        <v>It</v>
      </c>
      <c r="Y1584" t="str">
        <f t="shared" si="122"/>
        <v>Within SLA</v>
      </c>
      <c r="Z1584" t="str">
        <f t="shared" si="123"/>
        <v>Normal</v>
      </c>
      <c r="AA1584" t="str" cm="1">
        <f t="array" ref="AA1584">_xlfn.IFS(
J1584&lt;=K1584*0.5,"Excellent",
J1584&lt;=K1584,"Good",
J1584&lt;=K1584*1.5,"At Risk",
TRUE,"Critical"
)</f>
        <v>Good</v>
      </c>
      <c r="AB1584" t="str">
        <f t="shared" si="124"/>
        <v>Reworked</v>
      </c>
    </row>
    <row r="1585" spans="1:28" x14ac:dyDescent="0.3">
      <c r="A1585" t="s">
        <v>1667</v>
      </c>
      <c r="B1585" s="1">
        <v>45902</v>
      </c>
      <c r="C1585" t="s">
        <v>21</v>
      </c>
      <c r="D1585" t="s">
        <v>41</v>
      </c>
      <c r="E1585" t="s">
        <v>78</v>
      </c>
      <c r="F1585" t="s">
        <v>61</v>
      </c>
      <c r="G1585" t="s">
        <v>25</v>
      </c>
      <c r="H1585" t="s">
        <v>26</v>
      </c>
      <c r="I1585" t="s">
        <v>27</v>
      </c>
      <c r="J1585">
        <v>18.8</v>
      </c>
      <c r="K1585">
        <v>12</v>
      </c>
      <c r="L1585" t="s">
        <v>63</v>
      </c>
      <c r="M1585">
        <v>1</v>
      </c>
      <c r="N1585">
        <v>4.0999999999999996</v>
      </c>
      <c r="O1585">
        <v>280</v>
      </c>
      <c r="P1585">
        <v>5264</v>
      </c>
      <c r="Q1585" t="s">
        <v>83</v>
      </c>
      <c r="R1585">
        <v>9</v>
      </c>
      <c r="S1585" t="s">
        <v>37</v>
      </c>
      <c r="T1585" t="s">
        <v>38</v>
      </c>
      <c r="U1585" t="str">
        <f>TRIM(CLEAN(tbl_Operations[[#This Row],[Location]]))</f>
        <v>Bengaluru</v>
      </c>
      <c r="V1585" t="str">
        <f>TRIM(CLEAN(tbl_Operations[[#This Row],[Channel]]))</f>
        <v>Email</v>
      </c>
      <c r="W1585" t="str">
        <f t="shared" si="120"/>
        <v>Access Request</v>
      </c>
      <c r="X1585" t="str">
        <f t="shared" si="121"/>
        <v>Customer Support</v>
      </c>
      <c r="Y1585" t="str">
        <f t="shared" si="122"/>
        <v>SLA Breach</v>
      </c>
      <c r="Z1585" t="str">
        <f t="shared" si="123"/>
        <v>Normal</v>
      </c>
      <c r="AA1585" t="str" cm="1">
        <f t="array" ref="AA1585">_xlfn.IFS(
J1585&lt;=K1585*0.5,"Excellent",
J1585&lt;=K1585,"Good",
J1585&lt;=K1585*1.5,"At Risk",
TRUE,"Critical"
)</f>
        <v>Critical</v>
      </c>
      <c r="AB1585" t="str">
        <f t="shared" si="124"/>
        <v>Reworked</v>
      </c>
    </row>
    <row r="1586" spans="1:28" x14ac:dyDescent="0.3">
      <c r="A1586" t="s">
        <v>1668</v>
      </c>
      <c r="B1586" s="1">
        <v>45836</v>
      </c>
      <c r="C1586" t="s">
        <v>40</v>
      </c>
      <c r="D1586" t="s">
        <v>41</v>
      </c>
      <c r="E1586" t="s">
        <v>74</v>
      </c>
      <c r="F1586" t="s">
        <v>49</v>
      </c>
      <c r="G1586" t="s">
        <v>25</v>
      </c>
      <c r="H1586" t="s">
        <v>75</v>
      </c>
      <c r="I1586" t="s">
        <v>27</v>
      </c>
      <c r="J1586">
        <v>4</v>
      </c>
      <c r="K1586">
        <v>48</v>
      </c>
      <c r="L1586" t="s">
        <v>28</v>
      </c>
      <c r="M1586">
        <v>1</v>
      </c>
      <c r="N1586">
        <v>4.5999999999999996</v>
      </c>
      <c r="O1586">
        <v>450</v>
      </c>
      <c r="P1586">
        <v>1800</v>
      </c>
      <c r="Q1586" t="s">
        <v>29</v>
      </c>
      <c r="R1586">
        <v>6</v>
      </c>
      <c r="S1586" t="s">
        <v>30</v>
      </c>
      <c r="T1586" t="s">
        <v>68</v>
      </c>
      <c r="U1586" t="str">
        <f>TRIM(CLEAN(tbl_Operations[[#This Row],[Location]]))</f>
        <v>Bengaluru</v>
      </c>
      <c r="V1586" t="str">
        <f>TRIM(CLEAN(tbl_Operations[[#This Row],[Channel]]))</f>
        <v>Email</v>
      </c>
      <c r="W1586" t="str">
        <f t="shared" si="120"/>
        <v>System Issue</v>
      </c>
      <c r="X1586" t="str">
        <f t="shared" si="121"/>
        <v>Procurement</v>
      </c>
      <c r="Y1586" t="str">
        <f t="shared" si="122"/>
        <v>Within SLA</v>
      </c>
      <c r="Z1586" t="str">
        <f t="shared" si="123"/>
        <v>Normal</v>
      </c>
      <c r="AA1586" t="str" cm="1">
        <f t="array" ref="AA1586">_xlfn.IFS(
J1586&lt;=K1586*0.5,"Excellent",
J1586&lt;=K1586,"Good",
J1586&lt;=K1586*1.5,"At Risk",
TRUE,"Critical"
)</f>
        <v>Excellent</v>
      </c>
      <c r="AB1586" t="str">
        <f t="shared" si="124"/>
        <v>Reworked</v>
      </c>
    </row>
    <row r="1587" spans="1:28" x14ac:dyDescent="0.3">
      <c r="A1587" t="s">
        <v>1669</v>
      </c>
      <c r="B1587" s="1">
        <v>45805</v>
      </c>
      <c r="C1587" t="s">
        <v>77</v>
      </c>
      <c r="D1587" t="s">
        <v>22</v>
      </c>
      <c r="E1587" t="s">
        <v>74</v>
      </c>
      <c r="F1587" t="s">
        <v>49</v>
      </c>
      <c r="G1587" t="s">
        <v>62</v>
      </c>
      <c r="H1587" t="s">
        <v>75</v>
      </c>
      <c r="I1587" t="s">
        <v>27</v>
      </c>
      <c r="J1587">
        <v>7</v>
      </c>
      <c r="K1587">
        <v>48</v>
      </c>
      <c r="L1587" t="s">
        <v>28</v>
      </c>
      <c r="M1587">
        <v>0</v>
      </c>
      <c r="N1587">
        <v>4.5</v>
      </c>
      <c r="O1587">
        <v>320</v>
      </c>
      <c r="P1587">
        <v>2240</v>
      </c>
      <c r="Q1587" t="s">
        <v>44</v>
      </c>
      <c r="R1587">
        <v>5</v>
      </c>
      <c r="S1587" t="s">
        <v>30</v>
      </c>
      <c r="T1587" t="s">
        <v>86</v>
      </c>
      <c r="U1587" t="str">
        <f>TRIM(CLEAN(tbl_Operations[[#This Row],[Location]]))</f>
        <v>Noida</v>
      </c>
      <c r="V1587" t="str">
        <f>TRIM(CLEAN(tbl_Operations[[#This Row],[Channel]]))</f>
        <v>Teams</v>
      </c>
      <c r="W1587" t="str">
        <f t="shared" si="120"/>
        <v>System Issue</v>
      </c>
      <c r="X1587" t="str">
        <f t="shared" si="121"/>
        <v>Finance</v>
      </c>
      <c r="Y1587" t="str">
        <f t="shared" si="122"/>
        <v>Within SLA</v>
      </c>
      <c r="Z1587" t="str">
        <f t="shared" si="123"/>
        <v>Normal</v>
      </c>
      <c r="AA1587" t="str" cm="1">
        <f t="array" ref="AA1587">_xlfn.IFS(
J1587&lt;=K1587*0.5,"Excellent",
J1587&lt;=K1587,"Good",
J1587&lt;=K1587*1.5,"At Risk",
TRUE,"Critical"
)</f>
        <v>Excellent</v>
      </c>
      <c r="AB1587" t="str">
        <f t="shared" si="124"/>
        <v>No Rework</v>
      </c>
    </row>
    <row r="1588" spans="1:28" x14ac:dyDescent="0.3">
      <c r="A1588" t="s">
        <v>1670</v>
      </c>
      <c r="B1588" s="1">
        <v>45768</v>
      </c>
      <c r="C1588" t="s">
        <v>95</v>
      </c>
      <c r="D1588" t="s">
        <v>47</v>
      </c>
      <c r="E1588" t="s">
        <v>74</v>
      </c>
      <c r="F1588" t="s">
        <v>49</v>
      </c>
      <c r="G1588" t="s">
        <v>42</v>
      </c>
      <c r="H1588" t="s">
        <v>50</v>
      </c>
      <c r="I1588" t="s">
        <v>27</v>
      </c>
      <c r="J1588">
        <v>32.700000000000003</v>
      </c>
      <c r="K1588">
        <v>48</v>
      </c>
      <c r="L1588" t="s">
        <v>28</v>
      </c>
      <c r="M1588">
        <v>0</v>
      </c>
      <c r="N1588">
        <v>4.3</v>
      </c>
      <c r="O1588">
        <v>450</v>
      </c>
      <c r="P1588">
        <v>14715</v>
      </c>
      <c r="Q1588" t="s">
        <v>89</v>
      </c>
      <c r="R1588">
        <v>4</v>
      </c>
      <c r="S1588" t="s">
        <v>30</v>
      </c>
      <c r="T1588" t="s">
        <v>31</v>
      </c>
      <c r="U1588" t="str">
        <f>TRIM(CLEAN(tbl_Operations[[#This Row],[Location]]))</f>
        <v>Gurugram</v>
      </c>
      <c r="V1588" t="str">
        <f>TRIM(CLEAN(tbl_Operations[[#This Row],[Channel]]))</f>
        <v>Portal</v>
      </c>
      <c r="W1588" t="str">
        <f t="shared" si="120"/>
        <v>System Issue</v>
      </c>
      <c r="X1588" t="str">
        <f t="shared" si="121"/>
        <v>Sales</v>
      </c>
      <c r="Y1588" t="str">
        <f t="shared" si="122"/>
        <v>Within SLA</v>
      </c>
      <c r="Z1588" t="str">
        <f t="shared" si="123"/>
        <v>Normal</v>
      </c>
      <c r="AA1588" t="str" cm="1">
        <f t="array" ref="AA1588">_xlfn.IFS(
J1588&lt;=K1588*0.5,"Excellent",
J1588&lt;=K1588,"Good",
J1588&lt;=K1588*1.5,"At Risk",
TRUE,"Critical"
)</f>
        <v>Good</v>
      </c>
      <c r="AB1588" t="str">
        <f t="shared" si="124"/>
        <v>No Rework</v>
      </c>
    </row>
    <row r="1589" spans="1:28" x14ac:dyDescent="0.3">
      <c r="A1589" t="s">
        <v>1671</v>
      </c>
      <c r="B1589" s="1">
        <v>45812</v>
      </c>
      <c r="C1589" t="s">
        <v>33</v>
      </c>
      <c r="D1589" t="s">
        <v>34</v>
      </c>
      <c r="E1589" t="s">
        <v>23</v>
      </c>
      <c r="F1589" t="s">
        <v>49</v>
      </c>
      <c r="G1589" t="s">
        <v>42</v>
      </c>
      <c r="H1589" t="s">
        <v>75</v>
      </c>
      <c r="I1589" t="s">
        <v>101</v>
      </c>
      <c r="J1589">
        <v>6.6</v>
      </c>
      <c r="K1589">
        <v>48</v>
      </c>
      <c r="L1589" t="s">
        <v>28</v>
      </c>
      <c r="M1589">
        <v>0</v>
      </c>
      <c r="N1589">
        <v>4.8</v>
      </c>
      <c r="O1589">
        <v>400</v>
      </c>
      <c r="P1589">
        <v>2640</v>
      </c>
      <c r="Q1589" t="s">
        <v>29</v>
      </c>
      <c r="R1589">
        <v>6</v>
      </c>
      <c r="S1589" t="s">
        <v>30</v>
      </c>
      <c r="T1589" t="s">
        <v>86</v>
      </c>
      <c r="U1589" t="str">
        <f>TRIM(CLEAN(tbl_Operations[[#This Row],[Location]]))</f>
        <v>Mumbai</v>
      </c>
      <c r="V1589" t="str">
        <f>TRIM(CLEAN(tbl_Operations[[#This Row],[Channel]]))</f>
        <v>Portal</v>
      </c>
      <c r="W1589" t="str">
        <f t="shared" si="120"/>
        <v>Invoice Query</v>
      </c>
      <c r="X1589" t="str">
        <f t="shared" si="121"/>
        <v>It</v>
      </c>
      <c r="Y1589" t="str">
        <f t="shared" si="122"/>
        <v>Within SLA</v>
      </c>
      <c r="Z1589" t="str">
        <f t="shared" si="123"/>
        <v>Normal</v>
      </c>
      <c r="AA1589" t="str" cm="1">
        <f t="array" ref="AA1589">_xlfn.IFS(
J1589&lt;=K1589*0.5,"Excellent",
J1589&lt;=K1589,"Good",
J1589&lt;=K1589*1.5,"At Risk",
TRUE,"Critical"
)</f>
        <v>Excellent</v>
      </c>
      <c r="AB1589" t="str">
        <f t="shared" si="124"/>
        <v>No Rework</v>
      </c>
    </row>
    <row r="1590" spans="1:28" x14ac:dyDescent="0.3">
      <c r="A1590" t="s">
        <v>1672</v>
      </c>
      <c r="B1590" s="1">
        <v>45669</v>
      </c>
      <c r="C1590" t="s">
        <v>21</v>
      </c>
      <c r="D1590" t="s">
        <v>41</v>
      </c>
      <c r="E1590" t="s">
        <v>70</v>
      </c>
      <c r="F1590" t="s">
        <v>24</v>
      </c>
      <c r="G1590" t="s">
        <v>25</v>
      </c>
      <c r="H1590" t="s">
        <v>50</v>
      </c>
      <c r="I1590" t="s">
        <v>88</v>
      </c>
      <c r="J1590">
        <v>59.5</v>
      </c>
      <c r="K1590">
        <v>24</v>
      </c>
      <c r="L1590" t="s">
        <v>63</v>
      </c>
      <c r="M1590">
        <v>2</v>
      </c>
      <c r="N1590">
        <v>2.7</v>
      </c>
      <c r="O1590">
        <v>400</v>
      </c>
      <c r="P1590">
        <v>23800</v>
      </c>
      <c r="Q1590" t="s">
        <v>64</v>
      </c>
      <c r="R1590">
        <v>1</v>
      </c>
      <c r="S1590" t="s">
        <v>58</v>
      </c>
      <c r="T1590" t="s">
        <v>102</v>
      </c>
      <c r="U1590" t="str">
        <f>TRIM(CLEAN(tbl_Operations[[#This Row],[Location]]))</f>
        <v>Bengaluru</v>
      </c>
      <c r="V1590" t="str">
        <f>TRIM(CLEAN(tbl_Operations[[#This Row],[Channel]]))</f>
        <v>Email</v>
      </c>
      <c r="W1590" t="str">
        <f t="shared" si="120"/>
        <v>Data Correction</v>
      </c>
      <c r="X1590" t="str">
        <f t="shared" si="121"/>
        <v>Customer Support</v>
      </c>
      <c r="Y1590" t="str">
        <f t="shared" si="122"/>
        <v>SLA Breach</v>
      </c>
      <c r="Z1590" t="str">
        <f t="shared" si="123"/>
        <v>Normal</v>
      </c>
      <c r="AA1590" t="str" cm="1">
        <f t="array" ref="AA1590">_xlfn.IFS(
J1590&lt;=K1590*0.5,"Excellent",
J1590&lt;=K1590,"Good",
J1590&lt;=K1590*1.5,"At Risk",
TRUE,"Critical"
)</f>
        <v>Critical</v>
      </c>
      <c r="AB1590" t="str">
        <f t="shared" si="124"/>
        <v>Reworked</v>
      </c>
    </row>
    <row r="1591" spans="1:28" x14ac:dyDescent="0.3">
      <c r="A1591" t="s">
        <v>1673</v>
      </c>
      <c r="B1591" s="1">
        <v>45806</v>
      </c>
      <c r="C1591" t="s">
        <v>95</v>
      </c>
      <c r="D1591" t="s">
        <v>55</v>
      </c>
      <c r="E1591" t="s">
        <v>48</v>
      </c>
      <c r="F1591" t="s">
        <v>49</v>
      </c>
      <c r="G1591" t="s">
        <v>25</v>
      </c>
      <c r="H1591" t="s">
        <v>75</v>
      </c>
      <c r="I1591" t="s">
        <v>27</v>
      </c>
      <c r="J1591">
        <v>7.4</v>
      </c>
      <c r="K1591">
        <v>48</v>
      </c>
      <c r="L1591" t="s">
        <v>28</v>
      </c>
      <c r="M1591">
        <v>0</v>
      </c>
      <c r="N1591">
        <v>4.3</v>
      </c>
      <c r="O1591">
        <v>450</v>
      </c>
      <c r="P1591">
        <v>3330</v>
      </c>
      <c r="Q1591" t="s">
        <v>44</v>
      </c>
      <c r="R1591">
        <v>5</v>
      </c>
      <c r="S1591" t="s">
        <v>30</v>
      </c>
      <c r="T1591" t="s">
        <v>84</v>
      </c>
      <c r="U1591" t="str">
        <f>TRIM(CLEAN(tbl_Operations[[#This Row],[Location]]))</f>
        <v>Hyderabad</v>
      </c>
      <c r="V1591" t="str">
        <f>TRIM(CLEAN(tbl_Operations[[#This Row],[Channel]]))</f>
        <v>Email</v>
      </c>
      <c r="W1591" t="str">
        <f t="shared" si="120"/>
        <v>Compliance Request</v>
      </c>
      <c r="X1591" t="str">
        <f t="shared" si="121"/>
        <v>Sales</v>
      </c>
      <c r="Y1591" t="str">
        <f t="shared" si="122"/>
        <v>Within SLA</v>
      </c>
      <c r="Z1591" t="str">
        <f t="shared" si="123"/>
        <v>Normal</v>
      </c>
      <c r="AA1591" t="str" cm="1">
        <f t="array" ref="AA1591">_xlfn.IFS(
J1591&lt;=K1591*0.5,"Excellent",
J1591&lt;=K1591,"Good",
J1591&lt;=K1591*1.5,"At Risk",
TRUE,"Critical"
)</f>
        <v>Excellent</v>
      </c>
      <c r="AB1591" t="str">
        <f t="shared" si="124"/>
        <v>No Rework</v>
      </c>
    </row>
    <row r="1592" spans="1:28" x14ac:dyDescent="0.3">
      <c r="A1592" t="s">
        <v>1674</v>
      </c>
      <c r="B1592" s="1">
        <v>45999</v>
      </c>
      <c r="C1592" t="s">
        <v>77</v>
      </c>
      <c r="D1592" t="s">
        <v>34</v>
      </c>
      <c r="E1592" t="s">
        <v>74</v>
      </c>
      <c r="F1592" t="s">
        <v>24</v>
      </c>
      <c r="G1592" t="s">
        <v>42</v>
      </c>
      <c r="H1592" t="s">
        <v>43</v>
      </c>
      <c r="I1592" t="s">
        <v>88</v>
      </c>
      <c r="J1592">
        <v>18.5</v>
      </c>
      <c r="K1592">
        <v>24</v>
      </c>
      <c r="L1592" t="s">
        <v>28</v>
      </c>
      <c r="M1592">
        <v>2</v>
      </c>
      <c r="N1592">
        <v>3.8</v>
      </c>
      <c r="O1592">
        <v>400</v>
      </c>
      <c r="P1592">
        <v>7400</v>
      </c>
      <c r="Q1592" t="s">
        <v>71</v>
      </c>
      <c r="R1592">
        <v>12</v>
      </c>
      <c r="S1592" t="s">
        <v>52</v>
      </c>
      <c r="T1592" t="s">
        <v>31</v>
      </c>
      <c r="U1592" t="str">
        <f>TRIM(CLEAN(tbl_Operations[[#This Row],[Location]]))</f>
        <v>Mumbai</v>
      </c>
      <c r="V1592" t="str">
        <f>TRIM(CLEAN(tbl_Operations[[#This Row],[Channel]]))</f>
        <v>Portal</v>
      </c>
      <c r="W1592" t="str">
        <f t="shared" si="120"/>
        <v>System Issue</v>
      </c>
      <c r="X1592" t="str">
        <f t="shared" si="121"/>
        <v>Finance</v>
      </c>
      <c r="Y1592" t="str">
        <f t="shared" si="122"/>
        <v>Within SLA</v>
      </c>
      <c r="Z1592" t="str">
        <f t="shared" si="123"/>
        <v>Normal</v>
      </c>
      <c r="AA1592" t="str" cm="1">
        <f t="array" ref="AA1592">_xlfn.IFS(
J1592&lt;=K1592*0.5,"Excellent",
J1592&lt;=K1592,"Good",
J1592&lt;=K1592*1.5,"At Risk",
TRUE,"Critical"
)</f>
        <v>Good</v>
      </c>
      <c r="AB1592" t="str">
        <f t="shared" si="124"/>
        <v>Reworked</v>
      </c>
    </row>
    <row r="1593" spans="1:28" x14ac:dyDescent="0.3">
      <c r="A1593" t="s">
        <v>1675</v>
      </c>
      <c r="B1593" s="1">
        <v>45993</v>
      </c>
      <c r="C1593" t="s">
        <v>95</v>
      </c>
      <c r="D1593" t="s">
        <v>41</v>
      </c>
      <c r="E1593" t="s">
        <v>74</v>
      </c>
      <c r="F1593" t="s">
        <v>49</v>
      </c>
      <c r="G1593" t="s">
        <v>25</v>
      </c>
      <c r="H1593" t="s">
        <v>50</v>
      </c>
      <c r="I1593" t="s">
        <v>88</v>
      </c>
      <c r="J1593">
        <v>26.4</v>
      </c>
      <c r="K1593">
        <v>48</v>
      </c>
      <c r="L1593" t="s">
        <v>28</v>
      </c>
      <c r="M1593">
        <v>2</v>
      </c>
      <c r="N1593">
        <v>3.8</v>
      </c>
      <c r="O1593">
        <v>350</v>
      </c>
      <c r="P1593">
        <v>9240</v>
      </c>
      <c r="Q1593" t="s">
        <v>71</v>
      </c>
      <c r="R1593">
        <v>12</v>
      </c>
      <c r="S1593" t="s">
        <v>52</v>
      </c>
      <c r="T1593" t="s">
        <v>38</v>
      </c>
      <c r="U1593" t="str">
        <f>TRIM(CLEAN(tbl_Operations[[#This Row],[Location]]))</f>
        <v>Bengaluru</v>
      </c>
      <c r="V1593" t="str">
        <f>TRIM(CLEAN(tbl_Operations[[#This Row],[Channel]]))</f>
        <v>Email</v>
      </c>
      <c r="W1593" t="str">
        <f t="shared" si="120"/>
        <v>System Issue</v>
      </c>
      <c r="X1593" t="str">
        <f t="shared" si="121"/>
        <v>Sales</v>
      </c>
      <c r="Y1593" t="str">
        <f t="shared" si="122"/>
        <v>Within SLA</v>
      </c>
      <c r="Z1593" t="str">
        <f t="shared" si="123"/>
        <v>Normal</v>
      </c>
      <c r="AA1593" t="str" cm="1">
        <f t="array" ref="AA1593">_xlfn.IFS(
J1593&lt;=K1593*0.5,"Excellent",
J1593&lt;=K1593,"Good",
J1593&lt;=K1593*1.5,"At Risk",
TRUE,"Critical"
)</f>
        <v>Good</v>
      </c>
      <c r="AB1593" t="str">
        <f t="shared" si="124"/>
        <v>Reworked</v>
      </c>
    </row>
    <row r="1594" spans="1:28" x14ac:dyDescent="0.3">
      <c r="A1594" t="s">
        <v>1676</v>
      </c>
      <c r="B1594" s="1">
        <v>45791</v>
      </c>
      <c r="C1594" t="s">
        <v>95</v>
      </c>
      <c r="D1594" t="s">
        <v>73</v>
      </c>
      <c r="E1594" t="s">
        <v>35</v>
      </c>
      <c r="F1594" t="s">
        <v>24</v>
      </c>
      <c r="G1594" t="s">
        <v>42</v>
      </c>
      <c r="H1594" t="s">
        <v>43</v>
      </c>
      <c r="I1594" t="s">
        <v>88</v>
      </c>
      <c r="J1594">
        <v>35.200000000000003</v>
      </c>
      <c r="K1594">
        <v>24</v>
      </c>
      <c r="L1594" t="s">
        <v>63</v>
      </c>
      <c r="M1594">
        <v>1</v>
      </c>
      <c r="N1594">
        <v>3.9</v>
      </c>
      <c r="O1594">
        <v>400</v>
      </c>
      <c r="P1594">
        <v>14080</v>
      </c>
      <c r="Q1594" t="s">
        <v>44</v>
      </c>
      <c r="R1594">
        <v>5</v>
      </c>
      <c r="S1594" t="s">
        <v>30</v>
      </c>
      <c r="T1594" t="s">
        <v>86</v>
      </c>
      <c r="U1594" t="str">
        <f>TRIM(CLEAN(tbl_Operations[[#This Row],[Location]]))</f>
        <v>Chennai</v>
      </c>
      <c r="V1594" t="str">
        <f>TRIM(CLEAN(tbl_Operations[[#This Row],[Channel]]))</f>
        <v>Portal</v>
      </c>
      <c r="W1594" t="str">
        <f t="shared" si="120"/>
        <v>Employee Query</v>
      </c>
      <c r="X1594" t="str">
        <f t="shared" si="121"/>
        <v>Sales</v>
      </c>
      <c r="Y1594" t="str">
        <f t="shared" si="122"/>
        <v>SLA Breach</v>
      </c>
      <c r="Z1594" t="str">
        <f t="shared" si="123"/>
        <v>Normal</v>
      </c>
      <c r="AA1594" t="str" cm="1">
        <f t="array" ref="AA1594">_xlfn.IFS(
J1594&lt;=K1594*0.5,"Excellent",
J1594&lt;=K1594,"Good",
J1594&lt;=K1594*1.5,"At Risk",
TRUE,"Critical"
)</f>
        <v>At Risk</v>
      </c>
      <c r="AB1594" t="str">
        <f t="shared" si="124"/>
        <v>Reworked</v>
      </c>
    </row>
    <row r="1595" spans="1:28" x14ac:dyDescent="0.3">
      <c r="A1595" t="s">
        <v>1677</v>
      </c>
      <c r="B1595" s="1">
        <v>45848</v>
      </c>
      <c r="C1595" t="s">
        <v>95</v>
      </c>
      <c r="D1595" t="s">
        <v>73</v>
      </c>
      <c r="E1595" t="s">
        <v>74</v>
      </c>
      <c r="F1595" t="s">
        <v>24</v>
      </c>
      <c r="G1595" t="s">
        <v>81</v>
      </c>
      <c r="H1595" t="s">
        <v>50</v>
      </c>
      <c r="I1595" t="s">
        <v>27</v>
      </c>
      <c r="J1595">
        <v>8.6</v>
      </c>
      <c r="K1595">
        <v>24</v>
      </c>
      <c r="L1595" t="s">
        <v>28</v>
      </c>
      <c r="M1595">
        <v>0</v>
      </c>
      <c r="N1595">
        <v>4.4000000000000004</v>
      </c>
      <c r="O1595">
        <v>350</v>
      </c>
      <c r="P1595">
        <v>3010</v>
      </c>
      <c r="Q1595" t="s">
        <v>114</v>
      </c>
      <c r="R1595">
        <v>7</v>
      </c>
      <c r="S1595" t="s">
        <v>37</v>
      </c>
      <c r="T1595" t="s">
        <v>84</v>
      </c>
      <c r="U1595" t="str">
        <f>TRIM(CLEAN(tbl_Operations[[#This Row],[Location]]))</f>
        <v>Chennai</v>
      </c>
      <c r="V1595" t="str">
        <f>TRIM(CLEAN(tbl_Operations[[#This Row],[Channel]]))</f>
        <v>Phone</v>
      </c>
      <c r="W1595" t="str">
        <f t="shared" si="120"/>
        <v>System Issue</v>
      </c>
      <c r="X1595" t="str">
        <f t="shared" si="121"/>
        <v>Sales</v>
      </c>
      <c r="Y1595" t="str">
        <f t="shared" si="122"/>
        <v>Within SLA</v>
      </c>
      <c r="Z1595" t="str">
        <f t="shared" si="123"/>
        <v>Normal</v>
      </c>
      <c r="AA1595" t="str" cm="1">
        <f t="array" ref="AA1595">_xlfn.IFS(
J1595&lt;=K1595*0.5,"Excellent",
J1595&lt;=K1595,"Good",
J1595&lt;=K1595*1.5,"At Risk",
TRUE,"Critical"
)</f>
        <v>Excellent</v>
      </c>
      <c r="AB1595" t="str">
        <f t="shared" si="124"/>
        <v>No Rework</v>
      </c>
    </row>
    <row r="1596" spans="1:28" x14ac:dyDescent="0.3">
      <c r="A1596" t="s">
        <v>1678</v>
      </c>
      <c r="B1596" s="1">
        <v>45921</v>
      </c>
      <c r="C1596" t="s">
        <v>95</v>
      </c>
      <c r="D1596" t="s">
        <v>34</v>
      </c>
      <c r="E1596" t="s">
        <v>35</v>
      </c>
      <c r="F1596" t="s">
        <v>61</v>
      </c>
      <c r="G1596" t="s">
        <v>62</v>
      </c>
      <c r="H1596" t="s">
        <v>66</v>
      </c>
      <c r="I1596" t="s">
        <v>88</v>
      </c>
      <c r="J1596">
        <v>40.5</v>
      </c>
      <c r="K1596">
        <v>12</v>
      </c>
      <c r="L1596" t="s">
        <v>63</v>
      </c>
      <c r="M1596">
        <v>2</v>
      </c>
      <c r="N1596">
        <v>3.1</v>
      </c>
      <c r="O1596">
        <v>450</v>
      </c>
      <c r="P1596">
        <v>18225</v>
      </c>
      <c r="Q1596" t="s">
        <v>83</v>
      </c>
      <c r="R1596">
        <v>9</v>
      </c>
      <c r="S1596" t="s">
        <v>37</v>
      </c>
      <c r="T1596" t="s">
        <v>102</v>
      </c>
      <c r="U1596" t="str">
        <f>TRIM(CLEAN(tbl_Operations[[#This Row],[Location]]))</f>
        <v>Mumbai</v>
      </c>
      <c r="V1596" t="str">
        <f>TRIM(CLEAN(tbl_Operations[[#This Row],[Channel]]))</f>
        <v>Teams</v>
      </c>
      <c r="W1596" t="str">
        <f t="shared" si="120"/>
        <v>Employee Query</v>
      </c>
      <c r="X1596" t="str">
        <f t="shared" si="121"/>
        <v>Sales</v>
      </c>
      <c r="Y1596" t="str">
        <f t="shared" si="122"/>
        <v>SLA Breach</v>
      </c>
      <c r="Z1596" t="str">
        <f t="shared" si="123"/>
        <v>Normal</v>
      </c>
      <c r="AA1596" t="str" cm="1">
        <f t="array" ref="AA1596">_xlfn.IFS(
J1596&lt;=K1596*0.5,"Excellent",
J1596&lt;=K1596,"Good",
J1596&lt;=K1596*1.5,"At Risk",
TRUE,"Critical"
)</f>
        <v>Critical</v>
      </c>
      <c r="AB1596" t="str">
        <f t="shared" si="124"/>
        <v>Reworked</v>
      </c>
    </row>
    <row r="1597" spans="1:28" x14ac:dyDescent="0.3">
      <c r="A1597" t="s">
        <v>1679</v>
      </c>
      <c r="B1597" s="1">
        <v>45756</v>
      </c>
      <c r="C1597" t="s">
        <v>77</v>
      </c>
      <c r="D1597" t="s">
        <v>34</v>
      </c>
      <c r="E1597" t="s">
        <v>56</v>
      </c>
      <c r="F1597" t="s">
        <v>49</v>
      </c>
      <c r="G1597" t="s">
        <v>25</v>
      </c>
      <c r="H1597" t="s">
        <v>50</v>
      </c>
      <c r="I1597" t="s">
        <v>27</v>
      </c>
      <c r="J1597">
        <v>8.6</v>
      </c>
      <c r="K1597">
        <v>48</v>
      </c>
      <c r="L1597" t="s">
        <v>28</v>
      </c>
      <c r="M1597">
        <v>0</v>
      </c>
      <c r="N1597">
        <v>4.5999999999999996</v>
      </c>
      <c r="O1597">
        <v>280</v>
      </c>
      <c r="P1597">
        <v>2408</v>
      </c>
      <c r="Q1597" t="s">
        <v>89</v>
      </c>
      <c r="R1597">
        <v>4</v>
      </c>
      <c r="S1597" t="s">
        <v>30</v>
      </c>
      <c r="T1597" t="s">
        <v>86</v>
      </c>
      <c r="U1597" t="str">
        <f>TRIM(CLEAN(tbl_Operations[[#This Row],[Location]]))</f>
        <v>Mumbai</v>
      </c>
      <c r="V1597" t="str">
        <f>TRIM(CLEAN(tbl_Operations[[#This Row],[Channel]]))</f>
        <v>Email</v>
      </c>
      <c r="W1597" t="str">
        <f t="shared" si="120"/>
        <v>Vendor Query</v>
      </c>
      <c r="X1597" t="str">
        <f t="shared" si="121"/>
        <v>Finance</v>
      </c>
      <c r="Y1597" t="str">
        <f t="shared" si="122"/>
        <v>Within SLA</v>
      </c>
      <c r="Z1597" t="str">
        <f t="shared" si="123"/>
        <v>Normal</v>
      </c>
      <c r="AA1597" t="str" cm="1">
        <f t="array" ref="AA1597">_xlfn.IFS(
J1597&lt;=K1597*0.5,"Excellent",
J1597&lt;=K1597,"Good",
J1597&lt;=K1597*1.5,"At Risk",
TRUE,"Critical"
)</f>
        <v>Excellent</v>
      </c>
      <c r="AB1597" t="str">
        <f t="shared" si="124"/>
        <v>No Rework</v>
      </c>
    </row>
    <row r="1598" spans="1:28" x14ac:dyDescent="0.3">
      <c r="A1598" t="s">
        <v>1680</v>
      </c>
      <c r="B1598" s="1">
        <v>45827</v>
      </c>
      <c r="C1598" t="s">
        <v>77</v>
      </c>
      <c r="D1598" t="s">
        <v>60</v>
      </c>
      <c r="E1598" t="s">
        <v>35</v>
      </c>
      <c r="F1598" t="s">
        <v>49</v>
      </c>
      <c r="G1598" t="s">
        <v>42</v>
      </c>
      <c r="H1598" t="s">
        <v>66</v>
      </c>
      <c r="I1598" t="s">
        <v>27</v>
      </c>
      <c r="J1598">
        <v>15.5</v>
      </c>
      <c r="K1598">
        <v>48</v>
      </c>
      <c r="L1598" t="s">
        <v>28</v>
      </c>
      <c r="M1598">
        <v>0</v>
      </c>
      <c r="N1598">
        <v>4.2</v>
      </c>
      <c r="O1598">
        <v>280</v>
      </c>
      <c r="P1598">
        <v>4340</v>
      </c>
      <c r="Q1598" t="s">
        <v>29</v>
      </c>
      <c r="R1598">
        <v>6</v>
      </c>
      <c r="S1598" t="s">
        <v>30</v>
      </c>
      <c r="T1598" t="s">
        <v>84</v>
      </c>
      <c r="U1598" t="str">
        <f>TRIM(CLEAN(tbl_Operations[[#This Row],[Location]]))</f>
        <v>Pune</v>
      </c>
      <c r="V1598" t="str">
        <f>TRIM(CLEAN(tbl_Operations[[#This Row],[Channel]]))</f>
        <v>Portal</v>
      </c>
      <c r="W1598" t="str">
        <f t="shared" si="120"/>
        <v>Employee Query</v>
      </c>
      <c r="X1598" t="str">
        <f t="shared" si="121"/>
        <v>Finance</v>
      </c>
      <c r="Y1598" t="str">
        <f t="shared" si="122"/>
        <v>Within SLA</v>
      </c>
      <c r="Z1598" t="str">
        <f t="shared" si="123"/>
        <v>Normal</v>
      </c>
      <c r="AA1598" t="str" cm="1">
        <f t="array" ref="AA1598">_xlfn.IFS(
J1598&lt;=K1598*0.5,"Excellent",
J1598&lt;=K1598,"Good",
J1598&lt;=K1598*1.5,"At Risk",
TRUE,"Critical"
)</f>
        <v>Excellent</v>
      </c>
      <c r="AB1598" t="str">
        <f t="shared" si="124"/>
        <v>No Rework</v>
      </c>
    </row>
    <row r="1599" spans="1:28" x14ac:dyDescent="0.3">
      <c r="A1599" t="s">
        <v>1681</v>
      </c>
      <c r="B1599" s="1">
        <v>45996</v>
      </c>
      <c r="C1599" t="s">
        <v>91</v>
      </c>
      <c r="D1599" t="s">
        <v>22</v>
      </c>
      <c r="E1599" t="s">
        <v>35</v>
      </c>
      <c r="F1599" t="s">
        <v>146</v>
      </c>
      <c r="G1599" t="s">
        <v>25</v>
      </c>
      <c r="H1599" t="s">
        <v>26</v>
      </c>
      <c r="I1599" t="s">
        <v>27</v>
      </c>
      <c r="J1599">
        <v>5.3</v>
      </c>
      <c r="K1599">
        <v>4</v>
      </c>
      <c r="L1599" t="s">
        <v>63</v>
      </c>
      <c r="M1599">
        <v>1</v>
      </c>
      <c r="N1599">
        <v>4.7</v>
      </c>
      <c r="O1599">
        <v>320</v>
      </c>
      <c r="P1599">
        <v>1696</v>
      </c>
      <c r="Q1599" t="s">
        <v>71</v>
      </c>
      <c r="R1599">
        <v>12</v>
      </c>
      <c r="S1599" t="s">
        <v>52</v>
      </c>
      <c r="T1599" t="s">
        <v>45</v>
      </c>
      <c r="U1599" t="str">
        <f>TRIM(CLEAN(tbl_Operations[[#This Row],[Location]]))</f>
        <v>Noida</v>
      </c>
      <c r="V1599" t="str">
        <f>TRIM(CLEAN(tbl_Operations[[#This Row],[Channel]]))</f>
        <v>Email</v>
      </c>
      <c r="W1599" t="str">
        <f t="shared" si="120"/>
        <v>Employee Query</v>
      </c>
      <c r="X1599" t="str">
        <f t="shared" si="121"/>
        <v>Operations</v>
      </c>
      <c r="Y1599" t="str">
        <f t="shared" si="122"/>
        <v>SLA Breach</v>
      </c>
      <c r="Z1599" t="str">
        <f t="shared" si="123"/>
        <v>Normal</v>
      </c>
      <c r="AA1599" t="str" cm="1">
        <f t="array" ref="AA1599">_xlfn.IFS(
J1599&lt;=K1599*0.5,"Excellent",
J1599&lt;=K1599,"Good",
J1599&lt;=K1599*1.5,"At Risk",
TRUE,"Critical"
)</f>
        <v>At Risk</v>
      </c>
      <c r="AB1599" t="str">
        <f t="shared" si="124"/>
        <v>Reworked</v>
      </c>
    </row>
    <row r="1600" spans="1:28" x14ac:dyDescent="0.3">
      <c r="A1600" t="s">
        <v>1682</v>
      </c>
      <c r="B1600" s="1">
        <v>45943</v>
      </c>
      <c r="C1600" t="s">
        <v>21</v>
      </c>
      <c r="D1600" t="s">
        <v>73</v>
      </c>
      <c r="E1600" t="s">
        <v>74</v>
      </c>
      <c r="F1600" t="s">
        <v>61</v>
      </c>
      <c r="G1600" t="s">
        <v>25</v>
      </c>
      <c r="H1600" t="s">
        <v>50</v>
      </c>
      <c r="I1600" t="s">
        <v>27</v>
      </c>
      <c r="J1600">
        <v>12.8</v>
      </c>
      <c r="K1600">
        <v>12</v>
      </c>
      <c r="L1600" t="s">
        <v>63</v>
      </c>
      <c r="M1600">
        <v>1</v>
      </c>
      <c r="N1600">
        <v>4.5999999999999996</v>
      </c>
      <c r="O1600">
        <v>400</v>
      </c>
      <c r="P1600">
        <v>5120</v>
      </c>
      <c r="Q1600" t="s">
        <v>51</v>
      </c>
      <c r="R1600">
        <v>10</v>
      </c>
      <c r="S1600" t="s">
        <v>52</v>
      </c>
      <c r="T1600" t="s">
        <v>31</v>
      </c>
      <c r="U1600" t="str">
        <f>TRIM(CLEAN(tbl_Operations[[#This Row],[Location]]))</f>
        <v>Chennai</v>
      </c>
      <c r="V1600" t="str">
        <f>TRIM(CLEAN(tbl_Operations[[#This Row],[Channel]]))</f>
        <v>Email</v>
      </c>
      <c r="W1600" t="str">
        <f t="shared" si="120"/>
        <v>System Issue</v>
      </c>
      <c r="X1600" t="str">
        <f t="shared" si="121"/>
        <v>Customer Support</v>
      </c>
      <c r="Y1600" t="str">
        <f t="shared" si="122"/>
        <v>SLA Breach</v>
      </c>
      <c r="Z1600" t="str">
        <f t="shared" si="123"/>
        <v>Normal</v>
      </c>
      <c r="AA1600" t="str" cm="1">
        <f t="array" ref="AA1600">_xlfn.IFS(
J1600&lt;=K1600*0.5,"Excellent",
J1600&lt;=K1600,"Good",
J1600&lt;=K1600*1.5,"At Risk",
TRUE,"Critical"
)</f>
        <v>At Risk</v>
      </c>
      <c r="AB1600" t="str">
        <f t="shared" si="124"/>
        <v>Reworked</v>
      </c>
    </row>
    <row r="1601" spans="1:28" x14ac:dyDescent="0.3">
      <c r="A1601" t="s">
        <v>1683</v>
      </c>
      <c r="B1601" s="1">
        <v>45692</v>
      </c>
      <c r="C1601" t="s">
        <v>95</v>
      </c>
      <c r="D1601" t="s">
        <v>73</v>
      </c>
      <c r="E1601" t="s">
        <v>48</v>
      </c>
      <c r="F1601" t="s">
        <v>24</v>
      </c>
      <c r="G1601" t="s">
        <v>25</v>
      </c>
      <c r="H1601" t="s">
        <v>43</v>
      </c>
      <c r="I1601" t="s">
        <v>27</v>
      </c>
      <c r="J1601">
        <v>7.4</v>
      </c>
      <c r="K1601">
        <v>24</v>
      </c>
      <c r="L1601" t="s">
        <v>28</v>
      </c>
      <c r="M1601">
        <v>0</v>
      </c>
      <c r="N1601">
        <v>4.2</v>
      </c>
      <c r="O1601">
        <v>450</v>
      </c>
      <c r="P1601">
        <v>3330</v>
      </c>
      <c r="Q1601" t="s">
        <v>57</v>
      </c>
      <c r="R1601">
        <v>2</v>
      </c>
      <c r="S1601" t="s">
        <v>58</v>
      </c>
      <c r="T1601" t="s">
        <v>38</v>
      </c>
      <c r="U1601" t="str">
        <f>TRIM(CLEAN(tbl_Operations[[#This Row],[Location]]))</f>
        <v>Chennai</v>
      </c>
      <c r="V1601" t="str">
        <f>TRIM(CLEAN(tbl_Operations[[#This Row],[Channel]]))</f>
        <v>Email</v>
      </c>
      <c r="W1601" t="str">
        <f t="shared" si="120"/>
        <v>Compliance Request</v>
      </c>
      <c r="X1601" t="str">
        <f t="shared" si="121"/>
        <v>Sales</v>
      </c>
      <c r="Y1601" t="str">
        <f t="shared" si="122"/>
        <v>Within SLA</v>
      </c>
      <c r="Z1601" t="str">
        <f t="shared" si="123"/>
        <v>Normal</v>
      </c>
      <c r="AA1601" t="str" cm="1">
        <f t="array" ref="AA1601">_xlfn.IFS(
J1601&lt;=K1601*0.5,"Excellent",
J1601&lt;=K1601,"Good",
J1601&lt;=K1601*1.5,"At Risk",
TRUE,"Critical"
)</f>
        <v>Excellent</v>
      </c>
      <c r="AB1601" t="str">
        <f t="shared" si="124"/>
        <v>No Rework</v>
      </c>
    </row>
    <row r="1602" spans="1:28" x14ac:dyDescent="0.3">
      <c r="A1602" t="s">
        <v>1684</v>
      </c>
      <c r="B1602" s="1">
        <v>46014</v>
      </c>
      <c r="C1602" t="s">
        <v>77</v>
      </c>
      <c r="D1602" t="s">
        <v>47</v>
      </c>
      <c r="E1602" t="s">
        <v>78</v>
      </c>
      <c r="F1602" t="s">
        <v>49</v>
      </c>
      <c r="G1602" t="s">
        <v>25</v>
      </c>
      <c r="H1602" t="s">
        <v>66</v>
      </c>
      <c r="I1602" t="s">
        <v>101</v>
      </c>
      <c r="J1602">
        <v>4.2</v>
      </c>
      <c r="K1602">
        <v>48</v>
      </c>
      <c r="L1602" t="s">
        <v>28</v>
      </c>
      <c r="M1602">
        <v>0</v>
      </c>
      <c r="N1602">
        <v>4.5</v>
      </c>
      <c r="O1602">
        <v>280</v>
      </c>
      <c r="P1602">
        <v>1176</v>
      </c>
      <c r="Q1602" t="s">
        <v>71</v>
      </c>
      <c r="R1602">
        <v>12</v>
      </c>
      <c r="S1602" t="s">
        <v>52</v>
      </c>
      <c r="T1602" t="s">
        <v>38</v>
      </c>
      <c r="U1602" t="str">
        <f>TRIM(CLEAN(tbl_Operations[[#This Row],[Location]]))</f>
        <v>Gurugram</v>
      </c>
      <c r="V1602" t="str">
        <f>TRIM(CLEAN(tbl_Operations[[#This Row],[Channel]]))</f>
        <v>Email</v>
      </c>
      <c r="W1602" t="str">
        <f t="shared" ref="W1602:W1665" si="125">TRIM(CLEAN(E1602))</f>
        <v>Access Request</v>
      </c>
      <c r="X1602" t="str">
        <f t="shared" ref="X1602:X1665" si="126">PROPER(TRIM(CLEAN(C1602)))</f>
        <v>Finance</v>
      </c>
      <c r="Y1602" t="str">
        <f t="shared" ref="Y1602:Y1665" si="127">IF(J1602&lt;=K1602,"Within SLA","SLA Breach")</f>
        <v>Within SLA</v>
      </c>
      <c r="Z1602" t="str">
        <f t="shared" ref="Z1602:Z1665" si="128">IF(AND(F1602="Critical",Y1601="SLA Breach"),"Critical Risk","Normal")</f>
        <v>Normal</v>
      </c>
      <c r="AA1602" t="str" cm="1">
        <f t="array" ref="AA1602">_xlfn.IFS(
J1602&lt;=K1602*0.5,"Excellent",
J1602&lt;=K1602,"Good",
J1602&lt;=K1602*1.5,"At Risk",
TRUE,"Critical"
)</f>
        <v>Excellent</v>
      </c>
      <c r="AB1602" t="str">
        <f t="shared" ref="AB1602:AB1665" si="129">IF(M1602&gt;0,"Reworked","No Rework")</f>
        <v>No Rework</v>
      </c>
    </row>
    <row r="1603" spans="1:28" x14ac:dyDescent="0.3">
      <c r="A1603" t="s">
        <v>1685</v>
      </c>
      <c r="B1603" s="1">
        <v>45717</v>
      </c>
      <c r="C1603" t="s">
        <v>54</v>
      </c>
      <c r="D1603" t="s">
        <v>55</v>
      </c>
      <c r="E1603" t="s">
        <v>48</v>
      </c>
      <c r="F1603" t="s">
        <v>49</v>
      </c>
      <c r="G1603" t="s">
        <v>62</v>
      </c>
      <c r="H1603" t="s">
        <v>75</v>
      </c>
      <c r="I1603" t="s">
        <v>27</v>
      </c>
      <c r="J1603">
        <v>5.6</v>
      </c>
      <c r="K1603">
        <v>48</v>
      </c>
      <c r="L1603" t="s">
        <v>28</v>
      </c>
      <c r="M1603">
        <v>0</v>
      </c>
      <c r="N1603">
        <v>5</v>
      </c>
      <c r="O1603">
        <v>320</v>
      </c>
      <c r="P1603">
        <v>1792</v>
      </c>
      <c r="Q1603" t="s">
        <v>79</v>
      </c>
      <c r="R1603">
        <v>3</v>
      </c>
      <c r="S1603" t="s">
        <v>58</v>
      </c>
      <c r="T1603" t="s">
        <v>68</v>
      </c>
      <c r="U1603" t="str">
        <f>TRIM(CLEAN(tbl_Operations[[#This Row],[Location]]))</f>
        <v>Hyderabad</v>
      </c>
      <c r="V1603" t="str">
        <f>TRIM(CLEAN(tbl_Operations[[#This Row],[Channel]]))</f>
        <v>Teams</v>
      </c>
      <c r="W1603" t="str">
        <f t="shared" si="125"/>
        <v>Compliance Request</v>
      </c>
      <c r="X1603" t="str">
        <f t="shared" si="126"/>
        <v>Hr</v>
      </c>
      <c r="Y1603" t="str">
        <f t="shared" si="127"/>
        <v>Within SLA</v>
      </c>
      <c r="Z1603" t="str">
        <f t="shared" si="128"/>
        <v>Normal</v>
      </c>
      <c r="AA1603" t="str" cm="1">
        <f t="array" ref="AA1603">_xlfn.IFS(
J1603&lt;=K1603*0.5,"Excellent",
J1603&lt;=K1603,"Good",
J1603&lt;=K1603*1.5,"At Risk",
TRUE,"Critical"
)</f>
        <v>Excellent</v>
      </c>
      <c r="AB1603" t="str">
        <f t="shared" si="129"/>
        <v>No Rework</v>
      </c>
    </row>
    <row r="1604" spans="1:28" x14ac:dyDescent="0.3">
      <c r="A1604" t="s">
        <v>1686</v>
      </c>
      <c r="B1604" s="1">
        <v>45877</v>
      </c>
      <c r="C1604" t="s">
        <v>33</v>
      </c>
      <c r="D1604" t="s">
        <v>34</v>
      </c>
      <c r="E1604" t="s">
        <v>74</v>
      </c>
      <c r="F1604" t="s">
        <v>49</v>
      </c>
      <c r="G1604" t="s">
        <v>42</v>
      </c>
      <c r="H1604" t="s">
        <v>66</v>
      </c>
      <c r="I1604" t="s">
        <v>27</v>
      </c>
      <c r="J1604">
        <v>54.7</v>
      </c>
      <c r="K1604">
        <v>48</v>
      </c>
      <c r="L1604" t="s">
        <v>63</v>
      </c>
      <c r="M1604">
        <v>2</v>
      </c>
      <c r="N1604">
        <v>2.5</v>
      </c>
      <c r="O1604">
        <v>320</v>
      </c>
      <c r="P1604">
        <v>17504</v>
      </c>
      <c r="Q1604" t="s">
        <v>36</v>
      </c>
      <c r="R1604">
        <v>8</v>
      </c>
      <c r="S1604" t="s">
        <v>37</v>
      </c>
      <c r="T1604" t="s">
        <v>45</v>
      </c>
      <c r="U1604" t="str">
        <f>TRIM(CLEAN(tbl_Operations[[#This Row],[Location]]))</f>
        <v>Mumbai</v>
      </c>
      <c r="V1604" t="str">
        <f>TRIM(CLEAN(tbl_Operations[[#This Row],[Channel]]))</f>
        <v>Portal</v>
      </c>
      <c r="W1604" t="str">
        <f t="shared" si="125"/>
        <v>System Issue</v>
      </c>
      <c r="X1604" t="str">
        <f t="shared" si="126"/>
        <v>It</v>
      </c>
      <c r="Y1604" t="str">
        <f t="shared" si="127"/>
        <v>SLA Breach</v>
      </c>
      <c r="Z1604" t="str">
        <f t="shared" si="128"/>
        <v>Normal</v>
      </c>
      <c r="AA1604" t="str" cm="1">
        <f t="array" ref="AA1604">_xlfn.IFS(
J1604&lt;=K1604*0.5,"Excellent",
J1604&lt;=K1604,"Good",
J1604&lt;=K1604*1.5,"At Risk",
TRUE,"Critical"
)</f>
        <v>At Risk</v>
      </c>
      <c r="AB1604" t="str">
        <f t="shared" si="129"/>
        <v>Reworked</v>
      </c>
    </row>
    <row r="1605" spans="1:28" x14ac:dyDescent="0.3">
      <c r="A1605" t="s">
        <v>1687</v>
      </c>
      <c r="B1605" s="1">
        <v>45858</v>
      </c>
      <c r="C1605" t="s">
        <v>77</v>
      </c>
      <c r="D1605" t="s">
        <v>34</v>
      </c>
      <c r="E1605" t="s">
        <v>92</v>
      </c>
      <c r="F1605" t="s">
        <v>49</v>
      </c>
      <c r="G1605" t="s">
        <v>25</v>
      </c>
      <c r="H1605" t="s">
        <v>66</v>
      </c>
      <c r="I1605" t="s">
        <v>27</v>
      </c>
      <c r="J1605">
        <v>28.5</v>
      </c>
      <c r="K1605">
        <v>48</v>
      </c>
      <c r="L1605" t="s">
        <v>28</v>
      </c>
      <c r="M1605">
        <v>0</v>
      </c>
      <c r="N1605">
        <v>4.0999999999999996</v>
      </c>
      <c r="O1605">
        <v>350</v>
      </c>
      <c r="P1605">
        <v>9975</v>
      </c>
      <c r="Q1605" t="s">
        <v>114</v>
      </c>
      <c r="R1605">
        <v>7</v>
      </c>
      <c r="S1605" t="s">
        <v>37</v>
      </c>
      <c r="T1605" t="s">
        <v>102</v>
      </c>
      <c r="U1605" t="str">
        <f>TRIM(CLEAN(tbl_Operations[[#This Row],[Location]]))</f>
        <v>Mumbai</v>
      </c>
      <c r="V1605" t="str">
        <f>TRIM(CLEAN(tbl_Operations[[#This Row],[Channel]]))</f>
        <v>Email</v>
      </c>
      <c r="W1605" t="str">
        <f t="shared" si="125"/>
        <v>Report Request</v>
      </c>
      <c r="X1605" t="str">
        <f t="shared" si="126"/>
        <v>Finance</v>
      </c>
      <c r="Y1605" t="str">
        <f t="shared" si="127"/>
        <v>Within SLA</v>
      </c>
      <c r="Z1605" t="str">
        <f t="shared" si="128"/>
        <v>Normal</v>
      </c>
      <c r="AA1605" t="str" cm="1">
        <f t="array" ref="AA1605">_xlfn.IFS(
J1605&lt;=K1605*0.5,"Excellent",
J1605&lt;=K1605,"Good",
J1605&lt;=K1605*1.5,"At Risk",
TRUE,"Critical"
)</f>
        <v>Good</v>
      </c>
      <c r="AB1605" t="str">
        <f t="shared" si="129"/>
        <v>No Rework</v>
      </c>
    </row>
    <row r="1606" spans="1:28" x14ac:dyDescent="0.3">
      <c r="A1606" t="s">
        <v>1688</v>
      </c>
      <c r="B1606" s="1">
        <v>45669</v>
      </c>
      <c r="C1606" t="s">
        <v>95</v>
      </c>
      <c r="D1606" t="s">
        <v>41</v>
      </c>
      <c r="E1606" t="s">
        <v>78</v>
      </c>
      <c r="F1606" t="s">
        <v>61</v>
      </c>
      <c r="G1606" t="s">
        <v>42</v>
      </c>
      <c r="H1606" t="s">
        <v>26</v>
      </c>
      <c r="I1606" t="s">
        <v>27</v>
      </c>
      <c r="J1606">
        <v>4.7</v>
      </c>
      <c r="K1606">
        <v>12</v>
      </c>
      <c r="L1606" t="s">
        <v>28</v>
      </c>
      <c r="M1606">
        <v>0</v>
      </c>
      <c r="N1606">
        <v>5</v>
      </c>
      <c r="O1606">
        <v>350</v>
      </c>
      <c r="P1606">
        <v>1645</v>
      </c>
      <c r="Q1606" t="s">
        <v>64</v>
      </c>
      <c r="R1606">
        <v>1</v>
      </c>
      <c r="S1606" t="s">
        <v>58</v>
      </c>
      <c r="T1606" t="s">
        <v>102</v>
      </c>
      <c r="U1606" t="str">
        <f>TRIM(CLEAN(tbl_Operations[[#This Row],[Location]]))</f>
        <v>Bengaluru</v>
      </c>
      <c r="V1606" t="str">
        <f>TRIM(CLEAN(tbl_Operations[[#This Row],[Channel]]))</f>
        <v>Portal</v>
      </c>
      <c r="W1606" t="str">
        <f t="shared" si="125"/>
        <v>Access Request</v>
      </c>
      <c r="X1606" t="str">
        <f t="shared" si="126"/>
        <v>Sales</v>
      </c>
      <c r="Y1606" t="str">
        <f t="shared" si="127"/>
        <v>Within SLA</v>
      </c>
      <c r="Z1606" t="str">
        <f t="shared" si="128"/>
        <v>Normal</v>
      </c>
      <c r="AA1606" t="str" cm="1">
        <f t="array" ref="AA1606">_xlfn.IFS(
J1606&lt;=K1606*0.5,"Excellent",
J1606&lt;=K1606,"Good",
J1606&lt;=K1606*1.5,"At Risk",
TRUE,"Critical"
)</f>
        <v>Excellent</v>
      </c>
      <c r="AB1606" t="str">
        <f t="shared" si="129"/>
        <v>No Rework</v>
      </c>
    </row>
    <row r="1607" spans="1:28" x14ac:dyDescent="0.3">
      <c r="A1607" t="s">
        <v>1689</v>
      </c>
      <c r="B1607" s="1">
        <v>45762</v>
      </c>
      <c r="C1607" t="s">
        <v>91</v>
      </c>
      <c r="D1607" t="s">
        <v>22</v>
      </c>
      <c r="E1607" t="s">
        <v>74</v>
      </c>
      <c r="F1607" t="s">
        <v>61</v>
      </c>
      <c r="G1607" t="s">
        <v>42</v>
      </c>
      <c r="H1607" t="s">
        <v>50</v>
      </c>
      <c r="I1607" t="s">
        <v>27</v>
      </c>
      <c r="J1607">
        <v>27.6</v>
      </c>
      <c r="K1607">
        <v>12</v>
      </c>
      <c r="L1607" t="s">
        <v>63</v>
      </c>
      <c r="M1607">
        <v>0</v>
      </c>
      <c r="N1607">
        <v>3.9</v>
      </c>
      <c r="O1607">
        <v>450</v>
      </c>
      <c r="P1607">
        <v>12420</v>
      </c>
      <c r="Q1607" t="s">
        <v>89</v>
      </c>
      <c r="R1607">
        <v>4</v>
      </c>
      <c r="S1607" t="s">
        <v>30</v>
      </c>
      <c r="T1607" t="s">
        <v>38</v>
      </c>
      <c r="U1607" t="str">
        <f>TRIM(CLEAN(tbl_Operations[[#This Row],[Location]]))</f>
        <v>Noida</v>
      </c>
      <c r="V1607" t="str">
        <f>TRIM(CLEAN(tbl_Operations[[#This Row],[Channel]]))</f>
        <v>Portal</v>
      </c>
      <c r="W1607" t="str">
        <f t="shared" si="125"/>
        <v>System Issue</v>
      </c>
      <c r="X1607" t="str">
        <f t="shared" si="126"/>
        <v>Operations</v>
      </c>
      <c r="Y1607" t="str">
        <f t="shared" si="127"/>
        <v>SLA Breach</v>
      </c>
      <c r="Z1607" t="str">
        <f t="shared" si="128"/>
        <v>Normal</v>
      </c>
      <c r="AA1607" t="str" cm="1">
        <f t="array" ref="AA1607">_xlfn.IFS(
J1607&lt;=K1607*0.5,"Excellent",
J1607&lt;=K1607,"Good",
J1607&lt;=K1607*1.5,"At Risk",
TRUE,"Critical"
)</f>
        <v>Critical</v>
      </c>
      <c r="AB1607" t="str">
        <f t="shared" si="129"/>
        <v>No Rework</v>
      </c>
    </row>
    <row r="1608" spans="1:28" x14ac:dyDescent="0.3">
      <c r="A1608" t="s">
        <v>1690</v>
      </c>
      <c r="B1608" s="1">
        <v>45929</v>
      </c>
      <c r="C1608" t="s">
        <v>91</v>
      </c>
      <c r="D1608" t="s">
        <v>41</v>
      </c>
      <c r="E1608" t="s">
        <v>78</v>
      </c>
      <c r="F1608" t="s">
        <v>24</v>
      </c>
      <c r="G1608" t="s">
        <v>25</v>
      </c>
      <c r="H1608" t="s">
        <v>26</v>
      </c>
      <c r="I1608" t="s">
        <v>27</v>
      </c>
      <c r="J1608">
        <v>34.1</v>
      </c>
      <c r="K1608">
        <v>24</v>
      </c>
      <c r="L1608" t="s">
        <v>63</v>
      </c>
      <c r="M1608">
        <v>0</v>
      </c>
      <c r="N1608">
        <v>4.2</v>
      </c>
      <c r="O1608">
        <v>450</v>
      </c>
      <c r="P1608">
        <v>15345</v>
      </c>
      <c r="Q1608" t="s">
        <v>83</v>
      </c>
      <c r="R1608">
        <v>9</v>
      </c>
      <c r="S1608" t="s">
        <v>37</v>
      </c>
      <c r="T1608" t="s">
        <v>31</v>
      </c>
      <c r="U1608" t="str">
        <f>TRIM(CLEAN(tbl_Operations[[#This Row],[Location]]))</f>
        <v>Bengaluru</v>
      </c>
      <c r="V1608" t="str">
        <f>TRIM(CLEAN(tbl_Operations[[#This Row],[Channel]]))</f>
        <v>Email</v>
      </c>
      <c r="W1608" t="str">
        <f t="shared" si="125"/>
        <v>Access Request</v>
      </c>
      <c r="X1608" t="str">
        <f t="shared" si="126"/>
        <v>Operations</v>
      </c>
      <c r="Y1608" t="str">
        <f t="shared" si="127"/>
        <v>SLA Breach</v>
      </c>
      <c r="Z1608" t="str">
        <f t="shared" si="128"/>
        <v>Normal</v>
      </c>
      <c r="AA1608" t="str" cm="1">
        <f t="array" ref="AA1608">_xlfn.IFS(
J1608&lt;=K1608*0.5,"Excellent",
J1608&lt;=K1608,"Good",
J1608&lt;=K1608*1.5,"At Risk",
TRUE,"Critical"
)</f>
        <v>At Risk</v>
      </c>
      <c r="AB1608" t="str">
        <f t="shared" si="129"/>
        <v>No Rework</v>
      </c>
    </row>
    <row r="1609" spans="1:28" x14ac:dyDescent="0.3">
      <c r="A1609" t="s">
        <v>1691</v>
      </c>
      <c r="B1609" s="1">
        <v>45771</v>
      </c>
      <c r="C1609" t="s">
        <v>95</v>
      </c>
      <c r="D1609" t="s">
        <v>47</v>
      </c>
      <c r="E1609" t="s">
        <v>23</v>
      </c>
      <c r="F1609" t="s">
        <v>49</v>
      </c>
      <c r="G1609" t="s">
        <v>25</v>
      </c>
      <c r="H1609" t="s">
        <v>66</v>
      </c>
      <c r="I1609" t="s">
        <v>27</v>
      </c>
      <c r="J1609">
        <v>10.3</v>
      </c>
      <c r="K1609">
        <v>48</v>
      </c>
      <c r="L1609" t="s">
        <v>28</v>
      </c>
      <c r="M1609">
        <v>1</v>
      </c>
      <c r="N1609">
        <v>5</v>
      </c>
      <c r="O1609">
        <v>400</v>
      </c>
      <c r="P1609">
        <v>4120</v>
      </c>
      <c r="Q1609" t="s">
        <v>89</v>
      </c>
      <c r="R1609">
        <v>4</v>
      </c>
      <c r="S1609" t="s">
        <v>30</v>
      </c>
      <c r="T1609" t="s">
        <v>84</v>
      </c>
      <c r="U1609" t="str">
        <f>TRIM(CLEAN(tbl_Operations[[#This Row],[Location]]))</f>
        <v>Gurugram</v>
      </c>
      <c r="V1609" t="str">
        <f>TRIM(CLEAN(tbl_Operations[[#This Row],[Channel]]))</f>
        <v>Email</v>
      </c>
      <c r="W1609" t="str">
        <f t="shared" si="125"/>
        <v>Invoice Query</v>
      </c>
      <c r="X1609" t="str">
        <f t="shared" si="126"/>
        <v>Sales</v>
      </c>
      <c r="Y1609" t="str">
        <f t="shared" si="127"/>
        <v>Within SLA</v>
      </c>
      <c r="Z1609" t="str">
        <f t="shared" si="128"/>
        <v>Normal</v>
      </c>
      <c r="AA1609" t="str" cm="1">
        <f t="array" ref="AA1609">_xlfn.IFS(
J1609&lt;=K1609*0.5,"Excellent",
J1609&lt;=K1609,"Good",
J1609&lt;=K1609*1.5,"At Risk",
TRUE,"Critical"
)</f>
        <v>Excellent</v>
      </c>
      <c r="AB1609" t="str">
        <f t="shared" si="129"/>
        <v>Reworked</v>
      </c>
    </row>
    <row r="1610" spans="1:28" x14ac:dyDescent="0.3">
      <c r="A1610" t="s">
        <v>1692</v>
      </c>
      <c r="B1610" s="1">
        <v>45700</v>
      </c>
      <c r="C1610" t="s">
        <v>91</v>
      </c>
      <c r="D1610" t="s">
        <v>55</v>
      </c>
      <c r="E1610" t="s">
        <v>56</v>
      </c>
      <c r="F1610" t="s">
        <v>49</v>
      </c>
      <c r="G1610" t="s">
        <v>25</v>
      </c>
      <c r="H1610" t="s">
        <v>43</v>
      </c>
      <c r="I1610" t="s">
        <v>27</v>
      </c>
      <c r="J1610">
        <v>8.6</v>
      </c>
      <c r="K1610">
        <v>48</v>
      </c>
      <c r="L1610" t="s">
        <v>28</v>
      </c>
      <c r="M1610">
        <v>0</v>
      </c>
      <c r="N1610">
        <v>5</v>
      </c>
      <c r="O1610">
        <v>280</v>
      </c>
      <c r="P1610">
        <v>2408</v>
      </c>
      <c r="Q1610" t="s">
        <v>57</v>
      </c>
      <c r="R1610">
        <v>2</v>
      </c>
      <c r="S1610" t="s">
        <v>58</v>
      </c>
      <c r="T1610" t="s">
        <v>86</v>
      </c>
      <c r="U1610" t="str">
        <f>TRIM(CLEAN(tbl_Operations[[#This Row],[Location]]))</f>
        <v>Hyderabad</v>
      </c>
      <c r="V1610" t="str">
        <f>TRIM(CLEAN(tbl_Operations[[#This Row],[Channel]]))</f>
        <v>Email</v>
      </c>
      <c r="W1610" t="str">
        <f t="shared" si="125"/>
        <v>Vendor Query</v>
      </c>
      <c r="X1610" t="str">
        <f t="shared" si="126"/>
        <v>Operations</v>
      </c>
      <c r="Y1610" t="str">
        <f t="shared" si="127"/>
        <v>Within SLA</v>
      </c>
      <c r="Z1610" t="str">
        <f t="shared" si="128"/>
        <v>Normal</v>
      </c>
      <c r="AA1610" t="str" cm="1">
        <f t="array" ref="AA1610">_xlfn.IFS(
J1610&lt;=K1610*0.5,"Excellent",
J1610&lt;=K1610,"Good",
J1610&lt;=K1610*1.5,"At Risk",
TRUE,"Critical"
)</f>
        <v>Excellent</v>
      </c>
      <c r="AB1610" t="str">
        <f t="shared" si="129"/>
        <v>No Rework</v>
      </c>
    </row>
    <row r="1611" spans="1:28" x14ac:dyDescent="0.3">
      <c r="A1611" t="s">
        <v>1693</v>
      </c>
      <c r="B1611" s="1">
        <v>45939</v>
      </c>
      <c r="C1611" t="s">
        <v>91</v>
      </c>
      <c r="D1611" t="s">
        <v>22</v>
      </c>
      <c r="E1611" t="s">
        <v>78</v>
      </c>
      <c r="F1611" t="s">
        <v>49</v>
      </c>
      <c r="G1611" t="s">
        <v>25</v>
      </c>
      <c r="H1611" t="s">
        <v>75</v>
      </c>
      <c r="I1611" t="s">
        <v>27</v>
      </c>
      <c r="J1611">
        <v>20.399999999999999</v>
      </c>
      <c r="K1611">
        <v>48</v>
      </c>
      <c r="L1611" t="s">
        <v>28</v>
      </c>
      <c r="M1611">
        <v>1</v>
      </c>
      <c r="N1611">
        <v>4</v>
      </c>
      <c r="O1611">
        <v>280</v>
      </c>
      <c r="P1611">
        <v>5712</v>
      </c>
      <c r="Q1611" t="s">
        <v>51</v>
      </c>
      <c r="R1611">
        <v>10</v>
      </c>
      <c r="S1611" t="s">
        <v>52</v>
      </c>
      <c r="T1611" t="s">
        <v>84</v>
      </c>
      <c r="U1611" t="str">
        <f>TRIM(CLEAN(tbl_Operations[[#This Row],[Location]]))</f>
        <v>Noida</v>
      </c>
      <c r="V1611" t="str">
        <f>TRIM(CLEAN(tbl_Operations[[#This Row],[Channel]]))</f>
        <v>Email</v>
      </c>
      <c r="W1611" t="str">
        <f t="shared" si="125"/>
        <v>Access Request</v>
      </c>
      <c r="X1611" t="str">
        <f t="shared" si="126"/>
        <v>Operations</v>
      </c>
      <c r="Y1611" t="str">
        <f t="shared" si="127"/>
        <v>Within SLA</v>
      </c>
      <c r="Z1611" t="str">
        <f t="shared" si="128"/>
        <v>Normal</v>
      </c>
      <c r="AA1611" t="str" cm="1">
        <f t="array" ref="AA1611">_xlfn.IFS(
J1611&lt;=K1611*0.5,"Excellent",
J1611&lt;=K1611,"Good",
J1611&lt;=K1611*1.5,"At Risk",
TRUE,"Critical"
)</f>
        <v>Excellent</v>
      </c>
      <c r="AB1611" t="str">
        <f t="shared" si="129"/>
        <v>Reworked</v>
      </c>
    </row>
    <row r="1612" spans="1:28" x14ac:dyDescent="0.3">
      <c r="A1612" t="s">
        <v>1694</v>
      </c>
      <c r="B1612" s="1">
        <v>45985</v>
      </c>
      <c r="C1612" t="s">
        <v>95</v>
      </c>
      <c r="D1612" t="s">
        <v>34</v>
      </c>
      <c r="E1612" t="s">
        <v>48</v>
      </c>
      <c r="F1612" t="s">
        <v>24</v>
      </c>
      <c r="G1612" t="s">
        <v>25</v>
      </c>
      <c r="H1612" t="s">
        <v>75</v>
      </c>
      <c r="I1612" t="s">
        <v>27</v>
      </c>
      <c r="J1612">
        <v>3</v>
      </c>
      <c r="K1612">
        <v>24</v>
      </c>
      <c r="L1612" t="s">
        <v>28</v>
      </c>
      <c r="M1612">
        <v>0</v>
      </c>
      <c r="N1612">
        <v>4.9000000000000004</v>
      </c>
      <c r="O1612">
        <v>400</v>
      </c>
      <c r="P1612">
        <v>1200</v>
      </c>
      <c r="Q1612" t="s">
        <v>67</v>
      </c>
      <c r="R1612">
        <v>11</v>
      </c>
      <c r="S1612" t="s">
        <v>52</v>
      </c>
      <c r="T1612" t="s">
        <v>31</v>
      </c>
      <c r="U1612" t="str">
        <f>TRIM(CLEAN(tbl_Operations[[#This Row],[Location]]))</f>
        <v>Mumbai</v>
      </c>
      <c r="V1612" t="str">
        <f>TRIM(CLEAN(tbl_Operations[[#This Row],[Channel]]))</f>
        <v>Email</v>
      </c>
      <c r="W1612" t="str">
        <f t="shared" si="125"/>
        <v>Compliance Request</v>
      </c>
      <c r="X1612" t="str">
        <f t="shared" si="126"/>
        <v>Sales</v>
      </c>
      <c r="Y1612" t="str">
        <f t="shared" si="127"/>
        <v>Within SLA</v>
      </c>
      <c r="Z1612" t="str">
        <f t="shared" si="128"/>
        <v>Normal</v>
      </c>
      <c r="AA1612" t="str" cm="1">
        <f t="array" ref="AA1612">_xlfn.IFS(
J1612&lt;=K1612*0.5,"Excellent",
J1612&lt;=K1612,"Good",
J1612&lt;=K1612*1.5,"At Risk",
TRUE,"Critical"
)</f>
        <v>Excellent</v>
      </c>
      <c r="AB1612" t="str">
        <f t="shared" si="129"/>
        <v>No Rework</v>
      </c>
    </row>
    <row r="1613" spans="1:28" x14ac:dyDescent="0.3">
      <c r="A1613" t="s">
        <v>1695</v>
      </c>
      <c r="B1613" s="1">
        <v>45973</v>
      </c>
      <c r="C1613" t="s">
        <v>77</v>
      </c>
      <c r="D1613" t="s">
        <v>34</v>
      </c>
      <c r="E1613" t="s">
        <v>92</v>
      </c>
      <c r="F1613" t="s">
        <v>49</v>
      </c>
      <c r="G1613" t="s">
        <v>42</v>
      </c>
      <c r="H1613" t="s">
        <v>75</v>
      </c>
      <c r="I1613" t="s">
        <v>101</v>
      </c>
      <c r="J1613">
        <v>7.5</v>
      </c>
      <c r="K1613">
        <v>48</v>
      </c>
      <c r="L1613" t="s">
        <v>28</v>
      </c>
      <c r="M1613">
        <v>0</v>
      </c>
      <c r="N1613">
        <v>5</v>
      </c>
      <c r="O1613">
        <v>450</v>
      </c>
      <c r="P1613">
        <v>3375</v>
      </c>
      <c r="Q1613" t="s">
        <v>67</v>
      </c>
      <c r="R1613">
        <v>11</v>
      </c>
      <c r="S1613" t="s">
        <v>52</v>
      </c>
      <c r="T1613" t="s">
        <v>86</v>
      </c>
      <c r="U1613" t="str">
        <f>TRIM(CLEAN(tbl_Operations[[#This Row],[Location]]))</f>
        <v>Mumbai</v>
      </c>
      <c r="V1613" t="str">
        <f>TRIM(CLEAN(tbl_Operations[[#This Row],[Channel]]))</f>
        <v>Portal</v>
      </c>
      <c r="W1613" t="str">
        <f t="shared" si="125"/>
        <v>Report Request</v>
      </c>
      <c r="X1613" t="str">
        <f t="shared" si="126"/>
        <v>Finance</v>
      </c>
      <c r="Y1613" t="str">
        <f t="shared" si="127"/>
        <v>Within SLA</v>
      </c>
      <c r="Z1613" t="str">
        <f t="shared" si="128"/>
        <v>Normal</v>
      </c>
      <c r="AA1613" t="str" cm="1">
        <f t="array" ref="AA1613">_xlfn.IFS(
J1613&lt;=K1613*0.5,"Excellent",
J1613&lt;=K1613,"Good",
J1613&lt;=K1613*1.5,"At Risk",
TRUE,"Critical"
)</f>
        <v>Excellent</v>
      </c>
      <c r="AB1613" t="str">
        <f t="shared" si="129"/>
        <v>No Rework</v>
      </c>
    </row>
    <row r="1614" spans="1:28" x14ac:dyDescent="0.3">
      <c r="A1614" t="s">
        <v>1696</v>
      </c>
      <c r="B1614" s="1">
        <v>45990</v>
      </c>
      <c r="C1614" t="s">
        <v>21</v>
      </c>
      <c r="D1614" t="s">
        <v>34</v>
      </c>
      <c r="E1614" t="s">
        <v>48</v>
      </c>
      <c r="F1614" t="s">
        <v>49</v>
      </c>
      <c r="G1614" t="s">
        <v>81</v>
      </c>
      <c r="H1614" t="s">
        <v>43</v>
      </c>
      <c r="I1614" t="s">
        <v>27</v>
      </c>
      <c r="J1614">
        <v>21.5</v>
      </c>
      <c r="K1614">
        <v>48</v>
      </c>
      <c r="L1614" t="s">
        <v>28</v>
      </c>
      <c r="M1614">
        <v>0</v>
      </c>
      <c r="N1614">
        <v>4.3</v>
      </c>
      <c r="O1614">
        <v>450</v>
      </c>
      <c r="P1614">
        <v>9675</v>
      </c>
      <c r="Q1614" t="s">
        <v>67</v>
      </c>
      <c r="R1614">
        <v>11</v>
      </c>
      <c r="S1614" t="s">
        <v>52</v>
      </c>
      <c r="T1614" t="s">
        <v>68</v>
      </c>
      <c r="U1614" t="str">
        <f>TRIM(CLEAN(tbl_Operations[[#This Row],[Location]]))</f>
        <v>Mumbai</v>
      </c>
      <c r="V1614" t="str">
        <f>TRIM(CLEAN(tbl_Operations[[#This Row],[Channel]]))</f>
        <v>Phone</v>
      </c>
      <c r="W1614" t="str">
        <f t="shared" si="125"/>
        <v>Compliance Request</v>
      </c>
      <c r="X1614" t="str">
        <f t="shared" si="126"/>
        <v>Customer Support</v>
      </c>
      <c r="Y1614" t="str">
        <f t="shared" si="127"/>
        <v>Within SLA</v>
      </c>
      <c r="Z1614" t="str">
        <f t="shared" si="128"/>
        <v>Normal</v>
      </c>
      <c r="AA1614" t="str" cm="1">
        <f t="array" ref="AA1614">_xlfn.IFS(
J1614&lt;=K1614*0.5,"Excellent",
J1614&lt;=K1614,"Good",
J1614&lt;=K1614*1.5,"At Risk",
TRUE,"Critical"
)</f>
        <v>Excellent</v>
      </c>
      <c r="AB1614" t="str">
        <f t="shared" si="129"/>
        <v>No Rework</v>
      </c>
    </row>
    <row r="1615" spans="1:28" x14ac:dyDescent="0.3">
      <c r="A1615" t="s">
        <v>1697</v>
      </c>
      <c r="B1615" s="1">
        <v>45877</v>
      </c>
      <c r="C1615" t="s">
        <v>54</v>
      </c>
      <c r="D1615" t="s">
        <v>60</v>
      </c>
      <c r="E1615" t="s">
        <v>35</v>
      </c>
      <c r="F1615" t="s">
        <v>49</v>
      </c>
      <c r="G1615" t="s">
        <v>25</v>
      </c>
      <c r="H1615" t="s">
        <v>43</v>
      </c>
      <c r="I1615" t="s">
        <v>88</v>
      </c>
      <c r="J1615">
        <v>16.2</v>
      </c>
      <c r="K1615">
        <v>48</v>
      </c>
      <c r="L1615" t="s">
        <v>28</v>
      </c>
      <c r="M1615">
        <v>2</v>
      </c>
      <c r="N1615">
        <v>3.7</v>
      </c>
      <c r="O1615">
        <v>400</v>
      </c>
      <c r="P1615">
        <v>6480</v>
      </c>
      <c r="Q1615" t="s">
        <v>36</v>
      </c>
      <c r="R1615">
        <v>8</v>
      </c>
      <c r="S1615" t="s">
        <v>37</v>
      </c>
      <c r="T1615" t="s">
        <v>45</v>
      </c>
      <c r="U1615" t="str">
        <f>TRIM(CLEAN(tbl_Operations[[#This Row],[Location]]))</f>
        <v>Pune</v>
      </c>
      <c r="V1615" t="str">
        <f>TRIM(CLEAN(tbl_Operations[[#This Row],[Channel]]))</f>
        <v>Email</v>
      </c>
      <c r="W1615" t="str">
        <f t="shared" si="125"/>
        <v>Employee Query</v>
      </c>
      <c r="X1615" t="str">
        <f t="shared" si="126"/>
        <v>Hr</v>
      </c>
      <c r="Y1615" t="str">
        <f t="shared" si="127"/>
        <v>Within SLA</v>
      </c>
      <c r="Z1615" t="str">
        <f t="shared" si="128"/>
        <v>Normal</v>
      </c>
      <c r="AA1615" t="str" cm="1">
        <f t="array" ref="AA1615">_xlfn.IFS(
J1615&lt;=K1615*0.5,"Excellent",
J1615&lt;=K1615,"Good",
J1615&lt;=K1615*1.5,"At Risk",
TRUE,"Critical"
)</f>
        <v>Excellent</v>
      </c>
      <c r="AB1615" t="str">
        <f t="shared" si="129"/>
        <v>Reworked</v>
      </c>
    </row>
    <row r="1616" spans="1:28" x14ac:dyDescent="0.3">
      <c r="A1616" t="s">
        <v>1698</v>
      </c>
      <c r="B1616" s="1">
        <v>45790</v>
      </c>
      <c r="C1616" t="s">
        <v>95</v>
      </c>
      <c r="D1616" t="s">
        <v>73</v>
      </c>
      <c r="E1616" t="s">
        <v>78</v>
      </c>
      <c r="F1616" t="s">
        <v>49</v>
      </c>
      <c r="G1616" t="s">
        <v>42</v>
      </c>
      <c r="H1616" t="s">
        <v>43</v>
      </c>
      <c r="I1616" t="s">
        <v>88</v>
      </c>
      <c r="J1616">
        <v>30.1</v>
      </c>
      <c r="K1616">
        <v>48</v>
      </c>
      <c r="L1616" t="s">
        <v>28</v>
      </c>
      <c r="M1616">
        <v>2</v>
      </c>
      <c r="N1616">
        <v>3.6</v>
      </c>
      <c r="O1616">
        <v>280</v>
      </c>
      <c r="P1616">
        <v>8428</v>
      </c>
      <c r="Q1616" t="s">
        <v>44</v>
      </c>
      <c r="R1616">
        <v>5</v>
      </c>
      <c r="S1616" t="s">
        <v>30</v>
      </c>
      <c r="T1616" t="s">
        <v>38</v>
      </c>
      <c r="U1616" t="str">
        <f>TRIM(CLEAN(tbl_Operations[[#This Row],[Location]]))</f>
        <v>Chennai</v>
      </c>
      <c r="V1616" t="str">
        <f>TRIM(CLEAN(tbl_Operations[[#This Row],[Channel]]))</f>
        <v>Portal</v>
      </c>
      <c r="W1616" t="str">
        <f t="shared" si="125"/>
        <v>Access Request</v>
      </c>
      <c r="X1616" t="str">
        <f t="shared" si="126"/>
        <v>Sales</v>
      </c>
      <c r="Y1616" t="str">
        <f t="shared" si="127"/>
        <v>Within SLA</v>
      </c>
      <c r="Z1616" t="str">
        <f t="shared" si="128"/>
        <v>Normal</v>
      </c>
      <c r="AA1616" t="str" cm="1">
        <f t="array" ref="AA1616">_xlfn.IFS(
J1616&lt;=K1616*0.5,"Excellent",
J1616&lt;=K1616,"Good",
J1616&lt;=K1616*1.5,"At Risk",
TRUE,"Critical"
)</f>
        <v>Good</v>
      </c>
      <c r="AB1616" t="str">
        <f t="shared" si="129"/>
        <v>Reworked</v>
      </c>
    </row>
    <row r="1617" spans="1:28" x14ac:dyDescent="0.3">
      <c r="A1617" t="s">
        <v>1699</v>
      </c>
      <c r="B1617" s="1">
        <v>45988</v>
      </c>
      <c r="C1617" t="s">
        <v>91</v>
      </c>
      <c r="D1617" t="s">
        <v>73</v>
      </c>
      <c r="E1617" t="s">
        <v>74</v>
      </c>
      <c r="F1617" t="s">
        <v>49</v>
      </c>
      <c r="G1617" t="s">
        <v>25</v>
      </c>
      <c r="H1617" t="s">
        <v>43</v>
      </c>
      <c r="I1617" t="s">
        <v>27</v>
      </c>
      <c r="J1617">
        <v>10.7</v>
      </c>
      <c r="K1617">
        <v>48</v>
      </c>
      <c r="L1617" t="s">
        <v>28</v>
      </c>
      <c r="M1617">
        <v>1</v>
      </c>
      <c r="N1617">
        <v>4.5999999999999996</v>
      </c>
      <c r="O1617">
        <v>280</v>
      </c>
      <c r="P1617">
        <v>2996</v>
      </c>
      <c r="Q1617" t="s">
        <v>67</v>
      </c>
      <c r="R1617">
        <v>11</v>
      </c>
      <c r="S1617" t="s">
        <v>52</v>
      </c>
      <c r="T1617" t="s">
        <v>84</v>
      </c>
      <c r="U1617" t="str">
        <f>TRIM(CLEAN(tbl_Operations[[#This Row],[Location]]))</f>
        <v>Chennai</v>
      </c>
      <c r="V1617" t="str">
        <f>TRIM(CLEAN(tbl_Operations[[#This Row],[Channel]]))</f>
        <v>Email</v>
      </c>
      <c r="W1617" t="str">
        <f t="shared" si="125"/>
        <v>System Issue</v>
      </c>
      <c r="X1617" t="str">
        <f t="shared" si="126"/>
        <v>Operations</v>
      </c>
      <c r="Y1617" t="str">
        <f t="shared" si="127"/>
        <v>Within SLA</v>
      </c>
      <c r="Z1617" t="str">
        <f t="shared" si="128"/>
        <v>Normal</v>
      </c>
      <c r="AA1617" t="str" cm="1">
        <f t="array" ref="AA1617">_xlfn.IFS(
J1617&lt;=K1617*0.5,"Excellent",
J1617&lt;=K1617,"Good",
J1617&lt;=K1617*1.5,"At Risk",
TRUE,"Critical"
)</f>
        <v>Excellent</v>
      </c>
      <c r="AB1617" t="str">
        <f t="shared" si="129"/>
        <v>Reworked</v>
      </c>
    </row>
    <row r="1618" spans="1:28" x14ac:dyDescent="0.3">
      <c r="A1618" t="s">
        <v>1700</v>
      </c>
      <c r="B1618" s="1">
        <v>45688</v>
      </c>
      <c r="C1618" t="s">
        <v>95</v>
      </c>
      <c r="D1618" t="s">
        <v>41</v>
      </c>
      <c r="E1618" t="s">
        <v>74</v>
      </c>
      <c r="F1618" t="s">
        <v>24</v>
      </c>
      <c r="G1618" t="s">
        <v>42</v>
      </c>
      <c r="H1618" t="s">
        <v>66</v>
      </c>
      <c r="I1618" t="s">
        <v>27</v>
      </c>
      <c r="J1618">
        <v>3.7</v>
      </c>
      <c r="K1618">
        <v>24</v>
      </c>
      <c r="L1618" t="s">
        <v>28</v>
      </c>
      <c r="M1618">
        <v>0</v>
      </c>
      <c r="N1618">
        <v>4.7</v>
      </c>
      <c r="O1618">
        <v>320</v>
      </c>
      <c r="P1618">
        <v>1184</v>
      </c>
      <c r="Q1618" t="s">
        <v>64</v>
      </c>
      <c r="R1618">
        <v>1</v>
      </c>
      <c r="S1618" t="s">
        <v>58</v>
      </c>
      <c r="T1618" t="s">
        <v>45</v>
      </c>
      <c r="U1618" t="str">
        <f>TRIM(CLEAN(tbl_Operations[[#This Row],[Location]]))</f>
        <v>Bengaluru</v>
      </c>
      <c r="V1618" t="str">
        <f>TRIM(CLEAN(tbl_Operations[[#This Row],[Channel]]))</f>
        <v>Portal</v>
      </c>
      <c r="W1618" t="str">
        <f t="shared" si="125"/>
        <v>System Issue</v>
      </c>
      <c r="X1618" t="str">
        <f t="shared" si="126"/>
        <v>Sales</v>
      </c>
      <c r="Y1618" t="str">
        <f t="shared" si="127"/>
        <v>Within SLA</v>
      </c>
      <c r="Z1618" t="str">
        <f t="shared" si="128"/>
        <v>Normal</v>
      </c>
      <c r="AA1618" t="str" cm="1">
        <f t="array" ref="AA1618">_xlfn.IFS(
J1618&lt;=K1618*0.5,"Excellent",
J1618&lt;=K1618,"Good",
J1618&lt;=K1618*1.5,"At Risk",
TRUE,"Critical"
)</f>
        <v>Excellent</v>
      </c>
      <c r="AB1618" t="str">
        <f t="shared" si="129"/>
        <v>No Rework</v>
      </c>
    </row>
    <row r="1619" spans="1:28" x14ac:dyDescent="0.3">
      <c r="A1619" t="s">
        <v>1701</v>
      </c>
      <c r="B1619" s="1">
        <v>45761</v>
      </c>
      <c r="C1619" t="s">
        <v>54</v>
      </c>
      <c r="D1619" t="s">
        <v>34</v>
      </c>
      <c r="E1619" t="s">
        <v>48</v>
      </c>
      <c r="F1619" t="s">
        <v>49</v>
      </c>
      <c r="G1619" t="s">
        <v>42</v>
      </c>
      <c r="H1619" t="s">
        <v>66</v>
      </c>
      <c r="I1619" t="s">
        <v>27</v>
      </c>
      <c r="J1619">
        <v>8.1</v>
      </c>
      <c r="K1619">
        <v>48</v>
      </c>
      <c r="L1619" t="s">
        <v>28</v>
      </c>
      <c r="M1619">
        <v>1</v>
      </c>
      <c r="N1619">
        <v>5</v>
      </c>
      <c r="O1619">
        <v>350</v>
      </c>
      <c r="P1619">
        <v>2835</v>
      </c>
      <c r="Q1619" t="s">
        <v>89</v>
      </c>
      <c r="R1619">
        <v>4</v>
      </c>
      <c r="S1619" t="s">
        <v>30</v>
      </c>
      <c r="T1619" t="s">
        <v>31</v>
      </c>
      <c r="U1619" t="str">
        <f>TRIM(CLEAN(tbl_Operations[[#This Row],[Location]]))</f>
        <v>Mumbai</v>
      </c>
      <c r="V1619" t="str">
        <f>TRIM(CLEAN(tbl_Operations[[#This Row],[Channel]]))</f>
        <v>Portal</v>
      </c>
      <c r="W1619" t="str">
        <f t="shared" si="125"/>
        <v>Compliance Request</v>
      </c>
      <c r="X1619" t="str">
        <f t="shared" si="126"/>
        <v>Hr</v>
      </c>
      <c r="Y1619" t="str">
        <f t="shared" si="127"/>
        <v>Within SLA</v>
      </c>
      <c r="Z1619" t="str">
        <f t="shared" si="128"/>
        <v>Normal</v>
      </c>
      <c r="AA1619" t="str" cm="1">
        <f t="array" ref="AA1619">_xlfn.IFS(
J1619&lt;=K1619*0.5,"Excellent",
J1619&lt;=K1619,"Good",
J1619&lt;=K1619*1.5,"At Risk",
TRUE,"Critical"
)</f>
        <v>Excellent</v>
      </c>
      <c r="AB1619" t="str">
        <f t="shared" si="129"/>
        <v>Reworked</v>
      </c>
    </row>
    <row r="1620" spans="1:28" x14ac:dyDescent="0.3">
      <c r="A1620" t="s">
        <v>1702</v>
      </c>
      <c r="B1620" s="1">
        <v>45791</v>
      </c>
      <c r="C1620" t="s">
        <v>40</v>
      </c>
      <c r="D1620" t="s">
        <v>73</v>
      </c>
      <c r="E1620" t="s">
        <v>56</v>
      </c>
      <c r="F1620" t="s">
        <v>49</v>
      </c>
      <c r="G1620" t="s">
        <v>25</v>
      </c>
      <c r="H1620" t="s">
        <v>43</v>
      </c>
      <c r="I1620" t="s">
        <v>27</v>
      </c>
      <c r="J1620">
        <v>4.9000000000000004</v>
      </c>
      <c r="K1620">
        <v>48</v>
      </c>
      <c r="L1620" t="s">
        <v>28</v>
      </c>
      <c r="M1620">
        <v>1</v>
      </c>
      <c r="N1620">
        <v>4.7</v>
      </c>
      <c r="O1620">
        <v>350</v>
      </c>
      <c r="P1620">
        <v>1715</v>
      </c>
      <c r="Q1620" t="s">
        <v>44</v>
      </c>
      <c r="R1620">
        <v>5</v>
      </c>
      <c r="S1620" t="s">
        <v>30</v>
      </c>
      <c r="T1620" t="s">
        <v>86</v>
      </c>
      <c r="U1620" t="str">
        <f>TRIM(CLEAN(tbl_Operations[[#This Row],[Location]]))</f>
        <v>Chennai</v>
      </c>
      <c r="V1620" t="str">
        <f>TRIM(CLEAN(tbl_Operations[[#This Row],[Channel]]))</f>
        <v>Email</v>
      </c>
      <c r="W1620" t="str">
        <f t="shared" si="125"/>
        <v>Vendor Query</v>
      </c>
      <c r="X1620" t="str">
        <f t="shared" si="126"/>
        <v>Procurement</v>
      </c>
      <c r="Y1620" t="str">
        <f t="shared" si="127"/>
        <v>Within SLA</v>
      </c>
      <c r="Z1620" t="str">
        <f t="shared" si="128"/>
        <v>Normal</v>
      </c>
      <c r="AA1620" t="str" cm="1">
        <f t="array" ref="AA1620">_xlfn.IFS(
J1620&lt;=K1620*0.5,"Excellent",
J1620&lt;=K1620,"Good",
J1620&lt;=K1620*1.5,"At Risk",
TRUE,"Critical"
)</f>
        <v>Excellent</v>
      </c>
      <c r="AB1620" t="str">
        <f t="shared" si="129"/>
        <v>Reworked</v>
      </c>
    </row>
    <row r="1621" spans="1:28" x14ac:dyDescent="0.3">
      <c r="A1621" t="s">
        <v>1703</v>
      </c>
      <c r="B1621" s="1">
        <v>45790</v>
      </c>
      <c r="C1621" t="s">
        <v>95</v>
      </c>
      <c r="D1621" t="s">
        <v>60</v>
      </c>
      <c r="E1621" t="s">
        <v>48</v>
      </c>
      <c r="F1621" t="s">
        <v>61</v>
      </c>
      <c r="G1621" t="s">
        <v>25</v>
      </c>
      <c r="H1621" t="s">
        <v>26</v>
      </c>
      <c r="I1621" t="s">
        <v>27</v>
      </c>
      <c r="J1621">
        <v>11.7</v>
      </c>
      <c r="K1621">
        <v>12</v>
      </c>
      <c r="L1621" t="s">
        <v>28</v>
      </c>
      <c r="M1621">
        <v>0</v>
      </c>
      <c r="N1621">
        <v>4.7</v>
      </c>
      <c r="O1621">
        <v>320</v>
      </c>
      <c r="P1621">
        <v>3744</v>
      </c>
      <c r="Q1621" t="s">
        <v>44</v>
      </c>
      <c r="R1621">
        <v>5</v>
      </c>
      <c r="S1621" t="s">
        <v>30</v>
      </c>
      <c r="T1621" t="s">
        <v>38</v>
      </c>
      <c r="U1621" t="str">
        <f>TRIM(CLEAN(tbl_Operations[[#This Row],[Location]]))</f>
        <v>Pune</v>
      </c>
      <c r="V1621" t="str">
        <f>TRIM(CLEAN(tbl_Operations[[#This Row],[Channel]]))</f>
        <v>Email</v>
      </c>
      <c r="W1621" t="str">
        <f t="shared" si="125"/>
        <v>Compliance Request</v>
      </c>
      <c r="X1621" t="str">
        <f t="shared" si="126"/>
        <v>Sales</v>
      </c>
      <c r="Y1621" t="str">
        <f t="shared" si="127"/>
        <v>Within SLA</v>
      </c>
      <c r="Z1621" t="str">
        <f t="shared" si="128"/>
        <v>Normal</v>
      </c>
      <c r="AA1621" t="str" cm="1">
        <f t="array" ref="AA1621">_xlfn.IFS(
J1621&lt;=K1621*0.5,"Excellent",
J1621&lt;=K1621,"Good",
J1621&lt;=K1621*1.5,"At Risk",
TRUE,"Critical"
)</f>
        <v>Good</v>
      </c>
      <c r="AB1621" t="str">
        <f t="shared" si="129"/>
        <v>No Rework</v>
      </c>
    </row>
    <row r="1622" spans="1:28" x14ac:dyDescent="0.3">
      <c r="A1622" t="s">
        <v>1704</v>
      </c>
      <c r="B1622" s="1">
        <v>45962</v>
      </c>
      <c r="C1622" t="s">
        <v>33</v>
      </c>
      <c r="D1622" t="s">
        <v>55</v>
      </c>
      <c r="E1622" t="s">
        <v>48</v>
      </c>
      <c r="F1622" t="s">
        <v>49</v>
      </c>
      <c r="G1622" t="s">
        <v>42</v>
      </c>
      <c r="H1622" t="s">
        <v>50</v>
      </c>
      <c r="I1622" t="s">
        <v>27</v>
      </c>
      <c r="J1622">
        <v>43.3</v>
      </c>
      <c r="K1622">
        <v>48</v>
      </c>
      <c r="L1622" t="s">
        <v>28</v>
      </c>
      <c r="M1622">
        <v>0</v>
      </c>
      <c r="N1622">
        <v>2.7</v>
      </c>
      <c r="O1622">
        <v>320</v>
      </c>
      <c r="P1622">
        <v>13856</v>
      </c>
      <c r="Q1622" t="s">
        <v>67</v>
      </c>
      <c r="R1622">
        <v>11</v>
      </c>
      <c r="S1622" t="s">
        <v>52</v>
      </c>
      <c r="T1622" t="s">
        <v>68</v>
      </c>
      <c r="U1622" t="str">
        <f>TRIM(CLEAN(tbl_Operations[[#This Row],[Location]]))</f>
        <v>Hyderabad</v>
      </c>
      <c r="V1622" t="str">
        <f>TRIM(CLEAN(tbl_Operations[[#This Row],[Channel]]))</f>
        <v>Portal</v>
      </c>
      <c r="W1622" t="str">
        <f t="shared" si="125"/>
        <v>Compliance Request</v>
      </c>
      <c r="X1622" t="str">
        <f t="shared" si="126"/>
        <v>It</v>
      </c>
      <c r="Y1622" t="str">
        <f t="shared" si="127"/>
        <v>Within SLA</v>
      </c>
      <c r="Z1622" t="str">
        <f t="shared" si="128"/>
        <v>Normal</v>
      </c>
      <c r="AA1622" t="str" cm="1">
        <f t="array" ref="AA1622">_xlfn.IFS(
J1622&lt;=K1622*0.5,"Excellent",
J1622&lt;=K1622,"Good",
J1622&lt;=K1622*1.5,"At Risk",
TRUE,"Critical"
)</f>
        <v>Good</v>
      </c>
      <c r="AB1622" t="str">
        <f t="shared" si="129"/>
        <v>No Rework</v>
      </c>
    </row>
    <row r="1623" spans="1:28" x14ac:dyDescent="0.3">
      <c r="A1623" t="s">
        <v>1705</v>
      </c>
      <c r="B1623" s="1">
        <v>45794</v>
      </c>
      <c r="C1623" t="s">
        <v>95</v>
      </c>
      <c r="D1623" t="s">
        <v>60</v>
      </c>
      <c r="E1623" t="s">
        <v>48</v>
      </c>
      <c r="F1623" t="s">
        <v>24</v>
      </c>
      <c r="G1623" t="s">
        <v>25</v>
      </c>
      <c r="H1623" t="s">
        <v>50</v>
      </c>
      <c r="I1623" t="s">
        <v>88</v>
      </c>
      <c r="J1623">
        <v>26.9</v>
      </c>
      <c r="K1623">
        <v>24</v>
      </c>
      <c r="L1623" t="s">
        <v>63</v>
      </c>
      <c r="M1623">
        <v>3</v>
      </c>
      <c r="N1623">
        <v>3.5</v>
      </c>
      <c r="O1623">
        <v>350</v>
      </c>
      <c r="P1623">
        <v>9415</v>
      </c>
      <c r="Q1623" t="s">
        <v>44</v>
      </c>
      <c r="R1623">
        <v>5</v>
      </c>
      <c r="S1623" t="s">
        <v>30</v>
      </c>
      <c r="T1623" t="s">
        <v>68</v>
      </c>
      <c r="U1623" t="str">
        <f>TRIM(CLEAN(tbl_Operations[[#This Row],[Location]]))</f>
        <v>Pune</v>
      </c>
      <c r="V1623" t="str">
        <f>TRIM(CLEAN(tbl_Operations[[#This Row],[Channel]]))</f>
        <v>Email</v>
      </c>
      <c r="W1623" t="str">
        <f t="shared" si="125"/>
        <v>Compliance Request</v>
      </c>
      <c r="X1623" t="str">
        <f t="shared" si="126"/>
        <v>Sales</v>
      </c>
      <c r="Y1623" t="str">
        <f t="shared" si="127"/>
        <v>SLA Breach</v>
      </c>
      <c r="Z1623" t="str">
        <f t="shared" si="128"/>
        <v>Normal</v>
      </c>
      <c r="AA1623" t="str" cm="1">
        <f t="array" ref="AA1623">_xlfn.IFS(
J1623&lt;=K1623*0.5,"Excellent",
J1623&lt;=K1623,"Good",
J1623&lt;=K1623*1.5,"At Risk",
TRUE,"Critical"
)</f>
        <v>At Risk</v>
      </c>
      <c r="AB1623" t="str">
        <f t="shared" si="129"/>
        <v>Reworked</v>
      </c>
    </row>
    <row r="1624" spans="1:28" x14ac:dyDescent="0.3">
      <c r="A1624" t="s">
        <v>1706</v>
      </c>
      <c r="B1624" s="1">
        <v>45817</v>
      </c>
      <c r="C1624" t="s">
        <v>91</v>
      </c>
      <c r="D1624" t="s">
        <v>55</v>
      </c>
      <c r="E1624" t="s">
        <v>23</v>
      </c>
      <c r="F1624" t="s">
        <v>49</v>
      </c>
      <c r="G1624" t="s">
        <v>42</v>
      </c>
      <c r="H1624" t="s">
        <v>26</v>
      </c>
      <c r="I1624" t="s">
        <v>27</v>
      </c>
      <c r="J1624">
        <v>16.7</v>
      </c>
      <c r="K1624">
        <v>48</v>
      </c>
      <c r="L1624" t="s">
        <v>28</v>
      </c>
      <c r="M1624">
        <v>1</v>
      </c>
      <c r="N1624">
        <v>4.4000000000000004</v>
      </c>
      <c r="O1624">
        <v>400</v>
      </c>
      <c r="P1624">
        <v>6680</v>
      </c>
      <c r="Q1624" t="s">
        <v>29</v>
      </c>
      <c r="R1624">
        <v>6</v>
      </c>
      <c r="S1624" t="s">
        <v>30</v>
      </c>
      <c r="T1624" t="s">
        <v>31</v>
      </c>
      <c r="U1624" t="str">
        <f>TRIM(CLEAN(tbl_Operations[[#This Row],[Location]]))</f>
        <v>Hyderabad</v>
      </c>
      <c r="V1624" t="str">
        <f>TRIM(CLEAN(tbl_Operations[[#This Row],[Channel]]))</f>
        <v>Portal</v>
      </c>
      <c r="W1624" t="str">
        <f t="shared" si="125"/>
        <v>Invoice Query</v>
      </c>
      <c r="X1624" t="str">
        <f t="shared" si="126"/>
        <v>Operations</v>
      </c>
      <c r="Y1624" t="str">
        <f t="shared" si="127"/>
        <v>Within SLA</v>
      </c>
      <c r="Z1624" t="str">
        <f t="shared" si="128"/>
        <v>Normal</v>
      </c>
      <c r="AA1624" t="str" cm="1">
        <f t="array" ref="AA1624">_xlfn.IFS(
J1624&lt;=K1624*0.5,"Excellent",
J1624&lt;=K1624,"Good",
J1624&lt;=K1624*1.5,"At Risk",
TRUE,"Critical"
)</f>
        <v>Excellent</v>
      </c>
      <c r="AB1624" t="str">
        <f t="shared" si="129"/>
        <v>Reworked</v>
      </c>
    </row>
    <row r="1625" spans="1:28" x14ac:dyDescent="0.3">
      <c r="A1625" t="s">
        <v>1707</v>
      </c>
      <c r="B1625" s="1">
        <v>45893</v>
      </c>
      <c r="C1625" t="s">
        <v>54</v>
      </c>
      <c r="D1625" t="s">
        <v>60</v>
      </c>
      <c r="E1625" t="s">
        <v>48</v>
      </c>
      <c r="F1625" t="s">
        <v>24</v>
      </c>
      <c r="G1625" t="s">
        <v>25</v>
      </c>
      <c r="H1625" t="s">
        <v>66</v>
      </c>
      <c r="I1625" t="s">
        <v>88</v>
      </c>
      <c r="J1625">
        <v>14.8</v>
      </c>
      <c r="K1625">
        <v>24</v>
      </c>
      <c r="L1625" t="s">
        <v>28</v>
      </c>
      <c r="M1625">
        <v>2</v>
      </c>
      <c r="N1625">
        <v>4.4000000000000004</v>
      </c>
      <c r="O1625">
        <v>350</v>
      </c>
      <c r="P1625">
        <v>5180</v>
      </c>
      <c r="Q1625" t="s">
        <v>36</v>
      </c>
      <c r="R1625">
        <v>8</v>
      </c>
      <c r="S1625" t="s">
        <v>37</v>
      </c>
      <c r="T1625" t="s">
        <v>102</v>
      </c>
      <c r="U1625" t="str">
        <f>TRIM(CLEAN(tbl_Operations[[#This Row],[Location]]))</f>
        <v>Pune</v>
      </c>
      <c r="V1625" t="str">
        <f>TRIM(CLEAN(tbl_Operations[[#This Row],[Channel]]))</f>
        <v>Email</v>
      </c>
      <c r="W1625" t="str">
        <f t="shared" si="125"/>
        <v>Compliance Request</v>
      </c>
      <c r="X1625" t="str">
        <f t="shared" si="126"/>
        <v>Hr</v>
      </c>
      <c r="Y1625" t="str">
        <f t="shared" si="127"/>
        <v>Within SLA</v>
      </c>
      <c r="Z1625" t="str">
        <f t="shared" si="128"/>
        <v>Normal</v>
      </c>
      <c r="AA1625" t="str" cm="1">
        <f t="array" ref="AA1625">_xlfn.IFS(
J1625&lt;=K1625*0.5,"Excellent",
J1625&lt;=K1625,"Good",
J1625&lt;=K1625*1.5,"At Risk",
TRUE,"Critical"
)</f>
        <v>Good</v>
      </c>
      <c r="AB1625" t="str">
        <f t="shared" si="129"/>
        <v>Reworked</v>
      </c>
    </row>
    <row r="1626" spans="1:28" x14ac:dyDescent="0.3">
      <c r="A1626" t="s">
        <v>1708</v>
      </c>
      <c r="B1626" s="1">
        <v>45954</v>
      </c>
      <c r="C1626" t="s">
        <v>40</v>
      </c>
      <c r="D1626" t="s">
        <v>55</v>
      </c>
      <c r="E1626" t="s">
        <v>23</v>
      </c>
      <c r="F1626" t="s">
        <v>49</v>
      </c>
      <c r="G1626" t="s">
        <v>42</v>
      </c>
      <c r="H1626" t="s">
        <v>66</v>
      </c>
      <c r="I1626" t="s">
        <v>27</v>
      </c>
      <c r="J1626">
        <v>6.8</v>
      </c>
      <c r="K1626">
        <v>48</v>
      </c>
      <c r="L1626" t="s">
        <v>28</v>
      </c>
      <c r="M1626">
        <v>0</v>
      </c>
      <c r="N1626">
        <v>4.3</v>
      </c>
      <c r="O1626">
        <v>320</v>
      </c>
      <c r="P1626">
        <v>2176</v>
      </c>
      <c r="Q1626" t="s">
        <v>51</v>
      </c>
      <c r="R1626">
        <v>10</v>
      </c>
      <c r="S1626" t="s">
        <v>52</v>
      </c>
      <c r="T1626" t="s">
        <v>45</v>
      </c>
      <c r="U1626" t="str">
        <f>TRIM(CLEAN(tbl_Operations[[#This Row],[Location]]))</f>
        <v>Hyderabad</v>
      </c>
      <c r="V1626" t="str">
        <f>TRIM(CLEAN(tbl_Operations[[#This Row],[Channel]]))</f>
        <v>Portal</v>
      </c>
      <c r="W1626" t="str">
        <f t="shared" si="125"/>
        <v>Invoice Query</v>
      </c>
      <c r="X1626" t="str">
        <f t="shared" si="126"/>
        <v>Procurement</v>
      </c>
      <c r="Y1626" t="str">
        <f t="shared" si="127"/>
        <v>Within SLA</v>
      </c>
      <c r="Z1626" t="str">
        <f t="shared" si="128"/>
        <v>Normal</v>
      </c>
      <c r="AA1626" t="str" cm="1">
        <f t="array" ref="AA1626">_xlfn.IFS(
J1626&lt;=K1626*0.5,"Excellent",
J1626&lt;=K1626,"Good",
J1626&lt;=K1626*1.5,"At Risk",
TRUE,"Critical"
)</f>
        <v>Excellent</v>
      </c>
      <c r="AB1626" t="str">
        <f t="shared" si="129"/>
        <v>No Rework</v>
      </c>
    </row>
    <row r="1627" spans="1:28" x14ac:dyDescent="0.3">
      <c r="A1627" t="s">
        <v>1709</v>
      </c>
      <c r="B1627" s="1">
        <v>45870</v>
      </c>
      <c r="C1627" t="s">
        <v>33</v>
      </c>
      <c r="D1627" t="s">
        <v>47</v>
      </c>
      <c r="E1627" t="s">
        <v>78</v>
      </c>
      <c r="F1627" t="s">
        <v>49</v>
      </c>
      <c r="G1627" t="s">
        <v>25</v>
      </c>
      <c r="H1627" t="s">
        <v>43</v>
      </c>
      <c r="I1627" t="s">
        <v>88</v>
      </c>
      <c r="J1627">
        <v>20.100000000000001</v>
      </c>
      <c r="K1627">
        <v>48</v>
      </c>
      <c r="L1627" t="s">
        <v>28</v>
      </c>
      <c r="M1627">
        <v>3</v>
      </c>
      <c r="N1627">
        <v>3.3</v>
      </c>
      <c r="O1627">
        <v>400</v>
      </c>
      <c r="P1627">
        <v>8040</v>
      </c>
      <c r="Q1627" t="s">
        <v>36</v>
      </c>
      <c r="R1627">
        <v>8</v>
      </c>
      <c r="S1627" t="s">
        <v>37</v>
      </c>
      <c r="T1627" t="s">
        <v>45</v>
      </c>
      <c r="U1627" t="str">
        <f>TRIM(CLEAN(tbl_Operations[[#This Row],[Location]]))</f>
        <v>Gurugram</v>
      </c>
      <c r="V1627" t="str">
        <f>TRIM(CLEAN(tbl_Operations[[#This Row],[Channel]]))</f>
        <v>Email</v>
      </c>
      <c r="W1627" t="str">
        <f t="shared" si="125"/>
        <v>Access Request</v>
      </c>
      <c r="X1627" t="str">
        <f t="shared" si="126"/>
        <v>It</v>
      </c>
      <c r="Y1627" t="str">
        <f t="shared" si="127"/>
        <v>Within SLA</v>
      </c>
      <c r="Z1627" t="str">
        <f t="shared" si="128"/>
        <v>Normal</v>
      </c>
      <c r="AA1627" t="str" cm="1">
        <f t="array" ref="AA1627">_xlfn.IFS(
J1627&lt;=K1627*0.5,"Excellent",
J1627&lt;=K1627,"Good",
J1627&lt;=K1627*1.5,"At Risk",
TRUE,"Critical"
)</f>
        <v>Excellent</v>
      </c>
      <c r="AB1627" t="str">
        <f t="shared" si="129"/>
        <v>Reworked</v>
      </c>
    </row>
    <row r="1628" spans="1:28" x14ac:dyDescent="0.3">
      <c r="A1628" t="s">
        <v>1710</v>
      </c>
      <c r="B1628" s="1">
        <v>45815</v>
      </c>
      <c r="C1628" t="s">
        <v>21</v>
      </c>
      <c r="D1628" t="s">
        <v>41</v>
      </c>
      <c r="E1628" t="s">
        <v>23</v>
      </c>
      <c r="F1628" t="s">
        <v>49</v>
      </c>
      <c r="G1628" t="s">
        <v>25</v>
      </c>
      <c r="H1628" t="s">
        <v>43</v>
      </c>
      <c r="I1628" t="s">
        <v>88</v>
      </c>
      <c r="J1628">
        <v>33</v>
      </c>
      <c r="K1628">
        <v>48</v>
      </c>
      <c r="L1628" t="s">
        <v>28</v>
      </c>
      <c r="M1628">
        <v>2</v>
      </c>
      <c r="N1628">
        <v>3.5</v>
      </c>
      <c r="O1628">
        <v>400</v>
      </c>
      <c r="P1628">
        <v>13200</v>
      </c>
      <c r="Q1628" t="s">
        <v>29</v>
      </c>
      <c r="R1628">
        <v>6</v>
      </c>
      <c r="S1628" t="s">
        <v>30</v>
      </c>
      <c r="T1628" t="s">
        <v>68</v>
      </c>
      <c r="U1628" t="str">
        <f>TRIM(CLEAN(tbl_Operations[[#This Row],[Location]]))</f>
        <v>Bengaluru</v>
      </c>
      <c r="V1628" t="str">
        <f>TRIM(CLEAN(tbl_Operations[[#This Row],[Channel]]))</f>
        <v>Email</v>
      </c>
      <c r="W1628" t="str">
        <f t="shared" si="125"/>
        <v>Invoice Query</v>
      </c>
      <c r="X1628" t="str">
        <f t="shared" si="126"/>
        <v>Customer Support</v>
      </c>
      <c r="Y1628" t="str">
        <f t="shared" si="127"/>
        <v>Within SLA</v>
      </c>
      <c r="Z1628" t="str">
        <f t="shared" si="128"/>
        <v>Normal</v>
      </c>
      <c r="AA1628" t="str" cm="1">
        <f t="array" ref="AA1628">_xlfn.IFS(
J1628&lt;=K1628*0.5,"Excellent",
J1628&lt;=K1628,"Good",
J1628&lt;=K1628*1.5,"At Risk",
TRUE,"Critical"
)</f>
        <v>Good</v>
      </c>
      <c r="AB1628" t="str">
        <f t="shared" si="129"/>
        <v>Reworked</v>
      </c>
    </row>
    <row r="1629" spans="1:28" x14ac:dyDescent="0.3">
      <c r="A1629" t="s">
        <v>1711</v>
      </c>
      <c r="B1629" s="1">
        <v>45892</v>
      </c>
      <c r="C1629" t="s">
        <v>21</v>
      </c>
      <c r="D1629" t="s">
        <v>22</v>
      </c>
      <c r="E1629" t="s">
        <v>92</v>
      </c>
      <c r="F1629" t="s">
        <v>49</v>
      </c>
      <c r="G1629" t="s">
        <v>42</v>
      </c>
      <c r="H1629" t="s">
        <v>26</v>
      </c>
      <c r="I1629" t="s">
        <v>101</v>
      </c>
      <c r="J1629">
        <v>12.1</v>
      </c>
      <c r="K1629">
        <v>48</v>
      </c>
      <c r="L1629" t="s">
        <v>28</v>
      </c>
      <c r="M1629">
        <v>1</v>
      </c>
      <c r="N1629">
        <v>4.4000000000000004</v>
      </c>
      <c r="O1629">
        <v>320</v>
      </c>
      <c r="P1629">
        <v>3872</v>
      </c>
      <c r="Q1629" t="s">
        <v>36</v>
      </c>
      <c r="R1629">
        <v>8</v>
      </c>
      <c r="S1629" t="s">
        <v>37</v>
      </c>
      <c r="T1629" t="s">
        <v>68</v>
      </c>
      <c r="U1629" t="str">
        <f>TRIM(CLEAN(tbl_Operations[[#This Row],[Location]]))</f>
        <v>Noida</v>
      </c>
      <c r="V1629" t="str">
        <f>TRIM(CLEAN(tbl_Operations[[#This Row],[Channel]]))</f>
        <v>Portal</v>
      </c>
      <c r="W1629" t="str">
        <f t="shared" si="125"/>
        <v>Report Request</v>
      </c>
      <c r="X1629" t="str">
        <f t="shared" si="126"/>
        <v>Customer Support</v>
      </c>
      <c r="Y1629" t="str">
        <f t="shared" si="127"/>
        <v>Within SLA</v>
      </c>
      <c r="Z1629" t="str">
        <f t="shared" si="128"/>
        <v>Normal</v>
      </c>
      <c r="AA1629" t="str" cm="1">
        <f t="array" ref="AA1629">_xlfn.IFS(
J1629&lt;=K1629*0.5,"Excellent",
J1629&lt;=K1629,"Good",
J1629&lt;=K1629*1.5,"At Risk",
TRUE,"Critical"
)</f>
        <v>Excellent</v>
      </c>
      <c r="AB1629" t="str">
        <f t="shared" si="129"/>
        <v>Reworked</v>
      </c>
    </row>
    <row r="1630" spans="1:28" x14ac:dyDescent="0.3">
      <c r="A1630" t="s">
        <v>1712</v>
      </c>
      <c r="B1630" s="1">
        <v>45770</v>
      </c>
      <c r="C1630" t="s">
        <v>21</v>
      </c>
      <c r="D1630" t="s">
        <v>73</v>
      </c>
      <c r="E1630" t="s">
        <v>74</v>
      </c>
      <c r="F1630" t="s">
        <v>24</v>
      </c>
      <c r="G1630" t="s">
        <v>25</v>
      </c>
      <c r="H1630" t="s">
        <v>66</v>
      </c>
      <c r="I1630" t="s">
        <v>27</v>
      </c>
      <c r="J1630">
        <v>10.5</v>
      </c>
      <c r="K1630">
        <v>24</v>
      </c>
      <c r="L1630" t="s">
        <v>28</v>
      </c>
      <c r="M1630">
        <v>0</v>
      </c>
      <c r="N1630">
        <v>4.9000000000000004</v>
      </c>
      <c r="O1630">
        <v>280</v>
      </c>
      <c r="P1630">
        <v>2940</v>
      </c>
      <c r="Q1630" t="s">
        <v>89</v>
      </c>
      <c r="R1630">
        <v>4</v>
      </c>
      <c r="S1630" t="s">
        <v>30</v>
      </c>
      <c r="T1630" t="s">
        <v>86</v>
      </c>
      <c r="U1630" t="str">
        <f>TRIM(CLEAN(tbl_Operations[[#This Row],[Location]]))</f>
        <v>Chennai</v>
      </c>
      <c r="V1630" t="str">
        <f>TRIM(CLEAN(tbl_Operations[[#This Row],[Channel]]))</f>
        <v>Email</v>
      </c>
      <c r="W1630" t="str">
        <f t="shared" si="125"/>
        <v>System Issue</v>
      </c>
      <c r="X1630" t="str">
        <f t="shared" si="126"/>
        <v>Customer Support</v>
      </c>
      <c r="Y1630" t="str">
        <f t="shared" si="127"/>
        <v>Within SLA</v>
      </c>
      <c r="Z1630" t="str">
        <f t="shared" si="128"/>
        <v>Normal</v>
      </c>
      <c r="AA1630" t="str" cm="1">
        <f t="array" ref="AA1630">_xlfn.IFS(
J1630&lt;=K1630*0.5,"Excellent",
J1630&lt;=K1630,"Good",
J1630&lt;=K1630*1.5,"At Risk",
TRUE,"Critical"
)</f>
        <v>Excellent</v>
      </c>
      <c r="AB1630" t="str">
        <f t="shared" si="129"/>
        <v>No Rework</v>
      </c>
    </row>
    <row r="1631" spans="1:28" x14ac:dyDescent="0.3">
      <c r="A1631" t="s">
        <v>1713</v>
      </c>
      <c r="B1631" s="1">
        <v>45788</v>
      </c>
      <c r="C1631" t="s">
        <v>95</v>
      </c>
      <c r="D1631" t="s">
        <v>41</v>
      </c>
      <c r="E1631" t="s">
        <v>74</v>
      </c>
      <c r="F1631" t="s">
        <v>49</v>
      </c>
      <c r="G1631" t="s">
        <v>25</v>
      </c>
      <c r="H1631" t="s">
        <v>75</v>
      </c>
      <c r="I1631" t="s">
        <v>27</v>
      </c>
      <c r="J1631">
        <v>13.3</v>
      </c>
      <c r="K1631">
        <v>48</v>
      </c>
      <c r="L1631" t="s">
        <v>28</v>
      </c>
      <c r="M1631">
        <v>1</v>
      </c>
      <c r="N1631">
        <v>3.8</v>
      </c>
      <c r="O1631">
        <v>350</v>
      </c>
      <c r="P1631">
        <v>4655</v>
      </c>
      <c r="Q1631" t="s">
        <v>44</v>
      </c>
      <c r="R1631">
        <v>5</v>
      </c>
      <c r="S1631" t="s">
        <v>30</v>
      </c>
      <c r="T1631" t="s">
        <v>102</v>
      </c>
      <c r="U1631" t="str">
        <f>TRIM(CLEAN(tbl_Operations[[#This Row],[Location]]))</f>
        <v>Bengaluru</v>
      </c>
      <c r="V1631" t="str">
        <f>TRIM(CLEAN(tbl_Operations[[#This Row],[Channel]]))</f>
        <v>Email</v>
      </c>
      <c r="W1631" t="str">
        <f t="shared" si="125"/>
        <v>System Issue</v>
      </c>
      <c r="X1631" t="str">
        <f t="shared" si="126"/>
        <v>Sales</v>
      </c>
      <c r="Y1631" t="str">
        <f t="shared" si="127"/>
        <v>Within SLA</v>
      </c>
      <c r="Z1631" t="str">
        <f t="shared" si="128"/>
        <v>Normal</v>
      </c>
      <c r="AA1631" t="str" cm="1">
        <f t="array" ref="AA1631">_xlfn.IFS(
J1631&lt;=K1631*0.5,"Excellent",
J1631&lt;=K1631,"Good",
J1631&lt;=K1631*1.5,"At Risk",
TRUE,"Critical"
)</f>
        <v>Excellent</v>
      </c>
      <c r="AB1631" t="str">
        <f t="shared" si="129"/>
        <v>Reworked</v>
      </c>
    </row>
    <row r="1632" spans="1:28" x14ac:dyDescent="0.3">
      <c r="A1632" t="s">
        <v>1714</v>
      </c>
      <c r="B1632" s="1">
        <v>45842</v>
      </c>
      <c r="C1632" t="s">
        <v>21</v>
      </c>
      <c r="D1632" t="s">
        <v>22</v>
      </c>
      <c r="E1632" t="s">
        <v>78</v>
      </c>
      <c r="F1632" t="s">
        <v>49</v>
      </c>
      <c r="G1632" t="s">
        <v>25</v>
      </c>
      <c r="H1632" t="s">
        <v>50</v>
      </c>
      <c r="I1632" t="s">
        <v>88</v>
      </c>
      <c r="J1632">
        <v>34</v>
      </c>
      <c r="K1632">
        <v>48</v>
      </c>
      <c r="L1632" t="s">
        <v>28</v>
      </c>
      <c r="M1632">
        <v>1</v>
      </c>
      <c r="N1632">
        <v>3.9</v>
      </c>
      <c r="O1632">
        <v>320</v>
      </c>
      <c r="P1632">
        <v>10880</v>
      </c>
      <c r="Q1632" t="s">
        <v>114</v>
      </c>
      <c r="R1632">
        <v>7</v>
      </c>
      <c r="S1632" t="s">
        <v>37</v>
      </c>
      <c r="T1632" t="s">
        <v>45</v>
      </c>
      <c r="U1632" t="str">
        <f>TRIM(CLEAN(tbl_Operations[[#This Row],[Location]]))</f>
        <v>Noida</v>
      </c>
      <c r="V1632" t="str">
        <f>TRIM(CLEAN(tbl_Operations[[#This Row],[Channel]]))</f>
        <v>Email</v>
      </c>
      <c r="W1632" t="str">
        <f t="shared" si="125"/>
        <v>Access Request</v>
      </c>
      <c r="X1632" t="str">
        <f t="shared" si="126"/>
        <v>Customer Support</v>
      </c>
      <c r="Y1632" t="str">
        <f t="shared" si="127"/>
        <v>Within SLA</v>
      </c>
      <c r="Z1632" t="str">
        <f t="shared" si="128"/>
        <v>Normal</v>
      </c>
      <c r="AA1632" t="str" cm="1">
        <f t="array" ref="AA1632">_xlfn.IFS(
J1632&lt;=K1632*0.5,"Excellent",
J1632&lt;=K1632,"Good",
J1632&lt;=K1632*1.5,"At Risk",
TRUE,"Critical"
)</f>
        <v>Good</v>
      </c>
      <c r="AB1632" t="str">
        <f t="shared" si="129"/>
        <v>Reworked</v>
      </c>
    </row>
    <row r="1633" spans="1:28" x14ac:dyDescent="0.3">
      <c r="A1633" t="s">
        <v>1715</v>
      </c>
      <c r="B1633" s="1">
        <v>45803</v>
      </c>
      <c r="C1633" t="s">
        <v>91</v>
      </c>
      <c r="D1633" t="s">
        <v>73</v>
      </c>
      <c r="E1633" t="s">
        <v>92</v>
      </c>
      <c r="F1633" t="s">
        <v>61</v>
      </c>
      <c r="G1633" t="s">
        <v>25</v>
      </c>
      <c r="H1633" t="s">
        <v>26</v>
      </c>
      <c r="I1633" t="s">
        <v>88</v>
      </c>
      <c r="J1633">
        <v>6.5</v>
      </c>
      <c r="K1633">
        <v>12</v>
      </c>
      <c r="L1633" t="s">
        <v>28</v>
      </c>
      <c r="M1633">
        <v>2</v>
      </c>
      <c r="N1633">
        <v>4.3</v>
      </c>
      <c r="O1633">
        <v>320</v>
      </c>
      <c r="P1633">
        <v>2080</v>
      </c>
      <c r="Q1633" t="s">
        <v>44</v>
      </c>
      <c r="R1633">
        <v>5</v>
      </c>
      <c r="S1633" t="s">
        <v>30</v>
      </c>
      <c r="T1633" t="s">
        <v>31</v>
      </c>
      <c r="U1633" t="str">
        <f>TRIM(CLEAN(tbl_Operations[[#This Row],[Location]]))</f>
        <v>Chennai</v>
      </c>
      <c r="V1633" t="str">
        <f>TRIM(CLEAN(tbl_Operations[[#This Row],[Channel]]))</f>
        <v>Email</v>
      </c>
      <c r="W1633" t="str">
        <f t="shared" si="125"/>
        <v>Report Request</v>
      </c>
      <c r="X1633" t="str">
        <f t="shared" si="126"/>
        <v>Operations</v>
      </c>
      <c r="Y1633" t="str">
        <f t="shared" si="127"/>
        <v>Within SLA</v>
      </c>
      <c r="Z1633" t="str">
        <f t="shared" si="128"/>
        <v>Normal</v>
      </c>
      <c r="AA1633" t="str" cm="1">
        <f t="array" ref="AA1633">_xlfn.IFS(
J1633&lt;=K1633*0.5,"Excellent",
J1633&lt;=K1633,"Good",
J1633&lt;=K1633*1.5,"At Risk",
TRUE,"Critical"
)</f>
        <v>Good</v>
      </c>
      <c r="AB1633" t="str">
        <f t="shared" si="129"/>
        <v>Reworked</v>
      </c>
    </row>
    <row r="1634" spans="1:28" x14ac:dyDescent="0.3">
      <c r="A1634" t="s">
        <v>1716</v>
      </c>
      <c r="B1634" s="1">
        <v>45989</v>
      </c>
      <c r="C1634" t="s">
        <v>21</v>
      </c>
      <c r="D1634" t="s">
        <v>55</v>
      </c>
      <c r="E1634" t="s">
        <v>70</v>
      </c>
      <c r="F1634" t="s">
        <v>49</v>
      </c>
      <c r="G1634" t="s">
        <v>62</v>
      </c>
      <c r="H1634" t="s">
        <v>50</v>
      </c>
      <c r="I1634" t="s">
        <v>27</v>
      </c>
      <c r="J1634">
        <v>10.199999999999999</v>
      </c>
      <c r="K1634">
        <v>48</v>
      </c>
      <c r="L1634" t="s">
        <v>28</v>
      </c>
      <c r="M1634">
        <v>2</v>
      </c>
      <c r="N1634">
        <v>4.0999999999999996</v>
      </c>
      <c r="O1634">
        <v>400</v>
      </c>
      <c r="P1634">
        <v>4080</v>
      </c>
      <c r="Q1634" t="s">
        <v>67</v>
      </c>
      <c r="R1634">
        <v>11</v>
      </c>
      <c r="S1634" t="s">
        <v>52</v>
      </c>
      <c r="T1634" t="s">
        <v>45</v>
      </c>
      <c r="U1634" t="str">
        <f>TRIM(CLEAN(tbl_Operations[[#This Row],[Location]]))</f>
        <v>Hyderabad</v>
      </c>
      <c r="V1634" t="str">
        <f>TRIM(CLEAN(tbl_Operations[[#This Row],[Channel]]))</f>
        <v>Teams</v>
      </c>
      <c r="W1634" t="str">
        <f t="shared" si="125"/>
        <v>Data Correction</v>
      </c>
      <c r="X1634" t="str">
        <f t="shared" si="126"/>
        <v>Customer Support</v>
      </c>
      <c r="Y1634" t="str">
        <f t="shared" si="127"/>
        <v>Within SLA</v>
      </c>
      <c r="Z1634" t="str">
        <f t="shared" si="128"/>
        <v>Normal</v>
      </c>
      <c r="AA1634" t="str" cm="1">
        <f t="array" ref="AA1634">_xlfn.IFS(
J1634&lt;=K1634*0.5,"Excellent",
J1634&lt;=K1634,"Good",
J1634&lt;=K1634*1.5,"At Risk",
TRUE,"Critical"
)</f>
        <v>Excellent</v>
      </c>
      <c r="AB1634" t="str">
        <f t="shared" si="129"/>
        <v>Reworked</v>
      </c>
    </row>
    <row r="1635" spans="1:28" x14ac:dyDescent="0.3">
      <c r="A1635" t="s">
        <v>1717</v>
      </c>
      <c r="B1635" s="1">
        <v>45956</v>
      </c>
      <c r="C1635" t="s">
        <v>91</v>
      </c>
      <c r="D1635" t="s">
        <v>55</v>
      </c>
      <c r="E1635" t="s">
        <v>78</v>
      </c>
      <c r="F1635" t="s">
        <v>24</v>
      </c>
      <c r="G1635" t="s">
        <v>81</v>
      </c>
      <c r="H1635" t="s">
        <v>66</v>
      </c>
      <c r="I1635" t="s">
        <v>88</v>
      </c>
      <c r="J1635">
        <v>27.7</v>
      </c>
      <c r="K1635">
        <v>24</v>
      </c>
      <c r="L1635" t="s">
        <v>63</v>
      </c>
      <c r="M1635">
        <v>1</v>
      </c>
      <c r="N1635">
        <v>4.5</v>
      </c>
      <c r="O1635">
        <v>350</v>
      </c>
      <c r="P1635">
        <v>9695</v>
      </c>
      <c r="Q1635" t="s">
        <v>51</v>
      </c>
      <c r="R1635">
        <v>10</v>
      </c>
      <c r="S1635" t="s">
        <v>52</v>
      </c>
      <c r="T1635" t="s">
        <v>102</v>
      </c>
      <c r="U1635" t="str">
        <f>TRIM(CLEAN(tbl_Operations[[#This Row],[Location]]))</f>
        <v>Hyderabad</v>
      </c>
      <c r="V1635" t="str">
        <f>TRIM(CLEAN(tbl_Operations[[#This Row],[Channel]]))</f>
        <v>Phone</v>
      </c>
      <c r="W1635" t="str">
        <f t="shared" si="125"/>
        <v>Access Request</v>
      </c>
      <c r="X1635" t="str">
        <f t="shared" si="126"/>
        <v>Operations</v>
      </c>
      <c r="Y1635" t="str">
        <f t="shared" si="127"/>
        <v>SLA Breach</v>
      </c>
      <c r="Z1635" t="str">
        <f t="shared" si="128"/>
        <v>Normal</v>
      </c>
      <c r="AA1635" t="str" cm="1">
        <f t="array" ref="AA1635">_xlfn.IFS(
J1635&lt;=K1635*0.5,"Excellent",
J1635&lt;=K1635,"Good",
J1635&lt;=K1635*1.5,"At Risk",
TRUE,"Critical"
)</f>
        <v>At Risk</v>
      </c>
      <c r="AB1635" t="str">
        <f t="shared" si="129"/>
        <v>Reworked</v>
      </c>
    </row>
    <row r="1636" spans="1:28" x14ac:dyDescent="0.3">
      <c r="A1636" t="s">
        <v>1718</v>
      </c>
      <c r="B1636" s="1">
        <v>45921</v>
      </c>
      <c r="C1636" t="s">
        <v>33</v>
      </c>
      <c r="D1636" t="s">
        <v>47</v>
      </c>
      <c r="E1636" t="s">
        <v>5094</v>
      </c>
      <c r="F1636" t="s">
        <v>24</v>
      </c>
      <c r="G1636" t="s">
        <v>62</v>
      </c>
      <c r="H1636" t="s">
        <v>26</v>
      </c>
      <c r="I1636" t="s">
        <v>27</v>
      </c>
      <c r="J1636">
        <v>14.1</v>
      </c>
      <c r="K1636">
        <v>24</v>
      </c>
      <c r="L1636" t="s">
        <v>28</v>
      </c>
      <c r="M1636">
        <v>2</v>
      </c>
      <c r="N1636">
        <v>3.7</v>
      </c>
      <c r="O1636">
        <v>400</v>
      </c>
      <c r="P1636">
        <v>5640</v>
      </c>
      <c r="Q1636" t="s">
        <v>83</v>
      </c>
      <c r="R1636">
        <v>9</v>
      </c>
      <c r="S1636" t="s">
        <v>37</v>
      </c>
      <c r="T1636" t="s">
        <v>102</v>
      </c>
      <c r="U1636" t="str">
        <f>TRIM(CLEAN(tbl_Operations[[#This Row],[Location]]))</f>
        <v>Gurugram</v>
      </c>
      <c r="V1636" t="str">
        <f>TRIM(CLEAN(tbl_Operations[[#This Row],[Channel]]))</f>
        <v>Teams</v>
      </c>
      <c r="W1636" t="str">
        <f t="shared" si="125"/>
        <v>Unknown</v>
      </c>
      <c r="X1636" t="str">
        <f t="shared" si="126"/>
        <v>It</v>
      </c>
      <c r="Y1636" t="str">
        <f t="shared" si="127"/>
        <v>Within SLA</v>
      </c>
      <c r="Z1636" t="str">
        <f t="shared" si="128"/>
        <v>Normal</v>
      </c>
      <c r="AA1636" t="str" cm="1">
        <f t="array" ref="AA1636">_xlfn.IFS(
J1636&lt;=K1636*0.5,"Excellent",
J1636&lt;=K1636,"Good",
J1636&lt;=K1636*1.5,"At Risk",
TRUE,"Critical"
)</f>
        <v>Good</v>
      </c>
      <c r="AB1636" t="str">
        <f t="shared" si="129"/>
        <v>Reworked</v>
      </c>
    </row>
    <row r="1637" spans="1:28" x14ac:dyDescent="0.3">
      <c r="A1637" t="s">
        <v>1719</v>
      </c>
      <c r="B1637" s="1">
        <v>46003</v>
      </c>
      <c r="C1637" t="s">
        <v>54</v>
      </c>
      <c r="D1637" t="s">
        <v>34</v>
      </c>
      <c r="E1637" t="s">
        <v>74</v>
      </c>
      <c r="F1637" t="s">
        <v>61</v>
      </c>
      <c r="G1637" t="s">
        <v>42</v>
      </c>
      <c r="H1637" t="s">
        <v>43</v>
      </c>
      <c r="I1637" t="s">
        <v>27</v>
      </c>
      <c r="J1637">
        <v>1</v>
      </c>
      <c r="K1637">
        <v>12</v>
      </c>
      <c r="L1637" t="s">
        <v>28</v>
      </c>
      <c r="M1637">
        <v>1</v>
      </c>
      <c r="N1637">
        <v>5</v>
      </c>
      <c r="O1637">
        <v>280</v>
      </c>
      <c r="P1637">
        <v>280</v>
      </c>
      <c r="Q1637" t="s">
        <v>71</v>
      </c>
      <c r="R1637">
        <v>12</v>
      </c>
      <c r="S1637" t="s">
        <v>52</v>
      </c>
      <c r="T1637" t="s">
        <v>45</v>
      </c>
      <c r="U1637" t="str">
        <f>TRIM(CLEAN(tbl_Operations[[#This Row],[Location]]))</f>
        <v>Mumbai</v>
      </c>
      <c r="V1637" t="str">
        <f>TRIM(CLEAN(tbl_Operations[[#This Row],[Channel]]))</f>
        <v>Portal</v>
      </c>
      <c r="W1637" t="str">
        <f t="shared" si="125"/>
        <v>System Issue</v>
      </c>
      <c r="X1637" t="str">
        <f t="shared" si="126"/>
        <v>Hr</v>
      </c>
      <c r="Y1637" t="str">
        <f t="shared" si="127"/>
        <v>Within SLA</v>
      </c>
      <c r="Z1637" t="str">
        <f t="shared" si="128"/>
        <v>Normal</v>
      </c>
      <c r="AA1637" t="str" cm="1">
        <f t="array" ref="AA1637">_xlfn.IFS(
J1637&lt;=K1637*0.5,"Excellent",
J1637&lt;=K1637,"Good",
J1637&lt;=K1637*1.5,"At Risk",
TRUE,"Critical"
)</f>
        <v>Excellent</v>
      </c>
      <c r="AB1637" t="str">
        <f t="shared" si="129"/>
        <v>Reworked</v>
      </c>
    </row>
    <row r="1638" spans="1:28" x14ac:dyDescent="0.3">
      <c r="A1638" t="s">
        <v>1720</v>
      </c>
      <c r="B1638" s="1">
        <v>45775</v>
      </c>
      <c r="C1638" t="s">
        <v>21</v>
      </c>
      <c r="D1638" t="s">
        <v>47</v>
      </c>
      <c r="E1638" t="s">
        <v>56</v>
      </c>
      <c r="F1638" t="s">
        <v>24</v>
      </c>
      <c r="G1638" t="s">
        <v>62</v>
      </c>
      <c r="H1638" t="s">
        <v>66</v>
      </c>
      <c r="I1638" t="s">
        <v>27</v>
      </c>
      <c r="J1638">
        <v>7.5</v>
      </c>
      <c r="K1638">
        <v>24</v>
      </c>
      <c r="L1638" t="s">
        <v>28</v>
      </c>
      <c r="M1638">
        <v>0</v>
      </c>
      <c r="N1638">
        <v>4.3</v>
      </c>
      <c r="O1638">
        <v>320</v>
      </c>
      <c r="P1638">
        <v>2400</v>
      </c>
      <c r="Q1638" t="s">
        <v>89</v>
      </c>
      <c r="R1638">
        <v>4</v>
      </c>
      <c r="S1638" t="s">
        <v>30</v>
      </c>
      <c r="T1638" t="s">
        <v>31</v>
      </c>
      <c r="U1638" t="str">
        <f>TRIM(CLEAN(tbl_Operations[[#This Row],[Location]]))</f>
        <v>Gurugram</v>
      </c>
      <c r="V1638" t="str">
        <f>TRIM(CLEAN(tbl_Operations[[#This Row],[Channel]]))</f>
        <v>Teams</v>
      </c>
      <c r="W1638" t="str">
        <f t="shared" si="125"/>
        <v>Vendor Query</v>
      </c>
      <c r="X1638" t="str">
        <f t="shared" si="126"/>
        <v>Customer Support</v>
      </c>
      <c r="Y1638" t="str">
        <f t="shared" si="127"/>
        <v>Within SLA</v>
      </c>
      <c r="Z1638" t="str">
        <f t="shared" si="128"/>
        <v>Normal</v>
      </c>
      <c r="AA1638" t="str" cm="1">
        <f t="array" ref="AA1638">_xlfn.IFS(
J1638&lt;=K1638*0.5,"Excellent",
J1638&lt;=K1638,"Good",
J1638&lt;=K1638*1.5,"At Risk",
TRUE,"Critical"
)</f>
        <v>Excellent</v>
      </c>
      <c r="AB1638" t="str">
        <f t="shared" si="129"/>
        <v>No Rework</v>
      </c>
    </row>
    <row r="1639" spans="1:28" x14ac:dyDescent="0.3">
      <c r="A1639" t="s">
        <v>1721</v>
      </c>
      <c r="B1639" s="1">
        <v>45768</v>
      </c>
      <c r="C1639" t="s">
        <v>91</v>
      </c>
      <c r="D1639" t="s">
        <v>60</v>
      </c>
      <c r="E1639" t="s">
        <v>74</v>
      </c>
      <c r="F1639" t="s">
        <v>24</v>
      </c>
      <c r="G1639" t="s">
        <v>42</v>
      </c>
      <c r="H1639" t="s">
        <v>66</v>
      </c>
      <c r="I1639" t="s">
        <v>27</v>
      </c>
      <c r="J1639">
        <v>7.9</v>
      </c>
      <c r="K1639">
        <v>24</v>
      </c>
      <c r="L1639" t="s">
        <v>28</v>
      </c>
      <c r="M1639">
        <v>0</v>
      </c>
      <c r="N1639">
        <v>4.8</v>
      </c>
      <c r="O1639">
        <v>350</v>
      </c>
      <c r="P1639">
        <v>2765</v>
      </c>
      <c r="Q1639" t="s">
        <v>89</v>
      </c>
      <c r="R1639">
        <v>4</v>
      </c>
      <c r="S1639" t="s">
        <v>30</v>
      </c>
      <c r="T1639" t="s">
        <v>31</v>
      </c>
      <c r="U1639" t="str">
        <f>TRIM(CLEAN(tbl_Operations[[#This Row],[Location]]))</f>
        <v>Pune</v>
      </c>
      <c r="V1639" t="str">
        <f>TRIM(CLEAN(tbl_Operations[[#This Row],[Channel]]))</f>
        <v>Portal</v>
      </c>
      <c r="W1639" t="str">
        <f t="shared" si="125"/>
        <v>System Issue</v>
      </c>
      <c r="X1639" t="str">
        <f t="shared" si="126"/>
        <v>Operations</v>
      </c>
      <c r="Y1639" t="str">
        <f t="shared" si="127"/>
        <v>Within SLA</v>
      </c>
      <c r="Z1639" t="str">
        <f t="shared" si="128"/>
        <v>Normal</v>
      </c>
      <c r="AA1639" t="str" cm="1">
        <f t="array" ref="AA1639">_xlfn.IFS(
J1639&lt;=K1639*0.5,"Excellent",
J1639&lt;=K1639,"Good",
J1639&lt;=K1639*1.5,"At Risk",
TRUE,"Critical"
)</f>
        <v>Excellent</v>
      </c>
      <c r="AB1639" t="str">
        <f t="shared" si="129"/>
        <v>No Rework</v>
      </c>
    </row>
    <row r="1640" spans="1:28" x14ac:dyDescent="0.3">
      <c r="A1640" t="s">
        <v>1722</v>
      </c>
      <c r="B1640" s="1">
        <v>45936</v>
      </c>
      <c r="C1640" t="s">
        <v>77</v>
      </c>
      <c r="D1640" t="s">
        <v>55</v>
      </c>
      <c r="E1640" t="s">
        <v>92</v>
      </c>
      <c r="F1640" t="s">
        <v>49</v>
      </c>
      <c r="G1640" t="s">
        <v>81</v>
      </c>
      <c r="H1640" t="s">
        <v>66</v>
      </c>
      <c r="I1640" t="s">
        <v>27</v>
      </c>
      <c r="J1640">
        <v>8.8000000000000007</v>
      </c>
      <c r="K1640">
        <v>48</v>
      </c>
      <c r="L1640" t="s">
        <v>28</v>
      </c>
      <c r="M1640">
        <v>0</v>
      </c>
      <c r="N1640">
        <v>4.8</v>
      </c>
      <c r="O1640">
        <v>450</v>
      </c>
      <c r="P1640">
        <v>3960</v>
      </c>
      <c r="Q1640" t="s">
        <v>51</v>
      </c>
      <c r="R1640">
        <v>10</v>
      </c>
      <c r="S1640" t="s">
        <v>52</v>
      </c>
      <c r="T1640" t="s">
        <v>31</v>
      </c>
      <c r="U1640" t="str">
        <f>TRIM(CLEAN(tbl_Operations[[#This Row],[Location]]))</f>
        <v>Hyderabad</v>
      </c>
      <c r="V1640" t="str">
        <f>TRIM(CLEAN(tbl_Operations[[#This Row],[Channel]]))</f>
        <v>Phone</v>
      </c>
      <c r="W1640" t="str">
        <f t="shared" si="125"/>
        <v>Report Request</v>
      </c>
      <c r="X1640" t="str">
        <f t="shared" si="126"/>
        <v>Finance</v>
      </c>
      <c r="Y1640" t="str">
        <f t="shared" si="127"/>
        <v>Within SLA</v>
      </c>
      <c r="Z1640" t="str">
        <f t="shared" si="128"/>
        <v>Normal</v>
      </c>
      <c r="AA1640" t="str" cm="1">
        <f t="array" ref="AA1640">_xlfn.IFS(
J1640&lt;=K1640*0.5,"Excellent",
J1640&lt;=K1640,"Good",
J1640&lt;=K1640*1.5,"At Risk",
TRUE,"Critical"
)</f>
        <v>Excellent</v>
      </c>
      <c r="AB1640" t="str">
        <f t="shared" si="129"/>
        <v>No Rework</v>
      </c>
    </row>
    <row r="1641" spans="1:28" x14ac:dyDescent="0.3">
      <c r="A1641" t="s">
        <v>1723</v>
      </c>
      <c r="B1641" s="1">
        <v>45950</v>
      </c>
      <c r="C1641" t="s">
        <v>33</v>
      </c>
      <c r="D1641" t="s">
        <v>73</v>
      </c>
      <c r="E1641" t="s">
        <v>48</v>
      </c>
      <c r="F1641" t="s">
        <v>24</v>
      </c>
      <c r="G1641" t="s">
        <v>81</v>
      </c>
      <c r="H1641" t="s">
        <v>66</v>
      </c>
      <c r="I1641" t="s">
        <v>27</v>
      </c>
      <c r="J1641">
        <v>12.3</v>
      </c>
      <c r="K1641">
        <v>24</v>
      </c>
      <c r="L1641" t="s">
        <v>28</v>
      </c>
      <c r="M1641">
        <v>1</v>
      </c>
      <c r="N1641">
        <v>3.8</v>
      </c>
      <c r="O1641">
        <v>280</v>
      </c>
      <c r="P1641">
        <v>3444</v>
      </c>
      <c r="Q1641" t="s">
        <v>51</v>
      </c>
      <c r="R1641">
        <v>10</v>
      </c>
      <c r="S1641" t="s">
        <v>52</v>
      </c>
      <c r="T1641" t="s">
        <v>31</v>
      </c>
      <c r="U1641" t="str">
        <f>TRIM(CLEAN(tbl_Operations[[#This Row],[Location]]))</f>
        <v>Chennai</v>
      </c>
      <c r="V1641" t="str">
        <f>TRIM(CLEAN(tbl_Operations[[#This Row],[Channel]]))</f>
        <v>Phone</v>
      </c>
      <c r="W1641" t="str">
        <f t="shared" si="125"/>
        <v>Compliance Request</v>
      </c>
      <c r="X1641" t="str">
        <f t="shared" si="126"/>
        <v>It</v>
      </c>
      <c r="Y1641" t="str">
        <f t="shared" si="127"/>
        <v>Within SLA</v>
      </c>
      <c r="Z1641" t="str">
        <f t="shared" si="128"/>
        <v>Normal</v>
      </c>
      <c r="AA1641" t="str" cm="1">
        <f t="array" ref="AA1641">_xlfn.IFS(
J1641&lt;=K1641*0.5,"Excellent",
J1641&lt;=K1641,"Good",
J1641&lt;=K1641*1.5,"At Risk",
TRUE,"Critical"
)</f>
        <v>Good</v>
      </c>
      <c r="AB1641" t="str">
        <f t="shared" si="129"/>
        <v>Reworked</v>
      </c>
    </row>
    <row r="1642" spans="1:28" x14ac:dyDescent="0.3">
      <c r="A1642" t="s">
        <v>1724</v>
      </c>
      <c r="B1642" s="1">
        <v>45674</v>
      </c>
      <c r="C1642" t="s">
        <v>21</v>
      </c>
      <c r="D1642" t="s">
        <v>55</v>
      </c>
      <c r="E1642" t="s">
        <v>56</v>
      </c>
      <c r="F1642" t="s">
        <v>24</v>
      </c>
      <c r="G1642" t="s">
        <v>81</v>
      </c>
      <c r="H1642" t="s">
        <v>43</v>
      </c>
      <c r="I1642" t="s">
        <v>27</v>
      </c>
      <c r="J1642">
        <v>8.6999999999999993</v>
      </c>
      <c r="K1642">
        <v>24</v>
      </c>
      <c r="L1642" t="s">
        <v>28</v>
      </c>
      <c r="M1642">
        <v>1</v>
      </c>
      <c r="N1642">
        <v>4.5</v>
      </c>
      <c r="O1642">
        <v>400</v>
      </c>
      <c r="P1642">
        <v>3480</v>
      </c>
      <c r="Q1642" t="s">
        <v>64</v>
      </c>
      <c r="R1642">
        <v>1</v>
      </c>
      <c r="S1642" t="s">
        <v>58</v>
      </c>
      <c r="T1642" t="s">
        <v>45</v>
      </c>
      <c r="U1642" t="str">
        <f>TRIM(CLEAN(tbl_Operations[[#This Row],[Location]]))</f>
        <v>Hyderabad</v>
      </c>
      <c r="V1642" t="str">
        <f>TRIM(CLEAN(tbl_Operations[[#This Row],[Channel]]))</f>
        <v>Phone</v>
      </c>
      <c r="W1642" t="str">
        <f t="shared" si="125"/>
        <v>Vendor Query</v>
      </c>
      <c r="X1642" t="str">
        <f t="shared" si="126"/>
        <v>Customer Support</v>
      </c>
      <c r="Y1642" t="str">
        <f t="shared" si="127"/>
        <v>Within SLA</v>
      </c>
      <c r="Z1642" t="str">
        <f t="shared" si="128"/>
        <v>Normal</v>
      </c>
      <c r="AA1642" t="str" cm="1">
        <f t="array" ref="AA1642">_xlfn.IFS(
J1642&lt;=K1642*0.5,"Excellent",
J1642&lt;=K1642,"Good",
J1642&lt;=K1642*1.5,"At Risk",
TRUE,"Critical"
)</f>
        <v>Excellent</v>
      </c>
      <c r="AB1642" t="str">
        <f t="shared" si="129"/>
        <v>Reworked</v>
      </c>
    </row>
    <row r="1643" spans="1:28" x14ac:dyDescent="0.3">
      <c r="A1643" t="s">
        <v>1725</v>
      </c>
      <c r="B1643" s="1">
        <v>45696</v>
      </c>
      <c r="C1643" t="s">
        <v>91</v>
      </c>
      <c r="D1643" t="s">
        <v>73</v>
      </c>
      <c r="E1643" t="s">
        <v>35</v>
      </c>
      <c r="F1643" t="s">
        <v>49</v>
      </c>
      <c r="G1643" t="s">
        <v>25</v>
      </c>
      <c r="H1643" t="s">
        <v>43</v>
      </c>
      <c r="I1643" t="s">
        <v>27</v>
      </c>
      <c r="J1643">
        <v>18.7</v>
      </c>
      <c r="K1643">
        <v>48</v>
      </c>
      <c r="L1643" t="s">
        <v>28</v>
      </c>
      <c r="M1643">
        <v>1</v>
      </c>
      <c r="N1643">
        <v>4.4000000000000004</v>
      </c>
      <c r="O1643">
        <v>320</v>
      </c>
      <c r="P1643">
        <v>5984</v>
      </c>
      <c r="Q1643" t="s">
        <v>57</v>
      </c>
      <c r="R1643">
        <v>2</v>
      </c>
      <c r="S1643" t="s">
        <v>58</v>
      </c>
      <c r="T1643" t="s">
        <v>68</v>
      </c>
      <c r="U1643" t="str">
        <f>TRIM(CLEAN(tbl_Operations[[#This Row],[Location]]))</f>
        <v>Chennai</v>
      </c>
      <c r="V1643" t="str">
        <f>TRIM(CLEAN(tbl_Operations[[#This Row],[Channel]]))</f>
        <v>Email</v>
      </c>
      <c r="W1643" t="str">
        <f t="shared" si="125"/>
        <v>Employee Query</v>
      </c>
      <c r="X1643" t="str">
        <f t="shared" si="126"/>
        <v>Operations</v>
      </c>
      <c r="Y1643" t="str">
        <f t="shared" si="127"/>
        <v>Within SLA</v>
      </c>
      <c r="Z1643" t="str">
        <f t="shared" si="128"/>
        <v>Normal</v>
      </c>
      <c r="AA1643" t="str" cm="1">
        <f t="array" ref="AA1643">_xlfn.IFS(
J1643&lt;=K1643*0.5,"Excellent",
J1643&lt;=K1643,"Good",
J1643&lt;=K1643*1.5,"At Risk",
TRUE,"Critical"
)</f>
        <v>Excellent</v>
      </c>
      <c r="AB1643" t="str">
        <f t="shared" si="129"/>
        <v>Reworked</v>
      </c>
    </row>
    <row r="1644" spans="1:28" x14ac:dyDescent="0.3">
      <c r="A1644" t="s">
        <v>1726</v>
      </c>
      <c r="B1644" s="1">
        <v>45925</v>
      </c>
      <c r="C1644" t="s">
        <v>91</v>
      </c>
      <c r="D1644" t="s">
        <v>60</v>
      </c>
      <c r="E1644" t="s">
        <v>70</v>
      </c>
      <c r="F1644" t="s">
        <v>49</v>
      </c>
      <c r="G1644" t="s">
        <v>25</v>
      </c>
      <c r="H1644" t="s">
        <v>75</v>
      </c>
      <c r="I1644" t="s">
        <v>101</v>
      </c>
      <c r="J1644">
        <v>4.8</v>
      </c>
      <c r="K1644">
        <v>48</v>
      </c>
      <c r="L1644" t="s">
        <v>28</v>
      </c>
      <c r="M1644">
        <v>0</v>
      </c>
      <c r="N1644">
        <v>5</v>
      </c>
      <c r="O1644">
        <v>400</v>
      </c>
      <c r="P1644">
        <v>1920</v>
      </c>
      <c r="Q1644" t="s">
        <v>83</v>
      </c>
      <c r="R1644">
        <v>9</v>
      </c>
      <c r="S1644" t="s">
        <v>37</v>
      </c>
      <c r="T1644" t="s">
        <v>84</v>
      </c>
      <c r="U1644" t="str">
        <f>TRIM(CLEAN(tbl_Operations[[#This Row],[Location]]))</f>
        <v>Pune</v>
      </c>
      <c r="V1644" t="str">
        <f>TRIM(CLEAN(tbl_Operations[[#This Row],[Channel]]))</f>
        <v>Email</v>
      </c>
      <c r="W1644" t="str">
        <f t="shared" si="125"/>
        <v>Data Correction</v>
      </c>
      <c r="X1644" t="str">
        <f t="shared" si="126"/>
        <v>Operations</v>
      </c>
      <c r="Y1644" t="str">
        <f t="shared" si="127"/>
        <v>Within SLA</v>
      </c>
      <c r="Z1644" t="str">
        <f t="shared" si="128"/>
        <v>Normal</v>
      </c>
      <c r="AA1644" t="str" cm="1">
        <f t="array" ref="AA1644">_xlfn.IFS(
J1644&lt;=K1644*0.5,"Excellent",
J1644&lt;=K1644,"Good",
J1644&lt;=K1644*1.5,"At Risk",
TRUE,"Critical"
)</f>
        <v>Excellent</v>
      </c>
      <c r="AB1644" t="str">
        <f t="shared" si="129"/>
        <v>No Rework</v>
      </c>
    </row>
    <row r="1645" spans="1:28" x14ac:dyDescent="0.3">
      <c r="A1645" t="s">
        <v>1727</v>
      </c>
      <c r="B1645" s="1">
        <v>45783</v>
      </c>
      <c r="C1645" t="s">
        <v>95</v>
      </c>
      <c r="D1645" t="s">
        <v>60</v>
      </c>
      <c r="E1645" t="s">
        <v>48</v>
      </c>
      <c r="F1645" t="s">
        <v>61</v>
      </c>
      <c r="G1645" t="s">
        <v>42</v>
      </c>
      <c r="H1645" t="s">
        <v>75</v>
      </c>
      <c r="I1645" t="s">
        <v>27</v>
      </c>
      <c r="J1645">
        <v>3.9</v>
      </c>
      <c r="K1645">
        <v>12</v>
      </c>
      <c r="L1645" t="s">
        <v>28</v>
      </c>
      <c r="M1645">
        <v>0</v>
      </c>
      <c r="N1645">
        <v>5</v>
      </c>
      <c r="O1645">
        <v>450</v>
      </c>
      <c r="P1645">
        <v>1755</v>
      </c>
      <c r="Q1645" t="s">
        <v>44</v>
      </c>
      <c r="R1645">
        <v>5</v>
      </c>
      <c r="S1645" t="s">
        <v>30</v>
      </c>
      <c r="T1645" t="s">
        <v>38</v>
      </c>
      <c r="U1645" t="str">
        <f>TRIM(CLEAN(tbl_Operations[[#This Row],[Location]]))</f>
        <v>Pune</v>
      </c>
      <c r="V1645" t="str">
        <f>TRIM(CLEAN(tbl_Operations[[#This Row],[Channel]]))</f>
        <v>Portal</v>
      </c>
      <c r="W1645" t="str">
        <f t="shared" si="125"/>
        <v>Compliance Request</v>
      </c>
      <c r="X1645" t="str">
        <f t="shared" si="126"/>
        <v>Sales</v>
      </c>
      <c r="Y1645" t="str">
        <f t="shared" si="127"/>
        <v>Within SLA</v>
      </c>
      <c r="Z1645" t="str">
        <f t="shared" si="128"/>
        <v>Normal</v>
      </c>
      <c r="AA1645" t="str" cm="1">
        <f t="array" ref="AA1645">_xlfn.IFS(
J1645&lt;=K1645*0.5,"Excellent",
J1645&lt;=K1645,"Good",
J1645&lt;=K1645*1.5,"At Risk",
TRUE,"Critical"
)</f>
        <v>Excellent</v>
      </c>
      <c r="AB1645" t="str">
        <f t="shared" si="129"/>
        <v>No Rework</v>
      </c>
    </row>
    <row r="1646" spans="1:28" x14ac:dyDescent="0.3">
      <c r="A1646" t="s">
        <v>1728</v>
      </c>
      <c r="B1646" s="1">
        <v>45814</v>
      </c>
      <c r="C1646" t="s">
        <v>54</v>
      </c>
      <c r="D1646" t="s">
        <v>34</v>
      </c>
      <c r="E1646" t="s">
        <v>92</v>
      </c>
      <c r="F1646" t="s">
        <v>24</v>
      </c>
      <c r="G1646" t="s">
        <v>42</v>
      </c>
      <c r="H1646" t="s">
        <v>66</v>
      </c>
      <c r="I1646" t="s">
        <v>88</v>
      </c>
      <c r="J1646">
        <v>8.8000000000000007</v>
      </c>
      <c r="K1646">
        <v>24</v>
      </c>
      <c r="L1646" t="s">
        <v>28</v>
      </c>
      <c r="M1646">
        <v>1</v>
      </c>
      <c r="N1646">
        <v>4.5999999999999996</v>
      </c>
      <c r="O1646">
        <v>400</v>
      </c>
      <c r="P1646">
        <v>3520</v>
      </c>
      <c r="Q1646" t="s">
        <v>29</v>
      </c>
      <c r="R1646">
        <v>6</v>
      </c>
      <c r="S1646" t="s">
        <v>30</v>
      </c>
      <c r="T1646" t="s">
        <v>45</v>
      </c>
      <c r="U1646" t="str">
        <f>TRIM(CLEAN(tbl_Operations[[#This Row],[Location]]))</f>
        <v>Mumbai</v>
      </c>
      <c r="V1646" t="str">
        <f>TRIM(CLEAN(tbl_Operations[[#This Row],[Channel]]))</f>
        <v>Portal</v>
      </c>
      <c r="W1646" t="str">
        <f t="shared" si="125"/>
        <v>Report Request</v>
      </c>
      <c r="X1646" t="str">
        <f t="shared" si="126"/>
        <v>Hr</v>
      </c>
      <c r="Y1646" t="str">
        <f t="shared" si="127"/>
        <v>Within SLA</v>
      </c>
      <c r="Z1646" t="str">
        <f t="shared" si="128"/>
        <v>Normal</v>
      </c>
      <c r="AA1646" t="str" cm="1">
        <f t="array" ref="AA1646">_xlfn.IFS(
J1646&lt;=K1646*0.5,"Excellent",
J1646&lt;=K1646,"Good",
J1646&lt;=K1646*1.5,"At Risk",
TRUE,"Critical"
)</f>
        <v>Excellent</v>
      </c>
      <c r="AB1646" t="str">
        <f t="shared" si="129"/>
        <v>Reworked</v>
      </c>
    </row>
    <row r="1647" spans="1:28" x14ac:dyDescent="0.3">
      <c r="A1647" t="s">
        <v>1729</v>
      </c>
      <c r="B1647" s="1">
        <v>45681</v>
      </c>
      <c r="C1647" t="s">
        <v>95</v>
      </c>
      <c r="D1647" t="s">
        <v>73</v>
      </c>
      <c r="E1647" t="s">
        <v>74</v>
      </c>
      <c r="F1647" t="s">
        <v>24</v>
      </c>
      <c r="G1647" t="s">
        <v>42</v>
      </c>
      <c r="H1647" t="s">
        <v>66</v>
      </c>
      <c r="I1647" t="s">
        <v>101</v>
      </c>
      <c r="J1647">
        <v>5.4</v>
      </c>
      <c r="K1647">
        <v>24</v>
      </c>
      <c r="L1647" t="s">
        <v>28</v>
      </c>
      <c r="M1647">
        <v>1</v>
      </c>
      <c r="N1647">
        <v>4.5999999999999996</v>
      </c>
      <c r="O1647">
        <v>400</v>
      </c>
      <c r="P1647">
        <v>2160</v>
      </c>
      <c r="Q1647" t="s">
        <v>64</v>
      </c>
      <c r="R1647">
        <v>1</v>
      </c>
      <c r="S1647" t="s">
        <v>58</v>
      </c>
      <c r="T1647" t="s">
        <v>45</v>
      </c>
      <c r="U1647" t="str">
        <f>TRIM(CLEAN(tbl_Operations[[#This Row],[Location]]))</f>
        <v>Chennai</v>
      </c>
      <c r="V1647" t="str">
        <f>TRIM(CLEAN(tbl_Operations[[#This Row],[Channel]]))</f>
        <v>Portal</v>
      </c>
      <c r="W1647" t="str">
        <f t="shared" si="125"/>
        <v>System Issue</v>
      </c>
      <c r="X1647" t="str">
        <f t="shared" si="126"/>
        <v>Sales</v>
      </c>
      <c r="Y1647" t="str">
        <f t="shared" si="127"/>
        <v>Within SLA</v>
      </c>
      <c r="Z1647" t="str">
        <f t="shared" si="128"/>
        <v>Normal</v>
      </c>
      <c r="AA1647" t="str" cm="1">
        <f t="array" ref="AA1647">_xlfn.IFS(
J1647&lt;=K1647*0.5,"Excellent",
J1647&lt;=K1647,"Good",
J1647&lt;=K1647*1.5,"At Risk",
TRUE,"Critical"
)</f>
        <v>Excellent</v>
      </c>
      <c r="AB1647" t="str">
        <f t="shared" si="129"/>
        <v>Reworked</v>
      </c>
    </row>
    <row r="1648" spans="1:28" x14ac:dyDescent="0.3">
      <c r="A1648" t="s">
        <v>1730</v>
      </c>
      <c r="B1648" s="1">
        <v>45822</v>
      </c>
      <c r="C1648" t="s">
        <v>33</v>
      </c>
      <c r="D1648" t="s">
        <v>41</v>
      </c>
      <c r="E1648" t="s">
        <v>23</v>
      </c>
      <c r="F1648" t="s">
        <v>146</v>
      </c>
      <c r="G1648" t="s">
        <v>42</v>
      </c>
      <c r="H1648" t="s">
        <v>66</v>
      </c>
      <c r="I1648" t="s">
        <v>27</v>
      </c>
      <c r="J1648">
        <v>4.4000000000000004</v>
      </c>
      <c r="K1648">
        <v>4</v>
      </c>
      <c r="L1648" t="s">
        <v>63</v>
      </c>
      <c r="M1648">
        <v>0</v>
      </c>
      <c r="N1648">
        <v>5</v>
      </c>
      <c r="O1648">
        <v>350</v>
      </c>
      <c r="P1648">
        <v>1540</v>
      </c>
      <c r="Q1648" t="s">
        <v>29</v>
      </c>
      <c r="R1648">
        <v>6</v>
      </c>
      <c r="S1648" t="s">
        <v>30</v>
      </c>
      <c r="T1648" t="s">
        <v>68</v>
      </c>
      <c r="U1648" t="str">
        <f>TRIM(CLEAN(tbl_Operations[[#This Row],[Location]]))</f>
        <v>Bengaluru</v>
      </c>
      <c r="V1648" t="str">
        <f>TRIM(CLEAN(tbl_Operations[[#This Row],[Channel]]))</f>
        <v>Portal</v>
      </c>
      <c r="W1648" t="str">
        <f t="shared" si="125"/>
        <v>Invoice Query</v>
      </c>
      <c r="X1648" t="str">
        <f t="shared" si="126"/>
        <v>It</v>
      </c>
      <c r="Y1648" t="str">
        <f t="shared" si="127"/>
        <v>SLA Breach</v>
      </c>
      <c r="Z1648" t="str">
        <f t="shared" si="128"/>
        <v>Normal</v>
      </c>
      <c r="AA1648" t="str" cm="1">
        <f t="array" ref="AA1648">_xlfn.IFS(
J1648&lt;=K1648*0.5,"Excellent",
J1648&lt;=K1648,"Good",
J1648&lt;=K1648*1.5,"At Risk",
TRUE,"Critical"
)</f>
        <v>At Risk</v>
      </c>
      <c r="AB1648" t="str">
        <f t="shared" si="129"/>
        <v>No Rework</v>
      </c>
    </row>
    <row r="1649" spans="1:28" x14ac:dyDescent="0.3">
      <c r="A1649" t="s">
        <v>1731</v>
      </c>
      <c r="B1649" s="1">
        <v>45850</v>
      </c>
      <c r="C1649" t="s">
        <v>40</v>
      </c>
      <c r="D1649" t="s">
        <v>22</v>
      </c>
      <c r="E1649" t="s">
        <v>56</v>
      </c>
      <c r="F1649" t="s">
        <v>24</v>
      </c>
      <c r="G1649" t="s">
        <v>62</v>
      </c>
      <c r="H1649" t="s">
        <v>66</v>
      </c>
      <c r="I1649" t="s">
        <v>27</v>
      </c>
      <c r="J1649">
        <v>13.8</v>
      </c>
      <c r="K1649">
        <v>24</v>
      </c>
      <c r="L1649" t="s">
        <v>28</v>
      </c>
      <c r="M1649">
        <v>0</v>
      </c>
      <c r="N1649">
        <v>4.7</v>
      </c>
      <c r="O1649">
        <v>400</v>
      </c>
      <c r="P1649">
        <v>5520</v>
      </c>
      <c r="Q1649" t="s">
        <v>114</v>
      </c>
      <c r="R1649">
        <v>7</v>
      </c>
      <c r="S1649" t="s">
        <v>37</v>
      </c>
      <c r="T1649" t="s">
        <v>68</v>
      </c>
      <c r="U1649" t="str">
        <f>TRIM(CLEAN(tbl_Operations[[#This Row],[Location]]))</f>
        <v>Noida</v>
      </c>
      <c r="V1649" t="str">
        <f>TRIM(CLEAN(tbl_Operations[[#This Row],[Channel]]))</f>
        <v>Teams</v>
      </c>
      <c r="W1649" t="str">
        <f t="shared" si="125"/>
        <v>Vendor Query</v>
      </c>
      <c r="X1649" t="str">
        <f t="shared" si="126"/>
        <v>Procurement</v>
      </c>
      <c r="Y1649" t="str">
        <f t="shared" si="127"/>
        <v>Within SLA</v>
      </c>
      <c r="Z1649" t="str">
        <f t="shared" si="128"/>
        <v>Normal</v>
      </c>
      <c r="AA1649" t="str" cm="1">
        <f t="array" ref="AA1649">_xlfn.IFS(
J1649&lt;=K1649*0.5,"Excellent",
J1649&lt;=K1649,"Good",
J1649&lt;=K1649*1.5,"At Risk",
TRUE,"Critical"
)</f>
        <v>Good</v>
      </c>
      <c r="AB1649" t="str">
        <f t="shared" si="129"/>
        <v>No Rework</v>
      </c>
    </row>
    <row r="1650" spans="1:28" x14ac:dyDescent="0.3">
      <c r="A1650" t="s">
        <v>1732</v>
      </c>
      <c r="B1650" s="1">
        <v>45909</v>
      </c>
      <c r="C1650" t="s">
        <v>77</v>
      </c>
      <c r="D1650" t="s">
        <v>60</v>
      </c>
      <c r="E1650" t="s">
        <v>74</v>
      </c>
      <c r="F1650" t="s">
        <v>49</v>
      </c>
      <c r="G1650" t="s">
        <v>42</v>
      </c>
      <c r="H1650" t="s">
        <v>66</v>
      </c>
      <c r="I1650" t="s">
        <v>27</v>
      </c>
      <c r="J1650">
        <v>4.4000000000000004</v>
      </c>
      <c r="K1650">
        <v>48</v>
      </c>
      <c r="L1650" t="s">
        <v>28</v>
      </c>
      <c r="M1650">
        <v>1</v>
      </c>
      <c r="N1650">
        <v>5</v>
      </c>
      <c r="O1650">
        <v>400</v>
      </c>
      <c r="P1650">
        <v>1760</v>
      </c>
      <c r="Q1650" t="s">
        <v>83</v>
      </c>
      <c r="R1650">
        <v>9</v>
      </c>
      <c r="S1650" t="s">
        <v>37</v>
      </c>
      <c r="T1650" t="s">
        <v>38</v>
      </c>
      <c r="U1650" t="str">
        <f>TRIM(CLEAN(tbl_Operations[[#This Row],[Location]]))</f>
        <v>Pune</v>
      </c>
      <c r="V1650" t="str">
        <f>TRIM(CLEAN(tbl_Operations[[#This Row],[Channel]]))</f>
        <v>Portal</v>
      </c>
      <c r="W1650" t="str">
        <f t="shared" si="125"/>
        <v>System Issue</v>
      </c>
      <c r="X1650" t="str">
        <f t="shared" si="126"/>
        <v>Finance</v>
      </c>
      <c r="Y1650" t="str">
        <f t="shared" si="127"/>
        <v>Within SLA</v>
      </c>
      <c r="Z1650" t="str">
        <f t="shared" si="128"/>
        <v>Normal</v>
      </c>
      <c r="AA1650" t="str" cm="1">
        <f t="array" ref="AA1650">_xlfn.IFS(
J1650&lt;=K1650*0.5,"Excellent",
J1650&lt;=K1650,"Good",
J1650&lt;=K1650*1.5,"At Risk",
TRUE,"Critical"
)</f>
        <v>Excellent</v>
      </c>
      <c r="AB1650" t="str">
        <f t="shared" si="129"/>
        <v>Reworked</v>
      </c>
    </row>
    <row r="1651" spans="1:28" x14ac:dyDescent="0.3">
      <c r="A1651" t="s">
        <v>1733</v>
      </c>
      <c r="B1651" s="1">
        <v>45699</v>
      </c>
      <c r="C1651" t="s">
        <v>40</v>
      </c>
      <c r="D1651" t="s">
        <v>73</v>
      </c>
      <c r="E1651" t="s">
        <v>74</v>
      </c>
      <c r="F1651" t="s">
        <v>49</v>
      </c>
      <c r="G1651" t="s">
        <v>25</v>
      </c>
      <c r="H1651" t="s">
        <v>43</v>
      </c>
      <c r="I1651" t="s">
        <v>27</v>
      </c>
      <c r="J1651">
        <v>9.4</v>
      </c>
      <c r="K1651">
        <v>48</v>
      </c>
      <c r="L1651" t="s">
        <v>28</v>
      </c>
      <c r="M1651">
        <v>0</v>
      </c>
      <c r="N1651">
        <v>4.5999999999999996</v>
      </c>
      <c r="O1651">
        <v>280</v>
      </c>
      <c r="P1651">
        <v>2632</v>
      </c>
      <c r="Q1651" t="s">
        <v>57</v>
      </c>
      <c r="R1651">
        <v>2</v>
      </c>
      <c r="S1651" t="s">
        <v>58</v>
      </c>
      <c r="T1651" t="s">
        <v>38</v>
      </c>
      <c r="U1651" t="str">
        <f>TRIM(CLEAN(tbl_Operations[[#This Row],[Location]]))</f>
        <v>Chennai</v>
      </c>
      <c r="V1651" t="str">
        <f>TRIM(CLEAN(tbl_Operations[[#This Row],[Channel]]))</f>
        <v>Email</v>
      </c>
      <c r="W1651" t="str">
        <f t="shared" si="125"/>
        <v>System Issue</v>
      </c>
      <c r="X1651" t="str">
        <f t="shared" si="126"/>
        <v>Procurement</v>
      </c>
      <c r="Y1651" t="str">
        <f t="shared" si="127"/>
        <v>Within SLA</v>
      </c>
      <c r="Z1651" t="str">
        <f t="shared" si="128"/>
        <v>Normal</v>
      </c>
      <c r="AA1651" t="str" cm="1">
        <f t="array" ref="AA1651">_xlfn.IFS(
J1651&lt;=K1651*0.5,"Excellent",
J1651&lt;=K1651,"Good",
J1651&lt;=K1651*1.5,"At Risk",
TRUE,"Critical"
)</f>
        <v>Excellent</v>
      </c>
      <c r="AB1651" t="str">
        <f t="shared" si="129"/>
        <v>No Rework</v>
      </c>
    </row>
    <row r="1652" spans="1:28" x14ac:dyDescent="0.3">
      <c r="A1652" t="s">
        <v>1734</v>
      </c>
      <c r="B1652" s="1">
        <v>45863</v>
      </c>
      <c r="C1652" t="s">
        <v>95</v>
      </c>
      <c r="D1652" t="s">
        <v>73</v>
      </c>
      <c r="E1652" t="s">
        <v>70</v>
      </c>
      <c r="F1652" t="s">
        <v>61</v>
      </c>
      <c r="G1652" t="s">
        <v>62</v>
      </c>
      <c r="H1652" t="s">
        <v>50</v>
      </c>
      <c r="I1652" t="s">
        <v>27</v>
      </c>
      <c r="J1652">
        <v>4.0999999999999996</v>
      </c>
      <c r="K1652">
        <v>12</v>
      </c>
      <c r="L1652" t="s">
        <v>28</v>
      </c>
      <c r="M1652">
        <v>2</v>
      </c>
      <c r="N1652">
        <v>4</v>
      </c>
      <c r="O1652">
        <v>450</v>
      </c>
      <c r="P1652">
        <v>1845</v>
      </c>
      <c r="Q1652" t="s">
        <v>114</v>
      </c>
      <c r="R1652">
        <v>7</v>
      </c>
      <c r="S1652" t="s">
        <v>37</v>
      </c>
      <c r="T1652" t="s">
        <v>45</v>
      </c>
      <c r="U1652" t="str">
        <f>TRIM(CLEAN(tbl_Operations[[#This Row],[Location]]))</f>
        <v>Chennai</v>
      </c>
      <c r="V1652" t="str">
        <f>TRIM(CLEAN(tbl_Operations[[#This Row],[Channel]]))</f>
        <v>Teams</v>
      </c>
      <c r="W1652" t="str">
        <f t="shared" si="125"/>
        <v>Data Correction</v>
      </c>
      <c r="X1652" t="str">
        <f t="shared" si="126"/>
        <v>Sales</v>
      </c>
      <c r="Y1652" t="str">
        <f t="shared" si="127"/>
        <v>Within SLA</v>
      </c>
      <c r="Z1652" t="str">
        <f t="shared" si="128"/>
        <v>Normal</v>
      </c>
      <c r="AA1652" t="str" cm="1">
        <f t="array" ref="AA1652">_xlfn.IFS(
J1652&lt;=K1652*0.5,"Excellent",
J1652&lt;=K1652,"Good",
J1652&lt;=K1652*1.5,"At Risk",
TRUE,"Critical"
)</f>
        <v>Excellent</v>
      </c>
      <c r="AB1652" t="str">
        <f t="shared" si="129"/>
        <v>Reworked</v>
      </c>
    </row>
    <row r="1653" spans="1:28" x14ac:dyDescent="0.3">
      <c r="A1653" t="s">
        <v>1735</v>
      </c>
      <c r="B1653" s="1">
        <v>45846</v>
      </c>
      <c r="C1653" t="s">
        <v>33</v>
      </c>
      <c r="D1653" t="s">
        <v>73</v>
      </c>
      <c r="E1653" t="s">
        <v>23</v>
      </c>
      <c r="F1653" t="s">
        <v>49</v>
      </c>
      <c r="G1653" t="s">
        <v>42</v>
      </c>
      <c r="H1653" t="s">
        <v>75</v>
      </c>
      <c r="I1653" t="s">
        <v>27</v>
      </c>
      <c r="J1653">
        <v>37</v>
      </c>
      <c r="K1653">
        <v>48</v>
      </c>
      <c r="L1653" t="s">
        <v>28</v>
      </c>
      <c r="M1653">
        <v>0</v>
      </c>
      <c r="N1653">
        <v>4.0999999999999996</v>
      </c>
      <c r="O1653">
        <v>400</v>
      </c>
      <c r="P1653">
        <v>14800</v>
      </c>
      <c r="Q1653" t="s">
        <v>114</v>
      </c>
      <c r="R1653">
        <v>7</v>
      </c>
      <c r="S1653" t="s">
        <v>37</v>
      </c>
      <c r="T1653" t="s">
        <v>38</v>
      </c>
      <c r="U1653" t="str">
        <f>TRIM(CLEAN(tbl_Operations[[#This Row],[Location]]))</f>
        <v>Chennai</v>
      </c>
      <c r="V1653" t="str">
        <f>TRIM(CLEAN(tbl_Operations[[#This Row],[Channel]]))</f>
        <v>Portal</v>
      </c>
      <c r="W1653" t="str">
        <f t="shared" si="125"/>
        <v>Invoice Query</v>
      </c>
      <c r="X1653" t="str">
        <f t="shared" si="126"/>
        <v>It</v>
      </c>
      <c r="Y1653" t="str">
        <f t="shared" si="127"/>
        <v>Within SLA</v>
      </c>
      <c r="Z1653" t="str">
        <f t="shared" si="128"/>
        <v>Normal</v>
      </c>
      <c r="AA1653" t="str" cm="1">
        <f t="array" ref="AA1653">_xlfn.IFS(
J1653&lt;=K1653*0.5,"Excellent",
J1653&lt;=K1653,"Good",
J1653&lt;=K1653*1.5,"At Risk",
TRUE,"Critical"
)</f>
        <v>Good</v>
      </c>
      <c r="AB1653" t="str">
        <f t="shared" si="129"/>
        <v>No Rework</v>
      </c>
    </row>
    <row r="1654" spans="1:28" x14ac:dyDescent="0.3">
      <c r="A1654" t="s">
        <v>1736</v>
      </c>
      <c r="B1654" s="1">
        <v>45680</v>
      </c>
      <c r="C1654" t="s">
        <v>54</v>
      </c>
      <c r="D1654" t="s">
        <v>60</v>
      </c>
      <c r="E1654" t="s">
        <v>56</v>
      </c>
      <c r="F1654" t="s">
        <v>61</v>
      </c>
      <c r="G1654" t="s">
        <v>62</v>
      </c>
      <c r="H1654" t="s">
        <v>75</v>
      </c>
      <c r="I1654" t="s">
        <v>101</v>
      </c>
      <c r="J1654">
        <v>23.9</v>
      </c>
      <c r="K1654">
        <v>12</v>
      </c>
      <c r="L1654" t="s">
        <v>63</v>
      </c>
      <c r="M1654">
        <v>1</v>
      </c>
      <c r="N1654">
        <v>4.5</v>
      </c>
      <c r="O1654">
        <v>450</v>
      </c>
      <c r="P1654">
        <v>10755</v>
      </c>
      <c r="Q1654" t="s">
        <v>64</v>
      </c>
      <c r="R1654">
        <v>1</v>
      </c>
      <c r="S1654" t="s">
        <v>58</v>
      </c>
      <c r="T1654" t="s">
        <v>84</v>
      </c>
      <c r="U1654" t="str">
        <f>TRIM(CLEAN(tbl_Operations[[#This Row],[Location]]))</f>
        <v>Pune</v>
      </c>
      <c r="V1654" t="str">
        <f>TRIM(CLEAN(tbl_Operations[[#This Row],[Channel]]))</f>
        <v>Teams</v>
      </c>
      <c r="W1654" t="str">
        <f t="shared" si="125"/>
        <v>Vendor Query</v>
      </c>
      <c r="X1654" t="str">
        <f t="shared" si="126"/>
        <v>Hr</v>
      </c>
      <c r="Y1654" t="str">
        <f t="shared" si="127"/>
        <v>SLA Breach</v>
      </c>
      <c r="Z1654" t="str">
        <f t="shared" si="128"/>
        <v>Normal</v>
      </c>
      <c r="AA1654" t="str" cm="1">
        <f t="array" ref="AA1654">_xlfn.IFS(
J1654&lt;=K1654*0.5,"Excellent",
J1654&lt;=K1654,"Good",
J1654&lt;=K1654*1.5,"At Risk",
TRUE,"Critical"
)</f>
        <v>Critical</v>
      </c>
      <c r="AB1654" t="str">
        <f t="shared" si="129"/>
        <v>Reworked</v>
      </c>
    </row>
    <row r="1655" spans="1:28" x14ac:dyDescent="0.3">
      <c r="A1655" t="s">
        <v>1737</v>
      </c>
      <c r="B1655" s="1">
        <v>46000</v>
      </c>
      <c r="C1655" t="s">
        <v>40</v>
      </c>
      <c r="D1655" t="s">
        <v>34</v>
      </c>
      <c r="E1655" t="s">
        <v>35</v>
      </c>
      <c r="F1655" t="s">
        <v>49</v>
      </c>
      <c r="G1655" t="s">
        <v>25</v>
      </c>
      <c r="H1655" t="s">
        <v>43</v>
      </c>
      <c r="I1655" t="s">
        <v>88</v>
      </c>
      <c r="J1655">
        <v>20.7</v>
      </c>
      <c r="K1655">
        <v>48</v>
      </c>
      <c r="L1655" t="s">
        <v>28</v>
      </c>
      <c r="M1655">
        <v>1</v>
      </c>
      <c r="N1655">
        <v>4.4000000000000004</v>
      </c>
      <c r="O1655">
        <v>450</v>
      </c>
      <c r="P1655">
        <v>9315</v>
      </c>
      <c r="Q1655" t="s">
        <v>71</v>
      </c>
      <c r="R1655">
        <v>12</v>
      </c>
      <c r="S1655" t="s">
        <v>52</v>
      </c>
      <c r="T1655" t="s">
        <v>38</v>
      </c>
      <c r="U1655" t="str">
        <f>TRIM(CLEAN(tbl_Operations[[#This Row],[Location]]))</f>
        <v>Mumbai</v>
      </c>
      <c r="V1655" t="str">
        <f>TRIM(CLEAN(tbl_Operations[[#This Row],[Channel]]))</f>
        <v>Email</v>
      </c>
      <c r="W1655" t="str">
        <f t="shared" si="125"/>
        <v>Employee Query</v>
      </c>
      <c r="X1655" t="str">
        <f t="shared" si="126"/>
        <v>Procurement</v>
      </c>
      <c r="Y1655" t="str">
        <f t="shared" si="127"/>
        <v>Within SLA</v>
      </c>
      <c r="Z1655" t="str">
        <f t="shared" si="128"/>
        <v>Normal</v>
      </c>
      <c r="AA1655" t="str" cm="1">
        <f t="array" ref="AA1655">_xlfn.IFS(
J1655&lt;=K1655*0.5,"Excellent",
J1655&lt;=K1655,"Good",
J1655&lt;=K1655*1.5,"At Risk",
TRUE,"Critical"
)</f>
        <v>Excellent</v>
      </c>
      <c r="AB1655" t="str">
        <f t="shared" si="129"/>
        <v>Reworked</v>
      </c>
    </row>
    <row r="1656" spans="1:28" x14ac:dyDescent="0.3">
      <c r="A1656" t="s">
        <v>1738</v>
      </c>
      <c r="B1656" s="1">
        <v>45764</v>
      </c>
      <c r="C1656" t="s">
        <v>40</v>
      </c>
      <c r="D1656" t="s">
        <v>55</v>
      </c>
      <c r="E1656" t="s">
        <v>70</v>
      </c>
      <c r="F1656" t="s">
        <v>24</v>
      </c>
      <c r="G1656" t="s">
        <v>42</v>
      </c>
      <c r="H1656" t="s">
        <v>66</v>
      </c>
      <c r="I1656" t="s">
        <v>27</v>
      </c>
      <c r="J1656">
        <v>31.3</v>
      </c>
      <c r="K1656">
        <v>24</v>
      </c>
      <c r="L1656" t="s">
        <v>63</v>
      </c>
      <c r="M1656">
        <v>0</v>
      </c>
      <c r="N1656">
        <v>4.5</v>
      </c>
      <c r="O1656">
        <v>350</v>
      </c>
      <c r="P1656">
        <v>10955</v>
      </c>
      <c r="Q1656" t="s">
        <v>89</v>
      </c>
      <c r="R1656">
        <v>4</v>
      </c>
      <c r="S1656" t="s">
        <v>30</v>
      </c>
      <c r="T1656" t="s">
        <v>84</v>
      </c>
      <c r="U1656" t="str">
        <f>TRIM(CLEAN(tbl_Operations[[#This Row],[Location]]))</f>
        <v>Hyderabad</v>
      </c>
      <c r="V1656" t="str">
        <f>TRIM(CLEAN(tbl_Operations[[#This Row],[Channel]]))</f>
        <v>Portal</v>
      </c>
      <c r="W1656" t="str">
        <f t="shared" si="125"/>
        <v>Data Correction</v>
      </c>
      <c r="X1656" t="str">
        <f t="shared" si="126"/>
        <v>Procurement</v>
      </c>
      <c r="Y1656" t="str">
        <f t="shared" si="127"/>
        <v>SLA Breach</v>
      </c>
      <c r="Z1656" t="str">
        <f t="shared" si="128"/>
        <v>Normal</v>
      </c>
      <c r="AA1656" t="str" cm="1">
        <f t="array" ref="AA1656">_xlfn.IFS(
J1656&lt;=K1656*0.5,"Excellent",
J1656&lt;=K1656,"Good",
J1656&lt;=K1656*1.5,"At Risk",
TRUE,"Critical"
)</f>
        <v>At Risk</v>
      </c>
      <c r="AB1656" t="str">
        <f t="shared" si="129"/>
        <v>No Rework</v>
      </c>
    </row>
    <row r="1657" spans="1:28" x14ac:dyDescent="0.3">
      <c r="A1657" t="s">
        <v>1739</v>
      </c>
      <c r="B1657" s="1">
        <v>45709</v>
      </c>
      <c r="C1657" t="s">
        <v>77</v>
      </c>
      <c r="D1657" t="s">
        <v>41</v>
      </c>
      <c r="E1657" t="s">
        <v>70</v>
      </c>
      <c r="F1657" t="s">
        <v>61</v>
      </c>
      <c r="G1657" t="s">
        <v>42</v>
      </c>
      <c r="H1657" t="s">
        <v>66</v>
      </c>
      <c r="I1657" t="s">
        <v>27</v>
      </c>
      <c r="J1657">
        <v>9</v>
      </c>
      <c r="K1657">
        <v>12</v>
      </c>
      <c r="L1657" t="s">
        <v>28</v>
      </c>
      <c r="M1657">
        <v>2</v>
      </c>
      <c r="N1657">
        <v>4.5</v>
      </c>
      <c r="O1657">
        <v>280</v>
      </c>
      <c r="P1657">
        <v>2520</v>
      </c>
      <c r="Q1657" t="s">
        <v>57</v>
      </c>
      <c r="R1657">
        <v>2</v>
      </c>
      <c r="S1657" t="s">
        <v>58</v>
      </c>
      <c r="T1657" t="s">
        <v>45</v>
      </c>
      <c r="U1657" t="str">
        <f>TRIM(CLEAN(tbl_Operations[[#This Row],[Location]]))</f>
        <v>Bengaluru</v>
      </c>
      <c r="V1657" t="str">
        <f>TRIM(CLEAN(tbl_Operations[[#This Row],[Channel]]))</f>
        <v>Portal</v>
      </c>
      <c r="W1657" t="str">
        <f t="shared" si="125"/>
        <v>Data Correction</v>
      </c>
      <c r="X1657" t="str">
        <f t="shared" si="126"/>
        <v>Finance</v>
      </c>
      <c r="Y1657" t="str">
        <f t="shared" si="127"/>
        <v>Within SLA</v>
      </c>
      <c r="Z1657" t="str">
        <f t="shared" si="128"/>
        <v>Normal</v>
      </c>
      <c r="AA1657" t="str" cm="1">
        <f t="array" ref="AA1657">_xlfn.IFS(
J1657&lt;=K1657*0.5,"Excellent",
J1657&lt;=K1657,"Good",
J1657&lt;=K1657*1.5,"At Risk",
TRUE,"Critical"
)</f>
        <v>Good</v>
      </c>
      <c r="AB1657" t="str">
        <f t="shared" si="129"/>
        <v>Reworked</v>
      </c>
    </row>
    <row r="1658" spans="1:28" x14ac:dyDescent="0.3">
      <c r="A1658" t="s">
        <v>1740</v>
      </c>
      <c r="B1658" s="1">
        <v>45921</v>
      </c>
      <c r="C1658" t="s">
        <v>40</v>
      </c>
      <c r="D1658" t="s">
        <v>47</v>
      </c>
      <c r="E1658" t="s">
        <v>70</v>
      </c>
      <c r="F1658" t="s">
        <v>49</v>
      </c>
      <c r="G1658" t="s">
        <v>25</v>
      </c>
      <c r="H1658" t="s">
        <v>66</v>
      </c>
      <c r="I1658" t="s">
        <v>27</v>
      </c>
      <c r="J1658">
        <v>14</v>
      </c>
      <c r="K1658">
        <v>48</v>
      </c>
      <c r="L1658" t="s">
        <v>28</v>
      </c>
      <c r="M1658">
        <v>1</v>
      </c>
      <c r="N1658">
        <v>4.5</v>
      </c>
      <c r="O1658">
        <v>320</v>
      </c>
      <c r="P1658">
        <v>4480</v>
      </c>
      <c r="Q1658" t="s">
        <v>83</v>
      </c>
      <c r="R1658">
        <v>9</v>
      </c>
      <c r="S1658" t="s">
        <v>37</v>
      </c>
      <c r="T1658" t="s">
        <v>102</v>
      </c>
      <c r="U1658" t="str">
        <f>TRIM(CLEAN(tbl_Operations[[#This Row],[Location]]))</f>
        <v>Gurugram</v>
      </c>
      <c r="V1658" t="str">
        <f>TRIM(CLEAN(tbl_Operations[[#This Row],[Channel]]))</f>
        <v>Email</v>
      </c>
      <c r="W1658" t="str">
        <f t="shared" si="125"/>
        <v>Data Correction</v>
      </c>
      <c r="X1658" t="str">
        <f t="shared" si="126"/>
        <v>Procurement</v>
      </c>
      <c r="Y1658" t="str">
        <f t="shared" si="127"/>
        <v>Within SLA</v>
      </c>
      <c r="Z1658" t="str">
        <f t="shared" si="128"/>
        <v>Normal</v>
      </c>
      <c r="AA1658" t="str" cm="1">
        <f t="array" ref="AA1658">_xlfn.IFS(
J1658&lt;=K1658*0.5,"Excellent",
J1658&lt;=K1658,"Good",
J1658&lt;=K1658*1.5,"At Risk",
TRUE,"Critical"
)</f>
        <v>Excellent</v>
      </c>
      <c r="AB1658" t="str">
        <f t="shared" si="129"/>
        <v>Reworked</v>
      </c>
    </row>
    <row r="1659" spans="1:28" x14ac:dyDescent="0.3">
      <c r="A1659" t="s">
        <v>1741</v>
      </c>
      <c r="B1659" s="1">
        <v>45769</v>
      </c>
      <c r="C1659" t="s">
        <v>40</v>
      </c>
      <c r="D1659" t="s">
        <v>41</v>
      </c>
      <c r="E1659" t="s">
        <v>92</v>
      </c>
      <c r="F1659" t="s">
        <v>49</v>
      </c>
      <c r="G1659" t="s">
        <v>25</v>
      </c>
      <c r="H1659" t="s">
        <v>50</v>
      </c>
      <c r="I1659" t="s">
        <v>27</v>
      </c>
      <c r="J1659">
        <v>20.399999999999999</v>
      </c>
      <c r="K1659">
        <v>48</v>
      </c>
      <c r="L1659" t="s">
        <v>28</v>
      </c>
      <c r="M1659">
        <v>0</v>
      </c>
      <c r="N1659">
        <v>4.9000000000000004</v>
      </c>
      <c r="O1659">
        <v>450</v>
      </c>
      <c r="P1659">
        <v>9180</v>
      </c>
      <c r="Q1659" t="s">
        <v>89</v>
      </c>
      <c r="R1659">
        <v>4</v>
      </c>
      <c r="S1659" t="s">
        <v>30</v>
      </c>
      <c r="T1659" t="s">
        <v>38</v>
      </c>
      <c r="U1659" t="str">
        <f>TRIM(CLEAN(tbl_Operations[[#This Row],[Location]]))</f>
        <v>Bengaluru</v>
      </c>
      <c r="V1659" t="str">
        <f>TRIM(CLEAN(tbl_Operations[[#This Row],[Channel]]))</f>
        <v>Email</v>
      </c>
      <c r="W1659" t="str">
        <f t="shared" si="125"/>
        <v>Report Request</v>
      </c>
      <c r="X1659" t="str">
        <f t="shared" si="126"/>
        <v>Procurement</v>
      </c>
      <c r="Y1659" t="str">
        <f t="shared" si="127"/>
        <v>Within SLA</v>
      </c>
      <c r="Z1659" t="str">
        <f t="shared" si="128"/>
        <v>Normal</v>
      </c>
      <c r="AA1659" t="str" cm="1">
        <f t="array" ref="AA1659">_xlfn.IFS(
J1659&lt;=K1659*0.5,"Excellent",
J1659&lt;=K1659,"Good",
J1659&lt;=K1659*1.5,"At Risk",
TRUE,"Critical"
)</f>
        <v>Excellent</v>
      </c>
      <c r="AB1659" t="str">
        <f t="shared" si="129"/>
        <v>No Rework</v>
      </c>
    </row>
    <row r="1660" spans="1:28" x14ac:dyDescent="0.3">
      <c r="A1660" t="s">
        <v>1742</v>
      </c>
      <c r="B1660" s="1">
        <v>45756</v>
      </c>
      <c r="C1660" t="s">
        <v>54</v>
      </c>
      <c r="D1660" t="s">
        <v>22</v>
      </c>
      <c r="E1660" t="s">
        <v>56</v>
      </c>
      <c r="F1660" t="s">
        <v>49</v>
      </c>
      <c r="G1660" t="s">
        <v>25</v>
      </c>
      <c r="H1660" t="s">
        <v>75</v>
      </c>
      <c r="I1660" t="s">
        <v>27</v>
      </c>
      <c r="J1660">
        <v>4.5</v>
      </c>
      <c r="K1660">
        <v>48</v>
      </c>
      <c r="L1660" t="s">
        <v>28</v>
      </c>
      <c r="M1660">
        <v>1</v>
      </c>
      <c r="N1660">
        <v>4.5999999999999996</v>
      </c>
      <c r="O1660">
        <v>450</v>
      </c>
      <c r="P1660">
        <v>2025</v>
      </c>
      <c r="Q1660" t="s">
        <v>89</v>
      </c>
      <c r="R1660">
        <v>4</v>
      </c>
      <c r="S1660" t="s">
        <v>30</v>
      </c>
      <c r="T1660" t="s">
        <v>86</v>
      </c>
      <c r="U1660" t="str">
        <f>TRIM(CLEAN(tbl_Operations[[#This Row],[Location]]))</f>
        <v>Noida</v>
      </c>
      <c r="V1660" t="str">
        <f>TRIM(CLEAN(tbl_Operations[[#This Row],[Channel]]))</f>
        <v>Email</v>
      </c>
      <c r="W1660" t="str">
        <f t="shared" si="125"/>
        <v>Vendor Query</v>
      </c>
      <c r="X1660" t="str">
        <f t="shared" si="126"/>
        <v>Hr</v>
      </c>
      <c r="Y1660" t="str">
        <f t="shared" si="127"/>
        <v>Within SLA</v>
      </c>
      <c r="Z1660" t="str">
        <f t="shared" si="128"/>
        <v>Normal</v>
      </c>
      <c r="AA1660" t="str" cm="1">
        <f t="array" ref="AA1660">_xlfn.IFS(
J1660&lt;=K1660*0.5,"Excellent",
J1660&lt;=K1660,"Good",
J1660&lt;=K1660*1.5,"At Risk",
TRUE,"Critical"
)</f>
        <v>Excellent</v>
      </c>
      <c r="AB1660" t="str">
        <f t="shared" si="129"/>
        <v>Reworked</v>
      </c>
    </row>
    <row r="1661" spans="1:28" x14ac:dyDescent="0.3">
      <c r="A1661" t="s">
        <v>1743</v>
      </c>
      <c r="B1661" s="1">
        <v>45827</v>
      </c>
      <c r="C1661" t="s">
        <v>95</v>
      </c>
      <c r="D1661" t="s">
        <v>41</v>
      </c>
      <c r="E1661" t="s">
        <v>74</v>
      </c>
      <c r="F1661" t="s">
        <v>61</v>
      </c>
      <c r="G1661" t="s">
        <v>42</v>
      </c>
      <c r="H1661" t="s">
        <v>66</v>
      </c>
      <c r="I1661" t="s">
        <v>27</v>
      </c>
      <c r="J1661">
        <v>9</v>
      </c>
      <c r="K1661">
        <v>12</v>
      </c>
      <c r="L1661" t="s">
        <v>28</v>
      </c>
      <c r="M1661">
        <v>0</v>
      </c>
      <c r="N1661">
        <v>5</v>
      </c>
      <c r="O1661">
        <v>400</v>
      </c>
      <c r="P1661">
        <v>3600</v>
      </c>
      <c r="Q1661" t="s">
        <v>29</v>
      </c>
      <c r="R1661">
        <v>6</v>
      </c>
      <c r="S1661" t="s">
        <v>30</v>
      </c>
      <c r="T1661" t="s">
        <v>84</v>
      </c>
      <c r="U1661" t="str">
        <f>TRIM(CLEAN(tbl_Operations[[#This Row],[Location]]))</f>
        <v>Bengaluru</v>
      </c>
      <c r="V1661" t="str">
        <f>TRIM(CLEAN(tbl_Operations[[#This Row],[Channel]]))</f>
        <v>Portal</v>
      </c>
      <c r="W1661" t="str">
        <f t="shared" si="125"/>
        <v>System Issue</v>
      </c>
      <c r="X1661" t="str">
        <f t="shared" si="126"/>
        <v>Sales</v>
      </c>
      <c r="Y1661" t="str">
        <f t="shared" si="127"/>
        <v>Within SLA</v>
      </c>
      <c r="Z1661" t="str">
        <f t="shared" si="128"/>
        <v>Normal</v>
      </c>
      <c r="AA1661" t="str" cm="1">
        <f t="array" ref="AA1661">_xlfn.IFS(
J1661&lt;=K1661*0.5,"Excellent",
J1661&lt;=K1661,"Good",
J1661&lt;=K1661*1.5,"At Risk",
TRUE,"Critical"
)</f>
        <v>Good</v>
      </c>
      <c r="AB1661" t="str">
        <f t="shared" si="129"/>
        <v>No Rework</v>
      </c>
    </row>
    <row r="1662" spans="1:28" x14ac:dyDescent="0.3">
      <c r="A1662" t="s">
        <v>1744</v>
      </c>
      <c r="B1662" s="1">
        <v>45884</v>
      </c>
      <c r="C1662" t="s">
        <v>40</v>
      </c>
      <c r="D1662" t="s">
        <v>41</v>
      </c>
      <c r="E1662" t="s">
        <v>56</v>
      </c>
      <c r="F1662" t="s">
        <v>24</v>
      </c>
      <c r="G1662" t="s">
        <v>25</v>
      </c>
      <c r="H1662" t="s">
        <v>75</v>
      </c>
      <c r="I1662" t="s">
        <v>27</v>
      </c>
      <c r="J1662">
        <v>32.5</v>
      </c>
      <c r="K1662">
        <v>24</v>
      </c>
      <c r="L1662" t="s">
        <v>63</v>
      </c>
      <c r="M1662">
        <v>1</v>
      </c>
      <c r="N1662">
        <v>3.4</v>
      </c>
      <c r="O1662">
        <v>400</v>
      </c>
      <c r="P1662">
        <v>13000</v>
      </c>
      <c r="Q1662" t="s">
        <v>36</v>
      </c>
      <c r="R1662">
        <v>8</v>
      </c>
      <c r="S1662" t="s">
        <v>37</v>
      </c>
      <c r="T1662" t="s">
        <v>45</v>
      </c>
      <c r="U1662" t="str">
        <f>TRIM(CLEAN(tbl_Operations[[#This Row],[Location]]))</f>
        <v>Bengaluru</v>
      </c>
      <c r="V1662" t="str">
        <f>TRIM(CLEAN(tbl_Operations[[#This Row],[Channel]]))</f>
        <v>Email</v>
      </c>
      <c r="W1662" t="str">
        <f t="shared" si="125"/>
        <v>Vendor Query</v>
      </c>
      <c r="X1662" t="str">
        <f t="shared" si="126"/>
        <v>Procurement</v>
      </c>
      <c r="Y1662" t="str">
        <f t="shared" si="127"/>
        <v>SLA Breach</v>
      </c>
      <c r="Z1662" t="str">
        <f t="shared" si="128"/>
        <v>Normal</v>
      </c>
      <c r="AA1662" t="str" cm="1">
        <f t="array" ref="AA1662">_xlfn.IFS(
J1662&lt;=K1662*0.5,"Excellent",
J1662&lt;=K1662,"Good",
J1662&lt;=K1662*1.5,"At Risk",
TRUE,"Critical"
)</f>
        <v>At Risk</v>
      </c>
      <c r="AB1662" t="str">
        <f t="shared" si="129"/>
        <v>Reworked</v>
      </c>
    </row>
    <row r="1663" spans="1:28" x14ac:dyDescent="0.3">
      <c r="A1663" t="s">
        <v>1745</v>
      </c>
      <c r="B1663" s="1">
        <v>45769</v>
      </c>
      <c r="C1663" t="s">
        <v>33</v>
      </c>
      <c r="D1663" t="s">
        <v>55</v>
      </c>
      <c r="E1663" t="s">
        <v>23</v>
      </c>
      <c r="F1663" t="s">
        <v>146</v>
      </c>
      <c r="G1663" t="s">
        <v>25</v>
      </c>
      <c r="H1663" t="s">
        <v>66</v>
      </c>
      <c r="I1663" t="s">
        <v>27</v>
      </c>
      <c r="J1663">
        <v>22.8</v>
      </c>
      <c r="K1663">
        <v>4</v>
      </c>
      <c r="L1663" t="s">
        <v>63</v>
      </c>
      <c r="M1663">
        <v>0</v>
      </c>
      <c r="N1663">
        <v>4.4000000000000004</v>
      </c>
      <c r="O1663">
        <v>450</v>
      </c>
      <c r="P1663">
        <v>10260</v>
      </c>
      <c r="Q1663" t="s">
        <v>89</v>
      </c>
      <c r="R1663">
        <v>4</v>
      </c>
      <c r="S1663" t="s">
        <v>30</v>
      </c>
      <c r="T1663" t="s">
        <v>38</v>
      </c>
      <c r="U1663" t="str">
        <f>TRIM(CLEAN(tbl_Operations[[#This Row],[Location]]))</f>
        <v>Hyderabad</v>
      </c>
      <c r="V1663" t="str">
        <f>TRIM(CLEAN(tbl_Operations[[#This Row],[Channel]]))</f>
        <v>Email</v>
      </c>
      <c r="W1663" t="str">
        <f t="shared" si="125"/>
        <v>Invoice Query</v>
      </c>
      <c r="X1663" t="str">
        <f t="shared" si="126"/>
        <v>It</v>
      </c>
      <c r="Y1663" t="str">
        <f t="shared" si="127"/>
        <v>SLA Breach</v>
      </c>
      <c r="Z1663" t="str">
        <f t="shared" si="128"/>
        <v>Critical Risk</v>
      </c>
      <c r="AA1663" t="str" cm="1">
        <f t="array" ref="AA1663">_xlfn.IFS(
J1663&lt;=K1663*0.5,"Excellent",
J1663&lt;=K1663,"Good",
J1663&lt;=K1663*1.5,"At Risk",
TRUE,"Critical"
)</f>
        <v>Critical</v>
      </c>
      <c r="AB1663" t="str">
        <f t="shared" si="129"/>
        <v>No Rework</v>
      </c>
    </row>
    <row r="1664" spans="1:28" x14ac:dyDescent="0.3">
      <c r="A1664" t="s">
        <v>1746</v>
      </c>
      <c r="B1664" s="1">
        <v>45962</v>
      </c>
      <c r="C1664" t="s">
        <v>40</v>
      </c>
      <c r="D1664" t="s">
        <v>60</v>
      </c>
      <c r="E1664" t="s">
        <v>35</v>
      </c>
      <c r="F1664" t="s">
        <v>146</v>
      </c>
      <c r="G1664" t="s">
        <v>62</v>
      </c>
      <c r="H1664" t="s">
        <v>66</v>
      </c>
      <c r="I1664" t="s">
        <v>27</v>
      </c>
      <c r="J1664">
        <v>11.2</v>
      </c>
      <c r="K1664">
        <v>4</v>
      </c>
      <c r="L1664" t="s">
        <v>63</v>
      </c>
      <c r="M1664">
        <v>0</v>
      </c>
      <c r="N1664">
        <v>4.9000000000000004</v>
      </c>
      <c r="O1664">
        <v>450</v>
      </c>
      <c r="P1664">
        <v>5040</v>
      </c>
      <c r="Q1664" t="s">
        <v>67</v>
      </c>
      <c r="R1664">
        <v>11</v>
      </c>
      <c r="S1664" t="s">
        <v>52</v>
      </c>
      <c r="T1664" t="s">
        <v>68</v>
      </c>
      <c r="U1664" t="str">
        <f>TRIM(CLEAN(tbl_Operations[[#This Row],[Location]]))</f>
        <v>Pune</v>
      </c>
      <c r="V1664" t="str">
        <f>TRIM(CLEAN(tbl_Operations[[#This Row],[Channel]]))</f>
        <v>Teams</v>
      </c>
      <c r="W1664" t="str">
        <f t="shared" si="125"/>
        <v>Employee Query</v>
      </c>
      <c r="X1664" t="str">
        <f t="shared" si="126"/>
        <v>Procurement</v>
      </c>
      <c r="Y1664" t="str">
        <f t="shared" si="127"/>
        <v>SLA Breach</v>
      </c>
      <c r="Z1664" t="str">
        <f t="shared" si="128"/>
        <v>Critical Risk</v>
      </c>
      <c r="AA1664" t="str" cm="1">
        <f t="array" ref="AA1664">_xlfn.IFS(
J1664&lt;=K1664*0.5,"Excellent",
J1664&lt;=K1664,"Good",
J1664&lt;=K1664*1.5,"At Risk",
TRUE,"Critical"
)</f>
        <v>Critical</v>
      </c>
      <c r="AB1664" t="str">
        <f t="shared" si="129"/>
        <v>No Rework</v>
      </c>
    </row>
    <row r="1665" spans="1:28" x14ac:dyDescent="0.3">
      <c r="A1665" t="s">
        <v>1747</v>
      </c>
      <c r="B1665" s="1">
        <v>45682</v>
      </c>
      <c r="C1665" t="s">
        <v>77</v>
      </c>
      <c r="D1665" t="s">
        <v>55</v>
      </c>
      <c r="E1665" t="s">
        <v>92</v>
      </c>
      <c r="F1665" t="s">
        <v>49</v>
      </c>
      <c r="G1665" t="s">
        <v>42</v>
      </c>
      <c r="H1665" t="s">
        <v>43</v>
      </c>
      <c r="I1665" t="s">
        <v>27</v>
      </c>
      <c r="J1665">
        <v>12.9</v>
      </c>
      <c r="K1665">
        <v>48</v>
      </c>
      <c r="L1665" t="s">
        <v>28</v>
      </c>
      <c r="M1665">
        <v>1</v>
      </c>
      <c r="N1665">
        <v>4.5</v>
      </c>
      <c r="O1665">
        <v>350</v>
      </c>
      <c r="P1665">
        <v>4515</v>
      </c>
      <c r="Q1665" t="s">
        <v>64</v>
      </c>
      <c r="R1665">
        <v>1</v>
      </c>
      <c r="S1665" t="s">
        <v>58</v>
      </c>
      <c r="T1665" t="s">
        <v>68</v>
      </c>
      <c r="U1665" t="str">
        <f>TRIM(CLEAN(tbl_Operations[[#This Row],[Location]]))</f>
        <v>Hyderabad</v>
      </c>
      <c r="V1665" t="str">
        <f>TRIM(CLEAN(tbl_Operations[[#This Row],[Channel]]))</f>
        <v>Portal</v>
      </c>
      <c r="W1665" t="str">
        <f t="shared" si="125"/>
        <v>Report Request</v>
      </c>
      <c r="X1665" t="str">
        <f t="shared" si="126"/>
        <v>Finance</v>
      </c>
      <c r="Y1665" t="str">
        <f t="shared" si="127"/>
        <v>Within SLA</v>
      </c>
      <c r="Z1665" t="str">
        <f t="shared" si="128"/>
        <v>Normal</v>
      </c>
      <c r="AA1665" t="str" cm="1">
        <f t="array" ref="AA1665">_xlfn.IFS(
J1665&lt;=K1665*0.5,"Excellent",
J1665&lt;=K1665,"Good",
J1665&lt;=K1665*1.5,"At Risk",
TRUE,"Critical"
)</f>
        <v>Excellent</v>
      </c>
      <c r="AB1665" t="str">
        <f t="shared" si="129"/>
        <v>Reworked</v>
      </c>
    </row>
    <row r="1666" spans="1:28" x14ac:dyDescent="0.3">
      <c r="A1666" t="s">
        <v>1748</v>
      </c>
      <c r="B1666" s="1">
        <v>45909</v>
      </c>
      <c r="C1666" t="s">
        <v>40</v>
      </c>
      <c r="D1666" t="s">
        <v>22</v>
      </c>
      <c r="E1666" t="s">
        <v>56</v>
      </c>
      <c r="F1666" t="s">
        <v>146</v>
      </c>
      <c r="G1666" t="s">
        <v>62</v>
      </c>
      <c r="H1666" t="s">
        <v>75</v>
      </c>
      <c r="I1666" t="s">
        <v>27</v>
      </c>
      <c r="J1666">
        <v>6.6</v>
      </c>
      <c r="K1666">
        <v>4</v>
      </c>
      <c r="L1666" t="s">
        <v>63</v>
      </c>
      <c r="M1666">
        <v>1</v>
      </c>
      <c r="N1666">
        <v>4.4000000000000004</v>
      </c>
      <c r="O1666">
        <v>350</v>
      </c>
      <c r="P1666">
        <v>2310</v>
      </c>
      <c r="Q1666" t="s">
        <v>83</v>
      </c>
      <c r="R1666">
        <v>9</v>
      </c>
      <c r="S1666" t="s">
        <v>37</v>
      </c>
      <c r="T1666" t="s">
        <v>38</v>
      </c>
      <c r="U1666" t="str">
        <f>TRIM(CLEAN(tbl_Operations[[#This Row],[Location]]))</f>
        <v>Noida</v>
      </c>
      <c r="V1666" t="str">
        <f>TRIM(CLEAN(tbl_Operations[[#This Row],[Channel]]))</f>
        <v>Teams</v>
      </c>
      <c r="W1666" t="str">
        <f t="shared" ref="W1666:W1729" si="130">TRIM(CLEAN(E1666))</f>
        <v>Vendor Query</v>
      </c>
      <c r="X1666" t="str">
        <f t="shared" ref="X1666:X1729" si="131">PROPER(TRIM(CLEAN(C1666)))</f>
        <v>Procurement</v>
      </c>
      <c r="Y1666" t="str">
        <f t="shared" ref="Y1666:Y1729" si="132">IF(J1666&lt;=K1666,"Within SLA","SLA Breach")</f>
        <v>SLA Breach</v>
      </c>
      <c r="Z1666" t="str">
        <f t="shared" ref="Z1666:Z1729" si="133">IF(AND(F1666="Critical",Y1665="SLA Breach"),"Critical Risk","Normal")</f>
        <v>Normal</v>
      </c>
      <c r="AA1666" t="str" cm="1">
        <f t="array" ref="AA1666">_xlfn.IFS(
J1666&lt;=K1666*0.5,"Excellent",
J1666&lt;=K1666,"Good",
J1666&lt;=K1666*1.5,"At Risk",
TRUE,"Critical"
)</f>
        <v>Critical</v>
      </c>
      <c r="AB1666" t="str">
        <f t="shared" ref="AB1666:AB1729" si="134">IF(M1666&gt;0,"Reworked","No Rework")</f>
        <v>Reworked</v>
      </c>
    </row>
    <row r="1667" spans="1:28" x14ac:dyDescent="0.3">
      <c r="A1667" t="s">
        <v>1749</v>
      </c>
      <c r="B1667" s="1">
        <v>46008</v>
      </c>
      <c r="C1667" t="s">
        <v>21</v>
      </c>
      <c r="D1667" t="s">
        <v>22</v>
      </c>
      <c r="E1667" t="s">
        <v>23</v>
      </c>
      <c r="F1667" t="s">
        <v>24</v>
      </c>
      <c r="G1667" t="s">
        <v>25</v>
      </c>
      <c r="H1667" t="s">
        <v>50</v>
      </c>
      <c r="I1667" t="s">
        <v>27</v>
      </c>
      <c r="J1667">
        <v>8</v>
      </c>
      <c r="K1667">
        <v>24</v>
      </c>
      <c r="L1667" t="s">
        <v>28</v>
      </c>
      <c r="M1667">
        <v>0</v>
      </c>
      <c r="N1667">
        <v>4</v>
      </c>
      <c r="O1667">
        <v>320</v>
      </c>
      <c r="P1667">
        <v>2560</v>
      </c>
      <c r="Q1667" t="s">
        <v>71</v>
      </c>
      <c r="R1667">
        <v>12</v>
      </c>
      <c r="S1667" t="s">
        <v>52</v>
      </c>
      <c r="T1667" t="s">
        <v>86</v>
      </c>
      <c r="U1667" t="str">
        <f>TRIM(CLEAN(tbl_Operations[[#This Row],[Location]]))</f>
        <v>Noida</v>
      </c>
      <c r="V1667" t="str">
        <f>TRIM(CLEAN(tbl_Operations[[#This Row],[Channel]]))</f>
        <v>Email</v>
      </c>
      <c r="W1667" t="str">
        <f t="shared" si="130"/>
        <v>Invoice Query</v>
      </c>
      <c r="X1667" t="str">
        <f t="shared" si="131"/>
        <v>Customer Support</v>
      </c>
      <c r="Y1667" t="str">
        <f t="shared" si="132"/>
        <v>Within SLA</v>
      </c>
      <c r="Z1667" t="str">
        <f t="shared" si="133"/>
        <v>Normal</v>
      </c>
      <c r="AA1667" t="str" cm="1">
        <f t="array" ref="AA1667">_xlfn.IFS(
J1667&lt;=K1667*0.5,"Excellent",
J1667&lt;=K1667,"Good",
J1667&lt;=K1667*1.5,"At Risk",
TRUE,"Critical"
)</f>
        <v>Excellent</v>
      </c>
      <c r="AB1667" t="str">
        <f t="shared" si="134"/>
        <v>No Rework</v>
      </c>
    </row>
    <row r="1668" spans="1:28" x14ac:dyDescent="0.3">
      <c r="A1668" t="s">
        <v>1750</v>
      </c>
      <c r="B1668" s="1">
        <v>45813</v>
      </c>
      <c r="C1668" t="s">
        <v>33</v>
      </c>
      <c r="D1668" t="s">
        <v>73</v>
      </c>
      <c r="E1668" t="s">
        <v>23</v>
      </c>
      <c r="F1668" t="s">
        <v>49</v>
      </c>
      <c r="G1668" t="s">
        <v>62</v>
      </c>
      <c r="H1668" t="s">
        <v>26</v>
      </c>
      <c r="I1668" t="s">
        <v>27</v>
      </c>
      <c r="J1668">
        <v>13.2</v>
      </c>
      <c r="K1668">
        <v>48</v>
      </c>
      <c r="L1668" t="s">
        <v>28</v>
      </c>
      <c r="M1668">
        <v>0</v>
      </c>
      <c r="N1668">
        <v>4.4000000000000004</v>
      </c>
      <c r="O1668">
        <v>450</v>
      </c>
      <c r="P1668">
        <v>5940</v>
      </c>
      <c r="Q1668" t="s">
        <v>29</v>
      </c>
      <c r="R1668">
        <v>6</v>
      </c>
      <c r="S1668" t="s">
        <v>30</v>
      </c>
      <c r="T1668" t="s">
        <v>84</v>
      </c>
      <c r="U1668" t="str">
        <f>TRIM(CLEAN(tbl_Operations[[#This Row],[Location]]))</f>
        <v>Chennai</v>
      </c>
      <c r="V1668" t="str">
        <f>TRIM(CLEAN(tbl_Operations[[#This Row],[Channel]]))</f>
        <v>Teams</v>
      </c>
      <c r="W1668" t="str">
        <f t="shared" si="130"/>
        <v>Invoice Query</v>
      </c>
      <c r="X1668" t="str">
        <f t="shared" si="131"/>
        <v>It</v>
      </c>
      <c r="Y1668" t="str">
        <f t="shared" si="132"/>
        <v>Within SLA</v>
      </c>
      <c r="Z1668" t="str">
        <f t="shared" si="133"/>
        <v>Normal</v>
      </c>
      <c r="AA1668" t="str" cm="1">
        <f t="array" ref="AA1668">_xlfn.IFS(
J1668&lt;=K1668*0.5,"Excellent",
J1668&lt;=K1668,"Good",
J1668&lt;=K1668*1.5,"At Risk",
TRUE,"Critical"
)</f>
        <v>Excellent</v>
      </c>
      <c r="AB1668" t="str">
        <f t="shared" si="134"/>
        <v>No Rework</v>
      </c>
    </row>
    <row r="1669" spans="1:28" x14ac:dyDescent="0.3">
      <c r="A1669" t="s">
        <v>1751</v>
      </c>
      <c r="B1669" s="1">
        <v>45955</v>
      </c>
      <c r="C1669" t="s">
        <v>21</v>
      </c>
      <c r="D1669" t="s">
        <v>60</v>
      </c>
      <c r="E1669" t="s">
        <v>56</v>
      </c>
      <c r="F1669" t="s">
        <v>146</v>
      </c>
      <c r="G1669" t="s">
        <v>25</v>
      </c>
      <c r="H1669" t="s">
        <v>43</v>
      </c>
      <c r="I1669" t="s">
        <v>27</v>
      </c>
      <c r="J1669">
        <v>5.9</v>
      </c>
      <c r="K1669">
        <v>4</v>
      </c>
      <c r="L1669" t="s">
        <v>63</v>
      </c>
      <c r="M1669">
        <v>0</v>
      </c>
      <c r="N1669">
        <v>4.5999999999999996</v>
      </c>
      <c r="O1669">
        <v>400</v>
      </c>
      <c r="P1669">
        <v>2360</v>
      </c>
      <c r="Q1669" t="s">
        <v>51</v>
      </c>
      <c r="R1669">
        <v>10</v>
      </c>
      <c r="S1669" t="s">
        <v>52</v>
      </c>
      <c r="T1669" t="s">
        <v>68</v>
      </c>
      <c r="U1669" t="str">
        <f>TRIM(CLEAN(tbl_Operations[[#This Row],[Location]]))</f>
        <v>Pune</v>
      </c>
      <c r="V1669" t="str">
        <f>TRIM(CLEAN(tbl_Operations[[#This Row],[Channel]]))</f>
        <v>Email</v>
      </c>
      <c r="W1669" t="str">
        <f t="shared" si="130"/>
        <v>Vendor Query</v>
      </c>
      <c r="X1669" t="str">
        <f t="shared" si="131"/>
        <v>Customer Support</v>
      </c>
      <c r="Y1669" t="str">
        <f t="shared" si="132"/>
        <v>SLA Breach</v>
      </c>
      <c r="Z1669" t="str">
        <f t="shared" si="133"/>
        <v>Normal</v>
      </c>
      <c r="AA1669" t="str" cm="1">
        <f t="array" ref="AA1669">_xlfn.IFS(
J1669&lt;=K1669*0.5,"Excellent",
J1669&lt;=K1669,"Good",
J1669&lt;=K1669*1.5,"At Risk",
TRUE,"Critical"
)</f>
        <v>At Risk</v>
      </c>
      <c r="AB1669" t="str">
        <f t="shared" si="134"/>
        <v>No Rework</v>
      </c>
    </row>
    <row r="1670" spans="1:28" x14ac:dyDescent="0.3">
      <c r="A1670" t="s">
        <v>1752</v>
      </c>
      <c r="B1670" s="1">
        <v>45859</v>
      </c>
      <c r="C1670" t="s">
        <v>54</v>
      </c>
      <c r="D1670" t="s">
        <v>34</v>
      </c>
      <c r="E1670" t="s">
        <v>35</v>
      </c>
      <c r="F1670" t="s">
        <v>61</v>
      </c>
      <c r="G1670" t="s">
        <v>62</v>
      </c>
      <c r="H1670" t="s">
        <v>43</v>
      </c>
      <c r="I1670" t="s">
        <v>27</v>
      </c>
      <c r="J1670">
        <v>19.8</v>
      </c>
      <c r="K1670">
        <v>12</v>
      </c>
      <c r="L1670" t="s">
        <v>63</v>
      </c>
      <c r="M1670">
        <v>0</v>
      </c>
      <c r="N1670">
        <v>4.4000000000000004</v>
      </c>
      <c r="O1670">
        <v>280</v>
      </c>
      <c r="P1670">
        <v>5544</v>
      </c>
      <c r="Q1670" t="s">
        <v>114</v>
      </c>
      <c r="R1670">
        <v>7</v>
      </c>
      <c r="S1670" t="s">
        <v>37</v>
      </c>
      <c r="T1670" t="s">
        <v>31</v>
      </c>
      <c r="U1670" t="str">
        <f>TRIM(CLEAN(tbl_Operations[[#This Row],[Location]]))</f>
        <v>Mumbai</v>
      </c>
      <c r="V1670" t="str">
        <f>TRIM(CLEAN(tbl_Operations[[#This Row],[Channel]]))</f>
        <v>Teams</v>
      </c>
      <c r="W1670" t="str">
        <f t="shared" si="130"/>
        <v>Employee Query</v>
      </c>
      <c r="X1670" t="str">
        <f t="shared" si="131"/>
        <v>Hr</v>
      </c>
      <c r="Y1670" t="str">
        <f t="shared" si="132"/>
        <v>SLA Breach</v>
      </c>
      <c r="Z1670" t="str">
        <f t="shared" si="133"/>
        <v>Normal</v>
      </c>
      <c r="AA1670" t="str" cm="1">
        <f t="array" ref="AA1670">_xlfn.IFS(
J1670&lt;=K1670*0.5,"Excellent",
J1670&lt;=K1670,"Good",
J1670&lt;=K1670*1.5,"At Risk",
TRUE,"Critical"
)</f>
        <v>Critical</v>
      </c>
      <c r="AB1670" t="str">
        <f t="shared" si="134"/>
        <v>No Rework</v>
      </c>
    </row>
    <row r="1671" spans="1:28" x14ac:dyDescent="0.3">
      <c r="A1671" t="s">
        <v>1753</v>
      </c>
      <c r="B1671" s="1">
        <v>45809</v>
      </c>
      <c r="C1671" t="s">
        <v>40</v>
      </c>
      <c r="D1671" t="s">
        <v>22</v>
      </c>
      <c r="E1671" t="s">
        <v>74</v>
      </c>
      <c r="F1671" t="s">
        <v>24</v>
      </c>
      <c r="G1671" t="s">
        <v>25</v>
      </c>
      <c r="H1671" t="s">
        <v>43</v>
      </c>
      <c r="I1671" t="s">
        <v>88</v>
      </c>
      <c r="J1671">
        <v>32.299999999999997</v>
      </c>
      <c r="K1671">
        <v>24</v>
      </c>
      <c r="L1671" t="s">
        <v>63</v>
      </c>
      <c r="M1671">
        <v>1</v>
      </c>
      <c r="N1671">
        <v>3.8</v>
      </c>
      <c r="O1671">
        <v>450</v>
      </c>
      <c r="P1671">
        <v>14535</v>
      </c>
      <c r="Q1671" t="s">
        <v>29</v>
      </c>
      <c r="R1671">
        <v>6</v>
      </c>
      <c r="S1671" t="s">
        <v>30</v>
      </c>
      <c r="T1671" t="s">
        <v>102</v>
      </c>
      <c r="U1671" t="str">
        <f>TRIM(CLEAN(tbl_Operations[[#This Row],[Location]]))</f>
        <v>Noida</v>
      </c>
      <c r="V1671" t="str">
        <f>TRIM(CLEAN(tbl_Operations[[#This Row],[Channel]]))</f>
        <v>Email</v>
      </c>
      <c r="W1671" t="str">
        <f t="shared" si="130"/>
        <v>System Issue</v>
      </c>
      <c r="X1671" t="str">
        <f t="shared" si="131"/>
        <v>Procurement</v>
      </c>
      <c r="Y1671" t="str">
        <f t="shared" si="132"/>
        <v>SLA Breach</v>
      </c>
      <c r="Z1671" t="str">
        <f t="shared" si="133"/>
        <v>Normal</v>
      </c>
      <c r="AA1671" t="str" cm="1">
        <f t="array" ref="AA1671">_xlfn.IFS(
J1671&lt;=K1671*0.5,"Excellent",
J1671&lt;=K1671,"Good",
J1671&lt;=K1671*1.5,"At Risk",
TRUE,"Critical"
)</f>
        <v>At Risk</v>
      </c>
      <c r="AB1671" t="str">
        <f t="shared" si="134"/>
        <v>Reworked</v>
      </c>
    </row>
    <row r="1672" spans="1:28" x14ac:dyDescent="0.3">
      <c r="A1672" t="s">
        <v>1754</v>
      </c>
      <c r="B1672" s="1">
        <v>45963</v>
      </c>
      <c r="C1672" t="s">
        <v>54</v>
      </c>
      <c r="D1672" t="s">
        <v>55</v>
      </c>
      <c r="E1672" t="s">
        <v>92</v>
      </c>
      <c r="F1672" t="s">
        <v>24</v>
      </c>
      <c r="G1672" t="s">
        <v>81</v>
      </c>
      <c r="H1672" t="s">
        <v>26</v>
      </c>
      <c r="I1672" t="s">
        <v>27</v>
      </c>
      <c r="J1672">
        <v>6.1</v>
      </c>
      <c r="K1672">
        <v>24</v>
      </c>
      <c r="L1672" t="s">
        <v>28</v>
      </c>
      <c r="M1672">
        <v>0</v>
      </c>
      <c r="N1672">
        <v>4.9000000000000004</v>
      </c>
      <c r="O1672">
        <v>400</v>
      </c>
      <c r="P1672">
        <v>2440</v>
      </c>
      <c r="Q1672" t="s">
        <v>67</v>
      </c>
      <c r="R1672">
        <v>11</v>
      </c>
      <c r="S1672" t="s">
        <v>52</v>
      </c>
      <c r="T1672" t="s">
        <v>102</v>
      </c>
      <c r="U1672" t="str">
        <f>TRIM(CLEAN(tbl_Operations[[#This Row],[Location]]))</f>
        <v>Hyderabad</v>
      </c>
      <c r="V1672" t="str">
        <f>TRIM(CLEAN(tbl_Operations[[#This Row],[Channel]]))</f>
        <v>Phone</v>
      </c>
      <c r="W1672" t="str">
        <f t="shared" si="130"/>
        <v>Report Request</v>
      </c>
      <c r="X1672" t="str">
        <f t="shared" si="131"/>
        <v>Hr</v>
      </c>
      <c r="Y1672" t="str">
        <f t="shared" si="132"/>
        <v>Within SLA</v>
      </c>
      <c r="Z1672" t="str">
        <f t="shared" si="133"/>
        <v>Normal</v>
      </c>
      <c r="AA1672" t="str" cm="1">
        <f t="array" ref="AA1672">_xlfn.IFS(
J1672&lt;=K1672*0.5,"Excellent",
J1672&lt;=K1672,"Good",
J1672&lt;=K1672*1.5,"At Risk",
TRUE,"Critical"
)</f>
        <v>Excellent</v>
      </c>
      <c r="AB1672" t="str">
        <f t="shared" si="134"/>
        <v>No Rework</v>
      </c>
    </row>
    <row r="1673" spans="1:28" x14ac:dyDescent="0.3">
      <c r="A1673" t="s">
        <v>1755</v>
      </c>
      <c r="B1673" s="1">
        <v>45803</v>
      </c>
      <c r="C1673" t="s">
        <v>33</v>
      </c>
      <c r="D1673" t="s">
        <v>34</v>
      </c>
      <c r="E1673" t="s">
        <v>74</v>
      </c>
      <c r="F1673" t="s">
        <v>61</v>
      </c>
      <c r="G1673" t="s">
        <v>81</v>
      </c>
      <c r="H1673" t="s">
        <v>43</v>
      </c>
      <c r="I1673" t="s">
        <v>27</v>
      </c>
      <c r="J1673">
        <v>11.5</v>
      </c>
      <c r="K1673">
        <v>12</v>
      </c>
      <c r="L1673" t="s">
        <v>28</v>
      </c>
      <c r="M1673">
        <v>1</v>
      </c>
      <c r="N1673">
        <v>4.5999999999999996</v>
      </c>
      <c r="O1673">
        <v>280</v>
      </c>
      <c r="P1673">
        <v>3220</v>
      </c>
      <c r="Q1673" t="s">
        <v>44</v>
      </c>
      <c r="R1673">
        <v>5</v>
      </c>
      <c r="S1673" t="s">
        <v>30</v>
      </c>
      <c r="T1673" t="s">
        <v>31</v>
      </c>
      <c r="U1673" t="str">
        <f>TRIM(CLEAN(tbl_Operations[[#This Row],[Location]]))</f>
        <v>Mumbai</v>
      </c>
      <c r="V1673" t="str">
        <f>TRIM(CLEAN(tbl_Operations[[#This Row],[Channel]]))</f>
        <v>Phone</v>
      </c>
      <c r="W1673" t="str">
        <f t="shared" si="130"/>
        <v>System Issue</v>
      </c>
      <c r="X1673" t="str">
        <f t="shared" si="131"/>
        <v>It</v>
      </c>
      <c r="Y1673" t="str">
        <f t="shared" si="132"/>
        <v>Within SLA</v>
      </c>
      <c r="Z1673" t="str">
        <f t="shared" si="133"/>
        <v>Normal</v>
      </c>
      <c r="AA1673" t="str" cm="1">
        <f t="array" ref="AA1673">_xlfn.IFS(
J1673&lt;=K1673*0.5,"Excellent",
J1673&lt;=K1673,"Good",
J1673&lt;=K1673*1.5,"At Risk",
TRUE,"Critical"
)</f>
        <v>Good</v>
      </c>
      <c r="AB1673" t="str">
        <f t="shared" si="134"/>
        <v>Reworked</v>
      </c>
    </row>
    <row r="1674" spans="1:28" x14ac:dyDescent="0.3">
      <c r="A1674" t="s">
        <v>1756</v>
      </c>
      <c r="B1674" s="1">
        <v>45793</v>
      </c>
      <c r="C1674" t="s">
        <v>54</v>
      </c>
      <c r="D1674" t="s">
        <v>55</v>
      </c>
      <c r="E1674" t="s">
        <v>48</v>
      </c>
      <c r="F1674" t="s">
        <v>61</v>
      </c>
      <c r="G1674" t="s">
        <v>25</v>
      </c>
      <c r="H1674" t="s">
        <v>43</v>
      </c>
      <c r="I1674" t="s">
        <v>27</v>
      </c>
      <c r="J1674">
        <v>27.4</v>
      </c>
      <c r="K1674">
        <v>12</v>
      </c>
      <c r="L1674" t="s">
        <v>63</v>
      </c>
      <c r="M1674">
        <v>0</v>
      </c>
      <c r="N1674">
        <v>4.3</v>
      </c>
      <c r="O1674">
        <v>320</v>
      </c>
      <c r="P1674">
        <v>8768</v>
      </c>
      <c r="Q1674" t="s">
        <v>44</v>
      </c>
      <c r="R1674">
        <v>5</v>
      </c>
      <c r="S1674" t="s">
        <v>30</v>
      </c>
      <c r="T1674" t="s">
        <v>45</v>
      </c>
      <c r="U1674" t="str">
        <f>TRIM(CLEAN(tbl_Operations[[#This Row],[Location]]))</f>
        <v>Hyderabad</v>
      </c>
      <c r="V1674" t="str">
        <f>TRIM(CLEAN(tbl_Operations[[#This Row],[Channel]]))</f>
        <v>Email</v>
      </c>
      <c r="W1674" t="str">
        <f t="shared" si="130"/>
        <v>Compliance Request</v>
      </c>
      <c r="X1674" t="str">
        <f t="shared" si="131"/>
        <v>Hr</v>
      </c>
      <c r="Y1674" t="str">
        <f t="shared" si="132"/>
        <v>SLA Breach</v>
      </c>
      <c r="Z1674" t="str">
        <f t="shared" si="133"/>
        <v>Normal</v>
      </c>
      <c r="AA1674" t="str" cm="1">
        <f t="array" ref="AA1674">_xlfn.IFS(
J1674&lt;=K1674*0.5,"Excellent",
J1674&lt;=K1674,"Good",
J1674&lt;=K1674*1.5,"At Risk",
TRUE,"Critical"
)</f>
        <v>Critical</v>
      </c>
      <c r="AB1674" t="str">
        <f t="shared" si="134"/>
        <v>No Rework</v>
      </c>
    </row>
    <row r="1675" spans="1:28" x14ac:dyDescent="0.3">
      <c r="A1675" t="s">
        <v>1757</v>
      </c>
      <c r="B1675" s="1">
        <v>46016</v>
      </c>
      <c r="C1675" t="s">
        <v>21</v>
      </c>
      <c r="D1675" t="s">
        <v>73</v>
      </c>
      <c r="E1675" t="s">
        <v>92</v>
      </c>
      <c r="F1675" t="s">
        <v>61</v>
      </c>
      <c r="G1675" t="s">
        <v>42</v>
      </c>
      <c r="H1675" t="s">
        <v>50</v>
      </c>
      <c r="I1675" t="s">
        <v>27</v>
      </c>
      <c r="J1675">
        <v>12.5</v>
      </c>
      <c r="K1675">
        <v>12</v>
      </c>
      <c r="L1675" t="s">
        <v>63</v>
      </c>
      <c r="M1675">
        <v>0</v>
      </c>
      <c r="N1675">
        <v>5</v>
      </c>
      <c r="O1675">
        <v>350</v>
      </c>
      <c r="P1675">
        <v>4375</v>
      </c>
      <c r="Q1675" t="s">
        <v>71</v>
      </c>
      <c r="R1675">
        <v>12</v>
      </c>
      <c r="S1675" t="s">
        <v>52</v>
      </c>
      <c r="T1675" t="s">
        <v>84</v>
      </c>
      <c r="U1675" t="str">
        <f>TRIM(CLEAN(tbl_Operations[[#This Row],[Location]]))</f>
        <v>Chennai</v>
      </c>
      <c r="V1675" t="str">
        <f>TRIM(CLEAN(tbl_Operations[[#This Row],[Channel]]))</f>
        <v>Portal</v>
      </c>
      <c r="W1675" t="str">
        <f t="shared" si="130"/>
        <v>Report Request</v>
      </c>
      <c r="X1675" t="str">
        <f t="shared" si="131"/>
        <v>Customer Support</v>
      </c>
      <c r="Y1675" t="str">
        <f t="shared" si="132"/>
        <v>SLA Breach</v>
      </c>
      <c r="Z1675" t="str">
        <f t="shared" si="133"/>
        <v>Normal</v>
      </c>
      <c r="AA1675" t="str" cm="1">
        <f t="array" ref="AA1675">_xlfn.IFS(
J1675&lt;=K1675*0.5,"Excellent",
J1675&lt;=K1675,"Good",
J1675&lt;=K1675*1.5,"At Risk",
TRUE,"Critical"
)</f>
        <v>At Risk</v>
      </c>
      <c r="AB1675" t="str">
        <f t="shared" si="134"/>
        <v>No Rework</v>
      </c>
    </row>
    <row r="1676" spans="1:28" x14ac:dyDescent="0.3">
      <c r="A1676" t="s">
        <v>1758</v>
      </c>
      <c r="B1676" s="1">
        <v>46010</v>
      </c>
      <c r="C1676" t="s">
        <v>91</v>
      </c>
      <c r="D1676" t="s">
        <v>47</v>
      </c>
      <c r="E1676" t="s">
        <v>35</v>
      </c>
      <c r="F1676" t="s">
        <v>24</v>
      </c>
      <c r="G1676" t="s">
        <v>25</v>
      </c>
      <c r="H1676" t="s">
        <v>66</v>
      </c>
      <c r="I1676" t="s">
        <v>27</v>
      </c>
      <c r="J1676">
        <v>5</v>
      </c>
      <c r="K1676">
        <v>24</v>
      </c>
      <c r="L1676" t="s">
        <v>28</v>
      </c>
      <c r="M1676">
        <v>0</v>
      </c>
      <c r="N1676">
        <v>4.5</v>
      </c>
      <c r="O1676">
        <v>280</v>
      </c>
      <c r="P1676">
        <v>1400</v>
      </c>
      <c r="Q1676" t="s">
        <v>71</v>
      </c>
      <c r="R1676">
        <v>12</v>
      </c>
      <c r="S1676" t="s">
        <v>52</v>
      </c>
      <c r="T1676" t="s">
        <v>45</v>
      </c>
      <c r="U1676" t="str">
        <f>TRIM(CLEAN(tbl_Operations[[#This Row],[Location]]))</f>
        <v>Gurugram</v>
      </c>
      <c r="V1676" t="str">
        <f>TRIM(CLEAN(tbl_Operations[[#This Row],[Channel]]))</f>
        <v>Email</v>
      </c>
      <c r="W1676" t="str">
        <f t="shared" si="130"/>
        <v>Employee Query</v>
      </c>
      <c r="X1676" t="str">
        <f t="shared" si="131"/>
        <v>Operations</v>
      </c>
      <c r="Y1676" t="str">
        <f t="shared" si="132"/>
        <v>Within SLA</v>
      </c>
      <c r="Z1676" t="str">
        <f t="shared" si="133"/>
        <v>Normal</v>
      </c>
      <c r="AA1676" t="str" cm="1">
        <f t="array" ref="AA1676">_xlfn.IFS(
J1676&lt;=K1676*0.5,"Excellent",
J1676&lt;=K1676,"Good",
J1676&lt;=K1676*1.5,"At Risk",
TRUE,"Critical"
)</f>
        <v>Excellent</v>
      </c>
      <c r="AB1676" t="str">
        <f t="shared" si="134"/>
        <v>No Rework</v>
      </c>
    </row>
    <row r="1677" spans="1:28" x14ac:dyDescent="0.3">
      <c r="A1677" t="s">
        <v>1759</v>
      </c>
      <c r="B1677" s="1">
        <v>45755</v>
      </c>
      <c r="C1677" t="s">
        <v>33</v>
      </c>
      <c r="D1677" t="s">
        <v>60</v>
      </c>
      <c r="E1677" t="s">
        <v>23</v>
      </c>
      <c r="F1677" t="s">
        <v>24</v>
      </c>
      <c r="G1677" t="s">
        <v>62</v>
      </c>
      <c r="H1677" t="s">
        <v>43</v>
      </c>
      <c r="I1677" t="s">
        <v>27</v>
      </c>
      <c r="J1677">
        <v>7.4</v>
      </c>
      <c r="K1677">
        <v>24</v>
      </c>
      <c r="L1677" t="s">
        <v>28</v>
      </c>
      <c r="M1677">
        <v>1</v>
      </c>
      <c r="N1677">
        <v>4.4000000000000004</v>
      </c>
      <c r="O1677">
        <v>400</v>
      </c>
      <c r="P1677">
        <v>2960</v>
      </c>
      <c r="Q1677" t="s">
        <v>89</v>
      </c>
      <c r="R1677">
        <v>4</v>
      </c>
      <c r="S1677" t="s">
        <v>30</v>
      </c>
      <c r="T1677" t="s">
        <v>38</v>
      </c>
      <c r="U1677" t="str">
        <f>TRIM(CLEAN(tbl_Operations[[#This Row],[Location]]))</f>
        <v>Pune</v>
      </c>
      <c r="V1677" t="str">
        <f>TRIM(CLEAN(tbl_Operations[[#This Row],[Channel]]))</f>
        <v>Teams</v>
      </c>
      <c r="W1677" t="str">
        <f t="shared" si="130"/>
        <v>Invoice Query</v>
      </c>
      <c r="X1677" t="str">
        <f t="shared" si="131"/>
        <v>It</v>
      </c>
      <c r="Y1677" t="str">
        <f t="shared" si="132"/>
        <v>Within SLA</v>
      </c>
      <c r="Z1677" t="str">
        <f t="shared" si="133"/>
        <v>Normal</v>
      </c>
      <c r="AA1677" t="str" cm="1">
        <f t="array" ref="AA1677">_xlfn.IFS(
J1677&lt;=K1677*0.5,"Excellent",
J1677&lt;=K1677,"Good",
J1677&lt;=K1677*1.5,"At Risk",
TRUE,"Critical"
)</f>
        <v>Excellent</v>
      </c>
      <c r="AB1677" t="str">
        <f t="shared" si="134"/>
        <v>Reworked</v>
      </c>
    </row>
    <row r="1678" spans="1:28" x14ac:dyDescent="0.3">
      <c r="A1678" t="s">
        <v>1760</v>
      </c>
      <c r="B1678" s="1">
        <v>45986</v>
      </c>
      <c r="C1678" t="s">
        <v>33</v>
      </c>
      <c r="D1678" t="s">
        <v>55</v>
      </c>
      <c r="E1678" t="s">
        <v>78</v>
      </c>
      <c r="F1678" t="s">
        <v>49</v>
      </c>
      <c r="G1678" t="s">
        <v>25</v>
      </c>
      <c r="H1678" t="s">
        <v>66</v>
      </c>
      <c r="I1678" t="s">
        <v>88</v>
      </c>
      <c r="J1678">
        <v>8.6999999999999993</v>
      </c>
      <c r="K1678">
        <v>48</v>
      </c>
      <c r="L1678" t="s">
        <v>28</v>
      </c>
      <c r="M1678">
        <v>3</v>
      </c>
      <c r="N1678">
        <v>3.8</v>
      </c>
      <c r="O1678">
        <v>320</v>
      </c>
      <c r="P1678">
        <v>2784</v>
      </c>
      <c r="Q1678" t="s">
        <v>67</v>
      </c>
      <c r="R1678">
        <v>11</v>
      </c>
      <c r="S1678" t="s">
        <v>52</v>
      </c>
      <c r="T1678" t="s">
        <v>38</v>
      </c>
      <c r="U1678" t="str">
        <f>TRIM(CLEAN(tbl_Operations[[#This Row],[Location]]))</f>
        <v>Hyderabad</v>
      </c>
      <c r="V1678" t="str">
        <f>TRIM(CLEAN(tbl_Operations[[#This Row],[Channel]]))</f>
        <v>Email</v>
      </c>
      <c r="W1678" t="str">
        <f t="shared" si="130"/>
        <v>Access Request</v>
      </c>
      <c r="X1678" t="str">
        <f t="shared" si="131"/>
        <v>It</v>
      </c>
      <c r="Y1678" t="str">
        <f t="shared" si="132"/>
        <v>Within SLA</v>
      </c>
      <c r="Z1678" t="str">
        <f t="shared" si="133"/>
        <v>Normal</v>
      </c>
      <c r="AA1678" t="str" cm="1">
        <f t="array" ref="AA1678">_xlfn.IFS(
J1678&lt;=K1678*0.5,"Excellent",
J1678&lt;=K1678,"Good",
J1678&lt;=K1678*1.5,"At Risk",
TRUE,"Critical"
)</f>
        <v>Excellent</v>
      </c>
      <c r="AB1678" t="str">
        <f t="shared" si="134"/>
        <v>Reworked</v>
      </c>
    </row>
    <row r="1679" spans="1:28" x14ac:dyDescent="0.3">
      <c r="A1679" t="s">
        <v>1761</v>
      </c>
      <c r="B1679" s="1">
        <v>45694</v>
      </c>
      <c r="C1679" t="s">
        <v>95</v>
      </c>
      <c r="D1679" t="s">
        <v>41</v>
      </c>
      <c r="E1679" t="s">
        <v>70</v>
      </c>
      <c r="F1679" t="s">
        <v>61</v>
      </c>
      <c r="G1679" t="s">
        <v>25</v>
      </c>
      <c r="H1679" t="s">
        <v>50</v>
      </c>
      <c r="I1679" t="s">
        <v>27</v>
      </c>
      <c r="J1679">
        <v>16</v>
      </c>
      <c r="K1679">
        <v>12</v>
      </c>
      <c r="L1679" t="s">
        <v>63</v>
      </c>
      <c r="M1679">
        <v>0</v>
      </c>
      <c r="N1679">
        <v>4.0999999999999996</v>
      </c>
      <c r="O1679">
        <v>350</v>
      </c>
      <c r="P1679">
        <v>5600</v>
      </c>
      <c r="Q1679" t="s">
        <v>57</v>
      </c>
      <c r="R1679">
        <v>2</v>
      </c>
      <c r="S1679" t="s">
        <v>58</v>
      </c>
      <c r="T1679" t="s">
        <v>84</v>
      </c>
      <c r="U1679" t="str">
        <f>TRIM(CLEAN(tbl_Operations[[#This Row],[Location]]))</f>
        <v>Bengaluru</v>
      </c>
      <c r="V1679" t="str">
        <f>TRIM(CLEAN(tbl_Operations[[#This Row],[Channel]]))</f>
        <v>Email</v>
      </c>
      <c r="W1679" t="str">
        <f t="shared" si="130"/>
        <v>Data Correction</v>
      </c>
      <c r="X1679" t="str">
        <f t="shared" si="131"/>
        <v>Sales</v>
      </c>
      <c r="Y1679" t="str">
        <f t="shared" si="132"/>
        <v>SLA Breach</v>
      </c>
      <c r="Z1679" t="str">
        <f t="shared" si="133"/>
        <v>Normal</v>
      </c>
      <c r="AA1679" t="str" cm="1">
        <f t="array" ref="AA1679">_xlfn.IFS(
J1679&lt;=K1679*0.5,"Excellent",
J1679&lt;=K1679,"Good",
J1679&lt;=K1679*1.5,"At Risk",
TRUE,"Critical"
)</f>
        <v>At Risk</v>
      </c>
      <c r="AB1679" t="str">
        <f t="shared" si="134"/>
        <v>No Rework</v>
      </c>
    </row>
    <row r="1680" spans="1:28" x14ac:dyDescent="0.3">
      <c r="A1680" t="s">
        <v>1762</v>
      </c>
      <c r="B1680" s="1">
        <v>45996</v>
      </c>
      <c r="C1680" t="s">
        <v>33</v>
      </c>
      <c r="D1680" t="s">
        <v>55</v>
      </c>
      <c r="E1680" t="s">
        <v>35</v>
      </c>
      <c r="F1680" t="s">
        <v>49</v>
      </c>
      <c r="G1680" t="s">
        <v>42</v>
      </c>
      <c r="H1680" t="s">
        <v>26</v>
      </c>
      <c r="I1680" t="s">
        <v>27</v>
      </c>
      <c r="J1680">
        <v>8.6999999999999993</v>
      </c>
      <c r="K1680">
        <v>48</v>
      </c>
      <c r="L1680" t="s">
        <v>28</v>
      </c>
      <c r="M1680">
        <v>0</v>
      </c>
      <c r="N1680">
        <v>4.3</v>
      </c>
      <c r="O1680">
        <v>450</v>
      </c>
      <c r="P1680">
        <v>3915</v>
      </c>
      <c r="Q1680" t="s">
        <v>71</v>
      </c>
      <c r="R1680">
        <v>12</v>
      </c>
      <c r="S1680" t="s">
        <v>52</v>
      </c>
      <c r="T1680" t="s">
        <v>45</v>
      </c>
      <c r="U1680" t="str">
        <f>TRIM(CLEAN(tbl_Operations[[#This Row],[Location]]))</f>
        <v>Hyderabad</v>
      </c>
      <c r="V1680" t="str">
        <f>TRIM(CLEAN(tbl_Operations[[#This Row],[Channel]]))</f>
        <v>Portal</v>
      </c>
      <c r="W1680" t="str">
        <f t="shared" si="130"/>
        <v>Employee Query</v>
      </c>
      <c r="X1680" t="str">
        <f t="shared" si="131"/>
        <v>It</v>
      </c>
      <c r="Y1680" t="str">
        <f t="shared" si="132"/>
        <v>Within SLA</v>
      </c>
      <c r="Z1680" t="str">
        <f t="shared" si="133"/>
        <v>Normal</v>
      </c>
      <c r="AA1680" t="str" cm="1">
        <f t="array" ref="AA1680">_xlfn.IFS(
J1680&lt;=K1680*0.5,"Excellent",
J1680&lt;=K1680,"Good",
J1680&lt;=K1680*1.5,"At Risk",
TRUE,"Critical"
)</f>
        <v>Excellent</v>
      </c>
      <c r="AB1680" t="str">
        <f t="shared" si="134"/>
        <v>No Rework</v>
      </c>
    </row>
    <row r="1681" spans="1:28" x14ac:dyDescent="0.3">
      <c r="A1681" t="s">
        <v>1763</v>
      </c>
      <c r="B1681" s="1">
        <v>45766</v>
      </c>
      <c r="C1681" t="s">
        <v>40</v>
      </c>
      <c r="D1681" t="s">
        <v>34</v>
      </c>
      <c r="E1681" t="s">
        <v>23</v>
      </c>
      <c r="F1681" t="s">
        <v>61</v>
      </c>
      <c r="G1681" t="s">
        <v>25</v>
      </c>
      <c r="H1681" t="s">
        <v>75</v>
      </c>
      <c r="I1681" t="s">
        <v>27</v>
      </c>
      <c r="J1681">
        <v>10.1</v>
      </c>
      <c r="K1681">
        <v>12</v>
      </c>
      <c r="L1681" t="s">
        <v>28</v>
      </c>
      <c r="M1681">
        <v>1</v>
      </c>
      <c r="N1681">
        <v>4.5</v>
      </c>
      <c r="O1681">
        <v>450</v>
      </c>
      <c r="P1681">
        <v>4545</v>
      </c>
      <c r="Q1681" t="s">
        <v>89</v>
      </c>
      <c r="R1681">
        <v>4</v>
      </c>
      <c r="S1681" t="s">
        <v>30</v>
      </c>
      <c r="T1681" t="s">
        <v>68</v>
      </c>
      <c r="U1681" t="str">
        <f>TRIM(CLEAN(tbl_Operations[[#This Row],[Location]]))</f>
        <v>Mumbai</v>
      </c>
      <c r="V1681" t="str">
        <f>TRIM(CLEAN(tbl_Operations[[#This Row],[Channel]]))</f>
        <v>Email</v>
      </c>
      <c r="W1681" t="str">
        <f t="shared" si="130"/>
        <v>Invoice Query</v>
      </c>
      <c r="X1681" t="str">
        <f t="shared" si="131"/>
        <v>Procurement</v>
      </c>
      <c r="Y1681" t="str">
        <f t="shared" si="132"/>
        <v>Within SLA</v>
      </c>
      <c r="Z1681" t="str">
        <f t="shared" si="133"/>
        <v>Normal</v>
      </c>
      <c r="AA1681" t="str" cm="1">
        <f t="array" ref="AA1681">_xlfn.IFS(
J1681&lt;=K1681*0.5,"Excellent",
J1681&lt;=K1681,"Good",
J1681&lt;=K1681*1.5,"At Risk",
TRUE,"Critical"
)</f>
        <v>Good</v>
      </c>
      <c r="AB1681" t="str">
        <f t="shared" si="134"/>
        <v>Reworked</v>
      </c>
    </row>
    <row r="1682" spans="1:28" x14ac:dyDescent="0.3">
      <c r="A1682" t="s">
        <v>1764</v>
      </c>
      <c r="B1682" s="1">
        <v>45811</v>
      </c>
      <c r="C1682" t="s">
        <v>91</v>
      </c>
      <c r="D1682" t="s">
        <v>60</v>
      </c>
      <c r="E1682" t="s">
        <v>56</v>
      </c>
      <c r="F1682" t="s">
        <v>49</v>
      </c>
      <c r="G1682" t="s">
        <v>25</v>
      </c>
      <c r="H1682" t="s">
        <v>66</v>
      </c>
      <c r="I1682" t="s">
        <v>88</v>
      </c>
      <c r="J1682">
        <v>11.7</v>
      </c>
      <c r="K1682">
        <v>48</v>
      </c>
      <c r="L1682" t="s">
        <v>28</v>
      </c>
      <c r="M1682">
        <v>1</v>
      </c>
      <c r="N1682">
        <v>3.7</v>
      </c>
      <c r="O1682">
        <v>320</v>
      </c>
      <c r="P1682">
        <v>3744</v>
      </c>
      <c r="Q1682" t="s">
        <v>29</v>
      </c>
      <c r="R1682">
        <v>6</v>
      </c>
      <c r="S1682" t="s">
        <v>30</v>
      </c>
      <c r="T1682" t="s">
        <v>38</v>
      </c>
      <c r="U1682" t="str">
        <f>TRIM(CLEAN(tbl_Operations[[#This Row],[Location]]))</f>
        <v>Pune</v>
      </c>
      <c r="V1682" t="str">
        <f>TRIM(CLEAN(tbl_Operations[[#This Row],[Channel]]))</f>
        <v>Email</v>
      </c>
      <c r="W1682" t="str">
        <f t="shared" si="130"/>
        <v>Vendor Query</v>
      </c>
      <c r="X1682" t="str">
        <f t="shared" si="131"/>
        <v>Operations</v>
      </c>
      <c r="Y1682" t="str">
        <f t="shared" si="132"/>
        <v>Within SLA</v>
      </c>
      <c r="Z1682" t="str">
        <f t="shared" si="133"/>
        <v>Normal</v>
      </c>
      <c r="AA1682" t="str" cm="1">
        <f t="array" ref="AA1682">_xlfn.IFS(
J1682&lt;=K1682*0.5,"Excellent",
J1682&lt;=K1682,"Good",
J1682&lt;=K1682*1.5,"At Risk",
TRUE,"Critical"
)</f>
        <v>Excellent</v>
      </c>
      <c r="AB1682" t="str">
        <f t="shared" si="134"/>
        <v>Reworked</v>
      </c>
    </row>
    <row r="1683" spans="1:28" x14ac:dyDescent="0.3">
      <c r="A1683" t="s">
        <v>1765</v>
      </c>
      <c r="B1683" s="1">
        <v>46022</v>
      </c>
      <c r="C1683" t="s">
        <v>77</v>
      </c>
      <c r="D1683" t="s">
        <v>47</v>
      </c>
      <c r="E1683" t="s">
        <v>23</v>
      </c>
      <c r="F1683" t="s">
        <v>61</v>
      </c>
      <c r="G1683" t="s">
        <v>42</v>
      </c>
      <c r="H1683" t="s">
        <v>26</v>
      </c>
      <c r="I1683" t="s">
        <v>27</v>
      </c>
      <c r="J1683">
        <v>1</v>
      </c>
      <c r="K1683">
        <v>12</v>
      </c>
      <c r="L1683" t="s">
        <v>28</v>
      </c>
      <c r="M1683">
        <v>0</v>
      </c>
      <c r="N1683">
        <v>4.9000000000000004</v>
      </c>
      <c r="O1683">
        <v>400</v>
      </c>
      <c r="P1683">
        <v>400</v>
      </c>
      <c r="Q1683" t="s">
        <v>71</v>
      </c>
      <c r="R1683">
        <v>12</v>
      </c>
      <c r="S1683" t="s">
        <v>52</v>
      </c>
      <c r="T1683" t="s">
        <v>86</v>
      </c>
      <c r="U1683" t="str">
        <f>TRIM(CLEAN(tbl_Operations[[#This Row],[Location]]))</f>
        <v>Gurugram</v>
      </c>
      <c r="V1683" t="str">
        <f>TRIM(CLEAN(tbl_Operations[[#This Row],[Channel]]))</f>
        <v>Portal</v>
      </c>
      <c r="W1683" t="str">
        <f t="shared" si="130"/>
        <v>Invoice Query</v>
      </c>
      <c r="X1683" t="str">
        <f t="shared" si="131"/>
        <v>Finance</v>
      </c>
      <c r="Y1683" t="str">
        <f t="shared" si="132"/>
        <v>Within SLA</v>
      </c>
      <c r="Z1683" t="str">
        <f t="shared" si="133"/>
        <v>Normal</v>
      </c>
      <c r="AA1683" t="str" cm="1">
        <f t="array" ref="AA1683">_xlfn.IFS(
J1683&lt;=K1683*0.5,"Excellent",
J1683&lt;=K1683,"Good",
J1683&lt;=K1683*1.5,"At Risk",
TRUE,"Critical"
)</f>
        <v>Excellent</v>
      </c>
      <c r="AB1683" t="str">
        <f t="shared" si="134"/>
        <v>No Rework</v>
      </c>
    </row>
    <row r="1684" spans="1:28" x14ac:dyDescent="0.3">
      <c r="A1684" t="s">
        <v>1766</v>
      </c>
      <c r="B1684" s="1">
        <v>45945</v>
      </c>
      <c r="C1684" t="s">
        <v>33</v>
      </c>
      <c r="D1684" t="s">
        <v>55</v>
      </c>
      <c r="E1684" t="s">
        <v>74</v>
      </c>
      <c r="F1684" t="s">
        <v>24</v>
      </c>
      <c r="G1684" t="s">
        <v>42</v>
      </c>
      <c r="H1684" t="s">
        <v>75</v>
      </c>
      <c r="I1684" t="s">
        <v>27</v>
      </c>
      <c r="J1684">
        <v>1.4</v>
      </c>
      <c r="K1684">
        <v>24</v>
      </c>
      <c r="L1684" t="s">
        <v>28</v>
      </c>
      <c r="M1684">
        <v>0</v>
      </c>
      <c r="N1684">
        <v>5</v>
      </c>
      <c r="O1684">
        <v>450</v>
      </c>
      <c r="P1684">
        <v>630</v>
      </c>
      <c r="Q1684" t="s">
        <v>51</v>
      </c>
      <c r="R1684">
        <v>10</v>
      </c>
      <c r="S1684" t="s">
        <v>52</v>
      </c>
      <c r="T1684" t="s">
        <v>86</v>
      </c>
      <c r="U1684" t="str">
        <f>TRIM(CLEAN(tbl_Operations[[#This Row],[Location]]))</f>
        <v>Hyderabad</v>
      </c>
      <c r="V1684" t="str">
        <f>TRIM(CLEAN(tbl_Operations[[#This Row],[Channel]]))</f>
        <v>Portal</v>
      </c>
      <c r="W1684" t="str">
        <f t="shared" si="130"/>
        <v>System Issue</v>
      </c>
      <c r="X1684" t="str">
        <f t="shared" si="131"/>
        <v>It</v>
      </c>
      <c r="Y1684" t="str">
        <f t="shared" si="132"/>
        <v>Within SLA</v>
      </c>
      <c r="Z1684" t="str">
        <f t="shared" si="133"/>
        <v>Normal</v>
      </c>
      <c r="AA1684" t="str" cm="1">
        <f t="array" ref="AA1684">_xlfn.IFS(
J1684&lt;=K1684*0.5,"Excellent",
J1684&lt;=K1684,"Good",
J1684&lt;=K1684*1.5,"At Risk",
TRUE,"Critical"
)</f>
        <v>Excellent</v>
      </c>
      <c r="AB1684" t="str">
        <f t="shared" si="134"/>
        <v>No Rework</v>
      </c>
    </row>
    <row r="1685" spans="1:28" x14ac:dyDescent="0.3">
      <c r="A1685" t="s">
        <v>1767</v>
      </c>
      <c r="B1685" s="1">
        <v>45935</v>
      </c>
      <c r="C1685" t="s">
        <v>54</v>
      </c>
      <c r="D1685" t="s">
        <v>60</v>
      </c>
      <c r="E1685" t="s">
        <v>56</v>
      </c>
      <c r="F1685" t="s">
        <v>24</v>
      </c>
      <c r="G1685" t="s">
        <v>25</v>
      </c>
      <c r="H1685" t="s">
        <v>43</v>
      </c>
      <c r="I1685" t="s">
        <v>27</v>
      </c>
      <c r="J1685">
        <v>14.3</v>
      </c>
      <c r="K1685">
        <v>24</v>
      </c>
      <c r="L1685" t="s">
        <v>28</v>
      </c>
      <c r="M1685">
        <v>0</v>
      </c>
      <c r="N1685">
        <v>4.5</v>
      </c>
      <c r="O1685">
        <v>400</v>
      </c>
      <c r="P1685">
        <v>5720</v>
      </c>
      <c r="Q1685" t="s">
        <v>51</v>
      </c>
      <c r="R1685">
        <v>10</v>
      </c>
      <c r="S1685" t="s">
        <v>52</v>
      </c>
      <c r="T1685" t="s">
        <v>102</v>
      </c>
      <c r="U1685" t="str">
        <f>TRIM(CLEAN(tbl_Operations[[#This Row],[Location]]))</f>
        <v>Pune</v>
      </c>
      <c r="V1685" t="str">
        <f>TRIM(CLEAN(tbl_Operations[[#This Row],[Channel]]))</f>
        <v>Email</v>
      </c>
      <c r="W1685" t="str">
        <f t="shared" si="130"/>
        <v>Vendor Query</v>
      </c>
      <c r="X1685" t="str">
        <f t="shared" si="131"/>
        <v>Hr</v>
      </c>
      <c r="Y1685" t="str">
        <f t="shared" si="132"/>
        <v>Within SLA</v>
      </c>
      <c r="Z1685" t="str">
        <f t="shared" si="133"/>
        <v>Normal</v>
      </c>
      <c r="AA1685" t="str" cm="1">
        <f t="array" ref="AA1685">_xlfn.IFS(
J1685&lt;=K1685*0.5,"Excellent",
J1685&lt;=K1685,"Good",
J1685&lt;=K1685*1.5,"At Risk",
TRUE,"Critical"
)</f>
        <v>Good</v>
      </c>
      <c r="AB1685" t="str">
        <f t="shared" si="134"/>
        <v>No Rework</v>
      </c>
    </row>
    <row r="1686" spans="1:28" x14ac:dyDescent="0.3">
      <c r="A1686" t="s">
        <v>1768</v>
      </c>
      <c r="B1686" s="1">
        <v>45792</v>
      </c>
      <c r="C1686" t="s">
        <v>33</v>
      </c>
      <c r="D1686" t="s">
        <v>34</v>
      </c>
      <c r="E1686" t="s">
        <v>78</v>
      </c>
      <c r="F1686" t="s">
        <v>49</v>
      </c>
      <c r="G1686" t="s">
        <v>42</v>
      </c>
      <c r="H1686" t="s">
        <v>43</v>
      </c>
      <c r="I1686" t="s">
        <v>27</v>
      </c>
      <c r="J1686">
        <v>4.8</v>
      </c>
      <c r="K1686">
        <v>48</v>
      </c>
      <c r="L1686" t="s">
        <v>28</v>
      </c>
      <c r="M1686">
        <v>1</v>
      </c>
      <c r="N1686">
        <v>4.7</v>
      </c>
      <c r="O1686">
        <v>450</v>
      </c>
      <c r="P1686">
        <v>2160</v>
      </c>
      <c r="Q1686" t="s">
        <v>44</v>
      </c>
      <c r="R1686">
        <v>5</v>
      </c>
      <c r="S1686" t="s">
        <v>30</v>
      </c>
      <c r="T1686" t="s">
        <v>84</v>
      </c>
      <c r="U1686" t="str">
        <f>TRIM(CLEAN(tbl_Operations[[#This Row],[Location]]))</f>
        <v>Mumbai</v>
      </c>
      <c r="V1686" t="str">
        <f>TRIM(CLEAN(tbl_Operations[[#This Row],[Channel]]))</f>
        <v>Portal</v>
      </c>
      <c r="W1686" t="str">
        <f t="shared" si="130"/>
        <v>Access Request</v>
      </c>
      <c r="X1686" t="str">
        <f t="shared" si="131"/>
        <v>It</v>
      </c>
      <c r="Y1686" t="str">
        <f t="shared" si="132"/>
        <v>Within SLA</v>
      </c>
      <c r="Z1686" t="str">
        <f t="shared" si="133"/>
        <v>Normal</v>
      </c>
      <c r="AA1686" t="str" cm="1">
        <f t="array" ref="AA1686">_xlfn.IFS(
J1686&lt;=K1686*0.5,"Excellent",
J1686&lt;=K1686,"Good",
J1686&lt;=K1686*1.5,"At Risk",
TRUE,"Critical"
)</f>
        <v>Excellent</v>
      </c>
      <c r="AB1686" t="str">
        <f t="shared" si="134"/>
        <v>Reworked</v>
      </c>
    </row>
    <row r="1687" spans="1:28" x14ac:dyDescent="0.3">
      <c r="A1687" t="s">
        <v>1769</v>
      </c>
      <c r="B1687" s="1">
        <v>45929</v>
      </c>
      <c r="C1687" t="s">
        <v>91</v>
      </c>
      <c r="D1687" t="s">
        <v>41</v>
      </c>
      <c r="E1687" t="s">
        <v>74</v>
      </c>
      <c r="F1687" t="s">
        <v>146</v>
      </c>
      <c r="G1687" t="s">
        <v>62</v>
      </c>
      <c r="H1687" t="s">
        <v>66</v>
      </c>
      <c r="I1687" t="s">
        <v>27</v>
      </c>
      <c r="J1687">
        <v>13.2</v>
      </c>
      <c r="K1687">
        <v>4</v>
      </c>
      <c r="L1687" t="s">
        <v>63</v>
      </c>
      <c r="M1687">
        <v>1</v>
      </c>
      <c r="N1687">
        <v>4.5</v>
      </c>
      <c r="O1687">
        <v>350</v>
      </c>
      <c r="P1687">
        <v>4620</v>
      </c>
      <c r="Q1687" t="s">
        <v>83</v>
      </c>
      <c r="R1687">
        <v>9</v>
      </c>
      <c r="S1687" t="s">
        <v>37</v>
      </c>
      <c r="T1687" t="s">
        <v>31</v>
      </c>
      <c r="U1687" t="str">
        <f>TRIM(CLEAN(tbl_Operations[[#This Row],[Location]]))</f>
        <v>Bengaluru</v>
      </c>
      <c r="V1687" t="str">
        <f>TRIM(CLEAN(tbl_Operations[[#This Row],[Channel]]))</f>
        <v>Teams</v>
      </c>
      <c r="W1687" t="str">
        <f t="shared" si="130"/>
        <v>System Issue</v>
      </c>
      <c r="X1687" t="str">
        <f t="shared" si="131"/>
        <v>Operations</v>
      </c>
      <c r="Y1687" t="str">
        <f t="shared" si="132"/>
        <v>SLA Breach</v>
      </c>
      <c r="Z1687" t="str">
        <f t="shared" si="133"/>
        <v>Normal</v>
      </c>
      <c r="AA1687" t="str" cm="1">
        <f t="array" ref="AA1687">_xlfn.IFS(
J1687&lt;=K1687*0.5,"Excellent",
J1687&lt;=K1687,"Good",
J1687&lt;=K1687*1.5,"At Risk",
TRUE,"Critical"
)</f>
        <v>Critical</v>
      </c>
      <c r="AB1687" t="str">
        <f t="shared" si="134"/>
        <v>Reworked</v>
      </c>
    </row>
    <row r="1688" spans="1:28" x14ac:dyDescent="0.3">
      <c r="A1688" t="s">
        <v>1770</v>
      </c>
      <c r="B1688" s="1">
        <v>45670</v>
      </c>
      <c r="C1688" t="s">
        <v>54</v>
      </c>
      <c r="D1688" t="s">
        <v>55</v>
      </c>
      <c r="E1688" t="s">
        <v>70</v>
      </c>
      <c r="F1688" t="s">
        <v>61</v>
      </c>
      <c r="G1688" t="s">
        <v>25</v>
      </c>
      <c r="H1688" t="s">
        <v>50</v>
      </c>
      <c r="I1688" t="s">
        <v>27</v>
      </c>
      <c r="J1688">
        <v>4.2</v>
      </c>
      <c r="K1688">
        <v>12</v>
      </c>
      <c r="L1688" t="s">
        <v>28</v>
      </c>
      <c r="M1688">
        <v>0</v>
      </c>
      <c r="N1688">
        <v>4.4000000000000004</v>
      </c>
      <c r="O1688">
        <v>350</v>
      </c>
      <c r="P1688">
        <v>1470</v>
      </c>
      <c r="Q1688" t="s">
        <v>64</v>
      </c>
      <c r="R1688">
        <v>1</v>
      </c>
      <c r="S1688" t="s">
        <v>58</v>
      </c>
      <c r="T1688" t="s">
        <v>31</v>
      </c>
      <c r="U1688" t="str">
        <f>TRIM(CLEAN(tbl_Operations[[#This Row],[Location]]))</f>
        <v>Hyderabad</v>
      </c>
      <c r="V1688" t="str">
        <f>TRIM(CLEAN(tbl_Operations[[#This Row],[Channel]]))</f>
        <v>Email</v>
      </c>
      <c r="W1688" t="str">
        <f t="shared" si="130"/>
        <v>Data Correction</v>
      </c>
      <c r="X1688" t="str">
        <f t="shared" si="131"/>
        <v>Hr</v>
      </c>
      <c r="Y1688" t="str">
        <f t="shared" si="132"/>
        <v>Within SLA</v>
      </c>
      <c r="Z1688" t="str">
        <f t="shared" si="133"/>
        <v>Normal</v>
      </c>
      <c r="AA1688" t="str" cm="1">
        <f t="array" ref="AA1688">_xlfn.IFS(
J1688&lt;=K1688*0.5,"Excellent",
J1688&lt;=K1688,"Good",
J1688&lt;=K1688*1.5,"At Risk",
TRUE,"Critical"
)</f>
        <v>Excellent</v>
      </c>
      <c r="AB1688" t="str">
        <f t="shared" si="134"/>
        <v>No Rework</v>
      </c>
    </row>
    <row r="1689" spans="1:28" x14ac:dyDescent="0.3">
      <c r="A1689" t="s">
        <v>1771</v>
      </c>
      <c r="B1689" s="1">
        <v>45779</v>
      </c>
      <c r="C1689" t="s">
        <v>54</v>
      </c>
      <c r="D1689" t="s">
        <v>34</v>
      </c>
      <c r="E1689" t="s">
        <v>78</v>
      </c>
      <c r="F1689" t="s">
        <v>24</v>
      </c>
      <c r="G1689" t="s">
        <v>42</v>
      </c>
      <c r="H1689" t="s">
        <v>66</v>
      </c>
      <c r="I1689" t="s">
        <v>27</v>
      </c>
      <c r="J1689">
        <v>12.9</v>
      </c>
      <c r="K1689">
        <v>24</v>
      </c>
      <c r="L1689" t="s">
        <v>28</v>
      </c>
      <c r="M1689">
        <v>1</v>
      </c>
      <c r="N1689">
        <v>4.2</v>
      </c>
      <c r="O1689">
        <v>280</v>
      </c>
      <c r="P1689">
        <v>3612</v>
      </c>
      <c r="Q1689" t="s">
        <v>44</v>
      </c>
      <c r="R1689">
        <v>5</v>
      </c>
      <c r="S1689" t="s">
        <v>30</v>
      </c>
      <c r="T1689" t="s">
        <v>45</v>
      </c>
      <c r="U1689" t="str">
        <f>TRIM(CLEAN(tbl_Operations[[#This Row],[Location]]))</f>
        <v>Mumbai</v>
      </c>
      <c r="V1689" t="str">
        <f>TRIM(CLEAN(tbl_Operations[[#This Row],[Channel]]))</f>
        <v>Portal</v>
      </c>
      <c r="W1689" t="str">
        <f t="shared" si="130"/>
        <v>Access Request</v>
      </c>
      <c r="X1689" t="str">
        <f t="shared" si="131"/>
        <v>Hr</v>
      </c>
      <c r="Y1689" t="str">
        <f t="shared" si="132"/>
        <v>Within SLA</v>
      </c>
      <c r="Z1689" t="str">
        <f t="shared" si="133"/>
        <v>Normal</v>
      </c>
      <c r="AA1689" t="str" cm="1">
        <f t="array" ref="AA1689">_xlfn.IFS(
J1689&lt;=K1689*0.5,"Excellent",
J1689&lt;=K1689,"Good",
J1689&lt;=K1689*1.5,"At Risk",
TRUE,"Critical"
)</f>
        <v>Good</v>
      </c>
      <c r="AB1689" t="str">
        <f t="shared" si="134"/>
        <v>Reworked</v>
      </c>
    </row>
    <row r="1690" spans="1:28" x14ac:dyDescent="0.3">
      <c r="A1690" t="s">
        <v>1772</v>
      </c>
      <c r="B1690" s="1">
        <v>45945</v>
      </c>
      <c r="C1690" t="s">
        <v>91</v>
      </c>
      <c r="D1690" t="s">
        <v>73</v>
      </c>
      <c r="E1690" t="s">
        <v>35</v>
      </c>
      <c r="F1690" t="s">
        <v>61</v>
      </c>
      <c r="G1690" t="s">
        <v>25</v>
      </c>
      <c r="H1690" t="s">
        <v>26</v>
      </c>
      <c r="I1690" t="s">
        <v>101</v>
      </c>
      <c r="J1690">
        <v>5.5</v>
      </c>
      <c r="K1690">
        <v>12</v>
      </c>
      <c r="L1690" t="s">
        <v>28</v>
      </c>
      <c r="M1690">
        <v>0</v>
      </c>
      <c r="N1690">
        <v>5</v>
      </c>
      <c r="O1690">
        <v>350</v>
      </c>
      <c r="P1690">
        <v>1925</v>
      </c>
      <c r="Q1690" t="s">
        <v>51</v>
      </c>
      <c r="R1690">
        <v>10</v>
      </c>
      <c r="S1690" t="s">
        <v>52</v>
      </c>
      <c r="T1690" t="s">
        <v>86</v>
      </c>
      <c r="U1690" t="str">
        <f>TRIM(CLEAN(tbl_Operations[[#This Row],[Location]]))</f>
        <v>Chennai</v>
      </c>
      <c r="V1690" t="str">
        <f>TRIM(CLEAN(tbl_Operations[[#This Row],[Channel]]))</f>
        <v>Email</v>
      </c>
      <c r="W1690" t="str">
        <f t="shared" si="130"/>
        <v>Employee Query</v>
      </c>
      <c r="X1690" t="str">
        <f t="shared" si="131"/>
        <v>Operations</v>
      </c>
      <c r="Y1690" t="str">
        <f t="shared" si="132"/>
        <v>Within SLA</v>
      </c>
      <c r="Z1690" t="str">
        <f t="shared" si="133"/>
        <v>Normal</v>
      </c>
      <c r="AA1690" t="str" cm="1">
        <f t="array" ref="AA1690">_xlfn.IFS(
J1690&lt;=K1690*0.5,"Excellent",
J1690&lt;=K1690,"Good",
J1690&lt;=K1690*1.5,"At Risk",
TRUE,"Critical"
)</f>
        <v>Excellent</v>
      </c>
      <c r="AB1690" t="str">
        <f t="shared" si="134"/>
        <v>No Rework</v>
      </c>
    </row>
    <row r="1691" spans="1:28" x14ac:dyDescent="0.3">
      <c r="A1691" t="s">
        <v>1773</v>
      </c>
      <c r="B1691" s="1">
        <v>45922</v>
      </c>
      <c r="C1691" t="s">
        <v>40</v>
      </c>
      <c r="D1691" t="s">
        <v>22</v>
      </c>
      <c r="E1691" t="s">
        <v>48</v>
      </c>
      <c r="F1691" t="s">
        <v>61</v>
      </c>
      <c r="G1691" t="s">
        <v>25</v>
      </c>
      <c r="H1691" t="s">
        <v>26</v>
      </c>
      <c r="I1691" t="s">
        <v>27</v>
      </c>
      <c r="J1691">
        <v>2.4</v>
      </c>
      <c r="K1691">
        <v>12</v>
      </c>
      <c r="L1691" t="s">
        <v>28</v>
      </c>
      <c r="M1691">
        <v>0</v>
      </c>
      <c r="N1691">
        <v>5</v>
      </c>
      <c r="O1691">
        <v>280</v>
      </c>
      <c r="P1691">
        <v>672</v>
      </c>
      <c r="Q1691" t="s">
        <v>83</v>
      </c>
      <c r="R1691">
        <v>9</v>
      </c>
      <c r="S1691" t="s">
        <v>37</v>
      </c>
      <c r="T1691" t="s">
        <v>31</v>
      </c>
      <c r="U1691" t="str">
        <f>TRIM(CLEAN(tbl_Operations[[#This Row],[Location]]))</f>
        <v>Noida</v>
      </c>
      <c r="V1691" t="str">
        <f>TRIM(CLEAN(tbl_Operations[[#This Row],[Channel]]))</f>
        <v>Email</v>
      </c>
      <c r="W1691" t="str">
        <f t="shared" si="130"/>
        <v>Compliance Request</v>
      </c>
      <c r="X1691" t="str">
        <f t="shared" si="131"/>
        <v>Procurement</v>
      </c>
      <c r="Y1691" t="str">
        <f t="shared" si="132"/>
        <v>Within SLA</v>
      </c>
      <c r="Z1691" t="str">
        <f t="shared" si="133"/>
        <v>Normal</v>
      </c>
      <c r="AA1691" t="str" cm="1">
        <f t="array" ref="AA1691">_xlfn.IFS(
J1691&lt;=K1691*0.5,"Excellent",
J1691&lt;=K1691,"Good",
J1691&lt;=K1691*1.5,"At Risk",
TRUE,"Critical"
)</f>
        <v>Excellent</v>
      </c>
      <c r="AB1691" t="str">
        <f t="shared" si="134"/>
        <v>No Rework</v>
      </c>
    </row>
    <row r="1692" spans="1:28" x14ac:dyDescent="0.3">
      <c r="A1692" t="s">
        <v>1774</v>
      </c>
      <c r="B1692" s="1">
        <v>45858</v>
      </c>
      <c r="C1692" t="s">
        <v>77</v>
      </c>
      <c r="D1692" t="s">
        <v>34</v>
      </c>
      <c r="E1692" t="s">
        <v>23</v>
      </c>
      <c r="F1692" t="s">
        <v>49</v>
      </c>
      <c r="G1692" t="s">
        <v>25</v>
      </c>
      <c r="H1692" t="s">
        <v>26</v>
      </c>
      <c r="I1692" t="s">
        <v>27</v>
      </c>
      <c r="J1692">
        <v>5.8</v>
      </c>
      <c r="K1692">
        <v>48</v>
      </c>
      <c r="L1692" t="s">
        <v>28</v>
      </c>
      <c r="M1692">
        <v>1</v>
      </c>
      <c r="N1692">
        <v>4.5999999999999996</v>
      </c>
      <c r="O1692">
        <v>350</v>
      </c>
      <c r="P1692">
        <v>2030</v>
      </c>
      <c r="Q1692" t="s">
        <v>114</v>
      </c>
      <c r="R1692">
        <v>7</v>
      </c>
      <c r="S1692" t="s">
        <v>37</v>
      </c>
      <c r="T1692" t="s">
        <v>102</v>
      </c>
      <c r="U1692" t="str">
        <f>TRIM(CLEAN(tbl_Operations[[#This Row],[Location]]))</f>
        <v>Mumbai</v>
      </c>
      <c r="V1692" t="str">
        <f>TRIM(CLEAN(tbl_Operations[[#This Row],[Channel]]))</f>
        <v>Email</v>
      </c>
      <c r="W1692" t="str">
        <f t="shared" si="130"/>
        <v>Invoice Query</v>
      </c>
      <c r="X1692" t="str">
        <f t="shared" si="131"/>
        <v>Finance</v>
      </c>
      <c r="Y1692" t="str">
        <f t="shared" si="132"/>
        <v>Within SLA</v>
      </c>
      <c r="Z1692" t="str">
        <f t="shared" si="133"/>
        <v>Normal</v>
      </c>
      <c r="AA1692" t="str" cm="1">
        <f t="array" ref="AA1692">_xlfn.IFS(
J1692&lt;=K1692*0.5,"Excellent",
J1692&lt;=K1692,"Good",
J1692&lt;=K1692*1.5,"At Risk",
TRUE,"Critical"
)</f>
        <v>Excellent</v>
      </c>
      <c r="AB1692" t="str">
        <f t="shared" si="134"/>
        <v>Reworked</v>
      </c>
    </row>
    <row r="1693" spans="1:28" x14ac:dyDescent="0.3">
      <c r="A1693" t="s">
        <v>1775</v>
      </c>
      <c r="B1693" s="1">
        <v>45879</v>
      </c>
      <c r="C1693" t="s">
        <v>91</v>
      </c>
      <c r="D1693" t="s">
        <v>60</v>
      </c>
      <c r="E1693" t="s">
        <v>70</v>
      </c>
      <c r="F1693" t="s">
        <v>24</v>
      </c>
      <c r="G1693" t="s">
        <v>62</v>
      </c>
      <c r="H1693" t="s">
        <v>50</v>
      </c>
      <c r="I1693" t="s">
        <v>27</v>
      </c>
      <c r="J1693">
        <v>16.600000000000001</v>
      </c>
      <c r="K1693">
        <v>24</v>
      </c>
      <c r="L1693" t="s">
        <v>28</v>
      </c>
      <c r="M1693">
        <v>1</v>
      </c>
      <c r="N1693">
        <v>4.0999999999999996</v>
      </c>
      <c r="O1693">
        <v>450</v>
      </c>
      <c r="P1693">
        <v>7470</v>
      </c>
      <c r="Q1693" t="s">
        <v>36</v>
      </c>
      <c r="R1693">
        <v>8</v>
      </c>
      <c r="S1693" t="s">
        <v>37</v>
      </c>
      <c r="T1693" t="s">
        <v>102</v>
      </c>
      <c r="U1693" t="str">
        <f>TRIM(CLEAN(tbl_Operations[[#This Row],[Location]]))</f>
        <v>Pune</v>
      </c>
      <c r="V1693" t="str">
        <f>TRIM(CLEAN(tbl_Operations[[#This Row],[Channel]]))</f>
        <v>Teams</v>
      </c>
      <c r="W1693" t="str">
        <f t="shared" si="130"/>
        <v>Data Correction</v>
      </c>
      <c r="X1693" t="str">
        <f t="shared" si="131"/>
        <v>Operations</v>
      </c>
      <c r="Y1693" t="str">
        <f t="shared" si="132"/>
        <v>Within SLA</v>
      </c>
      <c r="Z1693" t="str">
        <f t="shared" si="133"/>
        <v>Normal</v>
      </c>
      <c r="AA1693" t="str" cm="1">
        <f t="array" ref="AA1693">_xlfn.IFS(
J1693&lt;=K1693*0.5,"Excellent",
J1693&lt;=K1693,"Good",
J1693&lt;=K1693*1.5,"At Risk",
TRUE,"Critical"
)</f>
        <v>Good</v>
      </c>
      <c r="AB1693" t="str">
        <f t="shared" si="134"/>
        <v>Reworked</v>
      </c>
    </row>
    <row r="1694" spans="1:28" x14ac:dyDescent="0.3">
      <c r="A1694" t="s">
        <v>1776</v>
      </c>
      <c r="B1694" s="1">
        <v>45735</v>
      </c>
      <c r="C1694" t="s">
        <v>21</v>
      </c>
      <c r="D1694" t="s">
        <v>41</v>
      </c>
      <c r="E1694" t="s">
        <v>70</v>
      </c>
      <c r="F1694" t="s">
        <v>24</v>
      </c>
      <c r="G1694" t="s">
        <v>42</v>
      </c>
      <c r="H1694" t="s">
        <v>26</v>
      </c>
      <c r="I1694" t="s">
        <v>27</v>
      </c>
      <c r="J1694">
        <v>7</v>
      </c>
      <c r="K1694">
        <v>24</v>
      </c>
      <c r="L1694" t="s">
        <v>28</v>
      </c>
      <c r="M1694">
        <v>0</v>
      </c>
      <c r="N1694">
        <v>4.9000000000000004</v>
      </c>
      <c r="O1694">
        <v>400</v>
      </c>
      <c r="P1694">
        <v>2800</v>
      </c>
      <c r="Q1694" t="s">
        <v>79</v>
      </c>
      <c r="R1694">
        <v>3</v>
      </c>
      <c r="S1694" t="s">
        <v>58</v>
      </c>
      <c r="T1694" t="s">
        <v>86</v>
      </c>
      <c r="U1694" t="str">
        <f>TRIM(CLEAN(tbl_Operations[[#This Row],[Location]]))</f>
        <v>Bengaluru</v>
      </c>
      <c r="V1694" t="str">
        <f>TRIM(CLEAN(tbl_Operations[[#This Row],[Channel]]))</f>
        <v>Portal</v>
      </c>
      <c r="W1694" t="str">
        <f t="shared" si="130"/>
        <v>Data Correction</v>
      </c>
      <c r="X1694" t="str">
        <f t="shared" si="131"/>
        <v>Customer Support</v>
      </c>
      <c r="Y1694" t="str">
        <f t="shared" si="132"/>
        <v>Within SLA</v>
      </c>
      <c r="Z1694" t="str">
        <f t="shared" si="133"/>
        <v>Normal</v>
      </c>
      <c r="AA1694" t="str" cm="1">
        <f t="array" ref="AA1694">_xlfn.IFS(
J1694&lt;=K1694*0.5,"Excellent",
J1694&lt;=K1694,"Good",
J1694&lt;=K1694*1.5,"At Risk",
TRUE,"Critical"
)</f>
        <v>Excellent</v>
      </c>
      <c r="AB1694" t="str">
        <f t="shared" si="134"/>
        <v>No Rework</v>
      </c>
    </row>
    <row r="1695" spans="1:28" x14ac:dyDescent="0.3">
      <c r="A1695" t="s">
        <v>1777</v>
      </c>
      <c r="B1695" s="1">
        <v>46018</v>
      </c>
      <c r="C1695" t="s">
        <v>54</v>
      </c>
      <c r="D1695" t="s">
        <v>34</v>
      </c>
      <c r="E1695" t="s">
        <v>74</v>
      </c>
      <c r="F1695" t="s">
        <v>49</v>
      </c>
      <c r="G1695" t="s">
        <v>25</v>
      </c>
      <c r="H1695" t="s">
        <v>43</v>
      </c>
      <c r="I1695" t="s">
        <v>27</v>
      </c>
      <c r="J1695">
        <v>5.6</v>
      </c>
      <c r="K1695">
        <v>48</v>
      </c>
      <c r="L1695" t="s">
        <v>28</v>
      </c>
      <c r="M1695">
        <v>0</v>
      </c>
      <c r="N1695">
        <v>4.9000000000000004</v>
      </c>
      <c r="O1695">
        <v>350</v>
      </c>
      <c r="P1695">
        <v>1960</v>
      </c>
      <c r="Q1695" t="s">
        <v>71</v>
      </c>
      <c r="R1695">
        <v>12</v>
      </c>
      <c r="S1695" t="s">
        <v>52</v>
      </c>
      <c r="T1695" t="s">
        <v>68</v>
      </c>
      <c r="U1695" t="str">
        <f>TRIM(CLEAN(tbl_Operations[[#This Row],[Location]]))</f>
        <v>Mumbai</v>
      </c>
      <c r="V1695" t="str">
        <f>TRIM(CLEAN(tbl_Operations[[#This Row],[Channel]]))</f>
        <v>Email</v>
      </c>
      <c r="W1695" t="str">
        <f t="shared" si="130"/>
        <v>System Issue</v>
      </c>
      <c r="X1695" t="str">
        <f t="shared" si="131"/>
        <v>Hr</v>
      </c>
      <c r="Y1695" t="str">
        <f t="shared" si="132"/>
        <v>Within SLA</v>
      </c>
      <c r="Z1695" t="str">
        <f t="shared" si="133"/>
        <v>Normal</v>
      </c>
      <c r="AA1695" t="str" cm="1">
        <f t="array" ref="AA1695">_xlfn.IFS(
J1695&lt;=K1695*0.5,"Excellent",
J1695&lt;=K1695,"Good",
J1695&lt;=K1695*1.5,"At Risk",
TRUE,"Critical"
)</f>
        <v>Excellent</v>
      </c>
      <c r="AB1695" t="str">
        <f t="shared" si="134"/>
        <v>No Rework</v>
      </c>
    </row>
    <row r="1696" spans="1:28" x14ac:dyDescent="0.3">
      <c r="A1696" t="s">
        <v>1778</v>
      </c>
      <c r="B1696" s="1">
        <v>45945</v>
      </c>
      <c r="C1696" t="s">
        <v>77</v>
      </c>
      <c r="D1696" t="s">
        <v>34</v>
      </c>
      <c r="E1696" t="s">
        <v>35</v>
      </c>
      <c r="F1696" t="s">
        <v>24</v>
      </c>
      <c r="G1696" t="s">
        <v>62</v>
      </c>
      <c r="H1696" t="s">
        <v>43</v>
      </c>
      <c r="I1696" t="s">
        <v>27</v>
      </c>
      <c r="J1696">
        <v>1.8</v>
      </c>
      <c r="K1696">
        <v>24</v>
      </c>
      <c r="L1696" t="s">
        <v>28</v>
      </c>
      <c r="M1696">
        <v>1</v>
      </c>
      <c r="N1696">
        <v>4.9000000000000004</v>
      </c>
      <c r="O1696">
        <v>320</v>
      </c>
      <c r="P1696">
        <v>576</v>
      </c>
      <c r="Q1696" t="s">
        <v>51</v>
      </c>
      <c r="R1696">
        <v>10</v>
      </c>
      <c r="S1696" t="s">
        <v>52</v>
      </c>
      <c r="T1696" t="s">
        <v>86</v>
      </c>
      <c r="U1696" t="str">
        <f>TRIM(CLEAN(tbl_Operations[[#This Row],[Location]]))</f>
        <v>Mumbai</v>
      </c>
      <c r="V1696" t="str">
        <f>TRIM(CLEAN(tbl_Operations[[#This Row],[Channel]]))</f>
        <v>Teams</v>
      </c>
      <c r="W1696" t="str">
        <f t="shared" si="130"/>
        <v>Employee Query</v>
      </c>
      <c r="X1696" t="str">
        <f t="shared" si="131"/>
        <v>Finance</v>
      </c>
      <c r="Y1696" t="str">
        <f t="shared" si="132"/>
        <v>Within SLA</v>
      </c>
      <c r="Z1696" t="str">
        <f t="shared" si="133"/>
        <v>Normal</v>
      </c>
      <c r="AA1696" t="str" cm="1">
        <f t="array" ref="AA1696">_xlfn.IFS(
J1696&lt;=K1696*0.5,"Excellent",
J1696&lt;=K1696,"Good",
J1696&lt;=K1696*1.5,"At Risk",
TRUE,"Critical"
)</f>
        <v>Excellent</v>
      </c>
      <c r="AB1696" t="str">
        <f t="shared" si="134"/>
        <v>Reworked</v>
      </c>
    </row>
    <row r="1697" spans="1:28" x14ac:dyDescent="0.3">
      <c r="A1697" t="s">
        <v>1779</v>
      </c>
      <c r="B1697" s="1">
        <v>45776</v>
      </c>
      <c r="C1697" t="s">
        <v>21</v>
      </c>
      <c r="D1697" t="s">
        <v>34</v>
      </c>
      <c r="E1697" t="s">
        <v>74</v>
      </c>
      <c r="F1697" t="s">
        <v>24</v>
      </c>
      <c r="G1697" t="s">
        <v>81</v>
      </c>
      <c r="H1697" t="s">
        <v>66</v>
      </c>
      <c r="I1697" t="s">
        <v>88</v>
      </c>
      <c r="J1697">
        <v>28</v>
      </c>
      <c r="K1697">
        <v>24</v>
      </c>
      <c r="L1697" t="s">
        <v>63</v>
      </c>
      <c r="M1697">
        <v>3</v>
      </c>
      <c r="N1697">
        <v>3.9</v>
      </c>
      <c r="O1697">
        <v>350</v>
      </c>
      <c r="P1697">
        <v>9800</v>
      </c>
      <c r="Q1697" t="s">
        <v>89</v>
      </c>
      <c r="R1697">
        <v>4</v>
      </c>
      <c r="S1697" t="s">
        <v>30</v>
      </c>
      <c r="T1697" t="s">
        <v>38</v>
      </c>
      <c r="U1697" t="str">
        <f>TRIM(CLEAN(tbl_Operations[[#This Row],[Location]]))</f>
        <v>Mumbai</v>
      </c>
      <c r="V1697" t="str">
        <f>TRIM(CLEAN(tbl_Operations[[#This Row],[Channel]]))</f>
        <v>Phone</v>
      </c>
      <c r="W1697" t="str">
        <f t="shared" si="130"/>
        <v>System Issue</v>
      </c>
      <c r="X1697" t="str">
        <f t="shared" si="131"/>
        <v>Customer Support</v>
      </c>
      <c r="Y1697" t="str">
        <f t="shared" si="132"/>
        <v>SLA Breach</v>
      </c>
      <c r="Z1697" t="str">
        <f t="shared" si="133"/>
        <v>Normal</v>
      </c>
      <c r="AA1697" t="str" cm="1">
        <f t="array" ref="AA1697">_xlfn.IFS(
J1697&lt;=K1697*0.5,"Excellent",
J1697&lt;=K1697,"Good",
J1697&lt;=K1697*1.5,"At Risk",
TRUE,"Critical"
)</f>
        <v>At Risk</v>
      </c>
      <c r="AB1697" t="str">
        <f t="shared" si="134"/>
        <v>Reworked</v>
      </c>
    </row>
    <row r="1698" spans="1:28" x14ac:dyDescent="0.3">
      <c r="A1698" t="s">
        <v>1780</v>
      </c>
      <c r="B1698" s="1">
        <v>45961</v>
      </c>
      <c r="C1698" t="s">
        <v>77</v>
      </c>
      <c r="D1698" t="s">
        <v>22</v>
      </c>
      <c r="E1698" t="s">
        <v>23</v>
      </c>
      <c r="F1698" t="s">
        <v>24</v>
      </c>
      <c r="G1698" t="s">
        <v>62</v>
      </c>
      <c r="H1698" t="s">
        <v>66</v>
      </c>
      <c r="I1698" t="s">
        <v>27</v>
      </c>
      <c r="J1698">
        <v>16.399999999999999</v>
      </c>
      <c r="K1698">
        <v>24</v>
      </c>
      <c r="L1698" t="s">
        <v>28</v>
      </c>
      <c r="M1698">
        <v>0</v>
      </c>
      <c r="N1698">
        <v>4.5999999999999996</v>
      </c>
      <c r="O1698">
        <v>280</v>
      </c>
      <c r="P1698">
        <v>4592</v>
      </c>
      <c r="Q1698" t="s">
        <v>51</v>
      </c>
      <c r="R1698">
        <v>10</v>
      </c>
      <c r="S1698" t="s">
        <v>52</v>
      </c>
      <c r="T1698" t="s">
        <v>45</v>
      </c>
      <c r="U1698" t="str">
        <f>TRIM(CLEAN(tbl_Operations[[#This Row],[Location]]))</f>
        <v>Noida</v>
      </c>
      <c r="V1698" t="str">
        <f>TRIM(CLEAN(tbl_Operations[[#This Row],[Channel]]))</f>
        <v>Teams</v>
      </c>
      <c r="W1698" t="str">
        <f t="shared" si="130"/>
        <v>Invoice Query</v>
      </c>
      <c r="X1698" t="str">
        <f t="shared" si="131"/>
        <v>Finance</v>
      </c>
      <c r="Y1698" t="str">
        <f t="shared" si="132"/>
        <v>Within SLA</v>
      </c>
      <c r="Z1698" t="str">
        <f t="shared" si="133"/>
        <v>Normal</v>
      </c>
      <c r="AA1698" t="str" cm="1">
        <f t="array" ref="AA1698">_xlfn.IFS(
J1698&lt;=K1698*0.5,"Excellent",
J1698&lt;=K1698,"Good",
J1698&lt;=K1698*1.5,"At Risk",
TRUE,"Critical"
)</f>
        <v>Good</v>
      </c>
      <c r="AB1698" t="str">
        <f t="shared" si="134"/>
        <v>No Rework</v>
      </c>
    </row>
    <row r="1699" spans="1:28" x14ac:dyDescent="0.3">
      <c r="A1699" t="s">
        <v>1781</v>
      </c>
      <c r="B1699" s="1">
        <v>45964</v>
      </c>
      <c r="C1699" t="s">
        <v>54</v>
      </c>
      <c r="D1699" t="s">
        <v>34</v>
      </c>
      <c r="E1699" t="s">
        <v>23</v>
      </c>
      <c r="F1699" t="s">
        <v>49</v>
      </c>
      <c r="G1699" t="s">
        <v>25</v>
      </c>
      <c r="H1699" t="s">
        <v>26</v>
      </c>
      <c r="I1699" t="s">
        <v>27</v>
      </c>
      <c r="J1699">
        <v>7.5</v>
      </c>
      <c r="K1699">
        <v>48</v>
      </c>
      <c r="L1699" t="s">
        <v>28</v>
      </c>
      <c r="M1699">
        <v>2</v>
      </c>
      <c r="N1699">
        <v>4.0999999999999996</v>
      </c>
      <c r="O1699">
        <v>400</v>
      </c>
      <c r="P1699">
        <v>3000</v>
      </c>
      <c r="Q1699" t="s">
        <v>67</v>
      </c>
      <c r="R1699">
        <v>11</v>
      </c>
      <c r="S1699" t="s">
        <v>52</v>
      </c>
      <c r="T1699" t="s">
        <v>31</v>
      </c>
      <c r="U1699" t="str">
        <f>TRIM(CLEAN(tbl_Operations[[#This Row],[Location]]))</f>
        <v>Mumbai</v>
      </c>
      <c r="V1699" t="str">
        <f>TRIM(CLEAN(tbl_Operations[[#This Row],[Channel]]))</f>
        <v>Email</v>
      </c>
      <c r="W1699" t="str">
        <f t="shared" si="130"/>
        <v>Invoice Query</v>
      </c>
      <c r="X1699" t="str">
        <f t="shared" si="131"/>
        <v>Hr</v>
      </c>
      <c r="Y1699" t="str">
        <f t="shared" si="132"/>
        <v>Within SLA</v>
      </c>
      <c r="Z1699" t="str">
        <f t="shared" si="133"/>
        <v>Normal</v>
      </c>
      <c r="AA1699" t="str" cm="1">
        <f t="array" ref="AA1699">_xlfn.IFS(
J1699&lt;=K1699*0.5,"Excellent",
J1699&lt;=K1699,"Good",
J1699&lt;=K1699*1.5,"At Risk",
TRUE,"Critical"
)</f>
        <v>Excellent</v>
      </c>
      <c r="AB1699" t="str">
        <f t="shared" si="134"/>
        <v>Reworked</v>
      </c>
    </row>
    <row r="1700" spans="1:28" x14ac:dyDescent="0.3">
      <c r="A1700" t="s">
        <v>1782</v>
      </c>
      <c r="B1700" s="1">
        <v>45699</v>
      </c>
      <c r="C1700" t="s">
        <v>95</v>
      </c>
      <c r="D1700" t="s">
        <v>73</v>
      </c>
      <c r="E1700" t="s">
        <v>92</v>
      </c>
      <c r="F1700" t="s">
        <v>49</v>
      </c>
      <c r="G1700" t="s">
        <v>62</v>
      </c>
      <c r="H1700" t="s">
        <v>43</v>
      </c>
      <c r="I1700" t="s">
        <v>27</v>
      </c>
      <c r="J1700">
        <v>5</v>
      </c>
      <c r="K1700">
        <v>48</v>
      </c>
      <c r="L1700" t="s">
        <v>28</v>
      </c>
      <c r="M1700">
        <v>1</v>
      </c>
      <c r="N1700">
        <v>4.2</v>
      </c>
      <c r="O1700">
        <v>400</v>
      </c>
      <c r="P1700">
        <v>2000</v>
      </c>
      <c r="Q1700" t="s">
        <v>57</v>
      </c>
      <c r="R1700">
        <v>2</v>
      </c>
      <c r="S1700" t="s">
        <v>58</v>
      </c>
      <c r="T1700" t="s">
        <v>38</v>
      </c>
      <c r="U1700" t="str">
        <f>TRIM(CLEAN(tbl_Operations[[#This Row],[Location]]))</f>
        <v>Chennai</v>
      </c>
      <c r="V1700" t="str">
        <f>TRIM(CLEAN(tbl_Operations[[#This Row],[Channel]]))</f>
        <v>Teams</v>
      </c>
      <c r="W1700" t="str">
        <f t="shared" si="130"/>
        <v>Report Request</v>
      </c>
      <c r="X1700" t="str">
        <f t="shared" si="131"/>
        <v>Sales</v>
      </c>
      <c r="Y1700" t="str">
        <f t="shared" si="132"/>
        <v>Within SLA</v>
      </c>
      <c r="Z1700" t="str">
        <f t="shared" si="133"/>
        <v>Normal</v>
      </c>
      <c r="AA1700" t="str" cm="1">
        <f t="array" ref="AA1700">_xlfn.IFS(
J1700&lt;=K1700*0.5,"Excellent",
J1700&lt;=K1700,"Good",
J1700&lt;=K1700*1.5,"At Risk",
TRUE,"Critical"
)</f>
        <v>Excellent</v>
      </c>
      <c r="AB1700" t="str">
        <f t="shared" si="134"/>
        <v>Reworked</v>
      </c>
    </row>
    <row r="1701" spans="1:28" x14ac:dyDescent="0.3">
      <c r="A1701" t="s">
        <v>1783</v>
      </c>
      <c r="B1701" s="1">
        <v>45712</v>
      </c>
      <c r="C1701" t="s">
        <v>91</v>
      </c>
      <c r="D1701" t="s">
        <v>41</v>
      </c>
      <c r="E1701" t="s">
        <v>78</v>
      </c>
      <c r="F1701" t="s">
        <v>24</v>
      </c>
      <c r="G1701" t="s">
        <v>81</v>
      </c>
      <c r="H1701" t="s">
        <v>43</v>
      </c>
      <c r="I1701" t="s">
        <v>27</v>
      </c>
      <c r="J1701">
        <v>20.100000000000001</v>
      </c>
      <c r="K1701">
        <v>24</v>
      </c>
      <c r="L1701" t="s">
        <v>28</v>
      </c>
      <c r="M1701">
        <v>0</v>
      </c>
      <c r="N1701">
        <v>3.8</v>
      </c>
      <c r="O1701">
        <v>400</v>
      </c>
      <c r="P1701">
        <v>8040</v>
      </c>
      <c r="Q1701" t="s">
        <v>57</v>
      </c>
      <c r="R1701">
        <v>2</v>
      </c>
      <c r="S1701" t="s">
        <v>58</v>
      </c>
      <c r="T1701" t="s">
        <v>31</v>
      </c>
      <c r="U1701" t="str">
        <f>TRIM(CLEAN(tbl_Operations[[#This Row],[Location]]))</f>
        <v>Bengaluru</v>
      </c>
      <c r="V1701" t="str">
        <f>TRIM(CLEAN(tbl_Operations[[#This Row],[Channel]]))</f>
        <v>Phone</v>
      </c>
      <c r="W1701" t="str">
        <f t="shared" si="130"/>
        <v>Access Request</v>
      </c>
      <c r="X1701" t="str">
        <f t="shared" si="131"/>
        <v>Operations</v>
      </c>
      <c r="Y1701" t="str">
        <f t="shared" si="132"/>
        <v>Within SLA</v>
      </c>
      <c r="Z1701" t="str">
        <f t="shared" si="133"/>
        <v>Normal</v>
      </c>
      <c r="AA1701" t="str" cm="1">
        <f t="array" ref="AA1701">_xlfn.IFS(
J1701&lt;=K1701*0.5,"Excellent",
J1701&lt;=K1701,"Good",
J1701&lt;=K1701*1.5,"At Risk",
TRUE,"Critical"
)</f>
        <v>Good</v>
      </c>
      <c r="AB1701" t="str">
        <f t="shared" si="134"/>
        <v>No Rework</v>
      </c>
    </row>
    <row r="1702" spans="1:28" x14ac:dyDescent="0.3">
      <c r="A1702" t="s">
        <v>1784</v>
      </c>
      <c r="B1702" s="1">
        <v>45741</v>
      </c>
      <c r="C1702" t="s">
        <v>33</v>
      </c>
      <c r="D1702" t="s">
        <v>60</v>
      </c>
      <c r="E1702" t="s">
        <v>35</v>
      </c>
      <c r="F1702" t="s">
        <v>49</v>
      </c>
      <c r="G1702" t="s">
        <v>25</v>
      </c>
      <c r="H1702" t="s">
        <v>26</v>
      </c>
      <c r="I1702" t="s">
        <v>27</v>
      </c>
      <c r="J1702">
        <v>7.6</v>
      </c>
      <c r="K1702">
        <v>48</v>
      </c>
      <c r="L1702" t="s">
        <v>28</v>
      </c>
      <c r="M1702">
        <v>1</v>
      </c>
      <c r="N1702">
        <v>5</v>
      </c>
      <c r="O1702">
        <v>400</v>
      </c>
      <c r="P1702">
        <v>3040</v>
      </c>
      <c r="Q1702" t="s">
        <v>79</v>
      </c>
      <c r="R1702">
        <v>3</v>
      </c>
      <c r="S1702" t="s">
        <v>58</v>
      </c>
      <c r="T1702" t="s">
        <v>38</v>
      </c>
      <c r="U1702" t="str">
        <f>TRIM(CLEAN(tbl_Operations[[#This Row],[Location]]))</f>
        <v>Pune</v>
      </c>
      <c r="V1702" t="str">
        <f>TRIM(CLEAN(tbl_Operations[[#This Row],[Channel]]))</f>
        <v>Email</v>
      </c>
      <c r="W1702" t="str">
        <f t="shared" si="130"/>
        <v>Employee Query</v>
      </c>
      <c r="X1702" t="str">
        <f t="shared" si="131"/>
        <v>It</v>
      </c>
      <c r="Y1702" t="str">
        <f t="shared" si="132"/>
        <v>Within SLA</v>
      </c>
      <c r="Z1702" t="str">
        <f t="shared" si="133"/>
        <v>Normal</v>
      </c>
      <c r="AA1702" t="str" cm="1">
        <f t="array" ref="AA1702">_xlfn.IFS(
J1702&lt;=K1702*0.5,"Excellent",
J1702&lt;=K1702,"Good",
J1702&lt;=K1702*1.5,"At Risk",
TRUE,"Critical"
)</f>
        <v>Excellent</v>
      </c>
      <c r="AB1702" t="str">
        <f t="shared" si="134"/>
        <v>Reworked</v>
      </c>
    </row>
    <row r="1703" spans="1:28" x14ac:dyDescent="0.3">
      <c r="A1703" t="s">
        <v>1785</v>
      </c>
      <c r="B1703" s="1">
        <v>45903</v>
      </c>
      <c r="C1703" t="s">
        <v>40</v>
      </c>
      <c r="D1703" t="s">
        <v>34</v>
      </c>
      <c r="E1703" t="s">
        <v>74</v>
      </c>
      <c r="F1703" t="s">
        <v>24</v>
      </c>
      <c r="G1703" t="s">
        <v>25</v>
      </c>
      <c r="H1703" t="s">
        <v>50</v>
      </c>
      <c r="I1703" t="s">
        <v>101</v>
      </c>
      <c r="J1703">
        <v>17.5</v>
      </c>
      <c r="K1703">
        <v>24</v>
      </c>
      <c r="L1703" t="s">
        <v>28</v>
      </c>
      <c r="M1703">
        <v>0</v>
      </c>
      <c r="N1703">
        <v>4.3</v>
      </c>
      <c r="O1703">
        <v>280</v>
      </c>
      <c r="P1703">
        <v>4900</v>
      </c>
      <c r="Q1703" t="s">
        <v>83</v>
      </c>
      <c r="R1703">
        <v>9</v>
      </c>
      <c r="S1703" t="s">
        <v>37</v>
      </c>
      <c r="T1703" t="s">
        <v>86</v>
      </c>
      <c r="U1703" t="str">
        <f>TRIM(CLEAN(tbl_Operations[[#This Row],[Location]]))</f>
        <v>Mumbai</v>
      </c>
      <c r="V1703" t="str">
        <f>TRIM(CLEAN(tbl_Operations[[#This Row],[Channel]]))</f>
        <v>Email</v>
      </c>
      <c r="W1703" t="str">
        <f t="shared" si="130"/>
        <v>System Issue</v>
      </c>
      <c r="X1703" t="str">
        <f t="shared" si="131"/>
        <v>Procurement</v>
      </c>
      <c r="Y1703" t="str">
        <f t="shared" si="132"/>
        <v>Within SLA</v>
      </c>
      <c r="Z1703" t="str">
        <f t="shared" si="133"/>
        <v>Normal</v>
      </c>
      <c r="AA1703" t="str" cm="1">
        <f t="array" ref="AA1703">_xlfn.IFS(
J1703&lt;=K1703*0.5,"Excellent",
J1703&lt;=K1703,"Good",
J1703&lt;=K1703*1.5,"At Risk",
TRUE,"Critical"
)</f>
        <v>Good</v>
      </c>
      <c r="AB1703" t="str">
        <f t="shared" si="134"/>
        <v>No Rework</v>
      </c>
    </row>
    <row r="1704" spans="1:28" x14ac:dyDescent="0.3">
      <c r="A1704" t="s">
        <v>1786</v>
      </c>
      <c r="B1704" s="1">
        <v>45695</v>
      </c>
      <c r="C1704" t="s">
        <v>33</v>
      </c>
      <c r="D1704" t="s">
        <v>47</v>
      </c>
      <c r="E1704" t="s">
        <v>35</v>
      </c>
      <c r="F1704" t="s">
        <v>49</v>
      </c>
      <c r="G1704" t="s">
        <v>25</v>
      </c>
      <c r="H1704" t="s">
        <v>50</v>
      </c>
      <c r="I1704" t="s">
        <v>88</v>
      </c>
      <c r="J1704">
        <v>16.3</v>
      </c>
      <c r="K1704">
        <v>48</v>
      </c>
      <c r="L1704" t="s">
        <v>28</v>
      </c>
      <c r="M1704">
        <v>2</v>
      </c>
      <c r="N1704">
        <v>4.0999999999999996</v>
      </c>
      <c r="O1704">
        <v>450</v>
      </c>
      <c r="P1704">
        <v>7335</v>
      </c>
      <c r="Q1704" t="s">
        <v>57</v>
      </c>
      <c r="R1704">
        <v>2</v>
      </c>
      <c r="S1704" t="s">
        <v>58</v>
      </c>
      <c r="T1704" t="s">
        <v>45</v>
      </c>
      <c r="U1704" t="str">
        <f>TRIM(CLEAN(tbl_Operations[[#This Row],[Location]]))</f>
        <v>Gurugram</v>
      </c>
      <c r="V1704" t="str">
        <f>TRIM(CLEAN(tbl_Operations[[#This Row],[Channel]]))</f>
        <v>Email</v>
      </c>
      <c r="W1704" t="str">
        <f t="shared" si="130"/>
        <v>Employee Query</v>
      </c>
      <c r="X1704" t="str">
        <f t="shared" si="131"/>
        <v>It</v>
      </c>
      <c r="Y1704" t="str">
        <f t="shared" si="132"/>
        <v>Within SLA</v>
      </c>
      <c r="Z1704" t="str">
        <f t="shared" si="133"/>
        <v>Normal</v>
      </c>
      <c r="AA1704" t="str" cm="1">
        <f t="array" ref="AA1704">_xlfn.IFS(
J1704&lt;=K1704*0.5,"Excellent",
J1704&lt;=K1704,"Good",
J1704&lt;=K1704*1.5,"At Risk",
TRUE,"Critical"
)</f>
        <v>Excellent</v>
      </c>
      <c r="AB1704" t="str">
        <f t="shared" si="134"/>
        <v>Reworked</v>
      </c>
    </row>
    <row r="1705" spans="1:28" x14ac:dyDescent="0.3">
      <c r="A1705" t="s">
        <v>1787</v>
      </c>
      <c r="B1705" s="1">
        <v>45697</v>
      </c>
      <c r="C1705" t="s">
        <v>54</v>
      </c>
      <c r="D1705" t="s">
        <v>47</v>
      </c>
      <c r="E1705" t="s">
        <v>23</v>
      </c>
      <c r="F1705" t="s">
        <v>49</v>
      </c>
      <c r="G1705" t="s">
        <v>42</v>
      </c>
      <c r="H1705" t="s">
        <v>75</v>
      </c>
      <c r="I1705" t="s">
        <v>27</v>
      </c>
      <c r="J1705">
        <v>24</v>
      </c>
      <c r="K1705">
        <v>48</v>
      </c>
      <c r="L1705" t="s">
        <v>28</v>
      </c>
      <c r="M1705">
        <v>0</v>
      </c>
      <c r="N1705">
        <v>3.8</v>
      </c>
      <c r="O1705">
        <v>320</v>
      </c>
      <c r="P1705">
        <v>7680</v>
      </c>
      <c r="Q1705" t="s">
        <v>57</v>
      </c>
      <c r="R1705">
        <v>2</v>
      </c>
      <c r="S1705" t="s">
        <v>58</v>
      </c>
      <c r="T1705" t="s">
        <v>102</v>
      </c>
      <c r="U1705" t="str">
        <f>TRIM(CLEAN(tbl_Operations[[#This Row],[Location]]))</f>
        <v>Gurugram</v>
      </c>
      <c r="V1705" t="str">
        <f>TRIM(CLEAN(tbl_Operations[[#This Row],[Channel]]))</f>
        <v>Portal</v>
      </c>
      <c r="W1705" t="str">
        <f t="shared" si="130"/>
        <v>Invoice Query</v>
      </c>
      <c r="X1705" t="str">
        <f t="shared" si="131"/>
        <v>Hr</v>
      </c>
      <c r="Y1705" t="str">
        <f t="shared" si="132"/>
        <v>Within SLA</v>
      </c>
      <c r="Z1705" t="str">
        <f t="shared" si="133"/>
        <v>Normal</v>
      </c>
      <c r="AA1705" t="str" cm="1">
        <f t="array" ref="AA1705">_xlfn.IFS(
J1705&lt;=K1705*0.5,"Excellent",
J1705&lt;=K1705,"Good",
J1705&lt;=K1705*1.5,"At Risk",
TRUE,"Critical"
)</f>
        <v>Excellent</v>
      </c>
      <c r="AB1705" t="str">
        <f t="shared" si="134"/>
        <v>No Rework</v>
      </c>
    </row>
    <row r="1706" spans="1:28" x14ac:dyDescent="0.3">
      <c r="A1706" t="s">
        <v>1788</v>
      </c>
      <c r="B1706" s="1">
        <v>45835</v>
      </c>
      <c r="C1706" t="s">
        <v>77</v>
      </c>
      <c r="D1706" t="s">
        <v>55</v>
      </c>
      <c r="E1706" t="s">
        <v>56</v>
      </c>
      <c r="F1706" t="s">
        <v>24</v>
      </c>
      <c r="G1706" t="s">
        <v>42</v>
      </c>
      <c r="H1706" t="s">
        <v>75</v>
      </c>
      <c r="I1706" t="s">
        <v>27</v>
      </c>
      <c r="J1706">
        <v>15.6</v>
      </c>
      <c r="K1706">
        <v>24</v>
      </c>
      <c r="L1706" t="s">
        <v>28</v>
      </c>
      <c r="M1706">
        <v>0</v>
      </c>
      <c r="N1706">
        <v>5</v>
      </c>
      <c r="O1706">
        <v>320</v>
      </c>
      <c r="P1706">
        <v>4992</v>
      </c>
      <c r="Q1706" t="s">
        <v>29</v>
      </c>
      <c r="R1706">
        <v>6</v>
      </c>
      <c r="S1706" t="s">
        <v>30</v>
      </c>
      <c r="T1706" t="s">
        <v>45</v>
      </c>
      <c r="U1706" t="str">
        <f>TRIM(CLEAN(tbl_Operations[[#This Row],[Location]]))</f>
        <v>Hyderabad</v>
      </c>
      <c r="V1706" t="str">
        <f>TRIM(CLEAN(tbl_Operations[[#This Row],[Channel]]))</f>
        <v>Portal</v>
      </c>
      <c r="W1706" t="str">
        <f t="shared" si="130"/>
        <v>Vendor Query</v>
      </c>
      <c r="X1706" t="str">
        <f t="shared" si="131"/>
        <v>Finance</v>
      </c>
      <c r="Y1706" t="str">
        <f t="shared" si="132"/>
        <v>Within SLA</v>
      </c>
      <c r="Z1706" t="str">
        <f t="shared" si="133"/>
        <v>Normal</v>
      </c>
      <c r="AA1706" t="str" cm="1">
        <f t="array" ref="AA1706">_xlfn.IFS(
J1706&lt;=K1706*0.5,"Excellent",
J1706&lt;=K1706,"Good",
J1706&lt;=K1706*1.5,"At Risk",
TRUE,"Critical"
)</f>
        <v>Good</v>
      </c>
      <c r="AB1706" t="str">
        <f t="shared" si="134"/>
        <v>No Rework</v>
      </c>
    </row>
    <row r="1707" spans="1:28" x14ac:dyDescent="0.3">
      <c r="A1707" t="s">
        <v>1789</v>
      </c>
      <c r="B1707" s="1">
        <v>45660</v>
      </c>
      <c r="C1707" t="s">
        <v>91</v>
      </c>
      <c r="D1707" t="s">
        <v>22</v>
      </c>
      <c r="E1707" t="s">
        <v>74</v>
      </c>
      <c r="F1707" t="s">
        <v>49</v>
      </c>
      <c r="G1707" t="s">
        <v>62</v>
      </c>
      <c r="H1707" t="s">
        <v>66</v>
      </c>
      <c r="I1707" t="s">
        <v>27</v>
      </c>
      <c r="J1707">
        <v>15.2</v>
      </c>
      <c r="K1707">
        <v>48</v>
      </c>
      <c r="L1707" t="s">
        <v>28</v>
      </c>
      <c r="M1707">
        <v>2</v>
      </c>
      <c r="N1707">
        <v>4.7</v>
      </c>
      <c r="O1707">
        <v>400</v>
      </c>
      <c r="P1707">
        <v>6080</v>
      </c>
      <c r="Q1707" t="s">
        <v>64</v>
      </c>
      <c r="R1707">
        <v>1</v>
      </c>
      <c r="S1707" t="s">
        <v>58</v>
      </c>
      <c r="T1707" t="s">
        <v>45</v>
      </c>
      <c r="U1707" t="str">
        <f>TRIM(CLEAN(tbl_Operations[[#This Row],[Location]]))</f>
        <v>Noida</v>
      </c>
      <c r="V1707" t="str">
        <f>TRIM(CLEAN(tbl_Operations[[#This Row],[Channel]]))</f>
        <v>Teams</v>
      </c>
      <c r="W1707" t="str">
        <f t="shared" si="130"/>
        <v>System Issue</v>
      </c>
      <c r="X1707" t="str">
        <f t="shared" si="131"/>
        <v>Operations</v>
      </c>
      <c r="Y1707" t="str">
        <f t="shared" si="132"/>
        <v>Within SLA</v>
      </c>
      <c r="Z1707" t="str">
        <f t="shared" si="133"/>
        <v>Normal</v>
      </c>
      <c r="AA1707" t="str" cm="1">
        <f t="array" ref="AA1707">_xlfn.IFS(
J1707&lt;=K1707*0.5,"Excellent",
J1707&lt;=K1707,"Good",
J1707&lt;=K1707*1.5,"At Risk",
TRUE,"Critical"
)</f>
        <v>Excellent</v>
      </c>
      <c r="AB1707" t="str">
        <f t="shared" si="134"/>
        <v>Reworked</v>
      </c>
    </row>
    <row r="1708" spans="1:28" x14ac:dyDescent="0.3">
      <c r="A1708" t="s">
        <v>1790</v>
      </c>
      <c r="B1708" s="1">
        <v>45822</v>
      </c>
      <c r="C1708" t="s">
        <v>54</v>
      </c>
      <c r="D1708" t="s">
        <v>34</v>
      </c>
      <c r="E1708" t="s">
        <v>56</v>
      </c>
      <c r="F1708" t="s">
        <v>24</v>
      </c>
      <c r="G1708" t="s">
        <v>25</v>
      </c>
      <c r="H1708" t="s">
        <v>50</v>
      </c>
      <c r="I1708" t="s">
        <v>27</v>
      </c>
      <c r="J1708">
        <v>10.8</v>
      </c>
      <c r="K1708">
        <v>24</v>
      </c>
      <c r="L1708" t="s">
        <v>28</v>
      </c>
      <c r="M1708">
        <v>0</v>
      </c>
      <c r="N1708">
        <v>5</v>
      </c>
      <c r="O1708">
        <v>320</v>
      </c>
      <c r="P1708">
        <v>3456</v>
      </c>
      <c r="Q1708" t="s">
        <v>29</v>
      </c>
      <c r="R1708">
        <v>6</v>
      </c>
      <c r="S1708" t="s">
        <v>30</v>
      </c>
      <c r="T1708" t="s">
        <v>68</v>
      </c>
      <c r="U1708" t="str">
        <f>TRIM(CLEAN(tbl_Operations[[#This Row],[Location]]))</f>
        <v>Mumbai</v>
      </c>
      <c r="V1708" t="str">
        <f>TRIM(CLEAN(tbl_Operations[[#This Row],[Channel]]))</f>
        <v>Email</v>
      </c>
      <c r="W1708" t="str">
        <f t="shared" si="130"/>
        <v>Vendor Query</v>
      </c>
      <c r="X1708" t="str">
        <f t="shared" si="131"/>
        <v>Hr</v>
      </c>
      <c r="Y1708" t="str">
        <f t="shared" si="132"/>
        <v>Within SLA</v>
      </c>
      <c r="Z1708" t="str">
        <f t="shared" si="133"/>
        <v>Normal</v>
      </c>
      <c r="AA1708" t="str" cm="1">
        <f t="array" ref="AA1708">_xlfn.IFS(
J1708&lt;=K1708*0.5,"Excellent",
J1708&lt;=K1708,"Good",
J1708&lt;=K1708*1.5,"At Risk",
TRUE,"Critical"
)</f>
        <v>Excellent</v>
      </c>
      <c r="AB1708" t="str">
        <f t="shared" si="134"/>
        <v>No Rework</v>
      </c>
    </row>
    <row r="1709" spans="1:28" x14ac:dyDescent="0.3">
      <c r="A1709" t="s">
        <v>1791</v>
      </c>
      <c r="B1709" s="1">
        <v>45920</v>
      </c>
      <c r="C1709" t="s">
        <v>77</v>
      </c>
      <c r="D1709" t="s">
        <v>22</v>
      </c>
      <c r="E1709" t="s">
        <v>78</v>
      </c>
      <c r="F1709" t="s">
        <v>49</v>
      </c>
      <c r="G1709" t="s">
        <v>42</v>
      </c>
      <c r="H1709" t="s">
        <v>50</v>
      </c>
      <c r="I1709" t="s">
        <v>27</v>
      </c>
      <c r="J1709">
        <v>3.3</v>
      </c>
      <c r="K1709">
        <v>48</v>
      </c>
      <c r="L1709" t="s">
        <v>28</v>
      </c>
      <c r="M1709">
        <v>0</v>
      </c>
      <c r="N1709">
        <v>5</v>
      </c>
      <c r="O1709">
        <v>280</v>
      </c>
      <c r="P1709">
        <v>924</v>
      </c>
      <c r="Q1709" t="s">
        <v>83</v>
      </c>
      <c r="R1709">
        <v>9</v>
      </c>
      <c r="S1709" t="s">
        <v>37</v>
      </c>
      <c r="T1709" t="s">
        <v>68</v>
      </c>
      <c r="U1709" t="str">
        <f>TRIM(CLEAN(tbl_Operations[[#This Row],[Location]]))</f>
        <v>Noida</v>
      </c>
      <c r="V1709" t="str">
        <f>TRIM(CLEAN(tbl_Operations[[#This Row],[Channel]]))</f>
        <v>Portal</v>
      </c>
      <c r="W1709" t="str">
        <f t="shared" si="130"/>
        <v>Access Request</v>
      </c>
      <c r="X1709" t="str">
        <f t="shared" si="131"/>
        <v>Finance</v>
      </c>
      <c r="Y1709" t="str">
        <f t="shared" si="132"/>
        <v>Within SLA</v>
      </c>
      <c r="Z1709" t="str">
        <f t="shared" si="133"/>
        <v>Normal</v>
      </c>
      <c r="AA1709" t="str" cm="1">
        <f t="array" ref="AA1709">_xlfn.IFS(
J1709&lt;=K1709*0.5,"Excellent",
J1709&lt;=K1709,"Good",
J1709&lt;=K1709*1.5,"At Risk",
TRUE,"Critical"
)</f>
        <v>Excellent</v>
      </c>
      <c r="AB1709" t="str">
        <f t="shared" si="134"/>
        <v>No Rework</v>
      </c>
    </row>
    <row r="1710" spans="1:28" x14ac:dyDescent="0.3">
      <c r="A1710" t="s">
        <v>1792</v>
      </c>
      <c r="B1710" s="1">
        <v>45945</v>
      </c>
      <c r="C1710" t="s">
        <v>54</v>
      </c>
      <c r="D1710" t="s">
        <v>60</v>
      </c>
      <c r="E1710" t="s">
        <v>74</v>
      </c>
      <c r="F1710" t="s">
        <v>49</v>
      </c>
      <c r="G1710" t="s">
        <v>42</v>
      </c>
      <c r="H1710" t="s">
        <v>50</v>
      </c>
      <c r="I1710" t="s">
        <v>27</v>
      </c>
      <c r="J1710">
        <v>6.8</v>
      </c>
      <c r="K1710">
        <v>48</v>
      </c>
      <c r="L1710" t="s">
        <v>28</v>
      </c>
      <c r="M1710">
        <v>0</v>
      </c>
      <c r="N1710">
        <v>5</v>
      </c>
      <c r="O1710">
        <v>400</v>
      </c>
      <c r="P1710">
        <v>2720</v>
      </c>
      <c r="Q1710" t="s">
        <v>51</v>
      </c>
      <c r="R1710">
        <v>10</v>
      </c>
      <c r="S1710" t="s">
        <v>52</v>
      </c>
      <c r="T1710" t="s">
        <v>86</v>
      </c>
      <c r="U1710" t="str">
        <f>TRIM(CLEAN(tbl_Operations[[#This Row],[Location]]))</f>
        <v>Pune</v>
      </c>
      <c r="V1710" t="str">
        <f>TRIM(CLEAN(tbl_Operations[[#This Row],[Channel]]))</f>
        <v>Portal</v>
      </c>
      <c r="W1710" t="str">
        <f t="shared" si="130"/>
        <v>System Issue</v>
      </c>
      <c r="X1710" t="str">
        <f t="shared" si="131"/>
        <v>Hr</v>
      </c>
      <c r="Y1710" t="str">
        <f t="shared" si="132"/>
        <v>Within SLA</v>
      </c>
      <c r="Z1710" t="str">
        <f t="shared" si="133"/>
        <v>Normal</v>
      </c>
      <c r="AA1710" t="str" cm="1">
        <f t="array" ref="AA1710">_xlfn.IFS(
J1710&lt;=K1710*0.5,"Excellent",
J1710&lt;=K1710,"Good",
J1710&lt;=K1710*1.5,"At Risk",
TRUE,"Critical"
)</f>
        <v>Excellent</v>
      </c>
      <c r="AB1710" t="str">
        <f t="shared" si="134"/>
        <v>No Rework</v>
      </c>
    </row>
    <row r="1711" spans="1:28" x14ac:dyDescent="0.3">
      <c r="A1711" t="s">
        <v>1793</v>
      </c>
      <c r="B1711" s="1">
        <v>45796</v>
      </c>
      <c r="C1711" t="s">
        <v>33</v>
      </c>
      <c r="D1711" t="s">
        <v>55</v>
      </c>
      <c r="E1711" t="s">
        <v>78</v>
      </c>
      <c r="F1711" t="s">
        <v>24</v>
      </c>
      <c r="G1711" t="s">
        <v>42</v>
      </c>
      <c r="H1711" t="s">
        <v>50</v>
      </c>
      <c r="I1711" t="s">
        <v>101</v>
      </c>
      <c r="J1711">
        <v>25.5</v>
      </c>
      <c r="K1711">
        <v>24</v>
      </c>
      <c r="L1711" t="s">
        <v>63</v>
      </c>
      <c r="M1711">
        <v>1</v>
      </c>
      <c r="N1711">
        <v>3.6</v>
      </c>
      <c r="O1711">
        <v>450</v>
      </c>
      <c r="P1711">
        <v>11475</v>
      </c>
      <c r="Q1711" t="s">
        <v>44</v>
      </c>
      <c r="R1711">
        <v>5</v>
      </c>
      <c r="S1711" t="s">
        <v>30</v>
      </c>
      <c r="T1711" t="s">
        <v>31</v>
      </c>
      <c r="U1711" t="str">
        <f>TRIM(CLEAN(tbl_Operations[[#This Row],[Location]]))</f>
        <v>Hyderabad</v>
      </c>
      <c r="V1711" t="str">
        <f>TRIM(CLEAN(tbl_Operations[[#This Row],[Channel]]))</f>
        <v>Portal</v>
      </c>
      <c r="W1711" t="str">
        <f t="shared" si="130"/>
        <v>Access Request</v>
      </c>
      <c r="X1711" t="str">
        <f t="shared" si="131"/>
        <v>It</v>
      </c>
      <c r="Y1711" t="str">
        <f t="shared" si="132"/>
        <v>SLA Breach</v>
      </c>
      <c r="Z1711" t="str">
        <f t="shared" si="133"/>
        <v>Normal</v>
      </c>
      <c r="AA1711" t="str" cm="1">
        <f t="array" ref="AA1711">_xlfn.IFS(
J1711&lt;=K1711*0.5,"Excellent",
J1711&lt;=K1711,"Good",
J1711&lt;=K1711*1.5,"At Risk",
TRUE,"Critical"
)</f>
        <v>At Risk</v>
      </c>
      <c r="AB1711" t="str">
        <f t="shared" si="134"/>
        <v>Reworked</v>
      </c>
    </row>
    <row r="1712" spans="1:28" x14ac:dyDescent="0.3">
      <c r="A1712" t="s">
        <v>1794</v>
      </c>
      <c r="B1712" s="1">
        <v>45845</v>
      </c>
      <c r="C1712" t="s">
        <v>21</v>
      </c>
      <c r="D1712" t="s">
        <v>41</v>
      </c>
      <c r="E1712" t="s">
        <v>48</v>
      </c>
      <c r="F1712" t="s">
        <v>24</v>
      </c>
      <c r="G1712" t="s">
        <v>42</v>
      </c>
      <c r="H1712" t="s">
        <v>75</v>
      </c>
      <c r="I1712" t="s">
        <v>88</v>
      </c>
      <c r="J1712">
        <v>23.1</v>
      </c>
      <c r="K1712">
        <v>24</v>
      </c>
      <c r="L1712" t="s">
        <v>28</v>
      </c>
      <c r="M1712">
        <v>4</v>
      </c>
      <c r="N1712">
        <v>3.4</v>
      </c>
      <c r="O1712">
        <v>280</v>
      </c>
      <c r="P1712">
        <v>6468</v>
      </c>
      <c r="Q1712" t="s">
        <v>114</v>
      </c>
      <c r="R1712">
        <v>7</v>
      </c>
      <c r="S1712" t="s">
        <v>37</v>
      </c>
      <c r="T1712" t="s">
        <v>31</v>
      </c>
      <c r="U1712" t="str">
        <f>TRIM(CLEAN(tbl_Operations[[#This Row],[Location]]))</f>
        <v>Bengaluru</v>
      </c>
      <c r="V1712" t="str">
        <f>TRIM(CLEAN(tbl_Operations[[#This Row],[Channel]]))</f>
        <v>Portal</v>
      </c>
      <c r="W1712" t="str">
        <f t="shared" si="130"/>
        <v>Compliance Request</v>
      </c>
      <c r="X1712" t="str">
        <f t="shared" si="131"/>
        <v>Customer Support</v>
      </c>
      <c r="Y1712" t="str">
        <f t="shared" si="132"/>
        <v>Within SLA</v>
      </c>
      <c r="Z1712" t="str">
        <f t="shared" si="133"/>
        <v>Normal</v>
      </c>
      <c r="AA1712" t="str" cm="1">
        <f t="array" ref="AA1712">_xlfn.IFS(
J1712&lt;=K1712*0.5,"Excellent",
J1712&lt;=K1712,"Good",
J1712&lt;=K1712*1.5,"At Risk",
TRUE,"Critical"
)</f>
        <v>Good</v>
      </c>
      <c r="AB1712" t="str">
        <f t="shared" si="134"/>
        <v>Reworked</v>
      </c>
    </row>
    <row r="1713" spans="1:28" x14ac:dyDescent="0.3">
      <c r="A1713" t="s">
        <v>1795</v>
      </c>
      <c r="B1713" s="1">
        <v>45682</v>
      </c>
      <c r="C1713" t="s">
        <v>54</v>
      </c>
      <c r="D1713" t="s">
        <v>41</v>
      </c>
      <c r="E1713" t="s">
        <v>23</v>
      </c>
      <c r="F1713" t="s">
        <v>49</v>
      </c>
      <c r="G1713" t="s">
        <v>25</v>
      </c>
      <c r="H1713" t="s">
        <v>50</v>
      </c>
      <c r="I1713" t="s">
        <v>27</v>
      </c>
      <c r="J1713">
        <v>17.7</v>
      </c>
      <c r="K1713">
        <v>48</v>
      </c>
      <c r="L1713" t="s">
        <v>28</v>
      </c>
      <c r="M1713">
        <v>0</v>
      </c>
      <c r="N1713">
        <v>4.5</v>
      </c>
      <c r="O1713">
        <v>280</v>
      </c>
      <c r="P1713">
        <v>4956</v>
      </c>
      <c r="Q1713" t="s">
        <v>64</v>
      </c>
      <c r="R1713">
        <v>1</v>
      </c>
      <c r="S1713" t="s">
        <v>58</v>
      </c>
      <c r="T1713" t="s">
        <v>68</v>
      </c>
      <c r="U1713" t="str">
        <f>TRIM(CLEAN(tbl_Operations[[#This Row],[Location]]))</f>
        <v>Bengaluru</v>
      </c>
      <c r="V1713" t="str">
        <f>TRIM(CLEAN(tbl_Operations[[#This Row],[Channel]]))</f>
        <v>Email</v>
      </c>
      <c r="W1713" t="str">
        <f t="shared" si="130"/>
        <v>Invoice Query</v>
      </c>
      <c r="X1713" t="str">
        <f t="shared" si="131"/>
        <v>Hr</v>
      </c>
      <c r="Y1713" t="str">
        <f t="shared" si="132"/>
        <v>Within SLA</v>
      </c>
      <c r="Z1713" t="str">
        <f t="shared" si="133"/>
        <v>Normal</v>
      </c>
      <c r="AA1713" t="str" cm="1">
        <f t="array" ref="AA1713">_xlfn.IFS(
J1713&lt;=K1713*0.5,"Excellent",
J1713&lt;=K1713,"Good",
J1713&lt;=K1713*1.5,"At Risk",
TRUE,"Critical"
)</f>
        <v>Excellent</v>
      </c>
      <c r="AB1713" t="str">
        <f t="shared" si="134"/>
        <v>No Rework</v>
      </c>
    </row>
    <row r="1714" spans="1:28" x14ac:dyDescent="0.3">
      <c r="A1714" t="s">
        <v>1796</v>
      </c>
      <c r="B1714" s="1">
        <v>45840</v>
      </c>
      <c r="C1714" t="s">
        <v>21</v>
      </c>
      <c r="D1714" t="s">
        <v>34</v>
      </c>
      <c r="E1714" t="s">
        <v>23</v>
      </c>
      <c r="F1714" t="s">
        <v>24</v>
      </c>
      <c r="G1714" t="s">
        <v>25</v>
      </c>
      <c r="H1714" t="s">
        <v>75</v>
      </c>
      <c r="I1714" t="s">
        <v>27</v>
      </c>
      <c r="J1714">
        <v>15</v>
      </c>
      <c r="K1714">
        <v>24</v>
      </c>
      <c r="L1714" t="s">
        <v>28</v>
      </c>
      <c r="M1714">
        <v>2</v>
      </c>
      <c r="N1714">
        <v>4.7</v>
      </c>
      <c r="O1714">
        <v>280</v>
      </c>
      <c r="P1714">
        <v>4200</v>
      </c>
      <c r="Q1714" t="s">
        <v>114</v>
      </c>
      <c r="R1714">
        <v>7</v>
      </c>
      <c r="S1714" t="s">
        <v>37</v>
      </c>
      <c r="T1714" t="s">
        <v>86</v>
      </c>
      <c r="U1714" t="str">
        <f>TRIM(CLEAN(tbl_Operations[[#This Row],[Location]]))</f>
        <v>Mumbai</v>
      </c>
      <c r="V1714" t="str">
        <f>TRIM(CLEAN(tbl_Operations[[#This Row],[Channel]]))</f>
        <v>Email</v>
      </c>
      <c r="W1714" t="str">
        <f t="shared" si="130"/>
        <v>Invoice Query</v>
      </c>
      <c r="X1714" t="str">
        <f t="shared" si="131"/>
        <v>Customer Support</v>
      </c>
      <c r="Y1714" t="str">
        <f t="shared" si="132"/>
        <v>Within SLA</v>
      </c>
      <c r="Z1714" t="str">
        <f t="shared" si="133"/>
        <v>Normal</v>
      </c>
      <c r="AA1714" t="str" cm="1">
        <f t="array" ref="AA1714">_xlfn.IFS(
J1714&lt;=K1714*0.5,"Excellent",
J1714&lt;=K1714,"Good",
J1714&lt;=K1714*1.5,"At Risk",
TRUE,"Critical"
)</f>
        <v>Good</v>
      </c>
      <c r="AB1714" t="str">
        <f t="shared" si="134"/>
        <v>Reworked</v>
      </c>
    </row>
    <row r="1715" spans="1:28" x14ac:dyDescent="0.3">
      <c r="A1715" t="s">
        <v>1797</v>
      </c>
      <c r="B1715" s="1">
        <v>45977</v>
      </c>
      <c r="C1715" t="s">
        <v>21</v>
      </c>
      <c r="D1715" t="s">
        <v>41</v>
      </c>
      <c r="E1715" t="s">
        <v>5094</v>
      </c>
      <c r="F1715" t="s">
        <v>49</v>
      </c>
      <c r="G1715" t="s">
        <v>42</v>
      </c>
      <c r="H1715" t="s">
        <v>5095</v>
      </c>
      <c r="I1715" t="s">
        <v>27</v>
      </c>
      <c r="J1715">
        <v>9.3000000000000007</v>
      </c>
      <c r="K1715">
        <v>48</v>
      </c>
      <c r="L1715" t="s">
        <v>28</v>
      </c>
      <c r="M1715">
        <v>1</v>
      </c>
      <c r="N1715">
        <v>4.7</v>
      </c>
      <c r="O1715">
        <v>280</v>
      </c>
      <c r="P1715">
        <v>2604</v>
      </c>
      <c r="Q1715" t="s">
        <v>67</v>
      </c>
      <c r="R1715">
        <v>11</v>
      </c>
      <c r="S1715" t="s">
        <v>52</v>
      </c>
      <c r="T1715" t="s">
        <v>102</v>
      </c>
      <c r="U1715" t="str">
        <f>TRIM(CLEAN(tbl_Operations[[#This Row],[Location]]))</f>
        <v>Bengaluru</v>
      </c>
      <c r="V1715" t="str">
        <f>TRIM(CLEAN(tbl_Operations[[#This Row],[Channel]]))</f>
        <v>Portal</v>
      </c>
      <c r="W1715" t="str">
        <f t="shared" si="130"/>
        <v>Unknown</v>
      </c>
      <c r="X1715" t="str">
        <f t="shared" si="131"/>
        <v>Customer Support</v>
      </c>
      <c r="Y1715" t="str">
        <f t="shared" si="132"/>
        <v>Within SLA</v>
      </c>
      <c r="Z1715" t="str">
        <f t="shared" si="133"/>
        <v>Normal</v>
      </c>
      <c r="AA1715" t="str" cm="1">
        <f t="array" ref="AA1715">_xlfn.IFS(
J1715&lt;=K1715*0.5,"Excellent",
J1715&lt;=K1715,"Good",
J1715&lt;=K1715*1.5,"At Risk",
TRUE,"Critical"
)</f>
        <v>Excellent</v>
      </c>
      <c r="AB1715" t="str">
        <f t="shared" si="134"/>
        <v>Reworked</v>
      </c>
    </row>
    <row r="1716" spans="1:28" x14ac:dyDescent="0.3">
      <c r="A1716" t="s">
        <v>1798</v>
      </c>
      <c r="B1716" s="1">
        <v>45874</v>
      </c>
      <c r="C1716" t="s">
        <v>95</v>
      </c>
      <c r="D1716" t="s">
        <v>47</v>
      </c>
      <c r="E1716" t="s">
        <v>23</v>
      </c>
      <c r="F1716" t="s">
        <v>24</v>
      </c>
      <c r="G1716" t="s">
        <v>25</v>
      </c>
      <c r="H1716" t="s">
        <v>75</v>
      </c>
      <c r="I1716" t="s">
        <v>27</v>
      </c>
      <c r="J1716">
        <v>5.7</v>
      </c>
      <c r="K1716">
        <v>24</v>
      </c>
      <c r="L1716" t="s">
        <v>28</v>
      </c>
      <c r="M1716">
        <v>0</v>
      </c>
      <c r="N1716">
        <v>5</v>
      </c>
      <c r="O1716">
        <v>350</v>
      </c>
      <c r="P1716">
        <v>1995</v>
      </c>
      <c r="Q1716" t="s">
        <v>36</v>
      </c>
      <c r="R1716">
        <v>8</v>
      </c>
      <c r="S1716" t="s">
        <v>37</v>
      </c>
      <c r="T1716" t="s">
        <v>38</v>
      </c>
      <c r="U1716" t="str">
        <f>TRIM(CLEAN(tbl_Operations[[#This Row],[Location]]))</f>
        <v>Gurugram</v>
      </c>
      <c r="V1716" t="str">
        <f>TRIM(CLEAN(tbl_Operations[[#This Row],[Channel]]))</f>
        <v>Email</v>
      </c>
      <c r="W1716" t="str">
        <f t="shared" si="130"/>
        <v>Invoice Query</v>
      </c>
      <c r="X1716" t="str">
        <f t="shared" si="131"/>
        <v>Sales</v>
      </c>
      <c r="Y1716" t="str">
        <f t="shared" si="132"/>
        <v>Within SLA</v>
      </c>
      <c r="Z1716" t="str">
        <f t="shared" si="133"/>
        <v>Normal</v>
      </c>
      <c r="AA1716" t="str" cm="1">
        <f t="array" ref="AA1716">_xlfn.IFS(
J1716&lt;=K1716*0.5,"Excellent",
J1716&lt;=K1716,"Good",
J1716&lt;=K1716*1.5,"At Risk",
TRUE,"Critical"
)</f>
        <v>Excellent</v>
      </c>
      <c r="AB1716" t="str">
        <f t="shared" si="134"/>
        <v>No Rework</v>
      </c>
    </row>
    <row r="1717" spans="1:28" x14ac:dyDescent="0.3">
      <c r="A1717" t="s">
        <v>1799</v>
      </c>
      <c r="B1717" s="1">
        <v>45944</v>
      </c>
      <c r="C1717" t="s">
        <v>77</v>
      </c>
      <c r="D1717" t="s">
        <v>22</v>
      </c>
      <c r="E1717" t="s">
        <v>78</v>
      </c>
      <c r="F1717" t="s">
        <v>49</v>
      </c>
      <c r="G1717" t="s">
        <v>25</v>
      </c>
      <c r="H1717" t="s">
        <v>26</v>
      </c>
      <c r="I1717" t="s">
        <v>27</v>
      </c>
      <c r="J1717">
        <v>3.5</v>
      </c>
      <c r="K1717">
        <v>48</v>
      </c>
      <c r="L1717" t="s">
        <v>28</v>
      </c>
      <c r="M1717">
        <v>0</v>
      </c>
      <c r="N1717" t="s">
        <v>5094</v>
      </c>
      <c r="O1717">
        <v>280</v>
      </c>
      <c r="P1717">
        <v>980</v>
      </c>
      <c r="Q1717" t="s">
        <v>51</v>
      </c>
      <c r="R1717">
        <v>10</v>
      </c>
      <c r="S1717" t="s">
        <v>52</v>
      </c>
      <c r="T1717" t="s">
        <v>38</v>
      </c>
      <c r="U1717" t="str">
        <f>TRIM(CLEAN(tbl_Operations[[#This Row],[Location]]))</f>
        <v>Noida</v>
      </c>
      <c r="V1717" t="str">
        <f>TRIM(CLEAN(tbl_Operations[[#This Row],[Channel]]))</f>
        <v>Email</v>
      </c>
      <c r="W1717" t="str">
        <f t="shared" si="130"/>
        <v>Access Request</v>
      </c>
      <c r="X1717" t="str">
        <f t="shared" si="131"/>
        <v>Finance</v>
      </c>
      <c r="Y1717" t="str">
        <f t="shared" si="132"/>
        <v>Within SLA</v>
      </c>
      <c r="Z1717" t="str">
        <f t="shared" si="133"/>
        <v>Normal</v>
      </c>
      <c r="AA1717" t="str" cm="1">
        <f t="array" ref="AA1717">_xlfn.IFS(
J1717&lt;=K1717*0.5,"Excellent",
J1717&lt;=K1717,"Good",
J1717&lt;=K1717*1.5,"At Risk",
TRUE,"Critical"
)</f>
        <v>Excellent</v>
      </c>
      <c r="AB1717" t="str">
        <f t="shared" si="134"/>
        <v>No Rework</v>
      </c>
    </row>
    <row r="1718" spans="1:28" x14ac:dyDescent="0.3">
      <c r="A1718" t="s">
        <v>1800</v>
      </c>
      <c r="B1718" s="1">
        <v>45932</v>
      </c>
      <c r="C1718" t="s">
        <v>21</v>
      </c>
      <c r="D1718" t="s">
        <v>60</v>
      </c>
      <c r="E1718" t="s">
        <v>92</v>
      </c>
      <c r="F1718" t="s">
        <v>24</v>
      </c>
      <c r="G1718" t="s">
        <v>42</v>
      </c>
      <c r="H1718" t="s">
        <v>26</v>
      </c>
      <c r="I1718" t="s">
        <v>27</v>
      </c>
      <c r="J1718">
        <v>18</v>
      </c>
      <c r="K1718">
        <v>24</v>
      </c>
      <c r="L1718" t="s">
        <v>28</v>
      </c>
      <c r="M1718">
        <v>0</v>
      </c>
      <c r="N1718">
        <v>4.0999999999999996</v>
      </c>
      <c r="O1718">
        <v>280</v>
      </c>
      <c r="P1718">
        <v>5040</v>
      </c>
      <c r="Q1718" t="s">
        <v>51</v>
      </c>
      <c r="R1718">
        <v>10</v>
      </c>
      <c r="S1718" t="s">
        <v>52</v>
      </c>
      <c r="T1718" t="s">
        <v>84</v>
      </c>
      <c r="U1718" t="str">
        <f>TRIM(CLEAN(tbl_Operations[[#This Row],[Location]]))</f>
        <v>Pune</v>
      </c>
      <c r="V1718" t="str">
        <f>TRIM(CLEAN(tbl_Operations[[#This Row],[Channel]]))</f>
        <v>Portal</v>
      </c>
      <c r="W1718" t="str">
        <f t="shared" si="130"/>
        <v>Report Request</v>
      </c>
      <c r="X1718" t="str">
        <f t="shared" si="131"/>
        <v>Customer Support</v>
      </c>
      <c r="Y1718" t="str">
        <f t="shared" si="132"/>
        <v>Within SLA</v>
      </c>
      <c r="Z1718" t="str">
        <f t="shared" si="133"/>
        <v>Normal</v>
      </c>
      <c r="AA1718" t="str" cm="1">
        <f t="array" ref="AA1718">_xlfn.IFS(
J1718&lt;=K1718*0.5,"Excellent",
J1718&lt;=K1718,"Good",
J1718&lt;=K1718*1.5,"At Risk",
TRUE,"Critical"
)</f>
        <v>Good</v>
      </c>
      <c r="AB1718" t="str">
        <f t="shared" si="134"/>
        <v>No Rework</v>
      </c>
    </row>
    <row r="1719" spans="1:28" x14ac:dyDescent="0.3">
      <c r="A1719" t="s">
        <v>1801</v>
      </c>
      <c r="B1719" s="1">
        <v>45916</v>
      </c>
      <c r="C1719" t="s">
        <v>21</v>
      </c>
      <c r="D1719" t="s">
        <v>34</v>
      </c>
      <c r="E1719" t="s">
        <v>92</v>
      </c>
      <c r="F1719" t="s">
        <v>24</v>
      </c>
      <c r="G1719" t="s">
        <v>25</v>
      </c>
      <c r="H1719" t="s">
        <v>75</v>
      </c>
      <c r="I1719" t="s">
        <v>27</v>
      </c>
      <c r="J1719">
        <v>13.7</v>
      </c>
      <c r="K1719">
        <v>24</v>
      </c>
      <c r="L1719" t="s">
        <v>28</v>
      </c>
      <c r="M1719">
        <v>1</v>
      </c>
      <c r="N1719">
        <v>4.2</v>
      </c>
      <c r="O1719">
        <v>450</v>
      </c>
      <c r="P1719">
        <v>6165</v>
      </c>
      <c r="Q1719" t="s">
        <v>83</v>
      </c>
      <c r="R1719">
        <v>9</v>
      </c>
      <c r="S1719" t="s">
        <v>37</v>
      </c>
      <c r="T1719" t="s">
        <v>38</v>
      </c>
      <c r="U1719" t="str">
        <f>TRIM(CLEAN(tbl_Operations[[#This Row],[Location]]))</f>
        <v>Mumbai</v>
      </c>
      <c r="V1719" t="str">
        <f>TRIM(CLEAN(tbl_Operations[[#This Row],[Channel]]))</f>
        <v>Email</v>
      </c>
      <c r="W1719" t="str">
        <f t="shared" si="130"/>
        <v>Report Request</v>
      </c>
      <c r="X1719" t="str">
        <f t="shared" si="131"/>
        <v>Customer Support</v>
      </c>
      <c r="Y1719" t="str">
        <f t="shared" si="132"/>
        <v>Within SLA</v>
      </c>
      <c r="Z1719" t="str">
        <f t="shared" si="133"/>
        <v>Normal</v>
      </c>
      <c r="AA1719" t="str" cm="1">
        <f t="array" ref="AA1719">_xlfn.IFS(
J1719&lt;=K1719*0.5,"Excellent",
J1719&lt;=K1719,"Good",
J1719&lt;=K1719*1.5,"At Risk",
TRUE,"Critical"
)</f>
        <v>Good</v>
      </c>
      <c r="AB1719" t="str">
        <f t="shared" si="134"/>
        <v>Reworked</v>
      </c>
    </row>
    <row r="1720" spans="1:28" x14ac:dyDescent="0.3">
      <c r="A1720" t="s">
        <v>1802</v>
      </c>
      <c r="B1720" s="1">
        <v>45723</v>
      </c>
      <c r="C1720" t="s">
        <v>54</v>
      </c>
      <c r="D1720" t="s">
        <v>47</v>
      </c>
      <c r="E1720" t="s">
        <v>70</v>
      </c>
      <c r="F1720" t="s">
        <v>49</v>
      </c>
      <c r="G1720" t="s">
        <v>25</v>
      </c>
      <c r="H1720" t="s">
        <v>66</v>
      </c>
      <c r="I1720" t="s">
        <v>88</v>
      </c>
      <c r="J1720">
        <v>10.5</v>
      </c>
      <c r="K1720">
        <v>48</v>
      </c>
      <c r="L1720" t="s">
        <v>28</v>
      </c>
      <c r="M1720">
        <v>1</v>
      </c>
      <c r="N1720">
        <v>4.5</v>
      </c>
      <c r="O1720">
        <v>280</v>
      </c>
      <c r="P1720">
        <v>2940</v>
      </c>
      <c r="Q1720" t="s">
        <v>79</v>
      </c>
      <c r="R1720">
        <v>3</v>
      </c>
      <c r="S1720" t="s">
        <v>58</v>
      </c>
      <c r="T1720" t="s">
        <v>45</v>
      </c>
      <c r="U1720" t="str">
        <f>TRIM(CLEAN(tbl_Operations[[#This Row],[Location]]))</f>
        <v>Gurugram</v>
      </c>
      <c r="V1720" t="str">
        <f>TRIM(CLEAN(tbl_Operations[[#This Row],[Channel]]))</f>
        <v>Email</v>
      </c>
      <c r="W1720" t="str">
        <f t="shared" si="130"/>
        <v>Data Correction</v>
      </c>
      <c r="X1720" t="str">
        <f t="shared" si="131"/>
        <v>Hr</v>
      </c>
      <c r="Y1720" t="str">
        <f t="shared" si="132"/>
        <v>Within SLA</v>
      </c>
      <c r="Z1720" t="str">
        <f t="shared" si="133"/>
        <v>Normal</v>
      </c>
      <c r="AA1720" t="str" cm="1">
        <f t="array" ref="AA1720">_xlfn.IFS(
J1720&lt;=K1720*0.5,"Excellent",
J1720&lt;=K1720,"Good",
J1720&lt;=K1720*1.5,"At Risk",
TRUE,"Critical"
)</f>
        <v>Excellent</v>
      </c>
      <c r="AB1720" t="str">
        <f t="shared" si="134"/>
        <v>Reworked</v>
      </c>
    </row>
    <row r="1721" spans="1:28" x14ac:dyDescent="0.3">
      <c r="A1721" t="s">
        <v>1803</v>
      </c>
      <c r="B1721" s="1">
        <v>45903</v>
      </c>
      <c r="C1721" t="s">
        <v>40</v>
      </c>
      <c r="D1721" t="s">
        <v>47</v>
      </c>
      <c r="E1721" t="s">
        <v>56</v>
      </c>
      <c r="F1721" t="s">
        <v>49</v>
      </c>
      <c r="G1721" t="s">
        <v>25</v>
      </c>
      <c r="H1721" t="s">
        <v>43</v>
      </c>
      <c r="I1721" t="s">
        <v>27</v>
      </c>
      <c r="J1721">
        <v>6.9</v>
      </c>
      <c r="K1721">
        <v>48</v>
      </c>
      <c r="L1721" t="s">
        <v>28</v>
      </c>
      <c r="M1721">
        <v>2</v>
      </c>
      <c r="N1721">
        <v>4.2</v>
      </c>
      <c r="O1721">
        <v>350</v>
      </c>
      <c r="P1721">
        <v>2415</v>
      </c>
      <c r="Q1721" t="s">
        <v>83</v>
      </c>
      <c r="R1721">
        <v>9</v>
      </c>
      <c r="S1721" t="s">
        <v>37</v>
      </c>
      <c r="T1721" t="s">
        <v>86</v>
      </c>
      <c r="U1721" t="str">
        <f>TRIM(CLEAN(tbl_Operations[[#This Row],[Location]]))</f>
        <v>Gurugram</v>
      </c>
      <c r="V1721" t="str">
        <f>TRIM(CLEAN(tbl_Operations[[#This Row],[Channel]]))</f>
        <v>Email</v>
      </c>
      <c r="W1721" t="str">
        <f t="shared" si="130"/>
        <v>Vendor Query</v>
      </c>
      <c r="X1721" t="str">
        <f t="shared" si="131"/>
        <v>Procurement</v>
      </c>
      <c r="Y1721" t="str">
        <f t="shared" si="132"/>
        <v>Within SLA</v>
      </c>
      <c r="Z1721" t="str">
        <f t="shared" si="133"/>
        <v>Normal</v>
      </c>
      <c r="AA1721" t="str" cm="1">
        <f t="array" ref="AA1721">_xlfn.IFS(
J1721&lt;=K1721*0.5,"Excellent",
J1721&lt;=K1721,"Good",
J1721&lt;=K1721*1.5,"At Risk",
TRUE,"Critical"
)</f>
        <v>Excellent</v>
      </c>
      <c r="AB1721" t="str">
        <f t="shared" si="134"/>
        <v>Reworked</v>
      </c>
    </row>
    <row r="1722" spans="1:28" x14ac:dyDescent="0.3">
      <c r="A1722" t="s">
        <v>1804</v>
      </c>
      <c r="B1722" s="1">
        <v>45910</v>
      </c>
      <c r="C1722" t="s">
        <v>33</v>
      </c>
      <c r="D1722" t="s">
        <v>60</v>
      </c>
      <c r="E1722" t="s">
        <v>74</v>
      </c>
      <c r="F1722" t="s">
        <v>24</v>
      </c>
      <c r="G1722" t="s">
        <v>25</v>
      </c>
      <c r="H1722" t="s">
        <v>43</v>
      </c>
      <c r="I1722" t="s">
        <v>27</v>
      </c>
      <c r="J1722">
        <v>20.6</v>
      </c>
      <c r="K1722">
        <v>24</v>
      </c>
      <c r="L1722" t="s">
        <v>28</v>
      </c>
      <c r="M1722">
        <v>0</v>
      </c>
      <c r="N1722">
        <v>4.8</v>
      </c>
      <c r="O1722">
        <v>320</v>
      </c>
      <c r="P1722">
        <v>6592</v>
      </c>
      <c r="Q1722" t="s">
        <v>83</v>
      </c>
      <c r="R1722">
        <v>9</v>
      </c>
      <c r="S1722" t="s">
        <v>37</v>
      </c>
      <c r="T1722" t="s">
        <v>86</v>
      </c>
      <c r="U1722" t="str">
        <f>TRIM(CLEAN(tbl_Operations[[#This Row],[Location]]))</f>
        <v>Pune</v>
      </c>
      <c r="V1722" t="str">
        <f>TRIM(CLEAN(tbl_Operations[[#This Row],[Channel]]))</f>
        <v>Email</v>
      </c>
      <c r="W1722" t="str">
        <f t="shared" si="130"/>
        <v>System Issue</v>
      </c>
      <c r="X1722" t="str">
        <f t="shared" si="131"/>
        <v>It</v>
      </c>
      <c r="Y1722" t="str">
        <f t="shared" si="132"/>
        <v>Within SLA</v>
      </c>
      <c r="Z1722" t="str">
        <f t="shared" si="133"/>
        <v>Normal</v>
      </c>
      <c r="AA1722" t="str" cm="1">
        <f t="array" ref="AA1722">_xlfn.IFS(
J1722&lt;=K1722*0.5,"Excellent",
J1722&lt;=K1722,"Good",
J1722&lt;=K1722*1.5,"At Risk",
TRUE,"Critical"
)</f>
        <v>Good</v>
      </c>
      <c r="AB1722" t="str">
        <f t="shared" si="134"/>
        <v>No Rework</v>
      </c>
    </row>
    <row r="1723" spans="1:28" x14ac:dyDescent="0.3">
      <c r="A1723" t="s">
        <v>1805</v>
      </c>
      <c r="B1723" s="1">
        <v>45846</v>
      </c>
      <c r="C1723" t="s">
        <v>40</v>
      </c>
      <c r="D1723" t="s">
        <v>55</v>
      </c>
      <c r="E1723" t="s">
        <v>48</v>
      </c>
      <c r="F1723" t="s">
        <v>49</v>
      </c>
      <c r="G1723" t="s">
        <v>81</v>
      </c>
      <c r="H1723" t="s">
        <v>66</v>
      </c>
      <c r="I1723" t="s">
        <v>27</v>
      </c>
      <c r="J1723">
        <v>8.4</v>
      </c>
      <c r="K1723">
        <v>48</v>
      </c>
      <c r="L1723" t="s">
        <v>28</v>
      </c>
      <c r="M1723">
        <v>0</v>
      </c>
      <c r="N1723">
        <v>5</v>
      </c>
      <c r="O1723">
        <v>280</v>
      </c>
      <c r="P1723">
        <v>2352</v>
      </c>
      <c r="Q1723" t="s">
        <v>114</v>
      </c>
      <c r="R1723">
        <v>7</v>
      </c>
      <c r="S1723" t="s">
        <v>37</v>
      </c>
      <c r="T1723" t="s">
        <v>38</v>
      </c>
      <c r="U1723" t="str">
        <f>TRIM(CLEAN(tbl_Operations[[#This Row],[Location]]))</f>
        <v>Hyderabad</v>
      </c>
      <c r="V1723" t="str">
        <f>TRIM(CLEAN(tbl_Operations[[#This Row],[Channel]]))</f>
        <v>Phone</v>
      </c>
      <c r="W1723" t="str">
        <f t="shared" si="130"/>
        <v>Compliance Request</v>
      </c>
      <c r="X1723" t="str">
        <f t="shared" si="131"/>
        <v>Procurement</v>
      </c>
      <c r="Y1723" t="str">
        <f t="shared" si="132"/>
        <v>Within SLA</v>
      </c>
      <c r="Z1723" t="str">
        <f t="shared" si="133"/>
        <v>Normal</v>
      </c>
      <c r="AA1723" t="str" cm="1">
        <f t="array" ref="AA1723">_xlfn.IFS(
J1723&lt;=K1723*0.5,"Excellent",
J1723&lt;=K1723,"Good",
J1723&lt;=K1723*1.5,"At Risk",
TRUE,"Critical"
)</f>
        <v>Excellent</v>
      </c>
      <c r="AB1723" t="str">
        <f t="shared" si="134"/>
        <v>No Rework</v>
      </c>
    </row>
    <row r="1724" spans="1:28" x14ac:dyDescent="0.3">
      <c r="A1724" t="s">
        <v>1806</v>
      </c>
      <c r="B1724" s="1">
        <v>45884</v>
      </c>
      <c r="C1724" t="s">
        <v>40</v>
      </c>
      <c r="D1724" t="s">
        <v>41</v>
      </c>
      <c r="E1724" t="s">
        <v>35</v>
      </c>
      <c r="F1724" t="s">
        <v>49</v>
      </c>
      <c r="G1724" t="s">
        <v>25</v>
      </c>
      <c r="H1724" t="s">
        <v>26</v>
      </c>
      <c r="I1724" t="s">
        <v>27</v>
      </c>
      <c r="J1724">
        <v>29.5</v>
      </c>
      <c r="K1724">
        <v>48</v>
      </c>
      <c r="L1724" t="s">
        <v>28</v>
      </c>
      <c r="M1724">
        <v>1</v>
      </c>
      <c r="N1724">
        <v>4</v>
      </c>
      <c r="O1724">
        <v>280</v>
      </c>
      <c r="P1724">
        <v>8260</v>
      </c>
      <c r="Q1724" t="s">
        <v>36</v>
      </c>
      <c r="R1724">
        <v>8</v>
      </c>
      <c r="S1724" t="s">
        <v>37</v>
      </c>
      <c r="T1724" t="s">
        <v>45</v>
      </c>
      <c r="U1724" t="str">
        <f>TRIM(CLEAN(tbl_Operations[[#This Row],[Location]]))</f>
        <v>Bengaluru</v>
      </c>
      <c r="V1724" t="str">
        <f>TRIM(CLEAN(tbl_Operations[[#This Row],[Channel]]))</f>
        <v>Email</v>
      </c>
      <c r="W1724" t="str">
        <f t="shared" si="130"/>
        <v>Employee Query</v>
      </c>
      <c r="X1724" t="str">
        <f t="shared" si="131"/>
        <v>Procurement</v>
      </c>
      <c r="Y1724" t="str">
        <f t="shared" si="132"/>
        <v>Within SLA</v>
      </c>
      <c r="Z1724" t="str">
        <f t="shared" si="133"/>
        <v>Normal</v>
      </c>
      <c r="AA1724" t="str" cm="1">
        <f t="array" ref="AA1724">_xlfn.IFS(
J1724&lt;=K1724*0.5,"Excellent",
J1724&lt;=K1724,"Good",
J1724&lt;=K1724*1.5,"At Risk",
TRUE,"Critical"
)</f>
        <v>Good</v>
      </c>
      <c r="AB1724" t="str">
        <f t="shared" si="134"/>
        <v>Reworked</v>
      </c>
    </row>
    <row r="1725" spans="1:28" x14ac:dyDescent="0.3">
      <c r="A1725" t="s">
        <v>1807</v>
      </c>
      <c r="B1725" s="1">
        <v>45726</v>
      </c>
      <c r="C1725" t="s">
        <v>21</v>
      </c>
      <c r="D1725" t="s">
        <v>22</v>
      </c>
      <c r="E1725" t="s">
        <v>23</v>
      </c>
      <c r="F1725" t="s">
        <v>49</v>
      </c>
      <c r="G1725" t="s">
        <v>25</v>
      </c>
      <c r="H1725" t="s">
        <v>75</v>
      </c>
      <c r="I1725" t="s">
        <v>27</v>
      </c>
      <c r="J1725">
        <v>12.3</v>
      </c>
      <c r="K1725">
        <v>48</v>
      </c>
      <c r="L1725" t="s">
        <v>28</v>
      </c>
      <c r="M1725">
        <v>0</v>
      </c>
      <c r="N1725">
        <v>5</v>
      </c>
      <c r="O1725">
        <v>350</v>
      </c>
      <c r="P1725">
        <v>4305</v>
      </c>
      <c r="Q1725" t="s">
        <v>79</v>
      </c>
      <c r="R1725">
        <v>3</v>
      </c>
      <c r="S1725" t="s">
        <v>58</v>
      </c>
      <c r="T1725" t="s">
        <v>31</v>
      </c>
      <c r="U1725" t="str">
        <f>TRIM(CLEAN(tbl_Operations[[#This Row],[Location]]))</f>
        <v>Noida</v>
      </c>
      <c r="V1725" t="str">
        <f>TRIM(CLEAN(tbl_Operations[[#This Row],[Channel]]))</f>
        <v>Email</v>
      </c>
      <c r="W1725" t="str">
        <f t="shared" si="130"/>
        <v>Invoice Query</v>
      </c>
      <c r="X1725" t="str">
        <f t="shared" si="131"/>
        <v>Customer Support</v>
      </c>
      <c r="Y1725" t="str">
        <f t="shared" si="132"/>
        <v>Within SLA</v>
      </c>
      <c r="Z1725" t="str">
        <f t="shared" si="133"/>
        <v>Normal</v>
      </c>
      <c r="AA1725" t="str" cm="1">
        <f t="array" ref="AA1725">_xlfn.IFS(
J1725&lt;=K1725*0.5,"Excellent",
J1725&lt;=K1725,"Good",
J1725&lt;=K1725*1.5,"At Risk",
TRUE,"Critical"
)</f>
        <v>Excellent</v>
      </c>
      <c r="AB1725" t="str">
        <f t="shared" si="134"/>
        <v>No Rework</v>
      </c>
    </row>
    <row r="1726" spans="1:28" x14ac:dyDescent="0.3">
      <c r="A1726" t="s">
        <v>1808</v>
      </c>
      <c r="B1726" s="1">
        <v>45919</v>
      </c>
      <c r="C1726" t="s">
        <v>40</v>
      </c>
      <c r="D1726" t="s">
        <v>73</v>
      </c>
      <c r="E1726" t="s">
        <v>70</v>
      </c>
      <c r="F1726" t="s">
        <v>49</v>
      </c>
      <c r="G1726" t="s">
        <v>25</v>
      </c>
      <c r="H1726" t="s">
        <v>43</v>
      </c>
      <c r="I1726" t="s">
        <v>27</v>
      </c>
      <c r="J1726">
        <v>4.3</v>
      </c>
      <c r="K1726">
        <v>48</v>
      </c>
      <c r="L1726" t="s">
        <v>28</v>
      </c>
      <c r="M1726">
        <v>1</v>
      </c>
      <c r="N1726">
        <v>4.4000000000000004</v>
      </c>
      <c r="O1726">
        <v>400</v>
      </c>
      <c r="P1726">
        <v>1720</v>
      </c>
      <c r="Q1726" t="s">
        <v>83</v>
      </c>
      <c r="R1726">
        <v>9</v>
      </c>
      <c r="S1726" t="s">
        <v>37</v>
      </c>
      <c r="T1726" t="s">
        <v>45</v>
      </c>
      <c r="U1726" t="str">
        <f>TRIM(CLEAN(tbl_Operations[[#This Row],[Location]]))</f>
        <v>Chennai</v>
      </c>
      <c r="V1726" t="str">
        <f>TRIM(CLEAN(tbl_Operations[[#This Row],[Channel]]))</f>
        <v>Email</v>
      </c>
      <c r="W1726" t="str">
        <f t="shared" si="130"/>
        <v>Data Correction</v>
      </c>
      <c r="X1726" t="str">
        <f t="shared" si="131"/>
        <v>Procurement</v>
      </c>
      <c r="Y1726" t="str">
        <f t="shared" si="132"/>
        <v>Within SLA</v>
      </c>
      <c r="Z1726" t="str">
        <f t="shared" si="133"/>
        <v>Normal</v>
      </c>
      <c r="AA1726" t="str" cm="1">
        <f t="array" ref="AA1726">_xlfn.IFS(
J1726&lt;=K1726*0.5,"Excellent",
J1726&lt;=K1726,"Good",
J1726&lt;=K1726*1.5,"At Risk",
TRUE,"Critical"
)</f>
        <v>Excellent</v>
      </c>
      <c r="AB1726" t="str">
        <f t="shared" si="134"/>
        <v>Reworked</v>
      </c>
    </row>
    <row r="1727" spans="1:28" x14ac:dyDescent="0.3">
      <c r="A1727" t="s">
        <v>1809</v>
      </c>
      <c r="B1727" s="1">
        <v>45983</v>
      </c>
      <c r="C1727" t="s">
        <v>95</v>
      </c>
      <c r="D1727" t="s">
        <v>34</v>
      </c>
      <c r="E1727" t="s">
        <v>35</v>
      </c>
      <c r="F1727" t="s">
        <v>24</v>
      </c>
      <c r="G1727" t="s">
        <v>25</v>
      </c>
      <c r="H1727" t="s">
        <v>75</v>
      </c>
      <c r="I1727" t="s">
        <v>27</v>
      </c>
      <c r="J1727">
        <v>6.3</v>
      </c>
      <c r="K1727">
        <v>24</v>
      </c>
      <c r="L1727" t="s">
        <v>28</v>
      </c>
      <c r="M1727">
        <v>0</v>
      </c>
      <c r="N1727">
        <v>4.9000000000000004</v>
      </c>
      <c r="O1727">
        <v>350</v>
      </c>
      <c r="P1727">
        <v>2205</v>
      </c>
      <c r="Q1727" t="s">
        <v>67</v>
      </c>
      <c r="R1727">
        <v>11</v>
      </c>
      <c r="S1727" t="s">
        <v>52</v>
      </c>
      <c r="T1727" t="s">
        <v>68</v>
      </c>
      <c r="U1727" t="str">
        <f>TRIM(CLEAN(tbl_Operations[[#This Row],[Location]]))</f>
        <v>Mumbai</v>
      </c>
      <c r="V1727" t="str">
        <f>TRIM(CLEAN(tbl_Operations[[#This Row],[Channel]]))</f>
        <v>Email</v>
      </c>
      <c r="W1727" t="str">
        <f t="shared" si="130"/>
        <v>Employee Query</v>
      </c>
      <c r="X1727" t="str">
        <f t="shared" si="131"/>
        <v>Sales</v>
      </c>
      <c r="Y1727" t="str">
        <f t="shared" si="132"/>
        <v>Within SLA</v>
      </c>
      <c r="Z1727" t="str">
        <f t="shared" si="133"/>
        <v>Normal</v>
      </c>
      <c r="AA1727" t="str" cm="1">
        <f t="array" ref="AA1727">_xlfn.IFS(
J1727&lt;=K1727*0.5,"Excellent",
J1727&lt;=K1727,"Good",
J1727&lt;=K1727*1.5,"At Risk",
TRUE,"Critical"
)</f>
        <v>Excellent</v>
      </c>
      <c r="AB1727" t="str">
        <f t="shared" si="134"/>
        <v>No Rework</v>
      </c>
    </row>
    <row r="1728" spans="1:28" x14ac:dyDescent="0.3">
      <c r="A1728" t="s">
        <v>1810</v>
      </c>
      <c r="B1728" s="1">
        <v>45923</v>
      </c>
      <c r="C1728" t="s">
        <v>40</v>
      </c>
      <c r="D1728" t="s">
        <v>22</v>
      </c>
      <c r="E1728" t="s">
        <v>70</v>
      </c>
      <c r="F1728" t="s">
        <v>24</v>
      </c>
      <c r="G1728" t="s">
        <v>42</v>
      </c>
      <c r="H1728" t="s">
        <v>43</v>
      </c>
      <c r="I1728" t="s">
        <v>27</v>
      </c>
      <c r="J1728">
        <v>15.1</v>
      </c>
      <c r="K1728">
        <v>24</v>
      </c>
      <c r="L1728" t="s">
        <v>28</v>
      </c>
      <c r="M1728">
        <v>0</v>
      </c>
      <c r="N1728">
        <v>4.9000000000000004</v>
      </c>
      <c r="O1728">
        <v>350</v>
      </c>
      <c r="P1728">
        <v>5285</v>
      </c>
      <c r="Q1728" t="s">
        <v>83</v>
      </c>
      <c r="R1728">
        <v>9</v>
      </c>
      <c r="S1728" t="s">
        <v>37</v>
      </c>
      <c r="T1728" t="s">
        <v>38</v>
      </c>
      <c r="U1728" t="str">
        <f>TRIM(CLEAN(tbl_Operations[[#This Row],[Location]]))</f>
        <v>Noida</v>
      </c>
      <c r="V1728" t="str">
        <f>TRIM(CLEAN(tbl_Operations[[#This Row],[Channel]]))</f>
        <v>Portal</v>
      </c>
      <c r="W1728" t="str">
        <f t="shared" si="130"/>
        <v>Data Correction</v>
      </c>
      <c r="X1728" t="str">
        <f t="shared" si="131"/>
        <v>Procurement</v>
      </c>
      <c r="Y1728" t="str">
        <f t="shared" si="132"/>
        <v>Within SLA</v>
      </c>
      <c r="Z1728" t="str">
        <f t="shared" si="133"/>
        <v>Normal</v>
      </c>
      <c r="AA1728" t="str" cm="1">
        <f t="array" ref="AA1728">_xlfn.IFS(
J1728&lt;=K1728*0.5,"Excellent",
J1728&lt;=K1728,"Good",
J1728&lt;=K1728*1.5,"At Risk",
TRUE,"Critical"
)</f>
        <v>Good</v>
      </c>
      <c r="AB1728" t="str">
        <f t="shared" si="134"/>
        <v>No Rework</v>
      </c>
    </row>
    <row r="1729" spans="1:28" x14ac:dyDescent="0.3">
      <c r="A1729" t="s">
        <v>1811</v>
      </c>
      <c r="B1729" s="1">
        <v>45992</v>
      </c>
      <c r="C1729" t="s">
        <v>54</v>
      </c>
      <c r="D1729" t="s">
        <v>41</v>
      </c>
      <c r="E1729" t="s">
        <v>92</v>
      </c>
      <c r="F1729" t="s">
        <v>24</v>
      </c>
      <c r="G1729" t="s">
        <v>42</v>
      </c>
      <c r="H1729" t="s">
        <v>75</v>
      </c>
      <c r="I1729" t="s">
        <v>27</v>
      </c>
      <c r="J1729">
        <v>19.5</v>
      </c>
      <c r="K1729">
        <v>24</v>
      </c>
      <c r="L1729" t="s">
        <v>28</v>
      </c>
      <c r="M1729">
        <v>0</v>
      </c>
      <c r="N1729">
        <v>5</v>
      </c>
      <c r="O1729">
        <v>280</v>
      </c>
      <c r="P1729">
        <v>5460</v>
      </c>
      <c r="Q1729" t="s">
        <v>71</v>
      </c>
      <c r="R1729">
        <v>12</v>
      </c>
      <c r="S1729" t="s">
        <v>52</v>
      </c>
      <c r="T1729" t="s">
        <v>31</v>
      </c>
      <c r="U1729" t="str">
        <f>TRIM(CLEAN(tbl_Operations[[#This Row],[Location]]))</f>
        <v>Bengaluru</v>
      </c>
      <c r="V1729" t="str">
        <f>TRIM(CLEAN(tbl_Operations[[#This Row],[Channel]]))</f>
        <v>Portal</v>
      </c>
      <c r="W1729" t="str">
        <f t="shared" si="130"/>
        <v>Report Request</v>
      </c>
      <c r="X1729" t="str">
        <f t="shared" si="131"/>
        <v>Hr</v>
      </c>
      <c r="Y1729" t="str">
        <f t="shared" si="132"/>
        <v>Within SLA</v>
      </c>
      <c r="Z1729" t="str">
        <f t="shared" si="133"/>
        <v>Normal</v>
      </c>
      <c r="AA1729" t="str" cm="1">
        <f t="array" ref="AA1729">_xlfn.IFS(
J1729&lt;=K1729*0.5,"Excellent",
J1729&lt;=K1729,"Good",
J1729&lt;=K1729*1.5,"At Risk",
TRUE,"Critical"
)</f>
        <v>Good</v>
      </c>
      <c r="AB1729" t="str">
        <f t="shared" si="134"/>
        <v>No Rework</v>
      </c>
    </row>
    <row r="1730" spans="1:28" x14ac:dyDescent="0.3">
      <c r="A1730" t="s">
        <v>1812</v>
      </c>
      <c r="B1730" s="1">
        <v>45798</v>
      </c>
      <c r="C1730" t="s">
        <v>21</v>
      </c>
      <c r="D1730" t="s">
        <v>47</v>
      </c>
      <c r="E1730" t="s">
        <v>70</v>
      </c>
      <c r="F1730" t="s">
        <v>24</v>
      </c>
      <c r="G1730" t="s">
        <v>62</v>
      </c>
      <c r="H1730" t="s">
        <v>43</v>
      </c>
      <c r="I1730" t="s">
        <v>27</v>
      </c>
      <c r="J1730">
        <v>6.6</v>
      </c>
      <c r="K1730">
        <v>24</v>
      </c>
      <c r="L1730" t="s">
        <v>28</v>
      </c>
      <c r="M1730">
        <v>1</v>
      </c>
      <c r="N1730">
        <v>4.5999999999999996</v>
      </c>
      <c r="O1730">
        <v>350</v>
      </c>
      <c r="P1730">
        <v>2310</v>
      </c>
      <c r="Q1730" t="s">
        <v>44</v>
      </c>
      <c r="R1730">
        <v>5</v>
      </c>
      <c r="S1730" t="s">
        <v>30</v>
      </c>
      <c r="T1730" t="s">
        <v>86</v>
      </c>
      <c r="U1730" t="str">
        <f>TRIM(CLEAN(tbl_Operations[[#This Row],[Location]]))</f>
        <v>Gurugram</v>
      </c>
      <c r="V1730" t="str">
        <f>TRIM(CLEAN(tbl_Operations[[#This Row],[Channel]]))</f>
        <v>Teams</v>
      </c>
      <c r="W1730" t="str">
        <f t="shared" ref="W1730:W1793" si="135">TRIM(CLEAN(E1730))</f>
        <v>Data Correction</v>
      </c>
      <c r="X1730" t="str">
        <f t="shared" ref="X1730:X1793" si="136">PROPER(TRIM(CLEAN(C1730)))</f>
        <v>Customer Support</v>
      </c>
      <c r="Y1730" t="str">
        <f t="shared" ref="Y1730:Y1793" si="137">IF(J1730&lt;=K1730,"Within SLA","SLA Breach")</f>
        <v>Within SLA</v>
      </c>
      <c r="Z1730" t="str">
        <f t="shared" ref="Z1730:Z1793" si="138">IF(AND(F1730="Critical",Y1729="SLA Breach"),"Critical Risk","Normal")</f>
        <v>Normal</v>
      </c>
      <c r="AA1730" t="str" cm="1">
        <f t="array" ref="AA1730">_xlfn.IFS(
J1730&lt;=K1730*0.5,"Excellent",
J1730&lt;=K1730,"Good",
J1730&lt;=K1730*1.5,"At Risk",
TRUE,"Critical"
)</f>
        <v>Excellent</v>
      </c>
      <c r="AB1730" t="str">
        <f t="shared" ref="AB1730:AB1793" si="139">IF(M1730&gt;0,"Reworked","No Rework")</f>
        <v>Reworked</v>
      </c>
    </row>
    <row r="1731" spans="1:28" x14ac:dyDescent="0.3">
      <c r="A1731" t="s">
        <v>1813</v>
      </c>
      <c r="B1731" s="1">
        <v>45671</v>
      </c>
      <c r="C1731" t="s">
        <v>77</v>
      </c>
      <c r="D1731" t="s">
        <v>60</v>
      </c>
      <c r="E1731" t="s">
        <v>48</v>
      </c>
      <c r="F1731" t="s">
        <v>146</v>
      </c>
      <c r="G1731" t="s">
        <v>25</v>
      </c>
      <c r="H1731" t="s">
        <v>50</v>
      </c>
      <c r="I1731" t="s">
        <v>27</v>
      </c>
      <c r="J1731">
        <v>1.6</v>
      </c>
      <c r="K1731">
        <v>4</v>
      </c>
      <c r="L1731" t="s">
        <v>28</v>
      </c>
      <c r="M1731">
        <v>2</v>
      </c>
      <c r="N1731">
        <v>4.3</v>
      </c>
      <c r="O1731">
        <v>400</v>
      </c>
      <c r="P1731">
        <v>640</v>
      </c>
      <c r="Q1731" t="s">
        <v>64</v>
      </c>
      <c r="R1731">
        <v>1</v>
      </c>
      <c r="S1731" t="s">
        <v>58</v>
      </c>
      <c r="T1731" t="s">
        <v>38</v>
      </c>
      <c r="U1731" t="str">
        <f>TRIM(CLEAN(tbl_Operations[[#This Row],[Location]]))</f>
        <v>Pune</v>
      </c>
      <c r="V1731" t="str">
        <f>TRIM(CLEAN(tbl_Operations[[#This Row],[Channel]]))</f>
        <v>Email</v>
      </c>
      <c r="W1731" t="str">
        <f t="shared" si="135"/>
        <v>Compliance Request</v>
      </c>
      <c r="X1731" t="str">
        <f t="shared" si="136"/>
        <v>Finance</v>
      </c>
      <c r="Y1731" t="str">
        <f t="shared" si="137"/>
        <v>Within SLA</v>
      </c>
      <c r="Z1731" t="str">
        <f t="shared" si="138"/>
        <v>Normal</v>
      </c>
      <c r="AA1731" t="str" cm="1">
        <f t="array" ref="AA1731">_xlfn.IFS(
J1731&lt;=K1731*0.5,"Excellent",
J1731&lt;=K1731,"Good",
J1731&lt;=K1731*1.5,"At Risk",
TRUE,"Critical"
)</f>
        <v>Excellent</v>
      </c>
      <c r="AB1731" t="str">
        <f t="shared" si="139"/>
        <v>Reworked</v>
      </c>
    </row>
    <row r="1732" spans="1:28" x14ac:dyDescent="0.3">
      <c r="A1732" t="s">
        <v>1814</v>
      </c>
      <c r="B1732" s="1">
        <v>45698</v>
      </c>
      <c r="C1732" t="s">
        <v>33</v>
      </c>
      <c r="D1732" t="s">
        <v>34</v>
      </c>
      <c r="E1732" t="s">
        <v>92</v>
      </c>
      <c r="F1732" t="s">
        <v>24</v>
      </c>
      <c r="G1732" t="s">
        <v>25</v>
      </c>
      <c r="H1732" t="s">
        <v>50</v>
      </c>
      <c r="I1732" t="s">
        <v>27</v>
      </c>
      <c r="J1732">
        <v>9.8000000000000007</v>
      </c>
      <c r="K1732">
        <v>24</v>
      </c>
      <c r="L1732" t="s">
        <v>28</v>
      </c>
      <c r="M1732">
        <v>0</v>
      </c>
      <c r="N1732">
        <v>5</v>
      </c>
      <c r="O1732">
        <v>320</v>
      </c>
      <c r="P1732">
        <v>3136</v>
      </c>
      <c r="Q1732" t="s">
        <v>57</v>
      </c>
      <c r="R1732">
        <v>2</v>
      </c>
      <c r="S1732" t="s">
        <v>58</v>
      </c>
      <c r="T1732" t="s">
        <v>31</v>
      </c>
      <c r="U1732" t="str">
        <f>TRIM(CLEAN(tbl_Operations[[#This Row],[Location]]))</f>
        <v>Mumbai</v>
      </c>
      <c r="V1732" t="str">
        <f>TRIM(CLEAN(tbl_Operations[[#This Row],[Channel]]))</f>
        <v>Email</v>
      </c>
      <c r="W1732" t="str">
        <f t="shared" si="135"/>
        <v>Report Request</v>
      </c>
      <c r="X1732" t="str">
        <f t="shared" si="136"/>
        <v>It</v>
      </c>
      <c r="Y1732" t="str">
        <f t="shared" si="137"/>
        <v>Within SLA</v>
      </c>
      <c r="Z1732" t="str">
        <f t="shared" si="138"/>
        <v>Normal</v>
      </c>
      <c r="AA1732" t="str" cm="1">
        <f t="array" ref="AA1732">_xlfn.IFS(
J1732&lt;=K1732*0.5,"Excellent",
J1732&lt;=K1732,"Good",
J1732&lt;=K1732*1.5,"At Risk",
TRUE,"Critical"
)</f>
        <v>Excellent</v>
      </c>
      <c r="AB1732" t="str">
        <f t="shared" si="139"/>
        <v>No Rework</v>
      </c>
    </row>
    <row r="1733" spans="1:28" x14ac:dyDescent="0.3">
      <c r="A1733" t="s">
        <v>1815</v>
      </c>
      <c r="B1733" s="1">
        <v>45858</v>
      </c>
      <c r="C1733" t="s">
        <v>54</v>
      </c>
      <c r="D1733" t="s">
        <v>73</v>
      </c>
      <c r="E1733" t="s">
        <v>56</v>
      </c>
      <c r="F1733" t="s">
        <v>24</v>
      </c>
      <c r="G1733" t="s">
        <v>25</v>
      </c>
      <c r="H1733" t="s">
        <v>75</v>
      </c>
      <c r="I1733" t="s">
        <v>101</v>
      </c>
      <c r="J1733">
        <v>19.2</v>
      </c>
      <c r="K1733">
        <v>24</v>
      </c>
      <c r="L1733" t="s">
        <v>28</v>
      </c>
      <c r="M1733">
        <v>1</v>
      </c>
      <c r="N1733">
        <v>3.5</v>
      </c>
      <c r="O1733">
        <v>320</v>
      </c>
      <c r="P1733">
        <v>6144</v>
      </c>
      <c r="Q1733" t="s">
        <v>114</v>
      </c>
      <c r="R1733">
        <v>7</v>
      </c>
      <c r="S1733" t="s">
        <v>37</v>
      </c>
      <c r="T1733" t="s">
        <v>102</v>
      </c>
      <c r="U1733" t="str">
        <f>TRIM(CLEAN(tbl_Operations[[#This Row],[Location]]))</f>
        <v>Chennai</v>
      </c>
      <c r="V1733" t="str">
        <f>TRIM(CLEAN(tbl_Operations[[#This Row],[Channel]]))</f>
        <v>Email</v>
      </c>
      <c r="W1733" t="str">
        <f t="shared" si="135"/>
        <v>Vendor Query</v>
      </c>
      <c r="X1733" t="str">
        <f t="shared" si="136"/>
        <v>Hr</v>
      </c>
      <c r="Y1733" t="str">
        <f t="shared" si="137"/>
        <v>Within SLA</v>
      </c>
      <c r="Z1733" t="str">
        <f t="shared" si="138"/>
        <v>Normal</v>
      </c>
      <c r="AA1733" t="str" cm="1">
        <f t="array" ref="AA1733">_xlfn.IFS(
J1733&lt;=K1733*0.5,"Excellent",
J1733&lt;=K1733,"Good",
J1733&lt;=K1733*1.5,"At Risk",
TRUE,"Critical"
)</f>
        <v>Good</v>
      </c>
      <c r="AB1733" t="str">
        <f t="shared" si="139"/>
        <v>Reworked</v>
      </c>
    </row>
    <row r="1734" spans="1:28" x14ac:dyDescent="0.3">
      <c r="A1734" t="s">
        <v>1816</v>
      </c>
      <c r="B1734" s="1">
        <v>45660</v>
      </c>
      <c r="C1734" t="s">
        <v>21</v>
      </c>
      <c r="D1734" t="s">
        <v>22</v>
      </c>
      <c r="E1734" t="s">
        <v>35</v>
      </c>
      <c r="F1734" t="s">
        <v>24</v>
      </c>
      <c r="G1734" t="s">
        <v>25</v>
      </c>
      <c r="H1734" t="s">
        <v>43</v>
      </c>
      <c r="I1734" t="s">
        <v>27</v>
      </c>
      <c r="J1734">
        <v>20.7</v>
      </c>
      <c r="K1734">
        <v>24</v>
      </c>
      <c r="L1734" t="s">
        <v>28</v>
      </c>
      <c r="M1734">
        <v>1</v>
      </c>
      <c r="N1734">
        <v>3.9</v>
      </c>
      <c r="O1734">
        <v>400</v>
      </c>
      <c r="P1734">
        <v>8280</v>
      </c>
      <c r="Q1734" t="s">
        <v>64</v>
      </c>
      <c r="R1734">
        <v>1</v>
      </c>
      <c r="S1734" t="s">
        <v>58</v>
      </c>
      <c r="T1734" t="s">
        <v>45</v>
      </c>
      <c r="U1734" t="str">
        <f>TRIM(CLEAN(tbl_Operations[[#This Row],[Location]]))</f>
        <v>Noida</v>
      </c>
      <c r="V1734" t="str">
        <f>TRIM(CLEAN(tbl_Operations[[#This Row],[Channel]]))</f>
        <v>Email</v>
      </c>
      <c r="W1734" t="str">
        <f t="shared" si="135"/>
        <v>Employee Query</v>
      </c>
      <c r="X1734" t="str">
        <f t="shared" si="136"/>
        <v>Customer Support</v>
      </c>
      <c r="Y1734" t="str">
        <f t="shared" si="137"/>
        <v>Within SLA</v>
      </c>
      <c r="Z1734" t="str">
        <f t="shared" si="138"/>
        <v>Normal</v>
      </c>
      <c r="AA1734" t="str" cm="1">
        <f t="array" ref="AA1734">_xlfn.IFS(
J1734&lt;=K1734*0.5,"Excellent",
J1734&lt;=K1734,"Good",
J1734&lt;=K1734*1.5,"At Risk",
TRUE,"Critical"
)</f>
        <v>Good</v>
      </c>
      <c r="AB1734" t="str">
        <f t="shared" si="139"/>
        <v>Reworked</v>
      </c>
    </row>
    <row r="1735" spans="1:28" x14ac:dyDescent="0.3">
      <c r="A1735" t="s">
        <v>1817</v>
      </c>
      <c r="B1735" s="1">
        <v>46012</v>
      </c>
      <c r="C1735" t="s">
        <v>40</v>
      </c>
      <c r="D1735" t="s">
        <v>34</v>
      </c>
      <c r="E1735" t="s">
        <v>5094</v>
      </c>
      <c r="F1735" t="s">
        <v>24</v>
      </c>
      <c r="G1735" t="s">
        <v>25</v>
      </c>
      <c r="H1735" t="s">
        <v>50</v>
      </c>
      <c r="I1735" t="s">
        <v>27</v>
      </c>
      <c r="J1735">
        <v>24.4</v>
      </c>
      <c r="K1735">
        <v>24</v>
      </c>
      <c r="L1735" t="s">
        <v>63</v>
      </c>
      <c r="M1735">
        <v>0</v>
      </c>
      <c r="N1735">
        <v>4.2</v>
      </c>
      <c r="O1735">
        <v>400</v>
      </c>
      <c r="P1735">
        <v>9760</v>
      </c>
      <c r="Q1735" t="s">
        <v>71</v>
      </c>
      <c r="R1735">
        <v>12</v>
      </c>
      <c r="S1735" t="s">
        <v>52</v>
      </c>
      <c r="T1735" t="s">
        <v>102</v>
      </c>
      <c r="U1735" t="str">
        <f>TRIM(CLEAN(tbl_Operations[[#This Row],[Location]]))</f>
        <v>Mumbai</v>
      </c>
      <c r="V1735" t="str">
        <f>TRIM(CLEAN(tbl_Operations[[#This Row],[Channel]]))</f>
        <v>Email</v>
      </c>
      <c r="W1735" t="str">
        <f t="shared" si="135"/>
        <v>Unknown</v>
      </c>
      <c r="X1735" t="str">
        <f t="shared" si="136"/>
        <v>Procurement</v>
      </c>
      <c r="Y1735" t="str">
        <f t="shared" si="137"/>
        <v>SLA Breach</v>
      </c>
      <c r="Z1735" t="str">
        <f t="shared" si="138"/>
        <v>Normal</v>
      </c>
      <c r="AA1735" t="str" cm="1">
        <f t="array" ref="AA1735">_xlfn.IFS(
J1735&lt;=K1735*0.5,"Excellent",
J1735&lt;=K1735,"Good",
J1735&lt;=K1735*1.5,"At Risk",
TRUE,"Critical"
)</f>
        <v>At Risk</v>
      </c>
      <c r="AB1735" t="str">
        <f t="shared" si="139"/>
        <v>No Rework</v>
      </c>
    </row>
    <row r="1736" spans="1:28" x14ac:dyDescent="0.3">
      <c r="A1736" t="s">
        <v>1818</v>
      </c>
      <c r="B1736" s="1">
        <v>45659</v>
      </c>
      <c r="C1736" t="s">
        <v>33</v>
      </c>
      <c r="D1736" t="s">
        <v>55</v>
      </c>
      <c r="E1736" t="s">
        <v>5094</v>
      </c>
      <c r="F1736" t="s">
        <v>24</v>
      </c>
      <c r="G1736" t="s">
        <v>62</v>
      </c>
      <c r="H1736" t="s">
        <v>75</v>
      </c>
      <c r="I1736" t="s">
        <v>27</v>
      </c>
      <c r="J1736">
        <v>14.7</v>
      </c>
      <c r="K1736">
        <v>24</v>
      </c>
      <c r="L1736" t="s">
        <v>28</v>
      </c>
      <c r="M1736">
        <v>1</v>
      </c>
      <c r="N1736" t="s">
        <v>5094</v>
      </c>
      <c r="O1736">
        <v>280</v>
      </c>
      <c r="P1736">
        <v>4116</v>
      </c>
      <c r="Q1736" t="s">
        <v>64</v>
      </c>
      <c r="R1736">
        <v>1</v>
      </c>
      <c r="S1736" t="s">
        <v>58</v>
      </c>
      <c r="T1736" t="s">
        <v>84</v>
      </c>
      <c r="U1736" t="str">
        <f>TRIM(CLEAN(tbl_Operations[[#This Row],[Location]]))</f>
        <v>Hyderabad</v>
      </c>
      <c r="V1736" t="str">
        <f>TRIM(CLEAN(tbl_Operations[[#This Row],[Channel]]))</f>
        <v>Teams</v>
      </c>
      <c r="W1736" t="str">
        <f t="shared" si="135"/>
        <v>Unknown</v>
      </c>
      <c r="X1736" t="str">
        <f t="shared" si="136"/>
        <v>It</v>
      </c>
      <c r="Y1736" t="str">
        <f t="shared" si="137"/>
        <v>Within SLA</v>
      </c>
      <c r="Z1736" t="str">
        <f t="shared" si="138"/>
        <v>Normal</v>
      </c>
      <c r="AA1736" t="str" cm="1">
        <f t="array" ref="AA1736">_xlfn.IFS(
J1736&lt;=K1736*0.5,"Excellent",
J1736&lt;=K1736,"Good",
J1736&lt;=K1736*1.5,"At Risk",
TRUE,"Critical"
)</f>
        <v>Good</v>
      </c>
      <c r="AB1736" t="str">
        <f t="shared" si="139"/>
        <v>Reworked</v>
      </c>
    </row>
    <row r="1737" spans="1:28" x14ac:dyDescent="0.3">
      <c r="A1737" t="s">
        <v>1819</v>
      </c>
      <c r="B1737" s="1">
        <v>45725</v>
      </c>
      <c r="C1737" t="s">
        <v>33</v>
      </c>
      <c r="D1737" t="s">
        <v>34</v>
      </c>
      <c r="E1737" t="s">
        <v>56</v>
      </c>
      <c r="F1737" t="s">
        <v>49</v>
      </c>
      <c r="G1737" t="s">
        <v>25</v>
      </c>
      <c r="H1737" t="s">
        <v>43</v>
      </c>
      <c r="I1737" t="s">
        <v>27</v>
      </c>
      <c r="J1737">
        <v>22.6</v>
      </c>
      <c r="K1737">
        <v>48</v>
      </c>
      <c r="L1737" t="s">
        <v>28</v>
      </c>
      <c r="M1737">
        <v>0</v>
      </c>
      <c r="N1737">
        <v>4.2</v>
      </c>
      <c r="O1737">
        <v>400</v>
      </c>
      <c r="P1737">
        <v>9040</v>
      </c>
      <c r="Q1737" t="s">
        <v>79</v>
      </c>
      <c r="R1737">
        <v>3</v>
      </c>
      <c r="S1737" t="s">
        <v>58</v>
      </c>
      <c r="T1737" t="s">
        <v>102</v>
      </c>
      <c r="U1737" t="str">
        <f>TRIM(CLEAN(tbl_Operations[[#This Row],[Location]]))</f>
        <v>Mumbai</v>
      </c>
      <c r="V1737" t="str">
        <f>TRIM(CLEAN(tbl_Operations[[#This Row],[Channel]]))</f>
        <v>Email</v>
      </c>
      <c r="W1737" t="str">
        <f t="shared" si="135"/>
        <v>Vendor Query</v>
      </c>
      <c r="X1737" t="str">
        <f t="shared" si="136"/>
        <v>It</v>
      </c>
      <c r="Y1737" t="str">
        <f t="shared" si="137"/>
        <v>Within SLA</v>
      </c>
      <c r="Z1737" t="str">
        <f t="shared" si="138"/>
        <v>Normal</v>
      </c>
      <c r="AA1737" t="str" cm="1">
        <f t="array" ref="AA1737">_xlfn.IFS(
J1737&lt;=K1737*0.5,"Excellent",
J1737&lt;=K1737,"Good",
J1737&lt;=K1737*1.5,"At Risk",
TRUE,"Critical"
)</f>
        <v>Excellent</v>
      </c>
      <c r="AB1737" t="str">
        <f t="shared" si="139"/>
        <v>No Rework</v>
      </c>
    </row>
    <row r="1738" spans="1:28" x14ac:dyDescent="0.3">
      <c r="A1738" t="s">
        <v>1820</v>
      </c>
      <c r="B1738" s="1">
        <v>45815</v>
      </c>
      <c r="C1738" t="s">
        <v>33</v>
      </c>
      <c r="D1738" t="s">
        <v>22</v>
      </c>
      <c r="E1738" t="s">
        <v>70</v>
      </c>
      <c r="F1738" t="s">
        <v>24</v>
      </c>
      <c r="G1738" t="s">
        <v>62</v>
      </c>
      <c r="H1738" t="s">
        <v>75</v>
      </c>
      <c r="I1738" t="s">
        <v>27</v>
      </c>
      <c r="J1738">
        <v>10.4</v>
      </c>
      <c r="K1738">
        <v>24</v>
      </c>
      <c r="L1738" t="s">
        <v>28</v>
      </c>
      <c r="M1738">
        <v>0</v>
      </c>
      <c r="N1738">
        <v>4.7</v>
      </c>
      <c r="O1738">
        <v>400</v>
      </c>
      <c r="P1738">
        <v>4160</v>
      </c>
      <c r="Q1738" t="s">
        <v>29</v>
      </c>
      <c r="R1738">
        <v>6</v>
      </c>
      <c r="S1738" t="s">
        <v>30</v>
      </c>
      <c r="T1738" t="s">
        <v>68</v>
      </c>
      <c r="U1738" t="str">
        <f>TRIM(CLEAN(tbl_Operations[[#This Row],[Location]]))</f>
        <v>Noida</v>
      </c>
      <c r="V1738" t="str">
        <f>TRIM(CLEAN(tbl_Operations[[#This Row],[Channel]]))</f>
        <v>Teams</v>
      </c>
      <c r="W1738" t="str">
        <f t="shared" si="135"/>
        <v>Data Correction</v>
      </c>
      <c r="X1738" t="str">
        <f t="shared" si="136"/>
        <v>It</v>
      </c>
      <c r="Y1738" t="str">
        <f t="shared" si="137"/>
        <v>Within SLA</v>
      </c>
      <c r="Z1738" t="str">
        <f t="shared" si="138"/>
        <v>Normal</v>
      </c>
      <c r="AA1738" t="str" cm="1">
        <f t="array" ref="AA1738">_xlfn.IFS(
J1738&lt;=K1738*0.5,"Excellent",
J1738&lt;=K1738,"Good",
J1738&lt;=K1738*1.5,"At Risk",
TRUE,"Critical"
)</f>
        <v>Excellent</v>
      </c>
      <c r="AB1738" t="str">
        <f t="shared" si="139"/>
        <v>No Rework</v>
      </c>
    </row>
    <row r="1739" spans="1:28" x14ac:dyDescent="0.3">
      <c r="A1739" t="s">
        <v>1821</v>
      </c>
      <c r="B1739" s="1">
        <v>46015</v>
      </c>
      <c r="C1739" t="s">
        <v>21</v>
      </c>
      <c r="D1739" t="s">
        <v>41</v>
      </c>
      <c r="E1739" t="s">
        <v>74</v>
      </c>
      <c r="F1739" t="s">
        <v>24</v>
      </c>
      <c r="G1739" t="s">
        <v>62</v>
      </c>
      <c r="H1739" t="s">
        <v>26</v>
      </c>
      <c r="I1739" t="s">
        <v>88</v>
      </c>
      <c r="J1739">
        <v>9.5</v>
      </c>
      <c r="K1739">
        <v>24</v>
      </c>
      <c r="L1739" t="s">
        <v>28</v>
      </c>
      <c r="M1739">
        <v>3</v>
      </c>
      <c r="N1739">
        <v>3.7</v>
      </c>
      <c r="O1739">
        <v>350</v>
      </c>
      <c r="P1739">
        <v>3325</v>
      </c>
      <c r="Q1739" t="s">
        <v>71</v>
      </c>
      <c r="R1739">
        <v>12</v>
      </c>
      <c r="S1739" t="s">
        <v>52</v>
      </c>
      <c r="T1739" t="s">
        <v>86</v>
      </c>
      <c r="U1739" t="str">
        <f>TRIM(CLEAN(tbl_Operations[[#This Row],[Location]]))</f>
        <v>Bengaluru</v>
      </c>
      <c r="V1739" t="str">
        <f>TRIM(CLEAN(tbl_Operations[[#This Row],[Channel]]))</f>
        <v>Teams</v>
      </c>
      <c r="W1739" t="str">
        <f t="shared" si="135"/>
        <v>System Issue</v>
      </c>
      <c r="X1739" t="str">
        <f t="shared" si="136"/>
        <v>Customer Support</v>
      </c>
      <c r="Y1739" t="str">
        <f t="shared" si="137"/>
        <v>Within SLA</v>
      </c>
      <c r="Z1739" t="str">
        <f t="shared" si="138"/>
        <v>Normal</v>
      </c>
      <c r="AA1739" t="str" cm="1">
        <f t="array" ref="AA1739">_xlfn.IFS(
J1739&lt;=K1739*0.5,"Excellent",
J1739&lt;=K1739,"Good",
J1739&lt;=K1739*1.5,"At Risk",
TRUE,"Critical"
)</f>
        <v>Excellent</v>
      </c>
      <c r="AB1739" t="str">
        <f t="shared" si="139"/>
        <v>Reworked</v>
      </c>
    </row>
    <row r="1740" spans="1:28" x14ac:dyDescent="0.3">
      <c r="A1740" t="s">
        <v>1822</v>
      </c>
      <c r="B1740" s="1">
        <v>45984</v>
      </c>
      <c r="C1740" t="s">
        <v>77</v>
      </c>
      <c r="D1740" t="s">
        <v>41</v>
      </c>
      <c r="E1740" t="s">
        <v>23</v>
      </c>
      <c r="F1740" t="s">
        <v>49</v>
      </c>
      <c r="G1740" t="s">
        <v>25</v>
      </c>
      <c r="H1740" t="s">
        <v>50</v>
      </c>
      <c r="I1740" t="s">
        <v>101</v>
      </c>
      <c r="J1740">
        <v>7.6</v>
      </c>
      <c r="K1740">
        <v>48</v>
      </c>
      <c r="L1740" t="s">
        <v>28</v>
      </c>
      <c r="M1740">
        <v>2</v>
      </c>
      <c r="N1740">
        <v>4.5</v>
      </c>
      <c r="O1740">
        <v>320</v>
      </c>
      <c r="P1740">
        <v>2432</v>
      </c>
      <c r="Q1740" t="s">
        <v>67</v>
      </c>
      <c r="R1740">
        <v>11</v>
      </c>
      <c r="S1740" t="s">
        <v>52</v>
      </c>
      <c r="T1740" t="s">
        <v>102</v>
      </c>
      <c r="U1740" t="str">
        <f>TRIM(CLEAN(tbl_Operations[[#This Row],[Location]]))</f>
        <v>Bengaluru</v>
      </c>
      <c r="V1740" t="str">
        <f>TRIM(CLEAN(tbl_Operations[[#This Row],[Channel]]))</f>
        <v>Email</v>
      </c>
      <c r="W1740" t="str">
        <f t="shared" si="135"/>
        <v>Invoice Query</v>
      </c>
      <c r="X1740" t="str">
        <f t="shared" si="136"/>
        <v>Finance</v>
      </c>
      <c r="Y1740" t="str">
        <f t="shared" si="137"/>
        <v>Within SLA</v>
      </c>
      <c r="Z1740" t="str">
        <f t="shared" si="138"/>
        <v>Normal</v>
      </c>
      <c r="AA1740" t="str" cm="1">
        <f t="array" ref="AA1740">_xlfn.IFS(
J1740&lt;=K1740*0.5,"Excellent",
J1740&lt;=K1740,"Good",
J1740&lt;=K1740*1.5,"At Risk",
TRUE,"Critical"
)</f>
        <v>Excellent</v>
      </c>
      <c r="AB1740" t="str">
        <f t="shared" si="139"/>
        <v>Reworked</v>
      </c>
    </row>
    <row r="1741" spans="1:28" x14ac:dyDescent="0.3">
      <c r="A1741" t="s">
        <v>1823</v>
      </c>
      <c r="B1741" s="1">
        <v>45766</v>
      </c>
      <c r="C1741" t="s">
        <v>21</v>
      </c>
      <c r="D1741" t="s">
        <v>73</v>
      </c>
      <c r="E1741" t="s">
        <v>78</v>
      </c>
      <c r="F1741" t="s">
        <v>49</v>
      </c>
      <c r="G1741" t="s">
        <v>25</v>
      </c>
      <c r="H1741" t="s">
        <v>43</v>
      </c>
      <c r="I1741" t="s">
        <v>27</v>
      </c>
      <c r="J1741">
        <v>7.1</v>
      </c>
      <c r="K1741">
        <v>48</v>
      </c>
      <c r="L1741" t="s">
        <v>28</v>
      </c>
      <c r="M1741">
        <v>0</v>
      </c>
      <c r="N1741">
        <v>4.4000000000000004</v>
      </c>
      <c r="O1741">
        <v>400</v>
      </c>
      <c r="P1741">
        <v>2840</v>
      </c>
      <c r="Q1741" t="s">
        <v>89</v>
      </c>
      <c r="R1741">
        <v>4</v>
      </c>
      <c r="S1741" t="s">
        <v>30</v>
      </c>
      <c r="T1741" t="s">
        <v>68</v>
      </c>
      <c r="U1741" t="str">
        <f>TRIM(CLEAN(tbl_Operations[[#This Row],[Location]]))</f>
        <v>Chennai</v>
      </c>
      <c r="V1741" t="str">
        <f>TRIM(CLEAN(tbl_Operations[[#This Row],[Channel]]))</f>
        <v>Email</v>
      </c>
      <c r="W1741" t="str">
        <f t="shared" si="135"/>
        <v>Access Request</v>
      </c>
      <c r="X1741" t="str">
        <f t="shared" si="136"/>
        <v>Customer Support</v>
      </c>
      <c r="Y1741" t="str">
        <f t="shared" si="137"/>
        <v>Within SLA</v>
      </c>
      <c r="Z1741" t="str">
        <f t="shared" si="138"/>
        <v>Normal</v>
      </c>
      <c r="AA1741" t="str" cm="1">
        <f t="array" ref="AA1741">_xlfn.IFS(
J1741&lt;=K1741*0.5,"Excellent",
J1741&lt;=K1741,"Good",
J1741&lt;=K1741*1.5,"At Risk",
TRUE,"Critical"
)</f>
        <v>Excellent</v>
      </c>
      <c r="AB1741" t="str">
        <f t="shared" si="139"/>
        <v>No Rework</v>
      </c>
    </row>
    <row r="1742" spans="1:28" x14ac:dyDescent="0.3">
      <c r="A1742" t="s">
        <v>1824</v>
      </c>
      <c r="B1742" s="1">
        <v>45739</v>
      </c>
      <c r="C1742" t="s">
        <v>40</v>
      </c>
      <c r="D1742" t="s">
        <v>55</v>
      </c>
      <c r="E1742" t="s">
        <v>48</v>
      </c>
      <c r="F1742" t="s">
        <v>49</v>
      </c>
      <c r="G1742" t="s">
        <v>25</v>
      </c>
      <c r="H1742" t="s">
        <v>66</v>
      </c>
      <c r="I1742" t="s">
        <v>27</v>
      </c>
      <c r="J1742">
        <v>12.1</v>
      </c>
      <c r="K1742">
        <v>48</v>
      </c>
      <c r="L1742" t="s">
        <v>28</v>
      </c>
      <c r="M1742">
        <v>2</v>
      </c>
      <c r="N1742">
        <v>3.9</v>
      </c>
      <c r="O1742">
        <v>320</v>
      </c>
      <c r="P1742">
        <v>3872</v>
      </c>
      <c r="Q1742" t="s">
        <v>79</v>
      </c>
      <c r="R1742">
        <v>3</v>
      </c>
      <c r="S1742" t="s">
        <v>58</v>
      </c>
      <c r="T1742" t="s">
        <v>102</v>
      </c>
      <c r="U1742" t="str">
        <f>TRIM(CLEAN(tbl_Operations[[#This Row],[Location]]))</f>
        <v>Hyderabad</v>
      </c>
      <c r="V1742" t="str">
        <f>TRIM(CLEAN(tbl_Operations[[#This Row],[Channel]]))</f>
        <v>Email</v>
      </c>
      <c r="W1742" t="str">
        <f t="shared" si="135"/>
        <v>Compliance Request</v>
      </c>
      <c r="X1742" t="str">
        <f t="shared" si="136"/>
        <v>Procurement</v>
      </c>
      <c r="Y1742" t="str">
        <f t="shared" si="137"/>
        <v>Within SLA</v>
      </c>
      <c r="Z1742" t="str">
        <f t="shared" si="138"/>
        <v>Normal</v>
      </c>
      <c r="AA1742" t="str" cm="1">
        <f t="array" ref="AA1742">_xlfn.IFS(
J1742&lt;=K1742*0.5,"Excellent",
J1742&lt;=K1742,"Good",
J1742&lt;=K1742*1.5,"At Risk",
TRUE,"Critical"
)</f>
        <v>Excellent</v>
      </c>
      <c r="AB1742" t="str">
        <f t="shared" si="139"/>
        <v>Reworked</v>
      </c>
    </row>
    <row r="1743" spans="1:28" x14ac:dyDescent="0.3">
      <c r="A1743" t="s">
        <v>1825</v>
      </c>
      <c r="B1743" s="1">
        <v>45687</v>
      </c>
      <c r="C1743" t="s">
        <v>91</v>
      </c>
      <c r="D1743" t="s">
        <v>60</v>
      </c>
      <c r="E1743" t="s">
        <v>56</v>
      </c>
      <c r="F1743" t="s">
        <v>24</v>
      </c>
      <c r="G1743" t="s">
        <v>25</v>
      </c>
      <c r="H1743" t="s">
        <v>26</v>
      </c>
      <c r="I1743" t="s">
        <v>27</v>
      </c>
      <c r="J1743">
        <v>5.9</v>
      </c>
      <c r="K1743">
        <v>24</v>
      </c>
      <c r="L1743" t="s">
        <v>28</v>
      </c>
      <c r="M1743">
        <v>1</v>
      </c>
      <c r="N1743">
        <v>4.5999999999999996</v>
      </c>
      <c r="O1743">
        <v>320</v>
      </c>
      <c r="P1743">
        <v>1888</v>
      </c>
      <c r="Q1743" t="s">
        <v>64</v>
      </c>
      <c r="R1743">
        <v>1</v>
      </c>
      <c r="S1743" t="s">
        <v>58</v>
      </c>
      <c r="T1743" t="s">
        <v>84</v>
      </c>
      <c r="U1743" t="str">
        <f>TRIM(CLEAN(tbl_Operations[[#This Row],[Location]]))</f>
        <v>Pune</v>
      </c>
      <c r="V1743" t="str">
        <f>TRIM(CLEAN(tbl_Operations[[#This Row],[Channel]]))</f>
        <v>Email</v>
      </c>
      <c r="W1743" t="str">
        <f t="shared" si="135"/>
        <v>Vendor Query</v>
      </c>
      <c r="X1743" t="str">
        <f t="shared" si="136"/>
        <v>Operations</v>
      </c>
      <c r="Y1743" t="str">
        <f t="shared" si="137"/>
        <v>Within SLA</v>
      </c>
      <c r="Z1743" t="str">
        <f t="shared" si="138"/>
        <v>Normal</v>
      </c>
      <c r="AA1743" t="str" cm="1">
        <f t="array" ref="AA1743">_xlfn.IFS(
J1743&lt;=K1743*0.5,"Excellent",
J1743&lt;=K1743,"Good",
J1743&lt;=K1743*1.5,"At Risk",
TRUE,"Critical"
)</f>
        <v>Excellent</v>
      </c>
      <c r="AB1743" t="str">
        <f t="shared" si="139"/>
        <v>Reworked</v>
      </c>
    </row>
    <row r="1744" spans="1:28" x14ac:dyDescent="0.3">
      <c r="A1744" t="s">
        <v>1826</v>
      </c>
      <c r="B1744" s="1">
        <v>45711</v>
      </c>
      <c r="C1744" t="s">
        <v>54</v>
      </c>
      <c r="D1744" t="s">
        <v>47</v>
      </c>
      <c r="E1744" t="s">
        <v>48</v>
      </c>
      <c r="F1744" t="s">
        <v>24</v>
      </c>
      <c r="G1744" t="s">
        <v>62</v>
      </c>
      <c r="H1744" t="s">
        <v>66</v>
      </c>
      <c r="I1744" t="s">
        <v>27</v>
      </c>
      <c r="J1744">
        <v>18.8</v>
      </c>
      <c r="K1744">
        <v>24</v>
      </c>
      <c r="L1744" t="s">
        <v>28</v>
      </c>
      <c r="M1744">
        <v>0</v>
      </c>
      <c r="N1744">
        <v>4.0999999999999996</v>
      </c>
      <c r="O1744">
        <v>350</v>
      </c>
      <c r="P1744">
        <v>6580</v>
      </c>
      <c r="Q1744" t="s">
        <v>57</v>
      </c>
      <c r="R1744">
        <v>2</v>
      </c>
      <c r="S1744" t="s">
        <v>58</v>
      </c>
      <c r="T1744" t="s">
        <v>102</v>
      </c>
      <c r="U1744" t="str">
        <f>TRIM(CLEAN(tbl_Operations[[#This Row],[Location]]))</f>
        <v>Gurugram</v>
      </c>
      <c r="V1744" t="str">
        <f>TRIM(CLEAN(tbl_Operations[[#This Row],[Channel]]))</f>
        <v>Teams</v>
      </c>
      <c r="W1744" t="str">
        <f t="shared" si="135"/>
        <v>Compliance Request</v>
      </c>
      <c r="X1744" t="str">
        <f t="shared" si="136"/>
        <v>Hr</v>
      </c>
      <c r="Y1744" t="str">
        <f t="shared" si="137"/>
        <v>Within SLA</v>
      </c>
      <c r="Z1744" t="str">
        <f t="shared" si="138"/>
        <v>Normal</v>
      </c>
      <c r="AA1744" t="str" cm="1">
        <f t="array" ref="AA1744">_xlfn.IFS(
J1744&lt;=K1744*0.5,"Excellent",
J1744&lt;=K1744,"Good",
J1744&lt;=K1744*1.5,"At Risk",
TRUE,"Critical"
)</f>
        <v>Good</v>
      </c>
      <c r="AB1744" t="str">
        <f t="shared" si="139"/>
        <v>No Rework</v>
      </c>
    </row>
    <row r="1745" spans="1:28" x14ac:dyDescent="0.3">
      <c r="A1745" t="s">
        <v>1827</v>
      </c>
      <c r="B1745" s="1">
        <v>45878</v>
      </c>
      <c r="C1745" t="s">
        <v>54</v>
      </c>
      <c r="D1745" t="s">
        <v>73</v>
      </c>
      <c r="E1745" t="s">
        <v>48</v>
      </c>
      <c r="F1745" t="s">
        <v>24</v>
      </c>
      <c r="G1745" t="s">
        <v>25</v>
      </c>
      <c r="H1745" t="s">
        <v>66</v>
      </c>
      <c r="I1745" t="s">
        <v>27</v>
      </c>
      <c r="J1745">
        <v>17.399999999999999</v>
      </c>
      <c r="K1745">
        <v>24</v>
      </c>
      <c r="L1745" t="s">
        <v>28</v>
      </c>
      <c r="M1745">
        <v>0</v>
      </c>
      <c r="N1745">
        <v>4.2</v>
      </c>
      <c r="O1745">
        <v>280</v>
      </c>
      <c r="P1745">
        <v>4872</v>
      </c>
      <c r="Q1745" t="s">
        <v>36</v>
      </c>
      <c r="R1745">
        <v>8</v>
      </c>
      <c r="S1745" t="s">
        <v>37</v>
      </c>
      <c r="T1745" t="s">
        <v>68</v>
      </c>
      <c r="U1745" t="str">
        <f>TRIM(CLEAN(tbl_Operations[[#This Row],[Location]]))</f>
        <v>Chennai</v>
      </c>
      <c r="V1745" t="str">
        <f>TRIM(CLEAN(tbl_Operations[[#This Row],[Channel]]))</f>
        <v>Email</v>
      </c>
      <c r="W1745" t="str">
        <f t="shared" si="135"/>
        <v>Compliance Request</v>
      </c>
      <c r="X1745" t="str">
        <f t="shared" si="136"/>
        <v>Hr</v>
      </c>
      <c r="Y1745" t="str">
        <f t="shared" si="137"/>
        <v>Within SLA</v>
      </c>
      <c r="Z1745" t="str">
        <f t="shared" si="138"/>
        <v>Normal</v>
      </c>
      <c r="AA1745" t="str" cm="1">
        <f t="array" ref="AA1745">_xlfn.IFS(
J1745&lt;=K1745*0.5,"Excellent",
J1745&lt;=K1745,"Good",
J1745&lt;=K1745*1.5,"At Risk",
TRUE,"Critical"
)</f>
        <v>Good</v>
      </c>
      <c r="AB1745" t="str">
        <f t="shared" si="139"/>
        <v>No Rework</v>
      </c>
    </row>
    <row r="1746" spans="1:28" x14ac:dyDescent="0.3">
      <c r="A1746" t="s">
        <v>1828</v>
      </c>
      <c r="B1746" s="1">
        <v>46022</v>
      </c>
      <c r="C1746" t="s">
        <v>54</v>
      </c>
      <c r="D1746" t="s">
        <v>41</v>
      </c>
      <c r="E1746" t="s">
        <v>23</v>
      </c>
      <c r="F1746" t="s">
        <v>49</v>
      </c>
      <c r="G1746" t="s">
        <v>25</v>
      </c>
      <c r="H1746" t="s">
        <v>26</v>
      </c>
      <c r="I1746" t="s">
        <v>27</v>
      </c>
      <c r="J1746">
        <v>23.4</v>
      </c>
      <c r="K1746">
        <v>48</v>
      </c>
      <c r="L1746" t="s">
        <v>28</v>
      </c>
      <c r="M1746">
        <v>0</v>
      </c>
      <c r="N1746">
        <v>4.4000000000000004</v>
      </c>
      <c r="O1746">
        <v>450</v>
      </c>
      <c r="P1746">
        <v>10530</v>
      </c>
      <c r="Q1746" t="s">
        <v>71</v>
      </c>
      <c r="R1746">
        <v>12</v>
      </c>
      <c r="S1746" t="s">
        <v>52</v>
      </c>
      <c r="T1746" t="s">
        <v>86</v>
      </c>
      <c r="U1746" t="str">
        <f>TRIM(CLEAN(tbl_Operations[[#This Row],[Location]]))</f>
        <v>Bengaluru</v>
      </c>
      <c r="V1746" t="str">
        <f>TRIM(CLEAN(tbl_Operations[[#This Row],[Channel]]))</f>
        <v>Email</v>
      </c>
      <c r="W1746" t="str">
        <f t="shared" si="135"/>
        <v>Invoice Query</v>
      </c>
      <c r="X1746" t="str">
        <f t="shared" si="136"/>
        <v>Hr</v>
      </c>
      <c r="Y1746" t="str">
        <f t="shared" si="137"/>
        <v>Within SLA</v>
      </c>
      <c r="Z1746" t="str">
        <f t="shared" si="138"/>
        <v>Normal</v>
      </c>
      <c r="AA1746" t="str" cm="1">
        <f t="array" ref="AA1746">_xlfn.IFS(
J1746&lt;=K1746*0.5,"Excellent",
J1746&lt;=K1746,"Good",
J1746&lt;=K1746*1.5,"At Risk",
TRUE,"Critical"
)</f>
        <v>Excellent</v>
      </c>
      <c r="AB1746" t="str">
        <f t="shared" si="139"/>
        <v>No Rework</v>
      </c>
    </row>
    <row r="1747" spans="1:28" x14ac:dyDescent="0.3">
      <c r="A1747" t="s">
        <v>1829</v>
      </c>
      <c r="B1747" s="1">
        <v>45755</v>
      </c>
      <c r="C1747" t="s">
        <v>91</v>
      </c>
      <c r="D1747" t="s">
        <v>22</v>
      </c>
      <c r="E1747" t="s">
        <v>35</v>
      </c>
      <c r="F1747" t="s">
        <v>49</v>
      </c>
      <c r="G1747" t="s">
        <v>42</v>
      </c>
      <c r="H1747" t="s">
        <v>50</v>
      </c>
      <c r="I1747" t="s">
        <v>101</v>
      </c>
      <c r="J1747">
        <v>6.6</v>
      </c>
      <c r="K1747">
        <v>48</v>
      </c>
      <c r="L1747" t="s">
        <v>28</v>
      </c>
      <c r="M1747">
        <v>2</v>
      </c>
      <c r="N1747">
        <v>4.4000000000000004</v>
      </c>
      <c r="O1747">
        <v>280</v>
      </c>
      <c r="P1747">
        <v>1848</v>
      </c>
      <c r="Q1747" t="s">
        <v>89</v>
      </c>
      <c r="R1747">
        <v>4</v>
      </c>
      <c r="S1747" t="s">
        <v>30</v>
      </c>
      <c r="T1747" t="s">
        <v>38</v>
      </c>
      <c r="U1747" t="str">
        <f>TRIM(CLEAN(tbl_Operations[[#This Row],[Location]]))</f>
        <v>Noida</v>
      </c>
      <c r="V1747" t="str">
        <f>TRIM(CLEAN(tbl_Operations[[#This Row],[Channel]]))</f>
        <v>Portal</v>
      </c>
      <c r="W1747" t="str">
        <f t="shared" si="135"/>
        <v>Employee Query</v>
      </c>
      <c r="X1747" t="str">
        <f t="shared" si="136"/>
        <v>Operations</v>
      </c>
      <c r="Y1747" t="str">
        <f t="shared" si="137"/>
        <v>Within SLA</v>
      </c>
      <c r="Z1747" t="str">
        <f t="shared" si="138"/>
        <v>Normal</v>
      </c>
      <c r="AA1747" t="str" cm="1">
        <f t="array" ref="AA1747">_xlfn.IFS(
J1747&lt;=K1747*0.5,"Excellent",
J1747&lt;=K1747,"Good",
J1747&lt;=K1747*1.5,"At Risk",
TRUE,"Critical"
)</f>
        <v>Excellent</v>
      </c>
      <c r="AB1747" t="str">
        <f t="shared" si="139"/>
        <v>Reworked</v>
      </c>
    </row>
    <row r="1748" spans="1:28" x14ac:dyDescent="0.3">
      <c r="A1748" t="s">
        <v>1830</v>
      </c>
      <c r="B1748" s="1">
        <v>45905</v>
      </c>
      <c r="C1748" t="s">
        <v>33</v>
      </c>
      <c r="D1748" t="s">
        <v>41</v>
      </c>
      <c r="E1748" t="s">
        <v>56</v>
      </c>
      <c r="F1748" t="s">
        <v>24</v>
      </c>
      <c r="G1748" t="s">
        <v>25</v>
      </c>
      <c r="H1748" t="s">
        <v>43</v>
      </c>
      <c r="I1748" t="s">
        <v>27</v>
      </c>
      <c r="J1748">
        <v>10.7</v>
      </c>
      <c r="K1748">
        <v>24</v>
      </c>
      <c r="L1748" t="s">
        <v>28</v>
      </c>
      <c r="M1748">
        <v>2</v>
      </c>
      <c r="N1748">
        <v>4.0999999999999996</v>
      </c>
      <c r="O1748">
        <v>280</v>
      </c>
      <c r="P1748">
        <v>2996</v>
      </c>
      <c r="Q1748" t="s">
        <v>83</v>
      </c>
      <c r="R1748">
        <v>9</v>
      </c>
      <c r="S1748" t="s">
        <v>37</v>
      </c>
      <c r="T1748" t="s">
        <v>45</v>
      </c>
      <c r="U1748" t="str">
        <f>TRIM(CLEAN(tbl_Operations[[#This Row],[Location]]))</f>
        <v>Bengaluru</v>
      </c>
      <c r="V1748" t="str">
        <f>TRIM(CLEAN(tbl_Operations[[#This Row],[Channel]]))</f>
        <v>Email</v>
      </c>
      <c r="W1748" t="str">
        <f t="shared" si="135"/>
        <v>Vendor Query</v>
      </c>
      <c r="X1748" t="str">
        <f t="shared" si="136"/>
        <v>It</v>
      </c>
      <c r="Y1748" t="str">
        <f t="shared" si="137"/>
        <v>Within SLA</v>
      </c>
      <c r="Z1748" t="str">
        <f t="shared" si="138"/>
        <v>Normal</v>
      </c>
      <c r="AA1748" t="str" cm="1">
        <f t="array" ref="AA1748">_xlfn.IFS(
J1748&lt;=K1748*0.5,"Excellent",
J1748&lt;=K1748,"Good",
J1748&lt;=K1748*1.5,"At Risk",
TRUE,"Critical"
)</f>
        <v>Excellent</v>
      </c>
      <c r="AB1748" t="str">
        <f t="shared" si="139"/>
        <v>Reworked</v>
      </c>
    </row>
    <row r="1749" spans="1:28" x14ac:dyDescent="0.3">
      <c r="A1749" t="s">
        <v>1831</v>
      </c>
      <c r="B1749" s="1">
        <v>45951</v>
      </c>
      <c r="C1749" t="s">
        <v>40</v>
      </c>
      <c r="D1749" t="s">
        <v>60</v>
      </c>
      <c r="E1749" t="s">
        <v>74</v>
      </c>
      <c r="F1749" t="s">
        <v>24</v>
      </c>
      <c r="G1749" t="s">
        <v>62</v>
      </c>
      <c r="H1749" t="s">
        <v>26</v>
      </c>
      <c r="I1749" t="s">
        <v>27</v>
      </c>
      <c r="J1749">
        <v>28.6</v>
      </c>
      <c r="K1749">
        <v>24</v>
      </c>
      <c r="L1749" t="s">
        <v>63</v>
      </c>
      <c r="M1749">
        <v>0</v>
      </c>
      <c r="N1749">
        <v>4.3</v>
      </c>
      <c r="O1749">
        <v>280</v>
      </c>
      <c r="P1749">
        <v>8008</v>
      </c>
      <c r="Q1749" t="s">
        <v>51</v>
      </c>
      <c r="R1749">
        <v>10</v>
      </c>
      <c r="S1749" t="s">
        <v>52</v>
      </c>
      <c r="T1749" t="s">
        <v>38</v>
      </c>
      <c r="U1749" t="str">
        <f>TRIM(CLEAN(tbl_Operations[[#This Row],[Location]]))</f>
        <v>Pune</v>
      </c>
      <c r="V1749" t="str">
        <f>TRIM(CLEAN(tbl_Operations[[#This Row],[Channel]]))</f>
        <v>Teams</v>
      </c>
      <c r="W1749" t="str">
        <f t="shared" si="135"/>
        <v>System Issue</v>
      </c>
      <c r="X1749" t="str">
        <f t="shared" si="136"/>
        <v>Procurement</v>
      </c>
      <c r="Y1749" t="str">
        <f t="shared" si="137"/>
        <v>SLA Breach</v>
      </c>
      <c r="Z1749" t="str">
        <f t="shared" si="138"/>
        <v>Normal</v>
      </c>
      <c r="AA1749" t="str" cm="1">
        <f t="array" ref="AA1749">_xlfn.IFS(
J1749&lt;=K1749*0.5,"Excellent",
J1749&lt;=K1749,"Good",
J1749&lt;=K1749*1.5,"At Risk",
TRUE,"Critical"
)</f>
        <v>At Risk</v>
      </c>
      <c r="AB1749" t="str">
        <f t="shared" si="139"/>
        <v>No Rework</v>
      </c>
    </row>
    <row r="1750" spans="1:28" x14ac:dyDescent="0.3">
      <c r="A1750" t="s">
        <v>1832</v>
      </c>
      <c r="B1750" s="1">
        <v>45880</v>
      </c>
      <c r="C1750" t="s">
        <v>95</v>
      </c>
      <c r="D1750" t="s">
        <v>47</v>
      </c>
      <c r="E1750" t="s">
        <v>23</v>
      </c>
      <c r="F1750" t="s">
        <v>61</v>
      </c>
      <c r="G1750" t="s">
        <v>62</v>
      </c>
      <c r="H1750" t="s">
        <v>26</v>
      </c>
      <c r="I1750" t="s">
        <v>27</v>
      </c>
      <c r="J1750">
        <v>9.6</v>
      </c>
      <c r="K1750">
        <v>12</v>
      </c>
      <c r="L1750" t="s">
        <v>28</v>
      </c>
      <c r="M1750">
        <v>0</v>
      </c>
      <c r="N1750">
        <v>4.7</v>
      </c>
      <c r="O1750">
        <v>280</v>
      </c>
      <c r="P1750">
        <v>2688</v>
      </c>
      <c r="Q1750" t="s">
        <v>36</v>
      </c>
      <c r="R1750">
        <v>8</v>
      </c>
      <c r="S1750" t="s">
        <v>37</v>
      </c>
      <c r="T1750" t="s">
        <v>31</v>
      </c>
      <c r="U1750" t="str">
        <f>TRIM(CLEAN(tbl_Operations[[#This Row],[Location]]))</f>
        <v>Gurugram</v>
      </c>
      <c r="V1750" t="str">
        <f>TRIM(CLEAN(tbl_Operations[[#This Row],[Channel]]))</f>
        <v>Teams</v>
      </c>
      <c r="W1750" t="str">
        <f t="shared" si="135"/>
        <v>Invoice Query</v>
      </c>
      <c r="X1750" t="str">
        <f t="shared" si="136"/>
        <v>Sales</v>
      </c>
      <c r="Y1750" t="str">
        <f t="shared" si="137"/>
        <v>Within SLA</v>
      </c>
      <c r="Z1750" t="str">
        <f t="shared" si="138"/>
        <v>Normal</v>
      </c>
      <c r="AA1750" t="str" cm="1">
        <f t="array" ref="AA1750">_xlfn.IFS(
J1750&lt;=K1750*0.5,"Excellent",
J1750&lt;=K1750,"Good",
J1750&lt;=K1750*1.5,"At Risk",
TRUE,"Critical"
)</f>
        <v>Good</v>
      </c>
      <c r="AB1750" t="str">
        <f t="shared" si="139"/>
        <v>No Rework</v>
      </c>
    </row>
    <row r="1751" spans="1:28" x14ac:dyDescent="0.3">
      <c r="A1751" t="s">
        <v>1833</v>
      </c>
      <c r="B1751" s="1">
        <v>45886</v>
      </c>
      <c r="C1751" t="s">
        <v>91</v>
      </c>
      <c r="D1751" t="s">
        <v>22</v>
      </c>
      <c r="E1751" t="s">
        <v>92</v>
      </c>
      <c r="F1751" t="s">
        <v>49</v>
      </c>
      <c r="G1751" t="s">
        <v>25</v>
      </c>
      <c r="H1751" t="s">
        <v>43</v>
      </c>
      <c r="I1751" t="s">
        <v>27</v>
      </c>
      <c r="J1751">
        <v>10.8</v>
      </c>
      <c r="K1751">
        <v>48</v>
      </c>
      <c r="L1751" t="s">
        <v>28</v>
      </c>
      <c r="M1751">
        <v>1</v>
      </c>
      <c r="N1751">
        <v>4.5</v>
      </c>
      <c r="O1751">
        <v>280</v>
      </c>
      <c r="P1751">
        <v>3024</v>
      </c>
      <c r="Q1751" t="s">
        <v>36</v>
      </c>
      <c r="R1751">
        <v>8</v>
      </c>
      <c r="S1751" t="s">
        <v>37</v>
      </c>
      <c r="T1751" t="s">
        <v>102</v>
      </c>
      <c r="U1751" t="str">
        <f>TRIM(CLEAN(tbl_Operations[[#This Row],[Location]]))</f>
        <v>Noida</v>
      </c>
      <c r="V1751" t="str">
        <f>TRIM(CLEAN(tbl_Operations[[#This Row],[Channel]]))</f>
        <v>Email</v>
      </c>
      <c r="W1751" t="str">
        <f t="shared" si="135"/>
        <v>Report Request</v>
      </c>
      <c r="X1751" t="str">
        <f t="shared" si="136"/>
        <v>Operations</v>
      </c>
      <c r="Y1751" t="str">
        <f t="shared" si="137"/>
        <v>Within SLA</v>
      </c>
      <c r="Z1751" t="str">
        <f t="shared" si="138"/>
        <v>Normal</v>
      </c>
      <c r="AA1751" t="str" cm="1">
        <f t="array" ref="AA1751">_xlfn.IFS(
J1751&lt;=K1751*0.5,"Excellent",
J1751&lt;=K1751,"Good",
J1751&lt;=K1751*1.5,"At Risk",
TRUE,"Critical"
)</f>
        <v>Excellent</v>
      </c>
      <c r="AB1751" t="str">
        <f t="shared" si="139"/>
        <v>Reworked</v>
      </c>
    </row>
    <row r="1752" spans="1:28" x14ac:dyDescent="0.3">
      <c r="A1752" t="s">
        <v>1834</v>
      </c>
      <c r="B1752" s="1">
        <v>45900</v>
      </c>
      <c r="C1752" t="s">
        <v>54</v>
      </c>
      <c r="D1752" t="s">
        <v>34</v>
      </c>
      <c r="E1752" t="s">
        <v>48</v>
      </c>
      <c r="F1752" t="s">
        <v>49</v>
      </c>
      <c r="G1752" t="s">
        <v>25</v>
      </c>
      <c r="H1752" t="s">
        <v>43</v>
      </c>
      <c r="I1752" t="s">
        <v>27</v>
      </c>
      <c r="J1752">
        <v>9.8000000000000007</v>
      </c>
      <c r="K1752">
        <v>48</v>
      </c>
      <c r="L1752" t="s">
        <v>28</v>
      </c>
      <c r="M1752">
        <v>0</v>
      </c>
      <c r="N1752">
        <v>4.5999999999999996</v>
      </c>
      <c r="O1752">
        <v>320</v>
      </c>
      <c r="P1752">
        <v>3136</v>
      </c>
      <c r="Q1752" t="s">
        <v>36</v>
      </c>
      <c r="R1752">
        <v>8</v>
      </c>
      <c r="S1752" t="s">
        <v>37</v>
      </c>
      <c r="T1752" t="s">
        <v>102</v>
      </c>
      <c r="U1752" t="str">
        <f>TRIM(CLEAN(tbl_Operations[[#This Row],[Location]]))</f>
        <v>Mumbai</v>
      </c>
      <c r="V1752" t="str">
        <f>TRIM(CLEAN(tbl_Operations[[#This Row],[Channel]]))</f>
        <v>Email</v>
      </c>
      <c r="W1752" t="str">
        <f t="shared" si="135"/>
        <v>Compliance Request</v>
      </c>
      <c r="X1752" t="str">
        <f t="shared" si="136"/>
        <v>Hr</v>
      </c>
      <c r="Y1752" t="str">
        <f t="shared" si="137"/>
        <v>Within SLA</v>
      </c>
      <c r="Z1752" t="str">
        <f t="shared" si="138"/>
        <v>Normal</v>
      </c>
      <c r="AA1752" t="str" cm="1">
        <f t="array" ref="AA1752">_xlfn.IFS(
J1752&lt;=K1752*0.5,"Excellent",
J1752&lt;=K1752,"Good",
J1752&lt;=K1752*1.5,"At Risk",
TRUE,"Critical"
)</f>
        <v>Excellent</v>
      </c>
      <c r="AB1752" t="str">
        <f t="shared" si="139"/>
        <v>No Rework</v>
      </c>
    </row>
    <row r="1753" spans="1:28" x14ac:dyDescent="0.3">
      <c r="A1753" t="s">
        <v>1835</v>
      </c>
      <c r="B1753" s="1">
        <v>45725</v>
      </c>
      <c r="C1753" t="s">
        <v>95</v>
      </c>
      <c r="D1753" t="s">
        <v>60</v>
      </c>
      <c r="E1753" t="s">
        <v>92</v>
      </c>
      <c r="F1753" t="s">
        <v>49</v>
      </c>
      <c r="G1753" t="s">
        <v>25</v>
      </c>
      <c r="H1753" t="s">
        <v>75</v>
      </c>
      <c r="I1753" t="s">
        <v>27</v>
      </c>
      <c r="J1753">
        <v>2.7</v>
      </c>
      <c r="K1753">
        <v>48</v>
      </c>
      <c r="L1753" t="s">
        <v>28</v>
      </c>
      <c r="M1753">
        <v>0</v>
      </c>
      <c r="N1753">
        <v>5</v>
      </c>
      <c r="O1753">
        <v>350</v>
      </c>
      <c r="P1753">
        <v>945</v>
      </c>
      <c r="Q1753" t="s">
        <v>79</v>
      </c>
      <c r="R1753">
        <v>3</v>
      </c>
      <c r="S1753" t="s">
        <v>58</v>
      </c>
      <c r="T1753" t="s">
        <v>102</v>
      </c>
      <c r="U1753" t="str">
        <f>TRIM(CLEAN(tbl_Operations[[#This Row],[Location]]))</f>
        <v>Pune</v>
      </c>
      <c r="V1753" t="str">
        <f>TRIM(CLEAN(tbl_Operations[[#This Row],[Channel]]))</f>
        <v>Email</v>
      </c>
      <c r="W1753" t="str">
        <f t="shared" si="135"/>
        <v>Report Request</v>
      </c>
      <c r="X1753" t="str">
        <f t="shared" si="136"/>
        <v>Sales</v>
      </c>
      <c r="Y1753" t="str">
        <f t="shared" si="137"/>
        <v>Within SLA</v>
      </c>
      <c r="Z1753" t="str">
        <f t="shared" si="138"/>
        <v>Normal</v>
      </c>
      <c r="AA1753" t="str" cm="1">
        <f t="array" ref="AA1753">_xlfn.IFS(
J1753&lt;=K1753*0.5,"Excellent",
J1753&lt;=K1753,"Good",
J1753&lt;=K1753*1.5,"At Risk",
TRUE,"Critical"
)</f>
        <v>Excellent</v>
      </c>
      <c r="AB1753" t="str">
        <f t="shared" si="139"/>
        <v>No Rework</v>
      </c>
    </row>
    <row r="1754" spans="1:28" x14ac:dyDescent="0.3">
      <c r="A1754" t="s">
        <v>1836</v>
      </c>
      <c r="B1754" s="1">
        <v>45983</v>
      </c>
      <c r="C1754" t="s">
        <v>77</v>
      </c>
      <c r="D1754" t="s">
        <v>34</v>
      </c>
      <c r="E1754" t="s">
        <v>74</v>
      </c>
      <c r="F1754" t="s">
        <v>24</v>
      </c>
      <c r="G1754" t="s">
        <v>62</v>
      </c>
      <c r="H1754" t="s">
        <v>75</v>
      </c>
      <c r="I1754" t="s">
        <v>27</v>
      </c>
      <c r="J1754">
        <v>3.9</v>
      </c>
      <c r="K1754">
        <v>24</v>
      </c>
      <c r="L1754" t="s">
        <v>28</v>
      </c>
      <c r="M1754">
        <v>0</v>
      </c>
      <c r="N1754">
        <v>4.8</v>
      </c>
      <c r="O1754">
        <v>400</v>
      </c>
      <c r="P1754">
        <v>1560</v>
      </c>
      <c r="Q1754" t="s">
        <v>67</v>
      </c>
      <c r="R1754">
        <v>11</v>
      </c>
      <c r="S1754" t="s">
        <v>52</v>
      </c>
      <c r="T1754" t="s">
        <v>68</v>
      </c>
      <c r="U1754" t="str">
        <f>TRIM(CLEAN(tbl_Operations[[#This Row],[Location]]))</f>
        <v>Mumbai</v>
      </c>
      <c r="V1754" t="str">
        <f>TRIM(CLEAN(tbl_Operations[[#This Row],[Channel]]))</f>
        <v>Teams</v>
      </c>
      <c r="W1754" t="str">
        <f t="shared" si="135"/>
        <v>System Issue</v>
      </c>
      <c r="X1754" t="str">
        <f t="shared" si="136"/>
        <v>Finance</v>
      </c>
      <c r="Y1754" t="str">
        <f t="shared" si="137"/>
        <v>Within SLA</v>
      </c>
      <c r="Z1754" t="str">
        <f t="shared" si="138"/>
        <v>Normal</v>
      </c>
      <c r="AA1754" t="str" cm="1">
        <f t="array" ref="AA1754">_xlfn.IFS(
J1754&lt;=K1754*0.5,"Excellent",
J1754&lt;=K1754,"Good",
J1754&lt;=K1754*1.5,"At Risk",
TRUE,"Critical"
)</f>
        <v>Excellent</v>
      </c>
      <c r="AB1754" t="str">
        <f t="shared" si="139"/>
        <v>No Rework</v>
      </c>
    </row>
    <row r="1755" spans="1:28" x14ac:dyDescent="0.3">
      <c r="A1755" t="s">
        <v>1837</v>
      </c>
      <c r="B1755" s="1">
        <v>45845</v>
      </c>
      <c r="C1755" t="s">
        <v>40</v>
      </c>
      <c r="D1755" t="s">
        <v>73</v>
      </c>
      <c r="E1755" t="s">
        <v>48</v>
      </c>
      <c r="F1755" t="s">
        <v>49</v>
      </c>
      <c r="G1755" t="s">
        <v>25</v>
      </c>
      <c r="H1755" t="s">
        <v>26</v>
      </c>
      <c r="I1755" t="s">
        <v>88</v>
      </c>
      <c r="J1755">
        <v>29.4</v>
      </c>
      <c r="K1755">
        <v>48</v>
      </c>
      <c r="L1755" t="s">
        <v>28</v>
      </c>
      <c r="M1755">
        <v>1</v>
      </c>
      <c r="N1755">
        <v>4.0999999999999996</v>
      </c>
      <c r="O1755">
        <v>400</v>
      </c>
      <c r="P1755">
        <v>11760</v>
      </c>
      <c r="Q1755" t="s">
        <v>114</v>
      </c>
      <c r="R1755">
        <v>7</v>
      </c>
      <c r="S1755" t="s">
        <v>37</v>
      </c>
      <c r="T1755" t="s">
        <v>31</v>
      </c>
      <c r="U1755" t="str">
        <f>TRIM(CLEAN(tbl_Operations[[#This Row],[Location]]))</f>
        <v>Chennai</v>
      </c>
      <c r="V1755" t="str">
        <f>TRIM(CLEAN(tbl_Operations[[#This Row],[Channel]]))</f>
        <v>Email</v>
      </c>
      <c r="W1755" t="str">
        <f t="shared" si="135"/>
        <v>Compliance Request</v>
      </c>
      <c r="X1755" t="str">
        <f t="shared" si="136"/>
        <v>Procurement</v>
      </c>
      <c r="Y1755" t="str">
        <f t="shared" si="137"/>
        <v>Within SLA</v>
      </c>
      <c r="Z1755" t="str">
        <f t="shared" si="138"/>
        <v>Normal</v>
      </c>
      <c r="AA1755" t="str" cm="1">
        <f t="array" ref="AA1755">_xlfn.IFS(
J1755&lt;=K1755*0.5,"Excellent",
J1755&lt;=K1755,"Good",
J1755&lt;=K1755*1.5,"At Risk",
TRUE,"Critical"
)</f>
        <v>Good</v>
      </c>
      <c r="AB1755" t="str">
        <f t="shared" si="139"/>
        <v>Reworked</v>
      </c>
    </row>
    <row r="1756" spans="1:28" x14ac:dyDescent="0.3">
      <c r="A1756" t="s">
        <v>1838</v>
      </c>
      <c r="B1756" s="1">
        <v>45979</v>
      </c>
      <c r="C1756" t="s">
        <v>77</v>
      </c>
      <c r="D1756" t="s">
        <v>22</v>
      </c>
      <c r="E1756" t="s">
        <v>23</v>
      </c>
      <c r="F1756" t="s">
        <v>49</v>
      </c>
      <c r="G1756" t="s">
        <v>25</v>
      </c>
      <c r="H1756" t="s">
        <v>75</v>
      </c>
      <c r="I1756" t="s">
        <v>27</v>
      </c>
      <c r="J1756">
        <v>26.3</v>
      </c>
      <c r="K1756">
        <v>48</v>
      </c>
      <c r="L1756" t="s">
        <v>28</v>
      </c>
      <c r="M1756">
        <v>1</v>
      </c>
      <c r="N1756">
        <v>4.3</v>
      </c>
      <c r="O1756">
        <v>400</v>
      </c>
      <c r="P1756">
        <v>10520</v>
      </c>
      <c r="Q1756" t="s">
        <v>67</v>
      </c>
      <c r="R1756">
        <v>11</v>
      </c>
      <c r="S1756" t="s">
        <v>52</v>
      </c>
      <c r="T1756" t="s">
        <v>38</v>
      </c>
      <c r="U1756" t="str">
        <f>TRIM(CLEAN(tbl_Operations[[#This Row],[Location]]))</f>
        <v>Noida</v>
      </c>
      <c r="V1756" t="str">
        <f>TRIM(CLEAN(tbl_Operations[[#This Row],[Channel]]))</f>
        <v>Email</v>
      </c>
      <c r="W1756" t="str">
        <f t="shared" si="135"/>
        <v>Invoice Query</v>
      </c>
      <c r="X1756" t="str">
        <f t="shared" si="136"/>
        <v>Finance</v>
      </c>
      <c r="Y1756" t="str">
        <f t="shared" si="137"/>
        <v>Within SLA</v>
      </c>
      <c r="Z1756" t="str">
        <f t="shared" si="138"/>
        <v>Normal</v>
      </c>
      <c r="AA1756" t="str" cm="1">
        <f t="array" ref="AA1756">_xlfn.IFS(
J1756&lt;=K1756*0.5,"Excellent",
J1756&lt;=K1756,"Good",
J1756&lt;=K1756*1.5,"At Risk",
TRUE,"Critical"
)</f>
        <v>Good</v>
      </c>
      <c r="AB1756" t="str">
        <f t="shared" si="139"/>
        <v>Reworked</v>
      </c>
    </row>
    <row r="1757" spans="1:28" x14ac:dyDescent="0.3">
      <c r="A1757" t="s">
        <v>1839</v>
      </c>
      <c r="B1757" s="1">
        <v>46003</v>
      </c>
      <c r="C1757" t="s">
        <v>77</v>
      </c>
      <c r="D1757" t="s">
        <v>73</v>
      </c>
      <c r="E1757" t="s">
        <v>48</v>
      </c>
      <c r="F1757" t="s">
        <v>49</v>
      </c>
      <c r="G1757" t="s">
        <v>42</v>
      </c>
      <c r="H1757" t="s">
        <v>50</v>
      </c>
      <c r="I1757" t="s">
        <v>88</v>
      </c>
      <c r="J1757">
        <v>19.7</v>
      </c>
      <c r="K1757">
        <v>48</v>
      </c>
      <c r="L1757" t="s">
        <v>28</v>
      </c>
      <c r="M1757">
        <v>2</v>
      </c>
      <c r="N1757">
        <v>4.2</v>
      </c>
      <c r="O1757">
        <v>320</v>
      </c>
      <c r="P1757">
        <v>6304</v>
      </c>
      <c r="Q1757" t="s">
        <v>71</v>
      </c>
      <c r="R1757">
        <v>12</v>
      </c>
      <c r="S1757" t="s">
        <v>52</v>
      </c>
      <c r="T1757" t="s">
        <v>45</v>
      </c>
      <c r="U1757" t="str">
        <f>TRIM(CLEAN(tbl_Operations[[#This Row],[Location]]))</f>
        <v>Chennai</v>
      </c>
      <c r="V1757" t="str">
        <f>TRIM(CLEAN(tbl_Operations[[#This Row],[Channel]]))</f>
        <v>Portal</v>
      </c>
      <c r="W1757" t="str">
        <f t="shared" si="135"/>
        <v>Compliance Request</v>
      </c>
      <c r="X1757" t="str">
        <f t="shared" si="136"/>
        <v>Finance</v>
      </c>
      <c r="Y1757" t="str">
        <f t="shared" si="137"/>
        <v>Within SLA</v>
      </c>
      <c r="Z1757" t="str">
        <f t="shared" si="138"/>
        <v>Normal</v>
      </c>
      <c r="AA1757" t="str" cm="1">
        <f t="array" ref="AA1757">_xlfn.IFS(
J1757&lt;=K1757*0.5,"Excellent",
J1757&lt;=K1757,"Good",
J1757&lt;=K1757*1.5,"At Risk",
TRUE,"Critical"
)</f>
        <v>Excellent</v>
      </c>
      <c r="AB1757" t="str">
        <f t="shared" si="139"/>
        <v>Reworked</v>
      </c>
    </row>
    <row r="1758" spans="1:28" x14ac:dyDescent="0.3">
      <c r="A1758" t="s">
        <v>1840</v>
      </c>
      <c r="B1758" s="1">
        <v>45850</v>
      </c>
      <c r="C1758" t="s">
        <v>77</v>
      </c>
      <c r="D1758" t="s">
        <v>41</v>
      </c>
      <c r="E1758" t="s">
        <v>35</v>
      </c>
      <c r="F1758" t="s">
        <v>24</v>
      </c>
      <c r="G1758" t="s">
        <v>25</v>
      </c>
      <c r="H1758" t="s">
        <v>66</v>
      </c>
      <c r="I1758" t="s">
        <v>27</v>
      </c>
      <c r="J1758">
        <v>6.2</v>
      </c>
      <c r="K1758">
        <v>24</v>
      </c>
      <c r="L1758" t="s">
        <v>28</v>
      </c>
      <c r="M1758">
        <v>0</v>
      </c>
      <c r="N1758">
        <v>4.9000000000000004</v>
      </c>
      <c r="O1758">
        <v>320</v>
      </c>
      <c r="P1758">
        <v>1984</v>
      </c>
      <c r="Q1758" t="s">
        <v>114</v>
      </c>
      <c r="R1758">
        <v>7</v>
      </c>
      <c r="S1758" t="s">
        <v>37</v>
      </c>
      <c r="T1758" t="s">
        <v>68</v>
      </c>
      <c r="U1758" t="str">
        <f>TRIM(CLEAN(tbl_Operations[[#This Row],[Location]]))</f>
        <v>Bengaluru</v>
      </c>
      <c r="V1758" t="str">
        <f>TRIM(CLEAN(tbl_Operations[[#This Row],[Channel]]))</f>
        <v>Email</v>
      </c>
      <c r="W1758" t="str">
        <f t="shared" si="135"/>
        <v>Employee Query</v>
      </c>
      <c r="X1758" t="str">
        <f t="shared" si="136"/>
        <v>Finance</v>
      </c>
      <c r="Y1758" t="str">
        <f t="shared" si="137"/>
        <v>Within SLA</v>
      </c>
      <c r="Z1758" t="str">
        <f t="shared" si="138"/>
        <v>Normal</v>
      </c>
      <c r="AA1758" t="str" cm="1">
        <f t="array" ref="AA1758">_xlfn.IFS(
J1758&lt;=K1758*0.5,"Excellent",
J1758&lt;=K1758,"Good",
J1758&lt;=K1758*1.5,"At Risk",
TRUE,"Critical"
)</f>
        <v>Excellent</v>
      </c>
      <c r="AB1758" t="str">
        <f t="shared" si="139"/>
        <v>No Rework</v>
      </c>
    </row>
    <row r="1759" spans="1:28" x14ac:dyDescent="0.3">
      <c r="A1759" t="s">
        <v>1841</v>
      </c>
      <c r="B1759" s="1">
        <v>45697</v>
      </c>
      <c r="C1759" t="s">
        <v>95</v>
      </c>
      <c r="D1759" t="s">
        <v>60</v>
      </c>
      <c r="E1759" t="s">
        <v>92</v>
      </c>
      <c r="F1759" t="s">
        <v>61</v>
      </c>
      <c r="G1759" t="s">
        <v>62</v>
      </c>
      <c r="H1759" t="s">
        <v>43</v>
      </c>
      <c r="I1759" t="s">
        <v>27</v>
      </c>
      <c r="J1759">
        <v>14.2</v>
      </c>
      <c r="K1759">
        <v>12</v>
      </c>
      <c r="L1759" t="s">
        <v>63</v>
      </c>
      <c r="M1759">
        <v>1</v>
      </c>
      <c r="N1759">
        <v>4.9000000000000004</v>
      </c>
      <c r="O1759">
        <v>450</v>
      </c>
      <c r="P1759">
        <v>6390</v>
      </c>
      <c r="Q1759" t="s">
        <v>57</v>
      </c>
      <c r="R1759">
        <v>2</v>
      </c>
      <c r="S1759" t="s">
        <v>58</v>
      </c>
      <c r="T1759" t="s">
        <v>102</v>
      </c>
      <c r="U1759" t="str">
        <f>TRIM(CLEAN(tbl_Operations[[#This Row],[Location]]))</f>
        <v>Pune</v>
      </c>
      <c r="V1759" t="str">
        <f>TRIM(CLEAN(tbl_Operations[[#This Row],[Channel]]))</f>
        <v>Teams</v>
      </c>
      <c r="W1759" t="str">
        <f t="shared" si="135"/>
        <v>Report Request</v>
      </c>
      <c r="X1759" t="str">
        <f t="shared" si="136"/>
        <v>Sales</v>
      </c>
      <c r="Y1759" t="str">
        <f t="shared" si="137"/>
        <v>SLA Breach</v>
      </c>
      <c r="Z1759" t="str">
        <f t="shared" si="138"/>
        <v>Normal</v>
      </c>
      <c r="AA1759" t="str" cm="1">
        <f t="array" ref="AA1759">_xlfn.IFS(
J1759&lt;=K1759*0.5,"Excellent",
J1759&lt;=K1759,"Good",
J1759&lt;=K1759*1.5,"At Risk",
TRUE,"Critical"
)</f>
        <v>At Risk</v>
      </c>
      <c r="AB1759" t="str">
        <f t="shared" si="139"/>
        <v>Reworked</v>
      </c>
    </row>
    <row r="1760" spans="1:28" x14ac:dyDescent="0.3">
      <c r="A1760" t="s">
        <v>1842</v>
      </c>
      <c r="B1760" s="1">
        <v>45693</v>
      </c>
      <c r="C1760" t="s">
        <v>95</v>
      </c>
      <c r="D1760" t="s">
        <v>22</v>
      </c>
      <c r="E1760" t="s">
        <v>48</v>
      </c>
      <c r="F1760" t="s">
        <v>61</v>
      </c>
      <c r="G1760" t="s">
        <v>25</v>
      </c>
      <c r="H1760" t="s">
        <v>50</v>
      </c>
      <c r="I1760" t="s">
        <v>27</v>
      </c>
      <c r="J1760">
        <v>5</v>
      </c>
      <c r="K1760">
        <v>12</v>
      </c>
      <c r="L1760" t="s">
        <v>28</v>
      </c>
      <c r="M1760">
        <v>0</v>
      </c>
      <c r="N1760">
        <v>5</v>
      </c>
      <c r="O1760">
        <v>320</v>
      </c>
      <c r="P1760">
        <v>1600</v>
      </c>
      <c r="Q1760" t="s">
        <v>57</v>
      </c>
      <c r="R1760">
        <v>2</v>
      </c>
      <c r="S1760" t="s">
        <v>58</v>
      </c>
      <c r="T1760" t="s">
        <v>86</v>
      </c>
      <c r="U1760" t="str">
        <f>TRIM(CLEAN(tbl_Operations[[#This Row],[Location]]))</f>
        <v>Noida</v>
      </c>
      <c r="V1760" t="str">
        <f>TRIM(CLEAN(tbl_Operations[[#This Row],[Channel]]))</f>
        <v>Email</v>
      </c>
      <c r="W1760" t="str">
        <f t="shared" si="135"/>
        <v>Compliance Request</v>
      </c>
      <c r="X1760" t="str">
        <f t="shared" si="136"/>
        <v>Sales</v>
      </c>
      <c r="Y1760" t="str">
        <f t="shared" si="137"/>
        <v>Within SLA</v>
      </c>
      <c r="Z1760" t="str">
        <f t="shared" si="138"/>
        <v>Normal</v>
      </c>
      <c r="AA1760" t="str" cm="1">
        <f t="array" ref="AA1760">_xlfn.IFS(
J1760&lt;=K1760*0.5,"Excellent",
J1760&lt;=K1760,"Good",
J1760&lt;=K1760*1.5,"At Risk",
TRUE,"Critical"
)</f>
        <v>Excellent</v>
      </c>
      <c r="AB1760" t="str">
        <f t="shared" si="139"/>
        <v>No Rework</v>
      </c>
    </row>
    <row r="1761" spans="1:28" x14ac:dyDescent="0.3">
      <c r="A1761" t="s">
        <v>1843</v>
      </c>
      <c r="B1761" s="1">
        <v>45947</v>
      </c>
      <c r="C1761" t="s">
        <v>54</v>
      </c>
      <c r="D1761" t="s">
        <v>47</v>
      </c>
      <c r="E1761" t="s">
        <v>56</v>
      </c>
      <c r="F1761" t="s">
        <v>24</v>
      </c>
      <c r="G1761" t="s">
        <v>42</v>
      </c>
      <c r="H1761" t="s">
        <v>66</v>
      </c>
      <c r="I1761" t="s">
        <v>27</v>
      </c>
      <c r="J1761">
        <v>19.600000000000001</v>
      </c>
      <c r="K1761">
        <v>24</v>
      </c>
      <c r="L1761" t="s">
        <v>28</v>
      </c>
      <c r="M1761">
        <v>1</v>
      </c>
      <c r="N1761">
        <v>4.2</v>
      </c>
      <c r="O1761">
        <v>400</v>
      </c>
      <c r="P1761">
        <v>7840</v>
      </c>
      <c r="Q1761" t="s">
        <v>51</v>
      </c>
      <c r="R1761">
        <v>10</v>
      </c>
      <c r="S1761" t="s">
        <v>52</v>
      </c>
      <c r="T1761" t="s">
        <v>45</v>
      </c>
      <c r="U1761" t="str">
        <f>TRIM(CLEAN(tbl_Operations[[#This Row],[Location]]))</f>
        <v>Gurugram</v>
      </c>
      <c r="V1761" t="str">
        <f>TRIM(CLEAN(tbl_Operations[[#This Row],[Channel]]))</f>
        <v>Portal</v>
      </c>
      <c r="W1761" t="str">
        <f t="shared" si="135"/>
        <v>Vendor Query</v>
      </c>
      <c r="X1761" t="str">
        <f t="shared" si="136"/>
        <v>Hr</v>
      </c>
      <c r="Y1761" t="str">
        <f t="shared" si="137"/>
        <v>Within SLA</v>
      </c>
      <c r="Z1761" t="str">
        <f t="shared" si="138"/>
        <v>Normal</v>
      </c>
      <c r="AA1761" t="str" cm="1">
        <f t="array" ref="AA1761">_xlfn.IFS(
J1761&lt;=K1761*0.5,"Excellent",
J1761&lt;=K1761,"Good",
J1761&lt;=K1761*1.5,"At Risk",
TRUE,"Critical"
)</f>
        <v>Good</v>
      </c>
      <c r="AB1761" t="str">
        <f t="shared" si="139"/>
        <v>Reworked</v>
      </c>
    </row>
    <row r="1762" spans="1:28" x14ac:dyDescent="0.3">
      <c r="A1762" t="s">
        <v>1844</v>
      </c>
      <c r="B1762" s="1">
        <v>45738</v>
      </c>
      <c r="C1762" t="s">
        <v>95</v>
      </c>
      <c r="D1762" t="s">
        <v>73</v>
      </c>
      <c r="E1762" t="s">
        <v>48</v>
      </c>
      <c r="F1762" t="s">
        <v>24</v>
      </c>
      <c r="G1762" t="s">
        <v>25</v>
      </c>
      <c r="H1762" t="s">
        <v>66</v>
      </c>
      <c r="I1762" t="s">
        <v>27</v>
      </c>
      <c r="J1762">
        <v>15</v>
      </c>
      <c r="K1762">
        <v>24</v>
      </c>
      <c r="L1762" t="s">
        <v>28</v>
      </c>
      <c r="M1762">
        <v>1</v>
      </c>
      <c r="N1762">
        <v>4.5999999999999996</v>
      </c>
      <c r="O1762">
        <v>400</v>
      </c>
      <c r="P1762">
        <v>6000</v>
      </c>
      <c r="Q1762" t="s">
        <v>79</v>
      </c>
      <c r="R1762">
        <v>3</v>
      </c>
      <c r="S1762" t="s">
        <v>58</v>
      </c>
      <c r="T1762" t="s">
        <v>68</v>
      </c>
      <c r="U1762" t="str">
        <f>TRIM(CLEAN(tbl_Operations[[#This Row],[Location]]))</f>
        <v>Chennai</v>
      </c>
      <c r="V1762" t="str">
        <f>TRIM(CLEAN(tbl_Operations[[#This Row],[Channel]]))</f>
        <v>Email</v>
      </c>
      <c r="W1762" t="str">
        <f t="shared" si="135"/>
        <v>Compliance Request</v>
      </c>
      <c r="X1762" t="str">
        <f t="shared" si="136"/>
        <v>Sales</v>
      </c>
      <c r="Y1762" t="str">
        <f t="shared" si="137"/>
        <v>Within SLA</v>
      </c>
      <c r="Z1762" t="str">
        <f t="shared" si="138"/>
        <v>Normal</v>
      </c>
      <c r="AA1762" t="str" cm="1">
        <f t="array" ref="AA1762">_xlfn.IFS(
J1762&lt;=K1762*0.5,"Excellent",
J1762&lt;=K1762,"Good",
J1762&lt;=K1762*1.5,"At Risk",
TRUE,"Critical"
)</f>
        <v>Good</v>
      </c>
      <c r="AB1762" t="str">
        <f t="shared" si="139"/>
        <v>Reworked</v>
      </c>
    </row>
    <row r="1763" spans="1:28" x14ac:dyDescent="0.3">
      <c r="A1763" t="s">
        <v>1845</v>
      </c>
      <c r="B1763" s="1">
        <v>45823</v>
      </c>
      <c r="C1763" t="s">
        <v>54</v>
      </c>
      <c r="D1763" t="s">
        <v>41</v>
      </c>
      <c r="E1763" t="s">
        <v>70</v>
      </c>
      <c r="F1763" t="s">
        <v>49</v>
      </c>
      <c r="G1763" t="s">
        <v>42</v>
      </c>
      <c r="H1763" t="s">
        <v>66</v>
      </c>
      <c r="I1763" t="s">
        <v>27</v>
      </c>
      <c r="J1763">
        <v>2</v>
      </c>
      <c r="K1763">
        <v>48</v>
      </c>
      <c r="L1763" t="s">
        <v>28</v>
      </c>
      <c r="M1763">
        <v>1</v>
      </c>
      <c r="N1763">
        <v>5</v>
      </c>
      <c r="O1763">
        <v>350</v>
      </c>
      <c r="P1763">
        <v>700</v>
      </c>
      <c r="Q1763" t="s">
        <v>29</v>
      </c>
      <c r="R1763">
        <v>6</v>
      </c>
      <c r="S1763" t="s">
        <v>30</v>
      </c>
      <c r="T1763" t="s">
        <v>102</v>
      </c>
      <c r="U1763" t="str">
        <f>TRIM(CLEAN(tbl_Operations[[#This Row],[Location]]))</f>
        <v>Bengaluru</v>
      </c>
      <c r="V1763" t="str">
        <f>TRIM(CLEAN(tbl_Operations[[#This Row],[Channel]]))</f>
        <v>Portal</v>
      </c>
      <c r="W1763" t="str">
        <f t="shared" si="135"/>
        <v>Data Correction</v>
      </c>
      <c r="X1763" t="str">
        <f t="shared" si="136"/>
        <v>Hr</v>
      </c>
      <c r="Y1763" t="str">
        <f t="shared" si="137"/>
        <v>Within SLA</v>
      </c>
      <c r="Z1763" t="str">
        <f t="shared" si="138"/>
        <v>Normal</v>
      </c>
      <c r="AA1763" t="str" cm="1">
        <f t="array" ref="AA1763">_xlfn.IFS(
J1763&lt;=K1763*0.5,"Excellent",
J1763&lt;=K1763,"Good",
J1763&lt;=K1763*1.5,"At Risk",
TRUE,"Critical"
)</f>
        <v>Excellent</v>
      </c>
      <c r="AB1763" t="str">
        <f t="shared" si="139"/>
        <v>Reworked</v>
      </c>
    </row>
    <row r="1764" spans="1:28" x14ac:dyDescent="0.3">
      <c r="A1764" t="s">
        <v>1846</v>
      </c>
      <c r="B1764" s="1">
        <v>45947</v>
      </c>
      <c r="C1764" t="s">
        <v>95</v>
      </c>
      <c r="D1764" t="s">
        <v>41</v>
      </c>
      <c r="E1764" t="s">
        <v>70</v>
      </c>
      <c r="F1764" t="s">
        <v>49</v>
      </c>
      <c r="G1764" t="s">
        <v>81</v>
      </c>
      <c r="H1764" t="s">
        <v>75</v>
      </c>
      <c r="I1764" t="s">
        <v>27</v>
      </c>
      <c r="J1764">
        <v>11.4</v>
      </c>
      <c r="K1764">
        <v>48</v>
      </c>
      <c r="L1764" t="s">
        <v>28</v>
      </c>
      <c r="M1764">
        <v>0</v>
      </c>
      <c r="N1764">
        <v>4.8</v>
      </c>
      <c r="O1764">
        <v>400</v>
      </c>
      <c r="P1764">
        <v>4560</v>
      </c>
      <c r="Q1764" t="s">
        <v>51</v>
      </c>
      <c r="R1764">
        <v>10</v>
      </c>
      <c r="S1764" t="s">
        <v>52</v>
      </c>
      <c r="T1764" t="s">
        <v>45</v>
      </c>
      <c r="U1764" t="str">
        <f>TRIM(CLEAN(tbl_Operations[[#This Row],[Location]]))</f>
        <v>Bengaluru</v>
      </c>
      <c r="V1764" t="str">
        <f>TRIM(CLEAN(tbl_Operations[[#This Row],[Channel]]))</f>
        <v>Phone</v>
      </c>
      <c r="W1764" t="str">
        <f t="shared" si="135"/>
        <v>Data Correction</v>
      </c>
      <c r="X1764" t="str">
        <f t="shared" si="136"/>
        <v>Sales</v>
      </c>
      <c r="Y1764" t="str">
        <f t="shared" si="137"/>
        <v>Within SLA</v>
      </c>
      <c r="Z1764" t="str">
        <f t="shared" si="138"/>
        <v>Normal</v>
      </c>
      <c r="AA1764" t="str" cm="1">
        <f t="array" ref="AA1764">_xlfn.IFS(
J1764&lt;=K1764*0.5,"Excellent",
J1764&lt;=K1764,"Good",
J1764&lt;=K1764*1.5,"At Risk",
TRUE,"Critical"
)</f>
        <v>Excellent</v>
      </c>
      <c r="AB1764" t="str">
        <f t="shared" si="139"/>
        <v>No Rework</v>
      </c>
    </row>
    <row r="1765" spans="1:28" x14ac:dyDescent="0.3">
      <c r="A1765" t="s">
        <v>1847</v>
      </c>
      <c r="B1765" s="1">
        <v>45756</v>
      </c>
      <c r="C1765" t="s">
        <v>21</v>
      </c>
      <c r="D1765" t="s">
        <v>60</v>
      </c>
      <c r="E1765" t="s">
        <v>35</v>
      </c>
      <c r="F1765" t="s">
        <v>49</v>
      </c>
      <c r="G1765" t="s">
        <v>81</v>
      </c>
      <c r="H1765" t="s">
        <v>75</v>
      </c>
      <c r="I1765" t="s">
        <v>27</v>
      </c>
      <c r="J1765">
        <v>2.4</v>
      </c>
      <c r="K1765">
        <v>48</v>
      </c>
      <c r="L1765" t="s">
        <v>28</v>
      </c>
      <c r="M1765">
        <v>1</v>
      </c>
      <c r="N1765">
        <v>4</v>
      </c>
      <c r="O1765">
        <v>450</v>
      </c>
      <c r="P1765">
        <v>1080</v>
      </c>
      <c r="Q1765" t="s">
        <v>89</v>
      </c>
      <c r="R1765">
        <v>4</v>
      </c>
      <c r="S1765" t="s">
        <v>30</v>
      </c>
      <c r="T1765" t="s">
        <v>86</v>
      </c>
      <c r="U1765" t="str">
        <f>TRIM(CLEAN(tbl_Operations[[#This Row],[Location]]))</f>
        <v>Pune</v>
      </c>
      <c r="V1765" t="str">
        <f>TRIM(CLEAN(tbl_Operations[[#This Row],[Channel]]))</f>
        <v>Phone</v>
      </c>
      <c r="W1765" t="str">
        <f t="shared" si="135"/>
        <v>Employee Query</v>
      </c>
      <c r="X1765" t="str">
        <f t="shared" si="136"/>
        <v>Customer Support</v>
      </c>
      <c r="Y1765" t="str">
        <f t="shared" si="137"/>
        <v>Within SLA</v>
      </c>
      <c r="Z1765" t="str">
        <f t="shared" si="138"/>
        <v>Normal</v>
      </c>
      <c r="AA1765" t="str" cm="1">
        <f t="array" ref="AA1765">_xlfn.IFS(
J1765&lt;=K1765*0.5,"Excellent",
J1765&lt;=K1765,"Good",
J1765&lt;=K1765*1.5,"At Risk",
TRUE,"Critical"
)</f>
        <v>Excellent</v>
      </c>
      <c r="AB1765" t="str">
        <f t="shared" si="139"/>
        <v>Reworked</v>
      </c>
    </row>
    <row r="1766" spans="1:28" x14ac:dyDescent="0.3">
      <c r="A1766" t="s">
        <v>1848</v>
      </c>
      <c r="B1766" s="1">
        <v>45780</v>
      </c>
      <c r="C1766" t="s">
        <v>21</v>
      </c>
      <c r="D1766" t="s">
        <v>34</v>
      </c>
      <c r="E1766" t="s">
        <v>23</v>
      </c>
      <c r="F1766" t="s">
        <v>24</v>
      </c>
      <c r="G1766" t="s">
        <v>42</v>
      </c>
      <c r="H1766" t="s">
        <v>26</v>
      </c>
      <c r="I1766" t="s">
        <v>27</v>
      </c>
      <c r="J1766">
        <v>5.6</v>
      </c>
      <c r="K1766">
        <v>24</v>
      </c>
      <c r="L1766" t="s">
        <v>28</v>
      </c>
      <c r="M1766">
        <v>1</v>
      </c>
      <c r="N1766">
        <v>4.2</v>
      </c>
      <c r="O1766">
        <v>280</v>
      </c>
      <c r="P1766">
        <v>1568</v>
      </c>
      <c r="Q1766" t="s">
        <v>44</v>
      </c>
      <c r="R1766">
        <v>5</v>
      </c>
      <c r="S1766" t="s">
        <v>30</v>
      </c>
      <c r="T1766" t="s">
        <v>68</v>
      </c>
      <c r="U1766" t="str">
        <f>TRIM(CLEAN(tbl_Operations[[#This Row],[Location]]))</f>
        <v>Mumbai</v>
      </c>
      <c r="V1766" t="str">
        <f>TRIM(CLEAN(tbl_Operations[[#This Row],[Channel]]))</f>
        <v>Portal</v>
      </c>
      <c r="W1766" t="str">
        <f t="shared" si="135"/>
        <v>Invoice Query</v>
      </c>
      <c r="X1766" t="str">
        <f t="shared" si="136"/>
        <v>Customer Support</v>
      </c>
      <c r="Y1766" t="str">
        <f t="shared" si="137"/>
        <v>Within SLA</v>
      </c>
      <c r="Z1766" t="str">
        <f t="shared" si="138"/>
        <v>Normal</v>
      </c>
      <c r="AA1766" t="str" cm="1">
        <f t="array" ref="AA1766">_xlfn.IFS(
J1766&lt;=K1766*0.5,"Excellent",
J1766&lt;=K1766,"Good",
J1766&lt;=K1766*1.5,"At Risk",
TRUE,"Critical"
)</f>
        <v>Excellent</v>
      </c>
      <c r="AB1766" t="str">
        <f t="shared" si="139"/>
        <v>Reworked</v>
      </c>
    </row>
    <row r="1767" spans="1:28" x14ac:dyDescent="0.3">
      <c r="A1767" t="s">
        <v>1849</v>
      </c>
      <c r="B1767" s="1">
        <v>46000</v>
      </c>
      <c r="C1767" t="s">
        <v>77</v>
      </c>
      <c r="D1767" t="s">
        <v>34</v>
      </c>
      <c r="E1767" t="s">
        <v>23</v>
      </c>
      <c r="F1767" t="s">
        <v>61</v>
      </c>
      <c r="G1767" t="s">
        <v>42</v>
      </c>
      <c r="H1767" t="s">
        <v>50</v>
      </c>
      <c r="I1767" t="s">
        <v>27</v>
      </c>
      <c r="J1767">
        <v>16.7</v>
      </c>
      <c r="K1767">
        <v>12</v>
      </c>
      <c r="L1767" t="s">
        <v>63</v>
      </c>
      <c r="M1767">
        <v>0</v>
      </c>
      <c r="N1767">
        <v>3.9</v>
      </c>
      <c r="O1767">
        <v>280</v>
      </c>
      <c r="P1767">
        <v>4676</v>
      </c>
      <c r="Q1767" t="s">
        <v>71</v>
      </c>
      <c r="R1767">
        <v>12</v>
      </c>
      <c r="S1767" t="s">
        <v>52</v>
      </c>
      <c r="T1767" t="s">
        <v>38</v>
      </c>
      <c r="U1767" t="str">
        <f>TRIM(CLEAN(tbl_Operations[[#This Row],[Location]]))</f>
        <v>Mumbai</v>
      </c>
      <c r="V1767" t="str">
        <f>TRIM(CLEAN(tbl_Operations[[#This Row],[Channel]]))</f>
        <v>Portal</v>
      </c>
      <c r="W1767" t="str">
        <f t="shared" si="135"/>
        <v>Invoice Query</v>
      </c>
      <c r="X1767" t="str">
        <f t="shared" si="136"/>
        <v>Finance</v>
      </c>
      <c r="Y1767" t="str">
        <f t="shared" si="137"/>
        <v>SLA Breach</v>
      </c>
      <c r="Z1767" t="str">
        <f t="shared" si="138"/>
        <v>Normal</v>
      </c>
      <c r="AA1767" t="str" cm="1">
        <f t="array" ref="AA1767">_xlfn.IFS(
J1767&lt;=K1767*0.5,"Excellent",
J1767&lt;=K1767,"Good",
J1767&lt;=K1767*1.5,"At Risk",
TRUE,"Critical"
)</f>
        <v>At Risk</v>
      </c>
      <c r="AB1767" t="str">
        <f t="shared" si="139"/>
        <v>No Rework</v>
      </c>
    </row>
    <row r="1768" spans="1:28" x14ac:dyDescent="0.3">
      <c r="A1768" t="s">
        <v>1850</v>
      </c>
      <c r="B1768" s="1">
        <v>45996</v>
      </c>
      <c r="C1768" t="s">
        <v>91</v>
      </c>
      <c r="D1768" t="s">
        <v>41</v>
      </c>
      <c r="E1768" t="s">
        <v>92</v>
      </c>
      <c r="F1768" t="s">
        <v>24</v>
      </c>
      <c r="G1768" t="s">
        <v>25</v>
      </c>
      <c r="H1768" t="s">
        <v>75</v>
      </c>
      <c r="I1768" t="s">
        <v>27</v>
      </c>
      <c r="J1768">
        <v>5.7</v>
      </c>
      <c r="K1768">
        <v>24</v>
      </c>
      <c r="L1768" t="s">
        <v>28</v>
      </c>
      <c r="M1768">
        <v>2</v>
      </c>
      <c r="N1768">
        <v>4.3</v>
      </c>
      <c r="O1768">
        <v>320</v>
      </c>
      <c r="P1768">
        <v>1824</v>
      </c>
      <c r="Q1768" t="s">
        <v>71</v>
      </c>
      <c r="R1768">
        <v>12</v>
      </c>
      <c r="S1768" t="s">
        <v>52</v>
      </c>
      <c r="T1768" t="s">
        <v>45</v>
      </c>
      <c r="U1768" t="str">
        <f>TRIM(CLEAN(tbl_Operations[[#This Row],[Location]]))</f>
        <v>Bengaluru</v>
      </c>
      <c r="V1768" t="str">
        <f>TRIM(CLEAN(tbl_Operations[[#This Row],[Channel]]))</f>
        <v>Email</v>
      </c>
      <c r="W1768" t="str">
        <f t="shared" si="135"/>
        <v>Report Request</v>
      </c>
      <c r="X1768" t="str">
        <f t="shared" si="136"/>
        <v>Operations</v>
      </c>
      <c r="Y1768" t="str">
        <f t="shared" si="137"/>
        <v>Within SLA</v>
      </c>
      <c r="Z1768" t="str">
        <f t="shared" si="138"/>
        <v>Normal</v>
      </c>
      <c r="AA1768" t="str" cm="1">
        <f t="array" ref="AA1768">_xlfn.IFS(
J1768&lt;=K1768*0.5,"Excellent",
J1768&lt;=K1768,"Good",
J1768&lt;=K1768*1.5,"At Risk",
TRUE,"Critical"
)</f>
        <v>Excellent</v>
      </c>
      <c r="AB1768" t="str">
        <f t="shared" si="139"/>
        <v>Reworked</v>
      </c>
    </row>
    <row r="1769" spans="1:28" x14ac:dyDescent="0.3">
      <c r="A1769" t="s">
        <v>1851</v>
      </c>
      <c r="B1769" s="1">
        <v>45805</v>
      </c>
      <c r="C1769" t="s">
        <v>77</v>
      </c>
      <c r="D1769" t="s">
        <v>60</v>
      </c>
      <c r="E1769" t="s">
        <v>74</v>
      </c>
      <c r="F1769" t="s">
        <v>24</v>
      </c>
      <c r="G1769" t="s">
        <v>25</v>
      </c>
      <c r="H1769" t="s">
        <v>66</v>
      </c>
      <c r="I1769" t="s">
        <v>27</v>
      </c>
      <c r="J1769">
        <v>12.6</v>
      </c>
      <c r="K1769">
        <v>24</v>
      </c>
      <c r="L1769" t="s">
        <v>28</v>
      </c>
      <c r="M1769">
        <v>1</v>
      </c>
      <c r="N1769">
        <v>4.4000000000000004</v>
      </c>
      <c r="O1769">
        <v>280</v>
      </c>
      <c r="P1769">
        <v>3528</v>
      </c>
      <c r="Q1769" t="s">
        <v>44</v>
      </c>
      <c r="R1769">
        <v>5</v>
      </c>
      <c r="S1769" t="s">
        <v>30</v>
      </c>
      <c r="T1769" t="s">
        <v>86</v>
      </c>
      <c r="U1769" t="str">
        <f>TRIM(CLEAN(tbl_Operations[[#This Row],[Location]]))</f>
        <v>Pune</v>
      </c>
      <c r="V1769" t="str">
        <f>TRIM(CLEAN(tbl_Operations[[#This Row],[Channel]]))</f>
        <v>Email</v>
      </c>
      <c r="W1769" t="str">
        <f t="shared" si="135"/>
        <v>System Issue</v>
      </c>
      <c r="X1769" t="str">
        <f t="shared" si="136"/>
        <v>Finance</v>
      </c>
      <c r="Y1769" t="str">
        <f t="shared" si="137"/>
        <v>Within SLA</v>
      </c>
      <c r="Z1769" t="str">
        <f t="shared" si="138"/>
        <v>Normal</v>
      </c>
      <c r="AA1769" t="str" cm="1">
        <f t="array" ref="AA1769">_xlfn.IFS(
J1769&lt;=K1769*0.5,"Excellent",
J1769&lt;=K1769,"Good",
J1769&lt;=K1769*1.5,"At Risk",
TRUE,"Critical"
)</f>
        <v>Good</v>
      </c>
      <c r="AB1769" t="str">
        <f t="shared" si="139"/>
        <v>Reworked</v>
      </c>
    </row>
    <row r="1770" spans="1:28" x14ac:dyDescent="0.3">
      <c r="A1770" t="s">
        <v>1852</v>
      </c>
      <c r="B1770" s="1">
        <v>45999</v>
      </c>
      <c r="C1770" t="s">
        <v>40</v>
      </c>
      <c r="D1770" t="s">
        <v>41</v>
      </c>
      <c r="E1770" t="s">
        <v>56</v>
      </c>
      <c r="F1770" t="s">
        <v>49</v>
      </c>
      <c r="G1770" t="s">
        <v>25</v>
      </c>
      <c r="H1770" t="s">
        <v>66</v>
      </c>
      <c r="I1770" t="s">
        <v>88</v>
      </c>
      <c r="J1770">
        <v>32.299999999999997</v>
      </c>
      <c r="K1770">
        <v>48</v>
      </c>
      <c r="L1770" t="s">
        <v>28</v>
      </c>
      <c r="M1770">
        <v>2</v>
      </c>
      <c r="N1770">
        <v>3.3</v>
      </c>
      <c r="O1770">
        <v>320</v>
      </c>
      <c r="P1770">
        <v>10336</v>
      </c>
      <c r="Q1770" t="s">
        <v>71</v>
      </c>
      <c r="R1770">
        <v>12</v>
      </c>
      <c r="S1770" t="s">
        <v>52</v>
      </c>
      <c r="T1770" t="s">
        <v>31</v>
      </c>
      <c r="U1770" t="str">
        <f>TRIM(CLEAN(tbl_Operations[[#This Row],[Location]]))</f>
        <v>Bengaluru</v>
      </c>
      <c r="V1770" t="str">
        <f>TRIM(CLEAN(tbl_Operations[[#This Row],[Channel]]))</f>
        <v>Email</v>
      </c>
      <c r="W1770" t="str">
        <f t="shared" si="135"/>
        <v>Vendor Query</v>
      </c>
      <c r="X1770" t="str">
        <f t="shared" si="136"/>
        <v>Procurement</v>
      </c>
      <c r="Y1770" t="str">
        <f t="shared" si="137"/>
        <v>Within SLA</v>
      </c>
      <c r="Z1770" t="str">
        <f t="shared" si="138"/>
        <v>Normal</v>
      </c>
      <c r="AA1770" t="str" cm="1">
        <f t="array" ref="AA1770">_xlfn.IFS(
J1770&lt;=K1770*0.5,"Excellent",
J1770&lt;=K1770,"Good",
J1770&lt;=K1770*1.5,"At Risk",
TRUE,"Critical"
)</f>
        <v>Good</v>
      </c>
      <c r="AB1770" t="str">
        <f t="shared" si="139"/>
        <v>Reworked</v>
      </c>
    </row>
    <row r="1771" spans="1:28" x14ac:dyDescent="0.3">
      <c r="A1771" t="s">
        <v>1853</v>
      </c>
      <c r="B1771" s="1">
        <v>45918</v>
      </c>
      <c r="C1771" t="s">
        <v>91</v>
      </c>
      <c r="D1771" t="s">
        <v>73</v>
      </c>
      <c r="E1771" t="s">
        <v>23</v>
      </c>
      <c r="F1771" t="s">
        <v>146</v>
      </c>
      <c r="G1771" t="s">
        <v>25</v>
      </c>
      <c r="H1771" t="s">
        <v>50</v>
      </c>
      <c r="I1771" t="s">
        <v>27</v>
      </c>
      <c r="J1771">
        <v>19.3</v>
      </c>
      <c r="K1771">
        <v>4</v>
      </c>
      <c r="L1771" t="s">
        <v>63</v>
      </c>
      <c r="M1771">
        <v>2</v>
      </c>
      <c r="N1771">
        <v>3.8</v>
      </c>
      <c r="O1771">
        <v>320</v>
      </c>
      <c r="P1771">
        <v>6176</v>
      </c>
      <c r="Q1771" t="s">
        <v>83</v>
      </c>
      <c r="R1771">
        <v>9</v>
      </c>
      <c r="S1771" t="s">
        <v>37</v>
      </c>
      <c r="T1771" t="s">
        <v>84</v>
      </c>
      <c r="U1771" t="str">
        <f>TRIM(CLEAN(tbl_Operations[[#This Row],[Location]]))</f>
        <v>Chennai</v>
      </c>
      <c r="V1771" t="str">
        <f>TRIM(CLEAN(tbl_Operations[[#This Row],[Channel]]))</f>
        <v>Email</v>
      </c>
      <c r="W1771" t="str">
        <f t="shared" si="135"/>
        <v>Invoice Query</v>
      </c>
      <c r="X1771" t="str">
        <f t="shared" si="136"/>
        <v>Operations</v>
      </c>
      <c r="Y1771" t="str">
        <f t="shared" si="137"/>
        <v>SLA Breach</v>
      </c>
      <c r="Z1771" t="str">
        <f t="shared" si="138"/>
        <v>Normal</v>
      </c>
      <c r="AA1771" t="str" cm="1">
        <f t="array" ref="AA1771">_xlfn.IFS(
J1771&lt;=K1771*0.5,"Excellent",
J1771&lt;=K1771,"Good",
J1771&lt;=K1771*1.5,"At Risk",
TRUE,"Critical"
)</f>
        <v>Critical</v>
      </c>
      <c r="AB1771" t="str">
        <f t="shared" si="139"/>
        <v>Reworked</v>
      </c>
    </row>
    <row r="1772" spans="1:28" x14ac:dyDescent="0.3">
      <c r="A1772" t="s">
        <v>1854</v>
      </c>
      <c r="B1772" s="1">
        <v>45955</v>
      </c>
      <c r="C1772" t="s">
        <v>91</v>
      </c>
      <c r="D1772" t="s">
        <v>22</v>
      </c>
      <c r="E1772" t="s">
        <v>35</v>
      </c>
      <c r="F1772" t="s">
        <v>61</v>
      </c>
      <c r="G1772" t="s">
        <v>81</v>
      </c>
      <c r="H1772" t="s">
        <v>66</v>
      </c>
      <c r="I1772" t="s">
        <v>27</v>
      </c>
      <c r="J1772">
        <v>13.2</v>
      </c>
      <c r="K1772">
        <v>12</v>
      </c>
      <c r="L1772" t="s">
        <v>63</v>
      </c>
      <c r="M1772">
        <v>1</v>
      </c>
      <c r="N1772">
        <v>4.4000000000000004</v>
      </c>
      <c r="O1772">
        <v>350</v>
      </c>
      <c r="P1772">
        <v>4620</v>
      </c>
      <c r="Q1772" t="s">
        <v>51</v>
      </c>
      <c r="R1772">
        <v>10</v>
      </c>
      <c r="S1772" t="s">
        <v>52</v>
      </c>
      <c r="T1772" t="s">
        <v>68</v>
      </c>
      <c r="U1772" t="str">
        <f>TRIM(CLEAN(tbl_Operations[[#This Row],[Location]]))</f>
        <v>Noida</v>
      </c>
      <c r="V1772" t="str">
        <f>TRIM(CLEAN(tbl_Operations[[#This Row],[Channel]]))</f>
        <v>Phone</v>
      </c>
      <c r="W1772" t="str">
        <f t="shared" si="135"/>
        <v>Employee Query</v>
      </c>
      <c r="X1772" t="str">
        <f t="shared" si="136"/>
        <v>Operations</v>
      </c>
      <c r="Y1772" t="str">
        <f t="shared" si="137"/>
        <v>SLA Breach</v>
      </c>
      <c r="Z1772" t="str">
        <f t="shared" si="138"/>
        <v>Normal</v>
      </c>
      <c r="AA1772" t="str" cm="1">
        <f t="array" ref="AA1772">_xlfn.IFS(
J1772&lt;=K1772*0.5,"Excellent",
J1772&lt;=K1772,"Good",
J1772&lt;=K1772*1.5,"At Risk",
TRUE,"Critical"
)</f>
        <v>At Risk</v>
      </c>
      <c r="AB1772" t="str">
        <f t="shared" si="139"/>
        <v>Reworked</v>
      </c>
    </row>
    <row r="1773" spans="1:28" x14ac:dyDescent="0.3">
      <c r="A1773" t="s">
        <v>1855</v>
      </c>
      <c r="B1773" s="1">
        <v>45711</v>
      </c>
      <c r="C1773" t="s">
        <v>95</v>
      </c>
      <c r="D1773" t="s">
        <v>5094</v>
      </c>
      <c r="E1773" t="s">
        <v>23</v>
      </c>
      <c r="F1773" t="s">
        <v>146</v>
      </c>
      <c r="G1773" t="s">
        <v>25</v>
      </c>
      <c r="H1773" t="s">
        <v>26</v>
      </c>
      <c r="I1773" t="s">
        <v>88</v>
      </c>
      <c r="J1773">
        <v>20.9</v>
      </c>
      <c r="K1773">
        <v>4</v>
      </c>
      <c r="L1773" t="s">
        <v>63</v>
      </c>
      <c r="M1773">
        <v>2</v>
      </c>
      <c r="N1773">
        <v>4</v>
      </c>
      <c r="O1773">
        <v>400</v>
      </c>
      <c r="P1773">
        <v>8360</v>
      </c>
      <c r="Q1773" t="s">
        <v>57</v>
      </c>
      <c r="R1773">
        <v>2</v>
      </c>
      <c r="S1773" t="s">
        <v>58</v>
      </c>
      <c r="T1773" t="s">
        <v>102</v>
      </c>
      <c r="U1773" t="str">
        <f>TRIM(CLEAN(tbl_Operations[[#This Row],[Location]]))</f>
        <v>Unknown</v>
      </c>
      <c r="V1773" t="str">
        <f>TRIM(CLEAN(tbl_Operations[[#This Row],[Channel]]))</f>
        <v>Email</v>
      </c>
      <c r="W1773" t="str">
        <f t="shared" si="135"/>
        <v>Invoice Query</v>
      </c>
      <c r="X1773" t="str">
        <f t="shared" si="136"/>
        <v>Sales</v>
      </c>
      <c r="Y1773" t="str">
        <f t="shared" si="137"/>
        <v>SLA Breach</v>
      </c>
      <c r="Z1773" t="str">
        <f t="shared" si="138"/>
        <v>Critical Risk</v>
      </c>
      <c r="AA1773" t="str" cm="1">
        <f t="array" ref="AA1773">_xlfn.IFS(
J1773&lt;=K1773*0.5,"Excellent",
J1773&lt;=K1773,"Good",
J1773&lt;=K1773*1.5,"At Risk",
TRUE,"Critical"
)</f>
        <v>Critical</v>
      </c>
      <c r="AB1773" t="str">
        <f t="shared" si="139"/>
        <v>Reworked</v>
      </c>
    </row>
    <row r="1774" spans="1:28" x14ac:dyDescent="0.3">
      <c r="A1774" t="s">
        <v>1856</v>
      </c>
      <c r="B1774" s="1">
        <v>45851</v>
      </c>
      <c r="C1774" t="s">
        <v>91</v>
      </c>
      <c r="D1774" t="s">
        <v>22</v>
      </c>
      <c r="E1774" t="s">
        <v>5094</v>
      </c>
      <c r="F1774" t="s">
        <v>49</v>
      </c>
      <c r="G1774" t="s">
        <v>25</v>
      </c>
      <c r="H1774" t="s">
        <v>66</v>
      </c>
      <c r="I1774" t="s">
        <v>27</v>
      </c>
      <c r="J1774">
        <v>15.1</v>
      </c>
      <c r="K1774">
        <v>48</v>
      </c>
      <c r="L1774" t="s">
        <v>28</v>
      </c>
      <c r="M1774">
        <v>0</v>
      </c>
      <c r="N1774">
        <v>4.7</v>
      </c>
      <c r="O1774">
        <v>450</v>
      </c>
      <c r="P1774">
        <v>6795</v>
      </c>
      <c r="Q1774" t="s">
        <v>114</v>
      </c>
      <c r="R1774">
        <v>7</v>
      </c>
      <c r="S1774" t="s">
        <v>37</v>
      </c>
      <c r="T1774" t="s">
        <v>102</v>
      </c>
      <c r="U1774" t="str">
        <f>TRIM(CLEAN(tbl_Operations[[#This Row],[Location]]))</f>
        <v>Noida</v>
      </c>
      <c r="V1774" t="str">
        <f>TRIM(CLEAN(tbl_Operations[[#This Row],[Channel]]))</f>
        <v>Email</v>
      </c>
      <c r="W1774" t="str">
        <f t="shared" si="135"/>
        <v>Unknown</v>
      </c>
      <c r="X1774" t="str">
        <f t="shared" si="136"/>
        <v>Operations</v>
      </c>
      <c r="Y1774" t="str">
        <f t="shared" si="137"/>
        <v>Within SLA</v>
      </c>
      <c r="Z1774" t="str">
        <f t="shared" si="138"/>
        <v>Normal</v>
      </c>
      <c r="AA1774" t="str" cm="1">
        <f t="array" ref="AA1774">_xlfn.IFS(
J1774&lt;=K1774*0.5,"Excellent",
J1774&lt;=K1774,"Good",
J1774&lt;=K1774*1.5,"At Risk",
TRUE,"Critical"
)</f>
        <v>Excellent</v>
      </c>
      <c r="AB1774" t="str">
        <f t="shared" si="139"/>
        <v>No Rework</v>
      </c>
    </row>
    <row r="1775" spans="1:28" x14ac:dyDescent="0.3">
      <c r="A1775" t="s">
        <v>1857</v>
      </c>
      <c r="B1775" s="1">
        <v>45999</v>
      </c>
      <c r="C1775" t="s">
        <v>21</v>
      </c>
      <c r="D1775" t="s">
        <v>41</v>
      </c>
      <c r="E1775" t="s">
        <v>78</v>
      </c>
      <c r="F1775" t="s">
        <v>49</v>
      </c>
      <c r="G1775" t="s">
        <v>25</v>
      </c>
      <c r="H1775" t="s">
        <v>43</v>
      </c>
      <c r="I1775" t="s">
        <v>88</v>
      </c>
      <c r="J1775">
        <v>67.3</v>
      </c>
      <c r="K1775">
        <v>48</v>
      </c>
      <c r="L1775" t="s">
        <v>63</v>
      </c>
      <c r="M1775">
        <v>1</v>
      </c>
      <c r="N1775">
        <v>3.1</v>
      </c>
      <c r="O1775">
        <v>350</v>
      </c>
      <c r="P1775">
        <v>23555</v>
      </c>
      <c r="Q1775" t="s">
        <v>71</v>
      </c>
      <c r="R1775">
        <v>12</v>
      </c>
      <c r="S1775" t="s">
        <v>52</v>
      </c>
      <c r="T1775" t="s">
        <v>31</v>
      </c>
      <c r="U1775" t="str">
        <f>TRIM(CLEAN(tbl_Operations[[#This Row],[Location]]))</f>
        <v>Bengaluru</v>
      </c>
      <c r="V1775" t="str">
        <f>TRIM(CLEAN(tbl_Operations[[#This Row],[Channel]]))</f>
        <v>Email</v>
      </c>
      <c r="W1775" t="str">
        <f t="shared" si="135"/>
        <v>Access Request</v>
      </c>
      <c r="X1775" t="str">
        <f t="shared" si="136"/>
        <v>Customer Support</v>
      </c>
      <c r="Y1775" t="str">
        <f t="shared" si="137"/>
        <v>SLA Breach</v>
      </c>
      <c r="Z1775" t="str">
        <f t="shared" si="138"/>
        <v>Normal</v>
      </c>
      <c r="AA1775" t="str" cm="1">
        <f t="array" ref="AA1775">_xlfn.IFS(
J1775&lt;=K1775*0.5,"Excellent",
J1775&lt;=K1775,"Good",
J1775&lt;=K1775*1.5,"At Risk",
TRUE,"Critical"
)</f>
        <v>At Risk</v>
      </c>
      <c r="AB1775" t="str">
        <f t="shared" si="139"/>
        <v>Reworked</v>
      </c>
    </row>
    <row r="1776" spans="1:28" x14ac:dyDescent="0.3">
      <c r="A1776" t="s">
        <v>1858</v>
      </c>
      <c r="B1776" s="1">
        <v>45964</v>
      </c>
      <c r="C1776" t="s">
        <v>95</v>
      </c>
      <c r="D1776" t="s">
        <v>73</v>
      </c>
      <c r="E1776" t="s">
        <v>92</v>
      </c>
      <c r="F1776" t="s">
        <v>24</v>
      </c>
      <c r="G1776" t="s">
        <v>25</v>
      </c>
      <c r="H1776" t="s">
        <v>50</v>
      </c>
      <c r="I1776" t="s">
        <v>88</v>
      </c>
      <c r="J1776">
        <v>18.399999999999999</v>
      </c>
      <c r="K1776">
        <v>24</v>
      </c>
      <c r="L1776" t="s">
        <v>28</v>
      </c>
      <c r="M1776">
        <v>4</v>
      </c>
      <c r="N1776">
        <v>3.4</v>
      </c>
      <c r="O1776">
        <v>400</v>
      </c>
      <c r="P1776">
        <v>7360</v>
      </c>
      <c r="Q1776" t="s">
        <v>67</v>
      </c>
      <c r="R1776">
        <v>11</v>
      </c>
      <c r="S1776" t="s">
        <v>52</v>
      </c>
      <c r="T1776" t="s">
        <v>31</v>
      </c>
      <c r="U1776" t="str">
        <f>TRIM(CLEAN(tbl_Operations[[#This Row],[Location]]))</f>
        <v>Chennai</v>
      </c>
      <c r="V1776" t="str">
        <f>TRIM(CLEAN(tbl_Operations[[#This Row],[Channel]]))</f>
        <v>Email</v>
      </c>
      <c r="W1776" t="str">
        <f t="shared" si="135"/>
        <v>Report Request</v>
      </c>
      <c r="X1776" t="str">
        <f t="shared" si="136"/>
        <v>Sales</v>
      </c>
      <c r="Y1776" t="str">
        <f t="shared" si="137"/>
        <v>Within SLA</v>
      </c>
      <c r="Z1776" t="str">
        <f t="shared" si="138"/>
        <v>Normal</v>
      </c>
      <c r="AA1776" t="str" cm="1">
        <f t="array" ref="AA1776">_xlfn.IFS(
J1776&lt;=K1776*0.5,"Excellent",
J1776&lt;=K1776,"Good",
J1776&lt;=K1776*1.5,"At Risk",
TRUE,"Critical"
)</f>
        <v>Good</v>
      </c>
      <c r="AB1776" t="str">
        <f t="shared" si="139"/>
        <v>Reworked</v>
      </c>
    </row>
    <row r="1777" spans="1:28" x14ac:dyDescent="0.3">
      <c r="A1777" t="s">
        <v>1859</v>
      </c>
      <c r="B1777" s="1">
        <v>45813</v>
      </c>
      <c r="C1777" t="s">
        <v>95</v>
      </c>
      <c r="D1777" t="s">
        <v>73</v>
      </c>
      <c r="E1777" t="s">
        <v>48</v>
      </c>
      <c r="F1777" t="s">
        <v>24</v>
      </c>
      <c r="G1777" t="s">
        <v>25</v>
      </c>
      <c r="H1777" t="s">
        <v>43</v>
      </c>
      <c r="I1777" t="s">
        <v>27</v>
      </c>
      <c r="J1777">
        <v>15.4</v>
      </c>
      <c r="K1777">
        <v>24</v>
      </c>
      <c r="L1777" t="s">
        <v>28</v>
      </c>
      <c r="M1777">
        <v>0</v>
      </c>
      <c r="N1777">
        <v>4.8</v>
      </c>
      <c r="O1777">
        <v>280</v>
      </c>
      <c r="P1777">
        <v>4312</v>
      </c>
      <c r="Q1777" t="s">
        <v>29</v>
      </c>
      <c r="R1777">
        <v>6</v>
      </c>
      <c r="S1777" t="s">
        <v>30</v>
      </c>
      <c r="T1777" t="s">
        <v>84</v>
      </c>
      <c r="U1777" t="str">
        <f>TRIM(CLEAN(tbl_Operations[[#This Row],[Location]]))</f>
        <v>Chennai</v>
      </c>
      <c r="V1777" t="str">
        <f>TRIM(CLEAN(tbl_Operations[[#This Row],[Channel]]))</f>
        <v>Email</v>
      </c>
      <c r="W1777" t="str">
        <f t="shared" si="135"/>
        <v>Compliance Request</v>
      </c>
      <c r="X1777" t="str">
        <f t="shared" si="136"/>
        <v>Sales</v>
      </c>
      <c r="Y1777" t="str">
        <f t="shared" si="137"/>
        <v>Within SLA</v>
      </c>
      <c r="Z1777" t="str">
        <f t="shared" si="138"/>
        <v>Normal</v>
      </c>
      <c r="AA1777" t="str" cm="1">
        <f t="array" ref="AA1777">_xlfn.IFS(
J1777&lt;=K1777*0.5,"Excellent",
J1777&lt;=K1777,"Good",
J1777&lt;=K1777*1.5,"At Risk",
TRUE,"Critical"
)</f>
        <v>Good</v>
      </c>
      <c r="AB1777" t="str">
        <f t="shared" si="139"/>
        <v>No Rework</v>
      </c>
    </row>
    <row r="1778" spans="1:28" x14ac:dyDescent="0.3">
      <c r="A1778" t="s">
        <v>1860</v>
      </c>
      <c r="B1778" s="1">
        <v>45977</v>
      </c>
      <c r="C1778" t="s">
        <v>91</v>
      </c>
      <c r="D1778" t="s">
        <v>73</v>
      </c>
      <c r="E1778" t="s">
        <v>35</v>
      </c>
      <c r="F1778" t="s">
        <v>49</v>
      </c>
      <c r="G1778" t="s">
        <v>62</v>
      </c>
      <c r="H1778" t="s">
        <v>26</v>
      </c>
      <c r="I1778" t="s">
        <v>88</v>
      </c>
      <c r="J1778">
        <v>26.7</v>
      </c>
      <c r="K1778">
        <v>48</v>
      </c>
      <c r="L1778" t="s">
        <v>28</v>
      </c>
      <c r="M1778">
        <v>2</v>
      </c>
      <c r="N1778">
        <v>3.2</v>
      </c>
      <c r="O1778">
        <v>450</v>
      </c>
      <c r="P1778">
        <v>12015</v>
      </c>
      <c r="Q1778" t="s">
        <v>67</v>
      </c>
      <c r="R1778">
        <v>11</v>
      </c>
      <c r="S1778" t="s">
        <v>52</v>
      </c>
      <c r="T1778" t="s">
        <v>102</v>
      </c>
      <c r="U1778" t="str">
        <f>TRIM(CLEAN(tbl_Operations[[#This Row],[Location]]))</f>
        <v>Chennai</v>
      </c>
      <c r="V1778" t="str">
        <f>TRIM(CLEAN(tbl_Operations[[#This Row],[Channel]]))</f>
        <v>Teams</v>
      </c>
      <c r="W1778" t="str">
        <f t="shared" si="135"/>
        <v>Employee Query</v>
      </c>
      <c r="X1778" t="str">
        <f t="shared" si="136"/>
        <v>Operations</v>
      </c>
      <c r="Y1778" t="str">
        <f t="shared" si="137"/>
        <v>Within SLA</v>
      </c>
      <c r="Z1778" t="str">
        <f t="shared" si="138"/>
        <v>Normal</v>
      </c>
      <c r="AA1778" t="str" cm="1">
        <f t="array" ref="AA1778">_xlfn.IFS(
J1778&lt;=K1778*0.5,"Excellent",
J1778&lt;=K1778,"Good",
J1778&lt;=K1778*1.5,"At Risk",
TRUE,"Critical"
)</f>
        <v>Good</v>
      </c>
      <c r="AB1778" t="str">
        <f t="shared" si="139"/>
        <v>Reworked</v>
      </c>
    </row>
    <row r="1779" spans="1:28" x14ac:dyDescent="0.3">
      <c r="A1779" t="s">
        <v>1861</v>
      </c>
      <c r="B1779" s="1">
        <v>45933</v>
      </c>
      <c r="C1779" t="s">
        <v>77</v>
      </c>
      <c r="D1779" t="s">
        <v>41</v>
      </c>
      <c r="E1779" t="s">
        <v>35</v>
      </c>
      <c r="F1779" t="s">
        <v>24</v>
      </c>
      <c r="G1779" t="s">
        <v>62</v>
      </c>
      <c r="H1779" t="s">
        <v>26</v>
      </c>
      <c r="I1779" t="s">
        <v>27</v>
      </c>
      <c r="J1779">
        <v>15.2</v>
      </c>
      <c r="K1779">
        <v>24</v>
      </c>
      <c r="L1779" t="s">
        <v>28</v>
      </c>
      <c r="M1779">
        <v>0</v>
      </c>
      <c r="N1779">
        <v>5</v>
      </c>
      <c r="O1779">
        <v>320</v>
      </c>
      <c r="P1779">
        <v>4864</v>
      </c>
      <c r="Q1779" t="s">
        <v>51</v>
      </c>
      <c r="R1779">
        <v>10</v>
      </c>
      <c r="S1779" t="s">
        <v>52</v>
      </c>
      <c r="T1779" t="s">
        <v>45</v>
      </c>
      <c r="U1779" t="str">
        <f>TRIM(CLEAN(tbl_Operations[[#This Row],[Location]]))</f>
        <v>Bengaluru</v>
      </c>
      <c r="V1779" t="str">
        <f>TRIM(CLEAN(tbl_Operations[[#This Row],[Channel]]))</f>
        <v>Teams</v>
      </c>
      <c r="W1779" t="str">
        <f t="shared" si="135"/>
        <v>Employee Query</v>
      </c>
      <c r="X1779" t="str">
        <f t="shared" si="136"/>
        <v>Finance</v>
      </c>
      <c r="Y1779" t="str">
        <f t="shared" si="137"/>
        <v>Within SLA</v>
      </c>
      <c r="Z1779" t="str">
        <f t="shared" si="138"/>
        <v>Normal</v>
      </c>
      <c r="AA1779" t="str" cm="1">
        <f t="array" ref="AA1779">_xlfn.IFS(
J1779&lt;=K1779*0.5,"Excellent",
J1779&lt;=K1779,"Good",
J1779&lt;=K1779*1.5,"At Risk",
TRUE,"Critical"
)</f>
        <v>Good</v>
      </c>
      <c r="AB1779" t="str">
        <f t="shared" si="139"/>
        <v>No Rework</v>
      </c>
    </row>
    <row r="1780" spans="1:28" x14ac:dyDescent="0.3">
      <c r="A1780" t="s">
        <v>1862</v>
      </c>
      <c r="B1780" s="1">
        <v>45872</v>
      </c>
      <c r="C1780" t="s">
        <v>40</v>
      </c>
      <c r="D1780" t="s">
        <v>47</v>
      </c>
      <c r="E1780" t="s">
        <v>48</v>
      </c>
      <c r="F1780" t="s">
        <v>24</v>
      </c>
      <c r="G1780" t="s">
        <v>42</v>
      </c>
      <c r="H1780" t="s">
        <v>26</v>
      </c>
      <c r="I1780" t="s">
        <v>101</v>
      </c>
      <c r="J1780">
        <v>2.6</v>
      </c>
      <c r="K1780">
        <v>24</v>
      </c>
      <c r="L1780" t="s">
        <v>28</v>
      </c>
      <c r="M1780">
        <v>0</v>
      </c>
      <c r="N1780">
        <v>4.8</v>
      </c>
      <c r="O1780">
        <v>350</v>
      </c>
      <c r="P1780">
        <v>910</v>
      </c>
      <c r="Q1780" t="s">
        <v>36</v>
      </c>
      <c r="R1780">
        <v>8</v>
      </c>
      <c r="S1780" t="s">
        <v>37</v>
      </c>
      <c r="T1780" t="s">
        <v>102</v>
      </c>
      <c r="U1780" t="str">
        <f>TRIM(CLEAN(tbl_Operations[[#This Row],[Location]]))</f>
        <v>Gurugram</v>
      </c>
      <c r="V1780" t="str">
        <f>TRIM(CLEAN(tbl_Operations[[#This Row],[Channel]]))</f>
        <v>Portal</v>
      </c>
      <c r="W1780" t="str">
        <f t="shared" si="135"/>
        <v>Compliance Request</v>
      </c>
      <c r="X1780" t="str">
        <f t="shared" si="136"/>
        <v>Procurement</v>
      </c>
      <c r="Y1780" t="str">
        <f t="shared" si="137"/>
        <v>Within SLA</v>
      </c>
      <c r="Z1780" t="str">
        <f t="shared" si="138"/>
        <v>Normal</v>
      </c>
      <c r="AA1780" t="str" cm="1">
        <f t="array" ref="AA1780">_xlfn.IFS(
J1780&lt;=K1780*0.5,"Excellent",
J1780&lt;=K1780,"Good",
J1780&lt;=K1780*1.5,"At Risk",
TRUE,"Critical"
)</f>
        <v>Excellent</v>
      </c>
      <c r="AB1780" t="str">
        <f t="shared" si="139"/>
        <v>No Rework</v>
      </c>
    </row>
    <row r="1781" spans="1:28" x14ac:dyDescent="0.3">
      <c r="A1781" t="s">
        <v>1863</v>
      </c>
      <c r="B1781" s="1">
        <v>45872</v>
      </c>
      <c r="C1781" t="s">
        <v>91</v>
      </c>
      <c r="D1781" t="s">
        <v>22</v>
      </c>
      <c r="E1781" t="s">
        <v>78</v>
      </c>
      <c r="F1781" t="s">
        <v>24</v>
      </c>
      <c r="G1781" t="s">
        <v>42</v>
      </c>
      <c r="H1781" t="s">
        <v>43</v>
      </c>
      <c r="I1781" t="s">
        <v>27</v>
      </c>
      <c r="J1781">
        <v>2.2999999999999998</v>
      </c>
      <c r="K1781">
        <v>24</v>
      </c>
      <c r="L1781" t="s">
        <v>28</v>
      </c>
      <c r="M1781">
        <v>3</v>
      </c>
      <c r="N1781">
        <v>4.5999999999999996</v>
      </c>
      <c r="O1781">
        <v>280</v>
      </c>
      <c r="P1781">
        <v>644</v>
      </c>
      <c r="Q1781" t="s">
        <v>36</v>
      </c>
      <c r="R1781">
        <v>8</v>
      </c>
      <c r="S1781" t="s">
        <v>37</v>
      </c>
      <c r="T1781" t="s">
        <v>102</v>
      </c>
      <c r="U1781" t="str">
        <f>TRIM(CLEAN(tbl_Operations[[#This Row],[Location]]))</f>
        <v>Noida</v>
      </c>
      <c r="V1781" t="str">
        <f>TRIM(CLEAN(tbl_Operations[[#This Row],[Channel]]))</f>
        <v>Portal</v>
      </c>
      <c r="W1781" t="str">
        <f t="shared" si="135"/>
        <v>Access Request</v>
      </c>
      <c r="X1781" t="str">
        <f t="shared" si="136"/>
        <v>Operations</v>
      </c>
      <c r="Y1781" t="str">
        <f t="shared" si="137"/>
        <v>Within SLA</v>
      </c>
      <c r="Z1781" t="str">
        <f t="shared" si="138"/>
        <v>Normal</v>
      </c>
      <c r="AA1781" t="str" cm="1">
        <f t="array" ref="AA1781">_xlfn.IFS(
J1781&lt;=K1781*0.5,"Excellent",
J1781&lt;=K1781,"Good",
J1781&lt;=K1781*1.5,"At Risk",
TRUE,"Critical"
)</f>
        <v>Excellent</v>
      </c>
      <c r="AB1781" t="str">
        <f t="shared" si="139"/>
        <v>Reworked</v>
      </c>
    </row>
    <row r="1782" spans="1:28" x14ac:dyDescent="0.3">
      <c r="A1782" t="s">
        <v>1864</v>
      </c>
      <c r="B1782" s="1">
        <v>45701</v>
      </c>
      <c r="C1782" t="s">
        <v>95</v>
      </c>
      <c r="D1782" t="s">
        <v>34</v>
      </c>
      <c r="E1782" t="s">
        <v>56</v>
      </c>
      <c r="F1782" t="s">
        <v>24</v>
      </c>
      <c r="G1782" t="s">
        <v>42</v>
      </c>
      <c r="H1782" t="s">
        <v>50</v>
      </c>
      <c r="I1782" t="s">
        <v>101</v>
      </c>
      <c r="J1782">
        <v>11</v>
      </c>
      <c r="K1782">
        <v>24</v>
      </c>
      <c r="L1782" t="s">
        <v>28</v>
      </c>
      <c r="M1782">
        <v>0</v>
      </c>
      <c r="N1782">
        <v>4.5999999999999996</v>
      </c>
      <c r="O1782">
        <v>400</v>
      </c>
      <c r="P1782">
        <v>4400</v>
      </c>
      <c r="Q1782" t="s">
        <v>57</v>
      </c>
      <c r="R1782">
        <v>2</v>
      </c>
      <c r="S1782" t="s">
        <v>58</v>
      </c>
      <c r="T1782" t="s">
        <v>84</v>
      </c>
      <c r="U1782" t="str">
        <f>TRIM(CLEAN(tbl_Operations[[#This Row],[Location]]))</f>
        <v>Mumbai</v>
      </c>
      <c r="V1782" t="str">
        <f>TRIM(CLEAN(tbl_Operations[[#This Row],[Channel]]))</f>
        <v>Portal</v>
      </c>
      <c r="W1782" t="str">
        <f t="shared" si="135"/>
        <v>Vendor Query</v>
      </c>
      <c r="X1782" t="str">
        <f t="shared" si="136"/>
        <v>Sales</v>
      </c>
      <c r="Y1782" t="str">
        <f t="shared" si="137"/>
        <v>Within SLA</v>
      </c>
      <c r="Z1782" t="str">
        <f t="shared" si="138"/>
        <v>Normal</v>
      </c>
      <c r="AA1782" t="str" cm="1">
        <f t="array" ref="AA1782">_xlfn.IFS(
J1782&lt;=K1782*0.5,"Excellent",
J1782&lt;=K1782,"Good",
J1782&lt;=K1782*1.5,"At Risk",
TRUE,"Critical"
)</f>
        <v>Excellent</v>
      </c>
      <c r="AB1782" t="str">
        <f t="shared" si="139"/>
        <v>No Rework</v>
      </c>
    </row>
    <row r="1783" spans="1:28" x14ac:dyDescent="0.3">
      <c r="A1783" t="s">
        <v>1865</v>
      </c>
      <c r="B1783" s="1">
        <v>45819</v>
      </c>
      <c r="C1783" t="s">
        <v>95</v>
      </c>
      <c r="D1783" t="s">
        <v>47</v>
      </c>
      <c r="E1783" t="s">
        <v>23</v>
      </c>
      <c r="F1783" t="s">
        <v>24</v>
      </c>
      <c r="G1783" t="s">
        <v>25</v>
      </c>
      <c r="H1783" t="s">
        <v>26</v>
      </c>
      <c r="I1783" t="s">
        <v>27</v>
      </c>
      <c r="J1783">
        <v>11.8</v>
      </c>
      <c r="K1783">
        <v>24</v>
      </c>
      <c r="L1783" t="s">
        <v>28</v>
      </c>
      <c r="M1783">
        <v>0</v>
      </c>
      <c r="N1783">
        <v>4.3</v>
      </c>
      <c r="O1783">
        <v>280</v>
      </c>
      <c r="P1783">
        <v>3304</v>
      </c>
      <c r="Q1783" t="s">
        <v>29</v>
      </c>
      <c r="R1783">
        <v>6</v>
      </c>
      <c r="S1783" t="s">
        <v>30</v>
      </c>
      <c r="T1783" t="s">
        <v>86</v>
      </c>
      <c r="U1783" t="str">
        <f>TRIM(CLEAN(tbl_Operations[[#This Row],[Location]]))</f>
        <v>Gurugram</v>
      </c>
      <c r="V1783" t="str">
        <f>TRIM(CLEAN(tbl_Operations[[#This Row],[Channel]]))</f>
        <v>Email</v>
      </c>
      <c r="W1783" t="str">
        <f t="shared" si="135"/>
        <v>Invoice Query</v>
      </c>
      <c r="X1783" t="str">
        <f t="shared" si="136"/>
        <v>Sales</v>
      </c>
      <c r="Y1783" t="str">
        <f t="shared" si="137"/>
        <v>Within SLA</v>
      </c>
      <c r="Z1783" t="str">
        <f t="shared" si="138"/>
        <v>Normal</v>
      </c>
      <c r="AA1783" t="str" cm="1">
        <f t="array" ref="AA1783">_xlfn.IFS(
J1783&lt;=K1783*0.5,"Excellent",
J1783&lt;=K1783,"Good",
J1783&lt;=K1783*1.5,"At Risk",
TRUE,"Critical"
)</f>
        <v>Excellent</v>
      </c>
      <c r="AB1783" t="str">
        <f t="shared" si="139"/>
        <v>No Rework</v>
      </c>
    </row>
    <row r="1784" spans="1:28" x14ac:dyDescent="0.3">
      <c r="A1784" t="s">
        <v>1866</v>
      </c>
      <c r="B1784" s="1">
        <v>45758</v>
      </c>
      <c r="C1784" t="s">
        <v>21</v>
      </c>
      <c r="D1784" t="s">
        <v>47</v>
      </c>
      <c r="E1784" t="s">
        <v>74</v>
      </c>
      <c r="F1784" t="s">
        <v>24</v>
      </c>
      <c r="G1784" t="s">
        <v>62</v>
      </c>
      <c r="H1784" t="s">
        <v>26</v>
      </c>
      <c r="I1784" t="s">
        <v>27</v>
      </c>
      <c r="J1784">
        <v>3.7</v>
      </c>
      <c r="K1784">
        <v>24</v>
      </c>
      <c r="L1784" t="s">
        <v>28</v>
      </c>
      <c r="M1784">
        <v>1</v>
      </c>
      <c r="N1784">
        <v>4.9000000000000004</v>
      </c>
      <c r="O1784">
        <v>320</v>
      </c>
      <c r="P1784">
        <v>1184</v>
      </c>
      <c r="Q1784" t="s">
        <v>89</v>
      </c>
      <c r="R1784">
        <v>4</v>
      </c>
      <c r="S1784" t="s">
        <v>30</v>
      </c>
      <c r="T1784" t="s">
        <v>45</v>
      </c>
      <c r="U1784" t="str">
        <f>TRIM(CLEAN(tbl_Operations[[#This Row],[Location]]))</f>
        <v>Gurugram</v>
      </c>
      <c r="V1784" t="str">
        <f>TRIM(CLEAN(tbl_Operations[[#This Row],[Channel]]))</f>
        <v>Teams</v>
      </c>
      <c r="W1784" t="str">
        <f t="shared" si="135"/>
        <v>System Issue</v>
      </c>
      <c r="X1784" t="str">
        <f t="shared" si="136"/>
        <v>Customer Support</v>
      </c>
      <c r="Y1784" t="str">
        <f t="shared" si="137"/>
        <v>Within SLA</v>
      </c>
      <c r="Z1784" t="str">
        <f t="shared" si="138"/>
        <v>Normal</v>
      </c>
      <c r="AA1784" t="str" cm="1">
        <f t="array" ref="AA1784">_xlfn.IFS(
J1784&lt;=K1784*0.5,"Excellent",
J1784&lt;=K1784,"Good",
J1784&lt;=K1784*1.5,"At Risk",
TRUE,"Critical"
)</f>
        <v>Excellent</v>
      </c>
      <c r="AB1784" t="str">
        <f t="shared" si="139"/>
        <v>Reworked</v>
      </c>
    </row>
    <row r="1785" spans="1:28" x14ac:dyDescent="0.3">
      <c r="A1785" t="s">
        <v>1867</v>
      </c>
      <c r="B1785" s="1">
        <v>45815</v>
      </c>
      <c r="C1785" t="s">
        <v>40</v>
      </c>
      <c r="D1785" t="s">
        <v>41</v>
      </c>
      <c r="E1785" t="s">
        <v>74</v>
      </c>
      <c r="F1785" t="s">
        <v>24</v>
      </c>
      <c r="G1785" t="s">
        <v>42</v>
      </c>
      <c r="H1785" t="s">
        <v>50</v>
      </c>
      <c r="I1785" t="s">
        <v>27</v>
      </c>
      <c r="J1785">
        <v>12.9</v>
      </c>
      <c r="K1785">
        <v>24</v>
      </c>
      <c r="L1785" t="s">
        <v>28</v>
      </c>
      <c r="M1785">
        <v>0</v>
      </c>
      <c r="N1785">
        <v>4.5</v>
      </c>
      <c r="O1785">
        <v>450</v>
      </c>
      <c r="P1785">
        <v>5805</v>
      </c>
      <c r="Q1785" t="s">
        <v>29</v>
      </c>
      <c r="R1785">
        <v>6</v>
      </c>
      <c r="S1785" t="s">
        <v>30</v>
      </c>
      <c r="T1785" t="s">
        <v>68</v>
      </c>
      <c r="U1785" t="str">
        <f>TRIM(CLEAN(tbl_Operations[[#This Row],[Location]]))</f>
        <v>Bengaluru</v>
      </c>
      <c r="V1785" t="str">
        <f>TRIM(CLEAN(tbl_Operations[[#This Row],[Channel]]))</f>
        <v>Portal</v>
      </c>
      <c r="W1785" t="str">
        <f t="shared" si="135"/>
        <v>System Issue</v>
      </c>
      <c r="X1785" t="str">
        <f t="shared" si="136"/>
        <v>Procurement</v>
      </c>
      <c r="Y1785" t="str">
        <f t="shared" si="137"/>
        <v>Within SLA</v>
      </c>
      <c r="Z1785" t="str">
        <f t="shared" si="138"/>
        <v>Normal</v>
      </c>
      <c r="AA1785" t="str" cm="1">
        <f t="array" ref="AA1785">_xlfn.IFS(
J1785&lt;=K1785*0.5,"Excellent",
J1785&lt;=K1785,"Good",
J1785&lt;=K1785*1.5,"At Risk",
TRUE,"Critical"
)</f>
        <v>Good</v>
      </c>
      <c r="AB1785" t="str">
        <f t="shared" si="139"/>
        <v>No Rework</v>
      </c>
    </row>
    <row r="1786" spans="1:28" x14ac:dyDescent="0.3">
      <c r="A1786" t="s">
        <v>1868</v>
      </c>
      <c r="B1786" s="1">
        <v>45843</v>
      </c>
      <c r="C1786" t="s">
        <v>21</v>
      </c>
      <c r="D1786" t="s">
        <v>47</v>
      </c>
      <c r="E1786" t="s">
        <v>78</v>
      </c>
      <c r="F1786" t="s">
        <v>24</v>
      </c>
      <c r="G1786" t="s">
        <v>62</v>
      </c>
      <c r="H1786" t="s">
        <v>66</v>
      </c>
      <c r="I1786" t="s">
        <v>27</v>
      </c>
      <c r="J1786">
        <v>5.3</v>
      </c>
      <c r="K1786">
        <v>24</v>
      </c>
      <c r="L1786" t="s">
        <v>28</v>
      </c>
      <c r="M1786">
        <v>0</v>
      </c>
      <c r="N1786">
        <v>5</v>
      </c>
      <c r="O1786">
        <v>280</v>
      </c>
      <c r="P1786">
        <v>1484</v>
      </c>
      <c r="Q1786" t="s">
        <v>114</v>
      </c>
      <c r="R1786">
        <v>7</v>
      </c>
      <c r="S1786" t="s">
        <v>37</v>
      </c>
      <c r="T1786" t="s">
        <v>68</v>
      </c>
      <c r="U1786" t="str">
        <f>TRIM(CLEAN(tbl_Operations[[#This Row],[Location]]))</f>
        <v>Gurugram</v>
      </c>
      <c r="V1786" t="str">
        <f>TRIM(CLEAN(tbl_Operations[[#This Row],[Channel]]))</f>
        <v>Teams</v>
      </c>
      <c r="W1786" t="str">
        <f t="shared" si="135"/>
        <v>Access Request</v>
      </c>
      <c r="X1786" t="str">
        <f t="shared" si="136"/>
        <v>Customer Support</v>
      </c>
      <c r="Y1786" t="str">
        <f t="shared" si="137"/>
        <v>Within SLA</v>
      </c>
      <c r="Z1786" t="str">
        <f t="shared" si="138"/>
        <v>Normal</v>
      </c>
      <c r="AA1786" t="str" cm="1">
        <f t="array" ref="AA1786">_xlfn.IFS(
J1786&lt;=K1786*0.5,"Excellent",
J1786&lt;=K1786,"Good",
J1786&lt;=K1786*1.5,"At Risk",
TRUE,"Critical"
)</f>
        <v>Excellent</v>
      </c>
      <c r="AB1786" t="str">
        <f t="shared" si="139"/>
        <v>No Rework</v>
      </c>
    </row>
    <row r="1787" spans="1:28" x14ac:dyDescent="0.3">
      <c r="A1787" t="s">
        <v>1869</v>
      </c>
      <c r="B1787" s="1">
        <v>45871</v>
      </c>
      <c r="C1787" t="s">
        <v>40</v>
      </c>
      <c r="D1787" t="s">
        <v>55</v>
      </c>
      <c r="E1787" t="s">
        <v>70</v>
      </c>
      <c r="F1787" t="s">
        <v>61</v>
      </c>
      <c r="G1787" t="s">
        <v>25</v>
      </c>
      <c r="H1787" t="s">
        <v>75</v>
      </c>
      <c r="I1787" t="s">
        <v>101</v>
      </c>
      <c r="J1787">
        <v>23.4</v>
      </c>
      <c r="K1787">
        <v>12</v>
      </c>
      <c r="L1787" t="s">
        <v>63</v>
      </c>
      <c r="M1787">
        <v>0</v>
      </c>
      <c r="N1787">
        <v>4.7</v>
      </c>
      <c r="O1787">
        <v>280</v>
      </c>
      <c r="P1787">
        <v>6552</v>
      </c>
      <c r="Q1787" t="s">
        <v>36</v>
      </c>
      <c r="R1787">
        <v>8</v>
      </c>
      <c r="S1787" t="s">
        <v>37</v>
      </c>
      <c r="T1787" t="s">
        <v>68</v>
      </c>
      <c r="U1787" t="str">
        <f>TRIM(CLEAN(tbl_Operations[[#This Row],[Location]]))</f>
        <v>Hyderabad</v>
      </c>
      <c r="V1787" t="str">
        <f>TRIM(CLEAN(tbl_Operations[[#This Row],[Channel]]))</f>
        <v>Email</v>
      </c>
      <c r="W1787" t="str">
        <f t="shared" si="135"/>
        <v>Data Correction</v>
      </c>
      <c r="X1787" t="str">
        <f t="shared" si="136"/>
        <v>Procurement</v>
      </c>
      <c r="Y1787" t="str">
        <f t="shared" si="137"/>
        <v>SLA Breach</v>
      </c>
      <c r="Z1787" t="str">
        <f t="shared" si="138"/>
        <v>Normal</v>
      </c>
      <c r="AA1787" t="str" cm="1">
        <f t="array" ref="AA1787">_xlfn.IFS(
J1787&lt;=K1787*0.5,"Excellent",
J1787&lt;=K1787,"Good",
J1787&lt;=K1787*1.5,"At Risk",
TRUE,"Critical"
)</f>
        <v>Critical</v>
      </c>
      <c r="AB1787" t="str">
        <f t="shared" si="139"/>
        <v>No Rework</v>
      </c>
    </row>
    <row r="1788" spans="1:28" x14ac:dyDescent="0.3">
      <c r="A1788" t="s">
        <v>1870</v>
      </c>
      <c r="B1788" s="1">
        <v>45987</v>
      </c>
      <c r="C1788" t="s">
        <v>33</v>
      </c>
      <c r="D1788" t="s">
        <v>22</v>
      </c>
      <c r="E1788" t="s">
        <v>78</v>
      </c>
      <c r="F1788" t="s">
        <v>49</v>
      </c>
      <c r="G1788" t="s">
        <v>42</v>
      </c>
      <c r="H1788" t="s">
        <v>75</v>
      </c>
      <c r="I1788" t="s">
        <v>27</v>
      </c>
      <c r="J1788">
        <v>11.1</v>
      </c>
      <c r="K1788">
        <v>48</v>
      </c>
      <c r="L1788" t="s">
        <v>28</v>
      </c>
      <c r="M1788">
        <v>0</v>
      </c>
      <c r="N1788">
        <v>4.0999999999999996</v>
      </c>
      <c r="O1788">
        <v>320</v>
      </c>
      <c r="P1788">
        <v>3552</v>
      </c>
      <c r="Q1788" t="s">
        <v>67</v>
      </c>
      <c r="R1788">
        <v>11</v>
      </c>
      <c r="S1788" t="s">
        <v>52</v>
      </c>
      <c r="T1788" t="s">
        <v>86</v>
      </c>
      <c r="U1788" t="str">
        <f>TRIM(CLEAN(tbl_Operations[[#This Row],[Location]]))</f>
        <v>Noida</v>
      </c>
      <c r="V1788" t="str">
        <f>TRIM(CLEAN(tbl_Operations[[#This Row],[Channel]]))</f>
        <v>Portal</v>
      </c>
      <c r="W1788" t="str">
        <f t="shared" si="135"/>
        <v>Access Request</v>
      </c>
      <c r="X1788" t="str">
        <f t="shared" si="136"/>
        <v>It</v>
      </c>
      <c r="Y1788" t="str">
        <f t="shared" si="137"/>
        <v>Within SLA</v>
      </c>
      <c r="Z1788" t="str">
        <f t="shared" si="138"/>
        <v>Normal</v>
      </c>
      <c r="AA1788" t="str" cm="1">
        <f t="array" ref="AA1788">_xlfn.IFS(
J1788&lt;=K1788*0.5,"Excellent",
J1788&lt;=K1788,"Good",
J1788&lt;=K1788*1.5,"At Risk",
TRUE,"Critical"
)</f>
        <v>Excellent</v>
      </c>
      <c r="AB1788" t="str">
        <f t="shared" si="139"/>
        <v>No Rework</v>
      </c>
    </row>
    <row r="1789" spans="1:28" x14ac:dyDescent="0.3">
      <c r="A1789" t="s">
        <v>1871</v>
      </c>
      <c r="B1789" s="1">
        <v>45932</v>
      </c>
      <c r="C1789" t="s">
        <v>21</v>
      </c>
      <c r="D1789" t="s">
        <v>34</v>
      </c>
      <c r="E1789" t="s">
        <v>92</v>
      </c>
      <c r="F1789" t="s">
        <v>61</v>
      </c>
      <c r="G1789" t="s">
        <v>25</v>
      </c>
      <c r="H1789" t="s">
        <v>43</v>
      </c>
      <c r="I1789" t="s">
        <v>27</v>
      </c>
      <c r="J1789">
        <v>5.9</v>
      </c>
      <c r="K1789">
        <v>12</v>
      </c>
      <c r="L1789" t="s">
        <v>28</v>
      </c>
      <c r="M1789">
        <v>0</v>
      </c>
      <c r="N1789">
        <v>5</v>
      </c>
      <c r="O1789">
        <v>350</v>
      </c>
      <c r="P1789">
        <v>2065</v>
      </c>
      <c r="Q1789" t="s">
        <v>51</v>
      </c>
      <c r="R1789">
        <v>10</v>
      </c>
      <c r="S1789" t="s">
        <v>52</v>
      </c>
      <c r="T1789" t="s">
        <v>84</v>
      </c>
      <c r="U1789" t="str">
        <f>TRIM(CLEAN(tbl_Operations[[#This Row],[Location]]))</f>
        <v>Mumbai</v>
      </c>
      <c r="V1789" t="str">
        <f>TRIM(CLEAN(tbl_Operations[[#This Row],[Channel]]))</f>
        <v>Email</v>
      </c>
      <c r="W1789" t="str">
        <f t="shared" si="135"/>
        <v>Report Request</v>
      </c>
      <c r="X1789" t="str">
        <f t="shared" si="136"/>
        <v>Customer Support</v>
      </c>
      <c r="Y1789" t="str">
        <f t="shared" si="137"/>
        <v>Within SLA</v>
      </c>
      <c r="Z1789" t="str">
        <f t="shared" si="138"/>
        <v>Normal</v>
      </c>
      <c r="AA1789" t="str" cm="1">
        <f t="array" ref="AA1789">_xlfn.IFS(
J1789&lt;=K1789*0.5,"Excellent",
J1789&lt;=K1789,"Good",
J1789&lt;=K1789*1.5,"At Risk",
TRUE,"Critical"
)</f>
        <v>Excellent</v>
      </c>
      <c r="AB1789" t="str">
        <f t="shared" si="139"/>
        <v>No Rework</v>
      </c>
    </row>
    <row r="1790" spans="1:28" x14ac:dyDescent="0.3">
      <c r="A1790" t="s">
        <v>1872</v>
      </c>
      <c r="B1790" s="1">
        <v>45680</v>
      </c>
      <c r="C1790" t="s">
        <v>40</v>
      </c>
      <c r="D1790" t="s">
        <v>41</v>
      </c>
      <c r="E1790" t="s">
        <v>74</v>
      </c>
      <c r="F1790" t="s">
        <v>24</v>
      </c>
      <c r="G1790" t="s">
        <v>25</v>
      </c>
      <c r="H1790" t="s">
        <v>66</v>
      </c>
      <c r="I1790" t="s">
        <v>27</v>
      </c>
      <c r="J1790">
        <v>37.6</v>
      </c>
      <c r="K1790">
        <v>24</v>
      </c>
      <c r="L1790" t="s">
        <v>63</v>
      </c>
      <c r="M1790">
        <v>0</v>
      </c>
      <c r="N1790">
        <v>4.4000000000000004</v>
      </c>
      <c r="O1790">
        <v>280</v>
      </c>
      <c r="P1790">
        <v>10528</v>
      </c>
      <c r="Q1790" t="s">
        <v>64</v>
      </c>
      <c r="R1790">
        <v>1</v>
      </c>
      <c r="S1790" t="s">
        <v>58</v>
      </c>
      <c r="T1790" t="s">
        <v>84</v>
      </c>
      <c r="U1790" t="str">
        <f>TRIM(CLEAN(tbl_Operations[[#This Row],[Location]]))</f>
        <v>Bengaluru</v>
      </c>
      <c r="V1790" t="str">
        <f>TRIM(CLEAN(tbl_Operations[[#This Row],[Channel]]))</f>
        <v>Email</v>
      </c>
      <c r="W1790" t="str">
        <f t="shared" si="135"/>
        <v>System Issue</v>
      </c>
      <c r="X1790" t="str">
        <f t="shared" si="136"/>
        <v>Procurement</v>
      </c>
      <c r="Y1790" t="str">
        <f t="shared" si="137"/>
        <v>SLA Breach</v>
      </c>
      <c r="Z1790" t="str">
        <f t="shared" si="138"/>
        <v>Normal</v>
      </c>
      <c r="AA1790" t="str" cm="1">
        <f t="array" ref="AA1790">_xlfn.IFS(
J1790&lt;=K1790*0.5,"Excellent",
J1790&lt;=K1790,"Good",
J1790&lt;=K1790*1.5,"At Risk",
TRUE,"Critical"
)</f>
        <v>Critical</v>
      </c>
      <c r="AB1790" t="str">
        <f t="shared" si="139"/>
        <v>No Rework</v>
      </c>
    </row>
    <row r="1791" spans="1:28" x14ac:dyDescent="0.3">
      <c r="A1791" t="s">
        <v>1873</v>
      </c>
      <c r="B1791" s="1">
        <v>45997</v>
      </c>
      <c r="C1791" t="s">
        <v>77</v>
      </c>
      <c r="D1791" t="s">
        <v>60</v>
      </c>
      <c r="E1791" t="s">
        <v>74</v>
      </c>
      <c r="F1791" t="s">
        <v>61</v>
      </c>
      <c r="G1791" t="s">
        <v>62</v>
      </c>
      <c r="H1791" t="s">
        <v>75</v>
      </c>
      <c r="I1791" t="s">
        <v>88</v>
      </c>
      <c r="J1791">
        <v>8.5</v>
      </c>
      <c r="K1791">
        <v>12</v>
      </c>
      <c r="L1791" t="s">
        <v>28</v>
      </c>
      <c r="M1791">
        <v>2</v>
      </c>
      <c r="N1791">
        <v>4</v>
      </c>
      <c r="O1791">
        <v>320</v>
      </c>
      <c r="P1791">
        <v>2720</v>
      </c>
      <c r="Q1791" t="s">
        <v>71</v>
      </c>
      <c r="R1791">
        <v>12</v>
      </c>
      <c r="S1791" t="s">
        <v>52</v>
      </c>
      <c r="T1791" t="s">
        <v>68</v>
      </c>
      <c r="U1791" t="str">
        <f>TRIM(CLEAN(tbl_Operations[[#This Row],[Location]]))</f>
        <v>Pune</v>
      </c>
      <c r="V1791" t="str">
        <f>TRIM(CLEAN(tbl_Operations[[#This Row],[Channel]]))</f>
        <v>Teams</v>
      </c>
      <c r="W1791" t="str">
        <f t="shared" si="135"/>
        <v>System Issue</v>
      </c>
      <c r="X1791" t="str">
        <f t="shared" si="136"/>
        <v>Finance</v>
      </c>
      <c r="Y1791" t="str">
        <f t="shared" si="137"/>
        <v>Within SLA</v>
      </c>
      <c r="Z1791" t="str">
        <f t="shared" si="138"/>
        <v>Normal</v>
      </c>
      <c r="AA1791" t="str" cm="1">
        <f t="array" ref="AA1791">_xlfn.IFS(
J1791&lt;=K1791*0.5,"Excellent",
J1791&lt;=K1791,"Good",
J1791&lt;=K1791*1.5,"At Risk",
TRUE,"Critical"
)</f>
        <v>Good</v>
      </c>
      <c r="AB1791" t="str">
        <f t="shared" si="139"/>
        <v>Reworked</v>
      </c>
    </row>
    <row r="1792" spans="1:28" x14ac:dyDescent="0.3">
      <c r="A1792" t="s">
        <v>1874</v>
      </c>
      <c r="B1792" s="1">
        <v>45706</v>
      </c>
      <c r="C1792" t="s">
        <v>95</v>
      </c>
      <c r="D1792" t="s">
        <v>47</v>
      </c>
      <c r="E1792" t="s">
        <v>56</v>
      </c>
      <c r="F1792" t="s">
        <v>24</v>
      </c>
      <c r="G1792" t="s">
        <v>62</v>
      </c>
      <c r="H1792" t="s">
        <v>66</v>
      </c>
      <c r="I1792" t="s">
        <v>27</v>
      </c>
      <c r="J1792">
        <v>9.4</v>
      </c>
      <c r="K1792">
        <v>24</v>
      </c>
      <c r="L1792" t="s">
        <v>28</v>
      </c>
      <c r="M1792">
        <v>3</v>
      </c>
      <c r="N1792">
        <v>4.3</v>
      </c>
      <c r="O1792">
        <v>320</v>
      </c>
      <c r="P1792">
        <v>3008</v>
      </c>
      <c r="Q1792" t="s">
        <v>57</v>
      </c>
      <c r="R1792">
        <v>2</v>
      </c>
      <c r="S1792" t="s">
        <v>58</v>
      </c>
      <c r="T1792" t="s">
        <v>38</v>
      </c>
      <c r="U1792" t="str">
        <f>TRIM(CLEAN(tbl_Operations[[#This Row],[Location]]))</f>
        <v>Gurugram</v>
      </c>
      <c r="V1792" t="str">
        <f>TRIM(CLEAN(tbl_Operations[[#This Row],[Channel]]))</f>
        <v>Teams</v>
      </c>
      <c r="W1792" t="str">
        <f t="shared" si="135"/>
        <v>Vendor Query</v>
      </c>
      <c r="X1792" t="str">
        <f t="shared" si="136"/>
        <v>Sales</v>
      </c>
      <c r="Y1792" t="str">
        <f t="shared" si="137"/>
        <v>Within SLA</v>
      </c>
      <c r="Z1792" t="str">
        <f t="shared" si="138"/>
        <v>Normal</v>
      </c>
      <c r="AA1792" t="str" cm="1">
        <f t="array" ref="AA1792">_xlfn.IFS(
J1792&lt;=K1792*0.5,"Excellent",
J1792&lt;=K1792,"Good",
J1792&lt;=K1792*1.5,"At Risk",
TRUE,"Critical"
)</f>
        <v>Excellent</v>
      </c>
      <c r="AB1792" t="str">
        <f t="shared" si="139"/>
        <v>Reworked</v>
      </c>
    </row>
    <row r="1793" spans="1:28" x14ac:dyDescent="0.3">
      <c r="A1793" t="s">
        <v>1875</v>
      </c>
      <c r="B1793" s="1">
        <v>45876</v>
      </c>
      <c r="C1793" t="s">
        <v>54</v>
      </c>
      <c r="D1793" t="s">
        <v>34</v>
      </c>
      <c r="E1793" t="s">
        <v>70</v>
      </c>
      <c r="F1793" t="s">
        <v>49</v>
      </c>
      <c r="G1793" t="s">
        <v>81</v>
      </c>
      <c r="H1793" t="s">
        <v>50</v>
      </c>
      <c r="I1793" t="s">
        <v>27</v>
      </c>
      <c r="J1793">
        <v>10.8</v>
      </c>
      <c r="K1793">
        <v>48</v>
      </c>
      <c r="L1793" t="s">
        <v>28</v>
      </c>
      <c r="M1793">
        <v>0</v>
      </c>
      <c r="N1793">
        <v>4.5</v>
      </c>
      <c r="O1793">
        <v>350</v>
      </c>
      <c r="P1793">
        <v>3780</v>
      </c>
      <c r="Q1793" t="s">
        <v>36</v>
      </c>
      <c r="R1793">
        <v>8</v>
      </c>
      <c r="S1793" t="s">
        <v>37</v>
      </c>
      <c r="T1793" t="s">
        <v>84</v>
      </c>
      <c r="U1793" t="str">
        <f>TRIM(CLEAN(tbl_Operations[[#This Row],[Location]]))</f>
        <v>Mumbai</v>
      </c>
      <c r="V1793" t="str">
        <f>TRIM(CLEAN(tbl_Operations[[#This Row],[Channel]]))</f>
        <v>Phone</v>
      </c>
      <c r="W1793" t="str">
        <f t="shared" si="135"/>
        <v>Data Correction</v>
      </c>
      <c r="X1793" t="str">
        <f t="shared" si="136"/>
        <v>Hr</v>
      </c>
      <c r="Y1793" t="str">
        <f t="shared" si="137"/>
        <v>Within SLA</v>
      </c>
      <c r="Z1793" t="str">
        <f t="shared" si="138"/>
        <v>Normal</v>
      </c>
      <c r="AA1793" t="str" cm="1">
        <f t="array" ref="AA1793">_xlfn.IFS(
J1793&lt;=K1793*0.5,"Excellent",
J1793&lt;=K1793,"Good",
J1793&lt;=K1793*1.5,"At Risk",
TRUE,"Critical"
)</f>
        <v>Excellent</v>
      </c>
      <c r="AB1793" t="str">
        <f t="shared" si="139"/>
        <v>No Rework</v>
      </c>
    </row>
    <row r="1794" spans="1:28" x14ac:dyDescent="0.3">
      <c r="A1794" t="s">
        <v>1876</v>
      </c>
      <c r="B1794" s="1">
        <v>45976</v>
      </c>
      <c r="C1794" t="s">
        <v>91</v>
      </c>
      <c r="D1794" t="s">
        <v>41</v>
      </c>
      <c r="E1794" t="s">
        <v>48</v>
      </c>
      <c r="F1794" t="s">
        <v>49</v>
      </c>
      <c r="G1794" t="s">
        <v>81</v>
      </c>
      <c r="H1794" t="s">
        <v>50</v>
      </c>
      <c r="I1794" t="s">
        <v>27</v>
      </c>
      <c r="J1794">
        <v>14.1</v>
      </c>
      <c r="K1794">
        <v>48</v>
      </c>
      <c r="L1794" t="s">
        <v>28</v>
      </c>
      <c r="M1794">
        <v>1</v>
      </c>
      <c r="N1794">
        <v>3.8</v>
      </c>
      <c r="O1794">
        <v>450</v>
      </c>
      <c r="P1794">
        <v>6345</v>
      </c>
      <c r="Q1794" t="s">
        <v>67</v>
      </c>
      <c r="R1794">
        <v>11</v>
      </c>
      <c r="S1794" t="s">
        <v>52</v>
      </c>
      <c r="T1794" t="s">
        <v>68</v>
      </c>
      <c r="U1794" t="str">
        <f>TRIM(CLEAN(tbl_Operations[[#This Row],[Location]]))</f>
        <v>Bengaluru</v>
      </c>
      <c r="V1794" t="str">
        <f>TRIM(CLEAN(tbl_Operations[[#This Row],[Channel]]))</f>
        <v>Phone</v>
      </c>
      <c r="W1794" t="str">
        <f t="shared" ref="W1794:W1857" si="140">TRIM(CLEAN(E1794))</f>
        <v>Compliance Request</v>
      </c>
      <c r="X1794" t="str">
        <f t="shared" ref="X1794:X1857" si="141">PROPER(TRIM(CLEAN(C1794)))</f>
        <v>Operations</v>
      </c>
      <c r="Y1794" t="str">
        <f t="shared" ref="Y1794:Y1857" si="142">IF(J1794&lt;=K1794,"Within SLA","SLA Breach")</f>
        <v>Within SLA</v>
      </c>
      <c r="Z1794" t="str">
        <f t="shared" ref="Z1794:Z1857" si="143">IF(AND(F1794="Critical",Y1793="SLA Breach"),"Critical Risk","Normal")</f>
        <v>Normal</v>
      </c>
      <c r="AA1794" t="str" cm="1">
        <f t="array" ref="AA1794">_xlfn.IFS(
J1794&lt;=K1794*0.5,"Excellent",
J1794&lt;=K1794,"Good",
J1794&lt;=K1794*1.5,"At Risk",
TRUE,"Critical"
)</f>
        <v>Excellent</v>
      </c>
      <c r="AB1794" t="str">
        <f t="shared" ref="AB1794:AB1857" si="144">IF(M1794&gt;0,"Reworked","No Rework")</f>
        <v>Reworked</v>
      </c>
    </row>
    <row r="1795" spans="1:28" x14ac:dyDescent="0.3">
      <c r="A1795" t="s">
        <v>1877</v>
      </c>
      <c r="B1795" s="1">
        <v>45888</v>
      </c>
      <c r="C1795" t="s">
        <v>21</v>
      </c>
      <c r="D1795" t="s">
        <v>34</v>
      </c>
      <c r="E1795" t="s">
        <v>56</v>
      </c>
      <c r="F1795" t="s">
        <v>24</v>
      </c>
      <c r="G1795" t="s">
        <v>42</v>
      </c>
      <c r="H1795" t="s">
        <v>26</v>
      </c>
      <c r="I1795" t="s">
        <v>27</v>
      </c>
      <c r="J1795">
        <v>14</v>
      </c>
      <c r="K1795">
        <v>24</v>
      </c>
      <c r="L1795" t="s">
        <v>28</v>
      </c>
      <c r="M1795">
        <v>0</v>
      </c>
      <c r="N1795">
        <v>5</v>
      </c>
      <c r="O1795">
        <v>450</v>
      </c>
      <c r="P1795">
        <v>6300</v>
      </c>
      <c r="Q1795" t="s">
        <v>36</v>
      </c>
      <c r="R1795">
        <v>8</v>
      </c>
      <c r="S1795" t="s">
        <v>37</v>
      </c>
      <c r="T1795" t="s">
        <v>38</v>
      </c>
      <c r="U1795" t="str">
        <f>TRIM(CLEAN(tbl_Operations[[#This Row],[Location]]))</f>
        <v>Mumbai</v>
      </c>
      <c r="V1795" t="str">
        <f>TRIM(CLEAN(tbl_Operations[[#This Row],[Channel]]))</f>
        <v>Portal</v>
      </c>
      <c r="W1795" t="str">
        <f t="shared" si="140"/>
        <v>Vendor Query</v>
      </c>
      <c r="X1795" t="str">
        <f t="shared" si="141"/>
        <v>Customer Support</v>
      </c>
      <c r="Y1795" t="str">
        <f t="shared" si="142"/>
        <v>Within SLA</v>
      </c>
      <c r="Z1795" t="str">
        <f t="shared" si="143"/>
        <v>Normal</v>
      </c>
      <c r="AA1795" t="str" cm="1">
        <f t="array" ref="AA1795">_xlfn.IFS(
J1795&lt;=K1795*0.5,"Excellent",
J1795&lt;=K1795,"Good",
J1795&lt;=K1795*1.5,"At Risk",
TRUE,"Critical"
)</f>
        <v>Good</v>
      </c>
      <c r="AB1795" t="str">
        <f t="shared" si="144"/>
        <v>No Rework</v>
      </c>
    </row>
    <row r="1796" spans="1:28" x14ac:dyDescent="0.3">
      <c r="A1796" t="s">
        <v>1878</v>
      </c>
      <c r="B1796" s="1">
        <v>45752</v>
      </c>
      <c r="C1796" t="s">
        <v>21</v>
      </c>
      <c r="D1796" t="s">
        <v>47</v>
      </c>
      <c r="E1796" t="s">
        <v>74</v>
      </c>
      <c r="F1796" t="s">
        <v>49</v>
      </c>
      <c r="G1796" t="s">
        <v>42</v>
      </c>
      <c r="H1796" t="s">
        <v>75</v>
      </c>
      <c r="I1796" t="s">
        <v>27</v>
      </c>
      <c r="J1796">
        <v>4.5999999999999996</v>
      </c>
      <c r="K1796">
        <v>48</v>
      </c>
      <c r="L1796" t="s">
        <v>28</v>
      </c>
      <c r="M1796">
        <v>0</v>
      </c>
      <c r="N1796">
        <v>4.7</v>
      </c>
      <c r="O1796">
        <v>320</v>
      </c>
      <c r="P1796">
        <v>1472</v>
      </c>
      <c r="Q1796" t="s">
        <v>89</v>
      </c>
      <c r="R1796">
        <v>4</v>
      </c>
      <c r="S1796" t="s">
        <v>30</v>
      </c>
      <c r="T1796" t="s">
        <v>68</v>
      </c>
      <c r="U1796" t="str">
        <f>TRIM(CLEAN(tbl_Operations[[#This Row],[Location]]))</f>
        <v>Gurugram</v>
      </c>
      <c r="V1796" t="str">
        <f>TRIM(CLEAN(tbl_Operations[[#This Row],[Channel]]))</f>
        <v>Portal</v>
      </c>
      <c r="W1796" t="str">
        <f t="shared" si="140"/>
        <v>System Issue</v>
      </c>
      <c r="X1796" t="str">
        <f t="shared" si="141"/>
        <v>Customer Support</v>
      </c>
      <c r="Y1796" t="str">
        <f t="shared" si="142"/>
        <v>Within SLA</v>
      </c>
      <c r="Z1796" t="str">
        <f t="shared" si="143"/>
        <v>Normal</v>
      </c>
      <c r="AA1796" t="str" cm="1">
        <f t="array" ref="AA1796">_xlfn.IFS(
J1796&lt;=K1796*0.5,"Excellent",
J1796&lt;=K1796,"Good",
J1796&lt;=K1796*1.5,"At Risk",
TRUE,"Critical"
)</f>
        <v>Excellent</v>
      </c>
      <c r="AB1796" t="str">
        <f t="shared" si="144"/>
        <v>No Rework</v>
      </c>
    </row>
    <row r="1797" spans="1:28" x14ac:dyDescent="0.3">
      <c r="A1797" t="s">
        <v>1879</v>
      </c>
      <c r="B1797" s="1">
        <v>45673</v>
      </c>
      <c r="C1797" t="s">
        <v>40</v>
      </c>
      <c r="D1797" t="s">
        <v>22</v>
      </c>
      <c r="E1797" t="s">
        <v>23</v>
      </c>
      <c r="F1797" t="s">
        <v>24</v>
      </c>
      <c r="G1797" t="s">
        <v>25</v>
      </c>
      <c r="H1797" t="s">
        <v>66</v>
      </c>
      <c r="I1797" t="s">
        <v>27</v>
      </c>
      <c r="J1797">
        <v>10.1</v>
      </c>
      <c r="K1797">
        <v>24</v>
      </c>
      <c r="L1797" t="s">
        <v>28</v>
      </c>
      <c r="M1797">
        <v>0</v>
      </c>
      <c r="N1797">
        <v>4.7</v>
      </c>
      <c r="O1797">
        <v>350</v>
      </c>
      <c r="P1797">
        <v>3535</v>
      </c>
      <c r="Q1797" t="s">
        <v>64</v>
      </c>
      <c r="R1797">
        <v>1</v>
      </c>
      <c r="S1797" t="s">
        <v>58</v>
      </c>
      <c r="T1797" t="s">
        <v>84</v>
      </c>
      <c r="U1797" t="str">
        <f>TRIM(CLEAN(tbl_Operations[[#This Row],[Location]]))</f>
        <v>Noida</v>
      </c>
      <c r="V1797" t="str">
        <f>TRIM(CLEAN(tbl_Operations[[#This Row],[Channel]]))</f>
        <v>Email</v>
      </c>
      <c r="W1797" t="str">
        <f t="shared" si="140"/>
        <v>Invoice Query</v>
      </c>
      <c r="X1797" t="str">
        <f t="shared" si="141"/>
        <v>Procurement</v>
      </c>
      <c r="Y1797" t="str">
        <f t="shared" si="142"/>
        <v>Within SLA</v>
      </c>
      <c r="Z1797" t="str">
        <f t="shared" si="143"/>
        <v>Normal</v>
      </c>
      <c r="AA1797" t="str" cm="1">
        <f t="array" ref="AA1797">_xlfn.IFS(
J1797&lt;=K1797*0.5,"Excellent",
J1797&lt;=K1797,"Good",
J1797&lt;=K1797*1.5,"At Risk",
TRUE,"Critical"
)</f>
        <v>Excellent</v>
      </c>
      <c r="AB1797" t="str">
        <f t="shared" si="144"/>
        <v>No Rework</v>
      </c>
    </row>
    <row r="1798" spans="1:28" x14ac:dyDescent="0.3">
      <c r="A1798" t="s">
        <v>1880</v>
      </c>
      <c r="B1798" s="1">
        <v>45685</v>
      </c>
      <c r="C1798" t="s">
        <v>77</v>
      </c>
      <c r="D1798" t="s">
        <v>47</v>
      </c>
      <c r="E1798" t="s">
        <v>92</v>
      </c>
      <c r="F1798" t="s">
        <v>49</v>
      </c>
      <c r="G1798" t="s">
        <v>42</v>
      </c>
      <c r="H1798" t="s">
        <v>43</v>
      </c>
      <c r="I1798" t="s">
        <v>88</v>
      </c>
      <c r="J1798">
        <v>26.7</v>
      </c>
      <c r="K1798">
        <v>48</v>
      </c>
      <c r="L1798" t="s">
        <v>28</v>
      </c>
      <c r="M1798">
        <v>1</v>
      </c>
      <c r="N1798">
        <v>3.6</v>
      </c>
      <c r="O1798">
        <v>280</v>
      </c>
      <c r="P1798">
        <v>7476</v>
      </c>
      <c r="Q1798" t="s">
        <v>64</v>
      </c>
      <c r="R1798">
        <v>1</v>
      </c>
      <c r="S1798" t="s">
        <v>58</v>
      </c>
      <c r="T1798" t="s">
        <v>38</v>
      </c>
      <c r="U1798" t="str">
        <f>TRIM(CLEAN(tbl_Operations[[#This Row],[Location]]))</f>
        <v>Gurugram</v>
      </c>
      <c r="V1798" t="str">
        <f>TRIM(CLEAN(tbl_Operations[[#This Row],[Channel]]))</f>
        <v>Portal</v>
      </c>
      <c r="W1798" t="str">
        <f t="shared" si="140"/>
        <v>Report Request</v>
      </c>
      <c r="X1798" t="str">
        <f t="shared" si="141"/>
        <v>Finance</v>
      </c>
      <c r="Y1798" t="str">
        <f t="shared" si="142"/>
        <v>Within SLA</v>
      </c>
      <c r="Z1798" t="str">
        <f t="shared" si="143"/>
        <v>Normal</v>
      </c>
      <c r="AA1798" t="str" cm="1">
        <f t="array" ref="AA1798">_xlfn.IFS(
J1798&lt;=K1798*0.5,"Excellent",
J1798&lt;=K1798,"Good",
J1798&lt;=K1798*1.5,"At Risk",
TRUE,"Critical"
)</f>
        <v>Good</v>
      </c>
      <c r="AB1798" t="str">
        <f t="shared" si="144"/>
        <v>Reworked</v>
      </c>
    </row>
    <row r="1799" spans="1:28" x14ac:dyDescent="0.3">
      <c r="A1799" t="s">
        <v>1881</v>
      </c>
      <c r="B1799" s="1">
        <v>46017</v>
      </c>
      <c r="C1799" t="s">
        <v>40</v>
      </c>
      <c r="D1799" t="s">
        <v>34</v>
      </c>
      <c r="E1799" t="s">
        <v>48</v>
      </c>
      <c r="F1799" t="s">
        <v>24</v>
      </c>
      <c r="G1799" t="s">
        <v>42</v>
      </c>
      <c r="H1799" t="s">
        <v>50</v>
      </c>
      <c r="I1799" t="s">
        <v>88</v>
      </c>
      <c r="J1799">
        <v>8.8000000000000007</v>
      </c>
      <c r="K1799">
        <v>24</v>
      </c>
      <c r="L1799" t="s">
        <v>28</v>
      </c>
      <c r="M1799">
        <v>1</v>
      </c>
      <c r="N1799">
        <v>4.2</v>
      </c>
      <c r="O1799">
        <v>350</v>
      </c>
      <c r="P1799">
        <v>3080</v>
      </c>
      <c r="Q1799" t="s">
        <v>71</v>
      </c>
      <c r="R1799">
        <v>12</v>
      </c>
      <c r="S1799" t="s">
        <v>52</v>
      </c>
      <c r="T1799" t="s">
        <v>45</v>
      </c>
      <c r="U1799" t="str">
        <f>TRIM(CLEAN(tbl_Operations[[#This Row],[Location]]))</f>
        <v>Mumbai</v>
      </c>
      <c r="V1799" t="str">
        <f>TRIM(CLEAN(tbl_Operations[[#This Row],[Channel]]))</f>
        <v>Portal</v>
      </c>
      <c r="W1799" t="str">
        <f t="shared" si="140"/>
        <v>Compliance Request</v>
      </c>
      <c r="X1799" t="str">
        <f t="shared" si="141"/>
        <v>Procurement</v>
      </c>
      <c r="Y1799" t="str">
        <f t="shared" si="142"/>
        <v>Within SLA</v>
      </c>
      <c r="Z1799" t="str">
        <f t="shared" si="143"/>
        <v>Normal</v>
      </c>
      <c r="AA1799" t="str" cm="1">
        <f t="array" ref="AA1799">_xlfn.IFS(
J1799&lt;=K1799*0.5,"Excellent",
J1799&lt;=K1799,"Good",
J1799&lt;=K1799*1.5,"At Risk",
TRUE,"Critical"
)</f>
        <v>Excellent</v>
      </c>
      <c r="AB1799" t="str">
        <f t="shared" si="144"/>
        <v>Reworked</v>
      </c>
    </row>
    <row r="1800" spans="1:28" x14ac:dyDescent="0.3">
      <c r="A1800" t="s">
        <v>1882</v>
      </c>
      <c r="B1800" s="1">
        <v>45908</v>
      </c>
      <c r="C1800" t="s">
        <v>54</v>
      </c>
      <c r="D1800" t="s">
        <v>60</v>
      </c>
      <c r="E1800" t="s">
        <v>74</v>
      </c>
      <c r="F1800" t="s">
        <v>24</v>
      </c>
      <c r="G1800" t="s">
        <v>25</v>
      </c>
      <c r="H1800" t="s">
        <v>66</v>
      </c>
      <c r="I1800" t="s">
        <v>27</v>
      </c>
      <c r="J1800">
        <v>3.2</v>
      </c>
      <c r="K1800">
        <v>24</v>
      </c>
      <c r="L1800" t="s">
        <v>28</v>
      </c>
      <c r="M1800">
        <v>0</v>
      </c>
      <c r="N1800">
        <v>5</v>
      </c>
      <c r="O1800">
        <v>450</v>
      </c>
      <c r="P1800">
        <v>1440</v>
      </c>
      <c r="Q1800" t="s">
        <v>83</v>
      </c>
      <c r="R1800">
        <v>9</v>
      </c>
      <c r="S1800" t="s">
        <v>37</v>
      </c>
      <c r="T1800" t="s">
        <v>31</v>
      </c>
      <c r="U1800" t="str">
        <f>TRIM(CLEAN(tbl_Operations[[#This Row],[Location]]))</f>
        <v>Pune</v>
      </c>
      <c r="V1800" t="str">
        <f>TRIM(CLEAN(tbl_Operations[[#This Row],[Channel]]))</f>
        <v>Email</v>
      </c>
      <c r="W1800" t="str">
        <f t="shared" si="140"/>
        <v>System Issue</v>
      </c>
      <c r="X1800" t="str">
        <f t="shared" si="141"/>
        <v>Hr</v>
      </c>
      <c r="Y1800" t="str">
        <f t="shared" si="142"/>
        <v>Within SLA</v>
      </c>
      <c r="Z1800" t="str">
        <f t="shared" si="143"/>
        <v>Normal</v>
      </c>
      <c r="AA1800" t="str" cm="1">
        <f t="array" ref="AA1800">_xlfn.IFS(
J1800&lt;=K1800*0.5,"Excellent",
J1800&lt;=K1800,"Good",
J1800&lt;=K1800*1.5,"At Risk",
TRUE,"Critical"
)</f>
        <v>Excellent</v>
      </c>
      <c r="AB1800" t="str">
        <f t="shared" si="144"/>
        <v>No Rework</v>
      </c>
    </row>
    <row r="1801" spans="1:28" x14ac:dyDescent="0.3">
      <c r="A1801" t="s">
        <v>1883</v>
      </c>
      <c r="B1801" s="1">
        <v>45807</v>
      </c>
      <c r="C1801" t="s">
        <v>95</v>
      </c>
      <c r="D1801" t="s">
        <v>55</v>
      </c>
      <c r="E1801" t="s">
        <v>23</v>
      </c>
      <c r="F1801" t="s">
        <v>49</v>
      </c>
      <c r="G1801" t="s">
        <v>25</v>
      </c>
      <c r="H1801" t="s">
        <v>43</v>
      </c>
      <c r="I1801" t="s">
        <v>27</v>
      </c>
      <c r="J1801">
        <v>7.2</v>
      </c>
      <c r="K1801">
        <v>48</v>
      </c>
      <c r="L1801" t="s">
        <v>28</v>
      </c>
      <c r="M1801">
        <v>0</v>
      </c>
      <c r="N1801">
        <v>4.8</v>
      </c>
      <c r="O1801">
        <v>320</v>
      </c>
      <c r="P1801">
        <v>2304</v>
      </c>
      <c r="Q1801" t="s">
        <v>44</v>
      </c>
      <c r="R1801">
        <v>5</v>
      </c>
      <c r="S1801" t="s">
        <v>30</v>
      </c>
      <c r="T1801" t="s">
        <v>45</v>
      </c>
      <c r="U1801" t="str">
        <f>TRIM(CLEAN(tbl_Operations[[#This Row],[Location]]))</f>
        <v>Hyderabad</v>
      </c>
      <c r="V1801" t="str">
        <f>TRIM(CLEAN(tbl_Operations[[#This Row],[Channel]]))</f>
        <v>Email</v>
      </c>
      <c r="W1801" t="str">
        <f t="shared" si="140"/>
        <v>Invoice Query</v>
      </c>
      <c r="X1801" t="str">
        <f t="shared" si="141"/>
        <v>Sales</v>
      </c>
      <c r="Y1801" t="str">
        <f t="shared" si="142"/>
        <v>Within SLA</v>
      </c>
      <c r="Z1801" t="str">
        <f t="shared" si="143"/>
        <v>Normal</v>
      </c>
      <c r="AA1801" t="str" cm="1">
        <f t="array" ref="AA1801">_xlfn.IFS(
J1801&lt;=K1801*0.5,"Excellent",
J1801&lt;=K1801,"Good",
J1801&lt;=K1801*1.5,"At Risk",
TRUE,"Critical"
)</f>
        <v>Excellent</v>
      </c>
      <c r="AB1801" t="str">
        <f t="shared" si="144"/>
        <v>No Rework</v>
      </c>
    </row>
    <row r="1802" spans="1:28" x14ac:dyDescent="0.3">
      <c r="A1802" t="s">
        <v>1884</v>
      </c>
      <c r="B1802" s="1">
        <v>45847</v>
      </c>
      <c r="C1802" t="s">
        <v>21</v>
      </c>
      <c r="D1802" t="s">
        <v>60</v>
      </c>
      <c r="E1802" t="s">
        <v>78</v>
      </c>
      <c r="F1802" t="s">
        <v>49</v>
      </c>
      <c r="G1802" t="s">
        <v>42</v>
      </c>
      <c r="H1802" t="s">
        <v>66</v>
      </c>
      <c r="I1802" t="s">
        <v>27</v>
      </c>
      <c r="J1802">
        <v>23.5</v>
      </c>
      <c r="K1802">
        <v>48</v>
      </c>
      <c r="L1802" t="s">
        <v>28</v>
      </c>
      <c r="M1802">
        <v>0</v>
      </c>
      <c r="N1802">
        <v>4</v>
      </c>
      <c r="O1802">
        <v>320</v>
      </c>
      <c r="P1802">
        <v>7520</v>
      </c>
      <c r="Q1802" t="s">
        <v>114</v>
      </c>
      <c r="R1802">
        <v>7</v>
      </c>
      <c r="S1802" t="s">
        <v>37</v>
      </c>
      <c r="T1802" t="s">
        <v>86</v>
      </c>
      <c r="U1802" t="str">
        <f>TRIM(CLEAN(tbl_Operations[[#This Row],[Location]]))</f>
        <v>Pune</v>
      </c>
      <c r="V1802" t="str">
        <f>TRIM(CLEAN(tbl_Operations[[#This Row],[Channel]]))</f>
        <v>Portal</v>
      </c>
      <c r="W1802" t="str">
        <f t="shared" si="140"/>
        <v>Access Request</v>
      </c>
      <c r="X1802" t="str">
        <f t="shared" si="141"/>
        <v>Customer Support</v>
      </c>
      <c r="Y1802" t="str">
        <f t="shared" si="142"/>
        <v>Within SLA</v>
      </c>
      <c r="Z1802" t="str">
        <f t="shared" si="143"/>
        <v>Normal</v>
      </c>
      <c r="AA1802" t="str" cm="1">
        <f t="array" ref="AA1802">_xlfn.IFS(
J1802&lt;=K1802*0.5,"Excellent",
J1802&lt;=K1802,"Good",
J1802&lt;=K1802*1.5,"At Risk",
TRUE,"Critical"
)</f>
        <v>Excellent</v>
      </c>
      <c r="AB1802" t="str">
        <f t="shared" si="144"/>
        <v>No Rework</v>
      </c>
    </row>
    <row r="1803" spans="1:28" x14ac:dyDescent="0.3">
      <c r="A1803" t="s">
        <v>1885</v>
      </c>
      <c r="B1803" s="1">
        <v>45916</v>
      </c>
      <c r="C1803" t="s">
        <v>77</v>
      </c>
      <c r="D1803" t="s">
        <v>34</v>
      </c>
      <c r="E1803" t="s">
        <v>23</v>
      </c>
      <c r="F1803" t="s">
        <v>24</v>
      </c>
      <c r="G1803" t="s">
        <v>42</v>
      </c>
      <c r="H1803" t="s">
        <v>26</v>
      </c>
      <c r="I1803" t="s">
        <v>27</v>
      </c>
      <c r="J1803">
        <v>7</v>
      </c>
      <c r="K1803">
        <v>24</v>
      </c>
      <c r="L1803" t="s">
        <v>28</v>
      </c>
      <c r="M1803">
        <v>0</v>
      </c>
      <c r="N1803">
        <v>4</v>
      </c>
      <c r="O1803">
        <v>280</v>
      </c>
      <c r="P1803">
        <v>1960</v>
      </c>
      <c r="Q1803" t="s">
        <v>83</v>
      </c>
      <c r="R1803">
        <v>9</v>
      </c>
      <c r="S1803" t="s">
        <v>37</v>
      </c>
      <c r="T1803" t="s">
        <v>38</v>
      </c>
      <c r="U1803" t="str">
        <f>TRIM(CLEAN(tbl_Operations[[#This Row],[Location]]))</f>
        <v>Mumbai</v>
      </c>
      <c r="V1803" t="str">
        <f>TRIM(CLEAN(tbl_Operations[[#This Row],[Channel]]))</f>
        <v>Portal</v>
      </c>
      <c r="W1803" t="str">
        <f t="shared" si="140"/>
        <v>Invoice Query</v>
      </c>
      <c r="X1803" t="str">
        <f t="shared" si="141"/>
        <v>Finance</v>
      </c>
      <c r="Y1803" t="str">
        <f t="shared" si="142"/>
        <v>Within SLA</v>
      </c>
      <c r="Z1803" t="str">
        <f t="shared" si="143"/>
        <v>Normal</v>
      </c>
      <c r="AA1803" t="str" cm="1">
        <f t="array" ref="AA1803">_xlfn.IFS(
J1803&lt;=K1803*0.5,"Excellent",
J1803&lt;=K1803,"Good",
J1803&lt;=K1803*1.5,"At Risk",
TRUE,"Critical"
)</f>
        <v>Excellent</v>
      </c>
      <c r="AB1803" t="str">
        <f t="shared" si="144"/>
        <v>No Rework</v>
      </c>
    </row>
    <row r="1804" spans="1:28" x14ac:dyDescent="0.3">
      <c r="A1804" t="s">
        <v>1886</v>
      </c>
      <c r="B1804" s="1">
        <v>45729</v>
      </c>
      <c r="C1804" t="s">
        <v>54</v>
      </c>
      <c r="D1804" t="s">
        <v>22</v>
      </c>
      <c r="E1804" t="s">
        <v>56</v>
      </c>
      <c r="F1804" t="s">
        <v>24</v>
      </c>
      <c r="G1804" t="s">
        <v>62</v>
      </c>
      <c r="H1804" t="s">
        <v>66</v>
      </c>
      <c r="I1804" t="s">
        <v>88</v>
      </c>
      <c r="J1804">
        <v>10.9</v>
      </c>
      <c r="K1804">
        <v>24</v>
      </c>
      <c r="L1804" t="s">
        <v>28</v>
      </c>
      <c r="M1804">
        <v>2</v>
      </c>
      <c r="N1804">
        <v>3.9</v>
      </c>
      <c r="O1804">
        <v>350</v>
      </c>
      <c r="P1804">
        <v>3815</v>
      </c>
      <c r="Q1804" t="s">
        <v>79</v>
      </c>
      <c r="R1804">
        <v>3</v>
      </c>
      <c r="S1804" t="s">
        <v>58</v>
      </c>
      <c r="T1804" t="s">
        <v>84</v>
      </c>
      <c r="U1804" t="str">
        <f>TRIM(CLEAN(tbl_Operations[[#This Row],[Location]]))</f>
        <v>Noida</v>
      </c>
      <c r="V1804" t="str">
        <f>TRIM(CLEAN(tbl_Operations[[#This Row],[Channel]]))</f>
        <v>Teams</v>
      </c>
      <c r="W1804" t="str">
        <f t="shared" si="140"/>
        <v>Vendor Query</v>
      </c>
      <c r="X1804" t="str">
        <f t="shared" si="141"/>
        <v>Hr</v>
      </c>
      <c r="Y1804" t="str">
        <f t="shared" si="142"/>
        <v>Within SLA</v>
      </c>
      <c r="Z1804" t="str">
        <f t="shared" si="143"/>
        <v>Normal</v>
      </c>
      <c r="AA1804" t="str" cm="1">
        <f t="array" ref="AA1804">_xlfn.IFS(
J1804&lt;=K1804*0.5,"Excellent",
J1804&lt;=K1804,"Good",
J1804&lt;=K1804*1.5,"At Risk",
TRUE,"Critical"
)</f>
        <v>Excellent</v>
      </c>
      <c r="AB1804" t="str">
        <f t="shared" si="144"/>
        <v>Reworked</v>
      </c>
    </row>
    <row r="1805" spans="1:28" x14ac:dyDescent="0.3">
      <c r="A1805" t="s">
        <v>1887</v>
      </c>
      <c r="B1805" s="1">
        <v>46009</v>
      </c>
      <c r="C1805" t="s">
        <v>54</v>
      </c>
      <c r="D1805" t="s">
        <v>73</v>
      </c>
      <c r="E1805" t="s">
        <v>74</v>
      </c>
      <c r="F1805" t="s">
        <v>49</v>
      </c>
      <c r="G1805" t="s">
        <v>25</v>
      </c>
      <c r="H1805" t="s">
        <v>75</v>
      </c>
      <c r="I1805" t="s">
        <v>27</v>
      </c>
      <c r="J1805">
        <v>9.5</v>
      </c>
      <c r="K1805">
        <v>48</v>
      </c>
      <c r="L1805" t="s">
        <v>28</v>
      </c>
      <c r="M1805">
        <v>0</v>
      </c>
      <c r="N1805">
        <v>4.5</v>
      </c>
      <c r="O1805">
        <v>320</v>
      </c>
      <c r="P1805">
        <v>3040</v>
      </c>
      <c r="Q1805" t="s">
        <v>71</v>
      </c>
      <c r="R1805">
        <v>12</v>
      </c>
      <c r="S1805" t="s">
        <v>52</v>
      </c>
      <c r="T1805" t="s">
        <v>84</v>
      </c>
      <c r="U1805" t="str">
        <f>TRIM(CLEAN(tbl_Operations[[#This Row],[Location]]))</f>
        <v>Chennai</v>
      </c>
      <c r="V1805" t="str">
        <f>TRIM(CLEAN(tbl_Operations[[#This Row],[Channel]]))</f>
        <v>Email</v>
      </c>
      <c r="W1805" t="str">
        <f t="shared" si="140"/>
        <v>System Issue</v>
      </c>
      <c r="X1805" t="str">
        <f t="shared" si="141"/>
        <v>Hr</v>
      </c>
      <c r="Y1805" t="str">
        <f t="shared" si="142"/>
        <v>Within SLA</v>
      </c>
      <c r="Z1805" t="str">
        <f t="shared" si="143"/>
        <v>Normal</v>
      </c>
      <c r="AA1805" t="str" cm="1">
        <f t="array" ref="AA1805">_xlfn.IFS(
J1805&lt;=K1805*0.5,"Excellent",
J1805&lt;=K1805,"Good",
J1805&lt;=K1805*1.5,"At Risk",
TRUE,"Critical"
)</f>
        <v>Excellent</v>
      </c>
      <c r="AB1805" t="str">
        <f t="shared" si="144"/>
        <v>No Rework</v>
      </c>
    </row>
    <row r="1806" spans="1:28" x14ac:dyDescent="0.3">
      <c r="A1806" t="s">
        <v>1888</v>
      </c>
      <c r="B1806" s="1">
        <v>45848</v>
      </c>
      <c r="C1806" t="s">
        <v>95</v>
      </c>
      <c r="D1806" t="s">
        <v>34</v>
      </c>
      <c r="E1806" t="s">
        <v>23</v>
      </c>
      <c r="F1806" t="s">
        <v>24</v>
      </c>
      <c r="G1806" t="s">
        <v>62</v>
      </c>
      <c r="H1806" t="s">
        <v>50</v>
      </c>
      <c r="I1806" t="s">
        <v>27</v>
      </c>
      <c r="J1806">
        <v>2.8</v>
      </c>
      <c r="K1806">
        <v>24</v>
      </c>
      <c r="L1806" t="s">
        <v>28</v>
      </c>
      <c r="M1806">
        <v>0</v>
      </c>
      <c r="N1806">
        <v>4.9000000000000004</v>
      </c>
      <c r="O1806">
        <v>450</v>
      </c>
      <c r="P1806">
        <v>1260</v>
      </c>
      <c r="Q1806" t="s">
        <v>114</v>
      </c>
      <c r="R1806">
        <v>7</v>
      </c>
      <c r="S1806" t="s">
        <v>37</v>
      </c>
      <c r="T1806" t="s">
        <v>84</v>
      </c>
      <c r="U1806" t="str">
        <f>TRIM(CLEAN(tbl_Operations[[#This Row],[Location]]))</f>
        <v>Mumbai</v>
      </c>
      <c r="V1806" t="str">
        <f>TRIM(CLEAN(tbl_Operations[[#This Row],[Channel]]))</f>
        <v>Teams</v>
      </c>
      <c r="W1806" t="str">
        <f t="shared" si="140"/>
        <v>Invoice Query</v>
      </c>
      <c r="X1806" t="str">
        <f t="shared" si="141"/>
        <v>Sales</v>
      </c>
      <c r="Y1806" t="str">
        <f t="shared" si="142"/>
        <v>Within SLA</v>
      </c>
      <c r="Z1806" t="str">
        <f t="shared" si="143"/>
        <v>Normal</v>
      </c>
      <c r="AA1806" t="str" cm="1">
        <f t="array" ref="AA1806">_xlfn.IFS(
J1806&lt;=K1806*0.5,"Excellent",
J1806&lt;=K1806,"Good",
J1806&lt;=K1806*1.5,"At Risk",
TRUE,"Critical"
)</f>
        <v>Excellent</v>
      </c>
      <c r="AB1806" t="str">
        <f t="shared" si="144"/>
        <v>No Rework</v>
      </c>
    </row>
    <row r="1807" spans="1:28" x14ac:dyDescent="0.3">
      <c r="A1807" t="s">
        <v>1889</v>
      </c>
      <c r="B1807" s="1">
        <v>45878</v>
      </c>
      <c r="C1807" t="s">
        <v>91</v>
      </c>
      <c r="D1807" t="s">
        <v>47</v>
      </c>
      <c r="E1807" t="s">
        <v>70</v>
      </c>
      <c r="F1807" t="s">
        <v>61</v>
      </c>
      <c r="G1807" t="s">
        <v>42</v>
      </c>
      <c r="H1807" t="s">
        <v>75</v>
      </c>
      <c r="I1807" t="s">
        <v>88</v>
      </c>
      <c r="J1807">
        <v>27.4</v>
      </c>
      <c r="K1807">
        <v>12</v>
      </c>
      <c r="L1807" t="s">
        <v>63</v>
      </c>
      <c r="M1807">
        <v>2</v>
      </c>
      <c r="N1807">
        <v>4.3</v>
      </c>
      <c r="O1807">
        <v>450</v>
      </c>
      <c r="P1807">
        <v>12330</v>
      </c>
      <c r="Q1807" t="s">
        <v>36</v>
      </c>
      <c r="R1807">
        <v>8</v>
      </c>
      <c r="S1807" t="s">
        <v>37</v>
      </c>
      <c r="T1807" t="s">
        <v>68</v>
      </c>
      <c r="U1807" t="str">
        <f>TRIM(CLEAN(tbl_Operations[[#This Row],[Location]]))</f>
        <v>Gurugram</v>
      </c>
      <c r="V1807" t="str">
        <f>TRIM(CLEAN(tbl_Operations[[#This Row],[Channel]]))</f>
        <v>Portal</v>
      </c>
      <c r="W1807" t="str">
        <f t="shared" si="140"/>
        <v>Data Correction</v>
      </c>
      <c r="X1807" t="str">
        <f t="shared" si="141"/>
        <v>Operations</v>
      </c>
      <c r="Y1807" t="str">
        <f t="shared" si="142"/>
        <v>SLA Breach</v>
      </c>
      <c r="Z1807" t="str">
        <f t="shared" si="143"/>
        <v>Normal</v>
      </c>
      <c r="AA1807" t="str" cm="1">
        <f t="array" ref="AA1807">_xlfn.IFS(
J1807&lt;=K1807*0.5,"Excellent",
J1807&lt;=K1807,"Good",
J1807&lt;=K1807*1.5,"At Risk",
TRUE,"Critical"
)</f>
        <v>Critical</v>
      </c>
      <c r="AB1807" t="str">
        <f t="shared" si="144"/>
        <v>Reworked</v>
      </c>
    </row>
    <row r="1808" spans="1:28" x14ac:dyDescent="0.3">
      <c r="A1808" t="s">
        <v>1890</v>
      </c>
      <c r="B1808" s="1">
        <v>45808</v>
      </c>
      <c r="C1808" t="s">
        <v>21</v>
      </c>
      <c r="D1808" t="s">
        <v>47</v>
      </c>
      <c r="E1808" t="s">
        <v>74</v>
      </c>
      <c r="F1808" t="s">
        <v>61</v>
      </c>
      <c r="G1808" t="s">
        <v>25</v>
      </c>
      <c r="H1808" t="s">
        <v>75</v>
      </c>
      <c r="I1808" t="s">
        <v>27</v>
      </c>
      <c r="J1808">
        <v>20.100000000000001</v>
      </c>
      <c r="K1808">
        <v>12</v>
      </c>
      <c r="L1808" t="s">
        <v>63</v>
      </c>
      <c r="M1808">
        <v>1</v>
      </c>
      <c r="N1808">
        <v>3.4</v>
      </c>
      <c r="O1808">
        <v>320</v>
      </c>
      <c r="P1808">
        <v>6432</v>
      </c>
      <c r="Q1808" t="s">
        <v>44</v>
      </c>
      <c r="R1808">
        <v>5</v>
      </c>
      <c r="S1808" t="s">
        <v>30</v>
      </c>
      <c r="T1808" t="s">
        <v>68</v>
      </c>
      <c r="U1808" t="str">
        <f>TRIM(CLEAN(tbl_Operations[[#This Row],[Location]]))</f>
        <v>Gurugram</v>
      </c>
      <c r="V1808" t="str">
        <f>TRIM(CLEAN(tbl_Operations[[#This Row],[Channel]]))</f>
        <v>Email</v>
      </c>
      <c r="W1808" t="str">
        <f t="shared" si="140"/>
        <v>System Issue</v>
      </c>
      <c r="X1808" t="str">
        <f t="shared" si="141"/>
        <v>Customer Support</v>
      </c>
      <c r="Y1808" t="str">
        <f t="shared" si="142"/>
        <v>SLA Breach</v>
      </c>
      <c r="Z1808" t="str">
        <f t="shared" si="143"/>
        <v>Normal</v>
      </c>
      <c r="AA1808" t="str" cm="1">
        <f t="array" ref="AA1808">_xlfn.IFS(
J1808&lt;=K1808*0.5,"Excellent",
J1808&lt;=K1808,"Good",
J1808&lt;=K1808*1.5,"At Risk",
TRUE,"Critical"
)</f>
        <v>Critical</v>
      </c>
      <c r="AB1808" t="str">
        <f t="shared" si="144"/>
        <v>Reworked</v>
      </c>
    </row>
    <row r="1809" spans="1:28" x14ac:dyDescent="0.3">
      <c r="A1809" t="s">
        <v>1891</v>
      </c>
      <c r="B1809" s="1">
        <v>45817</v>
      </c>
      <c r="C1809" t="s">
        <v>33</v>
      </c>
      <c r="D1809" t="s">
        <v>41</v>
      </c>
      <c r="E1809" t="s">
        <v>56</v>
      </c>
      <c r="F1809" t="s">
        <v>24</v>
      </c>
      <c r="G1809" t="s">
        <v>81</v>
      </c>
      <c r="H1809" t="s">
        <v>50</v>
      </c>
      <c r="I1809" t="s">
        <v>27</v>
      </c>
      <c r="J1809">
        <v>16</v>
      </c>
      <c r="K1809">
        <v>24</v>
      </c>
      <c r="L1809" t="s">
        <v>28</v>
      </c>
      <c r="M1809">
        <v>1</v>
      </c>
      <c r="N1809">
        <v>4.3</v>
      </c>
      <c r="O1809">
        <v>280</v>
      </c>
      <c r="P1809">
        <v>4480</v>
      </c>
      <c r="Q1809" t="s">
        <v>29</v>
      </c>
      <c r="R1809">
        <v>6</v>
      </c>
      <c r="S1809" t="s">
        <v>30</v>
      </c>
      <c r="T1809" t="s">
        <v>31</v>
      </c>
      <c r="U1809" t="str">
        <f>TRIM(CLEAN(tbl_Operations[[#This Row],[Location]]))</f>
        <v>Bengaluru</v>
      </c>
      <c r="V1809" t="str">
        <f>TRIM(CLEAN(tbl_Operations[[#This Row],[Channel]]))</f>
        <v>Phone</v>
      </c>
      <c r="W1809" t="str">
        <f t="shared" si="140"/>
        <v>Vendor Query</v>
      </c>
      <c r="X1809" t="str">
        <f t="shared" si="141"/>
        <v>It</v>
      </c>
      <c r="Y1809" t="str">
        <f t="shared" si="142"/>
        <v>Within SLA</v>
      </c>
      <c r="Z1809" t="str">
        <f t="shared" si="143"/>
        <v>Normal</v>
      </c>
      <c r="AA1809" t="str" cm="1">
        <f t="array" ref="AA1809">_xlfn.IFS(
J1809&lt;=K1809*0.5,"Excellent",
J1809&lt;=K1809,"Good",
J1809&lt;=K1809*1.5,"At Risk",
TRUE,"Critical"
)</f>
        <v>Good</v>
      </c>
      <c r="AB1809" t="str">
        <f t="shared" si="144"/>
        <v>Reworked</v>
      </c>
    </row>
    <row r="1810" spans="1:28" x14ac:dyDescent="0.3">
      <c r="A1810" t="s">
        <v>1892</v>
      </c>
      <c r="B1810" s="1">
        <v>45685</v>
      </c>
      <c r="C1810" t="s">
        <v>54</v>
      </c>
      <c r="D1810" t="s">
        <v>41</v>
      </c>
      <c r="E1810" t="s">
        <v>78</v>
      </c>
      <c r="F1810" t="s">
        <v>49</v>
      </c>
      <c r="G1810" t="s">
        <v>25</v>
      </c>
      <c r="H1810" t="s">
        <v>43</v>
      </c>
      <c r="I1810" t="s">
        <v>27</v>
      </c>
      <c r="J1810">
        <v>6.6</v>
      </c>
      <c r="K1810">
        <v>48</v>
      </c>
      <c r="L1810" t="s">
        <v>28</v>
      </c>
      <c r="M1810">
        <v>1</v>
      </c>
      <c r="N1810">
        <v>5</v>
      </c>
      <c r="O1810">
        <v>320</v>
      </c>
      <c r="P1810">
        <v>2112</v>
      </c>
      <c r="Q1810" t="s">
        <v>64</v>
      </c>
      <c r="R1810">
        <v>1</v>
      </c>
      <c r="S1810" t="s">
        <v>58</v>
      </c>
      <c r="T1810" t="s">
        <v>38</v>
      </c>
      <c r="U1810" t="str">
        <f>TRIM(CLEAN(tbl_Operations[[#This Row],[Location]]))</f>
        <v>Bengaluru</v>
      </c>
      <c r="V1810" t="str">
        <f>TRIM(CLEAN(tbl_Operations[[#This Row],[Channel]]))</f>
        <v>Email</v>
      </c>
      <c r="W1810" t="str">
        <f t="shared" si="140"/>
        <v>Access Request</v>
      </c>
      <c r="X1810" t="str">
        <f t="shared" si="141"/>
        <v>Hr</v>
      </c>
      <c r="Y1810" t="str">
        <f t="shared" si="142"/>
        <v>Within SLA</v>
      </c>
      <c r="Z1810" t="str">
        <f t="shared" si="143"/>
        <v>Normal</v>
      </c>
      <c r="AA1810" t="str" cm="1">
        <f t="array" ref="AA1810">_xlfn.IFS(
J1810&lt;=K1810*0.5,"Excellent",
J1810&lt;=K1810,"Good",
J1810&lt;=K1810*1.5,"At Risk",
TRUE,"Critical"
)</f>
        <v>Excellent</v>
      </c>
      <c r="AB1810" t="str">
        <f t="shared" si="144"/>
        <v>Reworked</v>
      </c>
    </row>
    <row r="1811" spans="1:28" x14ac:dyDescent="0.3">
      <c r="A1811" t="s">
        <v>1893</v>
      </c>
      <c r="B1811" s="1">
        <v>45859</v>
      </c>
      <c r="C1811" t="s">
        <v>54</v>
      </c>
      <c r="D1811" t="s">
        <v>60</v>
      </c>
      <c r="E1811" t="s">
        <v>56</v>
      </c>
      <c r="F1811" t="s">
        <v>146</v>
      </c>
      <c r="G1811" t="s">
        <v>42</v>
      </c>
      <c r="H1811" t="s">
        <v>66</v>
      </c>
      <c r="I1811" t="s">
        <v>27</v>
      </c>
      <c r="J1811">
        <v>5.9</v>
      </c>
      <c r="K1811">
        <v>4</v>
      </c>
      <c r="L1811" t="s">
        <v>63</v>
      </c>
      <c r="M1811">
        <v>0</v>
      </c>
      <c r="N1811">
        <v>4.4000000000000004</v>
      </c>
      <c r="O1811">
        <v>280</v>
      </c>
      <c r="P1811">
        <v>1652</v>
      </c>
      <c r="Q1811" t="s">
        <v>114</v>
      </c>
      <c r="R1811">
        <v>7</v>
      </c>
      <c r="S1811" t="s">
        <v>37</v>
      </c>
      <c r="T1811" t="s">
        <v>31</v>
      </c>
      <c r="U1811" t="str">
        <f>TRIM(CLEAN(tbl_Operations[[#This Row],[Location]]))</f>
        <v>Pune</v>
      </c>
      <c r="V1811" t="str">
        <f>TRIM(CLEAN(tbl_Operations[[#This Row],[Channel]]))</f>
        <v>Portal</v>
      </c>
      <c r="W1811" t="str">
        <f t="shared" si="140"/>
        <v>Vendor Query</v>
      </c>
      <c r="X1811" t="str">
        <f t="shared" si="141"/>
        <v>Hr</v>
      </c>
      <c r="Y1811" t="str">
        <f t="shared" si="142"/>
        <v>SLA Breach</v>
      </c>
      <c r="Z1811" t="str">
        <f t="shared" si="143"/>
        <v>Normal</v>
      </c>
      <c r="AA1811" t="str" cm="1">
        <f t="array" ref="AA1811">_xlfn.IFS(
J1811&lt;=K1811*0.5,"Excellent",
J1811&lt;=K1811,"Good",
J1811&lt;=K1811*1.5,"At Risk",
TRUE,"Critical"
)</f>
        <v>At Risk</v>
      </c>
      <c r="AB1811" t="str">
        <f t="shared" si="144"/>
        <v>No Rework</v>
      </c>
    </row>
    <row r="1812" spans="1:28" x14ac:dyDescent="0.3">
      <c r="A1812" t="s">
        <v>1894</v>
      </c>
      <c r="B1812" s="1">
        <v>45718</v>
      </c>
      <c r="C1812" t="s">
        <v>91</v>
      </c>
      <c r="D1812" t="s">
        <v>60</v>
      </c>
      <c r="E1812" t="s">
        <v>74</v>
      </c>
      <c r="F1812" t="s">
        <v>24</v>
      </c>
      <c r="G1812" t="s">
        <v>42</v>
      </c>
      <c r="H1812" t="s">
        <v>75</v>
      </c>
      <c r="I1812" t="s">
        <v>27</v>
      </c>
      <c r="J1812">
        <v>10</v>
      </c>
      <c r="K1812">
        <v>24</v>
      </c>
      <c r="L1812" t="s">
        <v>28</v>
      </c>
      <c r="M1812">
        <v>0</v>
      </c>
      <c r="N1812">
        <v>4.4000000000000004</v>
      </c>
      <c r="O1812">
        <v>400</v>
      </c>
      <c r="P1812">
        <v>4000</v>
      </c>
      <c r="Q1812" t="s">
        <v>79</v>
      </c>
      <c r="R1812">
        <v>3</v>
      </c>
      <c r="S1812" t="s">
        <v>58</v>
      </c>
      <c r="T1812" t="s">
        <v>102</v>
      </c>
      <c r="U1812" t="str">
        <f>TRIM(CLEAN(tbl_Operations[[#This Row],[Location]]))</f>
        <v>Pune</v>
      </c>
      <c r="V1812" t="str">
        <f>TRIM(CLEAN(tbl_Operations[[#This Row],[Channel]]))</f>
        <v>Portal</v>
      </c>
      <c r="W1812" t="str">
        <f t="shared" si="140"/>
        <v>System Issue</v>
      </c>
      <c r="X1812" t="str">
        <f t="shared" si="141"/>
        <v>Operations</v>
      </c>
      <c r="Y1812" t="str">
        <f t="shared" si="142"/>
        <v>Within SLA</v>
      </c>
      <c r="Z1812" t="str">
        <f t="shared" si="143"/>
        <v>Normal</v>
      </c>
      <c r="AA1812" t="str" cm="1">
        <f t="array" ref="AA1812">_xlfn.IFS(
J1812&lt;=K1812*0.5,"Excellent",
J1812&lt;=K1812,"Good",
J1812&lt;=K1812*1.5,"At Risk",
TRUE,"Critical"
)</f>
        <v>Excellent</v>
      </c>
      <c r="AB1812" t="str">
        <f t="shared" si="144"/>
        <v>No Rework</v>
      </c>
    </row>
    <row r="1813" spans="1:28" x14ac:dyDescent="0.3">
      <c r="A1813" t="s">
        <v>1895</v>
      </c>
      <c r="B1813" s="1">
        <v>45775</v>
      </c>
      <c r="C1813" t="s">
        <v>91</v>
      </c>
      <c r="D1813" t="s">
        <v>73</v>
      </c>
      <c r="E1813" t="s">
        <v>56</v>
      </c>
      <c r="F1813" t="s">
        <v>49</v>
      </c>
      <c r="G1813" t="s">
        <v>81</v>
      </c>
      <c r="H1813" t="s">
        <v>43</v>
      </c>
      <c r="I1813" t="s">
        <v>27</v>
      </c>
      <c r="J1813">
        <v>6.2</v>
      </c>
      <c r="K1813">
        <v>48</v>
      </c>
      <c r="L1813" t="s">
        <v>28</v>
      </c>
      <c r="M1813">
        <v>0</v>
      </c>
      <c r="N1813">
        <v>5</v>
      </c>
      <c r="O1813">
        <v>400</v>
      </c>
      <c r="P1813">
        <v>2480</v>
      </c>
      <c r="Q1813" t="s">
        <v>89</v>
      </c>
      <c r="R1813">
        <v>4</v>
      </c>
      <c r="S1813" t="s">
        <v>30</v>
      </c>
      <c r="T1813" t="s">
        <v>31</v>
      </c>
      <c r="U1813" t="str">
        <f>TRIM(CLEAN(tbl_Operations[[#This Row],[Location]]))</f>
        <v>Chennai</v>
      </c>
      <c r="V1813" t="str">
        <f>TRIM(CLEAN(tbl_Operations[[#This Row],[Channel]]))</f>
        <v>Phone</v>
      </c>
      <c r="W1813" t="str">
        <f t="shared" si="140"/>
        <v>Vendor Query</v>
      </c>
      <c r="X1813" t="str">
        <f t="shared" si="141"/>
        <v>Operations</v>
      </c>
      <c r="Y1813" t="str">
        <f t="shared" si="142"/>
        <v>Within SLA</v>
      </c>
      <c r="Z1813" t="str">
        <f t="shared" si="143"/>
        <v>Normal</v>
      </c>
      <c r="AA1813" t="str" cm="1">
        <f t="array" ref="AA1813">_xlfn.IFS(
J1813&lt;=K1813*0.5,"Excellent",
J1813&lt;=K1813,"Good",
J1813&lt;=K1813*1.5,"At Risk",
TRUE,"Critical"
)</f>
        <v>Excellent</v>
      </c>
      <c r="AB1813" t="str">
        <f t="shared" si="144"/>
        <v>No Rework</v>
      </c>
    </row>
    <row r="1814" spans="1:28" x14ac:dyDescent="0.3">
      <c r="A1814" t="s">
        <v>1896</v>
      </c>
      <c r="B1814" s="1">
        <v>45960</v>
      </c>
      <c r="C1814" t="s">
        <v>54</v>
      </c>
      <c r="D1814" t="s">
        <v>5094</v>
      </c>
      <c r="E1814" t="s">
        <v>70</v>
      </c>
      <c r="F1814" t="s">
        <v>24</v>
      </c>
      <c r="G1814" t="s">
        <v>62</v>
      </c>
      <c r="H1814" t="s">
        <v>66</v>
      </c>
      <c r="I1814" t="s">
        <v>88</v>
      </c>
      <c r="J1814">
        <v>15.3</v>
      </c>
      <c r="K1814">
        <v>24</v>
      </c>
      <c r="L1814" t="s">
        <v>28</v>
      </c>
      <c r="M1814">
        <v>1</v>
      </c>
      <c r="N1814">
        <v>4.4000000000000004</v>
      </c>
      <c r="O1814">
        <v>320</v>
      </c>
      <c r="P1814">
        <v>4896</v>
      </c>
      <c r="Q1814" t="s">
        <v>51</v>
      </c>
      <c r="R1814">
        <v>10</v>
      </c>
      <c r="S1814" t="s">
        <v>52</v>
      </c>
      <c r="T1814" t="s">
        <v>84</v>
      </c>
      <c r="U1814" t="str">
        <f>TRIM(CLEAN(tbl_Operations[[#This Row],[Location]]))</f>
        <v>Unknown</v>
      </c>
      <c r="V1814" t="str">
        <f>TRIM(CLEAN(tbl_Operations[[#This Row],[Channel]]))</f>
        <v>Teams</v>
      </c>
      <c r="W1814" t="str">
        <f t="shared" si="140"/>
        <v>Data Correction</v>
      </c>
      <c r="X1814" t="str">
        <f t="shared" si="141"/>
        <v>Hr</v>
      </c>
      <c r="Y1814" t="str">
        <f t="shared" si="142"/>
        <v>Within SLA</v>
      </c>
      <c r="Z1814" t="str">
        <f t="shared" si="143"/>
        <v>Normal</v>
      </c>
      <c r="AA1814" t="str" cm="1">
        <f t="array" ref="AA1814">_xlfn.IFS(
J1814&lt;=K1814*0.5,"Excellent",
J1814&lt;=K1814,"Good",
J1814&lt;=K1814*1.5,"At Risk",
TRUE,"Critical"
)</f>
        <v>Good</v>
      </c>
      <c r="AB1814" t="str">
        <f t="shared" si="144"/>
        <v>Reworked</v>
      </c>
    </row>
    <row r="1815" spans="1:28" x14ac:dyDescent="0.3">
      <c r="A1815" t="s">
        <v>1897</v>
      </c>
      <c r="B1815" s="1">
        <v>45950</v>
      </c>
      <c r="C1815" t="s">
        <v>40</v>
      </c>
      <c r="D1815" t="s">
        <v>47</v>
      </c>
      <c r="E1815" t="s">
        <v>70</v>
      </c>
      <c r="F1815" t="s">
        <v>24</v>
      </c>
      <c r="G1815" t="s">
        <v>25</v>
      </c>
      <c r="H1815" t="s">
        <v>43</v>
      </c>
      <c r="I1815" t="s">
        <v>27</v>
      </c>
      <c r="J1815">
        <v>14.3</v>
      </c>
      <c r="K1815">
        <v>24</v>
      </c>
      <c r="L1815" t="s">
        <v>28</v>
      </c>
      <c r="M1815">
        <v>0</v>
      </c>
      <c r="N1815">
        <v>4.5</v>
      </c>
      <c r="O1815">
        <v>320</v>
      </c>
      <c r="P1815">
        <v>4576</v>
      </c>
      <c r="Q1815" t="s">
        <v>51</v>
      </c>
      <c r="R1815">
        <v>10</v>
      </c>
      <c r="S1815" t="s">
        <v>52</v>
      </c>
      <c r="T1815" t="s">
        <v>31</v>
      </c>
      <c r="U1815" t="str">
        <f>TRIM(CLEAN(tbl_Operations[[#This Row],[Location]]))</f>
        <v>Gurugram</v>
      </c>
      <c r="V1815" t="str">
        <f>TRIM(CLEAN(tbl_Operations[[#This Row],[Channel]]))</f>
        <v>Email</v>
      </c>
      <c r="W1815" t="str">
        <f t="shared" si="140"/>
        <v>Data Correction</v>
      </c>
      <c r="X1815" t="str">
        <f t="shared" si="141"/>
        <v>Procurement</v>
      </c>
      <c r="Y1815" t="str">
        <f t="shared" si="142"/>
        <v>Within SLA</v>
      </c>
      <c r="Z1815" t="str">
        <f t="shared" si="143"/>
        <v>Normal</v>
      </c>
      <c r="AA1815" t="str" cm="1">
        <f t="array" ref="AA1815">_xlfn.IFS(
J1815&lt;=K1815*0.5,"Excellent",
J1815&lt;=K1815,"Good",
J1815&lt;=K1815*1.5,"At Risk",
TRUE,"Critical"
)</f>
        <v>Good</v>
      </c>
      <c r="AB1815" t="str">
        <f t="shared" si="144"/>
        <v>No Rework</v>
      </c>
    </row>
    <row r="1816" spans="1:28" x14ac:dyDescent="0.3">
      <c r="A1816" t="s">
        <v>1898</v>
      </c>
      <c r="B1816" s="1">
        <v>46017</v>
      </c>
      <c r="C1816" t="s">
        <v>21</v>
      </c>
      <c r="D1816" t="s">
        <v>60</v>
      </c>
      <c r="E1816" t="s">
        <v>56</v>
      </c>
      <c r="F1816" t="s">
        <v>49</v>
      </c>
      <c r="G1816" t="s">
        <v>25</v>
      </c>
      <c r="H1816" t="s">
        <v>43</v>
      </c>
      <c r="I1816" t="s">
        <v>27</v>
      </c>
      <c r="J1816">
        <v>13.4</v>
      </c>
      <c r="K1816">
        <v>48</v>
      </c>
      <c r="L1816" t="s">
        <v>28</v>
      </c>
      <c r="M1816">
        <v>1</v>
      </c>
      <c r="N1816">
        <v>5</v>
      </c>
      <c r="O1816">
        <v>320</v>
      </c>
      <c r="P1816">
        <v>4288</v>
      </c>
      <c r="Q1816" t="s">
        <v>71</v>
      </c>
      <c r="R1816">
        <v>12</v>
      </c>
      <c r="S1816" t="s">
        <v>52</v>
      </c>
      <c r="T1816" t="s">
        <v>45</v>
      </c>
      <c r="U1816" t="str">
        <f>TRIM(CLEAN(tbl_Operations[[#This Row],[Location]]))</f>
        <v>Pune</v>
      </c>
      <c r="V1816" t="str">
        <f>TRIM(CLEAN(tbl_Operations[[#This Row],[Channel]]))</f>
        <v>Email</v>
      </c>
      <c r="W1816" t="str">
        <f t="shared" si="140"/>
        <v>Vendor Query</v>
      </c>
      <c r="X1816" t="str">
        <f t="shared" si="141"/>
        <v>Customer Support</v>
      </c>
      <c r="Y1816" t="str">
        <f t="shared" si="142"/>
        <v>Within SLA</v>
      </c>
      <c r="Z1816" t="str">
        <f t="shared" si="143"/>
        <v>Normal</v>
      </c>
      <c r="AA1816" t="str" cm="1">
        <f t="array" ref="AA1816">_xlfn.IFS(
J1816&lt;=K1816*0.5,"Excellent",
J1816&lt;=K1816,"Good",
J1816&lt;=K1816*1.5,"At Risk",
TRUE,"Critical"
)</f>
        <v>Excellent</v>
      </c>
      <c r="AB1816" t="str">
        <f t="shared" si="144"/>
        <v>Reworked</v>
      </c>
    </row>
    <row r="1817" spans="1:28" x14ac:dyDescent="0.3">
      <c r="A1817" t="s">
        <v>1899</v>
      </c>
      <c r="B1817" s="1">
        <v>45997</v>
      </c>
      <c r="C1817" t="s">
        <v>40</v>
      </c>
      <c r="D1817" t="s">
        <v>47</v>
      </c>
      <c r="E1817" t="s">
        <v>48</v>
      </c>
      <c r="F1817" t="s">
        <v>61</v>
      </c>
      <c r="G1817" t="s">
        <v>42</v>
      </c>
      <c r="H1817" t="s">
        <v>66</v>
      </c>
      <c r="I1817" t="s">
        <v>27</v>
      </c>
      <c r="J1817">
        <v>6.3</v>
      </c>
      <c r="K1817">
        <v>12</v>
      </c>
      <c r="L1817" t="s">
        <v>28</v>
      </c>
      <c r="M1817">
        <v>2</v>
      </c>
      <c r="N1817">
        <v>4.3</v>
      </c>
      <c r="O1817">
        <v>450</v>
      </c>
      <c r="P1817">
        <v>2835</v>
      </c>
      <c r="Q1817" t="s">
        <v>71</v>
      </c>
      <c r="R1817">
        <v>12</v>
      </c>
      <c r="S1817" t="s">
        <v>52</v>
      </c>
      <c r="T1817" t="s">
        <v>68</v>
      </c>
      <c r="U1817" t="str">
        <f>TRIM(CLEAN(tbl_Operations[[#This Row],[Location]]))</f>
        <v>Gurugram</v>
      </c>
      <c r="V1817" t="str">
        <f>TRIM(CLEAN(tbl_Operations[[#This Row],[Channel]]))</f>
        <v>Portal</v>
      </c>
      <c r="W1817" t="str">
        <f t="shared" si="140"/>
        <v>Compliance Request</v>
      </c>
      <c r="X1817" t="str">
        <f t="shared" si="141"/>
        <v>Procurement</v>
      </c>
      <c r="Y1817" t="str">
        <f t="shared" si="142"/>
        <v>Within SLA</v>
      </c>
      <c r="Z1817" t="str">
        <f t="shared" si="143"/>
        <v>Normal</v>
      </c>
      <c r="AA1817" t="str" cm="1">
        <f t="array" ref="AA1817">_xlfn.IFS(
J1817&lt;=K1817*0.5,"Excellent",
J1817&lt;=K1817,"Good",
J1817&lt;=K1817*1.5,"At Risk",
TRUE,"Critical"
)</f>
        <v>Good</v>
      </c>
      <c r="AB1817" t="str">
        <f t="shared" si="144"/>
        <v>Reworked</v>
      </c>
    </row>
    <row r="1818" spans="1:28" x14ac:dyDescent="0.3">
      <c r="A1818" t="s">
        <v>1900</v>
      </c>
      <c r="B1818" s="1">
        <v>45925</v>
      </c>
      <c r="C1818" t="s">
        <v>40</v>
      </c>
      <c r="D1818" t="s">
        <v>41</v>
      </c>
      <c r="E1818" t="s">
        <v>78</v>
      </c>
      <c r="F1818" t="s">
        <v>24</v>
      </c>
      <c r="G1818" t="s">
        <v>25</v>
      </c>
      <c r="H1818" t="s">
        <v>75</v>
      </c>
      <c r="I1818" t="s">
        <v>27</v>
      </c>
      <c r="J1818">
        <v>5.3</v>
      </c>
      <c r="K1818">
        <v>24</v>
      </c>
      <c r="L1818" t="s">
        <v>28</v>
      </c>
      <c r="M1818">
        <v>0</v>
      </c>
      <c r="N1818">
        <v>4.9000000000000004</v>
      </c>
      <c r="O1818">
        <v>280</v>
      </c>
      <c r="P1818">
        <v>1484</v>
      </c>
      <c r="Q1818" t="s">
        <v>83</v>
      </c>
      <c r="R1818">
        <v>9</v>
      </c>
      <c r="S1818" t="s">
        <v>37</v>
      </c>
      <c r="T1818" t="s">
        <v>84</v>
      </c>
      <c r="U1818" t="str">
        <f>TRIM(CLEAN(tbl_Operations[[#This Row],[Location]]))</f>
        <v>Bengaluru</v>
      </c>
      <c r="V1818" t="str">
        <f>TRIM(CLEAN(tbl_Operations[[#This Row],[Channel]]))</f>
        <v>Email</v>
      </c>
      <c r="W1818" t="str">
        <f t="shared" si="140"/>
        <v>Access Request</v>
      </c>
      <c r="X1818" t="str">
        <f t="shared" si="141"/>
        <v>Procurement</v>
      </c>
      <c r="Y1818" t="str">
        <f t="shared" si="142"/>
        <v>Within SLA</v>
      </c>
      <c r="Z1818" t="str">
        <f t="shared" si="143"/>
        <v>Normal</v>
      </c>
      <c r="AA1818" t="str" cm="1">
        <f t="array" ref="AA1818">_xlfn.IFS(
J1818&lt;=K1818*0.5,"Excellent",
J1818&lt;=K1818,"Good",
J1818&lt;=K1818*1.5,"At Risk",
TRUE,"Critical"
)</f>
        <v>Excellent</v>
      </c>
      <c r="AB1818" t="str">
        <f t="shared" si="144"/>
        <v>No Rework</v>
      </c>
    </row>
    <row r="1819" spans="1:28" x14ac:dyDescent="0.3">
      <c r="A1819" t="s">
        <v>1901</v>
      </c>
      <c r="B1819" s="1">
        <v>45914</v>
      </c>
      <c r="C1819" t="s">
        <v>54</v>
      </c>
      <c r="D1819" t="s">
        <v>60</v>
      </c>
      <c r="E1819" t="s">
        <v>70</v>
      </c>
      <c r="F1819" t="s">
        <v>24</v>
      </c>
      <c r="G1819" t="s">
        <v>81</v>
      </c>
      <c r="H1819" t="s">
        <v>43</v>
      </c>
      <c r="I1819" t="s">
        <v>27</v>
      </c>
      <c r="J1819">
        <v>23.1</v>
      </c>
      <c r="K1819">
        <v>24</v>
      </c>
      <c r="L1819" t="s">
        <v>28</v>
      </c>
      <c r="M1819">
        <v>1</v>
      </c>
      <c r="N1819">
        <v>3.5</v>
      </c>
      <c r="O1819">
        <v>280</v>
      </c>
      <c r="P1819">
        <v>6468</v>
      </c>
      <c r="Q1819" t="s">
        <v>83</v>
      </c>
      <c r="R1819">
        <v>9</v>
      </c>
      <c r="S1819" t="s">
        <v>37</v>
      </c>
      <c r="T1819" t="s">
        <v>102</v>
      </c>
      <c r="U1819" t="str">
        <f>TRIM(CLEAN(tbl_Operations[[#This Row],[Location]]))</f>
        <v>Pune</v>
      </c>
      <c r="V1819" t="str">
        <f>TRIM(CLEAN(tbl_Operations[[#This Row],[Channel]]))</f>
        <v>Phone</v>
      </c>
      <c r="W1819" t="str">
        <f t="shared" si="140"/>
        <v>Data Correction</v>
      </c>
      <c r="X1819" t="str">
        <f t="shared" si="141"/>
        <v>Hr</v>
      </c>
      <c r="Y1819" t="str">
        <f t="shared" si="142"/>
        <v>Within SLA</v>
      </c>
      <c r="Z1819" t="str">
        <f t="shared" si="143"/>
        <v>Normal</v>
      </c>
      <c r="AA1819" t="str" cm="1">
        <f t="array" ref="AA1819">_xlfn.IFS(
J1819&lt;=K1819*0.5,"Excellent",
J1819&lt;=K1819,"Good",
J1819&lt;=K1819*1.5,"At Risk",
TRUE,"Critical"
)</f>
        <v>Good</v>
      </c>
      <c r="AB1819" t="str">
        <f t="shared" si="144"/>
        <v>Reworked</v>
      </c>
    </row>
    <row r="1820" spans="1:28" x14ac:dyDescent="0.3">
      <c r="A1820" t="s">
        <v>1902</v>
      </c>
      <c r="B1820" s="1">
        <v>45799</v>
      </c>
      <c r="C1820" t="s">
        <v>91</v>
      </c>
      <c r="D1820" t="s">
        <v>22</v>
      </c>
      <c r="E1820" t="s">
        <v>78</v>
      </c>
      <c r="F1820" t="s">
        <v>146</v>
      </c>
      <c r="G1820" t="s">
        <v>81</v>
      </c>
      <c r="H1820" t="s">
        <v>50</v>
      </c>
      <c r="I1820" t="s">
        <v>27</v>
      </c>
      <c r="J1820">
        <v>5.9</v>
      </c>
      <c r="K1820">
        <v>4</v>
      </c>
      <c r="L1820" t="s">
        <v>63</v>
      </c>
      <c r="M1820">
        <v>0</v>
      </c>
      <c r="N1820">
        <v>4.5</v>
      </c>
      <c r="O1820">
        <v>350</v>
      </c>
      <c r="P1820">
        <v>2065</v>
      </c>
      <c r="Q1820" t="s">
        <v>44</v>
      </c>
      <c r="R1820">
        <v>5</v>
      </c>
      <c r="S1820" t="s">
        <v>30</v>
      </c>
      <c r="T1820" t="s">
        <v>84</v>
      </c>
      <c r="U1820" t="str">
        <f>TRIM(CLEAN(tbl_Operations[[#This Row],[Location]]))</f>
        <v>Noida</v>
      </c>
      <c r="V1820" t="str">
        <f>TRIM(CLEAN(tbl_Operations[[#This Row],[Channel]]))</f>
        <v>Phone</v>
      </c>
      <c r="W1820" t="str">
        <f t="shared" si="140"/>
        <v>Access Request</v>
      </c>
      <c r="X1820" t="str">
        <f t="shared" si="141"/>
        <v>Operations</v>
      </c>
      <c r="Y1820" t="str">
        <f t="shared" si="142"/>
        <v>SLA Breach</v>
      </c>
      <c r="Z1820" t="str">
        <f t="shared" si="143"/>
        <v>Normal</v>
      </c>
      <c r="AA1820" t="str" cm="1">
        <f t="array" ref="AA1820">_xlfn.IFS(
J1820&lt;=K1820*0.5,"Excellent",
J1820&lt;=K1820,"Good",
J1820&lt;=K1820*1.5,"At Risk",
TRUE,"Critical"
)</f>
        <v>At Risk</v>
      </c>
      <c r="AB1820" t="str">
        <f t="shared" si="144"/>
        <v>No Rework</v>
      </c>
    </row>
    <row r="1821" spans="1:28" x14ac:dyDescent="0.3">
      <c r="A1821" t="s">
        <v>1903</v>
      </c>
      <c r="B1821" s="1">
        <v>45806</v>
      </c>
      <c r="C1821" t="s">
        <v>21</v>
      </c>
      <c r="D1821" t="s">
        <v>55</v>
      </c>
      <c r="E1821" t="s">
        <v>92</v>
      </c>
      <c r="F1821" t="s">
        <v>49</v>
      </c>
      <c r="G1821" t="s">
        <v>25</v>
      </c>
      <c r="H1821" t="s">
        <v>75</v>
      </c>
      <c r="I1821" t="s">
        <v>88</v>
      </c>
      <c r="J1821">
        <v>13.8</v>
      </c>
      <c r="K1821">
        <v>48</v>
      </c>
      <c r="L1821" t="s">
        <v>28</v>
      </c>
      <c r="M1821">
        <v>1</v>
      </c>
      <c r="N1821">
        <v>4.3</v>
      </c>
      <c r="O1821">
        <v>450</v>
      </c>
      <c r="P1821">
        <v>6210</v>
      </c>
      <c r="Q1821" t="s">
        <v>44</v>
      </c>
      <c r="R1821">
        <v>5</v>
      </c>
      <c r="S1821" t="s">
        <v>30</v>
      </c>
      <c r="T1821" t="s">
        <v>84</v>
      </c>
      <c r="U1821" t="str">
        <f>TRIM(CLEAN(tbl_Operations[[#This Row],[Location]]))</f>
        <v>Hyderabad</v>
      </c>
      <c r="V1821" t="str">
        <f>TRIM(CLEAN(tbl_Operations[[#This Row],[Channel]]))</f>
        <v>Email</v>
      </c>
      <c r="W1821" t="str">
        <f t="shared" si="140"/>
        <v>Report Request</v>
      </c>
      <c r="X1821" t="str">
        <f t="shared" si="141"/>
        <v>Customer Support</v>
      </c>
      <c r="Y1821" t="str">
        <f t="shared" si="142"/>
        <v>Within SLA</v>
      </c>
      <c r="Z1821" t="str">
        <f t="shared" si="143"/>
        <v>Normal</v>
      </c>
      <c r="AA1821" t="str" cm="1">
        <f t="array" ref="AA1821">_xlfn.IFS(
J1821&lt;=K1821*0.5,"Excellent",
J1821&lt;=K1821,"Good",
J1821&lt;=K1821*1.5,"At Risk",
TRUE,"Critical"
)</f>
        <v>Excellent</v>
      </c>
      <c r="AB1821" t="str">
        <f t="shared" si="144"/>
        <v>Reworked</v>
      </c>
    </row>
    <row r="1822" spans="1:28" x14ac:dyDescent="0.3">
      <c r="A1822" t="s">
        <v>1904</v>
      </c>
      <c r="B1822" s="1">
        <v>45832</v>
      </c>
      <c r="C1822" t="s">
        <v>95</v>
      </c>
      <c r="D1822" t="s">
        <v>55</v>
      </c>
      <c r="E1822" t="s">
        <v>78</v>
      </c>
      <c r="F1822" t="s">
        <v>49</v>
      </c>
      <c r="G1822" t="s">
        <v>25</v>
      </c>
      <c r="H1822" t="s">
        <v>75</v>
      </c>
      <c r="I1822" t="s">
        <v>27</v>
      </c>
      <c r="J1822">
        <v>21.1</v>
      </c>
      <c r="K1822">
        <v>48</v>
      </c>
      <c r="L1822" t="s">
        <v>28</v>
      </c>
      <c r="M1822">
        <v>1</v>
      </c>
      <c r="N1822">
        <v>4.5999999999999996</v>
      </c>
      <c r="O1822">
        <v>450</v>
      </c>
      <c r="P1822">
        <v>9495</v>
      </c>
      <c r="Q1822" t="s">
        <v>29</v>
      </c>
      <c r="R1822">
        <v>6</v>
      </c>
      <c r="S1822" t="s">
        <v>30</v>
      </c>
      <c r="T1822" t="s">
        <v>38</v>
      </c>
      <c r="U1822" t="str">
        <f>TRIM(CLEAN(tbl_Operations[[#This Row],[Location]]))</f>
        <v>Hyderabad</v>
      </c>
      <c r="V1822" t="str">
        <f>TRIM(CLEAN(tbl_Operations[[#This Row],[Channel]]))</f>
        <v>Email</v>
      </c>
      <c r="W1822" t="str">
        <f t="shared" si="140"/>
        <v>Access Request</v>
      </c>
      <c r="X1822" t="str">
        <f t="shared" si="141"/>
        <v>Sales</v>
      </c>
      <c r="Y1822" t="str">
        <f t="shared" si="142"/>
        <v>Within SLA</v>
      </c>
      <c r="Z1822" t="str">
        <f t="shared" si="143"/>
        <v>Normal</v>
      </c>
      <c r="AA1822" t="str" cm="1">
        <f t="array" ref="AA1822">_xlfn.IFS(
J1822&lt;=K1822*0.5,"Excellent",
J1822&lt;=K1822,"Good",
J1822&lt;=K1822*1.5,"At Risk",
TRUE,"Critical"
)</f>
        <v>Excellent</v>
      </c>
      <c r="AB1822" t="str">
        <f t="shared" si="144"/>
        <v>Reworked</v>
      </c>
    </row>
    <row r="1823" spans="1:28" x14ac:dyDescent="0.3">
      <c r="A1823" t="s">
        <v>1905</v>
      </c>
      <c r="B1823" s="1">
        <v>45698</v>
      </c>
      <c r="C1823" t="s">
        <v>95</v>
      </c>
      <c r="D1823" t="s">
        <v>55</v>
      </c>
      <c r="E1823" t="s">
        <v>23</v>
      </c>
      <c r="F1823" t="s">
        <v>61</v>
      </c>
      <c r="G1823" t="s">
        <v>42</v>
      </c>
      <c r="H1823" t="s">
        <v>43</v>
      </c>
      <c r="I1823" t="s">
        <v>27</v>
      </c>
      <c r="J1823">
        <v>11.3</v>
      </c>
      <c r="K1823">
        <v>12</v>
      </c>
      <c r="L1823" t="s">
        <v>28</v>
      </c>
      <c r="M1823">
        <v>0</v>
      </c>
      <c r="N1823">
        <v>5</v>
      </c>
      <c r="O1823">
        <v>400</v>
      </c>
      <c r="P1823">
        <v>4520</v>
      </c>
      <c r="Q1823" t="s">
        <v>57</v>
      </c>
      <c r="R1823">
        <v>2</v>
      </c>
      <c r="S1823" t="s">
        <v>58</v>
      </c>
      <c r="T1823" t="s">
        <v>31</v>
      </c>
      <c r="U1823" t="str">
        <f>TRIM(CLEAN(tbl_Operations[[#This Row],[Location]]))</f>
        <v>Hyderabad</v>
      </c>
      <c r="V1823" t="str">
        <f>TRIM(CLEAN(tbl_Operations[[#This Row],[Channel]]))</f>
        <v>Portal</v>
      </c>
      <c r="W1823" t="str">
        <f t="shared" si="140"/>
        <v>Invoice Query</v>
      </c>
      <c r="X1823" t="str">
        <f t="shared" si="141"/>
        <v>Sales</v>
      </c>
      <c r="Y1823" t="str">
        <f t="shared" si="142"/>
        <v>Within SLA</v>
      </c>
      <c r="Z1823" t="str">
        <f t="shared" si="143"/>
        <v>Normal</v>
      </c>
      <c r="AA1823" t="str" cm="1">
        <f t="array" ref="AA1823">_xlfn.IFS(
J1823&lt;=K1823*0.5,"Excellent",
J1823&lt;=K1823,"Good",
J1823&lt;=K1823*1.5,"At Risk",
TRUE,"Critical"
)</f>
        <v>Good</v>
      </c>
      <c r="AB1823" t="str">
        <f t="shared" si="144"/>
        <v>No Rework</v>
      </c>
    </row>
    <row r="1824" spans="1:28" x14ac:dyDescent="0.3">
      <c r="A1824" t="s">
        <v>1906</v>
      </c>
      <c r="B1824" s="1">
        <v>45943</v>
      </c>
      <c r="C1824" t="s">
        <v>91</v>
      </c>
      <c r="D1824" t="s">
        <v>22</v>
      </c>
      <c r="E1824" t="s">
        <v>35</v>
      </c>
      <c r="F1824" t="s">
        <v>24</v>
      </c>
      <c r="G1824" t="s">
        <v>42</v>
      </c>
      <c r="H1824" t="s">
        <v>50</v>
      </c>
      <c r="I1824" t="s">
        <v>27</v>
      </c>
      <c r="J1824">
        <v>3.8</v>
      </c>
      <c r="K1824">
        <v>24</v>
      </c>
      <c r="L1824" t="s">
        <v>28</v>
      </c>
      <c r="M1824">
        <v>0</v>
      </c>
      <c r="N1824">
        <v>5</v>
      </c>
      <c r="O1824">
        <v>450</v>
      </c>
      <c r="P1824">
        <v>1710</v>
      </c>
      <c r="Q1824" t="s">
        <v>51</v>
      </c>
      <c r="R1824">
        <v>10</v>
      </c>
      <c r="S1824" t="s">
        <v>52</v>
      </c>
      <c r="T1824" t="s">
        <v>31</v>
      </c>
      <c r="U1824" t="str">
        <f>TRIM(CLEAN(tbl_Operations[[#This Row],[Location]]))</f>
        <v>Noida</v>
      </c>
      <c r="V1824" t="str">
        <f>TRIM(CLEAN(tbl_Operations[[#This Row],[Channel]]))</f>
        <v>Portal</v>
      </c>
      <c r="W1824" t="str">
        <f t="shared" si="140"/>
        <v>Employee Query</v>
      </c>
      <c r="X1824" t="str">
        <f t="shared" si="141"/>
        <v>Operations</v>
      </c>
      <c r="Y1824" t="str">
        <f t="shared" si="142"/>
        <v>Within SLA</v>
      </c>
      <c r="Z1824" t="str">
        <f t="shared" si="143"/>
        <v>Normal</v>
      </c>
      <c r="AA1824" t="str" cm="1">
        <f t="array" ref="AA1824">_xlfn.IFS(
J1824&lt;=K1824*0.5,"Excellent",
J1824&lt;=K1824,"Good",
J1824&lt;=K1824*1.5,"At Risk",
TRUE,"Critical"
)</f>
        <v>Excellent</v>
      </c>
      <c r="AB1824" t="str">
        <f t="shared" si="144"/>
        <v>No Rework</v>
      </c>
    </row>
    <row r="1825" spans="1:28" x14ac:dyDescent="0.3">
      <c r="A1825" t="s">
        <v>1907</v>
      </c>
      <c r="B1825" s="1">
        <v>45863</v>
      </c>
      <c r="C1825" t="s">
        <v>54</v>
      </c>
      <c r="D1825" t="s">
        <v>22</v>
      </c>
      <c r="E1825" t="s">
        <v>23</v>
      </c>
      <c r="F1825" t="s">
        <v>49</v>
      </c>
      <c r="G1825" t="s">
        <v>25</v>
      </c>
      <c r="H1825" t="s">
        <v>26</v>
      </c>
      <c r="I1825" t="s">
        <v>27</v>
      </c>
      <c r="J1825">
        <v>16.3</v>
      </c>
      <c r="K1825">
        <v>48</v>
      </c>
      <c r="L1825" t="s">
        <v>28</v>
      </c>
      <c r="M1825">
        <v>0</v>
      </c>
      <c r="N1825">
        <v>4.9000000000000004</v>
      </c>
      <c r="O1825">
        <v>400</v>
      </c>
      <c r="P1825">
        <v>6520</v>
      </c>
      <c r="Q1825" t="s">
        <v>114</v>
      </c>
      <c r="R1825">
        <v>7</v>
      </c>
      <c r="S1825" t="s">
        <v>37</v>
      </c>
      <c r="T1825" t="s">
        <v>45</v>
      </c>
      <c r="U1825" t="str">
        <f>TRIM(CLEAN(tbl_Operations[[#This Row],[Location]]))</f>
        <v>Noida</v>
      </c>
      <c r="V1825" t="str">
        <f>TRIM(CLEAN(tbl_Operations[[#This Row],[Channel]]))</f>
        <v>Email</v>
      </c>
      <c r="W1825" t="str">
        <f t="shared" si="140"/>
        <v>Invoice Query</v>
      </c>
      <c r="X1825" t="str">
        <f t="shared" si="141"/>
        <v>Hr</v>
      </c>
      <c r="Y1825" t="str">
        <f t="shared" si="142"/>
        <v>Within SLA</v>
      </c>
      <c r="Z1825" t="str">
        <f t="shared" si="143"/>
        <v>Normal</v>
      </c>
      <c r="AA1825" t="str" cm="1">
        <f t="array" ref="AA1825">_xlfn.IFS(
J1825&lt;=K1825*0.5,"Excellent",
J1825&lt;=K1825,"Good",
J1825&lt;=K1825*1.5,"At Risk",
TRUE,"Critical"
)</f>
        <v>Excellent</v>
      </c>
      <c r="AB1825" t="str">
        <f t="shared" si="144"/>
        <v>No Rework</v>
      </c>
    </row>
    <row r="1826" spans="1:28" x14ac:dyDescent="0.3">
      <c r="A1826" t="s">
        <v>1908</v>
      </c>
      <c r="B1826" s="1">
        <v>45753</v>
      </c>
      <c r="C1826" t="s">
        <v>21</v>
      </c>
      <c r="D1826" t="s">
        <v>22</v>
      </c>
      <c r="E1826" t="s">
        <v>92</v>
      </c>
      <c r="F1826" t="s">
        <v>24</v>
      </c>
      <c r="G1826" t="s">
        <v>42</v>
      </c>
      <c r="H1826" t="s">
        <v>50</v>
      </c>
      <c r="I1826" t="s">
        <v>27</v>
      </c>
      <c r="J1826">
        <v>3.3</v>
      </c>
      <c r="K1826">
        <v>24</v>
      </c>
      <c r="L1826" t="s">
        <v>28</v>
      </c>
      <c r="M1826">
        <v>1</v>
      </c>
      <c r="N1826">
        <v>4.9000000000000004</v>
      </c>
      <c r="O1826">
        <v>400</v>
      </c>
      <c r="P1826">
        <v>1320</v>
      </c>
      <c r="Q1826" t="s">
        <v>89</v>
      </c>
      <c r="R1826">
        <v>4</v>
      </c>
      <c r="S1826" t="s">
        <v>30</v>
      </c>
      <c r="T1826" t="s">
        <v>102</v>
      </c>
      <c r="U1826" t="str">
        <f>TRIM(CLEAN(tbl_Operations[[#This Row],[Location]]))</f>
        <v>Noida</v>
      </c>
      <c r="V1826" t="str">
        <f>TRIM(CLEAN(tbl_Operations[[#This Row],[Channel]]))</f>
        <v>Portal</v>
      </c>
      <c r="W1826" t="str">
        <f t="shared" si="140"/>
        <v>Report Request</v>
      </c>
      <c r="X1826" t="str">
        <f t="shared" si="141"/>
        <v>Customer Support</v>
      </c>
      <c r="Y1826" t="str">
        <f t="shared" si="142"/>
        <v>Within SLA</v>
      </c>
      <c r="Z1826" t="str">
        <f t="shared" si="143"/>
        <v>Normal</v>
      </c>
      <c r="AA1826" t="str" cm="1">
        <f t="array" ref="AA1826">_xlfn.IFS(
J1826&lt;=K1826*0.5,"Excellent",
J1826&lt;=K1826,"Good",
J1826&lt;=K1826*1.5,"At Risk",
TRUE,"Critical"
)</f>
        <v>Excellent</v>
      </c>
      <c r="AB1826" t="str">
        <f t="shared" si="144"/>
        <v>Reworked</v>
      </c>
    </row>
    <row r="1827" spans="1:28" x14ac:dyDescent="0.3">
      <c r="A1827" t="s">
        <v>1909</v>
      </c>
      <c r="B1827" s="1">
        <v>45803</v>
      </c>
      <c r="C1827" t="s">
        <v>95</v>
      </c>
      <c r="D1827" t="s">
        <v>41</v>
      </c>
      <c r="E1827" t="s">
        <v>74</v>
      </c>
      <c r="F1827" t="s">
        <v>49</v>
      </c>
      <c r="G1827" t="s">
        <v>25</v>
      </c>
      <c r="H1827" t="s">
        <v>50</v>
      </c>
      <c r="I1827" t="s">
        <v>27</v>
      </c>
      <c r="J1827">
        <v>16.7</v>
      </c>
      <c r="K1827">
        <v>48</v>
      </c>
      <c r="L1827" t="s">
        <v>28</v>
      </c>
      <c r="M1827">
        <v>0</v>
      </c>
      <c r="N1827">
        <v>4.8</v>
      </c>
      <c r="O1827">
        <v>450</v>
      </c>
      <c r="P1827">
        <v>7515</v>
      </c>
      <c r="Q1827" t="s">
        <v>44</v>
      </c>
      <c r="R1827">
        <v>5</v>
      </c>
      <c r="S1827" t="s">
        <v>30</v>
      </c>
      <c r="T1827" t="s">
        <v>31</v>
      </c>
      <c r="U1827" t="str">
        <f>TRIM(CLEAN(tbl_Operations[[#This Row],[Location]]))</f>
        <v>Bengaluru</v>
      </c>
      <c r="V1827" t="str">
        <f>TRIM(CLEAN(tbl_Operations[[#This Row],[Channel]]))</f>
        <v>Email</v>
      </c>
      <c r="W1827" t="str">
        <f t="shared" si="140"/>
        <v>System Issue</v>
      </c>
      <c r="X1827" t="str">
        <f t="shared" si="141"/>
        <v>Sales</v>
      </c>
      <c r="Y1827" t="str">
        <f t="shared" si="142"/>
        <v>Within SLA</v>
      </c>
      <c r="Z1827" t="str">
        <f t="shared" si="143"/>
        <v>Normal</v>
      </c>
      <c r="AA1827" t="str" cm="1">
        <f t="array" ref="AA1827">_xlfn.IFS(
J1827&lt;=K1827*0.5,"Excellent",
J1827&lt;=K1827,"Good",
J1827&lt;=K1827*1.5,"At Risk",
TRUE,"Critical"
)</f>
        <v>Excellent</v>
      </c>
      <c r="AB1827" t="str">
        <f t="shared" si="144"/>
        <v>No Rework</v>
      </c>
    </row>
    <row r="1828" spans="1:28" x14ac:dyDescent="0.3">
      <c r="A1828" t="s">
        <v>1910</v>
      </c>
      <c r="B1828" s="1">
        <v>45907</v>
      </c>
      <c r="C1828" t="s">
        <v>33</v>
      </c>
      <c r="D1828" t="s">
        <v>34</v>
      </c>
      <c r="E1828" t="s">
        <v>74</v>
      </c>
      <c r="F1828" t="s">
        <v>24</v>
      </c>
      <c r="G1828" t="s">
        <v>25</v>
      </c>
      <c r="H1828" t="s">
        <v>43</v>
      </c>
      <c r="I1828" t="s">
        <v>27</v>
      </c>
      <c r="J1828">
        <v>11.3</v>
      </c>
      <c r="K1828">
        <v>24</v>
      </c>
      <c r="L1828" t="s">
        <v>28</v>
      </c>
      <c r="M1828">
        <v>1</v>
      </c>
      <c r="N1828">
        <v>4.0999999999999996</v>
      </c>
      <c r="O1828">
        <v>400</v>
      </c>
      <c r="P1828">
        <v>4520</v>
      </c>
      <c r="Q1828" t="s">
        <v>83</v>
      </c>
      <c r="R1828">
        <v>9</v>
      </c>
      <c r="S1828" t="s">
        <v>37</v>
      </c>
      <c r="T1828" t="s">
        <v>102</v>
      </c>
      <c r="U1828" t="str">
        <f>TRIM(CLEAN(tbl_Operations[[#This Row],[Location]]))</f>
        <v>Mumbai</v>
      </c>
      <c r="V1828" t="str">
        <f>TRIM(CLEAN(tbl_Operations[[#This Row],[Channel]]))</f>
        <v>Email</v>
      </c>
      <c r="W1828" t="str">
        <f t="shared" si="140"/>
        <v>System Issue</v>
      </c>
      <c r="X1828" t="str">
        <f t="shared" si="141"/>
        <v>It</v>
      </c>
      <c r="Y1828" t="str">
        <f t="shared" si="142"/>
        <v>Within SLA</v>
      </c>
      <c r="Z1828" t="str">
        <f t="shared" si="143"/>
        <v>Normal</v>
      </c>
      <c r="AA1828" t="str" cm="1">
        <f t="array" ref="AA1828">_xlfn.IFS(
J1828&lt;=K1828*0.5,"Excellent",
J1828&lt;=K1828,"Good",
J1828&lt;=K1828*1.5,"At Risk",
TRUE,"Critical"
)</f>
        <v>Excellent</v>
      </c>
      <c r="AB1828" t="str">
        <f t="shared" si="144"/>
        <v>Reworked</v>
      </c>
    </row>
    <row r="1829" spans="1:28" x14ac:dyDescent="0.3">
      <c r="A1829" t="s">
        <v>1911</v>
      </c>
      <c r="B1829" s="1">
        <v>45865</v>
      </c>
      <c r="C1829" t="s">
        <v>95</v>
      </c>
      <c r="D1829" t="s">
        <v>55</v>
      </c>
      <c r="E1829" t="s">
        <v>78</v>
      </c>
      <c r="F1829" t="s">
        <v>61</v>
      </c>
      <c r="G1829" t="s">
        <v>62</v>
      </c>
      <c r="H1829" t="s">
        <v>43</v>
      </c>
      <c r="I1829" t="s">
        <v>27</v>
      </c>
      <c r="J1829">
        <v>8.6</v>
      </c>
      <c r="K1829">
        <v>12</v>
      </c>
      <c r="L1829" t="s">
        <v>28</v>
      </c>
      <c r="M1829">
        <v>0</v>
      </c>
      <c r="N1829">
        <v>3.8</v>
      </c>
      <c r="O1829">
        <v>400</v>
      </c>
      <c r="P1829">
        <v>3440</v>
      </c>
      <c r="Q1829" t="s">
        <v>114</v>
      </c>
      <c r="R1829">
        <v>7</v>
      </c>
      <c r="S1829" t="s">
        <v>37</v>
      </c>
      <c r="T1829" t="s">
        <v>102</v>
      </c>
      <c r="U1829" t="str">
        <f>TRIM(CLEAN(tbl_Operations[[#This Row],[Location]]))</f>
        <v>Hyderabad</v>
      </c>
      <c r="V1829" t="str">
        <f>TRIM(CLEAN(tbl_Operations[[#This Row],[Channel]]))</f>
        <v>Teams</v>
      </c>
      <c r="W1829" t="str">
        <f t="shared" si="140"/>
        <v>Access Request</v>
      </c>
      <c r="X1829" t="str">
        <f t="shared" si="141"/>
        <v>Sales</v>
      </c>
      <c r="Y1829" t="str">
        <f t="shared" si="142"/>
        <v>Within SLA</v>
      </c>
      <c r="Z1829" t="str">
        <f t="shared" si="143"/>
        <v>Normal</v>
      </c>
      <c r="AA1829" t="str" cm="1">
        <f t="array" ref="AA1829">_xlfn.IFS(
J1829&lt;=K1829*0.5,"Excellent",
J1829&lt;=K1829,"Good",
J1829&lt;=K1829*1.5,"At Risk",
TRUE,"Critical"
)</f>
        <v>Good</v>
      </c>
      <c r="AB1829" t="str">
        <f t="shared" si="144"/>
        <v>No Rework</v>
      </c>
    </row>
    <row r="1830" spans="1:28" x14ac:dyDescent="0.3">
      <c r="A1830" t="s">
        <v>1912</v>
      </c>
      <c r="B1830" s="1">
        <v>45968</v>
      </c>
      <c r="C1830" t="s">
        <v>21</v>
      </c>
      <c r="D1830" t="s">
        <v>55</v>
      </c>
      <c r="E1830" t="s">
        <v>74</v>
      </c>
      <c r="F1830" t="s">
        <v>49</v>
      </c>
      <c r="G1830" t="s">
        <v>81</v>
      </c>
      <c r="H1830" t="s">
        <v>26</v>
      </c>
      <c r="I1830" t="s">
        <v>27</v>
      </c>
      <c r="J1830">
        <v>4.2</v>
      </c>
      <c r="K1830">
        <v>48</v>
      </c>
      <c r="L1830" t="s">
        <v>28</v>
      </c>
      <c r="M1830">
        <v>1</v>
      </c>
      <c r="N1830">
        <v>5</v>
      </c>
      <c r="O1830">
        <v>450</v>
      </c>
      <c r="P1830">
        <v>1890</v>
      </c>
      <c r="Q1830" t="s">
        <v>67</v>
      </c>
      <c r="R1830">
        <v>11</v>
      </c>
      <c r="S1830" t="s">
        <v>52</v>
      </c>
      <c r="T1830" t="s">
        <v>45</v>
      </c>
      <c r="U1830" t="str">
        <f>TRIM(CLEAN(tbl_Operations[[#This Row],[Location]]))</f>
        <v>Hyderabad</v>
      </c>
      <c r="V1830" t="str">
        <f>TRIM(CLEAN(tbl_Operations[[#This Row],[Channel]]))</f>
        <v>Phone</v>
      </c>
      <c r="W1830" t="str">
        <f t="shared" si="140"/>
        <v>System Issue</v>
      </c>
      <c r="X1830" t="str">
        <f t="shared" si="141"/>
        <v>Customer Support</v>
      </c>
      <c r="Y1830" t="str">
        <f t="shared" si="142"/>
        <v>Within SLA</v>
      </c>
      <c r="Z1830" t="str">
        <f t="shared" si="143"/>
        <v>Normal</v>
      </c>
      <c r="AA1830" t="str" cm="1">
        <f t="array" ref="AA1830">_xlfn.IFS(
J1830&lt;=K1830*0.5,"Excellent",
J1830&lt;=K1830,"Good",
J1830&lt;=K1830*1.5,"At Risk",
TRUE,"Critical"
)</f>
        <v>Excellent</v>
      </c>
      <c r="AB1830" t="str">
        <f t="shared" si="144"/>
        <v>Reworked</v>
      </c>
    </row>
    <row r="1831" spans="1:28" x14ac:dyDescent="0.3">
      <c r="A1831" t="s">
        <v>1913</v>
      </c>
      <c r="B1831" s="1">
        <v>45841</v>
      </c>
      <c r="C1831" t="s">
        <v>33</v>
      </c>
      <c r="D1831" t="s">
        <v>73</v>
      </c>
      <c r="E1831" t="s">
        <v>74</v>
      </c>
      <c r="F1831" t="s">
        <v>24</v>
      </c>
      <c r="G1831" t="s">
        <v>25</v>
      </c>
      <c r="H1831" t="s">
        <v>50</v>
      </c>
      <c r="I1831" t="s">
        <v>27</v>
      </c>
      <c r="J1831">
        <v>13.3</v>
      </c>
      <c r="K1831">
        <v>24</v>
      </c>
      <c r="L1831" t="s">
        <v>28</v>
      </c>
      <c r="M1831">
        <v>0</v>
      </c>
      <c r="N1831">
        <v>5</v>
      </c>
      <c r="O1831">
        <v>400</v>
      </c>
      <c r="P1831">
        <v>5320</v>
      </c>
      <c r="Q1831" t="s">
        <v>114</v>
      </c>
      <c r="R1831">
        <v>7</v>
      </c>
      <c r="S1831" t="s">
        <v>37</v>
      </c>
      <c r="T1831" t="s">
        <v>84</v>
      </c>
      <c r="U1831" t="str">
        <f>TRIM(CLEAN(tbl_Operations[[#This Row],[Location]]))</f>
        <v>Chennai</v>
      </c>
      <c r="V1831" t="str">
        <f>TRIM(CLEAN(tbl_Operations[[#This Row],[Channel]]))</f>
        <v>Email</v>
      </c>
      <c r="W1831" t="str">
        <f t="shared" si="140"/>
        <v>System Issue</v>
      </c>
      <c r="X1831" t="str">
        <f t="shared" si="141"/>
        <v>It</v>
      </c>
      <c r="Y1831" t="str">
        <f t="shared" si="142"/>
        <v>Within SLA</v>
      </c>
      <c r="Z1831" t="str">
        <f t="shared" si="143"/>
        <v>Normal</v>
      </c>
      <c r="AA1831" t="str" cm="1">
        <f t="array" ref="AA1831">_xlfn.IFS(
J1831&lt;=K1831*0.5,"Excellent",
J1831&lt;=K1831,"Good",
J1831&lt;=K1831*1.5,"At Risk",
TRUE,"Critical"
)</f>
        <v>Good</v>
      </c>
      <c r="AB1831" t="str">
        <f t="shared" si="144"/>
        <v>No Rework</v>
      </c>
    </row>
    <row r="1832" spans="1:28" x14ac:dyDescent="0.3">
      <c r="A1832" t="s">
        <v>1914</v>
      </c>
      <c r="B1832" s="1">
        <v>45962</v>
      </c>
      <c r="C1832" t="s">
        <v>54</v>
      </c>
      <c r="D1832" t="s">
        <v>60</v>
      </c>
      <c r="E1832" t="s">
        <v>92</v>
      </c>
      <c r="F1832" t="s">
        <v>61</v>
      </c>
      <c r="G1832" t="s">
        <v>25</v>
      </c>
      <c r="H1832" t="s">
        <v>66</v>
      </c>
      <c r="I1832" t="s">
        <v>27</v>
      </c>
      <c r="J1832">
        <v>5.0999999999999996</v>
      </c>
      <c r="K1832">
        <v>12</v>
      </c>
      <c r="L1832" t="s">
        <v>28</v>
      </c>
      <c r="M1832">
        <v>0</v>
      </c>
      <c r="N1832">
        <v>4.7</v>
      </c>
      <c r="O1832">
        <v>400</v>
      </c>
      <c r="P1832">
        <v>2040</v>
      </c>
      <c r="Q1832" t="s">
        <v>67</v>
      </c>
      <c r="R1832">
        <v>11</v>
      </c>
      <c r="S1832" t="s">
        <v>52</v>
      </c>
      <c r="T1832" t="s">
        <v>68</v>
      </c>
      <c r="U1832" t="str">
        <f>TRIM(CLEAN(tbl_Operations[[#This Row],[Location]]))</f>
        <v>Pune</v>
      </c>
      <c r="V1832" t="str">
        <f>TRIM(CLEAN(tbl_Operations[[#This Row],[Channel]]))</f>
        <v>Email</v>
      </c>
      <c r="W1832" t="str">
        <f t="shared" si="140"/>
        <v>Report Request</v>
      </c>
      <c r="X1832" t="str">
        <f t="shared" si="141"/>
        <v>Hr</v>
      </c>
      <c r="Y1832" t="str">
        <f t="shared" si="142"/>
        <v>Within SLA</v>
      </c>
      <c r="Z1832" t="str">
        <f t="shared" si="143"/>
        <v>Normal</v>
      </c>
      <c r="AA1832" t="str" cm="1">
        <f t="array" ref="AA1832">_xlfn.IFS(
J1832&lt;=K1832*0.5,"Excellent",
J1832&lt;=K1832,"Good",
J1832&lt;=K1832*1.5,"At Risk",
TRUE,"Critical"
)</f>
        <v>Excellent</v>
      </c>
      <c r="AB1832" t="str">
        <f t="shared" si="144"/>
        <v>No Rework</v>
      </c>
    </row>
    <row r="1833" spans="1:28" x14ac:dyDescent="0.3">
      <c r="A1833" t="s">
        <v>1915</v>
      </c>
      <c r="B1833" s="1">
        <v>45921</v>
      </c>
      <c r="C1833" t="s">
        <v>95</v>
      </c>
      <c r="D1833" t="s">
        <v>5094</v>
      </c>
      <c r="E1833" t="s">
        <v>92</v>
      </c>
      <c r="F1833" t="s">
        <v>24</v>
      </c>
      <c r="G1833" t="s">
        <v>25</v>
      </c>
      <c r="H1833" t="s">
        <v>75</v>
      </c>
      <c r="I1833" t="s">
        <v>27</v>
      </c>
      <c r="J1833">
        <v>8.6</v>
      </c>
      <c r="K1833">
        <v>24</v>
      </c>
      <c r="L1833" t="s">
        <v>28</v>
      </c>
      <c r="M1833">
        <v>0</v>
      </c>
      <c r="N1833">
        <v>4.5</v>
      </c>
      <c r="O1833">
        <v>320</v>
      </c>
      <c r="P1833">
        <v>2752</v>
      </c>
      <c r="Q1833" t="s">
        <v>83</v>
      </c>
      <c r="R1833">
        <v>9</v>
      </c>
      <c r="S1833" t="s">
        <v>37</v>
      </c>
      <c r="T1833" t="s">
        <v>102</v>
      </c>
      <c r="U1833" t="str">
        <f>TRIM(CLEAN(tbl_Operations[[#This Row],[Location]]))</f>
        <v>Unknown</v>
      </c>
      <c r="V1833" t="str">
        <f>TRIM(CLEAN(tbl_Operations[[#This Row],[Channel]]))</f>
        <v>Email</v>
      </c>
      <c r="W1833" t="str">
        <f t="shared" si="140"/>
        <v>Report Request</v>
      </c>
      <c r="X1833" t="str">
        <f t="shared" si="141"/>
        <v>Sales</v>
      </c>
      <c r="Y1833" t="str">
        <f t="shared" si="142"/>
        <v>Within SLA</v>
      </c>
      <c r="Z1833" t="str">
        <f t="shared" si="143"/>
        <v>Normal</v>
      </c>
      <c r="AA1833" t="str" cm="1">
        <f t="array" ref="AA1833">_xlfn.IFS(
J1833&lt;=K1833*0.5,"Excellent",
J1833&lt;=K1833,"Good",
J1833&lt;=K1833*1.5,"At Risk",
TRUE,"Critical"
)</f>
        <v>Excellent</v>
      </c>
      <c r="AB1833" t="str">
        <f t="shared" si="144"/>
        <v>No Rework</v>
      </c>
    </row>
    <row r="1834" spans="1:28" x14ac:dyDescent="0.3">
      <c r="A1834" t="s">
        <v>1916</v>
      </c>
      <c r="B1834" s="1">
        <v>45988</v>
      </c>
      <c r="C1834" t="s">
        <v>54</v>
      </c>
      <c r="D1834" t="s">
        <v>55</v>
      </c>
      <c r="E1834" t="s">
        <v>23</v>
      </c>
      <c r="F1834" t="s">
        <v>49</v>
      </c>
      <c r="G1834" t="s">
        <v>42</v>
      </c>
      <c r="H1834" t="s">
        <v>50</v>
      </c>
      <c r="I1834" t="s">
        <v>27</v>
      </c>
      <c r="J1834">
        <v>18</v>
      </c>
      <c r="K1834">
        <v>48</v>
      </c>
      <c r="L1834" t="s">
        <v>28</v>
      </c>
      <c r="M1834">
        <v>0</v>
      </c>
      <c r="N1834">
        <v>4.2</v>
      </c>
      <c r="O1834">
        <v>320</v>
      </c>
      <c r="P1834">
        <v>5760</v>
      </c>
      <c r="Q1834" t="s">
        <v>67</v>
      </c>
      <c r="R1834">
        <v>11</v>
      </c>
      <c r="S1834" t="s">
        <v>52</v>
      </c>
      <c r="T1834" t="s">
        <v>84</v>
      </c>
      <c r="U1834" t="str">
        <f>TRIM(CLEAN(tbl_Operations[[#This Row],[Location]]))</f>
        <v>Hyderabad</v>
      </c>
      <c r="V1834" t="str">
        <f>TRIM(CLEAN(tbl_Operations[[#This Row],[Channel]]))</f>
        <v>Portal</v>
      </c>
      <c r="W1834" t="str">
        <f t="shared" si="140"/>
        <v>Invoice Query</v>
      </c>
      <c r="X1834" t="str">
        <f t="shared" si="141"/>
        <v>Hr</v>
      </c>
      <c r="Y1834" t="str">
        <f t="shared" si="142"/>
        <v>Within SLA</v>
      </c>
      <c r="Z1834" t="str">
        <f t="shared" si="143"/>
        <v>Normal</v>
      </c>
      <c r="AA1834" t="str" cm="1">
        <f t="array" ref="AA1834">_xlfn.IFS(
J1834&lt;=K1834*0.5,"Excellent",
J1834&lt;=K1834,"Good",
J1834&lt;=K1834*1.5,"At Risk",
TRUE,"Critical"
)</f>
        <v>Excellent</v>
      </c>
      <c r="AB1834" t="str">
        <f t="shared" si="144"/>
        <v>No Rework</v>
      </c>
    </row>
    <row r="1835" spans="1:28" x14ac:dyDescent="0.3">
      <c r="A1835" t="s">
        <v>1917</v>
      </c>
      <c r="B1835" s="1">
        <v>45924</v>
      </c>
      <c r="C1835" t="s">
        <v>91</v>
      </c>
      <c r="D1835" t="s">
        <v>55</v>
      </c>
      <c r="E1835" t="s">
        <v>74</v>
      </c>
      <c r="F1835" t="s">
        <v>49</v>
      </c>
      <c r="G1835" t="s">
        <v>42</v>
      </c>
      <c r="H1835" t="s">
        <v>26</v>
      </c>
      <c r="I1835" t="s">
        <v>27</v>
      </c>
      <c r="J1835">
        <v>6.3</v>
      </c>
      <c r="K1835">
        <v>48</v>
      </c>
      <c r="L1835" t="s">
        <v>28</v>
      </c>
      <c r="M1835">
        <v>2</v>
      </c>
      <c r="N1835">
        <v>4</v>
      </c>
      <c r="O1835">
        <v>400</v>
      </c>
      <c r="P1835">
        <v>2520</v>
      </c>
      <c r="Q1835" t="s">
        <v>83</v>
      </c>
      <c r="R1835">
        <v>9</v>
      </c>
      <c r="S1835" t="s">
        <v>37</v>
      </c>
      <c r="T1835" t="s">
        <v>86</v>
      </c>
      <c r="U1835" t="str">
        <f>TRIM(CLEAN(tbl_Operations[[#This Row],[Location]]))</f>
        <v>Hyderabad</v>
      </c>
      <c r="V1835" t="str">
        <f>TRIM(CLEAN(tbl_Operations[[#This Row],[Channel]]))</f>
        <v>Portal</v>
      </c>
      <c r="W1835" t="str">
        <f t="shared" si="140"/>
        <v>System Issue</v>
      </c>
      <c r="X1835" t="str">
        <f t="shared" si="141"/>
        <v>Operations</v>
      </c>
      <c r="Y1835" t="str">
        <f t="shared" si="142"/>
        <v>Within SLA</v>
      </c>
      <c r="Z1835" t="str">
        <f t="shared" si="143"/>
        <v>Normal</v>
      </c>
      <c r="AA1835" t="str" cm="1">
        <f t="array" ref="AA1835">_xlfn.IFS(
J1835&lt;=K1835*0.5,"Excellent",
J1835&lt;=K1835,"Good",
J1835&lt;=K1835*1.5,"At Risk",
TRUE,"Critical"
)</f>
        <v>Excellent</v>
      </c>
      <c r="AB1835" t="str">
        <f t="shared" si="144"/>
        <v>Reworked</v>
      </c>
    </row>
    <row r="1836" spans="1:28" x14ac:dyDescent="0.3">
      <c r="A1836" t="s">
        <v>1918</v>
      </c>
      <c r="B1836" s="1">
        <v>45699</v>
      </c>
      <c r="C1836" t="s">
        <v>54</v>
      </c>
      <c r="D1836" t="s">
        <v>41</v>
      </c>
      <c r="E1836" t="s">
        <v>74</v>
      </c>
      <c r="F1836" t="s">
        <v>49</v>
      </c>
      <c r="G1836" t="s">
        <v>62</v>
      </c>
      <c r="H1836" t="s">
        <v>75</v>
      </c>
      <c r="I1836" t="s">
        <v>27</v>
      </c>
      <c r="J1836">
        <v>9</v>
      </c>
      <c r="K1836">
        <v>48</v>
      </c>
      <c r="L1836" t="s">
        <v>28</v>
      </c>
      <c r="M1836">
        <v>0</v>
      </c>
      <c r="N1836">
        <v>4.8</v>
      </c>
      <c r="O1836">
        <v>320</v>
      </c>
      <c r="P1836">
        <v>2880</v>
      </c>
      <c r="Q1836" t="s">
        <v>57</v>
      </c>
      <c r="R1836">
        <v>2</v>
      </c>
      <c r="S1836" t="s">
        <v>58</v>
      </c>
      <c r="T1836" t="s">
        <v>38</v>
      </c>
      <c r="U1836" t="str">
        <f>TRIM(CLEAN(tbl_Operations[[#This Row],[Location]]))</f>
        <v>Bengaluru</v>
      </c>
      <c r="V1836" t="str">
        <f>TRIM(CLEAN(tbl_Operations[[#This Row],[Channel]]))</f>
        <v>Teams</v>
      </c>
      <c r="W1836" t="str">
        <f t="shared" si="140"/>
        <v>System Issue</v>
      </c>
      <c r="X1836" t="str">
        <f t="shared" si="141"/>
        <v>Hr</v>
      </c>
      <c r="Y1836" t="str">
        <f t="shared" si="142"/>
        <v>Within SLA</v>
      </c>
      <c r="Z1836" t="str">
        <f t="shared" si="143"/>
        <v>Normal</v>
      </c>
      <c r="AA1836" t="str" cm="1">
        <f t="array" ref="AA1836">_xlfn.IFS(
J1836&lt;=K1836*0.5,"Excellent",
J1836&lt;=K1836,"Good",
J1836&lt;=K1836*1.5,"At Risk",
TRUE,"Critical"
)</f>
        <v>Excellent</v>
      </c>
      <c r="AB1836" t="str">
        <f t="shared" si="144"/>
        <v>No Rework</v>
      </c>
    </row>
    <row r="1837" spans="1:28" x14ac:dyDescent="0.3">
      <c r="A1837" t="s">
        <v>1919</v>
      </c>
      <c r="B1837" s="1">
        <v>46018</v>
      </c>
      <c r="C1837" t="s">
        <v>33</v>
      </c>
      <c r="D1837" t="s">
        <v>60</v>
      </c>
      <c r="E1837" t="s">
        <v>92</v>
      </c>
      <c r="F1837" t="s">
        <v>24</v>
      </c>
      <c r="G1837" t="s">
        <v>42</v>
      </c>
      <c r="H1837" t="s">
        <v>66</v>
      </c>
      <c r="I1837" t="s">
        <v>27</v>
      </c>
      <c r="J1837">
        <v>14</v>
      </c>
      <c r="K1837">
        <v>24</v>
      </c>
      <c r="L1837" t="s">
        <v>28</v>
      </c>
      <c r="M1837">
        <v>0</v>
      </c>
      <c r="N1837">
        <v>4.5999999999999996</v>
      </c>
      <c r="O1837">
        <v>450</v>
      </c>
      <c r="P1837">
        <v>6300</v>
      </c>
      <c r="Q1837" t="s">
        <v>71</v>
      </c>
      <c r="R1837">
        <v>12</v>
      </c>
      <c r="S1837" t="s">
        <v>52</v>
      </c>
      <c r="T1837" t="s">
        <v>68</v>
      </c>
      <c r="U1837" t="str">
        <f>TRIM(CLEAN(tbl_Operations[[#This Row],[Location]]))</f>
        <v>Pune</v>
      </c>
      <c r="V1837" t="str">
        <f>TRIM(CLEAN(tbl_Operations[[#This Row],[Channel]]))</f>
        <v>Portal</v>
      </c>
      <c r="W1837" t="str">
        <f t="shared" si="140"/>
        <v>Report Request</v>
      </c>
      <c r="X1837" t="str">
        <f t="shared" si="141"/>
        <v>It</v>
      </c>
      <c r="Y1837" t="str">
        <f t="shared" si="142"/>
        <v>Within SLA</v>
      </c>
      <c r="Z1837" t="str">
        <f t="shared" si="143"/>
        <v>Normal</v>
      </c>
      <c r="AA1837" t="str" cm="1">
        <f t="array" ref="AA1837">_xlfn.IFS(
J1837&lt;=K1837*0.5,"Excellent",
J1837&lt;=K1837,"Good",
J1837&lt;=K1837*1.5,"At Risk",
TRUE,"Critical"
)</f>
        <v>Good</v>
      </c>
      <c r="AB1837" t="str">
        <f t="shared" si="144"/>
        <v>No Rework</v>
      </c>
    </row>
    <row r="1838" spans="1:28" x14ac:dyDescent="0.3">
      <c r="A1838" t="s">
        <v>1920</v>
      </c>
      <c r="B1838" s="1">
        <v>45999</v>
      </c>
      <c r="C1838" t="s">
        <v>21</v>
      </c>
      <c r="D1838" t="s">
        <v>22</v>
      </c>
      <c r="E1838" t="s">
        <v>70</v>
      </c>
      <c r="F1838" t="s">
        <v>49</v>
      </c>
      <c r="G1838" t="s">
        <v>25</v>
      </c>
      <c r="H1838" t="s">
        <v>26</v>
      </c>
      <c r="I1838" t="s">
        <v>27</v>
      </c>
      <c r="J1838">
        <v>6</v>
      </c>
      <c r="K1838">
        <v>48</v>
      </c>
      <c r="L1838" t="s">
        <v>28</v>
      </c>
      <c r="M1838">
        <v>1</v>
      </c>
      <c r="N1838">
        <v>5</v>
      </c>
      <c r="O1838">
        <v>280</v>
      </c>
      <c r="P1838">
        <v>1680</v>
      </c>
      <c r="Q1838" t="s">
        <v>71</v>
      </c>
      <c r="R1838">
        <v>12</v>
      </c>
      <c r="S1838" t="s">
        <v>52</v>
      </c>
      <c r="T1838" t="s">
        <v>31</v>
      </c>
      <c r="U1838" t="str">
        <f>TRIM(CLEAN(tbl_Operations[[#This Row],[Location]]))</f>
        <v>Noida</v>
      </c>
      <c r="V1838" t="str">
        <f>TRIM(CLEAN(tbl_Operations[[#This Row],[Channel]]))</f>
        <v>Email</v>
      </c>
      <c r="W1838" t="str">
        <f t="shared" si="140"/>
        <v>Data Correction</v>
      </c>
      <c r="X1838" t="str">
        <f t="shared" si="141"/>
        <v>Customer Support</v>
      </c>
      <c r="Y1838" t="str">
        <f t="shared" si="142"/>
        <v>Within SLA</v>
      </c>
      <c r="Z1838" t="str">
        <f t="shared" si="143"/>
        <v>Normal</v>
      </c>
      <c r="AA1838" t="str" cm="1">
        <f t="array" ref="AA1838">_xlfn.IFS(
J1838&lt;=K1838*0.5,"Excellent",
J1838&lt;=K1838,"Good",
J1838&lt;=K1838*1.5,"At Risk",
TRUE,"Critical"
)</f>
        <v>Excellent</v>
      </c>
      <c r="AB1838" t="str">
        <f t="shared" si="144"/>
        <v>Reworked</v>
      </c>
    </row>
    <row r="1839" spans="1:28" x14ac:dyDescent="0.3">
      <c r="A1839" t="s">
        <v>1921</v>
      </c>
      <c r="B1839" s="1">
        <v>45856</v>
      </c>
      <c r="C1839" t="s">
        <v>77</v>
      </c>
      <c r="D1839" t="s">
        <v>60</v>
      </c>
      <c r="E1839" t="s">
        <v>70</v>
      </c>
      <c r="F1839" t="s">
        <v>49</v>
      </c>
      <c r="G1839" t="s">
        <v>25</v>
      </c>
      <c r="H1839" t="s">
        <v>43</v>
      </c>
      <c r="I1839" t="s">
        <v>27</v>
      </c>
      <c r="J1839">
        <v>30.3</v>
      </c>
      <c r="K1839">
        <v>48</v>
      </c>
      <c r="L1839" t="s">
        <v>28</v>
      </c>
      <c r="M1839">
        <v>0</v>
      </c>
      <c r="N1839">
        <v>4.2</v>
      </c>
      <c r="O1839">
        <v>400</v>
      </c>
      <c r="P1839">
        <v>12120</v>
      </c>
      <c r="Q1839" t="s">
        <v>114</v>
      </c>
      <c r="R1839">
        <v>7</v>
      </c>
      <c r="S1839" t="s">
        <v>37</v>
      </c>
      <c r="T1839" t="s">
        <v>45</v>
      </c>
      <c r="U1839" t="str">
        <f>TRIM(CLEAN(tbl_Operations[[#This Row],[Location]]))</f>
        <v>Pune</v>
      </c>
      <c r="V1839" t="str">
        <f>TRIM(CLEAN(tbl_Operations[[#This Row],[Channel]]))</f>
        <v>Email</v>
      </c>
      <c r="W1839" t="str">
        <f t="shared" si="140"/>
        <v>Data Correction</v>
      </c>
      <c r="X1839" t="str">
        <f t="shared" si="141"/>
        <v>Finance</v>
      </c>
      <c r="Y1839" t="str">
        <f t="shared" si="142"/>
        <v>Within SLA</v>
      </c>
      <c r="Z1839" t="str">
        <f t="shared" si="143"/>
        <v>Normal</v>
      </c>
      <c r="AA1839" t="str" cm="1">
        <f t="array" ref="AA1839">_xlfn.IFS(
J1839&lt;=K1839*0.5,"Excellent",
J1839&lt;=K1839,"Good",
J1839&lt;=K1839*1.5,"At Risk",
TRUE,"Critical"
)</f>
        <v>Good</v>
      </c>
      <c r="AB1839" t="str">
        <f t="shared" si="144"/>
        <v>No Rework</v>
      </c>
    </row>
    <row r="1840" spans="1:28" x14ac:dyDescent="0.3">
      <c r="A1840" t="s">
        <v>1922</v>
      </c>
      <c r="B1840" s="1">
        <v>45752</v>
      </c>
      <c r="C1840" t="s">
        <v>40</v>
      </c>
      <c r="D1840" t="s">
        <v>60</v>
      </c>
      <c r="E1840" t="s">
        <v>48</v>
      </c>
      <c r="F1840" t="s">
        <v>49</v>
      </c>
      <c r="G1840" t="s">
        <v>25</v>
      </c>
      <c r="H1840" t="s">
        <v>26</v>
      </c>
      <c r="I1840" t="s">
        <v>88</v>
      </c>
      <c r="J1840">
        <v>15</v>
      </c>
      <c r="K1840">
        <v>48</v>
      </c>
      <c r="L1840" t="s">
        <v>28</v>
      </c>
      <c r="M1840">
        <v>2</v>
      </c>
      <c r="N1840">
        <v>4</v>
      </c>
      <c r="O1840">
        <v>280</v>
      </c>
      <c r="P1840">
        <v>4200</v>
      </c>
      <c r="Q1840" t="s">
        <v>89</v>
      </c>
      <c r="R1840">
        <v>4</v>
      </c>
      <c r="S1840" t="s">
        <v>30</v>
      </c>
      <c r="T1840" t="s">
        <v>68</v>
      </c>
      <c r="U1840" t="str">
        <f>TRIM(CLEAN(tbl_Operations[[#This Row],[Location]]))</f>
        <v>Pune</v>
      </c>
      <c r="V1840" t="str">
        <f>TRIM(CLEAN(tbl_Operations[[#This Row],[Channel]]))</f>
        <v>Email</v>
      </c>
      <c r="W1840" t="str">
        <f t="shared" si="140"/>
        <v>Compliance Request</v>
      </c>
      <c r="X1840" t="str">
        <f t="shared" si="141"/>
        <v>Procurement</v>
      </c>
      <c r="Y1840" t="str">
        <f t="shared" si="142"/>
        <v>Within SLA</v>
      </c>
      <c r="Z1840" t="str">
        <f t="shared" si="143"/>
        <v>Normal</v>
      </c>
      <c r="AA1840" t="str" cm="1">
        <f t="array" ref="AA1840">_xlfn.IFS(
J1840&lt;=K1840*0.5,"Excellent",
J1840&lt;=K1840,"Good",
J1840&lt;=K1840*1.5,"At Risk",
TRUE,"Critical"
)</f>
        <v>Excellent</v>
      </c>
      <c r="AB1840" t="str">
        <f t="shared" si="144"/>
        <v>Reworked</v>
      </c>
    </row>
    <row r="1841" spans="1:28" x14ac:dyDescent="0.3">
      <c r="A1841" t="s">
        <v>1923</v>
      </c>
      <c r="B1841" s="1">
        <v>45890</v>
      </c>
      <c r="C1841" t="s">
        <v>95</v>
      </c>
      <c r="D1841" t="s">
        <v>47</v>
      </c>
      <c r="E1841" t="s">
        <v>56</v>
      </c>
      <c r="F1841" t="s">
        <v>49</v>
      </c>
      <c r="G1841" t="s">
        <v>42</v>
      </c>
      <c r="H1841" t="s">
        <v>43</v>
      </c>
      <c r="I1841" t="s">
        <v>88</v>
      </c>
      <c r="J1841">
        <v>34.200000000000003</v>
      </c>
      <c r="K1841">
        <v>48</v>
      </c>
      <c r="L1841" t="s">
        <v>28</v>
      </c>
      <c r="M1841">
        <v>4</v>
      </c>
      <c r="N1841">
        <v>2.7</v>
      </c>
      <c r="O1841">
        <v>280</v>
      </c>
      <c r="P1841">
        <v>9576</v>
      </c>
      <c r="Q1841" t="s">
        <v>36</v>
      </c>
      <c r="R1841">
        <v>8</v>
      </c>
      <c r="S1841" t="s">
        <v>37</v>
      </c>
      <c r="T1841" t="s">
        <v>84</v>
      </c>
      <c r="U1841" t="str">
        <f>TRIM(CLEAN(tbl_Operations[[#This Row],[Location]]))</f>
        <v>Gurugram</v>
      </c>
      <c r="V1841" t="str">
        <f>TRIM(CLEAN(tbl_Operations[[#This Row],[Channel]]))</f>
        <v>Portal</v>
      </c>
      <c r="W1841" t="str">
        <f t="shared" si="140"/>
        <v>Vendor Query</v>
      </c>
      <c r="X1841" t="str">
        <f t="shared" si="141"/>
        <v>Sales</v>
      </c>
      <c r="Y1841" t="str">
        <f t="shared" si="142"/>
        <v>Within SLA</v>
      </c>
      <c r="Z1841" t="str">
        <f t="shared" si="143"/>
        <v>Normal</v>
      </c>
      <c r="AA1841" t="str" cm="1">
        <f t="array" ref="AA1841">_xlfn.IFS(
J1841&lt;=K1841*0.5,"Excellent",
J1841&lt;=K1841,"Good",
J1841&lt;=K1841*1.5,"At Risk",
TRUE,"Critical"
)</f>
        <v>Good</v>
      </c>
      <c r="AB1841" t="str">
        <f t="shared" si="144"/>
        <v>Reworked</v>
      </c>
    </row>
    <row r="1842" spans="1:28" x14ac:dyDescent="0.3">
      <c r="A1842" t="s">
        <v>1924</v>
      </c>
      <c r="B1842" s="1">
        <v>45721</v>
      </c>
      <c r="C1842" t="s">
        <v>95</v>
      </c>
      <c r="D1842" t="s">
        <v>73</v>
      </c>
      <c r="E1842" t="s">
        <v>35</v>
      </c>
      <c r="F1842" t="s">
        <v>24</v>
      </c>
      <c r="G1842" t="s">
        <v>81</v>
      </c>
      <c r="H1842" t="s">
        <v>50</v>
      </c>
      <c r="I1842" t="s">
        <v>101</v>
      </c>
      <c r="J1842">
        <v>1.6</v>
      </c>
      <c r="K1842">
        <v>24</v>
      </c>
      <c r="L1842" t="s">
        <v>28</v>
      </c>
      <c r="M1842">
        <v>0</v>
      </c>
      <c r="N1842">
        <v>4.9000000000000004</v>
      </c>
      <c r="O1842">
        <v>450</v>
      </c>
      <c r="P1842">
        <v>720</v>
      </c>
      <c r="Q1842" t="s">
        <v>79</v>
      </c>
      <c r="R1842">
        <v>3</v>
      </c>
      <c r="S1842" t="s">
        <v>58</v>
      </c>
      <c r="T1842" t="s">
        <v>86</v>
      </c>
      <c r="U1842" t="str">
        <f>TRIM(CLEAN(tbl_Operations[[#This Row],[Location]]))</f>
        <v>Chennai</v>
      </c>
      <c r="V1842" t="str">
        <f>TRIM(CLEAN(tbl_Operations[[#This Row],[Channel]]))</f>
        <v>Phone</v>
      </c>
      <c r="W1842" t="str">
        <f t="shared" si="140"/>
        <v>Employee Query</v>
      </c>
      <c r="X1842" t="str">
        <f t="shared" si="141"/>
        <v>Sales</v>
      </c>
      <c r="Y1842" t="str">
        <f t="shared" si="142"/>
        <v>Within SLA</v>
      </c>
      <c r="Z1842" t="str">
        <f t="shared" si="143"/>
        <v>Normal</v>
      </c>
      <c r="AA1842" t="str" cm="1">
        <f t="array" ref="AA1842">_xlfn.IFS(
J1842&lt;=K1842*0.5,"Excellent",
J1842&lt;=K1842,"Good",
J1842&lt;=K1842*1.5,"At Risk",
TRUE,"Critical"
)</f>
        <v>Excellent</v>
      </c>
      <c r="AB1842" t="str">
        <f t="shared" si="144"/>
        <v>No Rework</v>
      </c>
    </row>
    <row r="1843" spans="1:28" x14ac:dyDescent="0.3">
      <c r="A1843" t="s">
        <v>1925</v>
      </c>
      <c r="B1843" s="1">
        <v>45989</v>
      </c>
      <c r="C1843" t="s">
        <v>77</v>
      </c>
      <c r="D1843" t="s">
        <v>41</v>
      </c>
      <c r="E1843" t="s">
        <v>35</v>
      </c>
      <c r="F1843" t="s">
        <v>24</v>
      </c>
      <c r="G1843" t="s">
        <v>62</v>
      </c>
      <c r="H1843" t="s">
        <v>26</v>
      </c>
      <c r="I1843" t="s">
        <v>27</v>
      </c>
      <c r="J1843">
        <v>6.7</v>
      </c>
      <c r="K1843">
        <v>24</v>
      </c>
      <c r="L1843" t="s">
        <v>28</v>
      </c>
      <c r="M1843">
        <v>1</v>
      </c>
      <c r="N1843">
        <v>4.8</v>
      </c>
      <c r="O1843">
        <v>280</v>
      </c>
      <c r="P1843">
        <v>1876</v>
      </c>
      <c r="Q1843" t="s">
        <v>67</v>
      </c>
      <c r="R1843">
        <v>11</v>
      </c>
      <c r="S1843" t="s">
        <v>52</v>
      </c>
      <c r="T1843" t="s">
        <v>45</v>
      </c>
      <c r="U1843" t="str">
        <f>TRIM(CLEAN(tbl_Operations[[#This Row],[Location]]))</f>
        <v>Bengaluru</v>
      </c>
      <c r="V1843" t="str">
        <f>TRIM(CLEAN(tbl_Operations[[#This Row],[Channel]]))</f>
        <v>Teams</v>
      </c>
      <c r="W1843" t="str">
        <f t="shared" si="140"/>
        <v>Employee Query</v>
      </c>
      <c r="X1843" t="str">
        <f t="shared" si="141"/>
        <v>Finance</v>
      </c>
      <c r="Y1843" t="str">
        <f t="shared" si="142"/>
        <v>Within SLA</v>
      </c>
      <c r="Z1843" t="str">
        <f t="shared" si="143"/>
        <v>Normal</v>
      </c>
      <c r="AA1843" t="str" cm="1">
        <f t="array" ref="AA1843">_xlfn.IFS(
J1843&lt;=K1843*0.5,"Excellent",
J1843&lt;=K1843,"Good",
J1843&lt;=K1843*1.5,"At Risk",
TRUE,"Critical"
)</f>
        <v>Excellent</v>
      </c>
      <c r="AB1843" t="str">
        <f t="shared" si="144"/>
        <v>Reworked</v>
      </c>
    </row>
    <row r="1844" spans="1:28" x14ac:dyDescent="0.3">
      <c r="A1844" t="s">
        <v>1926</v>
      </c>
      <c r="B1844" s="1">
        <v>45813</v>
      </c>
      <c r="C1844" t="s">
        <v>95</v>
      </c>
      <c r="D1844" t="s">
        <v>41</v>
      </c>
      <c r="E1844" t="s">
        <v>70</v>
      </c>
      <c r="F1844" t="s">
        <v>49</v>
      </c>
      <c r="G1844" t="s">
        <v>42</v>
      </c>
      <c r="H1844" t="s">
        <v>43</v>
      </c>
      <c r="I1844" t="s">
        <v>27</v>
      </c>
      <c r="J1844">
        <v>17.8</v>
      </c>
      <c r="K1844">
        <v>48</v>
      </c>
      <c r="L1844" t="s">
        <v>28</v>
      </c>
      <c r="M1844">
        <v>0</v>
      </c>
      <c r="N1844">
        <v>4.3</v>
      </c>
      <c r="O1844">
        <v>400</v>
      </c>
      <c r="P1844">
        <v>7120</v>
      </c>
      <c r="Q1844" t="s">
        <v>29</v>
      </c>
      <c r="R1844">
        <v>6</v>
      </c>
      <c r="S1844" t="s">
        <v>30</v>
      </c>
      <c r="T1844" t="s">
        <v>84</v>
      </c>
      <c r="U1844" t="str">
        <f>TRIM(CLEAN(tbl_Operations[[#This Row],[Location]]))</f>
        <v>Bengaluru</v>
      </c>
      <c r="V1844" t="str">
        <f>TRIM(CLEAN(tbl_Operations[[#This Row],[Channel]]))</f>
        <v>Portal</v>
      </c>
      <c r="W1844" t="str">
        <f t="shared" si="140"/>
        <v>Data Correction</v>
      </c>
      <c r="X1844" t="str">
        <f t="shared" si="141"/>
        <v>Sales</v>
      </c>
      <c r="Y1844" t="str">
        <f t="shared" si="142"/>
        <v>Within SLA</v>
      </c>
      <c r="Z1844" t="str">
        <f t="shared" si="143"/>
        <v>Normal</v>
      </c>
      <c r="AA1844" t="str" cm="1">
        <f t="array" ref="AA1844">_xlfn.IFS(
J1844&lt;=K1844*0.5,"Excellent",
J1844&lt;=K1844,"Good",
J1844&lt;=K1844*1.5,"At Risk",
TRUE,"Critical"
)</f>
        <v>Excellent</v>
      </c>
      <c r="AB1844" t="str">
        <f t="shared" si="144"/>
        <v>No Rework</v>
      </c>
    </row>
    <row r="1845" spans="1:28" x14ac:dyDescent="0.3">
      <c r="A1845" t="s">
        <v>1927</v>
      </c>
      <c r="B1845" s="1">
        <v>45777</v>
      </c>
      <c r="C1845" t="s">
        <v>77</v>
      </c>
      <c r="D1845" t="s">
        <v>41</v>
      </c>
      <c r="E1845" t="s">
        <v>92</v>
      </c>
      <c r="F1845" t="s">
        <v>49</v>
      </c>
      <c r="G1845" t="s">
        <v>25</v>
      </c>
      <c r="H1845" t="s">
        <v>66</v>
      </c>
      <c r="I1845" t="s">
        <v>27</v>
      </c>
      <c r="J1845">
        <v>8.9</v>
      </c>
      <c r="K1845">
        <v>48</v>
      </c>
      <c r="L1845" t="s">
        <v>28</v>
      </c>
      <c r="M1845">
        <v>0</v>
      </c>
      <c r="N1845">
        <v>4.7</v>
      </c>
      <c r="O1845">
        <v>350</v>
      </c>
      <c r="P1845">
        <v>3115</v>
      </c>
      <c r="Q1845" t="s">
        <v>89</v>
      </c>
      <c r="R1845">
        <v>4</v>
      </c>
      <c r="S1845" t="s">
        <v>30</v>
      </c>
      <c r="T1845" t="s">
        <v>86</v>
      </c>
      <c r="U1845" t="str">
        <f>TRIM(CLEAN(tbl_Operations[[#This Row],[Location]]))</f>
        <v>Bengaluru</v>
      </c>
      <c r="V1845" t="str">
        <f>TRIM(CLEAN(tbl_Operations[[#This Row],[Channel]]))</f>
        <v>Email</v>
      </c>
      <c r="W1845" t="str">
        <f t="shared" si="140"/>
        <v>Report Request</v>
      </c>
      <c r="X1845" t="str">
        <f t="shared" si="141"/>
        <v>Finance</v>
      </c>
      <c r="Y1845" t="str">
        <f t="shared" si="142"/>
        <v>Within SLA</v>
      </c>
      <c r="Z1845" t="str">
        <f t="shared" si="143"/>
        <v>Normal</v>
      </c>
      <c r="AA1845" t="str" cm="1">
        <f t="array" ref="AA1845">_xlfn.IFS(
J1845&lt;=K1845*0.5,"Excellent",
J1845&lt;=K1845,"Good",
J1845&lt;=K1845*1.5,"At Risk",
TRUE,"Critical"
)</f>
        <v>Excellent</v>
      </c>
      <c r="AB1845" t="str">
        <f t="shared" si="144"/>
        <v>No Rework</v>
      </c>
    </row>
    <row r="1846" spans="1:28" x14ac:dyDescent="0.3">
      <c r="A1846" t="s">
        <v>1928</v>
      </c>
      <c r="B1846" s="1">
        <v>46005</v>
      </c>
      <c r="C1846" t="s">
        <v>91</v>
      </c>
      <c r="D1846" t="s">
        <v>60</v>
      </c>
      <c r="E1846" t="s">
        <v>70</v>
      </c>
      <c r="F1846" t="s">
        <v>24</v>
      </c>
      <c r="G1846" t="s">
        <v>42</v>
      </c>
      <c r="H1846" t="s">
        <v>43</v>
      </c>
      <c r="I1846" t="s">
        <v>27</v>
      </c>
      <c r="J1846">
        <v>10.8</v>
      </c>
      <c r="K1846">
        <v>24</v>
      </c>
      <c r="L1846" t="s">
        <v>28</v>
      </c>
      <c r="M1846">
        <v>1</v>
      </c>
      <c r="N1846">
        <v>4.5999999999999996</v>
      </c>
      <c r="O1846">
        <v>280</v>
      </c>
      <c r="P1846">
        <v>3024</v>
      </c>
      <c r="Q1846" t="s">
        <v>71</v>
      </c>
      <c r="R1846">
        <v>12</v>
      </c>
      <c r="S1846" t="s">
        <v>52</v>
      </c>
      <c r="T1846" t="s">
        <v>102</v>
      </c>
      <c r="U1846" t="str">
        <f>TRIM(CLEAN(tbl_Operations[[#This Row],[Location]]))</f>
        <v>Pune</v>
      </c>
      <c r="V1846" t="str">
        <f>TRIM(CLEAN(tbl_Operations[[#This Row],[Channel]]))</f>
        <v>Portal</v>
      </c>
      <c r="W1846" t="str">
        <f t="shared" si="140"/>
        <v>Data Correction</v>
      </c>
      <c r="X1846" t="str">
        <f t="shared" si="141"/>
        <v>Operations</v>
      </c>
      <c r="Y1846" t="str">
        <f t="shared" si="142"/>
        <v>Within SLA</v>
      </c>
      <c r="Z1846" t="str">
        <f t="shared" si="143"/>
        <v>Normal</v>
      </c>
      <c r="AA1846" t="str" cm="1">
        <f t="array" ref="AA1846">_xlfn.IFS(
J1846&lt;=K1846*0.5,"Excellent",
J1846&lt;=K1846,"Good",
J1846&lt;=K1846*1.5,"At Risk",
TRUE,"Critical"
)</f>
        <v>Excellent</v>
      </c>
      <c r="AB1846" t="str">
        <f t="shared" si="144"/>
        <v>Reworked</v>
      </c>
    </row>
    <row r="1847" spans="1:28" x14ac:dyDescent="0.3">
      <c r="A1847" t="s">
        <v>1929</v>
      </c>
      <c r="B1847" s="1">
        <v>45751</v>
      </c>
      <c r="C1847" t="s">
        <v>54</v>
      </c>
      <c r="D1847" t="s">
        <v>22</v>
      </c>
      <c r="E1847" t="s">
        <v>35</v>
      </c>
      <c r="F1847" t="s">
        <v>24</v>
      </c>
      <c r="G1847" t="s">
        <v>42</v>
      </c>
      <c r="H1847" t="s">
        <v>43</v>
      </c>
      <c r="I1847" t="s">
        <v>27</v>
      </c>
      <c r="J1847">
        <v>21.1</v>
      </c>
      <c r="K1847">
        <v>24</v>
      </c>
      <c r="L1847" t="s">
        <v>28</v>
      </c>
      <c r="M1847">
        <v>0</v>
      </c>
      <c r="N1847">
        <v>4.7</v>
      </c>
      <c r="O1847">
        <v>400</v>
      </c>
      <c r="P1847">
        <v>8440</v>
      </c>
      <c r="Q1847" t="s">
        <v>89</v>
      </c>
      <c r="R1847">
        <v>4</v>
      </c>
      <c r="S1847" t="s">
        <v>30</v>
      </c>
      <c r="T1847" t="s">
        <v>45</v>
      </c>
      <c r="U1847" t="str">
        <f>TRIM(CLEAN(tbl_Operations[[#This Row],[Location]]))</f>
        <v>Noida</v>
      </c>
      <c r="V1847" t="str">
        <f>TRIM(CLEAN(tbl_Operations[[#This Row],[Channel]]))</f>
        <v>Portal</v>
      </c>
      <c r="W1847" t="str">
        <f t="shared" si="140"/>
        <v>Employee Query</v>
      </c>
      <c r="X1847" t="str">
        <f t="shared" si="141"/>
        <v>Hr</v>
      </c>
      <c r="Y1847" t="str">
        <f t="shared" si="142"/>
        <v>Within SLA</v>
      </c>
      <c r="Z1847" t="str">
        <f t="shared" si="143"/>
        <v>Normal</v>
      </c>
      <c r="AA1847" t="str" cm="1">
        <f t="array" ref="AA1847">_xlfn.IFS(
J1847&lt;=K1847*0.5,"Excellent",
J1847&lt;=K1847,"Good",
J1847&lt;=K1847*1.5,"At Risk",
TRUE,"Critical"
)</f>
        <v>Good</v>
      </c>
      <c r="AB1847" t="str">
        <f t="shared" si="144"/>
        <v>No Rework</v>
      </c>
    </row>
    <row r="1848" spans="1:28" x14ac:dyDescent="0.3">
      <c r="A1848" t="s">
        <v>1930</v>
      </c>
      <c r="B1848" s="1">
        <v>45812</v>
      </c>
      <c r="C1848" t="s">
        <v>95</v>
      </c>
      <c r="D1848" t="s">
        <v>60</v>
      </c>
      <c r="E1848" t="s">
        <v>70</v>
      </c>
      <c r="F1848" t="s">
        <v>49</v>
      </c>
      <c r="G1848" t="s">
        <v>81</v>
      </c>
      <c r="H1848" t="s">
        <v>50</v>
      </c>
      <c r="I1848" t="s">
        <v>27</v>
      </c>
      <c r="J1848">
        <v>13.9</v>
      </c>
      <c r="K1848">
        <v>48</v>
      </c>
      <c r="L1848" t="s">
        <v>28</v>
      </c>
      <c r="M1848">
        <v>0</v>
      </c>
      <c r="N1848">
        <v>5</v>
      </c>
      <c r="O1848">
        <v>450</v>
      </c>
      <c r="P1848">
        <v>6255</v>
      </c>
      <c r="Q1848" t="s">
        <v>29</v>
      </c>
      <c r="R1848">
        <v>6</v>
      </c>
      <c r="S1848" t="s">
        <v>30</v>
      </c>
      <c r="T1848" t="s">
        <v>86</v>
      </c>
      <c r="U1848" t="str">
        <f>TRIM(CLEAN(tbl_Operations[[#This Row],[Location]]))</f>
        <v>Pune</v>
      </c>
      <c r="V1848" t="str">
        <f>TRIM(CLEAN(tbl_Operations[[#This Row],[Channel]]))</f>
        <v>Phone</v>
      </c>
      <c r="W1848" t="str">
        <f t="shared" si="140"/>
        <v>Data Correction</v>
      </c>
      <c r="X1848" t="str">
        <f t="shared" si="141"/>
        <v>Sales</v>
      </c>
      <c r="Y1848" t="str">
        <f t="shared" si="142"/>
        <v>Within SLA</v>
      </c>
      <c r="Z1848" t="str">
        <f t="shared" si="143"/>
        <v>Normal</v>
      </c>
      <c r="AA1848" t="str" cm="1">
        <f t="array" ref="AA1848">_xlfn.IFS(
J1848&lt;=K1848*0.5,"Excellent",
J1848&lt;=K1848,"Good",
J1848&lt;=K1848*1.5,"At Risk",
TRUE,"Critical"
)</f>
        <v>Excellent</v>
      </c>
      <c r="AB1848" t="str">
        <f t="shared" si="144"/>
        <v>No Rework</v>
      </c>
    </row>
    <row r="1849" spans="1:28" x14ac:dyDescent="0.3">
      <c r="A1849" t="s">
        <v>1931</v>
      </c>
      <c r="B1849" s="1">
        <v>45888</v>
      </c>
      <c r="C1849" t="s">
        <v>21</v>
      </c>
      <c r="D1849" t="s">
        <v>73</v>
      </c>
      <c r="E1849" t="s">
        <v>78</v>
      </c>
      <c r="F1849" t="s">
        <v>24</v>
      </c>
      <c r="G1849" t="s">
        <v>25</v>
      </c>
      <c r="H1849" t="s">
        <v>66</v>
      </c>
      <c r="I1849" t="s">
        <v>88</v>
      </c>
      <c r="J1849">
        <v>28.6</v>
      </c>
      <c r="K1849">
        <v>24</v>
      </c>
      <c r="L1849" t="s">
        <v>63</v>
      </c>
      <c r="M1849">
        <v>2</v>
      </c>
      <c r="N1849">
        <v>4.0999999999999996</v>
      </c>
      <c r="O1849">
        <v>280</v>
      </c>
      <c r="P1849">
        <v>8008</v>
      </c>
      <c r="Q1849" t="s">
        <v>36</v>
      </c>
      <c r="R1849">
        <v>8</v>
      </c>
      <c r="S1849" t="s">
        <v>37</v>
      </c>
      <c r="T1849" t="s">
        <v>38</v>
      </c>
      <c r="U1849" t="str">
        <f>TRIM(CLEAN(tbl_Operations[[#This Row],[Location]]))</f>
        <v>Chennai</v>
      </c>
      <c r="V1849" t="str">
        <f>TRIM(CLEAN(tbl_Operations[[#This Row],[Channel]]))</f>
        <v>Email</v>
      </c>
      <c r="W1849" t="str">
        <f t="shared" si="140"/>
        <v>Access Request</v>
      </c>
      <c r="X1849" t="str">
        <f t="shared" si="141"/>
        <v>Customer Support</v>
      </c>
      <c r="Y1849" t="str">
        <f t="shared" si="142"/>
        <v>SLA Breach</v>
      </c>
      <c r="Z1849" t="str">
        <f t="shared" si="143"/>
        <v>Normal</v>
      </c>
      <c r="AA1849" t="str" cm="1">
        <f t="array" ref="AA1849">_xlfn.IFS(
J1849&lt;=K1849*0.5,"Excellent",
J1849&lt;=K1849,"Good",
J1849&lt;=K1849*1.5,"At Risk",
TRUE,"Critical"
)</f>
        <v>At Risk</v>
      </c>
      <c r="AB1849" t="str">
        <f t="shared" si="144"/>
        <v>Reworked</v>
      </c>
    </row>
    <row r="1850" spans="1:28" x14ac:dyDescent="0.3">
      <c r="A1850" t="s">
        <v>1932</v>
      </c>
      <c r="B1850" s="1">
        <v>45947</v>
      </c>
      <c r="C1850" t="s">
        <v>33</v>
      </c>
      <c r="D1850" t="s">
        <v>73</v>
      </c>
      <c r="E1850" t="s">
        <v>78</v>
      </c>
      <c r="F1850" t="s">
        <v>24</v>
      </c>
      <c r="G1850" t="s">
        <v>25</v>
      </c>
      <c r="H1850" t="s">
        <v>43</v>
      </c>
      <c r="I1850" t="s">
        <v>88</v>
      </c>
      <c r="J1850">
        <v>30.3</v>
      </c>
      <c r="K1850">
        <v>24</v>
      </c>
      <c r="L1850" t="s">
        <v>63</v>
      </c>
      <c r="M1850">
        <v>1</v>
      </c>
      <c r="N1850">
        <v>3.9</v>
      </c>
      <c r="O1850">
        <v>320</v>
      </c>
      <c r="P1850">
        <v>9696</v>
      </c>
      <c r="Q1850" t="s">
        <v>51</v>
      </c>
      <c r="R1850">
        <v>10</v>
      </c>
      <c r="S1850" t="s">
        <v>52</v>
      </c>
      <c r="T1850" t="s">
        <v>45</v>
      </c>
      <c r="U1850" t="str">
        <f>TRIM(CLEAN(tbl_Operations[[#This Row],[Location]]))</f>
        <v>Chennai</v>
      </c>
      <c r="V1850" t="str">
        <f>TRIM(CLEAN(tbl_Operations[[#This Row],[Channel]]))</f>
        <v>Email</v>
      </c>
      <c r="W1850" t="str">
        <f t="shared" si="140"/>
        <v>Access Request</v>
      </c>
      <c r="X1850" t="str">
        <f t="shared" si="141"/>
        <v>It</v>
      </c>
      <c r="Y1850" t="str">
        <f t="shared" si="142"/>
        <v>SLA Breach</v>
      </c>
      <c r="Z1850" t="str">
        <f t="shared" si="143"/>
        <v>Normal</v>
      </c>
      <c r="AA1850" t="str" cm="1">
        <f t="array" ref="AA1850">_xlfn.IFS(
J1850&lt;=K1850*0.5,"Excellent",
J1850&lt;=K1850,"Good",
J1850&lt;=K1850*1.5,"At Risk",
TRUE,"Critical"
)</f>
        <v>At Risk</v>
      </c>
      <c r="AB1850" t="str">
        <f t="shared" si="144"/>
        <v>Reworked</v>
      </c>
    </row>
    <row r="1851" spans="1:28" x14ac:dyDescent="0.3">
      <c r="A1851" t="s">
        <v>1933</v>
      </c>
      <c r="B1851" s="1">
        <v>45912</v>
      </c>
      <c r="C1851" t="s">
        <v>33</v>
      </c>
      <c r="D1851" t="s">
        <v>47</v>
      </c>
      <c r="E1851" t="s">
        <v>48</v>
      </c>
      <c r="F1851" t="s">
        <v>24</v>
      </c>
      <c r="G1851" t="s">
        <v>62</v>
      </c>
      <c r="H1851" t="s">
        <v>75</v>
      </c>
      <c r="I1851" t="s">
        <v>27</v>
      </c>
      <c r="J1851">
        <v>33.4</v>
      </c>
      <c r="K1851">
        <v>24</v>
      </c>
      <c r="L1851" t="s">
        <v>63</v>
      </c>
      <c r="M1851">
        <v>0</v>
      </c>
      <c r="N1851">
        <v>4.0999999999999996</v>
      </c>
      <c r="O1851">
        <v>350</v>
      </c>
      <c r="P1851">
        <v>11690</v>
      </c>
      <c r="Q1851" t="s">
        <v>83</v>
      </c>
      <c r="R1851">
        <v>9</v>
      </c>
      <c r="S1851" t="s">
        <v>37</v>
      </c>
      <c r="T1851" t="s">
        <v>45</v>
      </c>
      <c r="U1851" t="str">
        <f>TRIM(CLEAN(tbl_Operations[[#This Row],[Location]]))</f>
        <v>Gurugram</v>
      </c>
      <c r="V1851" t="str">
        <f>TRIM(CLEAN(tbl_Operations[[#This Row],[Channel]]))</f>
        <v>Teams</v>
      </c>
      <c r="W1851" t="str">
        <f t="shared" si="140"/>
        <v>Compliance Request</v>
      </c>
      <c r="X1851" t="str">
        <f t="shared" si="141"/>
        <v>It</v>
      </c>
      <c r="Y1851" t="str">
        <f t="shared" si="142"/>
        <v>SLA Breach</v>
      </c>
      <c r="Z1851" t="str">
        <f t="shared" si="143"/>
        <v>Normal</v>
      </c>
      <c r="AA1851" t="str" cm="1">
        <f t="array" ref="AA1851">_xlfn.IFS(
J1851&lt;=K1851*0.5,"Excellent",
J1851&lt;=K1851,"Good",
J1851&lt;=K1851*1.5,"At Risk",
TRUE,"Critical"
)</f>
        <v>At Risk</v>
      </c>
      <c r="AB1851" t="str">
        <f t="shared" si="144"/>
        <v>No Rework</v>
      </c>
    </row>
    <row r="1852" spans="1:28" x14ac:dyDescent="0.3">
      <c r="A1852" t="s">
        <v>1934</v>
      </c>
      <c r="B1852" s="1">
        <v>45750</v>
      </c>
      <c r="C1852" t="s">
        <v>77</v>
      </c>
      <c r="D1852" t="s">
        <v>41</v>
      </c>
      <c r="E1852" t="s">
        <v>74</v>
      </c>
      <c r="F1852" t="s">
        <v>61</v>
      </c>
      <c r="G1852" t="s">
        <v>81</v>
      </c>
      <c r="H1852" t="s">
        <v>66</v>
      </c>
      <c r="I1852" t="s">
        <v>27</v>
      </c>
      <c r="J1852">
        <v>34.299999999999997</v>
      </c>
      <c r="K1852">
        <v>12</v>
      </c>
      <c r="L1852" t="s">
        <v>63</v>
      </c>
      <c r="M1852">
        <v>1</v>
      </c>
      <c r="N1852">
        <v>3.7</v>
      </c>
      <c r="O1852">
        <v>280</v>
      </c>
      <c r="P1852">
        <v>9604</v>
      </c>
      <c r="Q1852" t="s">
        <v>89</v>
      </c>
      <c r="R1852">
        <v>4</v>
      </c>
      <c r="S1852" t="s">
        <v>30</v>
      </c>
      <c r="T1852" t="s">
        <v>84</v>
      </c>
      <c r="U1852" t="str">
        <f>TRIM(CLEAN(tbl_Operations[[#This Row],[Location]]))</f>
        <v>Bengaluru</v>
      </c>
      <c r="V1852" t="str">
        <f>TRIM(CLEAN(tbl_Operations[[#This Row],[Channel]]))</f>
        <v>Phone</v>
      </c>
      <c r="W1852" t="str">
        <f t="shared" si="140"/>
        <v>System Issue</v>
      </c>
      <c r="X1852" t="str">
        <f t="shared" si="141"/>
        <v>Finance</v>
      </c>
      <c r="Y1852" t="str">
        <f t="shared" si="142"/>
        <v>SLA Breach</v>
      </c>
      <c r="Z1852" t="str">
        <f t="shared" si="143"/>
        <v>Normal</v>
      </c>
      <c r="AA1852" t="str" cm="1">
        <f t="array" ref="AA1852">_xlfn.IFS(
J1852&lt;=K1852*0.5,"Excellent",
J1852&lt;=K1852,"Good",
J1852&lt;=K1852*1.5,"At Risk",
TRUE,"Critical"
)</f>
        <v>Critical</v>
      </c>
      <c r="AB1852" t="str">
        <f t="shared" si="144"/>
        <v>Reworked</v>
      </c>
    </row>
    <row r="1853" spans="1:28" x14ac:dyDescent="0.3">
      <c r="A1853" t="s">
        <v>1935</v>
      </c>
      <c r="B1853" s="1">
        <v>45933</v>
      </c>
      <c r="C1853" t="s">
        <v>21</v>
      </c>
      <c r="D1853" t="s">
        <v>22</v>
      </c>
      <c r="E1853" t="s">
        <v>23</v>
      </c>
      <c r="F1853" t="s">
        <v>24</v>
      </c>
      <c r="G1853" t="s">
        <v>42</v>
      </c>
      <c r="H1853" t="s">
        <v>5095</v>
      </c>
      <c r="I1853" t="s">
        <v>27</v>
      </c>
      <c r="J1853">
        <v>3.8</v>
      </c>
      <c r="K1853">
        <v>24</v>
      </c>
      <c r="L1853" t="s">
        <v>28</v>
      </c>
      <c r="M1853">
        <v>0</v>
      </c>
      <c r="N1853">
        <v>4.9000000000000004</v>
      </c>
      <c r="O1853">
        <v>450</v>
      </c>
      <c r="P1853">
        <v>1710</v>
      </c>
      <c r="Q1853" t="s">
        <v>51</v>
      </c>
      <c r="R1853">
        <v>10</v>
      </c>
      <c r="S1853" t="s">
        <v>52</v>
      </c>
      <c r="T1853" t="s">
        <v>45</v>
      </c>
      <c r="U1853" t="str">
        <f>TRIM(CLEAN(tbl_Operations[[#This Row],[Location]]))</f>
        <v>Noida</v>
      </c>
      <c r="V1853" t="str">
        <f>TRIM(CLEAN(tbl_Operations[[#This Row],[Channel]]))</f>
        <v>Portal</v>
      </c>
      <c r="W1853" t="str">
        <f t="shared" si="140"/>
        <v>Invoice Query</v>
      </c>
      <c r="X1853" t="str">
        <f t="shared" si="141"/>
        <v>Customer Support</v>
      </c>
      <c r="Y1853" t="str">
        <f t="shared" si="142"/>
        <v>Within SLA</v>
      </c>
      <c r="Z1853" t="str">
        <f t="shared" si="143"/>
        <v>Normal</v>
      </c>
      <c r="AA1853" t="str" cm="1">
        <f t="array" ref="AA1853">_xlfn.IFS(
J1853&lt;=K1853*0.5,"Excellent",
J1853&lt;=K1853,"Good",
J1853&lt;=K1853*1.5,"At Risk",
TRUE,"Critical"
)</f>
        <v>Excellent</v>
      </c>
      <c r="AB1853" t="str">
        <f t="shared" si="144"/>
        <v>No Rework</v>
      </c>
    </row>
    <row r="1854" spans="1:28" x14ac:dyDescent="0.3">
      <c r="A1854" t="s">
        <v>1936</v>
      </c>
      <c r="B1854" s="1">
        <v>46000</v>
      </c>
      <c r="C1854" t="s">
        <v>77</v>
      </c>
      <c r="D1854" t="s">
        <v>47</v>
      </c>
      <c r="E1854" t="s">
        <v>70</v>
      </c>
      <c r="F1854" t="s">
        <v>49</v>
      </c>
      <c r="G1854" t="s">
        <v>25</v>
      </c>
      <c r="H1854" t="s">
        <v>43</v>
      </c>
      <c r="I1854" t="s">
        <v>27</v>
      </c>
      <c r="J1854">
        <v>35.9</v>
      </c>
      <c r="K1854">
        <v>48</v>
      </c>
      <c r="L1854" t="s">
        <v>28</v>
      </c>
      <c r="M1854">
        <v>1</v>
      </c>
      <c r="N1854">
        <v>4.5</v>
      </c>
      <c r="O1854">
        <v>320</v>
      </c>
      <c r="P1854">
        <v>11488</v>
      </c>
      <c r="Q1854" t="s">
        <v>71</v>
      </c>
      <c r="R1854">
        <v>12</v>
      </c>
      <c r="S1854" t="s">
        <v>52</v>
      </c>
      <c r="T1854" t="s">
        <v>38</v>
      </c>
      <c r="U1854" t="str">
        <f>TRIM(CLEAN(tbl_Operations[[#This Row],[Location]]))</f>
        <v>Gurugram</v>
      </c>
      <c r="V1854" t="str">
        <f>TRIM(CLEAN(tbl_Operations[[#This Row],[Channel]]))</f>
        <v>Email</v>
      </c>
      <c r="W1854" t="str">
        <f t="shared" si="140"/>
        <v>Data Correction</v>
      </c>
      <c r="X1854" t="str">
        <f t="shared" si="141"/>
        <v>Finance</v>
      </c>
      <c r="Y1854" t="str">
        <f t="shared" si="142"/>
        <v>Within SLA</v>
      </c>
      <c r="Z1854" t="str">
        <f t="shared" si="143"/>
        <v>Normal</v>
      </c>
      <c r="AA1854" t="str" cm="1">
        <f t="array" ref="AA1854">_xlfn.IFS(
J1854&lt;=K1854*0.5,"Excellent",
J1854&lt;=K1854,"Good",
J1854&lt;=K1854*1.5,"At Risk",
TRUE,"Critical"
)</f>
        <v>Good</v>
      </c>
      <c r="AB1854" t="str">
        <f t="shared" si="144"/>
        <v>Reworked</v>
      </c>
    </row>
    <row r="1855" spans="1:28" x14ac:dyDescent="0.3">
      <c r="A1855" t="s">
        <v>1937</v>
      </c>
      <c r="B1855" s="1">
        <v>45792</v>
      </c>
      <c r="C1855" t="s">
        <v>54</v>
      </c>
      <c r="D1855" t="s">
        <v>73</v>
      </c>
      <c r="E1855" t="s">
        <v>23</v>
      </c>
      <c r="F1855" t="s">
        <v>49</v>
      </c>
      <c r="G1855" t="s">
        <v>42</v>
      </c>
      <c r="H1855" t="s">
        <v>66</v>
      </c>
      <c r="I1855" t="s">
        <v>88</v>
      </c>
      <c r="J1855">
        <v>16.5</v>
      </c>
      <c r="K1855">
        <v>48</v>
      </c>
      <c r="L1855" t="s">
        <v>28</v>
      </c>
      <c r="M1855">
        <v>2</v>
      </c>
      <c r="N1855">
        <v>3.6</v>
      </c>
      <c r="O1855">
        <v>350</v>
      </c>
      <c r="P1855">
        <v>5775</v>
      </c>
      <c r="Q1855" t="s">
        <v>44</v>
      </c>
      <c r="R1855">
        <v>5</v>
      </c>
      <c r="S1855" t="s">
        <v>30</v>
      </c>
      <c r="T1855" t="s">
        <v>84</v>
      </c>
      <c r="U1855" t="str">
        <f>TRIM(CLEAN(tbl_Operations[[#This Row],[Location]]))</f>
        <v>Chennai</v>
      </c>
      <c r="V1855" t="str">
        <f>TRIM(CLEAN(tbl_Operations[[#This Row],[Channel]]))</f>
        <v>Portal</v>
      </c>
      <c r="W1855" t="str">
        <f t="shared" si="140"/>
        <v>Invoice Query</v>
      </c>
      <c r="X1855" t="str">
        <f t="shared" si="141"/>
        <v>Hr</v>
      </c>
      <c r="Y1855" t="str">
        <f t="shared" si="142"/>
        <v>Within SLA</v>
      </c>
      <c r="Z1855" t="str">
        <f t="shared" si="143"/>
        <v>Normal</v>
      </c>
      <c r="AA1855" t="str" cm="1">
        <f t="array" ref="AA1855">_xlfn.IFS(
J1855&lt;=K1855*0.5,"Excellent",
J1855&lt;=K1855,"Good",
J1855&lt;=K1855*1.5,"At Risk",
TRUE,"Critical"
)</f>
        <v>Excellent</v>
      </c>
      <c r="AB1855" t="str">
        <f t="shared" si="144"/>
        <v>Reworked</v>
      </c>
    </row>
    <row r="1856" spans="1:28" x14ac:dyDescent="0.3">
      <c r="A1856" t="s">
        <v>1938</v>
      </c>
      <c r="B1856" s="1">
        <v>45786</v>
      </c>
      <c r="C1856" t="s">
        <v>21</v>
      </c>
      <c r="D1856" t="s">
        <v>55</v>
      </c>
      <c r="E1856" t="s">
        <v>78</v>
      </c>
      <c r="F1856" t="s">
        <v>24</v>
      </c>
      <c r="G1856" t="s">
        <v>25</v>
      </c>
      <c r="H1856" t="s">
        <v>43</v>
      </c>
      <c r="I1856" t="s">
        <v>27</v>
      </c>
      <c r="J1856">
        <v>5.2</v>
      </c>
      <c r="K1856">
        <v>24</v>
      </c>
      <c r="L1856" t="s">
        <v>28</v>
      </c>
      <c r="M1856">
        <v>0</v>
      </c>
      <c r="N1856">
        <v>4.7</v>
      </c>
      <c r="O1856">
        <v>280</v>
      </c>
      <c r="P1856">
        <v>1456</v>
      </c>
      <c r="Q1856" t="s">
        <v>44</v>
      </c>
      <c r="R1856">
        <v>5</v>
      </c>
      <c r="S1856" t="s">
        <v>30</v>
      </c>
      <c r="T1856" t="s">
        <v>45</v>
      </c>
      <c r="U1856" t="str">
        <f>TRIM(CLEAN(tbl_Operations[[#This Row],[Location]]))</f>
        <v>Hyderabad</v>
      </c>
      <c r="V1856" t="str">
        <f>TRIM(CLEAN(tbl_Operations[[#This Row],[Channel]]))</f>
        <v>Email</v>
      </c>
      <c r="W1856" t="str">
        <f t="shared" si="140"/>
        <v>Access Request</v>
      </c>
      <c r="X1856" t="str">
        <f t="shared" si="141"/>
        <v>Customer Support</v>
      </c>
      <c r="Y1856" t="str">
        <f t="shared" si="142"/>
        <v>Within SLA</v>
      </c>
      <c r="Z1856" t="str">
        <f t="shared" si="143"/>
        <v>Normal</v>
      </c>
      <c r="AA1856" t="str" cm="1">
        <f t="array" ref="AA1856">_xlfn.IFS(
J1856&lt;=K1856*0.5,"Excellent",
J1856&lt;=K1856,"Good",
J1856&lt;=K1856*1.5,"At Risk",
TRUE,"Critical"
)</f>
        <v>Excellent</v>
      </c>
      <c r="AB1856" t="str">
        <f t="shared" si="144"/>
        <v>No Rework</v>
      </c>
    </row>
    <row r="1857" spans="1:28" x14ac:dyDescent="0.3">
      <c r="A1857" t="s">
        <v>1939</v>
      </c>
      <c r="B1857" s="1">
        <v>45734</v>
      </c>
      <c r="C1857" t="s">
        <v>54</v>
      </c>
      <c r="D1857" t="s">
        <v>47</v>
      </c>
      <c r="E1857" t="s">
        <v>56</v>
      </c>
      <c r="F1857" t="s">
        <v>24</v>
      </c>
      <c r="G1857" t="s">
        <v>42</v>
      </c>
      <c r="H1857" t="s">
        <v>75</v>
      </c>
      <c r="I1857" t="s">
        <v>27</v>
      </c>
      <c r="J1857">
        <v>19.399999999999999</v>
      </c>
      <c r="K1857">
        <v>24</v>
      </c>
      <c r="L1857" t="s">
        <v>28</v>
      </c>
      <c r="M1857">
        <v>1</v>
      </c>
      <c r="N1857">
        <v>4</v>
      </c>
      <c r="O1857">
        <v>350</v>
      </c>
      <c r="P1857">
        <v>6790</v>
      </c>
      <c r="Q1857" t="s">
        <v>79</v>
      </c>
      <c r="R1857">
        <v>3</v>
      </c>
      <c r="S1857" t="s">
        <v>58</v>
      </c>
      <c r="T1857" t="s">
        <v>38</v>
      </c>
      <c r="U1857" t="str">
        <f>TRIM(CLEAN(tbl_Operations[[#This Row],[Location]]))</f>
        <v>Gurugram</v>
      </c>
      <c r="V1857" t="str">
        <f>TRIM(CLEAN(tbl_Operations[[#This Row],[Channel]]))</f>
        <v>Portal</v>
      </c>
      <c r="W1857" t="str">
        <f t="shared" si="140"/>
        <v>Vendor Query</v>
      </c>
      <c r="X1857" t="str">
        <f t="shared" si="141"/>
        <v>Hr</v>
      </c>
      <c r="Y1857" t="str">
        <f t="shared" si="142"/>
        <v>Within SLA</v>
      </c>
      <c r="Z1857" t="str">
        <f t="shared" si="143"/>
        <v>Normal</v>
      </c>
      <c r="AA1857" t="str" cm="1">
        <f t="array" ref="AA1857">_xlfn.IFS(
J1857&lt;=K1857*0.5,"Excellent",
J1857&lt;=K1857,"Good",
J1857&lt;=K1857*1.5,"At Risk",
TRUE,"Critical"
)</f>
        <v>Good</v>
      </c>
      <c r="AB1857" t="str">
        <f t="shared" si="144"/>
        <v>Reworked</v>
      </c>
    </row>
    <row r="1858" spans="1:28" x14ac:dyDescent="0.3">
      <c r="A1858" t="s">
        <v>1940</v>
      </c>
      <c r="B1858" s="1">
        <v>45828</v>
      </c>
      <c r="C1858" t="s">
        <v>33</v>
      </c>
      <c r="D1858" t="s">
        <v>22</v>
      </c>
      <c r="E1858" t="s">
        <v>56</v>
      </c>
      <c r="F1858" t="s">
        <v>49</v>
      </c>
      <c r="G1858" t="s">
        <v>42</v>
      </c>
      <c r="H1858" t="s">
        <v>75</v>
      </c>
      <c r="I1858" t="s">
        <v>27</v>
      </c>
      <c r="J1858">
        <v>5.0999999999999996</v>
      </c>
      <c r="K1858">
        <v>48</v>
      </c>
      <c r="L1858" t="s">
        <v>28</v>
      </c>
      <c r="M1858">
        <v>0</v>
      </c>
      <c r="N1858">
        <v>5</v>
      </c>
      <c r="O1858">
        <v>400</v>
      </c>
      <c r="P1858">
        <v>2040</v>
      </c>
      <c r="Q1858" t="s">
        <v>29</v>
      </c>
      <c r="R1858">
        <v>6</v>
      </c>
      <c r="S1858" t="s">
        <v>30</v>
      </c>
      <c r="T1858" t="s">
        <v>45</v>
      </c>
      <c r="U1858" t="str">
        <f>TRIM(CLEAN(tbl_Operations[[#This Row],[Location]]))</f>
        <v>Noida</v>
      </c>
      <c r="V1858" t="str">
        <f>TRIM(CLEAN(tbl_Operations[[#This Row],[Channel]]))</f>
        <v>Portal</v>
      </c>
      <c r="W1858" t="str">
        <f t="shared" ref="W1858:W1921" si="145">TRIM(CLEAN(E1858))</f>
        <v>Vendor Query</v>
      </c>
      <c r="X1858" t="str">
        <f t="shared" ref="X1858:X1921" si="146">PROPER(TRIM(CLEAN(C1858)))</f>
        <v>It</v>
      </c>
      <c r="Y1858" t="str">
        <f t="shared" ref="Y1858:Y1921" si="147">IF(J1858&lt;=K1858,"Within SLA","SLA Breach")</f>
        <v>Within SLA</v>
      </c>
      <c r="Z1858" t="str">
        <f t="shared" ref="Z1858:Z1921" si="148">IF(AND(F1858="Critical",Y1857="SLA Breach"),"Critical Risk","Normal")</f>
        <v>Normal</v>
      </c>
      <c r="AA1858" t="str" cm="1">
        <f t="array" ref="AA1858">_xlfn.IFS(
J1858&lt;=K1858*0.5,"Excellent",
J1858&lt;=K1858,"Good",
J1858&lt;=K1858*1.5,"At Risk",
TRUE,"Critical"
)</f>
        <v>Excellent</v>
      </c>
      <c r="AB1858" t="str">
        <f t="shared" ref="AB1858:AB1921" si="149">IF(M1858&gt;0,"Reworked","No Rework")</f>
        <v>No Rework</v>
      </c>
    </row>
    <row r="1859" spans="1:28" x14ac:dyDescent="0.3">
      <c r="A1859" t="s">
        <v>1941</v>
      </c>
      <c r="B1859" s="1">
        <v>45794</v>
      </c>
      <c r="C1859" t="s">
        <v>95</v>
      </c>
      <c r="D1859" t="s">
        <v>47</v>
      </c>
      <c r="E1859" t="s">
        <v>78</v>
      </c>
      <c r="F1859" t="s">
        <v>24</v>
      </c>
      <c r="G1859" t="s">
        <v>81</v>
      </c>
      <c r="H1859" t="s">
        <v>50</v>
      </c>
      <c r="I1859" t="s">
        <v>27</v>
      </c>
      <c r="J1859">
        <v>40.9</v>
      </c>
      <c r="K1859">
        <v>24</v>
      </c>
      <c r="L1859" t="s">
        <v>63</v>
      </c>
      <c r="M1859">
        <v>3</v>
      </c>
      <c r="N1859">
        <v>2.6</v>
      </c>
      <c r="O1859">
        <v>280</v>
      </c>
      <c r="P1859">
        <v>11452</v>
      </c>
      <c r="Q1859" t="s">
        <v>44</v>
      </c>
      <c r="R1859">
        <v>5</v>
      </c>
      <c r="S1859" t="s">
        <v>30</v>
      </c>
      <c r="T1859" t="s">
        <v>68</v>
      </c>
      <c r="U1859" t="str">
        <f>TRIM(CLEAN(tbl_Operations[[#This Row],[Location]]))</f>
        <v>Gurugram</v>
      </c>
      <c r="V1859" t="str">
        <f>TRIM(CLEAN(tbl_Operations[[#This Row],[Channel]]))</f>
        <v>Phone</v>
      </c>
      <c r="W1859" t="str">
        <f t="shared" si="145"/>
        <v>Access Request</v>
      </c>
      <c r="X1859" t="str">
        <f t="shared" si="146"/>
        <v>Sales</v>
      </c>
      <c r="Y1859" t="str">
        <f t="shared" si="147"/>
        <v>SLA Breach</v>
      </c>
      <c r="Z1859" t="str">
        <f t="shared" si="148"/>
        <v>Normal</v>
      </c>
      <c r="AA1859" t="str" cm="1">
        <f t="array" ref="AA1859">_xlfn.IFS(
J1859&lt;=K1859*0.5,"Excellent",
J1859&lt;=K1859,"Good",
J1859&lt;=K1859*1.5,"At Risk",
TRUE,"Critical"
)</f>
        <v>Critical</v>
      </c>
      <c r="AB1859" t="str">
        <f t="shared" si="149"/>
        <v>Reworked</v>
      </c>
    </row>
    <row r="1860" spans="1:28" x14ac:dyDescent="0.3">
      <c r="A1860" t="s">
        <v>1942</v>
      </c>
      <c r="B1860" s="1">
        <v>45811</v>
      </c>
      <c r="C1860" t="s">
        <v>21</v>
      </c>
      <c r="D1860" t="s">
        <v>47</v>
      </c>
      <c r="E1860" t="s">
        <v>23</v>
      </c>
      <c r="F1860" t="s">
        <v>49</v>
      </c>
      <c r="G1860" t="s">
        <v>81</v>
      </c>
      <c r="H1860" t="s">
        <v>50</v>
      </c>
      <c r="I1860" t="s">
        <v>88</v>
      </c>
      <c r="J1860">
        <v>27.9</v>
      </c>
      <c r="K1860">
        <v>48</v>
      </c>
      <c r="L1860" t="s">
        <v>28</v>
      </c>
      <c r="M1860">
        <v>1</v>
      </c>
      <c r="N1860">
        <v>3.7</v>
      </c>
      <c r="O1860">
        <v>350</v>
      </c>
      <c r="P1860">
        <v>9765</v>
      </c>
      <c r="Q1860" t="s">
        <v>29</v>
      </c>
      <c r="R1860">
        <v>6</v>
      </c>
      <c r="S1860" t="s">
        <v>30</v>
      </c>
      <c r="T1860" t="s">
        <v>38</v>
      </c>
      <c r="U1860" t="str">
        <f>TRIM(CLEAN(tbl_Operations[[#This Row],[Location]]))</f>
        <v>Gurugram</v>
      </c>
      <c r="V1860" t="str">
        <f>TRIM(CLEAN(tbl_Operations[[#This Row],[Channel]]))</f>
        <v>Phone</v>
      </c>
      <c r="W1860" t="str">
        <f t="shared" si="145"/>
        <v>Invoice Query</v>
      </c>
      <c r="X1860" t="str">
        <f t="shared" si="146"/>
        <v>Customer Support</v>
      </c>
      <c r="Y1860" t="str">
        <f t="shared" si="147"/>
        <v>Within SLA</v>
      </c>
      <c r="Z1860" t="str">
        <f t="shared" si="148"/>
        <v>Normal</v>
      </c>
      <c r="AA1860" t="str" cm="1">
        <f t="array" ref="AA1860">_xlfn.IFS(
J1860&lt;=K1860*0.5,"Excellent",
J1860&lt;=K1860,"Good",
J1860&lt;=K1860*1.5,"At Risk",
TRUE,"Critical"
)</f>
        <v>Good</v>
      </c>
      <c r="AB1860" t="str">
        <f t="shared" si="149"/>
        <v>Reworked</v>
      </c>
    </row>
    <row r="1861" spans="1:28" x14ac:dyDescent="0.3">
      <c r="A1861" t="s">
        <v>1943</v>
      </c>
      <c r="B1861" s="1">
        <v>45990</v>
      </c>
      <c r="C1861" t="s">
        <v>95</v>
      </c>
      <c r="D1861" t="s">
        <v>22</v>
      </c>
      <c r="E1861" t="s">
        <v>56</v>
      </c>
      <c r="F1861" t="s">
        <v>61</v>
      </c>
      <c r="G1861" t="s">
        <v>25</v>
      </c>
      <c r="H1861" t="s">
        <v>75</v>
      </c>
      <c r="I1861" t="s">
        <v>101</v>
      </c>
      <c r="J1861">
        <v>5.0999999999999996</v>
      </c>
      <c r="K1861">
        <v>12</v>
      </c>
      <c r="L1861" t="s">
        <v>28</v>
      </c>
      <c r="M1861">
        <v>0</v>
      </c>
      <c r="N1861">
        <v>5</v>
      </c>
      <c r="O1861">
        <v>350</v>
      </c>
      <c r="P1861">
        <v>1785</v>
      </c>
      <c r="Q1861" t="s">
        <v>67</v>
      </c>
      <c r="R1861">
        <v>11</v>
      </c>
      <c r="S1861" t="s">
        <v>52</v>
      </c>
      <c r="T1861" t="s">
        <v>68</v>
      </c>
      <c r="U1861" t="str">
        <f>TRIM(CLEAN(tbl_Operations[[#This Row],[Location]]))</f>
        <v>Noida</v>
      </c>
      <c r="V1861" t="str">
        <f>TRIM(CLEAN(tbl_Operations[[#This Row],[Channel]]))</f>
        <v>Email</v>
      </c>
      <c r="W1861" t="str">
        <f t="shared" si="145"/>
        <v>Vendor Query</v>
      </c>
      <c r="X1861" t="str">
        <f t="shared" si="146"/>
        <v>Sales</v>
      </c>
      <c r="Y1861" t="str">
        <f t="shared" si="147"/>
        <v>Within SLA</v>
      </c>
      <c r="Z1861" t="str">
        <f t="shared" si="148"/>
        <v>Normal</v>
      </c>
      <c r="AA1861" t="str" cm="1">
        <f t="array" ref="AA1861">_xlfn.IFS(
J1861&lt;=K1861*0.5,"Excellent",
J1861&lt;=K1861,"Good",
J1861&lt;=K1861*1.5,"At Risk",
TRUE,"Critical"
)</f>
        <v>Excellent</v>
      </c>
      <c r="AB1861" t="str">
        <f t="shared" si="149"/>
        <v>No Rework</v>
      </c>
    </row>
    <row r="1862" spans="1:28" x14ac:dyDescent="0.3">
      <c r="A1862" t="s">
        <v>1944</v>
      </c>
      <c r="B1862" s="1">
        <v>46017</v>
      </c>
      <c r="C1862" t="s">
        <v>77</v>
      </c>
      <c r="D1862" t="s">
        <v>73</v>
      </c>
      <c r="E1862" t="s">
        <v>70</v>
      </c>
      <c r="F1862" t="s">
        <v>49</v>
      </c>
      <c r="G1862" t="s">
        <v>81</v>
      </c>
      <c r="H1862" t="s">
        <v>50</v>
      </c>
      <c r="I1862" t="s">
        <v>27</v>
      </c>
      <c r="J1862">
        <v>8.8000000000000007</v>
      </c>
      <c r="K1862">
        <v>48</v>
      </c>
      <c r="L1862" t="s">
        <v>28</v>
      </c>
      <c r="M1862">
        <v>0</v>
      </c>
      <c r="N1862">
        <v>4.8</v>
      </c>
      <c r="O1862">
        <v>400</v>
      </c>
      <c r="P1862">
        <v>3520</v>
      </c>
      <c r="Q1862" t="s">
        <v>71</v>
      </c>
      <c r="R1862">
        <v>12</v>
      </c>
      <c r="S1862" t="s">
        <v>52</v>
      </c>
      <c r="T1862" t="s">
        <v>45</v>
      </c>
      <c r="U1862" t="str">
        <f>TRIM(CLEAN(tbl_Operations[[#This Row],[Location]]))</f>
        <v>Chennai</v>
      </c>
      <c r="V1862" t="str">
        <f>TRIM(CLEAN(tbl_Operations[[#This Row],[Channel]]))</f>
        <v>Phone</v>
      </c>
      <c r="W1862" t="str">
        <f t="shared" si="145"/>
        <v>Data Correction</v>
      </c>
      <c r="X1862" t="str">
        <f t="shared" si="146"/>
        <v>Finance</v>
      </c>
      <c r="Y1862" t="str">
        <f t="shared" si="147"/>
        <v>Within SLA</v>
      </c>
      <c r="Z1862" t="str">
        <f t="shared" si="148"/>
        <v>Normal</v>
      </c>
      <c r="AA1862" t="str" cm="1">
        <f t="array" ref="AA1862">_xlfn.IFS(
J1862&lt;=K1862*0.5,"Excellent",
J1862&lt;=K1862,"Good",
J1862&lt;=K1862*1.5,"At Risk",
TRUE,"Critical"
)</f>
        <v>Excellent</v>
      </c>
      <c r="AB1862" t="str">
        <f t="shared" si="149"/>
        <v>No Rework</v>
      </c>
    </row>
    <row r="1863" spans="1:28" x14ac:dyDescent="0.3">
      <c r="A1863" t="s">
        <v>1945</v>
      </c>
      <c r="B1863" s="1">
        <v>45810</v>
      </c>
      <c r="C1863" t="s">
        <v>33</v>
      </c>
      <c r="D1863" t="s">
        <v>47</v>
      </c>
      <c r="E1863" t="s">
        <v>74</v>
      </c>
      <c r="F1863" t="s">
        <v>146</v>
      </c>
      <c r="G1863" t="s">
        <v>62</v>
      </c>
      <c r="H1863" t="s">
        <v>75</v>
      </c>
      <c r="I1863" t="s">
        <v>101</v>
      </c>
      <c r="J1863">
        <v>5.9</v>
      </c>
      <c r="K1863">
        <v>4</v>
      </c>
      <c r="L1863" t="s">
        <v>63</v>
      </c>
      <c r="M1863">
        <v>0</v>
      </c>
      <c r="N1863">
        <v>4.5999999999999996</v>
      </c>
      <c r="O1863">
        <v>450</v>
      </c>
      <c r="P1863">
        <v>2655</v>
      </c>
      <c r="Q1863" t="s">
        <v>29</v>
      </c>
      <c r="R1863">
        <v>6</v>
      </c>
      <c r="S1863" t="s">
        <v>30</v>
      </c>
      <c r="T1863" t="s">
        <v>31</v>
      </c>
      <c r="U1863" t="str">
        <f>TRIM(CLEAN(tbl_Operations[[#This Row],[Location]]))</f>
        <v>Gurugram</v>
      </c>
      <c r="V1863" t="str">
        <f>TRIM(CLEAN(tbl_Operations[[#This Row],[Channel]]))</f>
        <v>Teams</v>
      </c>
      <c r="W1863" t="str">
        <f t="shared" si="145"/>
        <v>System Issue</v>
      </c>
      <c r="X1863" t="str">
        <f t="shared" si="146"/>
        <v>It</v>
      </c>
      <c r="Y1863" t="str">
        <f t="shared" si="147"/>
        <v>SLA Breach</v>
      </c>
      <c r="Z1863" t="str">
        <f t="shared" si="148"/>
        <v>Normal</v>
      </c>
      <c r="AA1863" t="str" cm="1">
        <f t="array" ref="AA1863">_xlfn.IFS(
J1863&lt;=K1863*0.5,"Excellent",
J1863&lt;=K1863,"Good",
J1863&lt;=K1863*1.5,"At Risk",
TRUE,"Critical"
)</f>
        <v>At Risk</v>
      </c>
      <c r="AB1863" t="str">
        <f t="shared" si="149"/>
        <v>No Rework</v>
      </c>
    </row>
    <row r="1864" spans="1:28" x14ac:dyDescent="0.3">
      <c r="A1864" t="s">
        <v>1946</v>
      </c>
      <c r="B1864" s="1">
        <v>45716</v>
      </c>
      <c r="C1864" t="s">
        <v>91</v>
      </c>
      <c r="D1864" t="s">
        <v>73</v>
      </c>
      <c r="E1864" t="s">
        <v>56</v>
      </c>
      <c r="F1864" t="s">
        <v>24</v>
      </c>
      <c r="G1864" t="s">
        <v>42</v>
      </c>
      <c r="H1864" t="s">
        <v>66</v>
      </c>
      <c r="I1864" t="s">
        <v>27</v>
      </c>
      <c r="J1864">
        <v>8</v>
      </c>
      <c r="K1864">
        <v>24</v>
      </c>
      <c r="L1864" t="s">
        <v>28</v>
      </c>
      <c r="M1864">
        <v>0</v>
      </c>
      <c r="N1864">
        <v>4.5</v>
      </c>
      <c r="O1864">
        <v>320</v>
      </c>
      <c r="P1864">
        <v>2560</v>
      </c>
      <c r="Q1864" t="s">
        <v>57</v>
      </c>
      <c r="R1864">
        <v>2</v>
      </c>
      <c r="S1864" t="s">
        <v>58</v>
      </c>
      <c r="T1864" t="s">
        <v>45</v>
      </c>
      <c r="U1864" t="str">
        <f>TRIM(CLEAN(tbl_Operations[[#This Row],[Location]]))</f>
        <v>Chennai</v>
      </c>
      <c r="V1864" t="str">
        <f>TRIM(CLEAN(tbl_Operations[[#This Row],[Channel]]))</f>
        <v>Portal</v>
      </c>
      <c r="W1864" t="str">
        <f t="shared" si="145"/>
        <v>Vendor Query</v>
      </c>
      <c r="X1864" t="str">
        <f t="shared" si="146"/>
        <v>Operations</v>
      </c>
      <c r="Y1864" t="str">
        <f t="shared" si="147"/>
        <v>Within SLA</v>
      </c>
      <c r="Z1864" t="str">
        <f t="shared" si="148"/>
        <v>Normal</v>
      </c>
      <c r="AA1864" t="str" cm="1">
        <f t="array" ref="AA1864">_xlfn.IFS(
J1864&lt;=K1864*0.5,"Excellent",
J1864&lt;=K1864,"Good",
J1864&lt;=K1864*1.5,"At Risk",
TRUE,"Critical"
)</f>
        <v>Excellent</v>
      </c>
      <c r="AB1864" t="str">
        <f t="shared" si="149"/>
        <v>No Rework</v>
      </c>
    </row>
    <row r="1865" spans="1:28" x14ac:dyDescent="0.3">
      <c r="A1865" t="s">
        <v>1947</v>
      </c>
      <c r="B1865" s="1">
        <v>45811</v>
      </c>
      <c r="C1865" t="s">
        <v>21</v>
      </c>
      <c r="D1865" t="s">
        <v>60</v>
      </c>
      <c r="E1865" t="s">
        <v>48</v>
      </c>
      <c r="F1865" t="s">
        <v>61</v>
      </c>
      <c r="G1865" t="s">
        <v>62</v>
      </c>
      <c r="H1865" t="s">
        <v>66</v>
      </c>
      <c r="I1865" t="s">
        <v>27</v>
      </c>
      <c r="J1865">
        <v>6.2</v>
      </c>
      <c r="K1865">
        <v>12</v>
      </c>
      <c r="L1865" t="s">
        <v>28</v>
      </c>
      <c r="M1865">
        <v>1</v>
      </c>
      <c r="N1865">
        <v>4.5</v>
      </c>
      <c r="O1865">
        <v>350</v>
      </c>
      <c r="P1865">
        <v>2170</v>
      </c>
      <c r="Q1865" t="s">
        <v>29</v>
      </c>
      <c r="R1865">
        <v>6</v>
      </c>
      <c r="S1865" t="s">
        <v>30</v>
      </c>
      <c r="T1865" t="s">
        <v>38</v>
      </c>
      <c r="U1865" t="str">
        <f>TRIM(CLEAN(tbl_Operations[[#This Row],[Location]]))</f>
        <v>Pune</v>
      </c>
      <c r="V1865" t="str">
        <f>TRIM(CLEAN(tbl_Operations[[#This Row],[Channel]]))</f>
        <v>Teams</v>
      </c>
      <c r="W1865" t="str">
        <f t="shared" si="145"/>
        <v>Compliance Request</v>
      </c>
      <c r="X1865" t="str">
        <f t="shared" si="146"/>
        <v>Customer Support</v>
      </c>
      <c r="Y1865" t="str">
        <f t="shared" si="147"/>
        <v>Within SLA</v>
      </c>
      <c r="Z1865" t="str">
        <f t="shared" si="148"/>
        <v>Normal</v>
      </c>
      <c r="AA1865" t="str" cm="1">
        <f t="array" ref="AA1865">_xlfn.IFS(
J1865&lt;=K1865*0.5,"Excellent",
J1865&lt;=K1865,"Good",
J1865&lt;=K1865*1.5,"At Risk",
TRUE,"Critical"
)</f>
        <v>Good</v>
      </c>
      <c r="AB1865" t="str">
        <f t="shared" si="149"/>
        <v>Reworked</v>
      </c>
    </row>
    <row r="1866" spans="1:28" x14ac:dyDescent="0.3">
      <c r="A1866" t="s">
        <v>1948</v>
      </c>
      <c r="B1866" s="1">
        <v>45895</v>
      </c>
      <c r="C1866" t="s">
        <v>91</v>
      </c>
      <c r="D1866" t="s">
        <v>73</v>
      </c>
      <c r="E1866" t="s">
        <v>92</v>
      </c>
      <c r="F1866" t="s">
        <v>49</v>
      </c>
      <c r="G1866" t="s">
        <v>25</v>
      </c>
      <c r="H1866" t="s">
        <v>75</v>
      </c>
      <c r="I1866" t="s">
        <v>27</v>
      </c>
      <c r="J1866">
        <v>5.8</v>
      </c>
      <c r="K1866">
        <v>48</v>
      </c>
      <c r="L1866" t="s">
        <v>28</v>
      </c>
      <c r="M1866">
        <v>1</v>
      </c>
      <c r="N1866">
        <v>4.9000000000000004</v>
      </c>
      <c r="O1866">
        <v>320</v>
      </c>
      <c r="P1866">
        <v>1856</v>
      </c>
      <c r="Q1866" t="s">
        <v>36</v>
      </c>
      <c r="R1866">
        <v>8</v>
      </c>
      <c r="S1866" t="s">
        <v>37</v>
      </c>
      <c r="T1866" t="s">
        <v>38</v>
      </c>
      <c r="U1866" t="str">
        <f>TRIM(CLEAN(tbl_Operations[[#This Row],[Location]]))</f>
        <v>Chennai</v>
      </c>
      <c r="V1866" t="str">
        <f>TRIM(CLEAN(tbl_Operations[[#This Row],[Channel]]))</f>
        <v>Email</v>
      </c>
      <c r="W1866" t="str">
        <f t="shared" si="145"/>
        <v>Report Request</v>
      </c>
      <c r="X1866" t="str">
        <f t="shared" si="146"/>
        <v>Operations</v>
      </c>
      <c r="Y1866" t="str">
        <f t="shared" si="147"/>
        <v>Within SLA</v>
      </c>
      <c r="Z1866" t="str">
        <f t="shared" si="148"/>
        <v>Normal</v>
      </c>
      <c r="AA1866" t="str" cm="1">
        <f t="array" ref="AA1866">_xlfn.IFS(
J1866&lt;=K1866*0.5,"Excellent",
J1866&lt;=K1866,"Good",
J1866&lt;=K1866*1.5,"At Risk",
TRUE,"Critical"
)</f>
        <v>Excellent</v>
      </c>
      <c r="AB1866" t="str">
        <f t="shared" si="149"/>
        <v>Reworked</v>
      </c>
    </row>
    <row r="1867" spans="1:28" x14ac:dyDescent="0.3">
      <c r="A1867" t="s">
        <v>1949</v>
      </c>
      <c r="B1867" s="1">
        <v>45899</v>
      </c>
      <c r="C1867" t="s">
        <v>95</v>
      </c>
      <c r="D1867" t="s">
        <v>34</v>
      </c>
      <c r="E1867" t="s">
        <v>23</v>
      </c>
      <c r="F1867" t="s">
        <v>49</v>
      </c>
      <c r="G1867" t="s">
        <v>25</v>
      </c>
      <c r="H1867" t="s">
        <v>26</v>
      </c>
      <c r="I1867" t="s">
        <v>27</v>
      </c>
      <c r="J1867">
        <v>22.8</v>
      </c>
      <c r="K1867">
        <v>48</v>
      </c>
      <c r="L1867" t="s">
        <v>28</v>
      </c>
      <c r="M1867">
        <v>0</v>
      </c>
      <c r="N1867">
        <v>4.2</v>
      </c>
      <c r="O1867">
        <v>350</v>
      </c>
      <c r="P1867">
        <v>7980</v>
      </c>
      <c r="Q1867" t="s">
        <v>36</v>
      </c>
      <c r="R1867">
        <v>8</v>
      </c>
      <c r="S1867" t="s">
        <v>37</v>
      </c>
      <c r="T1867" t="s">
        <v>68</v>
      </c>
      <c r="U1867" t="str">
        <f>TRIM(CLEAN(tbl_Operations[[#This Row],[Location]]))</f>
        <v>Mumbai</v>
      </c>
      <c r="V1867" t="str">
        <f>TRIM(CLEAN(tbl_Operations[[#This Row],[Channel]]))</f>
        <v>Email</v>
      </c>
      <c r="W1867" t="str">
        <f t="shared" si="145"/>
        <v>Invoice Query</v>
      </c>
      <c r="X1867" t="str">
        <f t="shared" si="146"/>
        <v>Sales</v>
      </c>
      <c r="Y1867" t="str">
        <f t="shared" si="147"/>
        <v>Within SLA</v>
      </c>
      <c r="Z1867" t="str">
        <f t="shared" si="148"/>
        <v>Normal</v>
      </c>
      <c r="AA1867" t="str" cm="1">
        <f t="array" ref="AA1867">_xlfn.IFS(
J1867&lt;=K1867*0.5,"Excellent",
J1867&lt;=K1867,"Good",
J1867&lt;=K1867*1.5,"At Risk",
TRUE,"Critical"
)</f>
        <v>Excellent</v>
      </c>
      <c r="AB1867" t="str">
        <f t="shared" si="149"/>
        <v>No Rework</v>
      </c>
    </row>
    <row r="1868" spans="1:28" x14ac:dyDescent="0.3">
      <c r="A1868" t="s">
        <v>1950</v>
      </c>
      <c r="B1868" s="1">
        <v>46014</v>
      </c>
      <c r="C1868" t="s">
        <v>54</v>
      </c>
      <c r="D1868" t="s">
        <v>60</v>
      </c>
      <c r="E1868" t="s">
        <v>56</v>
      </c>
      <c r="F1868" t="s">
        <v>24</v>
      </c>
      <c r="G1868" t="s">
        <v>25</v>
      </c>
      <c r="H1868" t="s">
        <v>43</v>
      </c>
      <c r="I1868" t="s">
        <v>27</v>
      </c>
      <c r="J1868">
        <v>7.1</v>
      </c>
      <c r="K1868">
        <v>24</v>
      </c>
      <c r="L1868" t="s">
        <v>28</v>
      </c>
      <c r="M1868">
        <v>1</v>
      </c>
      <c r="N1868">
        <v>4.4000000000000004</v>
      </c>
      <c r="O1868">
        <v>320</v>
      </c>
      <c r="P1868">
        <v>2272</v>
      </c>
      <c r="Q1868" t="s">
        <v>71</v>
      </c>
      <c r="R1868">
        <v>12</v>
      </c>
      <c r="S1868" t="s">
        <v>52</v>
      </c>
      <c r="T1868" t="s">
        <v>38</v>
      </c>
      <c r="U1868" t="str">
        <f>TRIM(CLEAN(tbl_Operations[[#This Row],[Location]]))</f>
        <v>Pune</v>
      </c>
      <c r="V1868" t="str">
        <f>TRIM(CLEAN(tbl_Operations[[#This Row],[Channel]]))</f>
        <v>Email</v>
      </c>
      <c r="W1868" t="str">
        <f t="shared" si="145"/>
        <v>Vendor Query</v>
      </c>
      <c r="X1868" t="str">
        <f t="shared" si="146"/>
        <v>Hr</v>
      </c>
      <c r="Y1868" t="str">
        <f t="shared" si="147"/>
        <v>Within SLA</v>
      </c>
      <c r="Z1868" t="str">
        <f t="shared" si="148"/>
        <v>Normal</v>
      </c>
      <c r="AA1868" t="str" cm="1">
        <f t="array" ref="AA1868">_xlfn.IFS(
J1868&lt;=K1868*0.5,"Excellent",
J1868&lt;=K1868,"Good",
J1868&lt;=K1868*1.5,"At Risk",
TRUE,"Critical"
)</f>
        <v>Excellent</v>
      </c>
      <c r="AB1868" t="str">
        <f t="shared" si="149"/>
        <v>Reworked</v>
      </c>
    </row>
    <row r="1869" spans="1:28" x14ac:dyDescent="0.3">
      <c r="A1869" t="s">
        <v>1951</v>
      </c>
      <c r="B1869" s="1">
        <v>45886</v>
      </c>
      <c r="C1869" t="s">
        <v>40</v>
      </c>
      <c r="D1869" t="s">
        <v>55</v>
      </c>
      <c r="E1869" t="s">
        <v>78</v>
      </c>
      <c r="F1869" t="s">
        <v>24</v>
      </c>
      <c r="G1869" t="s">
        <v>25</v>
      </c>
      <c r="H1869" t="s">
        <v>26</v>
      </c>
      <c r="I1869" t="s">
        <v>27</v>
      </c>
      <c r="J1869">
        <v>12.1</v>
      </c>
      <c r="K1869">
        <v>24</v>
      </c>
      <c r="L1869" t="s">
        <v>28</v>
      </c>
      <c r="M1869">
        <v>0</v>
      </c>
      <c r="N1869">
        <v>5</v>
      </c>
      <c r="O1869">
        <v>280</v>
      </c>
      <c r="P1869">
        <v>3388</v>
      </c>
      <c r="Q1869" t="s">
        <v>36</v>
      </c>
      <c r="R1869">
        <v>8</v>
      </c>
      <c r="S1869" t="s">
        <v>37</v>
      </c>
      <c r="T1869" t="s">
        <v>102</v>
      </c>
      <c r="U1869" t="str">
        <f>TRIM(CLEAN(tbl_Operations[[#This Row],[Location]]))</f>
        <v>Hyderabad</v>
      </c>
      <c r="V1869" t="str">
        <f>TRIM(CLEAN(tbl_Operations[[#This Row],[Channel]]))</f>
        <v>Email</v>
      </c>
      <c r="W1869" t="str">
        <f t="shared" si="145"/>
        <v>Access Request</v>
      </c>
      <c r="X1869" t="str">
        <f t="shared" si="146"/>
        <v>Procurement</v>
      </c>
      <c r="Y1869" t="str">
        <f t="shared" si="147"/>
        <v>Within SLA</v>
      </c>
      <c r="Z1869" t="str">
        <f t="shared" si="148"/>
        <v>Normal</v>
      </c>
      <c r="AA1869" t="str" cm="1">
        <f t="array" ref="AA1869">_xlfn.IFS(
J1869&lt;=K1869*0.5,"Excellent",
J1869&lt;=K1869,"Good",
J1869&lt;=K1869*1.5,"At Risk",
TRUE,"Critical"
)</f>
        <v>Good</v>
      </c>
      <c r="AB1869" t="str">
        <f t="shared" si="149"/>
        <v>No Rework</v>
      </c>
    </row>
    <row r="1870" spans="1:28" x14ac:dyDescent="0.3">
      <c r="A1870" t="s">
        <v>1952</v>
      </c>
      <c r="B1870" s="1">
        <v>45787</v>
      </c>
      <c r="C1870" t="s">
        <v>95</v>
      </c>
      <c r="D1870" t="s">
        <v>22</v>
      </c>
      <c r="E1870" t="s">
        <v>35</v>
      </c>
      <c r="F1870" t="s">
        <v>49</v>
      </c>
      <c r="G1870" t="s">
        <v>25</v>
      </c>
      <c r="H1870" t="s">
        <v>50</v>
      </c>
      <c r="I1870" t="s">
        <v>88</v>
      </c>
      <c r="J1870">
        <v>29.6</v>
      </c>
      <c r="K1870">
        <v>48</v>
      </c>
      <c r="L1870" t="s">
        <v>28</v>
      </c>
      <c r="M1870">
        <v>3</v>
      </c>
      <c r="N1870">
        <v>3</v>
      </c>
      <c r="O1870">
        <v>280</v>
      </c>
      <c r="P1870">
        <v>8288</v>
      </c>
      <c r="Q1870" t="s">
        <v>44</v>
      </c>
      <c r="R1870">
        <v>5</v>
      </c>
      <c r="S1870" t="s">
        <v>30</v>
      </c>
      <c r="T1870" t="s">
        <v>68</v>
      </c>
      <c r="U1870" t="str">
        <f>TRIM(CLEAN(tbl_Operations[[#This Row],[Location]]))</f>
        <v>Noida</v>
      </c>
      <c r="V1870" t="str">
        <f>TRIM(CLEAN(tbl_Operations[[#This Row],[Channel]]))</f>
        <v>Email</v>
      </c>
      <c r="W1870" t="str">
        <f t="shared" si="145"/>
        <v>Employee Query</v>
      </c>
      <c r="X1870" t="str">
        <f t="shared" si="146"/>
        <v>Sales</v>
      </c>
      <c r="Y1870" t="str">
        <f t="shared" si="147"/>
        <v>Within SLA</v>
      </c>
      <c r="Z1870" t="str">
        <f t="shared" si="148"/>
        <v>Normal</v>
      </c>
      <c r="AA1870" t="str" cm="1">
        <f t="array" ref="AA1870">_xlfn.IFS(
J1870&lt;=K1870*0.5,"Excellent",
J1870&lt;=K1870,"Good",
J1870&lt;=K1870*1.5,"At Risk",
TRUE,"Critical"
)</f>
        <v>Good</v>
      </c>
      <c r="AB1870" t="str">
        <f t="shared" si="149"/>
        <v>Reworked</v>
      </c>
    </row>
    <row r="1871" spans="1:28" x14ac:dyDescent="0.3">
      <c r="A1871" t="s">
        <v>1953</v>
      </c>
      <c r="B1871" s="1">
        <v>45783</v>
      </c>
      <c r="C1871" t="s">
        <v>40</v>
      </c>
      <c r="D1871" t="s">
        <v>73</v>
      </c>
      <c r="E1871" t="s">
        <v>74</v>
      </c>
      <c r="F1871" t="s">
        <v>49</v>
      </c>
      <c r="G1871" t="s">
        <v>42</v>
      </c>
      <c r="H1871" t="s">
        <v>43</v>
      </c>
      <c r="I1871" t="s">
        <v>101</v>
      </c>
      <c r="J1871">
        <v>12.9</v>
      </c>
      <c r="K1871">
        <v>48</v>
      </c>
      <c r="L1871" t="s">
        <v>28</v>
      </c>
      <c r="M1871">
        <v>2</v>
      </c>
      <c r="N1871">
        <v>4.0999999999999996</v>
      </c>
      <c r="O1871">
        <v>320</v>
      </c>
      <c r="P1871">
        <v>4128</v>
      </c>
      <c r="Q1871" t="s">
        <v>44</v>
      </c>
      <c r="R1871">
        <v>5</v>
      </c>
      <c r="S1871" t="s">
        <v>30</v>
      </c>
      <c r="T1871" t="s">
        <v>38</v>
      </c>
      <c r="U1871" t="str">
        <f>TRIM(CLEAN(tbl_Operations[[#This Row],[Location]]))</f>
        <v>Chennai</v>
      </c>
      <c r="V1871" t="str">
        <f>TRIM(CLEAN(tbl_Operations[[#This Row],[Channel]]))</f>
        <v>Portal</v>
      </c>
      <c r="W1871" t="str">
        <f t="shared" si="145"/>
        <v>System Issue</v>
      </c>
      <c r="X1871" t="str">
        <f t="shared" si="146"/>
        <v>Procurement</v>
      </c>
      <c r="Y1871" t="str">
        <f t="shared" si="147"/>
        <v>Within SLA</v>
      </c>
      <c r="Z1871" t="str">
        <f t="shared" si="148"/>
        <v>Normal</v>
      </c>
      <c r="AA1871" t="str" cm="1">
        <f t="array" ref="AA1871">_xlfn.IFS(
J1871&lt;=K1871*0.5,"Excellent",
J1871&lt;=K1871,"Good",
J1871&lt;=K1871*1.5,"At Risk",
TRUE,"Critical"
)</f>
        <v>Excellent</v>
      </c>
      <c r="AB1871" t="str">
        <f t="shared" si="149"/>
        <v>Reworked</v>
      </c>
    </row>
    <row r="1872" spans="1:28" x14ac:dyDescent="0.3">
      <c r="A1872" t="s">
        <v>1954</v>
      </c>
      <c r="B1872" s="1">
        <v>45674</v>
      </c>
      <c r="C1872" t="s">
        <v>21</v>
      </c>
      <c r="D1872" t="s">
        <v>73</v>
      </c>
      <c r="E1872" t="s">
        <v>74</v>
      </c>
      <c r="F1872" t="s">
        <v>24</v>
      </c>
      <c r="G1872" t="s">
        <v>62</v>
      </c>
      <c r="H1872" t="s">
        <v>50</v>
      </c>
      <c r="I1872" t="s">
        <v>27</v>
      </c>
      <c r="J1872">
        <v>2.6</v>
      </c>
      <c r="K1872">
        <v>24</v>
      </c>
      <c r="L1872" t="s">
        <v>28</v>
      </c>
      <c r="M1872">
        <v>1</v>
      </c>
      <c r="N1872">
        <v>4.8</v>
      </c>
      <c r="O1872">
        <v>350</v>
      </c>
      <c r="P1872">
        <v>910</v>
      </c>
      <c r="Q1872" t="s">
        <v>64</v>
      </c>
      <c r="R1872">
        <v>1</v>
      </c>
      <c r="S1872" t="s">
        <v>58</v>
      </c>
      <c r="T1872" t="s">
        <v>45</v>
      </c>
      <c r="U1872" t="str">
        <f>TRIM(CLEAN(tbl_Operations[[#This Row],[Location]]))</f>
        <v>Chennai</v>
      </c>
      <c r="V1872" t="str">
        <f>TRIM(CLEAN(tbl_Operations[[#This Row],[Channel]]))</f>
        <v>Teams</v>
      </c>
      <c r="W1872" t="str">
        <f t="shared" si="145"/>
        <v>System Issue</v>
      </c>
      <c r="X1872" t="str">
        <f t="shared" si="146"/>
        <v>Customer Support</v>
      </c>
      <c r="Y1872" t="str">
        <f t="shared" si="147"/>
        <v>Within SLA</v>
      </c>
      <c r="Z1872" t="str">
        <f t="shared" si="148"/>
        <v>Normal</v>
      </c>
      <c r="AA1872" t="str" cm="1">
        <f t="array" ref="AA1872">_xlfn.IFS(
J1872&lt;=K1872*0.5,"Excellent",
J1872&lt;=K1872,"Good",
J1872&lt;=K1872*1.5,"At Risk",
TRUE,"Critical"
)</f>
        <v>Excellent</v>
      </c>
      <c r="AB1872" t="str">
        <f t="shared" si="149"/>
        <v>Reworked</v>
      </c>
    </row>
    <row r="1873" spans="1:28" x14ac:dyDescent="0.3">
      <c r="A1873" t="s">
        <v>1955</v>
      </c>
      <c r="B1873" s="1">
        <v>45796</v>
      </c>
      <c r="C1873" t="s">
        <v>33</v>
      </c>
      <c r="D1873" t="s">
        <v>41</v>
      </c>
      <c r="E1873" t="s">
        <v>23</v>
      </c>
      <c r="F1873" t="s">
        <v>24</v>
      </c>
      <c r="G1873" t="s">
        <v>42</v>
      </c>
      <c r="H1873" t="s">
        <v>50</v>
      </c>
      <c r="I1873" t="s">
        <v>27</v>
      </c>
      <c r="J1873">
        <v>6.7</v>
      </c>
      <c r="K1873">
        <v>24</v>
      </c>
      <c r="L1873" t="s">
        <v>28</v>
      </c>
      <c r="M1873">
        <v>0</v>
      </c>
      <c r="N1873">
        <v>4.7</v>
      </c>
      <c r="O1873">
        <v>280</v>
      </c>
      <c r="P1873">
        <v>1876</v>
      </c>
      <c r="Q1873" t="s">
        <v>44</v>
      </c>
      <c r="R1873">
        <v>5</v>
      </c>
      <c r="S1873" t="s">
        <v>30</v>
      </c>
      <c r="T1873" t="s">
        <v>31</v>
      </c>
      <c r="U1873" t="str">
        <f>TRIM(CLEAN(tbl_Operations[[#This Row],[Location]]))</f>
        <v>Bengaluru</v>
      </c>
      <c r="V1873" t="str">
        <f>TRIM(CLEAN(tbl_Operations[[#This Row],[Channel]]))</f>
        <v>Portal</v>
      </c>
      <c r="W1873" t="str">
        <f t="shared" si="145"/>
        <v>Invoice Query</v>
      </c>
      <c r="X1873" t="str">
        <f t="shared" si="146"/>
        <v>It</v>
      </c>
      <c r="Y1873" t="str">
        <f t="shared" si="147"/>
        <v>Within SLA</v>
      </c>
      <c r="Z1873" t="str">
        <f t="shared" si="148"/>
        <v>Normal</v>
      </c>
      <c r="AA1873" t="str" cm="1">
        <f t="array" ref="AA1873">_xlfn.IFS(
J1873&lt;=K1873*0.5,"Excellent",
J1873&lt;=K1873,"Good",
J1873&lt;=K1873*1.5,"At Risk",
TRUE,"Critical"
)</f>
        <v>Excellent</v>
      </c>
      <c r="AB1873" t="str">
        <f t="shared" si="149"/>
        <v>No Rework</v>
      </c>
    </row>
    <row r="1874" spans="1:28" x14ac:dyDescent="0.3">
      <c r="A1874" t="s">
        <v>1956</v>
      </c>
      <c r="B1874" s="1">
        <v>45682</v>
      </c>
      <c r="C1874" t="s">
        <v>95</v>
      </c>
      <c r="D1874" t="s">
        <v>60</v>
      </c>
      <c r="E1874" t="s">
        <v>70</v>
      </c>
      <c r="F1874" t="s">
        <v>24</v>
      </c>
      <c r="G1874" t="s">
        <v>62</v>
      </c>
      <c r="H1874" t="s">
        <v>66</v>
      </c>
      <c r="I1874" t="s">
        <v>88</v>
      </c>
      <c r="J1874">
        <v>19.7</v>
      </c>
      <c r="K1874">
        <v>24</v>
      </c>
      <c r="L1874" t="s">
        <v>28</v>
      </c>
      <c r="M1874">
        <v>2</v>
      </c>
      <c r="N1874">
        <v>3.8</v>
      </c>
      <c r="O1874">
        <v>320</v>
      </c>
      <c r="P1874">
        <v>6304</v>
      </c>
      <c r="Q1874" t="s">
        <v>64</v>
      </c>
      <c r="R1874">
        <v>1</v>
      </c>
      <c r="S1874" t="s">
        <v>58</v>
      </c>
      <c r="T1874" t="s">
        <v>68</v>
      </c>
      <c r="U1874" t="str">
        <f>TRIM(CLEAN(tbl_Operations[[#This Row],[Location]]))</f>
        <v>Pune</v>
      </c>
      <c r="V1874" t="str">
        <f>TRIM(CLEAN(tbl_Operations[[#This Row],[Channel]]))</f>
        <v>Teams</v>
      </c>
      <c r="W1874" t="str">
        <f t="shared" si="145"/>
        <v>Data Correction</v>
      </c>
      <c r="X1874" t="str">
        <f t="shared" si="146"/>
        <v>Sales</v>
      </c>
      <c r="Y1874" t="str">
        <f t="shared" si="147"/>
        <v>Within SLA</v>
      </c>
      <c r="Z1874" t="str">
        <f t="shared" si="148"/>
        <v>Normal</v>
      </c>
      <c r="AA1874" t="str" cm="1">
        <f t="array" ref="AA1874">_xlfn.IFS(
J1874&lt;=K1874*0.5,"Excellent",
J1874&lt;=K1874,"Good",
J1874&lt;=K1874*1.5,"At Risk",
TRUE,"Critical"
)</f>
        <v>Good</v>
      </c>
      <c r="AB1874" t="str">
        <f t="shared" si="149"/>
        <v>Reworked</v>
      </c>
    </row>
    <row r="1875" spans="1:28" x14ac:dyDescent="0.3">
      <c r="A1875" t="s">
        <v>1957</v>
      </c>
      <c r="B1875" s="1">
        <v>45730</v>
      </c>
      <c r="C1875" t="s">
        <v>77</v>
      </c>
      <c r="D1875" t="s">
        <v>73</v>
      </c>
      <c r="E1875" t="s">
        <v>70</v>
      </c>
      <c r="F1875" t="s">
        <v>49</v>
      </c>
      <c r="G1875" t="s">
        <v>25</v>
      </c>
      <c r="H1875" t="s">
        <v>50</v>
      </c>
      <c r="I1875" t="s">
        <v>27</v>
      </c>
      <c r="J1875">
        <v>4.9000000000000004</v>
      </c>
      <c r="K1875">
        <v>48</v>
      </c>
      <c r="L1875" t="s">
        <v>28</v>
      </c>
      <c r="M1875">
        <v>1</v>
      </c>
      <c r="N1875">
        <v>4.2</v>
      </c>
      <c r="O1875">
        <v>350</v>
      </c>
      <c r="P1875">
        <v>1715</v>
      </c>
      <c r="Q1875" t="s">
        <v>79</v>
      </c>
      <c r="R1875">
        <v>3</v>
      </c>
      <c r="S1875" t="s">
        <v>58</v>
      </c>
      <c r="T1875" t="s">
        <v>45</v>
      </c>
      <c r="U1875" t="str">
        <f>TRIM(CLEAN(tbl_Operations[[#This Row],[Location]]))</f>
        <v>Chennai</v>
      </c>
      <c r="V1875" t="str">
        <f>TRIM(CLEAN(tbl_Operations[[#This Row],[Channel]]))</f>
        <v>Email</v>
      </c>
      <c r="W1875" t="str">
        <f t="shared" si="145"/>
        <v>Data Correction</v>
      </c>
      <c r="X1875" t="str">
        <f t="shared" si="146"/>
        <v>Finance</v>
      </c>
      <c r="Y1875" t="str">
        <f t="shared" si="147"/>
        <v>Within SLA</v>
      </c>
      <c r="Z1875" t="str">
        <f t="shared" si="148"/>
        <v>Normal</v>
      </c>
      <c r="AA1875" t="str" cm="1">
        <f t="array" ref="AA1875">_xlfn.IFS(
J1875&lt;=K1875*0.5,"Excellent",
J1875&lt;=K1875,"Good",
J1875&lt;=K1875*1.5,"At Risk",
TRUE,"Critical"
)</f>
        <v>Excellent</v>
      </c>
      <c r="AB1875" t="str">
        <f t="shared" si="149"/>
        <v>Reworked</v>
      </c>
    </row>
    <row r="1876" spans="1:28" x14ac:dyDescent="0.3">
      <c r="A1876" t="s">
        <v>1958</v>
      </c>
      <c r="B1876" s="1">
        <v>45715</v>
      </c>
      <c r="C1876" t="s">
        <v>21</v>
      </c>
      <c r="D1876" t="s">
        <v>55</v>
      </c>
      <c r="E1876" t="s">
        <v>35</v>
      </c>
      <c r="F1876" t="s">
        <v>61</v>
      </c>
      <c r="G1876" t="s">
        <v>42</v>
      </c>
      <c r="H1876" t="s">
        <v>50</v>
      </c>
      <c r="I1876" t="s">
        <v>27</v>
      </c>
      <c r="J1876">
        <v>29.2</v>
      </c>
      <c r="K1876">
        <v>12</v>
      </c>
      <c r="L1876" t="s">
        <v>63</v>
      </c>
      <c r="M1876">
        <v>1</v>
      </c>
      <c r="N1876">
        <v>4.4000000000000004</v>
      </c>
      <c r="O1876">
        <v>280</v>
      </c>
      <c r="P1876">
        <v>8176</v>
      </c>
      <c r="Q1876" t="s">
        <v>57</v>
      </c>
      <c r="R1876">
        <v>2</v>
      </c>
      <c r="S1876" t="s">
        <v>58</v>
      </c>
      <c r="T1876" t="s">
        <v>84</v>
      </c>
      <c r="U1876" t="str">
        <f>TRIM(CLEAN(tbl_Operations[[#This Row],[Location]]))</f>
        <v>Hyderabad</v>
      </c>
      <c r="V1876" t="str">
        <f>TRIM(CLEAN(tbl_Operations[[#This Row],[Channel]]))</f>
        <v>Portal</v>
      </c>
      <c r="W1876" t="str">
        <f t="shared" si="145"/>
        <v>Employee Query</v>
      </c>
      <c r="X1876" t="str">
        <f t="shared" si="146"/>
        <v>Customer Support</v>
      </c>
      <c r="Y1876" t="str">
        <f t="shared" si="147"/>
        <v>SLA Breach</v>
      </c>
      <c r="Z1876" t="str">
        <f t="shared" si="148"/>
        <v>Normal</v>
      </c>
      <c r="AA1876" t="str" cm="1">
        <f t="array" ref="AA1876">_xlfn.IFS(
J1876&lt;=K1876*0.5,"Excellent",
J1876&lt;=K1876,"Good",
J1876&lt;=K1876*1.5,"At Risk",
TRUE,"Critical"
)</f>
        <v>Critical</v>
      </c>
      <c r="AB1876" t="str">
        <f t="shared" si="149"/>
        <v>Reworked</v>
      </c>
    </row>
    <row r="1877" spans="1:28" x14ac:dyDescent="0.3">
      <c r="A1877" t="s">
        <v>1959</v>
      </c>
      <c r="B1877" s="1">
        <v>45904</v>
      </c>
      <c r="C1877" t="s">
        <v>33</v>
      </c>
      <c r="D1877" t="s">
        <v>22</v>
      </c>
      <c r="E1877" t="s">
        <v>92</v>
      </c>
      <c r="F1877" t="s">
        <v>24</v>
      </c>
      <c r="G1877" t="s">
        <v>25</v>
      </c>
      <c r="H1877" t="s">
        <v>66</v>
      </c>
      <c r="I1877" t="s">
        <v>27</v>
      </c>
      <c r="J1877">
        <v>3.5</v>
      </c>
      <c r="K1877">
        <v>24</v>
      </c>
      <c r="L1877" t="s">
        <v>28</v>
      </c>
      <c r="M1877">
        <v>0</v>
      </c>
      <c r="N1877">
        <v>4.8</v>
      </c>
      <c r="O1877">
        <v>350</v>
      </c>
      <c r="P1877">
        <v>1225</v>
      </c>
      <c r="Q1877" t="s">
        <v>83</v>
      </c>
      <c r="R1877">
        <v>9</v>
      </c>
      <c r="S1877" t="s">
        <v>37</v>
      </c>
      <c r="T1877" t="s">
        <v>84</v>
      </c>
      <c r="U1877" t="str">
        <f>TRIM(CLEAN(tbl_Operations[[#This Row],[Location]]))</f>
        <v>Noida</v>
      </c>
      <c r="V1877" t="str">
        <f>TRIM(CLEAN(tbl_Operations[[#This Row],[Channel]]))</f>
        <v>Email</v>
      </c>
      <c r="W1877" t="str">
        <f t="shared" si="145"/>
        <v>Report Request</v>
      </c>
      <c r="X1877" t="str">
        <f t="shared" si="146"/>
        <v>It</v>
      </c>
      <c r="Y1877" t="str">
        <f t="shared" si="147"/>
        <v>Within SLA</v>
      </c>
      <c r="Z1877" t="str">
        <f t="shared" si="148"/>
        <v>Normal</v>
      </c>
      <c r="AA1877" t="str" cm="1">
        <f t="array" ref="AA1877">_xlfn.IFS(
J1877&lt;=K1877*0.5,"Excellent",
J1877&lt;=K1877,"Good",
J1877&lt;=K1877*1.5,"At Risk",
TRUE,"Critical"
)</f>
        <v>Excellent</v>
      </c>
      <c r="AB1877" t="str">
        <f t="shared" si="149"/>
        <v>No Rework</v>
      </c>
    </row>
    <row r="1878" spans="1:28" x14ac:dyDescent="0.3">
      <c r="A1878" t="s">
        <v>1960</v>
      </c>
      <c r="B1878" s="1">
        <v>45875</v>
      </c>
      <c r="C1878" t="s">
        <v>33</v>
      </c>
      <c r="D1878" t="s">
        <v>22</v>
      </c>
      <c r="E1878" t="s">
        <v>78</v>
      </c>
      <c r="F1878" t="s">
        <v>49</v>
      </c>
      <c r="G1878" t="s">
        <v>42</v>
      </c>
      <c r="H1878" t="s">
        <v>75</v>
      </c>
      <c r="I1878" t="s">
        <v>27</v>
      </c>
      <c r="J1878">
        <v>12.9</v>
      </c>
      <c r="K1878">
        <v>48</v>
      </c>
      <c r="L1878" t="s">
        <v>28</v>
      </c>
      <c r="M1878">
        <v>0</v>
      </c>
      <c r="N1878">
        <v>4.4000000000000004</v>
      </c>
      <c r="O1878">
        <v>320</v>
      </c>
      <c r="P1878">
        <v>4128</v>
      </c>
      <c r="Q1878" t="s">
        <v>36</v>
      </c>
      <c r="R1878">
        <v>8</v>
      </c>
      <c r="S1878" t="s">
        <v>37</v>
      </c>
      <c r="T1878" t="s">
        <v>86</v>
      </c>
      <c r="U1878" t="str">
        <f>TRIM(CLEAN(tbl_Operations[[#This Row],[Location]]))</f>
        <v>Noida</v>
      </c>
      <c r="V1878" t="str">
        <f>TRIM(CLEAN(tbl_Operations[[#This Row],[Channel]]))</f>
        <v>Portal</v>
      </c>
      <c r="W1878" t="str">
        <f t="shared" si="145"/>
        <v>Access Request</v>
      </c>
      <c r="X1878" t="str">
        <f t="shared" si="146"/>
        <v>It</v>
      </c>
      <c r="Y1878" t="str">
        <f t="shared" si="147"/>
        <v>Within SLA</v>
      </c>
      <c r="Z1878" t="str">
        <f t="shared" si="148"/>
        <v>Normal</v>
      </c>
      <c r="AA1878" t="str" cm="1">
        <f t="array" ref="AA1878">_xlfn.IFS(
J1878&lt;=K1878*0.5,"Excellent",
J1878&lt;=K1878,"Good",
J1878&lt;=K1878*1.5,"At Risk",
TRUE,"Critical"
)</f>
        <v>Excellent</v>
      </c>
      <c r="AB1878" t="str">
        <f t="shared" si="149"/>
        <v>No Rework</v>
      </c>
    </row>
    <row r="1879" spans="1:28" x14ac:dyDescent="0.3">
      <c r="A1879" t="s">
        <v>1961</v>
      </c>
      <c r="B1879" s="1">
        <v>46008</v>
      </c>
      <c r="C1879" t="s">
        <v>40</v>
      </c>
      <c r="D1879" t="s">
        <v>34</v>
      </c>
      <c r="E1879" t="s">
        <v>78</v>
      </c>
      <c r="F1879" t="s">
        <v>49</v>
      </c>
      <c r="G1879" t="s">
        <v>42</v>
      </c>
      <c r="H1879" t="s">
        <v>26</v>
      </c>
      <c r="I1879" t="s">
        <v>27</v>
      </c>
      <c r="J1879">
        <v>5.4</v>
      </c>
      <c r="K1879">
        <v>48</v>
      </c>
      <c r="L1879" t="s">
        <v>28</v>
      </c>
      <c r="M1879">
        <v>0</v>
      </c>
      <c r="N1879">
        <v>5</v>
      </c>
      <c r="O1879">
        <v>350</v>
      </c>
      <c r="P1879">
        <v>1890</v>
      </c>
      <c r="Q1879" t="s">
        <v>71</v>
      </c>
      <c r="R1879">
        <v>12</v>
      </c>
      <c r="S1879" t="s">
        <v>52</v>
      </c>
      <c r="T1879" t="s">
        <v>86</v>
      </c>
      <c r="U1879" t="str">
        <f>TRIM(CLEAN(tbl_Operations[[#This Row],[Location]]))</f>
        <v>Mumbai</v>
      </c>
      <c r="V1879" t="str">
        <f>TRIM(CLEAN(tbl_Operations[[#This Row],[Channel]]))</f>
        <v>Portal</v>
      </c>
      <c r="W1879" t="str">
        <f t="shared" si="145"/>
        <v>Access Request</v>
      </c>
      <c r="X1879" t="str">
        <f t="shared" si="146"/>
        <v>Procurement</v>
      </c>
      <c r="Y1879" t="str">
        <f t="shared" si="147"/>
        <v>Within SLA</v>
      </c>
      <c r="Z1879" t="str">
        <f t="shared" si="148"/>
        <v>Normal</v>
      </c>
      <c r="AA1879" t="str" cm="1">
        <f t="array" ref="AA1879">_xlfn.IFS(
J1879&lt;=K1879*0.5,"Excellent",
J1879&lt;=K1879,"Good",
J1879&lt;=K1879*1.5,"At Risk",
TRUE,"Critical"
)</f>
        <v>Excellent</v>
      </c>
      <c r="AB1879" t="str">
        <f t="shared" si="149"/>
        <v>No Rework</v>
      </c>
    </row>
    <row r="1880" spans="1:28" x14ac:dyDescent="0.3">
      <c r="A1880" t="s">
        <v>1962</v>
      </c>
      <c r="B1880" s="1">
        <v>45723</v>
      </c>
      <c r="C1880" t="s">
        <v>77</v>
      </c>
      <c r="D1880" t="s">
        <v>34</v>
      </c>
      <c r="E1880" t="s">
        <v>74</v>
      </c>
      <c r="F1880" t="s">
        <v>24</v>
      </c>
      <c r="G1880" t="s">
        <v>25</v>
      </c>
      <c r="H1880" t="s">
        <v>50</v>
      </c>
      <c r="I1880" t="s">
        <v>27</v>
      </c>
      <c r="J1880">
        <v>6.5</v>
      </c>
      <c r="K1880">
        <v>24</v>
      </c>
      <c r="L1880" t="s">
        <v>28</v>
      </c>
      <c r="M1880">
        <v>1</v>
      </c>
      <c r="N1880">
        <v>4.7</v>
      </c>
      <c r="O1880">
        <v>280</v>
      </c>
      <c r="P1880">
        <v>1820</v>
      </c>
      <c r="Q1880" t="s">
        <v>79</v>
      </c>
      <c r="R1880">
        <v>3</v>
      </c>
      <c r="S1880" t="s">
        <v>58</v>
      </c>
      <c r="T1880" t="s">
        <v>45</v>
      </c>
      <c r="U1880" t="str">
        <f>TRIM(CLEAN(tbl_Operations[[#This Row],[Location]]))</f>
        <v>Mumbai</v>
      </c>
      <c r="V1880" t="str">
        <f>TRIM(CLEAN(tbl_Operations[[#This Row],[Channel]]))</f>
        <v>Email</v>
      </c>
      <c r="W1880" t="str">
        <f t="shared" si="145"/>
        <v>System Issue</v>
      </c>
      <c r="X1880" t="str">
        <f t="shared" si="146"/>
        <v>Finance</v>
      </c>
      <c r="Y1880" t="str">
        <f t="shared" si="147"/>
        <v>Within SLA</v>
      </c>
      <c r="Z1880" t="str">
        <f t="shared" si="148"/>
        <v>Normal</v>
      </c>
      <c r="AA1880" t="str" cm="1">
        <f t="array" ref="AA1880">_xlfn.IFS(
J1880&lt;=K1880*0.5,"Excellent",
J1880&lt;=K1880,"Good",
J1880&lt;=K1880*1.5,"At Risk",
TRUE,"Critical"
)</f>
        <v>Excellent</v>
      </c>
      <c r="AB1880" t="str">
        <f t="shared" si="149"/>
        <v>Reworked</v>
      </c>
    </row>
    <row r="1881" spans="1:28" x14ac:dyDescent="0.3">
      <c r="A1881" t="s">
        <v>1963</v>
      </c>
      <c r="B1881" s="1">
        <v>45995</v>
      </c>
      <c r="C1881" t="s">
        <v>54</v>
      </c>
      <c r="D1881" t="s">
        <v>73</v>
      </c>
      <c r="E1881" t="s">
        <v>23</v>
      </c>
      <c r="F1881" t="s">
        <v>24</v>
      </c>
      <c r="G1881" t="s">
        <v>25</v>
      </c>
      <c r="H1881" t="s">
        <v>75</v>
      </c>
      <c r="I1881" t="s">
        <v>27</v>
      </c>
      <c r="J1881">
        <v>5.6</v>
      </c>
      <c r="K1881">
        <v>24</v>
      </c>
      <c r="L1881" t="s">
        <v>28</v>
      </c>
      <c r="M1881">
        <v>1</v>
      </c>
      <c r="N1881">
        <v>4.5999999999999996</v>
      </c>
      <c r="O1881">
        <v>350</v>
      </c>
      <c r="P1881">
        <v>1960</v>
      </c>
      <c r="Q1881" t="s">
        <v>71</v>
      </c>
      <c r="R1881">
        <v>12</v>
      </c>
      <c r="S1881" t="s">
        <v>52</v>
      </c>
      <c r="T1881" t="s">
        <v>84</v>
      </c>
      <c r="U1881" t="str">
        <f>TRIM(CLEAN(tbl_Operations[[#This Row],[Location]]))</f>
        <v>Chennai</v>
      </c>
      <c r="V1881" t="str">
        <f>TRIM(CLEAN(tbl_Operations[[#This Row],[Channel]]))</f>
        <v>Email</v>
      </c>
      <c r="W1881" t="str">
        <f t="shared" si="145"/>
        <v>Invoice Query</v>
      </c>
      <c r="X1881" t="str">
        <f t="shared" si="146"/>
        <v>Hr</v>
      </c>
      <c r="Y1881" t="str">
        <f t="shared" si="147"/>
        <v>Within SLA</v>
      </c>
      <c r="Z1881" t="str">
        <f t="shared" si="148"/>
        <v>Normal</v>
      </c>
      <c r="AA1881" t="str" cm="1">
        <f t="array" ref="AA1881">_xlfn.IFS(
J1881&lt;=K1881*0.5,"Excellent",
J1881&lt;=K1881,"Good",
J1881&lt;=K1881*1.5,"At Risk",
TRUE,"Critical"
)</f>
        <v>Excellent</v>
      </c>
      <c r="AB1881" t="str">
        <f t="shared" si="149"/>
        <v>Reworked</v>
      </c>
    </row>
    <row r="1882" spans="1:28" x14ac:dyDescent="0.3">
      <c r="A1882" t="s">
        <v>1964</v>
      </c>
      <c r="B1882" s="1">
        <v>45973</v>
      </c>
      <c r="C1882" t="s">
        <v>40</v>
      </c>
      <c r="D1882" t="s">
        <v>41</v>
      </c>
      <c r="E1882" t="s">
        <v>48</v>
      </c>
      <c r="F1882" t="s">
        <v>24</v>
      </c>
      <c r="G1882" t="s">
        <v>25</v>
      </c>
      <c r="H1882" t="s">
        <v>75</v>
      </c>
      <c r="I1882" t="s">
        <v>27</v>
      </c>
      <c r="J1882">
        <v>6.5</v>
      </c>
      <c r="K1882">
        <v>24</v>
      </c>
      <c r="L1882" t="s">
        <v>28</v>
      </c>
      <c r="M1882">
        <v>1</v>
      </c>
      <c r="N1882">
        <v>4.9000000000000004</v>
      </c>
      <c r="O1882">
        <v>350</v>
      </c>
      <c r="P1882">
        <v>2275</v>
      </c>
      <c r="Q1882" t="s">
        <v>67</v>
      </c>
      <c r="R1882">
        <v>11</v>
      </c>
      <c r="S1882" t="s">
        <v>52</v>
      </c>
      <c r="T1882" t="s">
        <v>86</v>
      </c>
      <c r="U1882" t="str">
        <f>TRIM(CLEAN(tbl_Operations[[#This Row],[Location]]))</f>
        <v>Bengaluru</v>
      </c>
      <c r="V1882" t="str">
        <f>TRIM(CLEAN(tbl_Operations[[#This Row],[Channel]]))</f>
        <v>Email</v>
      </c>
      <c r="W1882" t="str">
        <f t="shared" si="145"/>
        <v>Compliance Request</v>
      </c>
      <c r="X1882" t="str">
        <f t="shared" si="146"/>
        <v>Procurement</v>
      </c>
      <c r="Y1882" t="str">
        <f t="shared" si="147"/>
        <v>Within SLA</v>
      </c>
      <c r="Z1882" t="str">
        <f t="shared" si="148"/>
        <v>Normal</v>
      </c>
      <c r="AA1882" t="str" cm="1">
        <f t="array" ref="AA1882">_xlfn.IFS(
J1882&lt;=K1882*0.5,"Excellent",
J1882&lt;=K1882,"Good",
J1882&lt;=K1882*1.5,"At Risk",
TRUE,"Critical"
)</f>
        <v>Excellent</v>
      </c>
      <c r="AB1882" t="str">
        <f t="shared" si="149"/>
        <v>Reworked</v>
      </c>
    </row>
    <row r="1883" spans="1:28" x14ac:dyDescent="0.3">
      <c r="A1883" t="s">
        <v>1965</v>
      </c>
      <c r="B1883" s="1">
        <v>45672</v>
      </c>
      <c r="C1883" t="s">
        <v>77</v>
      </c>
      <c r="D1883" t="s">
        <v>41</v>
      </c>
      <c r="E1883" t="s">
        <v>48</v>
      </c>
      <c r="F1883" t="s">
        <v>49</v>
      </c>
      <c r="G1883" t="s">
        <v>42</v>
      </c>
      <c r="H1883" t="s">
        <v>26</v>
      </c>
      <c r="I1883" t="s">
        <v>27</v>
      </c>
      <c r="J1883">
        <v>4.2</v>
      </c>
      <c r="K1883">
        <v>48</v>
      </c>
      <c r="L1883" t="s">
        <v>28</v>
      </c>
      <c r="M1883">
        <v>0</v>
      </c>
      <c r="N1883">
        <v>5</v>
      </c>
      <c r="O1883">
        <v>320</v>
      </c>
      <c r="P1883">
        <v>1344</v>
      </c>
      <c r="Q1883" t="s">
        <v>64</v>
      </c>
      <c r="R1883">
        <v>1</v>
      </c>
      <c r="S1883" t="s">
        <v>58</v>
      </c>
      <c r="T1883" t="s">
        <v>86</v>
      </c>
      <c r="U1883" t="str">
        <f>TRIM(CLEAN(tbl_Operations[[#This Row],[Location]]))</f>
        <v>Bengaluru</v>
      </c>
      <c r="V1883" t="str">
        <f>TRIM(CLEAN(tbl_Operations[[#This Row],[Channel]]))</f>
        <v>Portal</v>
      </c>
      <c r="W1883" t="str">
        <f t="shared" si="145"/>
        <v>Compliance Request</v>
      </c>
      <c r="X1883" t="str">
        <f t="shared" si="146"/>
        <v>Finance</v>
      </c>
      <c r="Y1883" t="str">
        <f t="shared" si="147"/>
        <v>Within SLA</v>
      </c>
      <c r="Z1883" t="str">
        <f t="shared" si="148"/>
        <v>Normal</v>
      </c>
      <c r="AA1883" t="str" cm="1">
        <f t="array" ref="AA1883">_xlfn.IFS(
J1883&lt;=K1883*0.5,"Excellent",
J1883&lt;=K1883,"Good",
J1883&lt;=K1883*1.5,"At Risk",
TRUE,"Critical"
)</f>
        <v>Excellent</v>
      </c>
      <c r="AB1883" t="str">
        <f t="shared" si="149"/>
        <v>No Rework</v>
      </c>
    </row>
    <row r="1884" spans="1:28" x14ac:dyDescent="0.3">
      <c r="A1884" t="s">
        <v>1966</v>
      </c>
      <c r="B1884" s="1">
        <v>45742</v>
      </c>
      <c r="C1884" t="s">
        <v>91</v>
      </c>
      <c r="D1884" t="s">
        <v>73</v>
      </c>
      <c r="E1884" t="s">
        <v>23</v>
      </c>
      <c r="F1884" t="s">
        <v>24</v>
      </c>
      <c r="G1884" t="s">
        <v>81</v>
      </c>
      <c r="H1884" t="s">
        <v>50</v>
      </c>
      <c r="I1884" t="s">
        <v>27</v>
      </c>
      <c r="J1884">
        <v>6</v>
      </c>
      <c r="K1884">
        <v>24</v>
      </c>
      <c r="L1884" t="s">
        <v>28</v>
      </c>
      <c r="M1884">
        <v>1</v>
      </c>
      <c r="N1884">
        <v>5</v>
      </c>
      <c r="O1884">
        <v>280</v>
      </c>
      <c r="P1884">
        <v>1680</v>
      </c>
      <c r="Q1884" t="s">
        <v>79</v>
      </c>
      <c r="R1884">
        <v>3</v>
      </c>
      <c r="S1884" t="s">
        <v>58</v>
      </c>
      <c r="T1884" t="s">
        <v>86</v>
      </c>
      <c r="U1884" t="str">
        <f>TRIM(CLEAN(tbl_Operations[[#This Row],[Location]]))</f>
        <v>Chennai</v>
      </c>
      <c r="V1884" t="str">
        <f>TRIM(CLEAN(tbl_Operations[[#This Row],[Channel]]))</f>
        <v>Phone</v>
      </c>
      <c r="W1884" t="str">
        <f t="shared" si="145"/>
        <v>Invoice Query</v>
      </c>
      <c r="X1884" t="str">
        <f t="shared" si="146"/>
        <v>Operations</v>
      </c>
      <c r="Y1884" t="str">
        <f t="shared" si="147"/>
        <v>Within SLA</v>
      </c>
      <c r="Z1884" t="str">
        <f t="shared" si="148"/>
        <v>Normal</v>
      </c>
      <c r="AA1884" t="str" cm="1">
        <f t="array" ref="AA1884">_xlfn.IFS(
J1884&lt;=K1884*0.5,"Excellent",
J1884&lt;=K1884,"Good",
J1884&lt;=K1884*1.5,"At Risk",
TRUE,"Critical"
)</f>
        <v>Excellent</v>
      </c>
      <c r="AB1884" t="str">
        <f t="shared" si="149"/>
        <v>Reworked</v>
      </c>
    </row>
    <row r="1885" spans="1:28" x14ac:dyDescent="0.3">
      <c r="A1885" t="s">
        <v>1967</v>
      </c>
      <c r="B1885" s="1">
        <v>45870</v>
      </c>
      <c r="C1885" t="s">
        <v>54</v>
      </c>
      <c r="D1885" t="s">
        <v>34</v>
      </c>
      <c r="E1885" t="s">
        <v>35</v>
      </c>
      <c r="F1885" t="s">
        <v>61</v>
      </c>
      <c r="G1885" t="s">
        <v>81</v>
      </c>
      <c r="H1885" t="s">
        <v>43</v>
      </c>
      <c r="I1885" t="s">
        <v>27</v>
      </c>
      <c r="J1885">
        <v>14.6</v>
      </c>
      <c r="K1885">
        <v>12</v>
      </c>
      <c r="L1885" t="s">
        <v>63</v>
      </c>
      <c r="M1885">
        <v>0</v>
      </c>
      <c r="N1885">
        <v>5</v>
      </c>
      <c r="O1885">
        <v>320</v>
      </c>
      <c r="P1885">
        <v>4672</v>
      </c>
      <c r="Q1885" t="s">
        <v>36</v>
      </c>
      <c r="R1885">
        <v>8</v>
      </c>
      <c r="S1885" t="s">
        <v>37</v>
      </c>
      <c r="T1885" t="s">
        <v>45</v>
      </c>
      <c r="U1885" t="str">
        <f>TRIM(CLEAN(tbl_Operations[[#This Row],[Location]]))</f>
        <v>Mumbai</v>
      </c>
      <c r="V1885" t="str">
        <f>TRIM(CLEAN(tbl_Operations[[#This Row],[Channel]]))</f>
        <v>Phone</v>
      </c>
      <c r="W1885" t="str">
        <f t="shared" si="145"/>
        <v>Employee Query</v>
      </c>
      <c r="X1885" t="str">
        <f t="shared" si="146"/>
        <v>Hr</v>
      </c>
      <c r="Y1885" t="str">
        <f t="shared" si="147"/>
        <v>SLA Breach</v>
      </c>
      <c r="Z1885" t="str">
        <f t="shared" si="148"/>
        <v>Normal</v>
      </c>
      <c r="AA1885" t="str" cm="1">
        <f t="array" ref="AA1885">_xlfn.IFS(
J1885&lt;=K1885*0.5,"Excellent",
J1885&lt;=K1885,"Good",
J1885&lt;=K1885*1.5,"At Risk",
TRUE,"Critical"
)</f>
        <v>At Risk</v>
      </c>
      <c r="AB1885" t="str">
        <f t="shared" si="149"/>
        <v>No Rework</v>
      </c>
    </row>
    <row r="1886" spans="1:28" x14ac:dyDescent="0.3">
      <c r="A1886" t="s">
        <v>1968</v>
      </c>
      <c r="B1886" s="1">
        <v>45811</v>
      </c>
      <c r="C1886" t="s">
        <v>95</v>
      </c>
      <c r="D1886" t="s">
        <v>22</v>
      </c>
      <c r="E1886" t="s">
        <v>23</v>
      </c>
      <c r="F1886" t="s">
        <v>49</v>
      </c>
      <c r="G1886" t="s">
        <v>62</v>
      </c>
      <c r="H1886" t="s">
        <v>50</v>
      </c>
      <c r="I1886" t="s">
        <v>27</v>
      </c>
      <c r="J1886">
        <v>15</v>
      </c>
      <c r="K1886">
        <v>48</v>
      </c>
      <c r="L1886" t="s">
        <v>28</v>
      </c>
      <c r="M1886">
        <v>1</v>
      </c>
      <c r="N1886">
        <v>3.8</v>
      </c>
      <c r="O1886">
        <v>280</v>
      </c>
      <c r="P1886">
        <v>4200</v>
      </c>
      <c r="Q1886" t="s">
        <v>29</v>
      </c>
      <c r="R1886">
        <v>6</v>
      </c>
      <c r="S1886" t="s">
        <v>30</v>
      </c>
      <c r="T1886" t="s">
        <v>38</v>
      </c>
      <c r="U1886" t="str">
        <f>TRIM(CLEAN(tbl_Operations[[#This Row],[Location]]))</f>
        <v>Noida</v>
      </c>
      <c r="V1886" t="str">
        <f>TRIM(CLEAN(tbl_Operations[[#This Row],[Channel]]))</f>
        <v>Teams</v>
      </c>
      <c r="W1886" t="str">
        <f t="shared" si="145"/>
        <v>Invoice Query</v>
      </c>
      <c r="X1886" t="str">
        <f t="shared" si="146"/>
        <v>Sales</v>
      </c>
      <c r="Y1886" t="str">
        <f t="shared" si="147"/>
        <v>Within SLA</v>
      </c>
      <c r="Z1886" t="str">
        <f t="shared" si="148"/>
        <v>Normal</v>
      </c>
      <c r="AA1886" t="str" cm="1">
        <f t="array" ref="AA1886">_xlfn.IFS(
J1886&lt;=K1886*0.5,"Excellent",
J1886&lt;=K1886,"Good",
J1886&lt;=K1886*1.5,"At Risk",
TRUE,"Critical"
)</f>
        <v>Excellent</v>
      </c>
      <c r="AB1886" t="str">
        <f t="shared" si="149"/>
        <v>Reworked</v>
      </c>
    </row>
    <row r="1887" spans="1:28" x14ac:dyDescent="0.3">
      <c r="A1887" t="s">
        <v>1969</v>
      </c>
      <c r="B1887" s="1">
        <v>45901</v>
      </c>
      <c r="C1887" t="s">
        <v>77</v>
      </c>
      <c r="D1887" t="s">
        <v>60</v>
      </c>
      <c r="E1887" t="s">
        <v>92</v>
      </c>
      <c r="F1887" t="s">
        <v>24</v>
      </c>
      <c r="G1887" t="s">
        <v>25</v>
      </c>
      <c r="H1887" t="s">
        <v>26</v>
      </c>
      <c r="I1887" t="s">
        <v>27</v>
      </c>
      <c r="J1887">
        <v>4.9000000000000004</v>
      </c>
      <c r="K1887">
        <v>24</v>
      </c>
      <c r="L1887" t="s">
        <v>28</v>
      </c>
      <c r="M1887">
        <v>0</v>
      </c>
      <c r="N1887">
        <v>5</v>
      </c>
      <c r="O1887">
        <v>400</v>
      </c>
      <c r="P1887">
        <v>1960</v>
      </c>
      <c r="Q1887" t="s">
        <v>83</v>
      </c>
      <c r="R1887">
        <v>9</v>
      </c>
      <c r="S1887" t="s">
        <v>37</v>
      </c>
      <c r="T1887" t="s">
        <v>31</v>
      </c>
      <c r="U1887" t="str">
        <f>TRIM(CLEAN(tbl_Operations[[#This Row],[Location]]))</f>
        <v>Pune</v>
      </c>
      <c r="V1887" t="str">
        <f>TRIM(CLEAN(tbl_Operations[[#This Row],[Channel]]))</f>
        <v>Email</v>
      </c>
      <c r="W1887" t="str">
        <f t="shared" si="145"/>
        <v>Report Request</v>
      </c>
      <c r="X1887" t="str">
        <f t="shared" si="146"/>
        <v>Finance</v>
      </c>
      <c r="Y1887" t="str">
        <f t="shared" si="147"/>
        <v>Within SLA</v>
      </c>
      <c r="Z1887" t="str">
        <f t="shared" si="148"/>
        <v>Normal</v>
      </c>
      <c r="AA1887" t="str" cm="1">
        <f t="array" ref="AA1887">_xlfn.IFS(
J1887&lt;=K1887*0.5,"Excellent",
J1887&lt;=K1887,"Good",
J1887&lt;=K1887*1.5,"At Risk",
TRUE,"Critical"
)</f>
        <v>Excellent</v>
      </c>
      <c r="AB1887" t="str">
        <f t="shared" si="149"/>
        <v>No Rework</v>
      </c>
    </row>
    <row r="1888" spans="1:28" x14ac:dyDescent="0.3">
      <c r="A1888" t="s">
        <v>1970</v>
      </c>
      <c r="B1888" s="1">
        <v>45800</v>
      </c>
      <c r="C1888" t="s">
        <v>21</v>
      </c>
      <c r="D1888" t="s">
        <v>41</v>
      </c>
      <c r="E1888" t="s">
        <v>48</v>
      </c>
      <c r="F1888" t="s">
        <v>24</v>
      </c>
      <c r="G1888" t="s">
        <v>25</v>
      </c>
      <c r="H1888" t="s">
        <v>75</v>
      </c>
      <c r="I1888" t="s">
        <v>27</v>
      </c>
      <c r="J1888">
        <v>20.100000000000001</v>
      </c>
      <c r="K1888">
        <v>24</v>
      </c>
      <c r="L1888" t="s">
        <v>28</v>
      </c>
      <c r="M1888">
        <v>0</v>
      </c>
      <c r="N1888">
        <v>4.2</v>
      </c>
      <c r="O1888">
        <v>450</v>
      </c>
      <c r="P1888">
        <v>9045</v>
      </c>
      <c r="Q1888" t="s">
        <v>44</v>
      </c>
      <c r="R1888">
        <v>5</v>
      </c>
      <c r="S1888" t="s">
        <v>30</v>
      </c>
      <c r="T1888" t="s">
        <v>45</v>
      </c>
      <c r="U1888" t="str">
        <f>TRIM(CLEAN(tbl_Operations[[#This Row],[Location]]))</f>
        <v>Bengaluru</v>
      </c>
      <c r="V1888" t="str">
        <f>TRIM(CLEAN(tbl_Operations[[#This Row],[Channel]]))</f>
        <v>Email</v>
      </c>
      <c r="W1888" t="str">
        <f t="shared" si="145"/>
        <v>Compliance Request</v>
      </c>
      <c r="X1888" t="str">
        <f t="shared" si="146"/>
        <v>Customer Support</v>
      </c>
      <c r="Y1888" t="str">
        <f t="shared" si="147"/>
        <v>Within SLA</v>
      </c>
      <c r="Z1888" t="str">
        <f t="shared" si="148"/>
        <v>Normal</v>
      </c>
      <c r="AA1888" t="str" cm="1">
        <f t="array" ref="AA1888">_xlfn.IFS(
J1888&lt;=K1888*0.5,"Excellent",
J1888&lt;=K1888,"Good",
J1888&lt;=K1888*1.5,"At Risk",
TRUE,"Critical"
)</f>
        <v>Good</v>
      </c>
      <c r="AB1888" t="str">
        <f t="shared" si="149"/>
        <v>No Rework</v>
      </c>
    </row>
    <row r="1889" spans="1:28" x14ac:dyDescent="0.3">
      <c r="A1889" t="s">
        <v>1971</v>
      </c>
      <c r="B1889" s="1">
        <v>45952</v>
      </c>
      <c r="C1889" t="s">
        <v>95</v>
      </c>
      <c r="D1889" t="s">
        <v>47</v>
      </c>
      <c r="E1889" t="s">
        <v>92</v>
      </c>
      <c r="F1889" t="s">
        <v>49</v>
      </c>
      <c r="G1889" t="s">
        <v>25</v>
      </c>
      <c r="H1889" t="s">
        <v>26</v>
      </c>
      <c r="I1889" t="s">
        <v>88</v>
      </c>
      <c r="J1889">
        <v>2.7</v>
      </c>
      <c r="K1889">
        <v>48</v>
      </c>
      <c r="L1889" t="s">
        <v>28</v>
      </c>
      <c r="M1889">
        <v>2</v>
      </c>
      <c r="N1889">
        <v>4.4000000000000004</v>
      </c>
      <c r="O1889">
        <v>280</v>
      </c>
      <c r="P1889">
        <v>756</v>
      </c>
      <c r="Q1889" t="s">
        <v>51</v>
      </c>
      <c r="R1889">
        <v>10</v>
      </c>
      <c r="S1889" t="s">
        <v>52</v>
      </c>
      <c r="T1889" t="s">
        <v>86</v>
      </c>
      <c r="U1889" t="str">
        <f>TRIM(CLEAN(tbl_Operations[[#This Row],[Location]]))</f>
        <v>Gurugram</v>
      </c>
      <c r="V1889" t="str">
        <f>TRIM(CLEAN(tbl_Operations[[#This Row],[Channel]]))</f>
        <v>Email</v>
      </c>
      <c r="W1889" t="str">
        <f t="shared" si="145"/>
        <v>Report Request</v>
      </c>
      <c r="X1889" t="str">
        <f t="shared" si="146"/>
        <v>Sales</v>
      </c>
      <c r="Y1889" t="str">
        <f t="shared" si="147"/>
        <v>Within SLA</v>
      </c>
      <c r="Z1889" t="str">
        <f t="shared" si="148"/>
        <v>Normal</v>
      </c>
      <c r="AA1889" t="str" cm="1">
        <f t="array" ref="AA1889">_xlfn.IFS(
J1889&lt;=K1889*0.5,"Excellent",
J1889&lt;=K1889,"Good",
J1889&lt;=K1889*1.5,"At Risk",
TRUE,"Critical"
)</f>
        <v>Excellent</v>
      </c>
      <c r="AB1889" t="str">
        <f t="shared" si="149"/>
        <v>Reworked</v>
      </c>
    </row>
    <row r="1890" spans="1:28" x14ac:dyDescent="0.3">
      <c r="A1890" t="s">
        <v>1972</v>
      </c>
      <c r="B1890" s="1">
        <v>46019</v>
      </c>
      <c r="C1890" t="s">
        <v>95</v>
      </c>
      <c r="D1890" t="s">
        <v>47</v>
      </c>
      <c r="E1890" t="s">
        <v>56</v>
      </c>
      <c r="F1890" t="s">
        <v>24</v>
      </c>
      <c r="G1890" t="s">
        <v>81</v>
      </c>
      <c r="H1890" t="s">
        <v>43</v>
      </c>
      <c r="I1890" t="s">
        <v>27</v>
      </c>
      <c r="J1890">
        <v>11.6</v>
      </c>
      <c r="K1890">
        <v>24</v>
      </c>
      <c r="L1890" t="s">
        <v>28</v>
      </c>
      <c r="M1890">
        <v>0</v>
      </c>
      <c r="N1890">
        <v>4.5</v>
      </c>
      <c r="O1890">
        <v>400</v>
      </c>
      <c r="P1890">
        <v>4640</v>
      </c>
      <c r="Q1890" t="s">
        <v>71</v>
      </c>
      <c r="R1890">
        <v>12</v>
      </c>
      <c r="S1890" t="s">
        <v>52</v>
      </c>
      <c r="T1890" t="s">
        <v>102</v>
      </c>
      <c r="U1890" t="str">
        <f>TRIM(CLEAN(tbl_Operations[[#This Row],[Location]]))</f>
        <v>Gurugram</v>
      </c>
      <c r="V1890" t="str">
        <f>TRIM(CLEAN(tbl_Operations[[#This Row],[Channel]]))</f>
        <v>Phone</v>
      </c>
      <c r="W1890" t="str">
        <f t="shared" si="145"/>
        <v>Vendor Query</v>
      </c>
      <c r="X1890" t="str">
        <f t="shared" si="146"/>
        <v>Sales</v>
      </c>
      <c r="Y1890" t="str">
        <f t="shared" si="147"/>
        <v>Within SLA</v>
      </c>
      <c r="Z1890" t="str">
        <f t="shared" si="148"/>
        <v>Normal</v>
      </c>
      <c r="AA1890" t="str" cm="1">
        <f t="array" ref="AA1890">_xlfn.IFS(
J1890&lt;=K1890*0.5,"Excellent",
J1890&lt;=K1890,"Good",
J1890&lt;=K1890*1.5,"At Risk",
TRUE,"Critical"
)</f>
        <v>Excellent</v>
      </c>
      <c r="AB1890" t="str">
        <f t="shared" si="149"/>
        <v>No Rework</v>
      </c>
    </row>
    <row r="1891" spans="1:28" x14ac:dyDescent="0.3">
      <c r="A1891" t="s">
        <v>1973</v>
      </c>
      <c r="B1891" s="1">
        <v>45989</v>
      </c>
      <c r="C1891" t="s">
        <v>21</v>
      </c>
      <c r="D1891" t="s">
        <v>73</v>
      </c>
      <c r="E1891" t="s">
        <v>78</v>
      </c>
      <c r="F1891" t="s">
        <v>49</v>
      </c>
      <c r="G1891" t="s">
        <v>25</v>
      </c>
      <c r="H1891" t="s">
        <v>43</v>
      </c>
      <c r="I1891" t="s">
        <v>27</v>
      </c>
      <c r="J1891">
        <v>6.8</v>
      </c>
      <c r="K1891">
        <v>48</v>
      </c>
      <c r="L1891" t="s">
        <v>28</v>
      </c>
      <c r="M1891">
        <v>0</v>
      </c>
      <c r="N1891">
        <v>5</v>
      </c>
      <c r="O1891">
        <v>280</v>
      </c>
      <c r="P1891">
        <v>1904</v>
      </c>
      <c r="Q1891" t="s">
        <v>67</v>
      </c>
      <c r="R1891">
        <v>11</v>
      </c>
      <c r="S1891" t="s">
        <v>52</v>
      </c>
      <c r="T1891" t="s">
        <v>45</v>
      </c>
      <c r="U1891" t="str">
        <f>TRIM(CLEAN(tbl_Operations[[#This Row],[Location]]))</f>
        <v>Chennai</v>
      </c>
      <c r="V1891" t="str">
        <f>TRIM(CLEAN(tbl_Operations[[#This Row],[Channel]]))</f>
        <v>Email</v>
      </c>
      <c r="W1891" t="str">
        <f t="shared" si="145"/>
        <v>Access Request</v>
      </c>
      <c r="X1891" t="str">
        <f t="shared" si="146"/>
        <v>Customer Support</v>
      </c>
      <c r="Y1891" t="str">
        <f t="shared" si="147"/>
        <v>Within SLA</v>
      </c>
      <c r="Z1891" t="str">
        <f t="shared" si="148"/>
        <v>Normal</v>
      </c>
      <c r="AA1891" t="str" cm="1">
        <f t="array" ref="AA1891">_xlfn.IFS(
J1891&lt;=K1891*0.5,"Excellent",
J1891&lt;=K1891,"Good",
J1891&lt;=K1891*1.5,"At Risk",
TRUE,"Critical"
)</f>
        <v>Excellent</v>
      </c>
      <c r="AB1891" t="str">
        <f t="shared" si="149"/>
        <v>No Rework</v>
      </c>
    </row>
    <row r="1892" spans="1:28" x14ac:dyDescent="0.3">
      <c r="A1892" t="s">
        <v>1974</v>
      </c>
      <c r="B1892" s="1">
        <v>45694</v>
      </c>
      <c r="C1892" t="s">
        <v>77</v>
      </c>
      <c r="D1892" t="s">
        <v>41</v>
      </c>
      <c r="E1892" t="s">
        <v>48</v>
      </c>
      <c r="F1892" t="s">
        <v>24</v>
      </c>
      <c r="G1892" t="s">
        <v>25</v>
      </c>
      <c r="H1892" t="s">
        <v>66</v>
      </c>
      <c r="I1892" t="s">
        <v>27</v>
      </c>
      <c r="J1892">
        <v>8.6</v>
      </c>
      <c r="K1892">
        <v>24</v>
      </c>
      <c r="L1892" t="s">
        <v>28</v>
      </c>
      <c r="M1892">
        <v>2</v>
      </c>
      <c r="N1892">
        <v>3.5</v>
      </c>
      <c r="O1892">
        <v>280</v>
      </c>
      <c r="P1892">
        <v>2408</v>
      </c>
      <c r="Q1892" t="s">
        <v>57</v>
      </c>
      <c r="R1892">
        <v>2</v>
      </c>
      <c r="S1892" t="s">
        <v>58</v>
      </c>
      <c r="T1892" t="s">
        <v>84</v>
      </c>
      <c r="U1892" t="str">
        <f>TRIM(CLEAN(tbl_Operations[[#This Row],[Location]]))</f>
        <v>Bengaluru</v>
      </c>
      <c r="V1892" t="str">
        <f>TRIM(CLEAN(tbl_Operations[[#This Row],[Channel]]))</f>
        <v>Email</v>
      </c>
      <c r="W1892" t="str">
        <f t="shared" si="145"/>
        <v>Compliance Request</v>
      </c>
      <c r="X1892" t="str">
        <f t="shared" si="146"/>
        <v>Finance</v>
      </c>
      <c r="Y1892" t="str">
        <f t="shared" si="147"/>
        <v>Within SLA</v>
      </c>
      <c r="Z1892" t="str">
        <f t="shared" si="148"/>
        <v>Normal</v>
      </c>
      <c r="AA1892" t="str" cm="1">
        <f t="array" ref="AA1892">_xlfn.IFS(
J1892&lt;=K1892*0.5,"Excellent",
J1892&lt;=K1892,"Good",
J1892&lt;=K1892*1.5,"At Risk",
TRUE,"Critical"
)</f>
        <v>Excellent</v>
      </c>
      <c r="AB1892" t="str">
        <f t="shared" si="149"/>
        <v>Reworked</v>
      </c>
    </row>
    <row r="1893" spans="1:28" x14ac:dyDescent="0.3">
      <c r="A1893" t="s">
        <v>1975</v>
      </c>
      <c r="B1893" s="1">
        <v>45740</v>
      </c>
      <c r="C1893" t="s">
        <v>54</v>
      </c>
      <c r="D1893" t="s">
        <v>22</v>
      </c>
      <c r="E1893" t="s">
        <v>35</v>
      </c>
      <c r="F1893" t="s">
        <v>541</v>
      </c>
      <c r="G1893" t="s">
        <v>25</v>
      </c>
      <c r="H1893" t="s">
        <v>50</v>
      </c>
      <c r="I1893" t="s">
        <v>27</v>
      </c>
      <c r="J1893">
        <v>10.199999999999999</v>
      </c>
      <c r="K1893">
        <v>12</v>
      </c>
      <c r="L1893" t="s">
        <v>28</v>
      </c>
      <c r="M1893">
        <v>1</v>
      </c>
      <c r="N1893">
        <v>3.6</v>
      </c>
      <c r="O1893">
        <v>450</v>
      </c>
      <c r="P1893">
        <v>4590</v>
      </c>
      <c r="Q1893" t="s">
        <v>79</v>
      </c>
      <c r="R1893">
        <v>3</v>
      </c>
      <c r="S1893" t="s">
        <v>58</v>
      </c>
      <c r="T1893" t="s">
        <v>31</v>
      </c>
      <c r="U1893" t="str">
        <f>TRIM(CLEAN(tbl_Operations[[#This Row],[Location]]))</f>
        <v>Noida</v>
      </c>
      <c r="V1893" t="str">
        <f>TRIM(CLEAN(tbl_Operations[[#This Row],[Channel]]))</f>
        <v>Email</v>
      </c>
      <c r="W1893" t="str">
        <f t="shared" si="145"/>
        <v>Employee Query</v>
      </c>
      <c r="X1893" t="str">
        <f t="shared" si="146"/>
        <v>Hr</v>
      </c>
      <c r="Y1893" t="str">
        <f t="shared" si="147"/>
        <v>Within SLA</v>
      </c>
      <c r="Z1893" t="str">
        <f t="shared" si="148"/>
        <v>Normal</v>
      </c>
      <c r="AA1893" t="str" cm="1">
        <f t="array" ref="AA1893">_xlfn.IFS(
J1893&lt;=K1893*0.5,"Excellent",
J1893&lt;=K1893,"Good",
J1893&lt;=K1893*1.5,"At Risk",
TRUE,"Critical"
)</f>
        <v>Good</v>
      </c>
      <c r="AB1893" t="str">
        <f t="shared" si="149"/>
        <v>Reworked</v>
      </c>
    </row>
    <row r="1894" spans="1:28" x14ac:dyDescent="0.3">
      <c r="A1894" t="s">
        <v>1976</v>
      </c>
      <c r="B1894" s="1">
        <v>45816</v>
      </c>
      <c r="C1894" t="s">
        <v>40</v>
      </c>
      <c r="D1894" t="s">
        <v>55</v>
      </c>
      <c r="E1894" t="s">
        <v>74</v>
      </c>
      <c r="F1894" t="s">
        <v>24</v>
      </c>
      <c r="G1894" t="s">
        <v>62</v>
      </c>
      <c r="H1894" t="s">
        <v>43</v>
      </c>
      <c r="I1894" t="s">
        <v>88</v>
      </c>
      <c r="J1894">
        <v>45.4</v>
      </c>
      <c r="K1894">
        <v>24</v>
      </c>
      <c r="L1894" t="s">
        <v>63</v>
      </c>
      <c r="M1894">
        <v>1</v>
      </c>
      <c r="N1894">
        <v>3.8</v>
      </c>
      <c r="O1894">
        <v>400</v>
      </c>
      <c r="P1894">
        <v>18160</v>
      </c>
      <c r="Q1894" t="s">
        <v>29</v>
      </c>
      <c r="R1894">
        <v>6</v>
      </c>
      <c r="S1894" t="s">
        <v>30</v>
      </c>
      <c r="T1894" t="s">
        <v>102</v>
      </c>
      <c r="U1894" t="str">
        <f>TRIM(CLEAN(tbl_Operations[[#This Row],[Location]]))</f>
        <v>Hyderabad</v>
      </c>
      <c r="V1894" t="str">
        <f>TRIM(CLEAN(tbl_Operations[[#This Row],[Channel]]))</f>
        <v>Teams</v>
      </c>
      <c r="W1894" t="str">
        <f t="shared" si="145"/>
        <v>System Issue</v>
      </c>
      <c r="X1894" t="str">
        <f t="shared" si="146"/>
        <v>Procurement</v>
      </c>
      <c r="Y1894" t="str">
        <f t="shared" si="147"/>
        <v>SLA Breach</v>
      </c>
      <c r="Z1894" t="str">
        <f t="shared" si="148"/>
        <v>Normal</v>
      </c>
      <c r="AA1894" t="str" cm="1">
        <f t="array" ref="AA1894">_xlfn.IFS(
J1894&lt;=K1894*0.5,"Excellent",
J1894&lt;=K1894,"Good",
J1894&lt;=K1894*1.5,"At Risk",
TRUE,"Critical"
)</f>
        <v>Critical</v>
      </c>
      <c r="AB1894" t="str">
        <f t="shared" si="149"/>
        <v>Reworked</v>
      </c>
    </row>
    <row r="1895" spans="1:28" x14ac:dyDescent="0.3">
      <c r="A1895" t="s">
        <v>1977</v>
      </c>
      <c r="B1895" s="1">
        <v>45779</v>
      </c>
      <c r="C1895" t="s">
        <v>77</v>
      </c>
      <c r="D1895" t="s">
        <v>55</v>
      </c>
      <c r="E1895" t="s">
        <v>70</v>
      </c>
      <c r="F1895" t="s">
        <v>61</v>
      </c>
      <c r="G1895" t="s">
        <v>62</v>
      </c>
      <c r="H1895" t="s">
        <v>50</v>
      </c>
      <c r="I1895" t="s">
        <v>27</v>
      </c>
      <c r="J1895">
        <v>18.3</v>
      </c>
      <c r="K1895">
        <v>12</v>
      </c>
      <c r="L1895" t="s">
        <v>63</v>
      </c>
      <c r="M1895">
        <v>0</v>
      </c>
      <c r="N1895">
        <v>4</v>
      </c>
      <c r="O1895">
        <v>400</v>
      </c>
      <c r="P1895">
        <v>7320</v>
      </c>
      <c r="Q1895" t="s">
        <v>44</v>
      </c>
      <c r="R1895">
        <v>5</v>
      </c>
      <c r="S1895" t="s">
        <v>30</v>
      </c>
      <c r="T1895" t="s">
        <v>45</v>
      </c>
      <c r="U1895" t="str">
        <f>TRIM(CLEAN(tbl_Operations[[#This Row],[Location]]))</f>
        <v>Hyderabad</v>
      </c>
      <c r="V1895" t="str">
        <f>TRIM(CLEAN(tbl_Operations[[#This Row],[Channel]]))</f>
        <v>Teams</v>
      </c>
      <c r="W1895" t="str">
        <f t="shared" si="145"/>
        <v>Data Correction</v>
      </c>
      <c r="X1895" t="str">
        <f t="shared" si="146"/>
        <v>Finance</v>
      </c>
      <c r="Y1895" t="str">
        <f t="shared" si="147"/>
        <v>SLA Breach</v>
      </c>
      <c r="Z1895" t="str">
        <f t="shared" si="148"/>
        <v>Normal</v>
      </c>
      <c r="AA1895" t="str" cm="1">
        <f t="array" ref="AA1895">_xlfn.IFS(
J1895&lt;=K1895*0.5,"Excellent",
J1895&lt;=K1895,"Good",
J1895&lt;=K1895*1.5,"At Risk",
TRUE,"Critical"
)</f>
        <v>Critical</v>
      </c>
      <c r="AB1895" t="str">
        <f t="shared" si="149"/>
        <v>No Rework</v>
      </c>
    </row>
    <row r="1896" spans="1:28" x14ac:dyDescent="0.3">
      <c r="A1896" t="s">
        <v>1978</v>
      </c>
      <c r="B1896" s="1">
        <v>45857</v>
      </c>
      <c r="C1896" t="s">
        <v>33</v>
      </c>
      <c r="D1896" t="s">
        <v>60</v>
      </c>
      <c r="E1896" t="s">
        <v>35</v>
      </c>
      <c r="F1896" t="s">
        <v>24</v>
      </c>
      <c r="G1896" t="s">
        <v>42</v>
      </c>
      <c r="H1896" t="s">
        <v>43</v>
      </c>
      <c r="I1896" t="s">
        <v>27</v>
      </c>
      <c r="J1896">
        <v>14.1</v>
      </c>
      <c r="K1896">
        <v>24</v>
      </c>
      <c r="L1896" t="s">
        <v>28</v>
      </c>
      <c r="M1896">
        <v>1</v>
      </c>
      <c r="N1896">
        <v>4.5</v>
      </c>
      <c r="O1896">
        <v>280</v>
      </c>
      <c r="P1896">
        <v>3948</v>
      </c>
      <c r="Q1896" t="s">
        <v>114</v>
      </c>
      <c r="R1896">
        <v>7</v>
      </c>
      <c r="S1896" t="s">
        <v>37</v>
      </c>
      <c r="T1896" t="s">
        <v>68</v>
      </c>
      <c r="U1896" t="str">
        <f>TRIM(CLEAN(tbl_Operations[[#This Row],[Location]]))</f>
        <v>Pune</v>
      </c>
      <c r="V1896" t="str">
        <f>TRIM(CLEAN(tbl_Operations[[#This Row],[Channel]]))</f>
        <v>Portal</v>
      </c>
      <c r="W1896" t="str">
        <f t="shared" si="145"/>
        <v>Employee Query</v>
      </c>
      <c r="X1896" t="str">
        <f t="shared" si="146"/>
        <v>It</v>
      </c>
      <c r="Y1896" t="str">
        <f t="shared" si="147"/>
        <v>Within SLA</v>
      </c>
      <c r="Z1896" t="str">
        <f t="shared" si="148"/>
        <v>Normal</v>
      </c>
      <c r="AA1896" t="str" cm="1">
        <f t="array" ref="AA1896">_xlfn.IFS(
J1896&lt;=K1896*0.5,"Excellent",
J1896&lt;=K1896,"Good",
J1896&lt;=K1896*1.5,"At Risk",
TRUE,"Critical"
)</f>
        <v>Good</v>
      </c>
      <c r="AB1896" t="str">
        <f t="shared" si="149"/>
        <v>Reworked</v>
      </c>
    </row>
    <row r="1897" spans="1:28" x14ac:dyDescent="0.3">
      <c r="A1897" t="s">
        <v>1979</v>
      </c>
      <c r="B1897" s="1">
        <v>45794</v>
      </c>
      <c r="C1897" t="s">
        <v>33</v>
      </c>
      <c r="D1897" t="s">
        <v>41</v>
      </c>
      <c r="E1897" t="s">
        <v>70</v>
      </c>
      <c r="F1897" t="s">
        <v>24</v>
      </c>
      <c r="G1897" t="s">
        <v>81</v>
      </c>
      <c r="H1897" t="s">
        <v>43</v>
      </c>
      <c r="I1897" t="s">
        <v>27</v>
      </c>
      <c r="J1897">
        <v>3.9</v>
      </c>
      <c r="K1897">
        <v>24</v>
      </c>
      <c r="L1897" t="s">
        <v>28</v>
      </c>
      <c r="M1897">
        <v>1</v>
      </c>
      <c r="N1897">
        <v>5</v>
      </c>
      <c r="O1897">
        <v>450</v>
      </c>
      <c r="P1897">
        <v>1755</v>
      </c>
      <c r="Q1897" t="s">
        <v>44</v>
      </c>
      <c r="R1897">
        <v>5</v>
      </c>
      <c r="S1897" t="s">
        <v>30</v>
      </c>
      <c r="T1897" t="s">
        <v>68</v>
      </c>
      <c r="U1897" t="str">
        <f>TRIM(CLEAN(tbl_Operations[[#This Row],[Location]]))</f>
        <v>Bengaluru</v>
      </c>
      <c r="V1897" t="str">
        <f>TRIM(CLEAN(tbl_Operations[[#This Row],[Channel]]))</f>
        <v>Phone</v>
      </c>
      <c r="W1897" t="str">
        <f t="shared" si="145"/>
        <v>Data Correction</v>
      </c>
      <c r="X1897" t="str">
        <f t="shared" si="146"/>
        <v>It</v>
      </c>
      <c r="Y1897" t="str">
        <f t="shared" si="147"/>
        <v>Within SLA</v>
      </c>
      <c r="Z1897" t="str">
        <f t="shared" si="148"/>
        <v>Normal</v>
      </c>
      <c r="AA1897" t="str" cm="1">
        <f t="array" ref="AA1897">_xlfn.IFS(
J1897&lt;=K1897*0.5,"Excellent",
J1897&lt;=K1897,"Good",
J1897&lt;=K1897*1.5,"At Risk",
TRUE,"Critical"
)</f>
        <v>Excellent</v>
      </c>
      <c r="AB1897" t="str">
        <f t="shared" si="149"/>
        <v>Reworked</v>
      </c>
    </row>
    <row r="1898" spans="1:28" x14ac:dyDescent="0.3">
      <c r="A1898" t="s">
        <v>1980</v>
      </c>
      <c r="B1898" s="1">
        <v>45856</v>
      </c>
      <c r="C1898" t="s">
        <v>33</v>
      </c>
      <c r="D1898" t="s">
        <v>34</v>
      </c>
      <c r="E1898" t="s">
        <v>74</v>
      </c>
      <c r="F1898" t="s">
        <v>49</v>
      </c>
      <c r="G1898" t="s">
        <v>25</v>
      </c>
      <c r="H1898" t="s">
        <v>50</v>
      </c>
      <c r="I1898" t="s">
        <v>27</v>
      </c>
      <c r="J1898">
        <v>25.5</v>
      </c>
      <c r="K1898">
        <v>48</v>
      </c>
      <c r="L1898" t="s">
        <v>28</v>
      </c>
      <c r="M1898">
        <v>0</v>
      </c>
      <c r="N1898">
        <v>4.2</v>
      </c>
      <c r="O1898">
        <v>280</v>
      </c>
      <c r="P1898">
        <v>7140</v>
      </c>
      <c r="Q1898" t="s">
        <v>114</v>
      </c>
      <c r="R1898">
        <v>7</v>
      </c>
      <c r="S1898" t="s">
        <v>37</v>
      </c>
      <c r="T1898" t="s">
        <v>45</v>
      </c>
      <c r="U1898" t="str">
        <f>TRIM(CLEAN(tbl_Operations[[#This Row],[Location]]))</f>
        <v>Mumbai</v>
      </c>
      <c r="V1898" t="str">
        <f>TRIM(CLEAN(tbl_Operations[[#This Row],[Channel]]))</f>
        <v>Email</v>
      </c>
      <c r="W1898" t="str">
        <f t="shared" si="145"/>
        <v>System Issue</v>
      </c>
      <c r="X1898" t="str">
        <f t="shared" si="146"/>
        <v>It</v>
      </c>
      <c r="Y1898" t="str">
        <f t="shared" si="147"/>
        <v>Within SLA</v>
      </c>
      <c r="Z1898" t="str">
        <f t="shared" si="148"/>
        <v>Normal</v>
      </c>
      <c r="AA1898" t="str" cm="1">
        <f t="array" ref="AA1898">_xlfn.IFS(
J1898&lt;=K1898*0.5,"Excellent",
J1898&lt;=K1898,"Good",
J1898&lt;=K1898*1.5,"At Risk",
TRUE,"Critical"
)</f>
        <v>Good</v>
      </c>
      <c r="AB1898" t="str">
        <f t="shared" si="149"/>
        <v>No Rework</v>
      </c>
    </row>
    <row r="1899" spans="1:28" x14ac:dyDescent="0.3">
      <c r="A1899" t="s">
        <v>1981</v>
      </c>
      <c r="B1899" s="1">
        <v>45937</v>
      </c>
      <c r="C1899" t="s">
        <v>77</v>
      </c>
      <c r="D1899" t="s">
        <v>60</v>
      </c>
      <c r="E1899" t="s">
        <v>23</v>
      </c>
      <c r="F1899" t="s">
        <v>24</v>
      </c>
      <c r="G1899" t="s">
        <v>81</v>
      </c>
      <c r="H1899" t="s">
        <v>66</v>
      </c>
      <c r="I1899" t="s">
        <v>101</v>
      </c>
      <c r="J1899">
        <v>7.4</v>
      </c>
      <c r="K1899">
        <v>24</v>
      </c>
      <c r="L1899" t="s">
        <v>28</v>
      </c>
      <c r="M1899">
        <v>0</v>
      </c>
      <c r="N1899">
        <v>4.9000000000000004</v>
      </c>
      <c r="O1899">
        <v>320</v>
      </c>
      <c r="P1899">
        <v>2368</v>
      </c>
      <c r="Q1899" t="s">
        <v>51</v>
      </c>
      <c r="R1899">
        <v>10</v>
      </c>
      <c r="S1899" t="s">
        <v>52</v>
      </c>
      <c r="T1899" t="s">
        <v>38</v>
      </c>
      <c r="U1899" t="str">
        <f>TRIM(CLEAN(tbl_Operations[[#This Row],[Location]]))</f>
        <v>Pune</v>
      </c>
      <c r="V1899" t="str">
        <f>TRIM(CLEAN(tbl_Operations[[#This Row],[Channel]]))</f>
        <v>Phone</v>
      </c>
      <c r="W1899" t="str">
        <f t="shared" si="145"/>
        <v>Invoice Query</v>
      </c>
      <c r="X1899" t="str">
        <f t="shared" si="146"/>
        <v>Finance</v>
      </c>
      <c r="Y1899" t="str">
        <f t="shared" si="147"/>
        <v>Within SLA</v>
      </c>
      <c r="Z1899" t="str">
        <f t="shared" si="148"/>
        <v>Normal</v>
      </c>
      <c r="AA1899" t="str" cm="1">
        <f t="array" ref="AA1899">_xlfn.IFS(
J1899&lt;=K1899*0.5,"Excellent",
J1899&lt;=K1899,"Good",
J1899&lt;=K1899*1.5,"At Risk",
TRUE,"Critical"
)</f>
        <v>Excellent</v>
      </c>
      <c r="AB1899" t="str">
        <f t="shared" si="149"/>
        <v>No Rework</v>
      </c>
    </row>
    <row r="1900" spans="1:28" x14ac:dyDescent="0.3">
      <c r="A1900" t="s">
        <v>1982</v>
      </c>
      <c r="B1900" s="1">
        <v>45821</v>
      </c>
      <c r="C1900" t="s">
        <v>77</v>
      </c>
      <c r="D1900" t="s">
        <v>47</v>
      </c>
      <c r="E1900" t="s">
        <v>56</v>
      </c>
      <c r="F1900" t="s">
        <v>146</v>
      </c>
      <c r="G1900" t="s">
        <v>25</v>
      </c>
      <c r="H1900" t="s">
        <v>66</v>
      </c>
      <c r="I1900" t="s">
        <v>88</v>
      </c>
      <c r="J1900">
        <v>3</v>
      </c>
      <c r="K1900">
        <v>4</v>
      </c>
      <c r="L1900" t="s">
        <v>28</v>
      </c>
      <c r="M1900">
        <v>1</v>
      </c>
      <c r="N1900">
        <v>4.7</v>
      </c>
      <c r="O1900">
        <v>450</v>
      </c>
      <c r="P1900">
        <v>1350</v>
      </c>
      <c r="Q1900" t="s">
        <v>29</v>
      </c>
      <c r="R1900">
        <v>6</v>
      </c>
      <c r="S1900" t="s">
        <v>30</v>
      </c>
      <c r="T1900" t="s">
        <v>45</v>
      </c>
      <c r="U1900" t="str">
        <f>TRIM(CLEAN(tbl_Operations[[#This Row],[Location]]))</f>
        <v>Gurugram</v>
      </c>
      <c r="V1900" t="str">
        <f>TRIM(CLEAN(tbl_Operations[[#This Row],[Channel]]))</f>
        <v>Email</v>
      </c>
      <c r="W1900" t="str">
        <f t="shared" si="145"/>
        <v>Vendor Query</v>
      </c>
      <c r="X1900" t="str">
        <f t="shared" si="146"/>
        <v>Finance</v>
      </c>
      <c r="Y1900" t="str">
        <f t="shared" si="147"/>
        <v>Within SLA</v>
      </c>
      <c r="Z1900" t="str">
        <f t="shared" si="148"/>
        <v>Normal</v>
      </c>
      <c r="AA1900" t="str" cm="1">
        <f t="array" ref="AA1900">_xlfn.IFS(
J1900&lt;=K1900*0.5,"Excellent",
J1900&lt;=K1900,"Good",
J1900&lt;=K1900*1.5,"At Risk",
TRUE,"Critical"
)</f>
        <v>Good</v>
      </c>
      <c r="AB1900" t="str">
        <f t="shared" si="149"/>
        <v>Reworked</v>
      </c>
    </row>
    <row r="1901" spans="1:28" x14ac:dyDescent="0.3">
      <c r="A1901" t="s">
        <v>1983</v>
      </c>
      <c r="B1901" s="1">
        <v>45869</v>
      </c>
      <c r="C1901" t="s">
        <v>40</v>
      </c>
      <c r="D1901" t="s">
        <v>55</v>
      </c>
      <c r="E1901" t="s">
        <v>35</v>
      </c>
      <c r="F1901" t="s">
        <v>24</v>
      </c>
      <c r="G1901" t="s">
        <v>25</v>
      </c>
      <c r="H1901" t="s">
        <v>75</v>
      </c>
      <c r="I1901" t="s">
        <v>27</v>
      </c>
      <c r="J1901">
        <v>3.7</v>
      </c>
      <c r="K1901">
        <v>24</v>
      </c>
      <c r="L1901" t="s">
        <v>28</v>
      </c>
      <c r="M1901">
        <v>1</v>
      </c>
      <c r="N1901">
        <v>4.5</v>
      </c>
      <c r="O1901">
        <v>350</v>
      </c>
      <c r="P1901">
        <v>1295</v>
      </c>
      <c r="Q1901" t="s">
        <v>114</v>
      </c>
      <c r="R1901">
        <v>7</v>
      </c>
      <c r="S1901" t="s">
        <v>37</v>
      </c>
      <c r="T1901" t="s">
        <v>84</v>
      </c>
      <c r="U1901" t="str">
        <f>TRIM(CLEAN(tbl_Operations[[#This Row],[Location]]))</f>
        <v>Hyderabad</v>
      </c>
      <c r="V1901" t="str">
        <f>TRIM(CLEAN(tbl_Operations[[#This Row],[Channel]]))</f>
        <v>Email</v>
      </c>
      <c r="W1901" t="str">
        <f t="shared" si="145"/>
        <v>Employee Query</v>
      </c>
      <c r="X1901" t="str">
        <f t="shared" si="146"/>
        <v>Procurement</v>
      </c>
      <c r="Y1901" t="str">
        <f t="shared" si="147"/>
        <v>Within SLA</v>
      </c>
      <c r="Z1901" t="str">
        <f t="shared" si="148"/>
        <v>Normal</v>
      </c>
      <c r="AA1901" t="str" cm="1">
        <f t="array" ref="AA1901">_xlfn.IFS(
J1901&lt;=K1901*0.5,"Excellent",
J1901&lt;=K1901,"Good",
J1901&lt;=K1901*1.5,"At Risk",
TRUE,"Critical"
)</f>
        <v>Excellent</v>
      </c>
      <c r="AB1901" t="str">
        <f t="shared" si="149"/>
        <v>Reworked</v>
      </c>
    </row>
    <row r="1902" spans="1:28" x14ac:dyDescent="0.3">
      <c r="A1902" t="s">
        <v>1984</v>
      </c>
      <c r="B1902" s="1">
        <v>45895</v>
      </c>
      <c r="C1902" t="s">
        <v>54</v>
      </c>
      <c r="D1902" t="s">
        <v>41</v>
      </c>
      <c r="E1902" t="s">
        <v>48</v>
      </c>
      <c r="F1902" t="s">
        <v>61</v>
      </c>
      <c r="G1902" t="s">
        <v>25</v>
      </c>
      <c r="H1902" t="s">
        <v>75</v>
      </c>
      <c r="I1902" t="s">
        <v>27</v>
      </c>
      <c r="J1902">
        <v>13.8</v>
      </c>
      <c r="K1902">
        <v>12</v>
      </c>
      <c r="L1902" t="s">
        <v>63</v>
      </c>
      <c r="M1902">
        <v>0</v>
      </c>
      <c r="N1902">
        <v>4.9000000000000004</v>
      </c>
      <c r="O1902">
        <v>450</v>
      </c>
      <c r="P1902">
        <v>6210</v>
      </c>
      <c r="Q1902" t="s">
        <v>36</v>
      </c>
      <c r="R1902">
        <v>8</v>
      </c>
      <c r="S1902" t="s">
        <v>37</v>
      </c>
      <c r="T1902" t="s">
        <v>38</v>
      </c>
      <c r="U1902" t="str">
        <f>TRIM(CLEAN(tbl_Operations[[#This Row],[Location]]))</f>
        <v>Bengaluru</v>
      </c>
      <c r="V1902" t="str">
        <f>TRIM(CLEAN(tbl_Operations[[#This Row],[Channel]]))</f>
        <v>Email</v>
      </c>
      <c r="W1902" t="str">
        <f t="shared" si="145"/>
        <v>Compliance Request</v>
      </c>
      <c r="X1902" t="str">
        <f t="shared" si="146"/>
        <v>Hr</v>
      </c>
      <c r="Y1902" t="str">
        <f t="shared" si="147"/>
        <v>SLA Breach</v>
      </c>
      <c r="Z1902" t="str">
        <f t="shared" si="148"/>
        <v>Normal</v>
      </c>
      <c r="AA1902" t="str" cm="1">
        <f t="array" ref="AA1902">_xlfn.IFS(
J1902&lt;=K1902*0.5,"Excellent",
J1902&lt;=K1902,"Good",
J1902&lt;=K1902*1.5,"At Risk",
TRUE,"Critical"
)</f>
        <v>At Risk</v>
      </c>
      <c r="AB1902" t="str">
        <f t="shared" si="149"/>
        <v>No Rework</v>
      </c>
    </row>
    <row r="1903" spans="1:28" x14ac:dyDescent="0.3">
      <c r="A1903" t="s">
        <v>1985</v>
      </c>
      <c r="B1903" s="1">
        <v>45940</v>
      </c>
      <c r="C1903" t="s">
        <v>54</v>
      </c>
      <c r="D1903" t="s">
        <v>60</v>
      </c>
      <c r="E1903" t="s">
        <v>48</v>
      </c>
      <c r="F1903" t="s">
        <v>24</v>
      </c>
      <c r="G1903" t="s">
        <v>62</v>
      </c>
      <c r="H1903" t="s">
        <v>26</v>
      </c>
      <c r="I1903" t="s">
        <v>27</v>
      </c>
      <c r="J1903">
        <v>2.2999999999999998</v>
      </c>
      <c r="K1903">
        <v>24</v>
      </c>
      <c r="L1903" t="s">
        <v>28</v>
      </c>
      <c r="M1903">
        <v>0</v>
      </c>
      <c r="N1903">
        <v>4.2</v>
      </c>
      <c r="O1903">
        <v>280</v>
      </c>
      <c r="P1903">
        <v>644</v>
      </c>
      <c r="Q1903" t="s">
        <v>51</v>
      </c>
      <c r="R1903">
        <v>10</v>
      </c>
      <c r="S1903" t="s">
        <v>52</v>
      </c>
      <c r="T1903" t="s">
        <v>45</v>
      </c>
      <c r="U1903" t="str">
        <f>TRIM(CLEAN(tbl_Operations[[#This Row],[Location]]))</f>
        <v>Pune</v>
      </c>
      <c r="V1903" t="str">
        <f>TRIM(CLEAN(tbl_Operations[[#This Row],[Channel]]))</f>
        <v>Teams</v>
      </c>
      <c r="W1903" t="str">
        <f t="shared" si="145"/>
        <v>Compliance Request</v>
      </c>
      <c r="X1903" t="str">
        <f t="shared" si="146"/>
        <v>Hr</v>
      </c>
      <c r="Y1903" t="str">
        <f t="shared" si="147"/>
        <v>Within SLA</v>
      </c>
      <c r="Z1903" t="str">
        <f t="shared" si="148"/>
        <v>Normal</v>
      </c>
      <c r="AA1903" t="str" cm="1">
        <f t="array" ref="AA1903">_xlfn.IFS(
J1903&lt;=K1903*0.5,"Excellent",
J1903&lt;=K1903,"Good",
J1903&lt;=K1903*1.5,"At Risk",
TRUE,"Critical"
)</f>
        <v>Excellent</v>
      </c>
      <c r="AB1903" t="str">
        <f t="shared" si="149"/>
        <v>No Rework</v>
      </c>
    </row>
    <row r="1904" spans="1:28" x14ac:dyDescent="0.3">
      <c r="A1904" t="s">
        <v>1986</v>
      </c>
      <c r="B1904" s="1">
        <v>45698</v>
      </c>
      <c r="C1904" t="s">
        <v>33</v>
      </c>
      <c r="D1904" t="s">
        <v>34</v>
      </c>
      <c r="E1904" t="s">
        <v>70</v>
      </c>
      <c r="F1904" t="s">
        <v>146</v>
      </c>
      <c r="G1904" t="s">
        <v>42</v>
      </c>
      <c r="H1904" t="s">
        <v>50</v>
      </c>
      <c r="I1904" t="s">
        <v>27</v>
      </c>
      <c r="J1904">
        <v>9</v>
      </c>
      <c r="K1904">
        <v>4</v>
      </c>
      <c r="L1904" t="s">
        <v>63</v>
      </c>
      <c r="M1904">
        <v>0</v>
      </c>
      <c r="N1904">
        <v>4.5999999999999996</v>
      </c>
      <c r="O1904">
        <v>320</v>
      </c>
      <c r="P1904">
        <v>2880</v>
      </c>
      <c r="Q1904" t="s">
        <v>57</v>
      </c>
      <c r="R1904">
        <v>2</v>
      </c>
      <c r="S1904" t="s">
        <v>58</v>
      </c>
      <c r="T1904" t="s">
        <v>31</v>
      </c>
      <c r="U1904" t="str">
        <f>TRIM(CLEAN(tbl_Operations[[#This Row],[Location]]))</f>
        <v>Mumbai</v>
      </c>
      <c r="V1904" t="str">
        <f>TRIM(CLEAN(tbl_Operations[[#This Row],[Channel]]))</f>
        <v>Portal</v>
      </c>
      <c r="W1904" t="str">
        <f t="shared" si="145"/>
        <v>Data Correction</v>
      </c>
      <c r="X1904" t="str">
        <f t="shared" si="146"/>
        <v>It</v>
      </c>
      <c r="Y1904" t="str">
        <f t="shared" si="147"/>
        <v>SLA Breach</v>
      </c>
      <c r="Z1904" t="str">
        <f t="shared" si="148"/>
        <v>Normal</v>
      </c>
      <c r="AA1904" t="str" cm="1">
        <f t="array" ref="AA1904">_xlfn.IFS(
J1904&lt;=K1904*0.5,"Excellent",
J1904&lt;=K1904,"Good",
J1904&lt;=K1904*1.5,"At Risk",
TRUE,"Critical"
)</f>
        <v>Critical</v>
      </c>
      <c r="AB1904" t="str">
        <f t="shared" si="149"/>
        <v>No Rework</v>
      </c>
    </row>
    <row r="1905" spans="1:28" x14ac:dyDescent="0.3">
      <c r="A1905" t="s">
        <v>1987</v>
      </c>
      <c r="B1905" s="1">
        <v>45940</v>
      </c>
      <c r="C1905" t="s">
        <v>95</v>
      </c>
      <c r="D1905" t="s">
        <v>41</v>
      </c>
      <c r="E1905" t="s">
        <v>35</v>
      </c>
      <c r="F1905" t="s">
        <v>61</v>
      </c>
      <c r="G1905" t="s">
        <v>25</v>
      </c>
      <c r="H1905" t="s">
        <v>43</v>
      </c>
      <c r="I1905" t="s">
        <v>101</v>
      </c>
      <c r="J1905">
        <v>5.0999999999999996</v>
      </c>
      <c r="K1905">
        <v>12</v>
      </c>
      <c r="L1905" t="s">
        <v>28</v>
      </c>
      <c r="M1905">
        <v>1</v>
      </c>
      <c r="N1905">
        <v>4.5999999999999996</v>
      </c>
      <c r="O1905">
        <v>450</v>
      </c>
      <c r="P1905">
        <v>2295</v>
      </c>
      <c r="Q1905" t="s">
        <v>51</v>
      </c>
      <c r="R1905">
        <v>10</v>
      </c>
      <c r="S1905" t="s">
        <v>52</v>
      </c>
      <c r="T1905" t="s">
        <v>45</v>
      </c>
      <c r="U1905" t="str">
        <f>TRIM(CLEAN(tbl_Operations[[#This Row],[Location]]))</f>
        <v>Bengaluru</v>
      </c>
      <c r="V1905" t="str">
        <f>TRIM(CLEAN(tbl_Operations[[#This Row],[Channel]]))</f>
        <v>Email</v>
      </c>
      <c r="W1905" t="str">
        <f t="shared" si="145"/>
        <v>Employee Query</v>
      </c>
      <c r="X1905" t="str">
        <f t="shared" si="146"/>
        <v>Sales</v>
      </c>
      <c r="Y1905" t="str">
        <f t="shared" si="147"/>
        <v>Within SLA</v>
      </c>
      <c r="Z1905" t="str">
        <f t="shared" si="148"/>
        <v>Normal</v>
      </c>
      <c r="AA1905" t="str" cm="1">
        <f t="array" ref="AA1905">_xlfn.IFS(
J1905&lt;=K1905*0.5,"Excellent",
J1905&lt;=K1905,"Good",
J1905&lt;=K1905*1.5,"At Risk",
TRUE,"Critical"
)</f>
        <v>Excellent</v>
      </c>
      <c r="AB1905" t="str">
        <f t="shared" si="149"/>
        <v>Reworked</v>
      </c>
    </row>
    <row r="1906" spans="1:28" x14ac:dyDescent="0.3">
      <c r="A1906" t="s">
        <v>1988</v>
      </c>
      <c r="B1906" s="1">
        <v>45692</v>
      </c>
      <c r="C1906" t="s">
        <v>54</v>
      </c>
      <c r="D1906" t="s">
        <v>47</v>
      </c>
      <c r="E1906" t="s">
        <v>74</v>
      </c>
      <c r="F1906" t="s">
        <v>24</v>
      </c>
      <c r="G1906" t="s">
        <v>25</v>
      </c>
      <c r="H1906" t="s">
        <v>43</v>
      </c>
      <c r="I1906" t="s">
        <v>27</v>
      </c>
      <c r="J1906">
        <v>3.6</v>
      </c>
      <c r="K1906">
        <v>24</v>
      </c>
      <c r="L1906" t="s">
        <v>28</v>
      </c>
      <c r="M1906">
        <v>0</v>
      </c>
      <c r="N1906">
        <v>4.8</v>
      </c>
      <c r="O1906">
        <v>280</v>
      </c>
      <c r="P1906">
        <v>1008</v>
      </c>
      <c r="Q1906" t="s">
        <v>57</v>
      </c>
      <c r="R1906">
        <v>2</v>
      </c>
      <c r="S1906" t="s">
        <v>58</v>
      </c>
      <c r="T1906" t="s">
        <v>38</v>
      </c>
      <c r="U1906" t="str">
        <f>TRIM(CLEAN(tbl_Operations[[#This Row],[Location]]))</f>
        <v>Gurugram</v>
      </c>
      <c r="V1906" t="str">
        <f>TRIM(CLEAN(tbl_Operations[[#This Row],[Channel]]))</f>
        <v>Email</v>
      </c>
      <c r="W1906" t="str">
        <f t="shared" si="145"/>
        <v>System Issue</v>
      </c>
      <c r="X1906" t="str">
        <f t="shared" si="146"/>
        <v>Hr</v>
      </c>
      <c r="Y1906" t="str">
        <f t="shared" si="147"/>
        <v>Within SLA</v>
      </c>
      <c r="Z1906" t="str">
        <f t="shared" si="148"/>
        <v>Normal</v>
      </c>
      <c r="AA1906" t="str" cm="1">
        <f t="array" ref="AA1906">_xlfn.IFS(
J1906&lt;=K1906*0.5,"Excellent",
J1906&lt;=K1906,"Good",
J1906&lt;=K1906*1.5,"At Risk",
TRUE,"Critical"
)</f>
        <v>Excellent</v>
      </c>
      <c r="AB1906" t="str">
        <f t="shared" si="149"/>
        <v>No Rework</v>
      </c>
    </row>
    <row r="1907" spans="1:28" x14ac:dyDescent="0.3">
      <c r="A1907" t="s">
        <v>1989</v>
      </c>
      <c r="B1907" s="1">
        <v>45809</v>
      </c>
      <c r="C1907" t="s">
        <v>21</v>
      </c>
      <c r="D1907" t="s">
        <v>55</v>
      </c>
      <c r="E1907" t="s">
        <v>92</v>
      </c>
      <c r="F1907" t="s">
        <v>49</v>
      </c>
      <c r="G1907" t="s">
        <v>25</v>
      </c>
      <c r="H1907" t="s">
        <v>26</v>
      </c>
      <c r="I1907" t="s">
        <v>27</v>
      </c>
      <c r="J1907">
        <v>9.1</v>
      </c>
      <c r="K1907">
        <v>48</v>
      </c>
      <c r="L1907" t="s">
        <v>28</v>
      </c>
      <c r="M1907">
        <v>0</v>
      </c>
      <c r="N1907">
        <v>4.8</v>
      </c>
      <c r="O1907">
        <v>400</v>
      </c>
      <c r="P1907">
        <v>3640</v>
      </c>
      <c r="Q1907" t="s">
        <v>29</v>
      </c>
      <c r="R1907">
        <v>6</v>
      </c>
      <c r="S1907" t="s">
        <v>30</v>
      </c>
      <c r="T1907" t="s">
        <v>102</v>
      </c>
      <c r="U1907" t="str">
        <f>TRIM(CLEAN(tbl_Operations[[#This Row],[Location]]))</f>
        <v>Hyderabad</v>
      </c>
      <c r="V1907" t="str">
        <f>TRIM(CLEAN(tbl_Operations[[#This Row],[Channel]]))</f>
        <v>Email</v>
      </c>
      <c r="W1907" t="str">
        <f t="shared" si="145"/>
        <v>Report Request</v>
      </c>
      <c r="X1907" t="str">
        <f t="shared" si="146"/>
        <v>Customer Support</v>
      </c>
      <c r="Y1907" t="str">
        <f t="shared" si="147"/>
        <v>Within SLA</v>
      </c>
      <c r="Z1907" t="str">
        <f t="shared" si="148"/>
        <v>Normal</v>
      </c>
      <c r="AA1907" t="str" cm="1">
        <f t="array" ref="AA1907">_xlfn.IFS(
J1907&lt;=K1907*0.5,"Excellent",
J1907&lt;=K1907,"Good",
J1907&lt;=K1907*1.5,"At Risk",
TRUE,"Critical"
)</f>
        <v>Excellent</v>
      </c>
      <c r="AB1907" t="str">
        <f t="shared" si="149"/>
        <v>No Rework</v>
      </c>
    </row>
    <row r="1908" spans="1:28" x14ac:dyDescent="0.3">
      <c r="A1908" t="s">
        <v>1990</v>
      </c>
      <c r="B1908" s="1">
        <v>45884</v>
      </c>
      <c r="C1908" t="s">
        <v>54</v>
      </c>
      <c r="D1908" t="s">
        <v>55</v>
      </c>
      <c r="E1908" t="s">
        <v>92</v>
      </c>
      <c r="F1908" t="s">
        <v>24</v>
      </c>
      <c r="G1908" t="s">
        <v>62</v>
      </c>
      <c r="H1908" t="s">
        <v>50</v>
      </c>
      <c r="I1908" t="s">
        <v>27</v>
      </c>
      <c r="J1908">
        <v>6.1</v>
      </c>
      <c r="K1908">
        <v>24</v>
      </c>
      <c r="L1908" t="s">
        <v>28</v>
      </c>
      <c r="M1908">
        <v>0</v>
      </c>
      <c r="N1908">
        <v>4.4000000000000004</v>
      </c>
      <c r="O1908">
        <v>350</v>
      </c>
      <c r="P1908">
        <v>2135</v>
      </c>
      <c r="Q1908" t="s">
        <v>36</v>
      </c>
      <c r="R1908">
        <v>8</v>
      </c>
      <c r="S1908" t="s">
        <v>37</v>
      </c>
      <c r="T1908" t="s">
        <v>45</v>
      </c>
      <c r="U1908" t="str">
        <f>TRIM(CLEAN(tbl_Operations[[#This Row],[Location]]))</f>
        <v>Hyderabad</v>
      </c>
      <c r="V1908" t="str">
        <f>TRIM(CLEAN(tbl_Operations[[#This Row],[Channel]]))</f>
        <v>Teams</v>
      </c>
      <c r="W1908" t="str">
        <f t="shared" si="145"/>
        <v>Report Request</v>
      </c>
      <c r="X1908" t="str">
        <f t="shared" si="146"/>
        <v>Hr</v>
      </c>
      <c r="Y1908" t="str">
        <f t="shared" si="147"/>
        <v>Within SLA</v>
      </c>
      <c r="Z1908" t="str">
        <f t="shared" si="148"/>
        <v>Normal</v>
      </c>
      <c r="AA1908" t="str" cm="1">
        <f t="array" ref="AA1908">_xlfn.IFS(
J1908&lt;=K1908*0.5,"Excellent",
J1908&lt;=K1908,"Good",
J1908&lt;=K1908*1.5,"At Risk",
TRUE,"Critical"
)</f>
        <v>Excellent</v>
      </c>
      <c r="AB1908" t="str">
        <f t="shared" si="149"/>
        <v>No Rework</v>
      </c>
    </row>
    <row r="1909" spans="1:28" x14ac:dyDescent="0.3">
      <c r="A1909" t="s">
        <v>1991</v>
      </c>
      <c r="B1909" s="1">
        <v>46008</v>
      </c>
      <c r="C1909" t="s">
        <v>95</v>
      </c>
      <c r="D1909" t="s">
        <v>60</v>
      </c>
      <c r="E1909" t="s">
        <v>78</v>
      </c>
      <c r="F1909" t="s">
        <v>49</v>
      </c>
      <c r="G1909" t="s">
        <v>25</v>
      </c>
      <c r="H1909" t="s">
        <v>75</v>
      </c>
      <c r="I1909" t="s">
        <v>27</v>
      </c>
      <c r="J1909">
        <v>8.5</v>
      </c>
      <c r="K1909">
        <v>48</v>
      </c>
      <c r="L1909" t="s">
        <v>28</v>
      </c>
      <c r="M1909">
        <v>1</v>
      </c>
      <c r="N1909">
        <v>3.8</v>
      </c>
      <c r="O1909">
        <v>350</v>
      </c>
      <c r="P1909">
        <v>2975</v>
      </c>
      <c r="Q1909" t="s">
        <v>71</v>
      </c>
      <c r="R1909">
        <v>12</v>
      </c>
      <c r="S1909" t="s">
        <v>52</v>
      </c>
      <c r="T1909" t="s">
        <v>86</v>
      </c>
      <c r="U1909" t="str">
        <f>TRIM(CLEAN(tbl_Operations[[#This Row],[Location]]))</f>
        <v>Pune</v>
      </c>
      <c r="V1909" t="str">
        <f>TRIM(CLEAN(tbl_Operations[[#This Row],[Channel]]))</f>
        <v>Email</v>
      </c>
      <c r="W1909" t="str">
        <f t="shared" si="145"/>
        <v>Access Request</v>
      </c>
      <c r="X1909" t="str">
        <f t="shared" si="146"/>
        <v>Sales</v>
      </c>
      <c r="Y1909" t="str">
        <f t="shared" si="147"/>
        <v>Within SLA</v>
      </c>
      <c r="Z1909" t="str">
        <f t="shared" si="148"/>
        <v>Normal</v>
      </c>
      <c r="AA1909" t="str" cm="1">
        <f t="array" ref="AA1909">_xlfn.IFS(
J1909&lt;=K1909*0.5,"Excellent",
J1909&lt;=K1909,"Good",
J1909&lt;=K1909*1.5,"At Risk",
TRUE,"Critical"
)</f>
        <v>Excellent</v>
      </c>
      <c r="AB1909" t="str">
        <f t="shared" si="149"/>
        <v>Reworked</v>
      </c>
    </row>
    <row r="1910" spans="1:28" x14ac:dyDescent="0.3">
      <c r="A1910" t="s">
        <v>1992</v>
      </c>
      <c r="B1910" s="1">
        <v>45693</v>
      </c>
      <c r="C1910" t="s">
        <v>40</v>
      </c>
      <c r="D1910" t="s">
        <v>47</v>
      </c>
      <c r="E1910" t="s">
        <v>92</v>
      </c>
      <c r="F1910" t="s">
        <v>49</v>
      </c>
      <c r="G1910" t="s">
        <v>42</v>
      </c>
      <c r="H1910" t="s">
        <v>50</v>
      </c>
      <c r="I1910" t="s">
        <v>27</v>
      </c>
      <c r="J1910">
        <v>9.3000000000000007</v>
      </c>
      <c r="K1910">
        <v>48</v>
      </c>
      <c r="L1910" t="s">
        <v>28</v>
      </c>
      <c r="M1910">
        <v>0</v>
      </c>
      <c r="N1910">
        <v>4.2</v>
      </c>
      <c r="O1910">
        <v>400</v>
      </c>
      <c r="P1910">
        <v>3720</v>
      </c>
      <c r="Q1910" t="s">
        <v>57</v>
      </c>
      <c r="R1910">
        <v>2</v>
      </c>
      <c r="S1910" t="s">
        <v>58</v>
      </c>
      <c r="T1910" t="s">
        <v>86</v>
      </c>
      <c r="U1910" t="str">
        <f>TRIM(CLEAN(tbl_Operations[[#This Row],[Location]]))</f>
        <v>Gurugram</v>
      </c>
      <c r="V1910" t="str">
        <f>TRIM(CLEAN(tbl_Operations[[#This Row],[Channel]]))</f>
        <v>Portal</v>
      </c>
      <c r="W1910" t="str">
        <f t="shared" si="145"/>
        <v>Report Request</v>
      </c>
      <c r="X1910" t="str">
        <f t="shared" si="146"/>
        <v>Procurement</v>
      </c>
      <c r="Y1910" t="str">
        <f t="shared" si="147"/>
        <v>Within SLA</v>
      </c>
      <c r="Z1910" t="str">
        <f t="shared" si="148"/>
        <v>Normal</v>
      </c>
      <c r="AA1910" t="str" cm="1">
        <f t="array" ref="AA1910">_xlfn.IFS(
J1910&lt;=K1910*0.5,"Excellent",
J1910&lt;=K1910,"Good",
J1910&lt;=K1910*1.5,"At Risk",
TRUE,"Critical"
)</f>
        <v>Excellent</v>
      </c>
      <c r="AB1910" t="str">
        <f t="shared" si="149"/>
        <v>No Rework</v>
      </c>
    </row>
    <row r="1911" spans="1:28" x14ac:dyDescent="0.3">
      <c r="A1911" t="s">
        <v>1993</v>
      </c>
      <c r="B1911" s="1">
        <v>45789</v>
      </c>
      <c r="C1911" t="s">
        <v>40</v>
      </c>
      <c r="D1911" t="s">
        <v>47</v>
      </c>
      <c r="E1911" t="s">
        <v>48</v>
      </c>
      <c r="F1911" t="s">
        <v>24</v>
      </c>
      <c r="G1911" t="s">
        <v>42</v>
      </c>
      <c r="H1911" t="s">
        <v>43</v>
      </c>
      <c r="I1911" t="s">
        <v>27</v>
      </c>
      <c r="J1911">
        <v>11.2</v>
      </c>
      <c r="K1911">
        <v>24</v>
      </c>
      <c r="L1911" t="s">
        <v>28</v>
      </c>
      <c r="M1911">
        <v>2</v>
      </c>
      <c r="N1911">
        <v>5</v>
      </c>
      <c r="O1911">
        <v>350</v>
      </c>
      <c r="P1911">
        <v>3920</v>
      </c>
      <c r="Q1911" t="s">
        <v>44</v>
      </c>
      <c r="R1911">
        <v>5</v>
      </c>
      <c r="S1911" t="s">
        <v>30</v>
      </c>
      <c r="T1911" t="s">
        <v>31</v>
      </c>
      <c r="U1911" t="str">
        <f>TRIM(CLEAN(tbl_Operations[[#This Row],[Location]]))</f>
        <v>Gurugram</v>
      </c>
      <c r="V1911" t="str">
        <f>TRIM(CLEAN(tbl_Operations[[#This Row],[Channel]]))</f>
        <v>Portal</v>
      </c>
      <c r="W1911" t="str">
        <f t="shared" si="145"/>
        <v>Compliance Request</v>
      </c>
      <c r="X1911" t="str">
        <f t="shared" si="146"/>
        <v>Procurement</v>
      </c>
      <c r="Y1911" t="str">
        <f t="shared" si="147"/>
        <v>Within SLA</v>
      </c>
      <c r="Z1911" t="str">
        <f t="shared" si="148"/>
        <v>Normal</v>
      </c>
      <c r="AA1911" t="str" cm="1">
        <f t="array" ref="AA1911">_xlfn.IFS(
J1911&lt;=K1911*0.5,"Excellent",
J1911&lt;=K1911,"Good",
J1911&lt;=K1911*1.5,"At Risk",
TRUE,"Critical"
)</f>
        <v>Excellent</v>
      </c>
      <c r="AB1911" t="str">
        <f t="shared" si="149"/>
        <v>Reworked</v>
      </c>
    </row>
    <row r="1912" spans="1:28" x14ac:dyDescent="0.3">
      <c r="A1912" t="s">
        <v>1994</v>
      </c>
      <c r="B1912" s="1">
        <v>45785</v>
      </c>
      <c r="C1912" t="s">
        <v>95</v>
      </c>
      <c r="D1912" t="s">
        <v>34</v>
      </c>
      <c r="E1912" t="s">
        <v>35</v>
      </c>
      <c r="F1912" t="s">
        <v>146</v>
      </c>
      <c r="G1912" t="s">
        <v>25</v>
      </c>
      <c r="H1912" t="s">
        <v>26</v>
      </c>
      <c r="I1912" t="s">
        <v>27</v>
      </c>
      <c r="J1912">
        <v>10.3</v>
      </c>
      <c r="K1912">
        <v>4</v>
      </c>
      <c r="L1912" t="s">
        <v>63</v>
      </c>
      <c r="M1912">
        <v>0</v>
      </c>
      <c r="N1912">
        <v>4.8</v>
      </c>
      <c r="O1912">
        <v>350</v>
      </c>
      <c r="P1912">
        <v>3605</v>
      </c>
      <c r="Q1912" t="s">
        <v>44</v>
      </c>
      <c r="R1912">
        <v>5</v>
      </c>
      <c r="S1912" t="s">
        <v>30</v>
      </c>
      <c r="T1912" t="s">
        <v>84</v>
      </c>
      <c r="U1912" t="str">
        <f>TRIM(CLEAN(tbl_Operations[[#This Row],[Location]]))</f>
        <v>Mumbai</v>
      </c>
      <c r="V1912" t="str">
        <f>TRIM(CLEAN(tbl_Operations[[#This Row],[Channel]]))</f>
        <v>Email</v>
      </c>
      <c r="W1912" t="str">
        <f t="shared" si="145"/>
        <v>Employee Query</v>
      </c>
      <c r="X1912" t="str">
        <f t="shared" si="146"/>
        <v>Sales</v>
      </c>
      <c r="Y1912" t="str">
        <f t="shared" si="147"/>
        <v>SLA Breach</v>
      </c>
      <c r="Z1912" t="str">
        <f t="shared" si="148"/>
        <v>Normal</v>
      </c>
      <c r="AA1912" t="str" cm="1">
        <f t="array" ref="AA1912">_xlfn.IFS(
J1912&lt;=K1912*0.5,"Excellent",
J1912&lt;=K1912,"Good",
J1912&lt;=K1912*1.5,"At Risk",
TRUE,"Critical"
)</f>
        <v>Critical</v>
      </c>
      <c r="AB1912" t="str">
        <f t="shared" si="149"/>
        <v>No Rework</v>
      </c>
    </row>
    <row r="1913" spans="1:28" x14ac:dyDescent="0.3">
      <c r="A1913" t="s">
        <v>1995</v>
      </c>
      <c r="B1913" s="1">
        <v>45970</v>
      </c>
      <c r="C1913" t="s">
        <v>33</v>
      </c>
      <c r="D1913" t="s">
        <v>41</v>
      </c>
      <c r="E1913" t="s">
        <v>23</v>
      </c>
      <c r="F1913" t="s">
        <v>24</v>
      </c>
      <c r="G1913" t="s">
        <v>62</v>
      </c>
      <c r="H1913" t="s">
        <v>26</v>
      </c>
      <c r="I1913" t="s">
        <v>27</v>
      </c>
      <c r="J1913">
        <v>42.7</v>
      </c>
      <c r="K1913">
        <v>24</v>
      </c>
      <c r="L1913" t="s">
        <v>63</v>
      </c>
      <c r="M1913">
        <v>0</v>
      </c>
      <c r="N1913">
        <v>3.5</v>
      </c>
      <c r="O1913">
        <v>320</v>
      </c>
      <c r="P1913">
        <v>13664</v>
      </c>
      <c r="Q1913" t="s">
        <v>67</v>
      </c>
      <c r="R1913">
        <v>11</v>
      </c>
      <c r="S1913" t="s">
        <v>52</v>
      </c>
      <c r="T1913" t="s">
        <v>102</v>
      </c>
      <c r="U1913" t="str">
        <f>TRIM(CLEAN(tbl_Operations[[#This Row],[Location]]))</f>
        <v>Bengaluru</v>
      </c>
      <c r="V1913" t="str">
        <f>TRIM(CLEAN(tbl_Operations[[#This Row],[Channel]]))</f>
        <v>Teams</v>
      </c>
      <c r="W1913" t="str">
        <f t="shared" si="145"/>
        <v>Invoice Query</v>
      </c>
      <c r="X1913" t="str">
        <f t="shared" si="146"/>
        <v>It</v>
      </c>
      <c r="Y1913" t="str">
        <f t="shared" si="147"/>
        <v>SLA Breach</v>
      </c>
      <c r="Z1913" t="str">
        <f t="shared" si="148"/>
        <v>Normal</v>
      </c>
      <c r="AA1913" t="str" cm="1">
        <f t="array" ref="AA1913">_xlfn.IFS(
J1913&lt;=K1913*0.5,"Excellent",
J1913&lt;=K1913,"Good",
J1913&lt;=K1913*1.5,"At Risk",
TRUE,"Critical"
)</f>
        <v>Critical</v>
      </c>
      <c r="AB1913" t="str">
        <f t="shared" si="149"/>
        <v>No Rework</v>
      </c>
    </row>
    <row r="1914" spans="1:28" x14ac:dyDescent="0.3">
      <c r="A1914" t="s">
        <v>1996</v>
      </c>
      <c r="B1914" s="1">
        <v>45706</v>
      </c>
      <c r="C1914" t="s">
        <v>54</v>
      </c>
      <c r="D1914" t="s">
        <v>34</v>
      </c>
      <c r="E1914" t="s">
        <v>56</v>
      </c>
      <c r="F1914" t="s">
        <v>24</v>
      </c>
      <c r="G1914" t="s">
        <v>42</v>
      </c>
      <c r="H1914" t="s">
        <v>50</v>
      </c>
      <c r="I1914" t="s">
        <v>27</v>
      </c>
      <c r="J1914">
        <v>9.3000000000000007</v>
      </c>
      <c r="K1914">
        <v>24</v>
      </c>
      <c r="L1914" t="s">
        <v>28</v>
      </c>
      <c r="M1914">
        <v>2</v>
      </c>
      <c r="N1914">
        <v>4.5999999999999996</v>
      </c>
      <c r="O1914">
        <v>320</v>
      </c>
      <c r="P1914">
        <v>2976</v>
      </c>
      <c r="Q1914" t="s">
        <v>57</v>
      </c>
      <c r="R1914">
        <v>2</v>
      </c>
      <c r="S1914" t="s">
        <v>58</v>
      </c>
      <c r="T1914" t="s">
        <v>38</v>
      </c>
      <c r="U1914" t="str">
        <f>TRIM(CLEAN(tbl_Operations[[#This Row],[Location]]))</f>
        <v>Mumbai</v>
      </c>
      <c r="V1914" t="str">
        <f>TRIM(CLEAN(tbl_Operations[[#This Row],[Channel]]))</f>
        <v>Portal</v>
      </c>
      <c r="W1914" t="str">
        <f t="shared" si="145"/>
        <v>Vendor Query</v>
      </c>
      <c r="X1914" t="str">
        <f t="shared" si="146"/>
        <v>Hr</v>
      </c>
      <c r="Y1914" t="str">
        <f t="shared" si="147"/>
        <v>Within SLA</v>
      </c>
      <c r="Z1914" t="str">
        <f t="shared" si="148"/>
        <v>Normal</v>
      </c>
      <c r="AA1914" t="str" cm="1">
        <f t="array" ref="AA1914">_xlfn.IFS(
J1914&lt;=K1914*0.5,"Excellent",
J1914&lt;=K1914,"Good",
J1914&lt;=K1914*1.5,"At Risk",
TRUE,"Critical"
)</f>
        <v>Excellent</v>
      </c>
      <c r="AB1914" t="str">
        <f t="shared" si="149"/>
        <v>Reworked</v>
      </c>
    </row>
    <row r="1915" spans="1:28" x14ac:dyDescent="0.3">
      <c r="A1915" t="s">
        <v>1997</v>
      </c>
      <c r="B1915" s="1">
        <v>45811</v>
      </c>
      <c r="C1915" t="s">
        <v>21</v>
      </c>
      <c r="D1915" t="s">
        <v>41</v>
      </c>
      <c r="E1915" t="s">
        <v>56</v>
      </c>
      <c r="F1915" t="s">
        <v>24</v>
      </c>
      <c r="G1915" t="s">
        <v>42</v>
      </c>
      <c r="H1915" t="s">
        <v>50</v>
      </c>
      <c r="I1915" t="s">
        <v>27</v>
      </c>
      <c r="J1915">
        <v>22.7</v>
      </c>
      <c r="K1915">
        <v>24</v>
      </c>
      <c r="L1915" t="s">
        <v>28</v>
      </c>
      <c r="M1915">
        <v>0</v>
      </c>
      <c r="N1915">
        <v>4</v>
      </c>
      <c r="O1915">
        <v>320</v>
      </c>
      <c r="P1915">
        <v>7264</v>
      </c>
      <c r="Q1915" t="s">
        <v>29</v>
      </c>
      <c r="R1915">
        <v>6</v>
      </c>
      <c r="S1915" t="s">
        <v>30</v>
      </c>
      <c r="T1915" t="s">
        <v>38</v>
      </c>
      <c r="U1915" t="str">
        <f>TRIM(CLEAN(tbl_Operations[[#This Row],[Location]]))</f>
        <v>Bengaluru</v>
      </c>
      <c r="V1915" t="str">
        <f>TRIM(CLEAN(tbl_Operations[[#This Row],[Channel]]))</f>
        <v>Portal</v>
      </c>
      <c r="W1915" t="str">
        <f t="shared" si="145"/>
        <v>Vendor Query</v>
      </c>
      <c r="X1915" t="str">
        <f t="shared" si="146"/>
        <v>Customer Support</v>
      </c>
      <c r="Y1915" t="str">
        <f t="shared" si="147"/>
        <v>Within SLA</v>
      </c>
      <c r="Z1915" t="str">
        <f t="shared" si="148"/>
        <v>Normal</v>
      </c>
      <c r="AA1915" t="str" cm="1">
        <f t="array" ref="AA1915">_xlfn.IFS(
J1915&lt;=K1915*0.5,"Excellent",
J1915&lt;=K1915,"Good",
J1915&lt;=K1915*1.5,"At Risk",
TRUE,"Critical"
)</f>
        <v>Good</v>
      </c>
      <c r="AB1915" t="str">
        <f t="shared" si="149"/>
        <v>No Rework</v>
      </c>
    </row>
    <row r="1916" spans="1:28" x14ac:dyDescent="0.3">
      <c r="A1916" t="s">
        <v>1998</v>
      </c>
      <c r="B1916" s="1">
        <v>45915</v>
      </c>
      <c r="C1916" t="s">
        <v>21</v>
      </c>
      <c r="D1916" t="s">
        <v>60</v>
      </c>
      <c r="E1916" t="s">
        <v>92</v>
      </c>
      <c r="F1916" t="s">
        <v>49</v>
      </c>
      <c r="G1916" t="s">
        <v>25</v>
      </c>
      <c r="H1916" t="s">
        <v>75</v>
      </c>
      <c r="I1916" t="s">
        <v>27</v>
      </c>
      <c r="J1916">
        <v>7.4</v>
      </c>
      <c r="K1916">
        <v>48</v>
      </c>
      <c r="L1916" t="s">
        <v>28</v>
      </c>
      <c r="M1916">
        <v>0</v>
      </c>
      <c r="N1916">
        <v>4.9000000000000004</v>
      </c>
      <c r="O1916">
        <v>280</v>
      </c>
      <c r="P1916">
        <v>2072</v>
      </c>
      <c r="Q1916" t="s">
        <v>83</v>
      </c>
      <c r="R1916">
        <v>9</v>
      </c>
      <c r="S1916" t="s">
        <v>37</v>
      </c>
      <c r="T1916" t="s">
        <v>31</v>
      </c>
      <c r="U1916" t="str">
        <f>TRIM(CLEAN(tbl_Operations[[#This Row],[Location]]))</f>
        <v>Pune</v>
      </c>
      <c r="V1916" t="str">
        <f>TRIM(CLEAN(tbl_Operations[[#This Row],[Channel]]))</f>
        <v>Email</v>
      </c>
      <c r="W1916" t="str">
        <f t="shared" si="145"/>
        <v>Report Request</v>
      </c>
      <c r="X1916" t="str">
        <f t="shared" si="146"/>
        <v>Customer Support</v>
      </c>
      <c r="Y1916" t="str">
        <f t="shared" si="147"/>
        <v>Within SLA</v>
      </c>
      <c r="Z1916" t="str">
        <f t="shared" si="148"/>
        <v>Normal</v>
      </c>
      <c r="AA1916" t="str" cm="1">
        <f t="array" ref="AA1916">_xlfn.IFS(
J1916&lt;=K1916*0.5,"Excellent",
J1916&lt;=K1916,"Good",
J1916&lt;=K1916*1.5,"At Risk",
TRUE,"Critical"
)</f>
        <v>Excellent</v>
      </c>
      <c r="AB1916" t="str">
        <f t="shared" si="149"/>
        <v>No Rework</v>
      </c>
    </row>
    <row r="1917" spans="1:28" x14ac:dyDescent="0.3">
      <c r="A1917" t="s">
        <v>1999</v>
      </c>
      <c r="B1917" s="1">
        <v>45962</v>
      </c>
      <c r="C1917" t="s">
        <v>95</v>
      </c>
      <c r="D1917" t="s">
        <v>22</v>
      </c>
      <c r="E1917" t="s">
        <v>70</v>
      </c>
      <c r="F1917" t="s">
        <v>24</v>
      </c>
      <c r="G1917" t="s">
        <v>25</v>
      </c>
      <c r="H1917" t="s">
        <v>43</v>
      </c>
      <c r="I1917" t="s">
        <v>27</v>
      </c>
      <c r="J1917">
        <v>17.8</v>
      </c>
      <c r="K1917">
        <v>24</v>
      </c>
      <c r="L1917" t="s">
        <v>28</v>
      </c>
      <c r="M1917">
        <v>1</v>
      </c>
      <c r="N1917">
        <v>4.5999999999999996</v>
      </c>
      <c r="O1917">
        <v>280</v>
      </c>
      <c r="P1917">
        <v>4984</v>
      </c>
      <c r="Q1917" t="s">
        <v>67</v>
      </c>
      <c r="R1917">
        <v>11</v>
      </c>
      <c r="S1917" t="s">
        <v>52</v>
      </c>
      <c r="T1917" t="s">
        <v>68</v>
      </c>
      <c r="U1917" t="str">
        <f>TRIM(CLEAN(tbl_Operations[[#This Row],[Location]]))</f>
        <v>Noida</v>
      </c>
      <c r="V1917" t="str">
        <f>TRIM(CLEAN(tbl_Operations[[#This Row],[Channel]]))</f>
        <v>Email</v>
      </c>
      <c r="W1917" t="str">
        <f t="shared" si="145"/>
        <v>Data Correction</v>
      </c>
      <c r="X1917" t="str">
        <f t="shared" si="146"/>
        <v>Sales</v>
      </c>
      <c r="Y1917" t="str">
        <f t="shared" si="147"/>
        <v>Within SLA</v>
      </c>
      <c r="Z1917" t="str">
        <f t="shared" si="148"/>
        <v>Normal</v>
      </c>
      <c r="AA1917" t="str" cm="1">
        <f t="array" ref="AA1917">_xlfn.IFS(
J1917&lt;=K1917*0.5,"Excellent",
J1917&lt;=K1917,"Good",
J1917&lt;=K1917*1.5,"At Risk",
TRUE,"Critical"
)</f>
        <v>Good</v>
      </c>
      <c r="AB1917" t="str">
        <f t="shared" si="149"/>
        <v>Reworked</v>
      </c>
    </row>
    <row r="1918" spans="1:28" x14ac:dyDescent="0.3">
      <c r="A1918" t="s">
        <v>2000</v>
      </c>
      <c r="B1918" s="1">
        <v>45804</v>
      </c>
      <c r="C1918" t="s">
        <v>40</v>
      </c>
      <c r="D1918" t="s">
        <v>22</v>
      </c>
      <c r="E1918" t="s">
        <v>56</v>
      </c>
      <c r="F1918" t="s">
        <v>49</v>
      </c>
      <c r="G1918" t="s">
        <v>25</v>
      </c>
      <c r="H1918" t="s">
        <v>43</v>
      </c>
      <c r="I1918" t="s">
        <v>88</v>
      </c>
      <c r="J1918">
        <v>15.1</v>
      </c>
      <c r="K1918">
        <v>48</v>
      </c>
      <c r="L1918" t="s">
        <v>28</v>
      </c>
      <c r="M1918">
        <v>3</v>
      </c>
      <c r="N1918">
        <v>3.5</v>
      </c>
      <c r="O1918">
        <v>400</v>
      </c>
      <c r="P1918">
        <v>6040</v>
      </c>
      <c r="Q1918" t="s">
        <v>44</v>
      </c>
      <c r="R1918">
        <v>5</v>
      </c>
      <c r="S1918" t="s">
        <v>30</v>
      </c>
      <c r="T1918" t="s">
        <v>38</v>
      </c>
      <c r="U1918" t="str">
        <f>TRIM(CLEAN(tbl_Operations[[#This Row],[Location]]))</f>
        <v>Noida</v>
      </c>
      <c r="V1918" t="str">
        <f>TRIM(CLEAN(tbl_Operations[[#This Row],[Channel]]))</f>
        <v>Email</v>
      </c>
      <c r="W1918" t="str">
        <f t="shared" si="145"/>
        <v>Vendor Query</v>
      </c>
      <c r="X1918" t="str">
        <f t="shared" si="146"/>
        <v>Procurement</v>
      </c>
      <c r="Y1918" t="str">
        <f t="shared" si="147"/>
        <v>Within SLA</v>
      </c>
      <c r="Z1918" t="str">
        <f t="shared" si="148"/>
        <v>Normal</v>
      </c>
      <c r="AA1918" t="str" cm="1">
        <f t="array" ref="AA1918">_xlfn.IFS(
J1918&lt;=K1918*0.5,"Excellent",
J1918&lt;=K1918,"Good",
J1918&lt;=K1918*1.5,"At Risk",
TRUE,"Critical"
)</f>
        <v>Excellent</v>
      </c>
      <c r="AB1918" t="str">
        <f t="shared" si="149"/>
        <v>Reworked</v>
      </c>
    </row>
    <row r="1919" spans="1:28" x14ac:dyDescent="0.3">
      <c r="A1919" t="s">
        <v>2001</v>
      </c>
      <c r="B1919" s="1">
        <v>45743</v>
      </c>
      <c r="C1919" t="s">
        <v>21</v>
      </c>
      <c r="D1919" t="s">
        <v>55</v>
      </c>
      <c r="E1919" t="s">
        <v>35</v>
      </c>
      <c r="F1919" t="s">
        <v>24</v>
      </c>
      <c r="G1919" t="s">
        <v>25</v>
      </c>
      <c r="H1919" t="s">
        <v>26</v>
      </c>
      <c r="I1919" t="s">
        <v>27</v>
      </c>
      <c r="J1919">
        <v>25.9</v>
      </c>
      <c r="K1919">
        <v>24</v>
      </c>
      <c r="L1919" t="s">
        <v>63</v>
      </c>
      <c r="M1919">
        <v>0</v>
      </c>
      <c r="N1919">
        <v>4.8</v>
      </c>
      <c r="O1919">
        <v>280</v>
      </c>
      <c r="P1919">
        <v>7252</v>
      </c>
      <c r="Q1919" t="s">
        <v>79</v>
      </c>
      <c r="R1919">
        <v>3</v>
      </c>
      <c r="S1919" t="s">
        <v>58</v>
      </c>
      <c r="T1919" t="s">
        <v>84</v>
      </c>
      <c r="U1919" t="str">
        <f>TRIM(CLEAN(tbl_Operations[[#This Row],[Location]]))</f>
        <v>Hyderabad</v>
      </c>
      <c r="V1919" t="str">
        <f>TRIM(CLEAN(tbl_Operations[[#This Row],[Channel]]))</f>
        <v>Email</v>
      </c>
      <c r="W1919" t="str">
        <f t="shared" si="145"/>
        <v>Employee Query</v>
      </c>
      <c r="X1919" t="str">
        <f t="shared" si="146"/>
        <v>Customer Support</v>
      </c>
      <c r="Y1919" t="str">
        <f t="shared" si="147"/>
        <v>SLA Breach</v>
      </c>
      <c r="Z1919" t="str">
        <f t="shared" si="148"/>
        <v>Normal</v>
      </c>
      <c r="AA1919" t="str" cm="1">
        <f t="array" ref="AA1919">_xlfn.IFS(
J1919&lt;=K1919*0.5,"Excellent",
J1919&lt;=K1919,"Good",
J1919&lt;=K1919*1.5,"At Risk",
TRUE,"Critical"
)</f>
        <v>At Risk</v>
      </c>
      <c r="AB1919" t="str">
        <f t="shared" si="149"/>
        <v>No Rework</v>
      </c>
    </row>
    <row r="1920" spans="1:28" x14ac:dyDescent="0.3">
      <c r="A1920" t="s">
        <v>2002</v>
      </c>
      <c r="B1920" s="1">
        <v>45709</v>
      </c>
      <c r="C1920" t="s">
        <v>91</v>
      </c>
      <c r="D1920" t="s">
        <v>41</v>
      </c>
      <c r="E1920" t="s">
        <v>48</v>
      </c>
      <c r="F1920" t="s">
        <v>24</v>
      </c>
      <c r="G1920" t="s">
        <v>25</v>
      </c>
      <c r="H1920" t="s">
        <v>75</v>
      </c>
      <c r="I1920" t="s">
        <v>27</v>
      </c>
      <c r="J1920">
        <v>11.3</v>
      </c>
      <c r="K1920">
        <v>24</v>
      </c>
      <c r="L1920" t="s">
        <v>28</v>
      </c>
      <c r="M1920">
        <v>1</v>
      </c>
      <c r="N1920">
        <v>4.5999999999999996</v>
      </c>
      <c r="O1920">
        <v>400</v>
      </c>
      <c r="P1920">
        <v>4520</v>
      </c>
      <c r="Q1920" t="s">
        <v>57</v>
      </c>
      <c r="R1920">
        <v>2</v>
      </c>
      <c r="S1920" t="s">
        <v>58</v>
      </c>
      <c r="T1920" t="s">
        <v>45</v>
      </c>
      <c r="U1920" t="str">
        <f>TRIM(CLEAN(tbl_Operations[[#This Row],[Location]]))</f>
        <v>Bengaluru</v>
      </c>
      <c r="V1920" t="str">
        <f>TRIM(CLEAN(tbl_Operations[[#This Row],[Channel]]))</f>
        <v>Email</v>
      </c>
      <c r="W1920" t="str">
        <f t="shared" si="145"/>
        <v>Compliance Request</v>
      </c>
      <c r="X1920" t="str">
        <f t="shared" si="146"/>
        <v>Operations</v>
      </c>
      <c r="Y1920" t="str">
        <f t="shared" si="147"/>
        <v>Within SLA</v>
      </c>
      <c r="Z1920" t="str">
        <f t="shared" si="148"/>
        <v>Normal</v>
      </c>
      <c r="AA1920" t="str" cm="1">
        <f t="array" ref="AA1920">_xlfn.IFS(
J1920&lt;=K1920*0.5,"Excellent",
J1920&lt;=K1920,"Good",
J1920&lt;=K1920*1.5,"At Risk",
TRUE,"Critical"
)</f>
        <v>Excellent</v>
      </c>
      <c r="AB1920" t="str">
        <f t="shared" si="149"/>
        <v>Reworked</v>
      </c>
    </row>
    <row r="1921" spans="1:28" x14ac:dyDescent="0.3">
      <c r="A1921" t="s">
        <v>2003</v>
      </c>
      <c r="B1921" s="1">
        <v>45981</v>
      </c>
      <c r="C1921" t="s">
        <v>21</v>
      </c>
      <c r="D1921" t="s">
        <v>41</v>
      </c>
      <c r="E1921" t="s">
        <v>23</v>
      </c>
      <c r="F1921" t="s">
        <v>24</v>
      </c>
      <c r="G1921" t="s">
        <v>62</v>
      </c>
      <c r="H1921" t="s">
        <v>66</v>
      </c>
      <c r="I1921" t="s">
        <v>101</v>
      </c>
      <c r="J1921">
        <v>12.6</v>
      </c>
      <c r="K1921">
        <v>24</v>
      </c>
      <c r="L1921" t="s">
        <v>28</v>
      </c>
      <c r="M1921">
        <v>0</v>
      </c>
      <c r="N1921">
        <v>4.7</v>
      </c>
      <c r="O1921">
        <v>320</v>
      </c>
      <c r="P1921">
        <v>4032</v>
      </c>
      <c r="Q1921" t="s">
        <v>67</v>
      </c>
      <c r="R1921">
        <v>11</v>
      </c>
      <c r="S1921" t="s">
        <v>52</v>
      </c>
      <c r="T1921" t="s">
        <v>84</v>
      </c>
      <c r="U1921" t="str">
        <f>TRIM(CLEAN(tbl_Operations[[#This Row],[Location]]))</f>
        <v>Bengaluru</v>
      </c>
      <c r="V1921" t="str">
        <f>TRIM(CLEAN(tbl_Operations[[#This Row],[Channel]]))</f>
        <v>Teams</v>
      </c>
      <c r="W1921" t="str">
        <f t="shared" si="145"/>
        <v>Invoice Query</v>
      </c>
      <c r="X1921" t="str">
        <f t="shared" si="146"/>
        <v>Customer Support</v>
      </c>
      <c r="Y1921" t="str">
        <f t="shared" si="147"/>
        <v>Within SLA</v>
      </c>
      <c r="Z1921" t="str">
        <f t="shared" si="148"/>
        <v>Normal</v>
      </c>
      <c r="AA1921" t="str" cm="1">
        <f t="array" ref="AA1921">_xlfn.IFS(
J1921&lt;=K1921*0.5,"Excellent",
J1921&lt;=K1921,"Good",
J1921&lt;=K1921*1.5,"At Risk",
TRUE,"Critical"
)</f>
        <v>Good</v>
      </c>
      <c r="AB1921" t="str">
        <f t="shared" si="149"/>
        <v>No Rework</v>
      </c>
    </row>
    <row r="1922" spans="1:28" x14ac:dyDescent="0.3">
      <c r="A1922" t="s">
        <v>2004</v>
      </c>
      <c r="B1922" s="1">
        <v>45882</v>
      </c>
      <c r="C1922" t="s">
        <v>33</v>
      </c>
      <c r="D1922" t="s">
        <v>47</v>
      </c>
      <c r="E1922" t="s">
        <v>78</v>
      </c>
      <c r="F1922" t="s">
        <v>49</v>
      </c>
      <c r="G1922" t="s">
        <v>25</v>
      </c>
      <c r="H1922" t="s">
        <v>50</v>
      </c>
      <c r="I1922" t="s">
        <v>27</v>
      </c>
      <c r="J1922">
        <v>12.8</v>
      </c>
      <c r="K1922">
        <v>48</v>
      </c>
      <c r="L1922" t="s">
        <v>28</v>
      </c>
      <c r="M1922">
        <v>1</v>
      </c>
      <c r="N1922">
        <v>4.9000000000000004</v>
      </c>
      <c r="O1922">
        <v>350</v>
      </c>
      <c r="P1922">
        <v>4480</v>
      </c>
      <c r="Q1922" t="s">
        <v>36</v>
      </c>
      <c r="R1922">
        <v>8</v>
      </c>
      <c r="S1922" t="s">
        <v>37</v>
      </c>
      <c r="T1922" t="s">
        <v>86</v>
      </c>
      <c r="U1922" t="str">
        <f>TRIM(CLEAN(tbl_Operations[[#This Row],[Location]]))</f>
        <v>Gurugram</v>
      </c>
      <c r="V1922" t="str">
        <f>TRIM(CLEAN(tbl_Operations[[#This Row],[Channel]]))</f>
        <v>Email</v>
      </c>
      <c r="W1922" t="str">
        <f t="shared" ref="W1922:W1985" si="150">TRIM(CLEAN(E1922))</f>
        <v>Access Request</v>
      </c>
      <c r="X1922" t="str">
        <f t="shared" ref="X1922:X1985" si="151">PROPER(TRIM(CLEAN(C1922)))</f>
        <v>It</v>
      </c>
      <c r="Y1922" t="str">
        <f t="shared" ref="Y1922:Y1985" si="152">IF(J1922&lt;=K1922,"Within SLA","SLA Breach")</f>
        <v>Within SLA</v>
      </c>
      <c r="Z1922" t="str">
        <f t="shared" ref="Z1922:Z1985" si="153">IF(AND(F1922="Critical",Y1921="SLA Breach"),"Critical Risk","Normal")</f>
        <v>Normal</v>
      </c>
      <c r="AA1922" t="str" cm="1">
        <f t="array" ref="AA1922">_xlfn.IFS(
J1922&lt;=K1922*0.5,"Excellent",
J1922&lt;=K1922,"Good",
J1922&lt;=K1922*1.5,"At Risk",
TRUE,"Critical"
)</f>
        <v>Excellent</v>
      </c>
      <c r="AB1922" t="str">
        <f t="shared" ref="AB1922:AB1985" si="154">IF(M1922&gt;0,"Reworked","No Rework")</f>
        <v>Reworked</v>
      </c>
    </row>
    <row r="1923" spans="1:28" x14ac:dyDescent="0.3">
      <c r="A1923" t="s">
        <v>2005</v>
      </c>
      <c r="B1923" s="1">
        <v>45835</v>
      </c>
      <c r="C1923" t="s">
        <v>40</v>
      </c>
      <c r="D1923" t="s">
        <v>41</v>
      </c>
      <c r="E1923" t="s">
        <v>48</v>
      </c>
      <c r="F1923" t="s">
        <v>24</v>
      </c>
      <c r="G1923" t="s">
        <v>25</v>
      </c>
      <c r="H1923" t="s">
        <v>66</v>
      </c>
      <c r="I1923" t="s">
        <v>101</v>
      </c>
      <c r="J1923">
        <v>2.6</v>
      </c>
      <c r="K1923">
        <v>24</v>
      </c>
      <c r="L1923" t="s">
        <v>28</v>
      </c>
      <c r="M1923">
        <v>0</v>
      </c>
      <c r="N1923">
        <v>5</v>
      </c>
      <c r="O1923">
        <v>450</v>
      </c>
      <c r="P1923">
        <v>1170</v>
      </c>
      <c r="Q1923" t="s">
        <v>29</v>
      </c>
      <c r="R1923">
        <v>6</v>
      </c>
      <c r="S1923" t="s">
        <v>30</v>
      </c>
      <c r="T1923" t="s">
        <v>45</v>
      </c>
      <c r="U1923" t="str">
        <f>TRIM(CLEAN(tbl_Operations[[#This Row],[Location]]))</f>
        <v>Bengaluru</v>
      </c>
      <c r="V1923" t="str">
        <f>TRIM(CLEAN(tbl_Operations[[#This Row],[Channel]]))</f>
        <v>Email</v>
      </c>
      <c r="W1923" t="str">
        <f t="shared" si="150"/>
        <v>Compliance Request</v>
      </c>
      <c r="X1923" t="str">
        <f t="shared" si="151"/>
        <v>Procurement</v>
      </c>
      <c r="Y1923" t="str">
        <f t="shared" si="152"/>
        <v>Within SLA</v>
      </c>
      <c r="Z1923" t="str">
        <f t="shared" si="153"/>
        <v>Normal</v>
      </c>
      <c r="AA1923" t="str" cm="1">
        <f t="array" ref="AA1923">_xlfn.IFS(
J1923&lt;=K1923*0.5,"Excellent",
J1923&lt;=K1923,"Good",
J1923&lt;=K1923*1.5,"At Risk",
TRUE,"Critical"
)</f>
        <v>Excellent</v>
      </c>
      <c r="AB1923" t="str">
        <f t="shared" si="154"/>
        <v>No Rework</v>
      </c>
    </row>
    <row r="1924" spans="1:28" x14ac:dyDescent="0.3">
      <c r="A1924" t="s">
        <v>2006</v>
      </c>
      <c r="B1924" s="1">
        <v>45974</v>
      </c>
      <c r="C1924" t="s">
        <v>33</v>
      </c>
      <c r="D1924" t="s">
        <v>5094</v>
      </c>
      <c r="E1924" t="s">
        <v>70</v>
      </c>
      <c r="F1924" t="s">
        <v>24</v>
      </c>
      <c r="G1924" t="s">
        <v>62</v>
      </c>
      <c r="H1924" t="s">
        <v>75</v>
      </c>
      <c r="I1924" t="s">
        <v>88</v>
      </c>
      <c r="J1924">
        <v>19.899999999999999</v>
      </c>
      <c r="K1924">
        <v>24</v>
      </c>
      <c r="L1924" t="s">
        <v>28</v>
      </c>
      <c r="M1924">
        <v>2</v>
      </c>
      <c r="N1924">
        <v>4.3</v>
      </c>
      <c r="O1924">
        <v>400</v>
      </c>
      <c r="P1924">
        <v>7960</v>
      </c>
      <c r="Q1924" t="s">
        <v>67</v>
      </c>
      <c r="R1924">
        <v>11</v>
      </c>
      <c r="S1924" t="s">
        <v>52</v>
      </c>
      <c r="T1924" t="s">
        <v>84</v>
      </c>
      <c r="U1924" t="str">
        <f>TRIM(CLEAN(tbl_Operations[[#This Row],[Location]]))</f>
        <v>Unknown</v>
      </c>
      <c r="V1924" t="str">
        <f>TRIM(CLEAN(tbl_Operations[[#This Row],[Channel]]))</f>
        <v>Teams</v>
      </c>
      <c r="W1924" t="str">
        <f t="shared" si="150"/>
        <v>Data Correction</v>
      </c>
      <c r="X1924" t="str">
        <f t="shared" si="151"/>
        <v>It</v>
      </c>
      <c r="Y1924" t="str">
        <f t="shared" si="152"/>
        <v>Within SLA</v>
      </c>
      <c r="Z1924" t="str">
        <f t="shared" si="153"/>
        <v>Normal</v>
      </c>
      <c r="AA1924" t="str" cm="1">
        <f t="array" ref="AA1924">_xlfn.IFS(
J1924&lt;=K1924*0.5,"Excellent",
J1924&lt;=K1924,"Good",
J1924&lt;=K1924*1.5,"At Risk",
TRUE,"Critical"
)</f>
        <v>Good</v>
      </c>
      <c r="AB1924" t="str">
        <f t="shared" si="154"/>
        <v>Reworked</v>
      </c>
    </row>
    <row r="1925" spans="1:28" x14ac:dyDescent="0.3">
      <c r="A1925" t="s">
        <v>2007</v>
      </c>
      <c r="B1925" s="1">
        <v>45878</v>
      </c>
      <c r="C1925" t="s">
        <v>21</v>
      </c>
      <c r="D1925" t="s">
        <v>60</v>
      </c>
      <c r="E1925" t="s">
        <v>56</v>
      </c>
      <c r="F1925" t="s">
        <v>49</v>
      </c>
      <c r="G1925" t="s">
        <v>81</v>
      </c>
      <c r="H1925" t="s">
        <v>43</v>
      </c>
      <c r="I1925" t="s">
        <v>27</v>
      </c>
      <c r="J1925">
        <v>18.3</v>
      </c>
      <c r="K1925">
        <v>48</v>
      </c>
      <c r="L1925" t="s">
        <v>28</v>
      </c>
      <c r="M1925">
        <v>0</v>
      </c>
      <c r="N1925">
        <v>3.9</v>
      </c>
      <c r="O1925">
        <v>450</v>
      </c>
      <c r="P1925">
        <v>8235</v>
      </c>
      <c r="Q1925" t="s">
        <v>36</v>
      </c>
      <c r="R1925">
        <v>8</v>
      </c>
      <c r="S1925" t="s">
        <v>37</v>
      </c>
      <c r="T1925" t="s">
        <v>68</v>
      </c>
      <c r="U1925" t="str">
        <f>TRIM(CLEAN(tbl_Operations[[#This Row],[Location]]))</f>
        <v>Pune</v>
      </c>
      <c r="V1925" t="str">
        <f>TRIM(CLEAN(tbl_Operations[[#This Row],[Channel]]))</f>
        <v>Phone</v>
      </c>
      <c r="W1925" t="str">
        <f t="shared" si="150"/>
        <v>Vendor Query</v>
      </c>
      <c r="X1925" t="str">
        <f t="shared" si="151"/>
        <v>Customer Support</v>
      </c>
      <c r="Y1925" t="str">
        <f t="shared" si="152"/>
        <v>Within SLA</v>
      </c>
      <c r="Z1925" t="str">
        <f t="shared" si="153"/>
        <v>Normal</v>
      </c>
      <c r="AA1925" t="str" cm="1">
        <f t="array" ref="AA1925">_xlfn.IFS(
J1925&lt;=K1925*0.5,"Excellent",
J1925&lt;=K1925,"Good",
J1925&lt;=K1925*1.5,"At Risk",
TRUE,"Critical"
)</f>
        <v>Excellent</v>
      </c>
      <c r="AB1925" t="str">
        <f t="shared" si="154"/>
        <v>No Rework</v>
      </c>
    </row>
    <row r="1926" spans="1:28" x14ac:dyDescent="0.3">
      <c r="A1926" t="s">
        <v>2008</v>
      </c>
      <c r="B1926" s="1">
        <v>45747</v>
      </c>
      <c r="C1926" t="s">
        <v>91</v>
      </c>
      <c r="D1926" t="s">
        <v>55</v>
      </c>
      <c r="E1926" t="s">
        <v>23</v>
      </c>
      <c r="F1926" t="s">
        <v>61</v>
      </c>
      <c r="G1926" t="s">
        <v>25</v>
      </c>
      <c r="H1926" t="s">
        <v>75</v>
      </c>
      <c r="I1926" t="s">
        <v>88</v>
      </c>
      <c r="J1926">
        <v>13.9</v>
      </c>
      <c r="K1926">
        <v>12</v>
      </c>
      <c r="L1926" t="s">
        <v>63</v>
      </c>
      <c r="M1926">
        <v>1</v>
      </c>
      <c r="N1926">
        <v>3.6</v>
      </c>
      <c r="O1926">
        <v>280</v>
      </c>
      <c r="P1926">
        <v>3892</v>
      </c>
      <c r="Q1926" t="s">
        <v>79</v>
      </c>
      <c r="R1926">
        <v>3</v>
      </c>
      <c r="S1926" t="s">
        <v>58</v>
      </c>
      <c r="T1926" t="s">
        <v>31</v>
      </c>
      <c r="U1926" t="str">
        <f>TRIM(CLEAN(tbl_Operations[[#This Row],[Location]]))</f>
        <v>Hyderabad</v>
      </c>
      <c r="V1926" t="str">
        <f>TRIM(CLEAN(tbl_Operations[[#This Row],[Channel]]))</f>
        <v>Email</v>
      </c>
      <c r="W1926" t="str">
        <f t="shared" si="150"/>
        <v>Invoice Query</v>
      </c>
      <c r="X1926" t="str">
        <f t="shared" si="151"/>
        <v>Operations</v>
      </c>
      <c r="Y1926" t="str">
        <f t="shared" si="152"/>
        <v>SLA Breach</v>
      </c>
      <c r="Z1926" t="str">
        <f t="shared" si="153"/>
        <v>Normal</v>
      </c>
      <c r="AA1926" t="str" cm="1">
        <f t="array" ref="AA1926">_xlfn.IFS(
J1926&lt;=K1926*0.5,"Excellent",
J1926&lt;=K1926,"Good",
J1926&lt;=K1926*1.5,"At Risk",
TRUE,"Critical"
)</f>
        <v>At Risk</v>
      </c>
      <c r="AB1926" t="str">
        <f t="shared" si="154"/>
        <v>Reworked</v>
      </c>
    </row>
    <row r="1927" spans="1:28" x14ac:dyDescent="0.3">
      <c r="A1927" t="s">
        <v>2009</v>
      </c>
      <c r="B1927" s="1">
        <v>45706</v>
      </c>
      <c r="C1927" t="s">
        <v>95</v>
      </c>
      <c r="D1927" t="s">
        <v>55</v>
      </c>
      <c r="E1927" t="s">
        <v>35</v>
      </c>
      <c r="F1927" t="s">
        <v>49</v>
      </c>
      <c r="G1927" t="s">
        <v>25</v>
      </c>
      <c r="H1927" t="s">
        <v>75</v>
      </c>
      <c r="I1927" t="s">
        <v>27</v>
      </c>
      <c r="J1927">
        <v>14.5</v>
      </c>
      <c r="K1927">
        <v>48</v>
      </c>
      <c r="L1927" t="s">
        <v>28</v>
      </c>
      <c r="M1927">
        <v>0</v>
      </c>
      <c r="N1927">
        <v>4.9000000000000004</v>
      </c>
      <c r="O1927">
        <v>320</v>
      </c>
      <c r="P1927">
        <v>4640</v>
      </c>
      <c r="Q1927" t="s">
        <v>57</v>
      </c>
      <c r="R1927">
        <v>2</v>
      </c>
      <c r="S1927" t="s">
        <v>58</v>
      </c>
      <c r="T1927" t="s">
        <v>38</v>
      </c>
      <c r="U1927" t="str">
        <f>TRIM(CLEAN(tbl_Operations[[#This Row],[Location]]))</f>
        <v>Hyderabad</v>
      </c>
      <c r="V1927" t="str">
        <f>TRIM(CLEAN(tbl_Operations[[#This Row],[Channel]]))</f>
        <v>Email</v>
      </c>
      <c r="W1927" t="str">
        <f t="shared" si="150"/>
        <v>Employee Query</v>
      </c>
      <c r="X1927" t="str">
        <f t="shared" si="151"/>
        <v>Sales</v>
      </c>
      <c r="Y1927" t="str">
        <f t="shared" si="152"/>
        <v>Within SLA</v>
      </c>
      <c r="Z1927" t="str">
        <f t="shared" si="153"/>
        <v>Normal</v>
      </c>
      <c r="AA1927" t="str" cm="1">
        <f t="array" ref="AA1927">_xlfn.IFS(
J1927&lt;=K1927*0.5,"Excellent",
J1927&lt;=K1927,"Good",
J1927&lt;=K1927*1.5,"At Risk",
TRUE,"Critical"
)</f>
        <v>Excellent</v>
      </c>
      <c r="AB1927" t="str">
        <f t="shared" si="154"/>
        <v>No Rework</v>
      </c>
    </row>
    <row r="1928" spans="1:28" x14ac:dyDescent="0.3">
      <c r="A1928" t="s">
        <v>2010</v>
      </c>
      <c r="B1928" s="1">
        <v>45962</v>
      </c>
      <c r="C1928" t="s">
        <v>95</v>
      </c>
      <c r="D1928" t="s">
        <v>60</v>
      </c>
      <c r="E1928" t="s">
        <v>48</v>
      </c>
      <c r="F1928" t="s">
        <v>24</v>
      </c>
      <c r="G1928" t="s">
        <v>25</v>
      </c>
      <c r="H1928" t="s">
        <v>26</v>
      </c>
      <c r="I1928" t="s">
        <v>27</v>
      </c>
      <c r="J1928">
        <v>6.4</v>
      </c>
      <c r="K1928">
        <v>24</v>
      </c>
      <c r="L1928" t="s">
        <v>28</v>
      </c>
      <c r="M1928">
        <v>0</v>
      </c>
      <c r="N1928">
        <v>4.3</v>
      </c>
      <c r="O1928">
        <v>350</v>
      </c>
      <c r="P1928">
        <v>2240</v>
      </c>
      <c r="Q1928" t="s">
        <v>67</v>
      </c>
      <c r="R1928">
        <v>11</v>
      </c>
      <c r="S1928" t="s">
        <v>52</v>
      </c>
      <c r="T1928" t="s">
        <v>68</v>
      </c>
      <c r="U1928" t="str">
        <f>TRIM(CLEAN(tbl_Operations[[#This Row],[Location]]))</f>
        <v>Pune</v>
      </c>
      <c r="V1928" t="str">
        <f>TRIM(CLEAN(tbl_Operations[[#This Row],[Channel]]))</f>
        <v>Email</v>
      </c>
      <c r="W1928" t="str">
        <f t="shared" si="150"/>
        <v>Compliance Request</v>
      </c>
      <c r="X1928" t="str">
        <f t="shared" si="151"/>
        <v>Sales</v>
      </c>
      <c r="Y1928" t="str">
        <f t="shared" si="152"/>
        <v>Within SLA</v>
      </c>
      <c r="Z1928" t="str">
        <f t="shared" si="153"/>
        <v>Normal</v>
      </c>
      <c r="AA1928" t="str" cm="1">
        <f t="array" ref="AA1928">_xlfn.IFS(
J1928&lt;=K1928*0.5,"Excellent",
J1928&lt;=K1928,"Good",
J1928&lt;=K1928*1.5,"At Risk",
TRUE,"Critical"
)</f>
        <v>Excellent</v>
      </c>
      <c r="AB1928" t="str">
        <f t="shared" si="154"/>
        <v>No Rework</v>
      </c>
    </row>
    <row r="1929" spans="1:28" x14ac:dyDescent="0.3">
      <c r="A1929" t="s">
        <v>2011</v>
      </c>
      <c r="B1929" s="1">
        <v>45830</v>
      </c>
      <c r="C1929" t="s">
        <v>21</v>
      </c>
      <c r="D1929" t="s">
        <v>41</v>
      </c>
      <c r="E1929" t="s">
        <v>74</v>
      </c>
      <c r="F1929" t="s">
        <v>24</v>
      </c>
      <c r="G1929" t="s">
        <v>25</v>
      </c>
      <c r="H1929" t="s">
        <v>43</v>
      </c>
      <c r="I1929" t="s">
        <v>27</v>
      </c>
      <c r="J1929">
        <v>26.7</v>
      </c>
      <c r="K1929">
        <v>24</v>
      </c>
      <c r="L1929" t="s">
        <v>63</v>
      </c>
      <c r="M1929">
        <v>0</v>
      </c>
      <c r="N1929">
        <v>3.8</v>
      </c>
      <c r="O1929">
        <v>400</v>
      </c>
      <c r="P1929">
        <v>10680</v>
      </c>
      <c r="Q1929" t="s">
        <v>29</v>
      </c>
      <c r="R1929">
        <v>6</v>
      </c>
      <c r="S1929" t="s">
        <v>30</v>
      </c>
      <c r="T1929" t="s">
        <v>102</v>
      </c>
      <c r="U1929" t="str">
        <f>TRIM(CLEAN(tbl_Operations[[#This Row],[Location]]))</f>
        <v>Bengaluru</v>
      </c>
      <c r="V1929" t="str">
        <f>TRIM(CLEAN(tbl_Operations[[#This Row],[Channel]]))</f>
        <v>Email</v>
      </c>
      <c r="W1929" t="str">
        <f t="shared" si="150"/>
        <v>System Issue</v>
      </c>
      <c r="X1929" t="str">
        <f t="shared" si="151"/>
        <v>Customer Support</v>
      </c>
      <c r="Y1929" t="str">
        <f t="shared" si="152"/>
        <v>SLA Breach</v>
      </c>
      <c r="Z1929" t="str">
        <f t="shared" si="153"/>
        <v>Normal</v>
      </c>
      <c r="AA1929" t="str" cm="1">
        <f t="array" ref="AA1929">_xlfn.IFS(
J1929&lt;=K1929*0.5,"Excellent",
J1929&lt;=K1929,"Good",
J1929&lt;=K1929*1.5,"At Risk",
TRUE,"Critical"
)</f>
        <v>At Risk</v>
      </c>
      <c r="AB1929" t="str">
        <f t="shared" si="154"/>
        <v>No Rework</v>
      </c>
    </row>
    <row r="1930" spans="1:28" x14ac:dyDescent="0.3">
      <c r="A1930" t="s">
        <v>2012</v>
      </c>
      <c r="B1930" s="1">
        <v>45881</v>
      </c>
      <c r="C1930" t="s">
        <v>54</v>
      </c>
      <c r="D1930" t="s">
        <v>55</v>
      </c>
      <c r="E1930" t="s">
        <v>74</v>
      </c>
      <c r="F1930" t="s">
        <v>24</v>
      </c>
      <c r="G1930" t="s">
        <v>25</v>
      </c>
      <c r="H1930" t="s">
        <v>26</v>
      </c>
      <c r="I1930" t="s">
        <v>27</v>
      </c>
      <c r="J1930">
        <v>6.8</v>
      </c>
      <c r="K1930">
        <v>24</v>
      </c>
      <c r="L1930" t="s">
        <v>28</v>
      </c>
      <c r="M1930">
        <v>0</v>
      </c>
      <c r="N1930">
        <v>5</v>
      </c>
      <c r="O1930">
        <v>280</v>
      </c>
      <c r="P1930">
        <v>1904</v>
      </c>
      <c r="Q1930" t="s">
        <v>36</v>
      </c>
      <c r="R1930">
        <v>8</v>
      </c>
      <c r="S1930" t="s">
        <v>37</v>
      </c>
      <c r="T1930" t="s">
        <v>38</v>
      </c>
      <c r="U1930" t="str">
        <f>TRIM(CLEAN(tbl_Operations[[#This Row],[Location]]))</f>
        <v>Hyderabad</v>
      </c>
      <c r="V1930" t="str">
        <f>TRIM(CLEAN(tbl_Operations[[#This Row],[Channel]]))</f>
        <v>Email</v>
      </c>
      <c r="W1930" t="str">
        <f t="shared" si="150"/>
        <v>System Issue</v>
      </c>
      <c r="X1930" t="str">
        <f t="shared" si="151"/>
        <v>Hr</v>
      </c>
      <c r="Y1930" t="str">
        <f t="shared" si="152"/>
        <v>Within SLA</v>
      </c>
      <c r="Z1930" t="str">
        <f t="shared" si="153"/>
        <v>Normal</v>
      </c>
      <c r="AA1930" t="str" cm="1">
        <f t="array" ref="AA1930">_xlfn.IFS(
J1930&lt;=K1930*0.5,"Excellent",
J1930&lt;=K1930,"Good",
J1930&lt;=K1930*1.5,"At Risk",
TRUE,"Critical"
)</f>
        <v>Excellent</v>
      </c>
      <c r="AB1930" t="str">
        <f t="shared" si="154"/>
        <v>No Rework</v>
      </c>
    </row>
    <row r="1931" spans="1:28" x14ac:dyDescent="0.3">
      <c r="A1931" t="s">
        <v>2013</v>
      </c>
      <c r="B1931" s="1">
        <v>45989</v>
      </c>
      <c r="C1931" t="s">
        <v>77</v>
      </c>
      <c r="D1931" t="s">
        <v>60</v>
      </c>
      <c r="E1931" t="s">
        <v>48</v>
      </c>
      <c r="F1931" t="s">
        <v>61</v>
      </c>
      <c r="G1931" t="s">
        <v>25</v>
      </c>
      <c r="H1931" t="s">
        <v>26</v>
      </c>
      <c r="I1931" t="s">
        <v>27</v>
      </c>
      <c r="J1931">
        <v>11.9</v>
      </c>
      <c r="K1931">
        <v>12</v>
      </c>
      <c r="L1931" t="s">
        <v>28</v>
      </c>
      <c r="M1931">
        <v>0</v>
      </c>
      <c r="N1931">
        <v>4.5999999999999996</v>
      </c>
      <c r="O1931">
        <v>280</v>
      </c>
      <c r="P1931">
        <v>3332</v>
      </c>
      <c r="Q1931" t="s">
        <v>67</v>
      </c>
      <c r="R1931">
        <v>11</v>
      </c>
      <c r="S1931" t="s">
        <v>52</v>
      </c>
      <c r="T1931" t="s">
        <v>45</v>
      </c>
      <c r="U1931" t="str">
        <f>TRIM(CLEAN(tbl_Operations[[#This Row],[Location]]))</f>
        <v>Pune</v>
      </c>
      <c r="V1931" t="str">
        <f>TRIM(CLEAN(tbl_Operations[[#This Row],[Channel]]))</f>
        <v>Email</v>
      </c>
      <c r="W1931" t="str">
        <f t="shared" si="150"/>
        <v>Compliance Request</v>
      </c>
      <c r="X1931" t="str">
        <f t="shared" si="151"/>
        <v>Finance</v>
      </c>
      <c r="Y1931" t="str">
        <f t="shared" si="152"/>
        <v>Within SLA</v>
      </c>
      <c r="Z1931" t="str">
        <f t="shared" si="153"/>
        <v>Normal</v>
      </c>
      <c r="AA1931" t="str" cm="1">
        <f t="array" ref="AA1931">_xlfn.IFS(
J1931&lt;=K1931*0.5,"Excellent",
J1931&lt;=K1931,"Good",
J1931&lt;=K1931*1.5,"At Risk",
TRUE,"Critical"
)</f>
        <v>Good</v>
      </c>
      <c r="AB1931" t="str">
        <f t="shared" si="154"/>
        <v>No Rework</v>
      </c>
    </row>
    <row r="1932" spans="1:28" x14ac:dyDescent="0.3">
      <c r="A1932" t="s">
        <v>2014</v>
      </c>
      <c r="B1932" s="1">
        <v>45765</v>
      </c>
      <c r="C1932" t="s">
        <v>21</v>
      </c>
      <c r="D1932" t="s">
        <v>34</v>
      </c>
      <c r="E1932" t="s">
        <v>56</v>
      </c>
      <c r="F1932" t="s">
        <v>49</v>
      </c>
      <c r="G1932" t="s">
        <v>25</v>
      </c>
      <c r="H1932" t="s">
        <v>50</v>
      </c>
      <c r="I1932" t="s">
        <v>88</v>
      </c>
      <c r="J1932">
        <v>26</v>
      </c>
      <c r="K1932">
        <v>48</v>
      </c>
      <c r="L1932" t="s">
        <v>28</v>
      </c>
      <c r="M1932">
        <v>1</v>
      </c>
      <c r="N1932">
        <v>4.2</v>
      </c>
      <c r="O1932">
        <v>400</v>
      </c>
      <c r="P1932">
        <v>10400</v>
      </c>
      <c r="Q1932" t="s">
        <v>89</v>
      </c>
      <c r="R1932">
        <v>4</v>
      </c>
      <c r="S1932" t="s">
        <v>30</v>
      </c>
      <c r="T1932" t="s">
        <v>45</v>
      </c>
      <c r="U1932" t="str">
        <f>TRIM(CLEAN(tbl_Operations[[#This Row],[Location]]))</f>
        <v>Mumbai</v>
      </c>
      <c r="V1932" t="str">
        <f>TRIM(CLEAN(tbl_Operations[[#This Row],[Channel]]))</f>
        <v>Email</v>
      </c>
      <c r="W1932" t="str">
        <f t="shared" si="150"/>
        <v>Vendor Query</v>
      </c>
      <c r="X1932" t="str">
        <f t="shared" si="151"/>
        <v>Customer Support</v>
      </c>
      <c r="Y1932" t="str">
        <f t="shared" si="152"/>
        <v>Within SLA</v>
      </c>
      <c r="Z1932" t="str">
        <f t="shared" si="153"/>
        <v>Normal</v>
      </c>
      <c r="AA1932" t="str" cm="1">
        <f t="array" ref="AA1932">_xlfn.IFS(
J1932&lt;=K1932*0.5,"Excellent",
J1932&lt;=K1932,"Good",
J1932&lt;=K1932*1.5,"At Risk",
TRUE,"Critical"
)</f>
        <v>Good</v>
      </c>
      <c r="AB1932" t="str">
        <f t="shared" si="154"/>
        <v>Reworked</v>
      </c>
    </row>
    <row r="1933" spans="1:28" x14ac:dyDescent="0.3">
      <c r="A1933" t="s">
        <v>2015</v>
      </c>
      <c r="B1933" s="1">
        <v>45885</v>
      </c>
      <c r="C1933" t="s">
        <v>91</v>
      </c>
      <c r="D1933" t="s">
        <v>22</v>
      </c>
      <c r="E1933" t="s">
        <v>78</v>
      </c>
      <c r="F1933" t="s">
        <v>61</v>
      </c>
      <c r="G1933" t="s">
        <v>62</v>
      </c>
      <c r="H1933" t="s">
        <v>75</v>
      </c>
      <c r="I1933" t="s">
        <v>27</v>
      </c>
      <c r="J1933">
        <v>8.8000000000000007</v>
      </c>
      <c r="K1933">
        <v>12</v>
      </c>
      <c r="L1933" t="s">
        <v>28</v>
      </c>
      <c r="M1933">
        <v>0</v>
      </c>
      <c r="N1933">
        <v>4.4000000000000004</v>
      </c>
      <c r="O1933">
        <v>450</v>
      </c>
      <c r="P1933">
        <v>3960</v>
      </c>
      <c r="Q1933" t="s">
        <v>36</v>
      </c>
      <c r="R1933">
        <v>8</v>
      </c>
      <c r="S1933" t="s">
        <v>37</v>
      </c>
      <c r="T1933" t="s">
        <v>68</v>
      </c>
      <c r="U1933" t="str">
        <f>TRIM(CLEAN(tbl_Operations[[#This Row],[Location]]))</f>
        <v>Noida</v>
      </c>
      <c r="V1933" t="str">
        <f>TRIM(CLEAN(tbl_Operations[[#This Row],[Channel]]))</f>
        <v>Teams</v>
      </c>
      <c r="W1933" t="str">
        <f t="shared" si="150"/>
        <v>Access Request</v>
      </c>
      <c r="X1933" t="str">
        <f t="shared" si="151"/>
        <v>Operations</v>
      </c>
      <c r="Y1933" t="str">
        <f t="shared" si="152"/>
        <v>Within SLA</v>
      </c>
      <c r="Z1933" t="str">
        <f t="shared" si="153"/>
        <v>Normal</v>
      </c>
      <c r="AA1933" t="str" cm="1">
        <f t="array" ref="AA1933">_xlfn.IFS(
J1933&lt;=K1933*0.5,"Excellent",
J1933&lt;=K1933,"Good",
J1933&lt;=K1933*1.5,"At Risk",
TRUE,"Critical"
)</f>
        <v>Good</v>
      </c>
      <c r="AB1933" t="str">
        <f t="shared" si="154"/>
        <v>No Rework</v>
      </c>
    </row>
    <row r="1934" spans="1:28" x14ac:dyDescent="0.3">
      <c r="A1934" t="s">
        <v>2016</v>
      </c>
      <c r="B1934" s="1">
        <v>45933</v>
      </c>
      <c r="C1934" t="s">
        <v>33</v>
      </c>
      <c r="D1934" t="s">
        <v>47</v>
      </c>
      <c r="E1934" t="s">
        <v>35</v>
      </c>
      <c r="F1934" t="s">
        <v>24</v>
      </c>
      <c r="G1934" t="s">
        <v>25</v>
      </c>
      <c r="H1934" t="s">
        <v>26</v>
      </c>
      <c r="I1934" t="s">
        <v>27</v>
      </c>
      <c r="J1934">
        <v>3.1</v>
      </c>
      <c r="K1934">
        <v>24</v>
      </c>
      <c r="L1934" t="s">
        <v>28</v>
      </c>
      <c r="M1934">
        <v>0</v>
      </c>
      <c r="N1934">
        <v>5</v>
      </c>
      <c r="O1934">
        <v>400</v>
      </c>
      <c r="P1934">
        <v>1240</v>
      </c>
      <c r="Q1934" t="s">
        <v>51</v>
      </c>
      <c r="R1934">
        <v>10</v>
      </c>
      <c r="S1934" t="s">
        <v>52</v>
      </c>
      <c r="T1934" t="s">
        <v>45</v>
      </c>
      <c r="U1934" t="str">
        <f>TRIM(CLEAN(tbl_Operations[[#This Row],[Location]]))</f>
        <v>Gurugram</v>
      </c>
      <c r="V1934" t="str">
        <f>TRIM(CLEAN(tbl_Operations[[#This Row],[Channel]]))</f>
        <v>Email</v>
      </c>
      <c r="W1934" t="str">
        <f t="shared" si="150"/>
        <v>Employee Query</v>
      </c>
      <c r="X1934" t="str">
        <f t="shared" si="151"/>
        <v>It</v>
      </c>
      <c r="Y1934" t="str">
        <f t="shared" si="152"/>
        <v>Within SLA</v>
      </c>
      <c r="Z1934" t="str">
        <f t="shared" si="153"/>
        <v>Normal</v>
      </c>
      <c r="AA1934" t="str" cm="1">
        <f t="array" ref="AA1934">_xlfn.IFS(
J1934&lt;=K1934*0.5,"Excellent",
J1934&lt;=K1934,"Good",
J1934&lt;=K1934*1.5,"At Risk",
TRUE,"Critical"
)</f>
        <v>Excellent</v>
      </c>
      <c r="AB1934" t="str">
        <f t="shared" si="154"/>
        <v>No Rework</v>
      </c>
    </row>
    <row r="1935" spans="1:28" x14ac:dyDescent="0.3">
      <c r="A1935" t="s">
        <v>2017</v>
      </c>
      <c r="B1935" s="1">
        <v>45974</v>
      </c>
      <c r="C1935" t="s">
        <v>54</v>
      </c>
      <c r="D1935" t="s">
        <v>47</v>
      </c>
      <c r="E1935" t="s">
        <v>74</v>
      </c>
      <c r="F1935" t="s">
        <v>24</v>
      </c>
      <c r="G1935" t="s">
        <v>62</v>
      </c>
      <c r="H1935" t="s">
        <v>43</v>
      </c>
      <c r="I1935" t="s">
        <v>27</v>
      </c>
      <c r="J1935">
        <v>5.4</v>
      </c>
      <c r="K1935">
        <v>24</v>
      </c>
      <c r="L1935" t="s">
        <v>28</v>
      </c>
      <c r="M1935">
        <v>1</v>
      </c>
      <c r="N1935">
        <v>4.9000000000000004</v>
      </c>
      <c r="O1935">
        <v>320</v>
      </c>
      <c r="P1935">
        <v>1728</v>
      </c>
      <c r="Q1935" t="s">
        <v>67</v>
      </c>
      <c r="R1935">
        <v>11</v>
      </c>
      <c r="S1935" t="s">
        <v>52</v>
      </c>
      <c r="T1935" t="s">
        <v>84</v>
      </c>
      <c r="U1935" t="str">
        <f>TRIM(CLEAN(tbl_Operations[[#This Row],[Location]]))</f>
        <v>Gurugram</v>
      </c>
      <c r="V1935" t="str">
        <f>TRIM(CLEAN(tbl_Operations[[#This Row],[Channel]]))</f>
        <v>Teams</v>
      </c>
      <c r="W1935" t="str">
        <f t="shared" si="150"/>
        <v>System Issue</v>
      </c>
      <c r="X1935" t="str">
        <f t="shared" si="151"/>
        <v>Hr</v>
      </c>
      <c r="Y1935" t="str">
        <f t="shared" si="152"/>
        <v>Within SLA</v>
      </c>
      <c r="Z1935" t="str">
        <f t="shared" si="153"/>
        <v>Normal</v>
      </c>
      <c r="AA1935" t="str" cm="1">
        <f t="array" ref="AA1935">_xlfn.IFS(
J1935&lt;=K1935*0.5,"Excellent",
J1935&lt;=K1935,"Good",
J1935&lt;=K1935*1.5,"At Risk",
TRUE,"Critical"
)</f>
        <v>Excellent</v>
      </c>
      <c r="AB1935" t="str">
        <f t="shared" si="154"/>
        <v>Reworked</v>
      </c>
    </row>
    <row r="1936" spans="1:28" x14ac:dyDescent="0.3">
      <c r="A1936" t="s">
        <v>2018</v>
      </c>
      <c r="B1936" s="1">
        <v>45767</v>
      </c>
      <c r="C1936" t="s">
        <v>21</v>
      </c>
      <c r="D1936" t="s">
        <v>60</v>
      </c>
      <c r="E1936" t="s">
        <v>23</v>
      </c>
      <c r="F1936" t="s">
        <v>61</v>
      </c>
      <c r="G1936" t="s">
        <v>25</v>
      </c>
      <c r="H1936" t="s">
        <v>26</v>
      </c>
      <c r="I1936" t="s">
        <v>27</v>
      </c>
      <c r="J1936">
        <v>19.899999999999999</v>
      </c>
      <c r="K1936">
        <v>12</v>
      </c>
      <c r="L1936" t="s">
        <v>63</v>
      </c>
      <c r="M1936">
        <v>1</v>
      </c>
      <c r="N1936">
        <v>4.3</v>
      </c>
      <c r="O1936">
        <v>400</v>
      </c>
      <c r="P1936">
        <v>7960</v>
      </c>
      <c r="Q1936" t="s">
        <v>89</v>
      </c>
      <c r="R1936">
        <v>4</v>
      </c>
      <c r="S1936" t="s">
        <v>30</v>
      </c>
      <c r="T1936" t="s">
        <v>102</v>
      </c>
      <c r="U1936" t="str">
        <f>TRIM(CLEAN(tbl_Operations[[#This Row],[Location]]))</f>
        <v>Pune</v>
      </c>
      <c r="V1936" t="str">
        <f>TRIM(CLEAN(tbl_Operations[[#This Row],[Channel]]))</f>
        <v>Email</v>
      </c>
      <c r="W1936" t="str">
        <f t="shared" si="150"/>
        <v>Invoice Query</v>
      </c>
      <c r="X1936" t="str">
        <f t="shared" si="151"/>
        <v>Customer Support</v>
      </c>
      <c r="Y1936" t="str">
        <f t="shared" si="152"/>
        <v>SLA Breach</v>
      </c>
      <c r="Z1936" t="str">
        <f t="shared" si="153"/>
        <v>Normal</v>
      </c>
      <c r="AA1936" t="str" cm="1">
        <f t="array" ref="AA1936">_xlfn.IFS(
J1936&lt;=K1936*0.5,"Excellent",
J1936&lt;=K1936,"Good",
J1936&lt;=K1936*1.5,"At Risk",
TRUE,"Critical"
)</f>
        <v>Critical</v>
      </c>
      <c r="AB1936" t="str">
        <f t="shared" si="154"/>
        <v>Reworked</v>
      </c>
    </row>
    <row r="1937" spans="1:28" x14ac:dyDescent="0.3">
      <c r="A1937" t="s">
        <v>2019</v>
      </c>
      <c r="B1937" s="1">
        <v>45951</v>
      </c>
      <c r="C1937" t="s">
        <v>33</v>
      </c>
      <c r="D1937" t="s">
        <v>55</v>
      </c>
      <c r="E1937" t="s">
        <v>56</v>
      </c>
      <c r="F1937" t="s">
        <v>61</v>
      </c>
      <c r="G1937" t="s">
        <v>42</v>
      </c>
      <c r="H1937" t="s">
        <v>75</v>
      </c>
      <c r="I1937" t="s">
        <v>101</v>
      </c>
      <c r="J1937">
        <v>6.4</v>
      </c>
      <c r="K1937">
        <v>12</v>
      </c>
      <c r="L1937" t="s">
        <v>28</v>
      </c>
      <c r="M1937">
        <v>0</v>
      </c>
      <c r="N1937">
        <v>5</v>
      </c>
      <c r="O1937">
        <v>350</v>
      </c>
      <c r="P1937">
        <v>2240</v>
      </c>
      <c r="Q1937" t="s">
        <v>51</v>
      </c>
      <c r="R1937">
        <v>10</v>
      </c>
      <c r="S1937" t="s">
        <v>52</v>
      </c>
      <c r="T1937" t="s">
        <v>38</v>
      </c>
      <c r="U1937" t="str">
        <f>TRIM(CLEAN(tbl_Operations[[#This Row],[Location]]))</f>
        <v>Hyderabad</v>
      </c>
      <c r="V1937" t="str">
        <f>TRIM(CLEAN(tbl_Operations[[#This Row],[Channel]]))</f>
        <v>Portal</v>
      </c>
      <c r="W1937" t="str">
        <f t="shared" si="150"/>
        <v>Vendor Query</v>
      </c>
      <c r="X1937" t="str">
        <f t="shared" si="151"/>
        <v>It</v>
      </c>
      <c r="Y1937" t="str">
        <f t="shared" si="152"/>
        <v>Within SLA</v>
      </c>
      <c r="Z1937" t="str">
        <f t="shared" si="153"/>
        <v>Normal</v>
      </c>
      <c r="AA1937" t="str" cm="1">
        <f t="array" ref="AA1937">_xlfn.IFS(
J1937&lt;=K1937*0.5,"Excellent",
J1937&lt;=K1937,"Good",
J1937&lt;=K1937*1.5,"At Risk",
TRUE,"Critical"
)</f>
        <v>Good</v>
      </c>
      <c r="AB1937" t="str">
        <f t="shared" si="154"/>
        <v>No Rework</v>
      </c>
    </row>
    <row r="1938" spans="1:28" x14ac:dyDescent="0.3">
      <c r="A1938" t="s">
        <v>2020</v>
      </c>
      <c r="B1938" s="1">
        <v>45914</v>
      </c>
      <c r="C1938" t="s">
        <v>21</v>
      </c>
      <c r="D1938" t="s">
        <v>60</v>
      </c>
      <c r="E1938" t="s">
        <v>23</v>
      </c>
      <c r="F1938" t="s">
        <v>49</v>
      </c>
      <c r="G1938" t="s">
        <v>25</v>
      </c>
      <c r="H1938" t="s">
        <v>66</v>
      </c>
      <c r="I1938" t="s">
        <v>27</v>
      </c>
      <c r="J1938">
        <v>2</v>
      </c>
      <c r="K1938">
        <v>48</v>
      </c>
      <c r="L1938" t="s">
        <v>28</v>
      </c>
      <c r="M1938">
        <v>1</v>
      </c>
      <c r="N1938">
        <v>4.9000000000000004</v>
      </c>
      <c r="O1938">
        <v>400</v>
      </c>
      <c r="P1938">
        <v>800</v>
      </c>
      <c r="Q1938" t="s">
        <v>83</v>
      </c>
      <c r="R1938">
        <v>9</v>
      </c>
      <c r="S1938" t="s">
        <v>37</v>
      </c>
      <c r="T1938" t="s">
        <v>102</v>
      </c>
      <c r="U1938" t="str">
        <f>TRIM(CLEAN(tbl_Operations[[#This Row],[Location]]))</f>
        <v>Pune</v>
      </c>
      <c r="V1938" t="str">
        <f>TRIM(CLEAN(tbl_Operations[[#This Row],[Channel]]))</f>
        <v>Email</v>
      </c>
      <c r="W1938" t="str">
        <f t="shared" si="150"/>
        <v>Invoice Query</v>
      </c>
      <c r="X1938" t="str">
        <f t="shared" si="151"/>
        <v>Customer Support</v>
      </c>
      <c r="Y1938" t="str">
        <f t="shared" si="152"/>
        <v>Within SLA</v>
      </c>
      <c r="Z1938" t="str">
        <f t="shared" si="153"/>
        <v>Normal</v>
      </c>
      <c r="AA1938" t="str" cm="1">
        <f t="array" ref="AA1938">_xlfn.IFS(
J1938&lt;=K1938*0.5,"Excellent",
J1938&lt;=K1938,"Good",
J1938&lt;=K1938*1.5,"At Risk",
TRUE,"Critical"
)</f>
        <v>Excellent</v>
      </c>
      <c r="AB1938" t="str">
        <f t="shared" si="154"/>
        <v>Reworked</v>
      </c>
    </row>
    <row r="1939" spans="1:28" x14ac:dyDescent="0.3">
      <c r="A1939" t="s">
        <v>2021</v>
      </c>
      <c r="B1939" s="1">
        <v>45921</v>
      </c>
      <c r="C1939" t="s">
        <v>33</v>
      </c>
      <c r="D1939" t="s">
        <v>41</v>
      </c>
      <c r="E1939" t="s">
        <v>56</v>
      </c>
      <c r="F1939" t="s">
        <v>24</v>
      </c>
      <c r="G1939" t="s">
        <v>81</v>
      </c>
      <c r="H1939" t="s">
        <v>50</v>
      </c>
      <c r="I1939" t="s">
        <v>27</v>
      </c>
      <c r="J1939">
        <v>13.2</v>
      </c>
      <c r="K1939">
        <v>24</v>
      </c>
      <c r="L1939" t="s">
        <v>28</v>
      </c>
      <c r="M1939">
        <v>0</v>
      </c>
      <c r="N1939">
        <v>5</v>
      </c>
      <c r="O1939">
        <v>400</v>
      </c>
      <c r="P1939">
        <v>5280</v>
      </c>
      <c r="Q1939" t="s">
        <v>83</v>
      </c>
      <c r="R1939">
        <v>9</v>
      </c>
      <c r="S1939" t="s">
        <v>37</v>
      </c>
      <c r="T1939" t="s">
        <v>102</v>
      </c>
      <c r="U1939" t="str">
        <f>TRIM(CLEAN(tbl_Operations[[#This Row],[Location]]))</f>
        <v>Bengaluru</v>
      </c>
      <c r="V1939" t="str">
        <f>TRIM(CLEAN(tbl_Operations[[#This Row],[Channel]]))</f>
        <v>Phone</v>
      </c>
      <c r="W1939" t="str">
        <f t="shared" si="150"/>
        <v>Vendor Query</v>
      </c>
      <c r="X1939" t="str">
        <f t="shared" si="151"/>
        <v>It</v>
      </c>
      <c r="Y1939" t="str">
        <f t="shared" si="152"/>
        <v>Within SLA</v>
      </c>
      <c r="Z1939" t="str">
        <f t="shared" si="153"/>
        <v>Normal</v>
      </c>
      <c r="AA1939" t="str" cm="1">
        <f t="array" ref="AA1939">_xlfn.IFS(
J1939&lt;=K1939*0.5,"Excellent",
J1939&lt;=K1939,"Good",
J1939&lt;=K1939*1.5,"At Risk",
TRUE,"Critical"
)</f>
        <v>Good</v>
      </c>
      <c r="AB1939" t="str">
        <f t="shared" si="154"/>
        <v>No Rework</v>
      </c>
    </row>
    <row r="1940" spans="1:28" x14ac:dyDescent="0.3">
      <c r="A1940" t="s">
        <v>2022</v>
      </c>
      <c r="B1940" s="1">
        <v>45849</v>
      </c>
      <c r="C1940" t="s">
        <v>54</v>
      </c>
      <c r="D1940" t="s">
        <v>60</v>
      </c>
      <c r="E1940" t="s">
        <v>48</v>
      </c>
      <c r="F1940" t="s">
        <v>24</v>
      </c>
      <c r="G1940" t="s">
        <v>81</v>
      </c>
      <c r="H1940" t="s">
        <v>75</v>
      </c>
      <c r="I1940" t="s">
        <v>27</v>
      </c>
      <c r="J1940">
        <v>15.5</v>
      </c>
      <c r="K1940">
        <v>24</v>
      </c>
      <c r="L1940" t="s">
        <v>28</v>
      </c>
      <c r="M1940">
        <v>1</v>
      </c>
      <c r="N1940">
        <v>3.8</v>
      </c>
      <c r="O1940">
        <v>280</v>
      </c>
      <c r="P1940">
        <v>4340</v>
      </c>
      <c r="Q1940" t="s">
        <v>114</v>
      </c>
      <c r="R1940">
        <v>7</v>
      </c>
      <c r="S1940" t="s">
        <v>37</v>
      </c>
      <c r="T1940" t="s">
        <v>45</v>
      </c>
      <c r="U1940" t="str">
        <f>TRIM(CLEAN(tbl_Operations[[#This Row],[Location]]))</f>
        <v>Pune</v>
      </c>
      <c r="V1940" t="str">
        <f>TRIM(CLEAN(tbl_Operations[[#This Row],[Channel]]))</f>
        <v>Phone</v>
      </c>
      <c r="W1940" t="str">
        <f t="shared" si="150"/>
        <v>Compliance Request</v>
      </c>
      <c r="X1940" t="str">
        <f t="shared" si="151"/>
        <v>Hr</v>
      </c>
      <c r="Y1940" t="str">
        <f t="shared" si="152"/>
        <v>Within SLA</v>
      </c>
      <c r="Z1940" t="str">
        <f t="shared" si="153"/>
        <v>Normal</v>
      </c>
      <c r="AA1940" t="str" cm="1">
        <f t="array" ref="AA1940">_xlfn.IFS(
J1940&lt;=K1940*0.5,"Excellent",
J1940&lt;=K1940,"Good",
J1940&lt;=K1940*1.5,"At Risk",
TRUE,"Critical"
)</f>
        <v>Good</v>
      </c>
      <c r="AB1940" t="str">
        <f t="shared" si="154"/>
        <v>Reworked</v>
      </c>
    </row>
    <row r="1941" spans="1:28" x14ac:dyDescent="0.3">
      <c r="A1941" t="s">
        <v>2023</v>
      </c>
      <c r="B1941" s="1">
        <v>45861</v>
      </c>
      <c r="C1941" t="s">
        <v>21</v>
      </c>
      <c r="D1941" t="s">
        <v>22</v>
      </c>
      <c r="E1941" t="s">
        <v>74</v>
      </c>
      <c r="F1941" t="s">
        <v>49</v>
      </c>
      <c r="G1941" t="s">
        <v>42</v>
      </c>
      <c r="H1941" t="s">
        <v>75</v>
      </c>
      <c r="I1941" t="s">
        <v>27</v>
      </c>
      <c r="J1941">
        <v>21.5</v>
      </c>
      <c r="K1941">
        <v>48</v>
      </c>
      <c r="L1941" t="s">
        <v>28</v>
      </c>
      <c r="M1941">
        <v>0</v>
      </c>
      <c r="N1941">
        <v>4.5</v>
      </c>
      <c r="O1941">
        <v>350</v>
      </c>
      <c r="P1941">
        <v>7525</v>
      </c>
      <c r="Q1941" t="s">
        <v>114</v>
      </c>
      <c r="R1941">
        <v>7</v>
      </c>
      <c r="S1941" t="s">
        <v>37</v>
      </c>
      <c r="T1941" t="s">
        <v>86</v>
      </c>
      <c r="U1941" t="str">
        <f>TRIM(CLEAN(tbl_Operations[[#This Row],[Location]]))</f>
        <v>Noida</v>
      </c>
      <c r="V1941" t="str">
        <f>TRIM(CLEAN(tbl_Operations[[#This Row],[Channel]]))</f>
        <v>Portal</v>
      </c>
      <c r="W1941" t="str">
        <f t="shared" si="150"/>
        <v>System Issue</v>
      </c>
      <c r="X1941" t="str">
        <f t="shared" si="151"/>
        <v>Customer Support</v>
      </c>
      <c r="Y1941" t="str">
        <f t="shared" si="152"/>
        <v>Within SLA</v>
      </c>
      <c r="Z1941" t="str">
        <f t="shared" si="153"/>
        <v>Normal</v>
      </c>
      <c r="AA1941" t="str" cm="1">
        <f t="array" ref="AA1941">_xlfn.IFS(
J1941&lt;=K1941*0.5,"Excellent",
J1941&lt;=K1941,"Good",
J1941&lt;=K1941*1.5,"At Risk",
TRUE,"Critical"
)</f>
        <v>Excellent</v>
      </c>
      <c r="AB1941" t="str">
        <f t="shared" si="154"/>
        <v>No Rework</v>
      </c>
    </row>
    <row r="1942" spans="1:28" x14ac:dyDescent="0.3">
      <c r="A1942" t="s">
        <v>2024</v>
      </c>
      <c r="B1942" s="1">
        <v>45697</v>
      </c>
      <c r="C1942" t="s">
        <v>91</v>
      </c>
      <c r="D1942" t="s">
        <v>22</v>
      </c>
      <c r="E1942" t="s">
        <v>35</v>
      </c>
      <c r="F1942" t="s">
        <v>49</v>
      </c>
      <c r="G1942" t="s">
        <v>42</v>
      </c>
      <c r="H1942" t="s">
        <v>66</v>
      </c>
      <c r="I1942" t="s">
        <v>88</v>
      </c>
      <c r="J1942">
        <v>39.9</v>
      </c>
      <c r="K1942">
        <v>48</v>
      </c>
      <c r="L1942" t="s">
        <v>28</v>
      </c>
      <c r="M1942">
        <v>1</v>
      </c>
      <c r="N1942">
        <v>3.3</v>
      </c>
      <c r="O1942">
        <v>320</v>
      </c>
      <c r="P1942">
        <v>12768</v>
      </c>
      <c r="Q1942" t="s">
        <v>57</v>
      </c>
      <c r="R1942">
        <v>2</v>
      </c>
      <c r="S1942" t="s">
        <v>58</v>
      </c>
      <c r="T1942" t="s">
        <v>102</v>
      </c>
      <c r="U1942" t="str">
        <f>TRIM(CLEAN(tbl_Operations[[#This Row],[Location]]))</f>
        <v>Noida</v>
      </c>
      <c r="V1942" t="str">
        <f>TRIM(CLEAN(tbl_Operations[[#This Row],[Channel]]))</f>
        <v>Portal</v>
      </c>
      <c r="W1942" t="str">
        <f t="shared" si="150"/>
        <v>Employee Query</v>
      </c>
      <c r="X1942" t="str">
        <f t="shared" si="151"/>
        <v>Operations</v>
      </c>
      <c r="Y1942" t="str">
        <f t="shared" si="152"/>
        <v>Within SLA</v>
      </c>
      <c r="Z1942" t="str">
        <f t="shared" si="153"/>
        <v>Normal</v>
      </c>
      <c r="AA1942" t="str" cm="1">
        <f t="array" ref="AA1942">_xlfn.IFS(
J1942&lt;=K1942*0.5,"Excellent",
J1942&lt;=K1942,"Good",
J1942&lt;=K1942*1.5,"At Risk",
TRUE,"Critical"
)</f>
        <v>Good</v>
      </c>
      <c r="AB1942" t="str">
        <f t="shared" si="154"/>
        <v>Reworked</v>
      </c>
    </row>
    <row r="1943" spans="1:28" x14ac:dyDescent="0.3">
      <c r="A1943" t="s">
        <v>2025</v>
      </c>
      <c r="B1943" s="1">
        <v>45878</v>
      </c>
      <c r="C1943" t="s">
        <v>40</v>
      </c>
      <c r="D1943" t="s">
        <v>47</v>
      </c>
      <c r="E1943" t="s">
        <v>56</v>
      </c>
      <c r="F1943" t="s">
        <v>24</v>
      </c>
      <c r="G1943" t="s">
        <v>42</v>
      </c>
      <c r="H1943" t="s">
        <v>75</v>
      </c>
      <c r="I1943" t="s">
        <v>27</v>
      </c>
      <c r="J1943">
        <v>11.8</v>
      </c>
      <c r="K1943">
        <v>24</v>
      </c>
      <c r="L1943" t="s">
        <v>28</v>
      </c>
      <c r="M1943">
        <v>0</v>
      </c>
      <c r="N1943">
        <v>4</v>
      </c>
      <c r="O1943">
        <v>280</v>
      </c>
      <c r="P1943">
        <v>3304</v>
      </c>
      <c r="Q1943" t="s">
        <v>36</v>
      </c>
      <c r="R1943">
        <v>8</v>
      </c>
      <c r="S1943" t="s">
        <v>37</v>
      </c>
      <c r="T1943" t="s">
        <v>68</v>
      </c>
      <c r="U1943" t="str">
        <f>TRIM(CLEAN(tbl_Operations[[#This Row],[Location]]))</f>
        <v>Gurugram</v>
      </c>
      <c r="V1943" t="str">
        <f>TRIM(CLEAN(tbl_Operations[[#This Row],[Channel]]))</f>
        <v>Portal</v>
      </c>
      <c r="W1943" t="str">
        <f t="shared" si="150"/>
        <v>Vendor Query</v>
      </c>
      <c r="X1943" t="str">
        <f t="shared" si="151"/>
        <v>Procurement</v>
      </c>
      <c r="Y1943" t="str">
        <f t="shared" si="152"/>
        <v>Within SLA</v>
      </c>
      <c r="Z1943" t="str">
        <f t="shared" si="153"/>
        <v>Normal</v>
      </c>
      <c r="AA1943" t="str" cm="1">
        <f t="array" ref="AA1943">_xlfn.IFS(
J1943&lt;=K1943*0.5,"Excellent",
J1943&lt;=K1943,"Good",
J1943&lt;=K1943*1.5,"At Risk",
TRUE,"Critical"
)</f>
        <v>Excellent</v>
      </c>
      <c r="AB1943" t="str">
        <f t="shared" si="154"/>
        <v>No Rework</v>
      </c>
    </row>
    <row r="1944" spans="1:28" x14ac:dyDescent="0.3">
      <c r="A1944" t="s">
        <v>2026</v>
      </c>
      <c r="B1944" s="1">
        <v>45969</v>
      </c>
      <c r="C1944" t="s">
        <v>54</v>
      </c>
      <c r="D1944" t="s">
        <v>34</v>
      </c>
      <c r="E1944" t="s">
        <v>35</v>
      </c>
      <c r="F1944" t="s">
        <v>61</v>
      </c>
      <c r="G1944" t="s">
        <v>81</v>
      </c>
      <c r="H1944" t="s">
        <v>26</v>
      </c>
      <c r="I1944" t="s">
        <v>27</v>
      </c>
      <c r="J1944">
        <v>7.3</v>
      </c>
      <c r="K1944">
        <v>12</v>
      </c>
      <c r="L1944" t="s">
        <v>28</v>
      </c>
      <c r="M1944">
        <v>0</v>
      </c>
      <c r="N1944">
        <v>4.8</v>
      </c>
      <c r="O1944">
        <v>320</v>
      </c>
      <c r="P1944">
        <v>2336</v>
      </c>
      <c r="Q1944" t="s">
        <v>67</v>
      </c>
      <c r="R1944">
        <v>11</v>
      </c>
      <c r="S1944" t="s">
        <v>52</v>
      </c>
      <c r="T1944" t="s">
        <v>68</v>
      </c>
      <c r="U1944" t="str">
        <f>TRIM(CLEAN(tbl_Operations[[#This Row],[Location]]))</f>
        <v>Mumbai</v>
      </c>
      <c r="V1944" t="str">
        <f>TRIM(CLEAN(tbl_Operations[[#This Row],[Channel]]))</f>
        <v>Phone</v>
      </c>
      <c r="W1944" t="str">
        <f t="shared" si="150"/>
        <v>Employee Query</v>
      </c>
      <c r="X1944" t="str">
        <f t="shared" si="151"/>
        <v>Hr</v>
      </c>
      <c r="Y1944" t="str">
        <f t="shared" si="152"/>
        <v>Within SLA</v>
      </c>
      <c r="Z1944" t="str">
        <f t="shared" si="153"/>
        <v>Normal</v>
      </c>
      <c r="AA1944" t="str" cm="1">
        <f t="array" ref="AA1944">_xlfn.IFS(
J1944&lt;=K1944*0.5,"Excellent",
J1944&lt;=K1944,"Good",
J1944&lt;=K1944*1.5,"At Risk",
TRUE,"Critical"
)</f>
        <v>Good</v>
      </c>
      <c r="AB1944" t="str">
        <f t="shared" si="154"/>
        <v>No Rework</v>
      </c>
    </row>
    <row r="1945" spans="1:28" x14ac:dyDescent="0.3">
      <c r="A1945" t="s">
        <v>2027</v>
      </c>
      <c r="B1945" s="1">
        <v>45715</v>
      </c>
      <c r="C1945" t="s">
        <v>54</v>
      </c>
      <c r="D1945" t="s">
        <v>55</v>
      </c>
      <c r="E1945" t="s">
        <v>48</v>
      </c>
      <c r="F1945" t="s">
        <v>24</v>
      </c>
      <c r="G1945" t="s">
        <v>42</v>
      </c>
      <c r="H1945" t="s">
        <v>75</v>
      </c>
      <c r="I1945" t="s">
        <v>27</v>
      </c>
      <c r="J1945">
        <v>11.7</v>
      </c>
      <c r="K1945">
        <v>24</v>
      </c>
      <c r="L1945" t="s">
        <v>28</v>
      </c>
      <c r="M1945">
        <v>1</v>
      </c>
      <c r="N1945">
        <v>4.2</v>
      </c>
      <c r="O1945">
        <v>280</v>
      </c>
      <c r="P1945">
        <v>3276</v>
      </c>
      <c r="Q1945" t="s">
        <v>57</v>
      </c>
      <c r="R1945">
        <v>2</v>
      </c>
      <c r="S1945" t="s">
        <v>58</v>
      </c>
      <c r="T1945" t="s">
        <v>84</v>
      </c>
      <c r="U1945" t="str">
        <f>TRIM(CLEAN(tbl_Operations[[#This Row],[Location]]))</f>
        <v>Hyderabad</v>
      </c>
      <c r="V1945" t="str">
        <f>TRIM(CLEAN(tbl_Operations[[#This Row],[Channel]]))</f>
        <v>Portal</v>
      </c>
      <c r="W1945" t="str">
        <f t="shared" si="150"/>
        <v>Compliance Request</v>
      </c>
      <c r="X1945" t="str">
        <f t="shared" si="151"/>
        <v>Hr</v>
      </c>
      <c r="Y1945" t="str">
        <f t="shared" si="152"/>
        <v>Within SLA</v>
      </c>
      <c r="Z1945" t="str">
        <f t="shared" si="153"/>
        <v>Normal</v>
      </c>
      <c r="AA1945" t="str" cm="1">
        <f t="array" ref="AA1945">_xlfn.IFS(
J1945&lt;=K1945*0.5,"Excellent",
J1945&lt;=K1945,"Good",
J1945&lt;=K1945*1.5,"At Risk",
TRUE,"Critical"
)</f>
        <v>Excellent</v>
      </c>
      <c r="AB1945" t="str">
        <f t="shared" si="154"/>
        <v>Reworked</v>
      </c>
    </row>
    <row r="1946" spans="1:28" x14ac:dyDescent="0.3">
      <c r="A1946" t="s">
        <v>2028</v>
      </c>
      <c r="B1946" s="1">
        <v>45716</v>
      </c>
      <c r="C1946" t="s">
        <v>33</v>
      </c>
      <c r="D1946" t="s">
        <v>73</v>
      </c>
      <c r="E1946" t="s">
        <v>35</v>
      </c>
      <c r="F1946" t="s">
        <v>49</v>
      </c>
      <c r="G1946" t="s">
        <v>25</v>
      </c>
      <c r="H1946" t="s">
        <v>50</v>
      </c>
      <c r="I1946" t="s">
        <v>27</v>
      </c>
      <c r="J1946">
        <v>13.8</v>
      </c>
      <c r="K1946">
        <v>48</v>
      </c>
      <c r="L1946" t="s">
        <v>28</v>
      </c>
      <c r="M1946">
        <v>2</v>
      </c>
      <c r="N1946">
        <v>3.9</v>
      </c>
      <c r="O1946">
        <v>320</v>
      </c>
      <c r="P1946">
        <v>4416</v>
      </c>
      <c r="Q1946" t="s">
        <v>57</v>
      </c>
      <c r="R1946">
        <v>2</v>
      </c>
      <c r="S1946" t="s">
        <v>58</v>
      </c>
      <c r="T1946" t="s">
        <v>45</v>
      </c>
      <c r="U1946" t="str">
        <f>TRIM(CLEAN(tbl_Operations[[#This Row],[Location]]))</f>
        <v>Chennai</v>
      </c>
      <c r="V1946" t="str">
        <f>TRIM(CLEAN(tbl_Operations[[#This Row],[Channel]]))</f>
        <v>Email</v>
      </c>
      <c r="W1946" t="str">
        <f t="shared" si="150"/>
        <v>Employee Query</v>
      </c>
      <c r="X1946" t="str">
        <f t="shared" si="151"/>
        <v>It</v>
      </c>
      <c r="Y1946" t="str">
        <f t="shared" si="152"/>
        <v>Within SLA</v>
      </c>
      <c r="Z1946" t="str">
        <f t="shared" si="153"/>
        <v>Normal</v>
      </c>
      <c r="AA1946" t="str" cm="1">
        <f t="array" ref="AA1946">_xlfn.IFS(
J1946&lt;=K1946*0.5,"Excellent",
J1946&lt;=K1946,"Good",
J1946&lt;=K1946*1.5,"At Risk",
TRUE,"Critical"
)</f>
        <v>Excellent</v>
      </c>
      <c r="AB1946" t="str">
        <f t="shared" si="154"/>
        <v>Reworked</v>
      </c>
    </row>
    <row r="1947" spans="1:28" x14ac:dyDescent="0.3">
      <c r="A1947" t="s">
        <v>2029</v>
      </c>
      <c r="B1947" s="1">
        <v>45736</v>
      </c>
      <c r="C1947" t="s">
        <v>54</v>
      </c>
      <c r="D1947" t="s">
        <v>55</v>
      </c>
      <c r="E1947" t="s">
        <v>78</v>
      </c>
      <c r="F1947" t="s">
        <v>24</v>
      </c>
      <c r="G1947" t="s">
        <v>42</v>
      </c>
      <c r="H1947" t="s">
        <v>66</v>
      </c>
      <c r="I1947" t="s">
        <v>27</v>
      </c>
      <c r="J1947">
        <v>7.5</v>
      </c>
      <c r="K1947">
        <v>24</v>
      </c>
      <c r="L1947" t="s">
        <v>28</v>
      </c>
      <c r="M1947">
        <v>0</v>
      </c>
      <c r="N1947">
        <v>4.8</v>
      </c>
      <c r="O1947">
        <v>400</v>
      </c>
      <c r="P1947">
        <v>3000</v>
      </c>
      <c r="Q1947" t="s">
        <v>79</v>
      </c>
      <c r="R1947">
        <v>3</v>
      </c>
      <c r="S1947" t="s">
        <v>58</v>
      </c>
      <c r="T1947" t="s">
        <v>84</v>
      </c>
      <c r="U1947" t="str">
        <f>TRIM(CLEAN(tbl_Operations[[#This Row],[Location]]))</f>
        <v>Hyderabad</v>
      </c>
      <c r="V1947" t="str">
        <f>TRIM(CLEAN(tbl_Operations[[#This Row],[Channel]]))</f>
        <v>Portal</v>
      </c>
      <c r="W1947" t="str">
        <f t="shared" si="150"/>
        <v>Access Request</v>
      </c>
      <c r="X1947" t="str">
        <f t="shared" si="151"/>
        <v>Hr</v>
      </c>
      <c r="Y1947" t="str">
        <f t="shared" si="152"/>
        <v>Within SLA</v>
      </c>
      <c r="Z1947" t="str">
        <f t="shared" si="153"/>
        <v>Normal</v>
      </c>
      <c r="AA1947" t="str" cm="1">
        <f t="array" ref="AA1947">_xlfn.IFS(
J1947&lt;=K1947*0.5,"Excellent",
J1947&lt;=K1947,"Good",
J1947&lt;=K1947*1.5,"At Risk",
TRUE,"Critical"
)</f>
        <v>Excellent</v>
      </c>
      <c r="AB1947" t="str">
        <f t="shared" si="154"/>
        <v>No Rework</v>
      </c>
    </row>
    <row r="1948" spans="1:28" x14ac:dyDescent="0.3">
      <c r="A1948" t="s">
        <v>2030</v>
      </c>
      <c r="B1948" s="1">
        <v>45996</v>
      </c>
      <c r="C1948" t="s">
        <v>21</v>
      </c>
      <c r="D1948" t="s">
        <v>47</v>
      </c>
      <c r="E1948" t="s">
        <v>78</v>
      </c>
      <c r="F1948" t="s">
        <v>24</v>
      </c>
      <c r="G1948" t="s">
        <v>25</v>
      </c>
      <c r="H1948" t="s">
        <v>26</v>
      </c>
      <c r="I1948" t="s">
        <v>27</v>
      </c>
      <c r="J1948">
        <v>9</v>
      </c>
      <c r="K1948">
        <v>24</v>
      </c>
      <c r="L1948" t="s">
        <v>28</v>
      </c>
      <c r="M1948">
        <v>0</v>
      </c>
      <c r="N1948">
        <v>5</v>
      </c>
      <c r="O1948">
        <v>350</v>
      </c>
      <c r="P1948">
        <v>3150</v>
      </c>
      <c r="Q1948" t="s">
        <v>71</v>
      </c>
      <c r="R1948">
        <v>12</v>
      </c>
      <c r="S1948" t="s">
        <v>52</v>
      </c>
      <c r="T1948" t="s">
        <v>45</v>
      </c>
      <c r="U1948" t="str">
        <f>TRIM(CLEAN(tbl_Operations[[#This Row],[Location]]))</f>
        <v>Gurugram</v>
      </c>
      <c r="V1948" t="str">
        <f>TRIM(CLEAN(tbl_Operations[[#This Row],[Channel]]))</f>
        <v>Email</v>
      </c>
      <c r="W1948" t="str">
        <f t="shared" si="150"/>
        <v>Access Request</v>
      </c>
      <c r="X1948" t="str">
        <f t="shared" si="151"/>
        <v>Customer Support</v>
      </c>
      <c r="Y1948" t="str">
        <f t="shared" si="152"/>
        <v>Within SLA</v>
      </c>
      <c r="Z1948" t="str">
        <f t="shared" si="153"/>
        <v>Normal</v>
      </c>
      <c r="AA1948" t="str" cm="1">
        <f t="array" ref="AA1948">_xlfn.IFS(
J1948&lt;=K1948*0.5,"Excellent",
J1948&lt;=K1948,"Good",
J1948&lt;=K1948*1.5,"At Risk",
TRUE,"Critical"
)</f>
        <v>Excellent</v>
      </c>
      <c r="AB1948" t="str">
        <f t="shared" si="154"/>
        <v>No Rework</v>
      </c>
    </row>
    <row r="1949" spans="1:28" x14ac:dyDescent="0.3">
      <c r="A1949" t="s">
        <v>2031</v>
      </c>
      <c r="B1949" s="1">
        <v>45692</v>
      </c>
      <c r="C1949" t="s">
        <v>33</v>
      </c>
      <c r="D1949" t="s">
        <v>55</v>
      </c>
      <c r="E1949" t="s">
        <v>23</v>
      </c>
      <c r="F1949" t="s">
        <v>24</v>
      </c>
      <c r="G1949" t="s">
        <v>62</v>
      </c>
      <c r="H1949" t="s">
        <v>50</v>
      </c>
      <c r="I1949" t="s">
        <v>27</v>
      </c>
      <c r="J1949">
        <v>28</v>
      </c>
      <c r="K1949">
        <v>24</v>
      </c>
      <c r="L1949" t="s">
        <v>63</v>
      </c>
      <c r="M1949">
        <v>0</v>
      </c>
      <c r="N1949">
        <v>3.9</v>
      </c>
      <c r="O1949">
        <v>350</v>
      </c>
      <c r="P1949">
        <v>9800</v>
      </c>
      <c r="Q1949" t="s">
        <v>57</v>
      </c>
      <c r="R1949">
        <v>2</v>
      </c>
      <c r="S1949" t="s">
        <v>58</v>
      </c>
      <c r="T1949" t="s">
        <v>38</v>
      </c>
      <c r="U1949" t="str">
        <f>TRIM(CLEAN(tbl_Operations[[#This Row],[Location]]))</f>
        <v>Hyderabad</v>
      </c>
      <c r="V1949" t="str">
        <f>TRIM(CLEAN(tbl_Operations[[#This Row],[Channel]]))</f>
        <v>Teams</v>
      </c>
      <c r="W1949" t="str">
        <f t="shared" si="150"/>
        <v>Invoice Query</v>
      </c>
      <c r="X1949" t="str">
        <f t="shared" si="151"/>
        <v>It</v>
      </c>
      <c r="Y1949" t="str">
        <f t="shared" si="152"/>
        <v>SLA Breach</v>
      </c>
      <c r="Z1949" t="str">
        <f t="shared" si="153"/>
        <v>Normal</v>
      </c>
      <c r="AA1949" t="str" cm="1">
        <f t="array" ref="AA1949">_xlfn.IFS(
J1949&lt;=K1949*0.5,"Excellent",
J1949&lt;=K1949,"Good",
J1949&lt;=K1949*1.5,"At Risk",
TRUE,"Critical"
)</f>
        <v>At Risk</v>
      </c>
      <c r="AB1949" t="str">
        <f t="shared" si="154"/>
        <v>No Rework</v>
      </c>
    </row>
    <row r="1950" spans="1:28" x14ac:dyDescent="0.3">
      <c r="A1950" t="s">
        <v>2032</v>
      </c>
      <c r="B1950" s="1">
        <v>46003</v>
      </c>
      <c r="C1950" t="s">
        <v>40</v>
      </c>
      <c r="D1950" t="s">
        <v>22</v>
      </c>
      <c r="E1950" t="s">
        <v>74</v>
      </c>
      <c r="F1950" t="s">
        <v>24</v>
      </c>
      <c r="G1950" t="s">
        <v>25</v>
      </c>
      <c r="H1950" t="s">
        <v>50</v>
      </c>
      <c r="I1950" t="s">
        <v>27</v>
      </c>
      <c r="J1950">
        <v>15.1</v>
      </c>
      <c r="K1950">
        <v>24</v>
      </c>
      <c r="L1950" t="s">
        <v>28</v>
      </c>
      <c r="M1950">
        <v>0</v>
      </c>
      <c r="N1950">
        <v>5</v>
      </c>
      <c r="O1950">
        <v>320</v>
      </c>
      <c r="P1950">
        <v>4832</v>
      </c>
      <c r="Q1950" t="s">
        <v>71</v>
      </c>
      <c r="R1950">
        <v>12</v>
      </c>
      <c r="S1950" t="s">
        <v>52</v>
      </c>
      <c r="T1950" t="s">
        <v>45</v>
      </c>
      <c r="U1950" t="str">
        <f>TRIM(CLEAN(tbl_Operations[[#This Row],[Location]]))</f>
        <v>Noida</v>
      </c>
      <c r="V1950" t="str">
        <f>TRIM(CLEAN(tbl_Operations[[#This Row],[Channel]]))</f>
        <v>Email</v>
      </c>
      <c r="W1950" t="str">
        <f t="shared" si="150"/>
        <v>System Issue</v>
      </c>
      <c r="X1950" t="str">
        <f t="shared" si="151"/>
        <v>Procurement</v>
      </c>
      <c r="Y1950" t="str">
        <f t="shared" si="152"/>
        <v>Within SLA</v>
      </c>
      <c r="Z1950" t="str">
        <f t="shared" si="153"/>
        <v>Normal</v>
      </c>
      <c r="AA1950" t="str" cm="1">
        <f t="array" ref="AA1950">_xlfn.IFS(
J1950&lt;=K1950*0.5,"Excellent",
J1950&lt;=K1950,"Good",
J1950&lt;=K1950*1.5,"At Risk",
TRUE,"Critical"
)</f>
        <v>Good</v>
      </c>
      <c r="AB1950" t="str">
        <f t="shared" si="154"/>
        <v>No Rework</v>
      </c>
    </row>
    <row r="1951" spans="1:28" x14ac:dyDescent="0.3">
      <c r="A1951" t="s">
        <v>2033</v>
      </c>
      <c r="B1951" s="1">
        <v>45810</v>
      </c>
      <c r="C1951" t="s">
        <v>54</v>
      </c>
      <c r="D1951" t="s">
        <v>55</v>
      </c>
      <c r="E1951" t="s">
        <v>56</v>
      </c>
      <c r="F1951" t="s">
        <v>61</v>
      </c>
      <c r="G1951" t="s">
        <v>62</v>
      </c>
      <c r="H1951" t="s">
        <v>75</v>
      </c>
      <c r="I1951" t="s">
        <v>27</v>
      </c>
      <c r="J1951">
        <v>23.8</v>
      </c>
      <c r="K1951">
        <v>12</v>
      </c>
      <c r="L1951" t="s">
        <v>63</v>
      </c>
      <c r="M1951">
        <v>0</v>
      </c>
      <c r="N1951">
        <v>4.3</v>
      </c>
      <c r="O1951">
        <v>280</v>
      </c>
      <c r="P1951">
        <v>6664</v>
      </c>
      <c r="Q1951" t="s">
        <v>29</v>
      </c>
      <c r="R1951">
        <v>6</v>
      </c>
      <c r="S1951" t="s">
        <v>30</v>
      </c>
      <c r="T1951" t="s">
        <v>31</v>
      </c>
      <c r="U1951" t="str">
        <f>TRIM(CLEAN(tbl_Operations[[#This Row],[Location]]))</f>
        <v>Hyderabad</v>
      </c>
      <c r="V1951" t="str">
        <f>TRIM(CLEAN(tbl_Operations[[#This Row],[Channel]]))</f>
        <v>Teams</v>
      </c>
      <c r="W1951" t="str">
        <f t="shared" si="150"/>
        <v>Vendor Query</v>
      </c>
      <c r="X1951" t="str">
        <f t="shared" si="151"/>
        <v>Hr</v>
      </c>
      <c r="Y1951" t="str">
        <f t="shared" si="152"/>
        <v>SLA Breach</v>
      </c>
      <c r="Z1951" t="str">
        <f t="shared" si="153"/>
        <v>Normal</v>
      </c>
      <c r="AA1951" t="str" cm="1">
        <f t="array" ref="AA1951">_xlfn.IFS(
J1951&lt;=K1951*0.5,"Excellent",
J1951&lt;=K1951,"Good",
J1951&lt;=K1951*1.5,"At Risk",
TRUE,"Critical"
)</f>
        <v>Critical</v>
      </c>
      <c r="AB1951" t="str">
        <f t="shared" si="154"/>
        <v>No Rework</v>
      </c>
    </row>
    <row r="1952" spans="1:28" x14ac:dyDescent="0.3">
      <c r="A1952" t="s">
        <v>2034</v>
      </c>
      <c r="B1952" s="1">
        <v>45947</v>
      </c>
      <c r="C1952" t="s">
        <v>77</v>
      </c>
      <c r="D1952" t="s">
        <v>41</v>
      </c>
      <c r="E1952" t="s">
        <v>78</v>
      </c>
      <c r="F1952" t="s">
        <v>24</v>
      </c>
      <c r="G1952" t="s">
        <v>25</v>
      </c>
      <c r="H1952" t="s">
        <v>66</v>
      </c>
      <c r="I1952" t="s">
        <v>27</v>
      </c>
      <c r="J1952">
        <v>26.4</v>
      </c>
      <c r="K1952">
        <v>24</v>
      </c>
      <c r="L1952" t="s">
        <v>63</v>
      </c>
      <c r="M1952">
        <v>0</v>
      </c>
      <c r="N1952">
        <v>4.0999999999999996</v>
      </c>
      <c r="O1952">
        <v>350</v>
      </c>
      <c r="P1952">
        <v>9240</v>
      </c>
      <c r="Q1952" t="s">
        <v>51</v>
      </c>
      <c r="R1952">
        <v>10</v>
      </c>
      <c r="S1952" t="s">
        <v>52</v>
      </c>
      <c r="T1952" t="s">
        <v>45</v>
      </c>
      <c r="U1952" t="str">
        <f>TRIM(CLEAN(tbl_Operations[[#This Row],[Location]]))</f>
        <v>Bengaluru</v>
      </c>
      <c r="V1952" t="str">
        <f>TRIM(CLEAN(tbl_Operations[[#This Row],[Channel]]))</f>
        <v>Email</v>
      </c>
      <c r="W1952" t="str">
        <f t="shared" si="150"/>
        <v>Access Request</v>
      </c>
      <c r="X1952" t="str">
        <f t="shared" si="151"/>
        <v>Finance</v>
      </c>
      <c r="Y1952" t="str">
        <f t="shared" si="152"/>
        <v>SLA Breach</v>
      </c>
      <c r="Z1952" t="str">
        <f t="shared" si="153"/>
        <v>Normal</v>
      </c>
      <c r="AA1952" t="str" cm="1">
        <f t="array" ref="AA1952">_xlfn.IFS(
J1952&lt;=K1952*0.5,"Excellent",
J1952&lt;=K1952,"Good",
J1952&lt;=K1952*1.5,"At Risk",
TRUE,"Critical"
)</f>
        <v>At Risk</v>
      </c>
      <c r="AB1952" t="str">
        <f t="shared" si="154"/>
        <v>No Rework</v>
      </c>
    </row>
    <row r="1953" spans="1:28" x14ac:dyDescent="0.3">
      <c r="A1953" t="s">
        <v>2035</v>
      </c>
      <c r="B1953" s="1">
        <v>45684</v>
      </c>
      <c r="C1953" t="s">
        <v>91</v>
      </c>
      <c r="D1953" t="s">
        <v>41</v>
      </c>
      <c r="E1953" t="s">
        <v>48</v>
      </c>
      <c r="F1953" t="s">
        <v>61</v>
      </c>
      <c r="G1953" t="s">
        <v>42</v>
      </c>
      <c r="H1953" t="s">
        <v>66</v>
      </c>
      <c r="I1953" t="s">
        <v>27</v>
      </c>
      <c r="J1953">
        <v>16.399999999999999</v>
      </c>
      <c r="K1953">
        <v>12</v>
      </c>
      <c r="L1953" t="s">
        <v>63</v>
      </c>
      <c r="M1953">
        <v>0</v>
      </c>
      <c r="N1953">
        <v>4.3</v>
      </c>
      <c r="O1953">
        <v>450</v>
      </c>
      <c r="P1953">
        <v>7380</v>
      </c>
      <c r="Q1953" t="s">
        <v>64</v>
      </c>
      <c r="R1953">
        <v>1</v>
      </c>
      <c r="S1953" t="s">
        <v>58</v>
      </c>
      <c r="T1953" t="s">
        <v>31</v>
      </c>
      <c r="U1953" t="str">
        <f>TRIM(CLEAN(tbl_Operations[[#This Row],[Location]]))</f>
        <v>Bengaluru</v>
      </c>
      <c r="V1953" t="str">
        <f>TRIM(CLEAN(tbl_Operations[[#This Row],[Channel]]))</f>
        <v>Portal</v>
      </c>
      <c r="W1953" t="str">
        <f t="shared" si="150"/>
        <v>Compliance Request</v>
      </c>
      <c r="X1953" t="str">
        <f t="shared" si="151"/>
        <v>Operations</v>
      </c>
      <c r="Y1953" t="str">
        <f t="shared" si="152"/>
        <v>SLA Breach</v>
      </c>
      <c r="Z1953" t="str">
        <f t="shared" si="153"/>
        <v>Normal</v>
      </c>
      <c r="AA1953" t="str" cm="1">
        <f t="array" ref="AA1953">_xlfn.IFS(
J1953&lt;=K1953*0.5,"Excellent",
J1953&lt;=K1953,"Good",
J1953&lt;=K1953*1.5,"At Risk",
TRUE,"Critical"
)</f>
        <v>At Risk</v>
      </c>
      <c r="AB1953" t="str">
        <f t="shared" si="154"/>
        <v>No Rework</v>
      </c>
    </row>
    <row r="1954" spans="1:28" x14ac:dyDescent="0.3">
      <c r="A1954" t="s">
        <v>2036</v>
      </c>
      <c r="B1954" s="1">
        <v>45777</v>
      </c>
      <c r="C1954" t="s">
        <v>95</v>
      </c>
      <c r="D1954" t="s">
        <v>47</v>
      </c>
      <c r="E1954" t="s">
        <v>48</v>
      </c>
      <c r="F1954" t="s">
        <v>146</v>
      </c>
      <c r="G1954" t="s">
        <v>62</v>
      </c>
      <c r="H1954" t="s">
        <v>26</v>
      </c>
      <c r="I1954" t="s">
        <v>27</v>
      </c>
      <c r="J1954">
        <v>8.3000000000000007</v>
      </c>
      <c r="K1954">
        <v>4</v>
      </c>
      <c r="L1954" t="s">
        <v>63</v>
      </c>
      <c r="M1954">
        <v>1</v>
      </c>
      <c r="N1954">
        <v>4.7</v>
      </c>
      <c r="O1954">
        <v>450</v>
      </c>
      <c r="P1954">
        <v>3735</v>
      </c>
      <c r="Q1954" t="s">
        <v>89</v>
      </c>
      <c r="R1954">
        <v>4</v>
      </c>
      <c r="S1954" t="s">
        <v>30</v>
      </c>
      <c r="T1954" t="s">
        <v>86</v>
      </c>
      <c r="U1954" t="str">
        <f>TRIM(CLEAN(tbl_Operations[[#This Row],[Location]]))</f>
        <v>Gurugram</v>
      </c>
      <c r="V1954" t="str">
        <f>TRIM(CLEAN(tbl_Operations[[#This Row],[Channel]]))</f>
        <v>Teams</v>
      </c>
      <c r="W1954" t="str">
        <f t="shared" si="150"/>
        <v>Compliance Request</v>
      </c>
      <c r="X1954" t="str">
        <f t="shared" si="151"/>
        <v>Sales</v>
      </c>
      <c r="Y1954" t="str">
        <f t="shared" si="152"/>
        <v>SLA Breach</v>
      </c>
      <c r="Z1954" t="str">
        <f t="shared" si="153"/>
        <v>Critical Risk</v>
      </c>
      <c r="AA1954" t="str" cm="1">
        <f t="array" ref="AA1954">_xlfn.IFS(
J1954&lt;=K1954*0.5,"Excellent",
J1954&lt;=K1954,"Good",
J1954&lt;=K1954*1.5,"At Risk",
TRUE,"Critical"
)</f>
        <v>Critical</v>
      </c>
      <c r="AB1954" t="str">
        <f t="shared" si="154"/>
        <v>Reworked</v>
      </c>
    </row>
    <row r="1955" spans="1:28" x14ac:dyDescent="0.3">
      <c r="A1955" t="s">
        <v>2037</v>
      </c>
      <c r="B1955" s="1">
        <v>45820</v>
      </c>
      <c r="C1955" t="s">
        <v>54</v>
      </c>
      <c r="D1955" t="s">
        <v>55</v>
      </c>
      <c r="E1955" t="s">
        <v>48</v>
      </c>
      <c r="F1955" t="s">
        <v>61</v>
      </c>
      <c r="G1955" t="s">
        <v>5094</v>
      </c>
      <c r="H1955" t="s">
        <v>66</v>
      </c>
      <c r="I1955" t="s">
        <v>88</v>
      </c>
      <c r="J1955">
        <v>10.9</v>
      </c>
      <c r="K1955">
        <v>12</v>
      </c>
      <c r="L1955" t="s">
        <v>28</v>
      </c>
      <c r="M1955">
        <v>2</v>
      </c>
      <c r="N1955">
        <v>4.2</v>
      </c>
      <c r="O1955">
        <v>450</v>
      </c>
      <c r="P1955">
        <v>4905</v>
      </c>
      <c r="Q1955" t="s">
        <v>29</v>
      </c>
      <c r="R1955">
        <v>6</v>
      </c>
      <c r="S1955" t="s">
        <v>30</v>
      </c>
      <c r="T1955" t="s">
        <v>84</v>
      </c>
      <c r="U1955" t="str">
        <f>TRIM(CLEAN(tbl_Operations[[#This Row],[Location]]))</f>
        <v>Hyderabad</v>
      </c>
      <c r="V1955" t="str">
        <f>TRIM(CLEAN(tbl_Operations[[#This Row],[Channel]]))</f>
        <v>Unknown</v>
      </c>
      <c r="W1955" t="str">
        <f t="shared" si="150"/>
        <v>Compliance Request</v>
      </c>
      <c r="X1955" t="str">
        <f t="shared" si="151"/>
        <v>Hr</v>
      </c>
      <c r="Y1955" t="str">
        <f t="shared" si="152"/>
        <v>Within SLA</v>
      </c>
      <c r="Z1955" t="str">
        <f t="shared" si="153"/>
        <v>Normal</v>
      </c>
      <c r="AA1955" t="str" cm="1">
        <f t="array" ref="AA1955">_xlfn.IFS(
J1955&lt;=K1955*0.5,"Excellent",
J1955&lt;=K1955,"Good",
J1955&lt;=K1955*1.5,"At Risk",
TRUE,"Critical"
)</f>
        <v>Good</v>
      </c>
      <c r="AB1955" t="str">
        <f t="shared" si="154"/>
        <v>Reworked</v>
      </c>
    </row>
    <row r="1956" spans="1:28" x14ac:dyDescent="0.3">
      <c r="A1956" t="s">
        <v>2038</v>
      </c>
      <c r="B1956" s="1">
        <v>45824</v>
      </c>
      <c r="C1956" t="s">
        <v>33</v>
      </c>
      <c r="D1956" t="s">
        <v>73</v>
      </c>
      <c r="E1956" t="s">
        <v>48</v>
      </c>
      <c r="F1956" t="s">
        <v>24</v>
      </c>
      <c r="G1956" t="s">
        <v>42</v>
      </c>
      <c r="H1956" t="s">
        <v>43</v>
      </c>
      <c r="I1956" t="s">
        <v>88</v>
      </c>
      <c r="J1956">
        <v>15.5</v>
      </c>
      <c r="K1956">
        <v>24</v>
      </c>
      <c r="L1956" t="s">
        <v>28</v>
      </c>
      <c r="M1956">
        <v>3</v>
      </c>
      <c r="N1956">
        <v>3.5</v>
      </c>
      <c r="O1956">
        <v>320</v>
      </c>
      <c r="P1956">
        <v>4960</v>
      </c>
      <c r="Q1956" t="s">
        <v>29</v>
      </c>
      <c r="R1956">
        <v>6</v>
      </c>
      <c r="S1956" t="s">
        <v>30</v>
      </c>
      <c r="T1956" t="s">
        <v>31</v>
      </c>
      <c r="U1956" t="str">
        <f>TRIM(CLEAN(tbl_Operations[[#This Row],[Location]]))</f>
        <v>Chennai</v>
      </c>
      <c r="V1956" t="str">
        <f>TRIM(CLEAN(tbl_Operations[[#This Row],[Channel]]))</f>
        <v>Portal</v>
      </c>
      <c r="W1956" t="str">
        <f t="shared" si="150"/>
        <v>Compliance Request</v>
      </c>
      <c r="X1956" t="str">
        <f t="shared" si="151"/>
        <v>It</v>
      </c>
      <c r="Y1956" t="str">
        <f t="shared" si="152"/>
        <v>Within SLA</v>
      </c>
      <c r="Z1956" t="str">
        <f t="shared" si="153"/>
        <v>Normal</v>
      </c>
      <c r="AA1956" t="str" cm="1">
        <f t="array" ref="AA1956">_xlfn.IFS(
J1956&lt;=K1956*0.5,"Excellent",
J1956&lt;=K1956,"Good",
J1956&lt;=K1956*1.5,"At Risk",
TRUE,"Critical"
)</f>
        <v>Good</v>
      </c>
      <c r="AB1956" t="str">
        <f t="shared" si="154"/>
        <v>Reworked</v>
      </c>
    </row>
    <row r="1957" spans="1:28" x14ac:dyDescent="0.3">
      <c r="A1957" t="s">
        <v>2039</v>
      </c>
      <c r="B1957" s="1">
        <v>45979</v>
      </c>
      <c r="C1957" t="s">
        <v>77</v>
      </c>
      <c r="D1957" t="s">
        <v>73</v>
      </c>
      <c r="E1957" t="s">
        <v>35</v>
      </c>
      <c r="F1957" t="s">
        <v>49</v>
      </c>
      <c r="G1957" t="s">
        <v>62</v>
      </c>
      <c r="H1957" t="s">
        <v>66</v>
      </c>
      <c r="I1957" t="s">
        <v>27</v>
      </c>
      <c r="J1957">
        <v>6.8</v>
      </c>
      <c r="K1957">
        <v>48</v>
      </c>
      <c r="L1957" t="s">
        <v>28</v>
      </c>
      <c r="M1957">
        <v>0</v>
      </c>
      <c r="N1957">
        <v>5</v>
      </c>
      <c r="O1957">
        <v>450</v>
      </c>
      <c r="P1957">
        <v>3060</v>
      </c>
      <c r="Q1957" t="s">
        <v>67</v>
      </c>
      <c r="R1957">
        <v>11</v>
      </c>
      <c r="S1957" t="s">
        <v>52</v>
      </c>
      <c r="T1957" t="s">
        <v>38</v>
      </c>
      <c r="U1957" t="str">
        <f>TRIM(CLEAN(tbl_Operations[[#This Row],[Location]]))</f>
        <v>Chennai</v>
      </c>
      <c r="V1957" t="str">
        <f>TRIM(CLEAN(tbl_Operations[[#This Row],[Channel]]))</f>
        <v>Teams</v>
      </c>
      <c r="W1957" t="str">
        <f t="shared" si="150"/>
        <v>Employee Query</v>
      </c>
      <c r="X1957" t="str">
        <f t="shared" si="151"/>
        <v>Finance</v>
      </c>
      <c r="Y1957" t="str">
        <f t="shared" si="152"/>
        <v>Within SLA</v>
      </c>
      <c r="Z1957" t="str">
        <f t="shared" si="153"/>
        <v>Normal</v>
      </c>
      <c r="AA1957" t="str" cm="1">
        <f t="array" ref="AA1957">_xlfn.IFS(
J1957&lt;=K1957*0.5,"Excellent",
J1957&lt;=K1957,"Good",
J1957&lt;=K1957*1.5,"At Risk",
TRUE,"Critical"
)</f>
        <v>Excellent</v>
      </c>
      <c r="AB1957" t="str">
        <f t="shared" si="154"/>
        <v>No Rework</v>
      </c>
    </row>
    <row r="1958" spans="1:28" x14ac:dyDescent="0.3">
      <c r="A1958" t="s">
        <v>2040</v>
      </c>
      <c r="B1958" s="1">
        <v>45775</v>
      </c>
      <c r="C1958" t="s">
        <v>33</v>
      </c>
      <c r="D1958" t="s">
        <v>22</v>
      </c>
      <c r="E1958" t="s">
        <v>35</v>
      </c>
      <c r="F1958" t="s">
        <v>49</v>
      </c>
      <c r="G1958" t="s">
        <v>25</v>
      </c>
      <c r="H1958" t="s">
        <v>43</v>
      </c>
      <c r="I1958" t="s">
        <v>88</v>
      </c>
      <c r="J1958">
        <v>10.199999999999999</v>
      </c>
      <c r="K1958">
        <v>48</v>
      </c>
      <c r="L1958" t="s">
        <v>28</v>
      </c>
      <c r="M1958">
        <v>2</v>
      </c>
      <c r="N1958">
        <v>3.5</v>
      </c>
      <c r="O1958">
        <v>320</v>
      </c>
      <c r="P1958">
        <v>3264</v>
      </c>
      <c r="Q1958" t="s">
        <v>89</v>
      </c>
      <c r="R1958">
        <v>4</v>
      </c>
      <c r="S1958" t="s">
        <v>30</v>
      </c>
      <c r="T1958" t="s">
        <v>31</v>
      </c>
      <c r="U1958" t="str">
        <f>TRIM(CLEAN(tbl_Operations[[#This Row],[Location]]))</f>
        <v>Noida</v>
      </c>
      <c r="V1958" t="str">
        <f>TRIM(CLEAN(tbl_Operations[[#This Row],[Channel]]))</f>
        <v>Email</v>
      </c>
      <c r="W1958" t="str">
        <f t="shared" si="150"/>
        <v>Employee Query</v>
      </c>
      <c r="X1958" t="str">
        <f t="shared" si="151"/>
        <v>It</v>
      </c>
      <c r="Y1958" t="str">
        <f t="shared" si="152"/>
        <v>Within SLA</v>
      </c>
      <c r="Z1958" t="str">
        <f t="shared" si="153"/>
        <v>Normal</v>
      </c>
      <c r="AA1958" t="str" cm="1">
        <f t="array" ref="AA1958">_xlfn.IFS(
J1958&lt;=K1958*0.5,"Excellent",
J1958&lt;=K1958,"Good",
J1958&lt;=K1958*1.5,"At Risk",
TRUE,"Critical"
)</f>
        <v>Excellent</v>
      </c>
      <c r="AB1958" t="str">
        <f t="shared" si="154"/>
        <v>Reworked</v>
      </c>
    </row>
    <row r="1959" spans="1:28" x14ac:dyDescent="0.3">
      <c r="A1959" t="s">
        <v>2041</v>
      </c>
      <c r="B1959" s="1">
        <v>45932</v>
      </c>
      <c r="C1959" t="s">
        <v>33</v>
      </c>
      <c r="D1959" t="s">
        <v>41</v>
      </c>
      <c r="E1959" t="s">
        <v>92</v>
      </c>
      <c r="F1959" t="s">
        <v>61</v>
      </c>
      <c r="G1959" t="s">
        <v>42</v>
      </c>
      <c r="H1959" t="s">
        <v>50</v>
      </c>
      <c r="I1959" t="s">
        <v>27</v>
      </c>
      <c r="J1959">
        <v>21.4</v>
      </c>
      <c r="K1959">
        <v>12</v>
      </c>
      <c r="L1959" t="s">
        <v>63</v>
      </c>
      <c r="M1959">
        <v>0</v>
      </c>
      <c r="N1959">
        <v>4.2</v>
      </c>
      <c r="O1959">
        <v>450</v>
      </c>
      <c r="P1959">
        <v>9630</v>
      </c>
      <c r="Q1959" t="s">
        <v>51</v>
      </c>
      <c r="R1959">
        <v>10</v>
      </c>
      <c r="S1959" t="s">
        <v>52</v>
      </c>
      <c r="T1959" t="s">
        <v>84</v>
      </c>
      <c r="U1959" t="str">
        <f>TRIM(CLEAN(tbl_Operations[[#This Row],[Location]]))</f>
        <v>Bengaluru</v>
      </c>
      <c r="V1959" t="str">
        <f>TRIM(CLEAN(tbl_Operations[[#This Row],[Channel]]))</f>
        <v>Portal</v>
      </c>
      <c r="W1959" t="str">
        <f t="shared" si="150"/>
        <v>Report Request</v>
      </c>
      <c r="X1959" t="str">
        <f t="shared" si="151"/>
        <v>It</v>
      </c>
      <c r="Y1959" t="str">
        <f t="shared" si="152"/>
        <v>SLA Breach</v>
      </c>
      <c r="Z1959" t="str">
        <f t="shared" si="153"/>
        <v>Normal</v>
      </c>
      <c r="AA1959" t="str" cm="1">
        <f t="array" ref="AA1959">_xlfn.IFS(
J1959&lt;=K1959*0.5,"Excellent",
J1959&lt;=K1959,"Good",
J1959&lt;=K1959*1.5,"At Risk",
TRUE,"Critical"
)</f>
        <v>Critical</v>
      </c>
      <c r="AB1959" t="str">
        <f t="shared" si="154"/>
        <v>No Rework</v>
      </c>
    </row>
    <row r="1960" spans="1:28" x14ac:dyDescent="0.3">
      <c r="A1960" t="s">
        <v>2042</v>
      </c>
      <c r="B1960" s="1">
        <v>45901</v>
      </c>
      <c r="C1960" t="s">
        <v>21</v>
      </c>
      <c r="D1960" t="s">
        <v>41</v>
      </c>
      <c r="E1960" t="s">
        <v>70</v>
      </c>
      <c r="F1960" t="s">
        <v>24</v>
      </c>
      <c r="G1960" t="s">
        <v>62</v>
      </c>
      <c r="H1960" t="s">
        <v>75</v>
      </c>
      <c r="I1960" t="s">
        <v>27</v>
      </c>
      <c r="J1960">
        <v>3.5</v>
      </c>
      <c r="K1960">
        <v>24</v>
      </c>
      <c r="L1960" t="s">
        <v>28</v>
      </c>
      <c r="M1960">
        <v>0</v>
      </c>
      <c r="N1960">
        <v>4.5</v>
      </c>
      <c r="O1960">
        <v>400</v>
      </c>
      <c r="P1960">
        <v>1400</v>
      </c>
      <c r="Q1960" t="s">
        <v>83</v>
      </c>
      <c r="R1960">
        <v>9</v>
      </c>
      <c r="S1960" t="s">
        <v>37</v>
      </c>
      <c r="T1960" t="s">
        <v>31</v>
      </c>
      <c r="U1960" t="str">
        <f>TRIM(CLEAN(tbl_Operations[[#This Row],[Location]]))</f>
        <v>Bengaluru</v>
      </c>
      <c r="V1960" t="str">
        <f>TRIM(CLEAN(tbl_Operations[[#This Row],[Channel]]))</f>
        <v>Teams</v>
      </c>
      <c r="W1960" t="str">
        <f t="shared" si="150"/>
        <v>Data Correction</v>
      </c>
      <c r="X1960" t="str">
        <f t="shared" si="151"/>
        <v>Customer Support</v>
      </c>
      <c r="Y1960" t="str">
        <f t="shared" si="152"/>
        <v>Within SLA</v>
      </c>
      <c r="Z1960" t="str">
        <f t="shared" si="153"/>
        <v>Normal</v>
      </c>
      <c r="AA1960" t="str" cm="1">
        <f t="array" ref="AA1960">_xlfn.IFS(
J1960&lt;=K1960*0.5,"Excellent",
J1960&lt;=K1960,"Good",
J1960&lt;=K1960*1.5,"At Risk",
TRUE,"Critical"
)</f>
        <v>Excellent</v>
      </c>
      <c r="AB1960" t="str">
        <f t="shared" si="154"/>
        <v>No Rework</v>
      </c>
    </row>
    <row r="1961" spans="1:28" x14ac:dyDescent="0.3">
      <c r="A1961" t="s">
        <v>2043</v>
      </c>
      <c r="B1961" s="1">
        <v>45785</v>
      </c>
      <c r="C1961" t="s">
        <v>77</v>
      </c>
      <c r="D1961" t="s">
        <v>60</v>
      </c>
      <c r="E1961" t="s">
        <v>35</v>
      </c>
      <c r="F1961" t="s">
        <v>49</v>
      </c>
      <c r="G1961" t="s">
        <v>25</v>
      </c>
      <c r="H1961" t="s">
        <v>43</v>
      </c>
      <c r="I1961" t="s">
        <v>27</v>
      </c>
      <c r="J1961">
        <v>41</v>
      </c>
      <c r="K1961">
        <v>48</v>
      </c>
      <c r="L1961" t="s">
        <v>28</v>
      </c>
      <c r="M1961">
        <v>0</v>
      </c>
      <c r="N1961">
        <v>3.8</v>
      </c>
      <c r="O1961">
        <v>320</v>
      </c>
      <c r="P1961">
        <v>13120</v>
      </c>
      <c r="Q1961" t="s">
        <v>44</v>
      </c>
      <c r="R1961">
        <v>5</v>
      </c>
      <c r="S1961" t="s">
        <v>30</v>
      </c>
      <c r="T1961" t="s">
        <v>84</v>
      </c>
      <c r="U1961" t="str">
        <f>TRIM(CLEAN(tbl_Operations[[#This Row],[Location]]))</f>
        <v>Pune</v>
      </c>
      <c r="V1961" t="str">
        <f>TRIM(CLEAN(tbl_Operations[[#This Row],[Channel]]))</f>
        <v>Email</v>
      </c>
      <c r="W1961" t="str">
        <f t="shared" si="150"/>
        <v>Employee Query</v>
      </c>
      <c r="X1961" t="str">
        <f t="shared" si="151"/>
        <v>Finance</v>
      </c>
      <c r="Y1961" t="str">
        <f t="shared" si="152"/>
        <v>Within SLA</v>
      </c>
      <c r="Z1961" t="str">
        <f t="shared" si="153"/>
        <v>Normal</v>
      </c>
      <c r="AA1961" t="str" cm="1">
        <f t="array" ref="AA1961">_xlfn.IFS(
J1961&lt;=K1961*0.5,"Excellent",
J1961&lt;=K1961,"Good",
J1961&lt;=K1961*1.5,"At Risk",
TRUE,"Critical"
)</f>
        <v>Good</v>
      </c>
      <c r="AB1961" t="str">
        <f t="shared" si="154"/>
        <v>No Rework</v>
      </c>
    </row>
    <row r="1962" spans="1:28" x14ac:dyDescent="0.3">
      <c r="A1962" t="s">
        <v>2044</v>
      </c>
      <c r="B1962" s="1">
        <v>45855</v>
      </c>
      <c r="C1962" t="s">
        <v>54</v>
      </c>
      <c r="D1962" t="s">
        <v>60</v>
      </c>
      <c r="E1962" t="s">
        <v>35</v>
      </c>
      <c r="F1962" t="s">
        <v>24</v>
      </c>
      <c r="G1962" t="s">
        <v>25</v>
      </c>
      <c r="H1962" t="s">
        <v>26</v>
      </c>
      <c r="I1962" t="s">
        <v>27</v>
      </c>
      <c r="J1962">
        <v>6.2</v>
      </c>
      <c r="K1962">
        <v>24</v>
      </c>
      <c r="L1962" t="s">
        <v>28</v>
      </c>
      <c r="M1962">
        <v>0</v>
      </c>
      <c r="N1962">
        <v>4.5999999999999996</v>
      </c>
      <c r="O1962">
        <v>450</v>
      </c>
      <c r="P1962">
        <v>2790</v>
      </c>
      <c r="Q1962" t="s">
        <v>114</v>
      </c>
      <c r="R1962">
        <v>7</v>
      </c>
      <c r="S1962" t="s">
        <v>37</v>
      </c>
      <c r="T1962" t="s">
        <v>84</v>
      </c>
      <c r="U1962" t="str">
        <f>TRIM(CLEAN(tbl_Operations[[#This Row],[Location]]))</f>
        <v>Pune</v>
      </c>
      <c r="V1962" t="str">
        <f>TRIM(CLEAN(tbl_Operations[[#This Row],[Channel]]))</f>
        <v>Email</v>
      </c>
      <c r="W1962" t="str">
        <f t="shared" si="150"/>
        <v>Employee Query</v>
      </c>
      <c r="X1962" t="str">
        <f t="shared" si="151"/>
        <v>Hr</v>
      </c>
      <c r="Y1962" t="str">
        <f t="shared" si="152"/>
        <v>Within SLA</v>
      </c>
      <c r="Z1962" t="str">
        <f t="shared" si="153"/>
        <v>Normal</v>
      </c>
      <c r="AA1962" t="str" cm="1">
        <f t="array" ref="AA1962">_xlfn.IFS(
J1962&lt;=K1962*0.5,"Excellent",
J1962&lt;=K1962,"Good",
J1962&lt;=K1962*1.5,"At Risk",
TRUE,"Critical"
)</f>
        <v>Excellent</v>
      </c>
      <c r="AB1962" t="str">
        <f t="shared" si="154"/>
        <v>No Rework</v>
      </c>
    </row>
    <row r="1963" spans="1:28" x14ac:dyDescent="0.3">
      <c r="A1963" t="s">
        <v>2045</v>
      </c>
      <c r="B1963" s="1">
        <v>45659</v>
      </c>
      <c r="C1963" t="s">
        <v>95</v>
      </c>
      <c r="D1963" t="s">
        <v>47</v>
      </c>
      <c r="E1963" t="s">
        <v>23</v>
      </c>
      <c r="F1963" t="s">
        <v>24</v>
      </c>
      <c r="G1963" t="s">
        <v>25</v>
      </c>
      <c r="H1963" t="s">
        <v>75</v>
      </c>
      <c r="I1963" t="s">
        <v>101</v>
      </c>
      <c r="J1963">
        <v>2.8</v>
      </c>
      <c r="K1963">
        <v>24</v>
      </c>
      <c r="L1963" t="s">
        <v>28</v>
      </c>
      <c r="M1963">
        <v>2</v>
      </c>
      <c r="N1963">
        <v>4.5999999999999996</v>
      </c>
      <c r="O1963">
        <v>320</v>
      </c>
      <c r="P1963">
        <v>896</v>
      </c>
      <c r="Q1963" t="s">
        <v>64</v>
      </c>
      <c r="R1963">
        <v>1</v>
      </c>
      <c r="S1963" t="s">
        <v>58</v>
      </c>
      <c r="T1963" t="s">
        <v>84</v>
      </c>
      <c r="U1963" t="str">
        <f>TRIM(CLEAN(tbl_Operations[[#This Row],[Location]]))</f>
        <v>Gurugram</v>
      </c>
      <c r="V1963" t="str">
        <f>TRIM(CLEAN(tbl_Operations[[#This Row],[Channel]]))</f>
        <v>Email</v>
      </c>
      <c r="W1963" t="str">
        <f t="shared" si="150"/>
        <v>Invoice Query</v>
      </c>
      <c r="X1963" t="str">
        <f t="shared" si="151"/>
        <v>Sales</v>
      </c>
      <c r="Y1963" t="str">
        <f t="shared" si="152"/>
        <v>Within SLA</v>
      </c>
      <c r="Z1963" t="str">
        <f t="shared" si="153"/>
        <v>Normal</v>
      </c>
      <c r="AA1963" t="str" cm="1">
        <f t="array" ref="AA1963">_xlfn.IFS(
J1963&lt;=K1963*0.5,"Excellent",
J1963&lt;=K1963,"Good",
J1963&lt;=K1963*1.5,"At Risk",
TRUE,"Critical"
)</f>
        <v>Excellent</v>
      </c>
      <c r="AB1963" t="str">
        <f t="shared" si="154"/>
        <v>Reworked</v>
      </c>
    </row>
    <row r="1964" spans="1:28" x14ac:dyDescent="0.3">
      <c r="A1964" t="s">
        <v>2046</v>
      </c>
      <c r="B1964" s="1">
        <v>45971</v>
      </c>
      <c r="C1964" t="s">
        <v>91</v>
      </c>
      <c r="D1964" t="s">
        <v>60</v>
      </c>
      <c r="E1964" t="s">
        <v>70</v>
      </c>
      <c r="F1964" t="s">
        <v>24</v>
      </c>
      <c r="G1964" t="s">
        <v>42</v>
      </c>
      <c r="H1964" t="s">
        <v>50</v>
      </c>
      <c r="I1964" t="s">
        <v>88</v>
      </c>
      <c r="J1964">
        <v>4.5999999999999996</v>
      </c>
      <c r="K1964">
        <v>24</v>
      </c>
      <c r="L1964" t="s">
        <v>28</v>
      </c>
      <c r="M1964">
        <v>2</v>
      </c>
      <c r="N1964">
        <v>4.0999999999999996</v>
      </c>
      <c r="O1964">
        <v>350</v>
      </c>
      <c r="P1964">
        <v>1610</v>
      </c>
      <c r="Q1964" t="s">
        <v>67</v>
      </c>
      <c r="R1964">
        <v>11</v>
      </c>
      <c r="S1964" t="s">
        <v>52</v>
      </c>
      <c r="T1964" t="s">
        <v>31</v>
      </c>
      <c r="U1964" t="str">
        <f>TRIM(CLEAN(tbl_Operations[[#This Row],[Location]]))</f>
        <v>Pune</v>
      </c>
      <c r="V1964" t="str">
        <f>TRIM(CLEAN(tbl_Operations[[#This Row],[Channel]]))</f>
        <v>Portal</v>
      </c>
      <c r="W1964" t="str">
        <f t="shared" si="150"/>
        <v>Data Correction</v>
      </c>
      <c r="X1964" t="str">
        <f t="shared" si="151"/>
        <v>Operations</v>
      </c>
      <c r="Y1964" t="str">
        <f t="shared" si="152"/>
        <v>Within SLA</v>
      </c>
      <c r="Z1964" t="str">
        <f t="shared" si="153"/>
        <v>Normal</v>
      </c>
      <c r="AA1964" t="str" cm="1">
        <f t="array" ref="AA1964">_xlfn.IFS(
J1964&lt;=K1964*0.5,"Excellent",
J1964&lt;=K1964,"Good",
J1964&lt;=K1964*1.5,"At Risk",
TRUE,"Critical"
)</f>
        <v>Excellent</v>
      </c>
      <c r="AB1964" t="str">
        <f t="shared" si="154"/>
        <v>Reworked</v>
      </c>
    </row>
    <row r="1965" spans="1:28" x14ac:dyDescent="0.3">
      <c r="A1965" t="s">
        <v>2047</v>
      </c>
      <c r="B1965" s="1">
        <v>45784</v>
      </c>
      <c r="C1965" t="s">
        <v>40</v>
      </c>
      <c r="D1965" t="s">
        <v>55</v>
      </c>
      <c r="E1965" t="s">
        <v>23</v>
      </c>
      <c r="F1965" t="s">
        <v>24</v>
      </c>
      <c r="G1965" t="s">
        <v>25</v>
      </c>
      <c r="H1965" t="s">
        <v>75</v>
      </c>
      <c r="I1965" t="s">
        <v>27</v>
      </c>
      <c r="J1965">
        <v>12.3</v>
      </c>
      <c r="K1965">
        <v>24</v>
      </c>
      <c r="L1965" t="s">
        <v>28</v>
      </c>
      <c r="M1965">
        <v>0</v>
      </c>
      <c r="N1965">
        <v>4.9000000000000004</v>
      </c>
      <c r="O1965">
        <v>350</v>
      </c>
      <c r="P1965">
        <v>4305</v>
      </c>
      <c r="Q1965" t="s">
        <v>44</v>
      </c>
      <c r="R1965">
        <v>5</v>
      </c>
      <c r="S1965" t="s">
        <v>30</v>
      </c>
      <c r="T1965" t="s">
        <v>86</v>
      </c>
      <c r="U1965" t="str">
        <f>TRIM(CLEAN(tbl_Operations[[#This Row],[Location]]))</f>
        <v>Hyderabad</v>
      </c>
      <c r="V1965" t="str">
        <f>TRIM(CLEAN(tbl_Operations[[#This Row],[Channel]]))</f>
        <v>Email</v>
      </c>
      <c r="W1965" t="str">
        <f t="shared" si="150"/>
        <v>Invoice Query</v>
      </c>
      <c r="X1965" t="str">
        <f t="shared" si="151"/>
        <v>Procurement</v>
      </c>
      <c r="Y1965" t="str">
        <f t="shared" si="152"/>
        <v>Within SLA</v>
      </c>
      <c r="Z1965" t="str">
        <f t="shared" si="153"/>
        <v>Normal</v>
      </c>
      <c r="AA1965" t="str" cm="1">
        <f t="array" ref="AA1965">_xlfn.IFS(
J1965&lt;=K1965*0.5,"Excellent",
J1965&lt;=K1965,"Good",
J1965&lt;=K1965*1.5,"At Risk",
TRUE,"Critical"
)</f>
        <v>Good</v>
      </c>
      <c r="AB1965" t="str">
        <f t="shared" si="154"/>
        <v>No Rework</v>
      </c>
    </row>
    <row r="1966" spans="1:28" x14ac:dyDescent="0.3">
      <c r="A1966" t="s">
        <v>2048</v>
      </c>
      <c r="B1966" s="1">
        <v>45981</v>
      </c>
      <c r="C1966" t="s">
        <v>54</v>
      </c>
      <c r="D1966" t="s">
        <v>73</v>
      </c>
      <c r="E1966" t="s">
        <v>35</v>
      </c>
      <c r="F1966" t="s">
        <v>24</v>
      </c>
      <c r="G1966" t="s">
        <v>25</v>
      </c>
      <c r="H1966" t="s">
        <v>50</v>
      </c>
      <c r="I1966" t="s">
        <v>27</v>
      </c>
      <c r="J1966">
        <v>14.3</v>
      </c>
      <c r="K1966">
        <v>24</v>
      </c>
      <c r="L1966" t="s">
        <v>28</v>
      </c>
      <c r="M1966">
        <v>0</v>
      </c>
      <c r="N1966">
        <v>4.5</v>
      </c>
      <c r="O1966">
        <v>320</v>
      </c>
      <c r="P1966">
        <v>4576</v>
      </c>
      <c r="Q1966" t="s">
        <v>67</v>
      </c>
      <c r="R1966">
        <v>11</v>
      </c>
      <c r="S1966" t="s">
        <v>52</v>
      </c>
      <c r="T1966" t="s">
        <v>84</v>
      </c>
      <c r="U1966" t="str">
        <f>TRIM(CLEAN(tbl_Operations[[#This Row],[Location]]))</f>
        <v>Chennai</v>
      </c>
      <c r="V1966" t="str">
        <f>TRIM(CLEAN(tbl_Operations[[#This Row],[Channel]]))</f>
        <v>Email</v>
      </c>
      <c r="W1966" t="str">
        <f t="shared" si="150"/>
        <v>Employee Query</v>
      </c>
      <c r="X1966" t="str">
        <f t="shared" si="151"/>
        <v>Hr</v>
      </c>
      <c r="Y1966" t="str">
        <f t="shared" si="152"/>
        <v>Within SLA</v>
      </c>
      <c r="Z1966" t="str">
        <f t="shared" si="153"/>
        <v>Normal</v>
      </c>
      <c r="AA1966" t="str" cm="1">
        <f t="array" ref="AA1966">_xlfn.IFS(
J1966&lt;=K1966*0.5,"Excellent",
J1966&lt;=K1966,"Good",
J1966&lt;=K1966*1.5,"At Risk",
TRUE,"Critical"
)</f>
        <v>Good</v>
      </c>
      <c r="AB1966" t="str">
        <f t="shared" si="154"/>
        <v>No Rework</v>
      </c>
    </row>
    <row r="1967" spans="1:28" x14ac:dyDescent="0.3">
      <c r="A1967" t="s">
        <v>2049</v>
      </c>
      <c r="B1967" s="1">
        <v>45761</v>
      </c>
      <c r="C1967" t="s">
        <v>54</v>
      </c>
      <c r="D1967" t="s">
        <v>73</v>
      </c>
      <c r="E1967" t="s">
        <v>92</v>
      </c>
      <c r="F1967" t="s">
        <v>49</v>
      </c>
      <c r="G1967" t="s">
        <v>42</v>
      </c>
      <c r="H1967" t="s">
        <v>75</v>
      </c>
      <c r="I1967" t="s">
        <v>27</v>
      </c>
      <c r="J1967">
        <v>11.6</v>
      </c>
      <c r="K1967">
        <v>48</v>
      </c>
      <c r="L1967" t="s">
        <v>28</v>
      </c>
      <c r="M1967">
        <v>0</v>
      </c>
      <c r="N1967">
        <v>4.5</v>
      </c>
      <c r="O1967">
        <v>350</v>
      </c>
      <c r="P1967">
        <v>4060</v>
      </c>
      <c r="Q1967" t="s">
        <v>89</v>
      </c>
      <c r="R1967">
        <v>4</v>
      </c>
      <c r="S1967" t="s">
        <v>30</v>
      </c>
      <c r="T1967" t="s">
        <v>31</v>
      </c>
      <c r="U1967" t="str">
        <f>TRIM(CLEAN(tbl_Operations[[#This Row],[Location]]))</f>
        <v>Chennai</v>
      </c>
      <c r="V1967" t="str">
        <f>TRIM(CLEAN(tbl_Operations[[#This Row],[Channel]]))</f>
        <v>Portal</v>
      </c>
      <c r="W1967" t="str">
        <f t="shared" si="150"/>
        <v>Report Request</v>
      </c>
      <c r="X1967" t="str">
        <f t="shared" si="151"/>
        <v>Hr</v>
      </c>
      <c r="Y1967" t="str">
        <f t="shared" si="152"/>
        <v>Within SLA</v>
      </c>
      <c r="Z1967" t="str">
        <f t="shared" si="153"/>
        <v>Normal</v>
      </c>
      <c r="AA1967" t="str" cm="1">
        <f t="array" ref="AA1967">_xlfn.IFS(
J1967&lt;=K1967*0.5,"Excellent",
J1967&lt;=K1967,"Good",
J1967&lt;=K1967*1.5,"At Risk",
TRUE,"Critical"
)</f>
        <v>Excellent</v>
      </c>
      <c r="AB1967" t="str">
        <f t="shared" si="154"/>
        <v>No Rework</v>
      </c>
    </row>
    <row r="1968" spans="1:28" x14ac:dyDescent="0.3">
      <c r="A1968" t="s">
        <v>2050</v>
      </c>
      <c r="B1968" s="1">
        <v>45841</v>
      </c>
      <c r="C1968" t="s">
        <v>54</v>
      </c>
      <c r="D1968" t="s">
        <v>41</v>
      </c>
      <c r="E1968" t="s">
        <v>23</v>
      </c>
      <c r="F1968" t="s">
        <v>49</v>
      </c>
      <c r="G1968" t="s">
        <v>81</v>
      </c>
      <c r="H1968" t="s">
        <v>66</v>
      </c>
      <c r="I1968" t="s">
        <v>27</v>
      </c>
      <c r="J1968">
        <v>2.2999999999999998</v>
      </c>
      <c r="K1968">
        <v>48</v>
      </c>
      <c r="L1968" t="s">
        <v>28</v>
      </c>
      <c r="M1968">
        <v>0</v>
      </c>
      <c r="N1968">
        <v>4.8</v>
      </c>
      <c r="O1968">
        <v>320</v>
      </c>
      <c r="P1968">
        <v>736</v>
      </c>
      <c r="Q1968" t="s">
        <v>114</v>
      </c>
      <c r="R1968">
        <v>7</v>
      </c>
      <c r="S1968" t="s">
        <v>37</v>
      </c>
      <c r="T1968" t="s">
        <v>84</v>
      </c>
      <c r="U1968" t="str">
        <f>TRIM(CLEAN(tbl_Operations[[#This Row],[Location]]))</f>
        <v>Bengaluru</v>
      </c>
      <c r="V1968" t="str">
        <f>TRIM(CLEAN(tbl_Operations[[#This Row],[Channel]]))</f>
        <v>Phone</v>
      </c>
      <c r="W1968" t="str">
        <f t="shared" si="150"/>
        <v>Invoice Query</v>
      </c>
      <c r="X1968" t="str">
        <f t="shared" si="151"/>
        <v>Hr</v>
      </c>
      <c r="Y1968" t="str">
        <f t="shared" si="152"/>
        <v>Within SLA</v>
      </c>
      <c r="Z1968" t="str">
        <f t="shared" si="153"/>
        <v>Normal</v>
      </c>
      <c r="AA1968" t="str" cm="1">
        <f t="array" ref="AA1968">_xlfn.IFS(
J1968&lt;=K1968*0.5,"Excellent",
J1968&lt;=K1968,"Good",
J1968&lt;=K1968*1.5,"At Risk",
TRUE,"Critical"
)</f>
        <v>Excellent</v>
      </c>
      <c r="AB1968" t="str">
        <f t="shared" si="154"/>
        <v>No Rework</v>
      </c>
    </row>
    <row r="1969" spans="1:28" x14ac:dyDescent="0.3">
      <c r="A1969" t="s">
        <v>2051</v>
      </c>
      <c r="B1969" s="1">
        <v>45720</v>
      </c>
      <c r="C1969" t="s">
        <v>21</v>
      </c>
      <c r="D1969" t="s">
        <v>55</v>
      </c>
      <c r="E1969" t="s">
        <v>92</v>
      </c>
      <c r="F1969" t="s">
        <v>24</v>
      </c>
      <c r="G1969" t="s">
        <v>42</v>
      </c>
      <c r="H1969" t="s">
        <v>50</v>
      </c>
      <c r="I1969" t="s">
        <v>27</v>
      </c>
      <c r="J1969">
        <v>17.8</v>
      </c>
      <c r="K1969">
        <v>24</v>
      </c>
      <c r="L1969" t="s">
        <v>28</v>
      </c>
      <c r="M1969">
        <v>1</v>
      </c>
      <c r="N1969">
        <v>4.4000000000000004</v>
      </c>
      <c r="O1969">
        <v>400</v>
      </c>
      <c r="P1969">
        <v>7120</v>
      </c>
      <c r="Q1969" t="s">
        <v>79</v>
      </c>
      <c r="R1969">
        <v>3</v>
      </c>
      <c r="S1969" t="s">
        <v>58</v>
      </c>
      <c r="T1969" t="s">
        <v>38</v>
      </c>
      <c r="U1969" t="str">
        <f>TRIM(CLEAN(tbl_Operations[[#This Row],[Location]]))</f>
        <v>Hyderabad</v>
      </c>
      <c r="V1969" t="str">
        <f>TRIM(CLEAN(tbl_Operations[[#This Row],[Channel]]))</f>
        <v>Portal</v>
      </c>
      <c r="W1969" t="str">
        <f t="shared" si="150"/>
        <v>Report Request</v>
      </c>
      <c r="X1969" t="str">
        <f t="shared" si="151"/>
        <v>Customer Support</v>
      </c>
      <c r="Y1969" t="str">
        <f t="shared" si="152"/>
        <v>Within SLA</v>
      </c>
      <c r="Z1969" t="str">
        <f t="shared" si="153"/>
        <v>Normal</v>
      </c>
      <c r="AA1969" t="str" cm="1">
        <f t="array" ref="AA1969">_xlfn.IFS(
J1969&lt;=K1969*0.5,"Excellent",
J1969&lt;=K1969,"Good",
J1969&lt;=K1969*1.5,"At Risk",
TRUE,"Critical"
)</f>
        <v>Good</v>
      </c>
      <c r="AB1969" t="str">
        <f t="shared" si="154"/>
        <v>Reworked</v>
      </c>
    </row>
    <row r="1970" spans="1:28" x14ac:dyDescent="0.3">
      <c r="A1970" t="s">
        <v>2052</v>
      </c>
      <c r="B1970" s="1">
        <v>45665</v>
      </c>
      <c r="C1970" t="s">
        <v>54</v>
      </c>
      <c r="D1970" t="s">
        <v>60</v>
      </c>
      <c r="E1970" t="s">
        <v>48</v>
      </c>
      <c r="F1970" t="s">
        <v>146</v>
      </c>
      <c r="G1970" t="s">
        <v>81</v>
      </c>
      <c r="H1970" t="s">
        <v>26</v>
      </c>
      <c r="I1970" t="s">
        <v>27</v>
      </c>
      <c r="J1970">
        <v>9.6</v>
      </c>
      <c r="K1970">
        <v>4</v>
      </c>
      <c r="L1970" t="s">
        <v>63</v>
      </c>
      <c r="M1970">
        <v>0</v>
      </c>
      <c r="N1970">
        <v>4.5</v>
      </c>
      <c r="O1970">
        <v>400</v>
      </c>
      <c r="P1970">
        <v>3840</v>
      </c>
      <c r="Q1970" t="s">
        <v>64</v>
      </c>
      <c r="R1970">
        <v>1</v>
      </c>
      <c r="S1970" t="s">
        <v>58</v>
      </c>
      <c r="T1970" t="s">
        <v>86</v>
      </c>
      <c r="U1970" t="str">
        <f>TRIM(CLEAN(tbl_Operations[[#This Row],[Location]]))</f>
        <v>Pune</v>
      </c>
      <c r="V1970" t="str">
        <f>TRIM(CLEAN(tbl_Operations[[#This Row],[Channel]]))</f>
        <v>Phone</v>
      </c>
      <c r="W1970" t="str">
        <f t="shared" si="150"/>
        <v>Compliance Request</v>
      </c>
      <c r="X1970" t="str">
        <f t="shared" si="151"/>
        <v>Hr</v>
      </c>
      <c r="Y1970" t="str">
        <f t="shared" si="152"/>
        <v>SLA Breach</v>
      </c>
      <c r="Z1970" t="str">
        <f t="shared" si="153"/>
        <v>Normal</v>
      </c>
      <c r="AA1970" t="str" cm="1">
        <f t="array" ref="AA1970">_xlfn.IFS(
J1970&lt;=K1970*0.5,"Excellent",
J1970&lt;=K1970,"Good",
J1970&lt;=K1970*1.5,"At Risk",
TRUE,"Critical"
)</f>
        <v>Critical</v>
      </c>
      <c r="AB1970" t="str">
        <f t="shared" si="154"/>
        <v>No Rework</v>
      </c>
    </row>
    <row r="1971" spans="1:28" x14ac:dyDescent="0.3">
      <c r="A1971" t="s">
        <v>2053</v>
      </c>
      <c r="B1971" s="1">
        <v>45915</v>
      </c>
      <c r="C1971" t="s">
        <v>95</v>
      </c>
      <c r="D1971" t="s">
        <v>73</v>
      </c>
      <c r="E1971" t="s">
        <v>74</v>
      </c>
      <c r="F1971" t="s">
        <v>146</v>
      </c>
      <c r="G1971" t="s">
        <v>81</v>
      </c>
      <c r="H1971" t="s">
        <v>50</v>
      </c>
      <c r="I1971" t="s">
        <v>27</v>
      </c>
      <c r="J1971">
        <v>2</v>
      </c>
      <c r="K1971">
        <v>4</v>
      </c>
      <c r="L1971" t="s">
        <v>28</v>
      </c>
      <c r="M1971">
        <v>0</v>
      </c>
      <c r="N1971">
        <v>4.4000000000000004</v>
      </c>
      <c r="O1971">
        <v>320</v>
      </c>
      <c r="P1971">
        <v>640</v>
      </c>
      <c r="Q1971" t="s">
        <v>83</v>
      </c>
      <c r="R1971">
        <v>9</v>
      </c>
      <c r="S1971" t="s">
        <v>37</v>
      </c>
      <c r="T1971" t="s">
        <v>31</v>
      </c>
      <c r="U1971" t="str">
        <f>TRIM(CLEAN(tbl_Operations[[#This Row],[Location]]))</f>
        <v>Chennai</v>
      </c>
      <c r="V1971" t="str">
        <f>TRIM(CLEAN(tbl_Operations[[#This Row],[Channel]]))</f>
        <v>Phone</v>
      </c>
      <c r="W1971" t="str">
        <f t="shared" si="150"/>
        <v>System Issue</v>
      </c>
      <c r="X1971" t="str">
        <f t="shared" si="151"/>
        <v>Sales</v>
      </c>
      <c r="Y1971" t="str">
        <f t="shared" si="152"/>
        <v>Within SLA</v>
      </c>
      <c r="Z1971" t="str">
        <f t="shared" si="153"/>
        <v>Critical Risk</v>
      </c>
      <c r="AA1971" t="str" cm="1">
        <f t="array" ref="AA1971">_xlfn.IFS(
J1971&lt;=K1971*0.5,"Excellent",
J1971&lt;=K1971,"Good",
J1971&lt;=K1971*1.5,"At Risk",
TRUE,"Critical"
)</f>
        <v>Excellent</v>
      </c>
      <c r="AB1971" t="str">
        <f t="shared" si="154"/>
        <v>No Rework</v>
      </c>
    </row>
    <row r="1972" spans="1:28" x14ac:dyDescent="0.3">
      <c r="A1972" t="s">
        <v>2054</v>
      </c>
      <c r="B1972" s="1">
        <v>45703</v>
      </c>
      <c r="C1972" t="s">
        <v>91</v>
      </c>
      <c r="D1972" t="s">
        <v>73</v>
      </c>
      <c r="E1972" t="s">
        <v>35</v>
      </c>
      <c r="F1972" t="s">
        <v>24</v>
      </c>
      <c r="G1972" t="s">
        <v>25</v>
      </c>
      <c r="H1972" t="s">
        <v>50</v>
      </c>
      <c r="I1972" t="s">
        <v>27</v>
      </c>
      <c r="J1972">
        <v>5.8</v>
      </c>
      <c r="K1972">
        <v>24</v>
      </c>
      <c r="L1972" t="s">
        <v>28</v>
      </c>
      <c r="M1972">
        <v>0</v>
      </c>
      <c r="N1972">
        <v>5</v>
      </c>
      <c r="O1972">
        <v>450</v>
      </c>
      <c r="P1972">
        <v>2610</v>
      </c>
      <c r="Q1972" t="s">
        <v>57</v>
      </c>
      <c r="R1972">
        <v>2</v>
      </c>
      <c r="S1972" t="s">
        <v>58</v>
      </c>
      <c r="T1972" t="s">
        <v>68</v>
      </c>
      <c r="U1972" t="str">
        <f>TRIM(CLEAN(tbl_Operations[[#This Row],[Location]]))</f>
        <v>Chennai</v>
      </c>
      <c r="V1972" t="str">
        <f>TRIM(CLEAN(tbl_Operations[[#This Row],[Channel]]))</f>
        <v>Email</v>
      </c>
      <c r="W1972" t="str">
        <f t="shared" si="150"/>
        <v>Employee Query</v>
      </c>
      <c r="X1972" t="str">
        <f t="shared" si="151"/>
        <v>Operations</v>
      </c>
      <c r="Y1972" t="str">
        <f t="shared" si="152"/>
        <v>Within SLA</v>
      </c>
      <c r="Z1972" t="str">
        <f t="shared" si="153"/>
        <v>Normal</v>
      </c>
      <c r="AA1972" t="str" cm="1">
        <f t="array" ref="AA1972">_xlfn.IFS(
J1972&lt;=K1972*0.5,"Excellent",
J1972&lt;=K1972,"Good",
J1972&lt;=K1972*1.5,"At Risk",
TRUE,"Critical"
)</f>
        <v>Excellent</v>
      </c>
      <c r="AB1972" t="str">
        <f t="shared" si="154"/>
        <v>No Rework</v>
      </c>
    </row>
    <row r="1973" spans="1:28" x14ac:dyDescent="0.3">
      <c r="A1973" t="s">
        <v>2055</v>
      </c>
      <c r="B1973" s="1">
        <v>45770</v>
      </c>
      <c r="C1973" t="s">
        <v>77</v>
      </c>
      <c r="D1973" t="s">
        <v>41</v>
      </c>
      <c r="E1973" t="s">
        <v>78</v>
      </c>
      <c r="F1973" t="s">
        <v>24</v>
      </c>
      <c r="G1973" t="s">
        <v>42</v>
      </c>
      <c r="H1973" t="s">
        <v>66</v>
      </c>
      <c r="I1973" t="s">
        <v>27</v>
      </c>
      <c r="J1973">
        <v>17.7</v>
      </c>
      <c r="K1973">
        <v>24</v>
      </c>
      <c r="L1973" t="s">
        <v>28</v>
      </c>
      <c r="M1973">
        <v>0</v>
      </c>
      <c r="N1973">
        <v>4.4000000000000004</v>
      </c>
      <c r="O1973">
        <v>400</v>
      </c>
      <c r="P1973">
        <v>7080</v>
      </c>
      <c r="Q1973" t="s">
        <v>89</v>
      </c>
      <c r="R1973">
        <v>4</v>
      </c>
      <c r="S1973" t="s">
        <v>30</v>
      </c>
      <c r="T1973" t="s">
        <v>86</v>
      </c>
      <c r="U1973" t="str">
        <f>TRIM(CLEAN(tbl_Operations[[#This Row],[Location]]))</f>
        <v>Bengaluru</v>
      </c>
      <c r="V1973" t="str">
        <f>TRIM(CLEAN(tbl_Operations[[#This Row],[Channel]]))</f>
        <v>Portal</v>
      </c>
      <c r="W1973" t="str">
        <f t="shared" si="150"/>
        <v>Access Request</v>
      </c>
      <c r="X1973" t="str">
        <f t="shared" si="151"/>
        <v>Finance</v>
      </c>
      <c r="Y1973" t="str">
        <f t="shared" si="152"/>
        <v>Within SLA</v>
      </c>
      <c r="Z1973" t="str">
        <f t="shared" si="153"/>
        <v>Normal</v>
      </c>
      <c r="AA1973" t="str" cm="1">
        <f t="array" ref="AA1973">_xlfn.IFS(
J1973&lt;=K1973*0.5,"Excellent",
J1973&lt;=K1973,"Good",
J1973&lt;=K1973*1.5,"At Risk",
TRUE,"Critical"
)</f>
        <v>Good</v>
      </c>
      <c r="AB1973" t="str">
        <f t="shared" si="154"/>
        <v>No Rework</v>
      </c>
    </row>
    <row r="1974" spans="1:28" x14ac:dyDescent="0.3">
      <c r="A1974" t="s">
        <v>2056</v>
      </c>
      <c r="B1974" s="1">
        <v>46008</v>
      </c>
      <c r="C1974" t="s">
        <v>40</v>
      </c>
      <c r="D1974" t="s">
        <v>47</v>
      </c>
      <c r="E1974" t="s">
        <v>48</v>
      </c>
      <c r="F1974" t="s">
        <v>146</v>
      </c>
      <c r="G1974" t="s">
        <v>25</v>
      </c>
      <c r="H1974" t="s">
        <v>43</v>
      </c>
      <c r="I1974" t="s">
        <v>27</v>
      </c>
      <c r="J1974">
        <v>1.6</v>
      </c>
      <c r="K1974">
        <v>4</v>
      </c>
      <c r="L1974" t="s">
        <v>28</v>
      </c>
      <c r="M1974">
        <v>0</v>
      </c>
      <c r="N1974">
        <v>5</v>
      </c>
      <c r="O1974">
        <v>280</v>
      </c>
      <c r="P1974">
        <v>448</v>
      </c>
      <c r="Q1974" t="s">
        <v>71</v>
      </c>
      <c r="R1974">
        <v>12</v>
      </c>
      <c r="S1974" t="s">
        <v>52</v>
      </c>
      <c r="T1974" t="s">
        <v>86</v>
      </c>
      <c r="U1974" t="str">
        <f>TRIM(CLEAN(tbl_Operations[[#This Row],[Location]]))</f>
        <v>Gurugram</v>
      </c>
      <c r="V1974" t="str">
        <f>TRIM(CLEAN(tbl_Operations[[#This Row],[Channel]]))</f>
        <v>Email</v>
      </c>
      <c r="W1974" t="str">
        <f t="shared" si="150"/>
        <v>Compliance Request</v>
      </c>
      <c r="X1974" t="str">
        <f t="shared" si="151"/>
        <v>Procurement</v>
      </c>
      <c r="Y1974" t="str">
        <f t="shared" si="152"/>
        <v>Within SLA</v>
      </c>
      <c r="Z1974" t="str">
        <f t="shared" si="153"/>
        <v>Normal</v>
      </c>
      <c r="AA1974" t="str" cm="1">
        <f t="array" ref="AA1974">_xlfn.IFS(
J1974&lt;=K1974*0.5,"Excellent",
J1974&lt;=K1974,"Good",
J1974&lt;=K1974*1.5,"At Risk",
TRUE,"Critical"
)</f>
        <v>Excellent</v>
      </c>
      <c r="AB1974" t="str">
        <f t="shared" si="154"/>
        <v>No Rework</v>
      </c>
    </row>
    <row r="1975" spans="1:28" x14ac:dyDescent="0.3">
      <c r="A1975" t="s">
        <v>2057</v>
      </c>
      <c r="B1975" s="1">
        <v>45686</v>
      </c>
      <c r="C1975" t="s">
        <v>21</v>
      </c>
      <c r="D1975" t="s">
        <v>34</v>
      </c>
      <c r="E1975" t="s">
        <v>56</v>
      </c>
      <c r="F1975" t="s">
        <v>49</v>
      </c>
      <c r="G1975" t="s">
        <v>42</v>
      </c>
      <c r="H1975" t="s">
        <v>26</v>
      </c>
      <c r="I1975" t="s">
        <v>27</v>
      </c>
      <c r="J1975">
        <v>15.9</v>
      </c>
      <c r="K1975">
        <v>48</v>
      </c>
      <c r="L1975" t="s">
        <v>28</v>
      </c>
      <c r="M1975">
        <v>0</v>
      </c>
      <c r="N1975">
        <v>4.3</v>
      </c>
      <c r="O1975">
        <v>350</v>
      </c>
      <c r="P1975">
        <v>5565</v>
      </c>
      <c r="Q1975" t="s">
        <v>64</v>
      </c>
      <c r="R1975">
        <v>1</v>
      </c>
      <c r="S1975" t="s">
        <v>58</v>
      </c>
      <c r="T1975" t="s">
        <v>86</v>
      </c>
      <c r="U1975" t="str">
        <f>TRIM(CLEAN(tbl_Operations[[#This Row],[Location]]))</f>
        <v>Mumbai</v>
      </c>
      <c r="V1975" t="str">
        <f>TRIM(CLEAN(tbl_Operations[[#This Row],[Channel]]))</f>
        <v>Portal</v>
      </c>
      <c r="W1975" t="str">
        <f t="shared" si="150"/>
        <v>Vendor Query</v>
      </c>
      <c r="X1975" t="str">
        <f t="shared" si="151"/>
        <v>Customer Support</v>
      </c>
      <c r="Y1975" t="str">
        <f t="shared" si="152"/>
        <v>Within SLA</v>
      </c>
      <c r="Z1975" t="str">
        <f t="shared" si="153"/>
        <v>Normal</v>
      </c>
      <c r="AA1975" t="str" cm="1">
        <f t="array" ref="AA1975">_xlfn.IFS(
J1975&lt;=K1975*0.5,"Excellent",
J1975&lt;=K1975,"Good",
J1975&lt;=K1975*1.5,"At Risk",
TRUE,"Critical"
)</f>
        <v>Excellent</v>
      </c>
      <c r="AB1975" t="str">
        <f t="shared" si="154"/>
        <v>No Rework</v>
      </c>
    </row>
    <row r="1976" spans="1:28" x14ac:dyDescent="0.3">
      <c r="A1976" t="s">
        <v>2058</v>
      </c>
      <c r="B1976" s="1">
        <v>45764</v>
      </c>
      <c r="C1976" t="s">
        <v>91</v>
      </c>
      <c r="D1976" t="s">
        <v>73</v>
      </c>
      <c r="E1976" t="s">
        <v>92</v>
      </c>
      <c r="F1976" t="s">
        <v>49</v>
      </c>
      <c r="G1976" t="s">
        <v>25</v>
      </c>
      <c r="H1976" t="s">
        <v>75</v>
      </c>
      <c r="I1976" t="s">
        <v>88</v>
      </c>
      <c r="J1976">
        <v>4.2</v>
      </c>
      <c r="K1976">
        <v>48</v>
      </c>
      <c r="L1976" t="s">
        <v>28</v>
      </c>
      <c r="M1976">
        <v>3</v>
      </c>
      <c r="N1976">
        <v>3.6</v>
      </c>
      <c r="O1976">
        <v>320</v>
      </c>
      <c r="P1976">
        <v>1344</v>
      </c>
      <c r="Q1976" t="s">
        <v>89</v>
      </c>
      <c r="R1976">
        <v>4</v>
      </c>
      <c r="S1976" t="s">
        <v>30</v>
      </c>
      <c r="T1976" t="s">
        <v>84</v>
      </c>
      <c r="U1976" t="str">
        <f>TRIM(CLEAN(tbl_Operations[[#This Row],[Location]]))</f>
        <v>Chennai</v>
      </c>
      <c r="V1976" t="str">
        <f>TRIM(CLEAN(tbl_Operations[[#This Row],[Channel]]))</f>
        <v>Email</v>
      </c>
      <c r="W1976" t="str">
        <f t="shared" si="150"/>
        <v>Report Request</v>
      </c>
      <c r="X1976" t="str">
        <f t="shared" si="151"/>
        <v>Operations</v>
      </c>
      <c r="Y1976" t="str">
        <f t="shared" si="152"/>
        <v>Within SLA</v>
      </c>
      <c r="Z1976" t="str">
        <f t="shared" si="153"/>
        <v>Normal</v>
      </c>
      <c r="AA1976" t="str" cm="1">
        <f t="array" ref="AA1976">_xlfn.IFS(
J1976&lt;=K1976*0.5,"Excellent",
J1976&lt;=K1976,"Good",
J1976&lt;=K1976*1.5,"At Risk",
TRUE,"Critical"
)</f>
        <v>Excellent</v>
      </c>
      <c r="AB1976" t="str">
        <f t="shared" si="154"/>
        <v>Reworked</v>
      </c>
    </row>
    <row r="1977" spans="1:28" x14ac:dyDescent="0.3">
      <c r="A1977" t="s">
        <v>2059</v>
      </c>
      <c r="B1977" s="1">
        <v>45680</v>
      </c>
      <c r="C1977" t="s">
        <v>91</v>
      </c>
      <c r="D1977" t="s">
        <v>34</v>
      </c>
      <c r="E1977" t="s">
        <v>70</v>
      </c>
      <c r="F1977" t="s">
        <v>146</v>
      </c>
      <c r="G1977" t="s">
        <v>25</v>
      </c>
      <c r="H1977" t="s">
        <v>66</v>
      </c>
      <c r="I1977" t="s">
        <v>88</v>
      </c>
      <c r="J1977">
        <v>9.1</v>
      </c>
      <c r="K1977">
        <v>4</v>
      </c>
      <c r="L1977" t="s">
        <v>63</v>
      </c>
      <c r="M1977">
        <v>2</v>
      </c>
      <c r="N1977">
        <v>4</v>
      </c>
      <c r="O1977">
        <v>450</v>
      </c>
      <c r="P1977">
        <v>4095</v>
      </c>
      <c r="Q1977" t="s">
        <v>64</v>
      </c>
      <c r="R1977">
        <v>1</v>
      </c>
      <c r="S1977" t="s">
        <v>58</v>
      </c>
      <c r="T1977" t="s">
        <v>84</v>
      </c>
      <c r="U1977" t="str">
        <f>TRIM(CLEAN(tbl_Operations[[#This Row],[Location]]))</f>
        <v>Mumbai</v>
      </c>
      <c r="V1977" t="str">
        <f>TRIM(CLEAN(tbl_Operations[[#This Row],[Channel]]))</f>
        <v>Email</v>
      </c>
      <c r="W1977" t="str">
        <f t="shared" si="150"/>
        <v>Data Correction</v>
      </c>
      <c r="X1977" t="str">
        <f t="shared" si="151"/>
        <v>Operations</v>
      </c>
      <c r="Y1977" t="str">
        <f t="shared" si="152"/>
        <v>SLA Breach</v>
      </c>
      <c r="Z1977" t="str">
        <f t="shared" si="153"/>
        <v>Normal</v>
      </c>
      <c r="AA1977" t="str" cm="1">
        <f t="array" ref="AA1977">_xlfn.IFS(
J1977&lt;=K1977*0.5,"Excellent",
J1977&lt;=K1977,"Good",
J1977&lt;=K1977*1.5,"At Risk",
TRUE,"Critical"
)</f>
        <v>Critical</v>
      </c>
      <c r="AB1977" t="str">
        <f t="shared" si="154"/>
        <v>Reworked</v>
      </c>
    </row>
    <row r="1978" spans="1:28" x14ac:dyDescent="0.3">
      <c r="A1978" t="s">
        <v>2060</v>
      </c>
      <c r="B1978" s="1">
        <v>45803</v>
      </c>
      <c r="C1978" t="s">
        <v>95</v>
      </c>
      <c r="D1978" t="s">
        <v>22</v>
      </c>
      <c r="E1978" t="s">
        <v>48</v>
      </c>
      <c r="F1978" t="s">
        <v>49</v>
      </c>
      <c r="G1978" t="s">
        <v>42</v>
      </c>
      <c r="H1978" t="s">
        <v>26</v>
      </c>
      <c r="I1978" t="s">
        <v>27</v>
      </c>
      <c r="J1978">
        <v>5.5</v>
      </c>
      <c r="K1978">
        <v>48</v>
      </c>
      <c r="L1978" t="s">
        <v>28</v>
      </c>
      <c r="M1978">
        <v>0</v>
      </c>
      <c r="N1978">
        <v>4.5999999999999996</v>
      </c>
      <c r="O1978">
        <v>320</v>
      </c>
      <c r="P1978">
        <v>1760</v>
      </c>
      <c r="Q1978" t="s">
        <v>44</v>
      </c>
      <c r="R1978">
        <v>5</v>
      </c>
      <c r="S1978" t="s">
        <v>30</v>
      </c>
      <c r="T1978" t="s">
        <v>31</v>
      </c>
      <c r="U1978" t="str">
        <f>TRIM(CLEAN(tbl_Operations[[#This Row],[Location]]))</f>
        <v>Noida</v>
      </c>
      <c r="V1978" t="str">
        <f>TRIM(CLEAN(tbl_Operations[[#This Row],[Channel]]))</f>
        <v>Portal</v>
      </c>
      <c r="W1978" t="str">
        <f t="shared" si="150"/>
        <v>Compliance Request</v>
      </c>
      <c r="X1978" t="str">
        <f t="shared" si="151"/>
        <v>Sales</v>
      </c>
      <c r="Y1978" t="str">
        <f t="shared" si="152"/>
        <v>Within SLA</v>
      </c>
      <c r="Z1978" t="str">
        <f t="shared" si="153"/>
        <v>Normal</v>
      </c>
      <c r="AA1978" t="str" cm="1">
        <f t="array" ref="AA1978">_xlfn.IFS(
J1978&lt;=K1978*0.5,"Excellent",
J1978&lt;=K1978,"Good",
J1978&lt;=K1978*1.5,"At Risk",
TRUE,"Critical"
)</f>
        <v>Excellent</v>
      </c>
      <c r="AB1978" t="str">
        <f t="shared" si="154"/>
        <v>No Rework</v>
      </c>
    </row>
    <row r="1979" spans="1:28" x14ac:dyDescent="0.3">
      <c r="A1979" t="s">
        <v>2061</v>
      </c>
      <c r="B1979" s="1">
        <v>45997</v>
      </c>
      <c r="C1979" t="s">
        <v>40</v>
      </c>
      <c r="D1979" t="s">
        <v>41</v>
      </c>
      <c r="E1979" t="s">
        <v>35</v>
      </c>
      <c r="F1979" t="s">
        <v>49</v>
      </c>
      <c r="G1979" t="s">
        <v>42</v>
      </c>
      <c r="H1979" t="s">
        <v>43</v>
      </c>
      <c r="I1979" t="s">
        <v>27</v>
      </c>
      <c r="J1979">
        <v>10.4</v>
      </c>
      <c r="K1979">
        <v>48</v>
      </c>
      <c r="L1979" t="s">
        <v>28</v>
      </c>
      <c r="M1979">
        <v>0</v>
      </c>
      <c r="N1979">
        <v>4.7</v>
      </c>
      <c r="O1979">
        <v>320</v>
      </c>
      <c r="P1979">
        <v>3328</v>
      </c>
      <c r="Q1979" t="s">
        <v>71</v>
      </c>
      <c r="R1979">
        <v>12</v>
      </c>
      <c r="S1979" t="s">
        <v>52</v>
      </c>
      <c r="T1979" t="s">
        <v>68</v>
      </c>
      <c r="U1979" t="str">
        <f>TRIM(CLEAN(tbl_Operations[[#This Row],[Location]]))</f>
        <v>Bengaluru</v>
      </c>
      <c r="V1979" t="str">
        <f>TRIM(CLEAN(tbl_Operations[[#This Row],[Channel]]))</f>
        <v>Portal</v>
      </c>
      <c r="W1979" t="str">
        <f t="shared" si="150"/>
        <v>Employee Query</v>
      </c>
      <c r="X1979" t="str">
        <f t="shared" si="151"/>
        <v>Procurement</v>
      </c>
      <c r="Y1979" t="str">
        <f t="shared" si="152"/>
        <v>Within SLA</v>
      </c>
      <c r="Z1979" t="str">
        <f t="shared" si="153"/>
        <v>Normal</v>
      </c>
      <c r="AA1979" t="str" cm="1">
        <f t="array" ref="AA1979">_xlfn.IFS(
J1979&lt;=K1979*0.5,"Excellent",
J1979&lt;=K1979,"Good",
J1979&lt;=K1979*1.5,"At Risk",
TRUE,"Critical"
)</f>
        <v>Excellent</v>
      </c>
      <c r="AB1979" t="str">
        <f t="shared" si="154"/>
        <v>No Rework</v>
      </c>
    </row>
    <row r="1980" spans="1:28" x14ac:dyDescent="0.3">
      <c r="A1980" t="s">
        <v>2062</v>
      </c>
      <c r="B1980" s="1">
        <v>45921</v>
      </c>
      <c r="C1980" t="s">
        <v>33</v>
      </c>
      <c r="D1980" t="s">
        <v>55</v>
      </c>
      <c r="E1980" t="s">
        <v>92</v>
      </c>
      <c r="F1980" t="s">
        <v>61</v>
      </c>
      <c r="G1980" t="s">
        <v>25</v>
      </c>
      <c r="H1980" t="s">
        <v>26</v>
      </c>
      <c r="I1980" t="s">
        <v>27</v>
      </c>
      <c r="J1980">
        <v>30.3</v>
      </c>
      <c r="K1980">
        <v>12</v>
      </c>
      <c r="L1980" t="s">
        <v>63</v>
      </c>
      <c r="M1980">
        <v>0</v>
      </c>
      <c r="N1980">
        <v>4.2</v>
      </c>
      <c r="O1980">
        <v>400</v>
      </c>
      <c r="P1980">
        <v>12120</v>
      </c>
      <c r="Q1980" t="s">
        <v>83</v>
      </c>
      <c r="R1980">
        <v>9</v>
      </c>
      <c r="S1980" t="s">
        <v>37</v>
      </c>
      <c r="T1980" t="s">
        <v>102</v>
      </c>
      <c r="U1980" t="str">
        <f>TRIM(CLEAN(tbl_Operations[[#This Row],[Location]]))</f>
        <v>Hyderabad</v>
      </c>
      <c r="V1980" t="str">
        <f>TRIM(CLEAN(tbl_Operations[[#This Row],[Channel]]))</f>
        <v>Email</v>
      </c>
      <c r="W1980" t="str">
        <f t="shared" si="150"/>
        <v>Report Request</v>
      </c>
      <c r="X1980" t="str">
        <f t="shared" si="151"/>
        <v>It</v>
      </c>
      <c r="Y1980" t="str">
        <f t="shared" si="152"/>
        <v>SLA Breach</v>
      </c>
      <c r="Z1980" t="str">
        <f t="shared" si="153"/>
        <v>Normal</v>
      </c>
      <c r="AA1980" t="str" cm="1">
        <f t="array" ref="AA1980">_xlfn.IFS(
J1980&lt;=K1980*0.5,"Excellent",
J1980&lt;=K1980,"Good",
J1980&lt;=K1980*1.5,"At Risk",
TRUE,"Critical"
)</f>
        <v>Critical</v>
      </c>
      <c r="AB1980" t="str">
        <f t="shared" si="154"/>
        <v>No Rework</v>
      </c>
    </row>
    <row r="1981" spans="1:28" x14ac:dyDescent="0.3">
      <c r="A1981" t="s">
        <v>2063</v>
      </c>
      <c r="B1981" s="1">
        <v>45903</v>
      </c>
      <c r="C1981" t="s">
        <v>33</v>
      </c>
      <c r="D1981" t="s">
        <v>41</v>
      </c>
      <c r="E1981" t="s">
        <v>78</v>
      </c>
      <c r="F1981" t="s">
        <v>24</v>
      </c>
      <c r="G1981" t="s">
        <v>25</v>
      </c>
      <c r="H1981" t="s">
        <v>75</v>
      </c>
      <c r="I1981" t="s">
        <v>27</v>
      </c>
      <c r="J1981">
        <v>6.2</v>
      </c>
      <c r="K1981">
        <v>24</v>
      </c>
      <c r="L1981" t="s">
        <v>28</v>
      </c>
      <c r="M1981">
        <v>2</v>
      </c>
      <c r="N1981">
        <v>4.8</v>
      </c>
      <c r="O1981">
        <v>320</v>
      </c>
      <c r="P1981">
        <v>1984</v>
      </c>
      <c r="Q1981" t="s">
        <v>83</v>
      </c>
      <c r="R1981">
        <v>9</v>
      </c>
      <c r="S1981" t="s">
        <v>37</v>
      </c>
      <c r="T1981" t="s">
        <v>86</v>
      </c>
      <c r="U1981" t="str">
        <f>TRIM(CLEAN(tbl_Operations[[#This Row],[Location]]))</f>
        <v>Bengaluru</v>
      </c>
      <c r="V1981" t="str">
        <f>TRIM(CLEAN(tbl_Operations[[#This Row],[Channel]]))</f>
        <v>Email</v>
      </c>
      <c r="W1981" t="str">
        <f t="shared" si="150"/>
        <v>Access Request</v>
      </c>
      <c r="X1981" t="str">
        <f t="shared" si="151"/>
        <v>It</v>
      </c>
      <c r="Y1981" t="str">
        <f t="shared" si="152"/>
        <v>Within SLA</v>
      </c>
      <c r="Z1981" t="str">
        <f t="shared" si="153"/>
        <v>Normal</v>
      </c>
      <c r="AA1981" t="str" cm="1">
        <f t="array" ref="AA1981">_xlfn.IFS(
J1981&lt;=K1981*0.5,"Excellent",
J1981&lt;=K1981,"Good",
J1981&lt;=K1981*1.5,"At Risk",
TRUE,"Critical"
)</f>
        <v>Excellent</v>
      </c>
      <c r="AB1981" t="str">
        <f t="shared" si="154"/>
        <v>Reworked</v>
      </c>
    </row>
    <row r="1982" spans="1:28" x14ac:dyDescent="0.3">
      <c r="A1982" t="s">
        <v>2064</v>
      </c>
      <c r="B1982" s="1">
        <v>45684</v>
      </c>
      <c r="C1982" t="s">
        <v>54</v>
      </c>
      <c r="D1982" t="s">
        <v>34</v>
      </c>
      <c r="E1982" t="s">
        <v>92</v>
      </c>
      <c r="F1982" t="s">
        <v>24</v>
      </c>
      <c r="G1982" t="s">
        <v>62</v>
      </c>
      <c r="H1982" t="s">
        <v>75</v>
      </c>
      <c r="I1982" t="s">
        <v>88</v>
      </c>
      <c r="J1982">
        <v>53.4</v>
      </c>
      <c r="K1982">
        <v>24</v>
      </c>
      <c r="L1982" t="s">
        <v>63</v>
      </c>
      <c r="M1982">
        <v>3</v>
      </c>
      <c r="N1982">
        <v>3</v>
      </c>
      <c r="O1982">
        <v>280</v>
      </c>
      <c r="P1982">
        <v>14952</v>
      </c>
      <c r="Q1982" t="s">
        <v>64</v>
      </c>
      <c r="R1982">
        <v>1</v>
      </c>
      <c r="S1982" t="s">
        <v>58</v>
      </c>
      <c r="T1982" t="s">
        <v>31</v>
      </c>
      <c r="U1982" t="str">
        <f>TRIM(CLEAN(tbl_Operations[[#This Row],[Location]]))</f>
        <v>Mumbai</v>
      </c>
      <c r="V1982" t="str">
        <f>TRIM(CLEAN(tbl_Operations[[#This Row],[Channel]]))</f>
        <v>Teams</v>
      </c>
      <c r="W1982" t="str">
        <f t="shared" si="150"/>
        <v>Report Request</v>
      </c>
      <c r="X1982" t="str">
        <f t="shared" si="151"/>
        <v>Hr</v>
      </c>
      <c r="Y1982" t="str">
        <f t="shared" si="152"/>
        <v>SLA Breach</v>
      </c>
      <c r="Z1982" t="str">
        <f t="shared" si="153"/>
        <v>Normal</v>
      </c>
      <c r="AA1982" t="str" cm="1">
        <f t="array" ref="AA1982">_xlfn.IFS(
J1982&lt;=K1982*0.5,"Excellent",
J1982&lt;=K1982,"Good",
J1982&lt;=K1982*1.5,"At Risk",
TRUE,"Critical"
)</f>
        <v>Critical</v>
      </c>
      <c r="AB1982" t="str">
        <f t="shared" si="154"/>
        <v>Reworked</v>
      </c>
    </row>
    <row r="1983" spans="1:28" x14ac:dyDescent="0.3">
      <c r="A1983" t="s">
        <v>2065</v>
      </c>
      <c r="B1983" s="1">
        <v>45921</v>
      </c>
      <c r="C1983" t="s">
        <v>95</v>
      </c>
      <c r="D1983" t="s">
        <v>73</v>
      </c>
      <c r="E1983" t="s">
        <v>48</v>
      </c>
      <c r="F1983" t="s">
        <v>61</v>
      </c>
      <c r="G1983" t="s">
        <v>25</v>
      </c>
      <c r="H1983" t="s">
        <v>75</v>
      </c>
      <c r="I1983" t="s">
        <v>27</v>
      </c>
      <c r="J1983">
        <v>8.3000000000000007</v>
      </c>
      <c r="K1983">
        <v>12</v>
      </c>
      <c r="L1983" t="s">
        <v>28</v>
      </c>
      <c r="M1983">
        <v>0</v>
      </c>
      <c r="N1983">
        <v>4.8</v>
      </c>
      <c r="O1983">
        <v>450</v>
      </c>
      <c r="P1983">
        <v>3735</v>
      </c>
      <c r="Q1983" t="s">
        <v>83</v>
      </c>
      <c r="R1983">
        <v>9</v>
      </c>
      <c r="S1983" t="s">
        <v>37</v>
      </c>
      <c r="T1983" t="s">
        <v>102</v>
      </c>
      <c r="U1983" t="str">
        <f>TRIM(CLEAN(tbl_Operations[[#This Row],[Location]]))</f>
        <v>Chennai</v>
      </c>
      <c r="V1983" t="str">
        <f>TRIM(CLEAN(tbl_Operations[[#This Row],[Channel]]))</f>
        <v>Email</v>
      </c>
      <c r="W1983" t="str">
        <f t="shared" si="150"/>
        <v>Compliance Request</v>
      </c>
      <c r="X1983" t="str">
        <f t="shared" si="151"/>
        <v>Sales</v>
      </c>
      <c r="Y1983" t="str">
        <f t="shared" si="152"/>
        <v>Within SLA</v>
      </c>
      <c r="Z1983" t="str">
        <f t="shared" si="153"/>
        <v>Normal</v>
      </c>
      <c r="AA1983" t="str" cm="1">
        <f t="array" ref="AA1983">_xlfn.IFS(
J1983&lt;=K1983*0.5,"Excellent",
J1983&lt;=K1983,"Good",
J1983&lt;=K1983*1.5,"At Risk",
TRUE,"Critical"
)</f>
        <v>Good</v>
      </c>
      <c r="AB1983" t="str">
        <f t="shared" si="154"/>
        <v>No Rework</v>
      </c>
    </row>
    <row r="1984" spans="1:28" x14ac:dyDescent="0.3">
      <c r="A1984" t="s">
        <v>2066</v>
      </c>
      <c r="B1984" s="1">
        <v>45741</v>
      </c>
      <c r="C1984" t="s">
        <v>33</v>
      </c>
      <c r="D1984" t="s">
        <v>41</v>
      </c>
      <c r="E1984" t="s">
        <v>23</v>
      </c>
      <c r="F1984" t="s">
        <v>24</v>
      </c>
      <c r="G1984" t="s">
        <v>42</v>
      </c>
      <c r="H1984" t="s">
        <v>43</v>
      </c>
      <c r="I1984" t="s">
        <v>27</v>
      </c>
      <c r="J1984">
        <v>5.6</v>
      </c>
      <c r="K1984">
        <v>24</v>
      </c>
      <c r="L1984" t="s">
        <v>28</v>
      </c>
      <c r="M1984">
        <v>1</v>
      </c>
      <c r="N1984">
        <v>4.4000000000000004</v>
      </c>
      <c r="O1984">
        <v>280</v>
      </c>
      <c r="P1984">
        <v>1568</v>
      </c>
      <c r="Q1984" t="s">
        <v>79</v>
      </c>
      <c r="R1984">
        <v>3</v>
      </c>
      <c r="S1984" t="s">
        <v>58</v>
      </c>
      <c r="T1984" t="s">
        <v>38</v>
      </c>
      <c r="U1984" t="str">
        <f>TRIM(CLEAN(tbl_Operations[[#This Row],[Location]]))</f>
        <v>Bengaluru</v>
      </c>
      <c r="V1984" t="str">
        <f>TRIM(CLEAN(tbl_Operations[[#This Row],[Channel]]))</f>
        <v>Portal</v>
      </c>
      <c r="W1984" t="str">
        <f t="shared" si="150"/>
        <v>Invoice Query</v>
      </c>
      <c r="X1984" t="str">
        <f t="shared" si="151"/>
        <v>It</v>
      </c>
      <c r="Y1984" t="str">
        <f t="shared" si="152"/>
        <v>Within SLA</v>
      </c>
      <c r="Z1984" t="str">
        <f t="shared" si="153"/>
        <v>Normal</v>
      </c>
      <c r="AA1984" t="str" cm="1">
        <f t="array" ref="AA1984">_xlfn.IFS(
J1984&lt;=K1984*0.5,"Excellent",
J1984&lt;=K1984,"Good",
J1984&lt;=K1984*1.5,"At Risk",
TRUE,"Critical"
)</f>
        <v>Excellent</v>
      </c>
      <c r="AB1984" t="str">
        <f t="shared" si="154"/>
        <v>Reworked</v>
      </c>
    </row>
    <row r="1985" spans="1:28" x14ac:dyDescent="0.3">
      <c r="A1985" t="s">
        <v>2067</v>
      </c>
      <c r="B1985" s="1">
        <v>45783</v>
      </c>
      <c r="C1985" t="s">
        <v>40</v>
      </c>
      <c r="D1985" t="s">
        <v>22</v>
      </c>
      <c r="E1985" t="s">
        <v>78</v>
      </c>
      <c r="F1985" t="s">
        <v>61</v>
      </c>
      <c r="G1985" t="s">
        <v>25</v>
      </c>
      <c r="H1985" t="s">
        <v>50</v>
      </c>
      <c r="I1985" t="s">
        <v>27</v>
      </c>
      <c r="J1985">
        <v>14.1</v>
      </c>
      <c r="K1985">
        <v>12</v>
      </c>
      <c r="L1985" t="s">
        <v>63</v>
      </c>
      <c r="M1985">
        <v>0</v>
      </c>
      <c r="N1985">
        <v>4.2</v>
      </c>
      <c r="O1985">
        <v>400</v>
      </c>
      <c r="P1985">
        <v>5640</v>
      </c>
      <c r="Q1985" t="s">
        <v>44</v>
      </c>
      <c r="R1985">
        <v>5</v>
      </c>
      <c r="S1985" t="s">
        <v>30</v>
      </c>
      <c r="T1985" t="s">
        <v>38</v>
      </c>
      <c r="U1985" t="str">
        <f>TRIM(CLEAN(tbl_Operations[[#This Row],[Location]]))</f>
        <v>Noida</v>
      </c>
      <c r="V1985" t="str">
        <f>TRIM(CLEAN(tbl_Operations[[#This Row],[Channel]]))</f>
        <v>Email</v>
      </c>
      <c r="W1985" t="str">
        <f t="shared" si="150"/>
        <v>Access Request</v>
      </c>
      <c r="X1985" t="str">
        <f t="shared" si="151"/>
        <v>Procurement</v>
      </c>
      <c r="Y1985" t="str">
        <f t="shared" si="152"/>
        <v>SLA Breach</v>
      </c>
      <c r="Z1985" t="str">
        <f t="shared" si="153"/>
        <v>Normal</v>
      </c>
      <c r="AA1985" t="str" cm="1">
        <f t="array" ref="AA1985">_xlfn.IFS(
J1985&lt;=K1985*0.5,"Excellent",
J1985&lt;=K1985,"Good",
J1985&lt;=K1985*1.5,"At Risk",
TRUE,"Critical"
)</f>
        <v>At Risk</v>
      </c>
      <c r="AB1985" t="str">
        <f t="shared" si="154"/>
        <v>No Rework</v>
      </c>
    </row>
    <row r="1986" spans="1:28" x14ac:dyDescent="0.3">
      <c r="A1986" t="s">
        <v>2068</v>
      </c>
      <c r="B1986" s="1">
        <v>45808</v>
      </c>
      <c r="C1986" t="s">
        <v>95</v>
      </c>
      <c r="D1986" t="s">
        <v>34</v>
      </c>
      <c r="E1986" t="s">
        <v>23</v>
      </c>
      <c r="F1986" t="s">
        <v>49</v>
      </c>
      <c r="G1986" t="s">
        <v>25</v>
      </c>
      <c r="H1986" t="s">
        <v>66</v>
      </c>
      <c r="I1986" t="s">
        <v>101</v>
      </c>
      <c r="J1986">
        <v>4.5</v>
      </c>
      <c r="K1986">
        <v>48</v>
      </c>
      <c r="L1986" t="s">
        <v>28</v>
      </c>
      <c r="M1986">
        <v>1</v>
      </c>
      <c r="N1986">
        <v>5</v>
      </c>
      <c r="O1986">
        <v>400</v>
      </c>
      <c r="P1986">
        <v>1800</v>
      </c>
      <c r="Q1986" t="s">
        <v>44</v>
      </c>
      <c r="R1986">
        <v>5</v>
      </c>
      <c r="S1986" t="s">
        <v>30</v>
      </c>
      <c r="T1986" t="s">
        <v>68</v>
      </c>
      <c r="U1986" t="str">
        <f>TRIM(CLEAN(tbl_Operations[[#This Row],[Location]]))</f>
        <v>Mumbai</v>
      </c>
      <c r="V1986" t="str">
        <f>TRIM(CLEAN(tbl_Operations[[#This Row],[Channel]]))</f>
        <v>Email</v>
      </c>
      <c r="W1986" t="str">
        <f t="shared" ref="W1986:W2049" si="155">TRIM(CLEAN(E1986))</f>
        <v>Invoice Query</v>
      </c>
      <c r="X1986" t="str">
        <f t="shared" ref="X1986:X2049" si="156">PROPER(TRIM(CLEAN(C1986)))</f>
        <v>Sales</v>
      </c>
      <c r="Y1986" t="str">
        <f t="shared" ref="Y1986:Y2049" si="157">IF(J1986&lt;=K1986,"Within SLA","SLA Breach")</f>
        <v>Within SLA</v>
      </c>
      <c r="Z1986" t="str">
        <f t="shared" ref="Z1986:Z2049" si="158">IF(AND(F1986="Critical",Y1985="SLA Breach"),"Critical Risk","Normal")</f>
        <v>Normal</v>
      </c>
      <c r="AA1986" t="str" cm="1">
        <f t="array" ref="AA1986">_xlfn.IFS(
J1986&lt;=K1986*0.5,"Excellent",
J1986&lt;=K1986,"Good",
J1986&lt;=K1986*1.5,"At Risk",
TRUE,"Critical"
)</f>
        <v>Excellent</v>
      </c>
      <c r="AB1986" t="str">
        <f t="shared" ref="AB1986:AB2049" si="159">IF(M1986&gt;0,"Reworked","No Rework")</f>
        <v>Reworked</v>
      </c>
    </row>
    <row r="1987" spans="1:28" x14ac:dyDescent="0.3">
      <c r="A1987" t="s">
        <v>2069</v>
      </c>
      <c r="B1987" s="1">
        <v>45747</v>
      </c>
      <c r="C1987" t="s">
        <v>54</v>
      </c>
      <c r="D1987" t="s">
        <v>55</v>
      </c>
      <c r="E1987" t="s">
        <v>78</v>
      </c>
      <c r="F1987" t="s">
        <v>61</v>
      </c>
      <c r="G1987" t="s">
        <v>25</v>
      </c>
      <c r="H1987" t="s">
        <v>50</v>
      </c>
      <c r="I1987" t="s">
        <v>27</v>
      </c>
      <c r="J1987">
        <v>14.2</v>
      </c>
      <c r="K1987">
        <v>12</v>
      </c>
      <c r="L1987" t="s">
        <v>63</v>
      </c>
      <c r="M1987">
        <v>2</v>
      </c>
      <c r="N1987">
        <v>3.5</v>
      </c>
      <c r="O1987">
        <v>450</v>
      </c>
      <c r="P1987">
        <v>6390</v>
      </c>
      <c r="Q1987" t="s">
        <v>79</v>
      </c>
      <c r="R1987">
        <v>3</v>
      </c>
      <c r="S1987" t="s">
        <v>58</v>
      </c>
      <c r="T1987" t="s">
        <v>31</v>
      </c>
      <c r="U1987" t="str">
        <f>TRIM(CLEAN(tbl_Operations[[#This Row],[Location]]))</f>
        <v>Hyderabad</v>
      </c>
      <c r="V1987" t="str">
        <f>TRIM(CLEAN(tbl_Operations[[#This Row],[Channel]]))</f>
        <v>Email</v>
      </c>
      <c r="W1987" t="str">
        <f t="shared" si="155"/>
        <v>Access Request</v>
      </c>
      <c r="X1987" t="str">
        <f t="shared" si="156"/>
        <v>Hr</v>
      </c>
      <c r="Y1987" t="str">
        <f t="shared" si="157"/>
        <v>SLA Breach</v>
      </c>
      <c r="Z1987" t="str">
        <f t="shared" si="158"/>
        <v>Normal</v>
      </c>
      <c r="AA1987" t="str" cm="1">
        <f t="array" ref="AA1987">_xlfn.IFS(
J1987&lt;=K1987*0.5,"Excellent",
J1987&lt;=K1987,"Good",
J1987&lt;=K1987*1.5,"At Risk",
TRUE,"Critical"
)</f>
        <v>At Risk</v>
      </c>
      <c r="AB1987" t="str">
        <f t="shared" si="159"/>
        <v>Reworked</v>
      </c>
    </row>
    <row r="1988" spans="1:28" x14ac:dyDescent="0.3">
      <c r="A1988" t="s">
        <v>2070</v>
      </c>
      <c r="B1988" s="1">
        <v>45845</v>
      </c>
      <c r="C1988" t="s">
        <v>54</v>
      </c>
      <c r="D1988" t="s">
        <v>34</v>
      </c>
      <c r="E1988" t="s">
        <v>56</v>
      </c>
      <c r="F1988" t="s">
        <v>24</v>
      </c>
      <c r="G1988" t="s">
        <v>25</v>
      </c>
      <c r="H1988" t="s">
        <v>50</v>
      </c>
      <c r="I1988" t="s">
        <v>27</v>
      </c>
      <c r="J1988">
        <v>18.5</v>
      </c>
      <c r="K1988">
        <v>24</v>
      </c>
      <c r="L1988" t="s">
        <v>28</v>
      </c>
      <c r="M1988">
        <v>2</v>
      </c>
      <c r="N1988">
        <v>3.5</v>
      </c>
      <c r="O1988">
        <v>400</v>
      </c>
      <c r="P1988">
        <v>7400</v>
      </c>
      <c r="Q1988" t="s">
        <v>114</v>
      </c>
      <c r="R1988">
        <v>7</v>
      </c>
      <c r="S1988" t="s">
        <v>37</v>
      </c>
      <c r="T1988" t="s">
        <v>31</v>
      </c>
      <c r="U1988" t="str">
        <f>TRIM(CLEAN(tbl_Operations[[#This Row],[Location]]))</f>
        <v>Mumbai</v>
      </c>
      <c r="V1988" t="str">
        <f>TRIM(CLEAN(tbl_Operations[[#This Row],[Channel]]))</f>
        <v>Email</v>
      </c>
      <c r="W1988" t="str">
        <f t="shared" si="155"/>
        <v>Vendor Query</v>
      </c>
      <c r="X1988" t="str">
        <f t="shared" si="156"/>
        <v>Hr</v>
      </c>
      <c r="Y1988" t="str">
        <f t="shared" si="157"/>
        <v>Within SLA</v>
      </c>
      <c r="Z1988" t="str">
        <f t="shared" si="158"/>
        <v>Normal</v>
      </c>
      <c r="AA1988" t="str" cm="1">
        <f t="array" ref="AA1988">_xlfn.IFS(
J1988&lt;=K1988*0.5,"Excellent",
J1988&lt;=K1988,"Good",
J1988&lt;=K1988*1.5,"At Risk",
TRUE,"Critical"
)</f>
        <v>Good</v>
      </c>
      <c r="AB1988" t="str">
        <f t="shared" si="159"/>
        <v>Reworked</v>
      </c>
    </row>
    <row r="1989" spans="1:28" x14ac:dyDescent="0.3">
      <c r="A1989" t="s">
        <v>2071</v>
      </c>
      <c r="B1989" s="1">
        <v>45789</v>
      </c>
      <c r="C1989" t="s">
        <v>40</v>
      </c>
      <c r="D1989" t="s">
        <v>47</v>
      </c>
      <c r="E1989" t="s">
        <v>23</v>
      </c>
      <c r="F1989" t="s">
        <v>61</v>
      </c>
      <c r="G1989" t="s">
        <v>25</v>
      </c>
      <c r="H1989" t="s">
        <v>26</v>
      </c>
      <c r="I1989" t="s">
        <v>27</v>
      </c>
      <c r="J1989">
        <v>9.6</v>
      </c>
      <c r="K1989">
        <v>12</v>
      </c>
      <c r="L1989" t="s">
        <v>28</v>
      </c>
      <c r="M1989">
        <v>0</v>
      </c>
      <c r="N1989">
        <v>5</v>
      </c>
      <c r="O1989">
        <v>400</v>
      </c>
      <c r="P1989">
        <v>3840</v>
      </c>
      <c r="Q1989" t="s">
        <v>44</v>
      </c>
      <c r="R1989">
        <v>5</v>
      </c>
      <c r="S1989" t="s">
        <v>30</v>
      </c>
      <c r="T1989" t="s">
        <v>31</v>
      </c>
      <c r="U1989" t="str">
        <f>TRIM(CLEAN(tbl_Operations[[#This Row],[Location]]))</f>
        <v>Gurugram</v>
      </c>
      <c r="V1989" t="str">
        <f>TRIM(CLEAN(tbl_Operations[[#This Row],[Channel]]))</f>
        <v>Email</v>
      </c>
      <c r="W1989" t="str">
        <f t="shared" si="155"/>
        <v>Invoice Query</v>
      </c>
      <c r="X1989" t="str">
        <f t="shared" si="156"/>
        <v>Procurement</v>
      </c>
      <c r="Y1989" t="str">
        <f t="shared" si="157"/>
        <v>Within SLA</v>
      </c>
      <c r="Z1989" t="str">
        <f t="shared" si="158"/>
        <v>Normal</v>
      </c>
      <c r="AA1989" t="str" cm="1">
        <f t="array" ref="AA1989">_xlfn.IFS(
J1989&lt;=K1989*0.5,"Excellent",
J1989&lt;=K1989,"Good",
J1989&lt;=K1989*1.5,"At Risk",
TRUE,"Critical"
)</f>
        <v>Good</v>
      </c>
      <c r="AB1989" t="str">
        <f t="shared" si="159"/>
        <v>No Rework</v>
      </c>
    </row>
    <row r="1990" spans="1:28" x14ac:dyDescent="0.3">
      <c r="A1990" t="s">
        <v>2072</v>
      </c>
      <c r="B1990" s="1">
        <v>45707</v>
      </c>
      <c r="C1990" t="s">
        <v>91</v>
      </c>
      <c r="D1990" t="s">
        <v>34</v>
      </c>
      <c r="E1990" t="s">
        <v>92</v>
      </c>
      <c r="F1990" t="s">
        <v>24</v>
      </c>
      <c r="G1990" t="s">
        <v>25</v>
      </c>
      <c r="H1990" t="s">
        <v>26</v>
      </c>
      <c r="I1990" t="s">
        <v>27</v>
      </c>
      <c r="J1990">
        <v>5.8</v>
      </c>
      <c r="K1990">
        <v>24</v>
      </c>
      <c r="L1990" t="s">
        <v>28</v>
      </c>
      <c r="M1990">
        <v>0</v>
      </c>
      <c r="N1990">
        <v>5</v>
      </c>
      <c r="O1990">
        <v>400</v>
      </c>
      <c r="P1990">
        <v>2320</v>
      </c>
      <c r="Q1990" t="s">
        <v>57</v>
      </c>
      <c r="R1990">
        <v>2</v>
      </c>
      <c r="S1990" t="s">
        <v>58</v>
      </c>
      <c r="T1990" t="s">
        <v>86</v>
      </c>
      <c r="U1990" t="str">
        <f>TRIM(CLEAN(tbl_Operations[[#This Row],[Location]]))</f>
        <v>Mumbai</v>
      </c>
      <c r="V1990" t="str">
        <f>TRIM(CLEAN(tbl_Operations[[#This Row],[Channel]]))</f>
        <v>Email</v>
      </c>
      <c r="W1990" t="str">
        <f t="shared" si="155"/>
        <v>Report Request</v>
      </c>
      <c r="X1990" t="str">
        <f t="shared" si="156"/>
        <v>Operations</v>
      </c>
      <c r="Y1990" t="str">
        <f t="shared" si="157"/>
        <v>Within SLA</v>
      </c>
      <c r="Z1990" t="str">
        <f t="shared" si="158"/>
        <v>Normal</v>
      </c>
      <c r="AA1990" t="str" cm="1">
        <f t="array" ref="AA1990">_xlfn.IFS(
J1990&lt;=K1990*0.5,"Excellent",
J1990&lt;=K1990,"Good",
J1990&lt;=K1990*1.5,"At Risk",
TRUE,"Critical"
)</f>
        <v>Excellent</v>
      </c>
      <c r="AB1990" t="str">
        <f t="shared" si="159"/>
        <v>No Rework</v>
      </c>
    </row>
    <row r="1991" spans="1:28" x14ac:dyDescent="0.3">
      <c r="A1991" t="s">
        <v>2073</v>
      </c>
      <c r="B1991" s="1">
        <v>46019</v>
      </c>
      <c r="C1991" t="s">
        <v>40</v>
      </c>
      <c r="D1991" t="s">
        <v>47</v>
      </c>
      <c r="E1991" t="s">
        <v>74</v>
      </c>
      <c r="F1991" t="s">
        <v>146</v>
      </c>
      <c r="G1991" t="s">
        <v>25</v>
      </c>
      <c r="H1991" t="s">
        <v>26</v>
      </c>
      <c r="I1991" t="s">
        <v>27</v>
      </c>
      <c r="J1991">
        <v>2.9</v>
      </c>
      <c r="K1991">
        <v>4</v>
      </c>
      <c r="L1991" t="s">
        <v>28</v>
      </c>
      <c r="M1991">
        <v>0</v>
      </c>
      <c r="N1991">
        <v>5</v>
      </c>
      <c r="O1991">
        <v>350</v>
      </c>
      <c r="P1991">
        <v>1015</v>
      </c>
      <c r="Q1991" t="s">
        <v>71</v>
      </c>
      <c r="R1991">
        <v>12</v>
      </c>
      <c r="S1991" t="s">
        <v>52</v>
      </c>
      <c r="T1991" t="s">
        <v>102</v>
      </c>
      <c r="U1991" t="str">
        <f>TRIM(CLEAN(tbl_Operations[[#This Row],[Location]]))</f>
        <v>Gurugram</v>
      </c>
      <c r="V1991" t="str">
        <f>TRIM(CLEAN(tbl_Operations[[#This Row],[Channel]]))</f>
        <v>Email</v>
      </c>
      <c r="W1991" t="str">
        <f t="shared" si="155"/>
        <v>System Issue</v>
      </c>
      <c r="X1991" t="str">
        <f t="shared" si="156"/>
        <v>Procurement</v>
      </c>
      <c r="Y1991" t="str">
        <f t="shared" si="157"/>
        <v>Within SLA</v>
      </c>
      <c r="Z1991" t="str">
        <f t="shared" si="158"/>
        <v>Normal</v>
      </c>
      <c r="AA1991" t="str" cm="1">
        <f t="array" ref="AA1991">_xlfn.IFS(
J1991&lt;=K1991*0.5,"Excellent",
J1991&lt;=K1991,"Good",
J1991&lt;=K1991*1.5,"At Risk",
TRUE,"Critical"
)</f>
        <v>Good</v>
      </c>
      <c r="AB1991" t="str">
        <f t="shared" si="159"/>
        <v>No Rework</v>
      </c>
    </row>
    <row r="1992" spans="1:28" x14ac:dyDescent="0.3">
      <c r="A1992" t="s">
        <v>2074</v>
      </c>
      <c r="B1992" s="1">
        <v>45907</v>
      </c>
      <c r="C1992" t="s">
        <v>21</v>
      </c>
      <c r="D1992" t="s">
        <v>60</v>
      </c>
      <c r="E1992" t="s">
        <v>48</v>
      </c>
      <c r="F1992" t="s">
        <v>24</v>
      </c>
      <c r="G1992" t="s">
        <v>25</v>
      </c>
      <c r="H1992" t="s">
        <v>50</v>
      </c>
      <c r="I1992" t="s">
        <v>27</v>
      </c>
      <c r="J1992">
        <v>9.1</v>
      </c>
      <c r="K1992">
        <v>24</v>
      </c>
      <c r="L1992" t="s">
        <v>28</v>
      </c>
      <c r="M1992">
        <v>2</v>
      </c>
      <c r="N1992">
        <v>4.8</v>
      </c>
      <c r="O1992">
        <v>400</v>
      </c>
      <c r="P1992">
        <v>3640</v>
      </c>
      <c r="Q1992" t="s">
        <v>83</v>
      </c>
      <c r="R1992">
        <v>9</v>
      </c>
      <c r="S1992" t="s">
        <v>37</v>
      </c>
      <c r="T1992" t="s">
        <v>102</v>
      </c>
      <c r="U1992" t="str">
        <f>TRIM(CLEAN(tbl_Operations[[#This Row],[Location]]))</f>
        <v>Pune</v>
      </c>
      <c r="V1992" t="str">
        <f>TRIM(CLEAN(tbl_Operations[[#This Row],[Channel]]))</f>
        <v>Email</v>
      </c>
      <c r="W1992" t="str">
        <f t="shared" si="155"/>
        <v>Compliance Request</v>
      </c>
      <c r="X1992" t="str">
        <f t="shared" si="156"/>
        <v>Customer Support</v>
      </c>
      <c r="Y1992" t="str">
        <f t="shared" si="157"/>
        <v>Within SLA</v>
      </c>
      <c r="Z1992" t="str">
        <f t="shared" si="158"/>
        <v>Normal</v>
      </c>
      <c r="AA1992" t="str" cm="1">
        <f t="array" ref="AA1992">_xlfn.IFS(
J1992&lt;=K1992*0.5,"Excellent",
J1992&lt;=K1992,"Good",
J1992&lt;=K1992*1.5,"At Risk",
TRUE,"Critical"
)</f>
        <v>Excellent</v>
      </c>
      <c r="AB1992" t="str">
        <f t="shared" si="159"/>
        <v>Reworked</v>
      </c>
    </row>
    <row r="1993" spans="1:28" x14ac:dyDescent="0.3">
      <c r="A1993" t="s">
        <v>2075</v>
      </c>
      <c r="B1993" s="1">
        <v>45761</v>
      </c>
      <c r="C1993" t="s">
        <v>21</v>
      </c>
      <c r="D1993" t="s">
        <v>73</v>
      </c>
      <c r="E1993" t="s">
        <v>56</v>
      </c>
      <c r="F1993" t="s">
        <v>24</v>
      </c>
      <c r="G1993" t="s">
        <v>42</v>
      </c>
      <c r="H1993" t="s">
        <v>26</v>
      </c>
      <c r="I1993" t="s">
        <v>27</v>
      </c>
      <c r="J1993">
        <v>7.9</v>
      </c>
      <c r="K1993">
        <v>24</v>
      </c>
      <c r="L1993" t="s">
        <v>28</v>
      </c>
      <c r="M1993">
        <v>1</v>
      </c>
      <c r="N1993">
        <v>4.7</v>
      </c>
      <c r="O1993">
        <v>450</v>
      </c>
      <c r="P1993">
        <v>3555</v>
      </c>
      <c r="Q1993" t="s">
        <v>89</v>
      </c>
      <c r="R1993">
        <v>4</v>
      </c>
      <c r="S1993" t="s">
        <v>30</v>
      </c>
      <c r="T1993" t="s">
        <v>31</v>
      </c>
      <c r="U1993" t="str">
        <f>TRIM(CLEAN(tbl_Operations[[#This Row],[Location]]))</f>
        <v>Chennai</v>
      </c>
      <c r="V1993" t="str">
        <f>TRIM(CLEAN(tbl_Operations[[#This Row],[Channel]]))</f>
        <v>Portal</v>
      </c>
      <c r="W1993" t="str">
        <f t="shared" si="155"/>
        <v>Vendor Query</v>
      </c>
      <c r="X1993" t="str">
        <f t="shared" si="156"/>
        <v>Customer Support</v>
      </c>
      <c r="Y1993" t="str">
        <f t="shared" si="157"/>
        <v>Within SLA</v>
      </c>
      <c r="Z1993" t="str">
        <f t="shared" si="158"/>
        <v>Normal</v>
      </c>
      <c r="AA1993" t="str" cm="1">
        <f t="array" ref="AA1993">_xlfn.IFS(
J1993&lt;=K1993*0.5,"Excellent",
J1993&lt;=K1993,"Good",
J1993&lt;=K1993*1.5,"At Risk",
TRUE,"Critical"
)</f>
        <v>Excellent</v>
      </c>
      <c r="AB1993" t="str">
        <f t="shared" si="159"/>
        <v>Reworked</v>
      </c>
    </row>
    <row r="1994" spans="1:28" x14ac:dyDescent="0.3">
      <c r="A1994" t="s">
        <v>2076</v>
      </c>
      <c r="B1994" s="1">
        <v>45819</v>
      </c>
      <c r="C1994" t="s">
        <v>33</v>
      </c>
      <c r="D1994" t="s">
        <v>73</v>
      </c>
      <c r="E1994" t="s">
        <v>23</v>
      </c>
      <c r="F1994" t="s">
        <v>49</v>
      </c>
      <c r="G1994" t="s">
        <v>25</v>
      </c>
      <c r="H1994" t="s">
        <v>26</v>
      </c>
      <c r="I1994" t="s">
        <v>27</v>
      </c>
      <c r="J1994">
        <v>7.6</v>
      </c>
      <c r="K1994">
        <v>48</v>
      </c>
      <c r="L1994" t="s">
        <v>28</v>
      </c>
      <c r="M1994">
        <v>1</v>
      </c>
      <c r="N1994">
        <v>4.4000000000000004</v>
      </c>
      <c r="O1994">
        <v>400</v>
      </c>
      <c r="P1994">
        <v>3040</v>
      </c>
      <c r="Q1994" t="s">
        <v>29</v>
      </c>
      <c r="R1994">
        <v>6</v>
      </c>
      <c r="S1994" t="s">
        <v>30</v>
      </c>
      <c r="T1994" t="s">
        <v>86</v>
      </c>
      <c r="U1994" t="str">
        <f>TRIM(CLEAN(tbl_Operations[[#This Row],[Location]]))</f>
        <v>Chennai</v>
      </c>
      <c r="V1994" t="str">
        <f>TRIM(CLEAN(tbl_Operations[[#This Row],[Channel]]))</f>
        <v>Email</v>
      </c>
      <c r="W1994" t="str">
        <f t="shared" si="155"/>
        <v>Invoice Query</v>
      </c>
      <c r="X1994" t="str">
        <f t="shared" si="156"/>
        <v>It</v>
      </c>
      <c r="Y1994" t="str">
        <f t="shared" si="157"/>
        <v>Within SLA</v>
      </c>
      <c r="Z1994" t="str">
        <f t="shared" si="158"/>
        <v>Normal</v>
      </c>
      <c r="AA1994" t="str" cm="1">
        <f t="array" ref="AA1994">_xlfn.IFS(
J1994&lt;=K1994*0.5,"Excellent",
J1994&lt;=K1994,"Good",
J1994&lt;=K1994*1.5,"At Risk",
TRUE,"Critical"
)</f>
        <v>Excellent</v>
      </c>
      <c r="AB1994" t="str">
        <f t="shared" si="159"/>
        <v>Reworked</v>
      </c>
    </row>
    <row r="1995" spans="1:28" x14ac:dyDescent="0.3">
      <c r="A1995" t="s">
        <v>2077</v>
      </c>
      <c r="B1995" s="1">
        <v>45809</v>
      </c>
      <c r="C1995" t="s">
        <v>21</v>
      </c>
      <c r="D1995" t="s">
        <v>60</v>
      </c>
      <c r="E1995" t="s">
        <v>23</v>
      </c>
      <c r="F1995" t="s">
        <v>61</v>
      </c>
      <c r="G1995" t="s">
        <v>62</v>
      </c>
      <c r="H1995" t="s">
        <v>26</v>
      </c>
      <c r="I1995" t="s">
        <v>27</v>
      </c>
      <c r="J1995">
        <v>10.4</v>
      </c>
      <c r="K1995">
        <v>12</v>
      </c>
      <c r="L1995" t="s">
        <v>28</v>
      </c>
      <c r="M1995">
        <v>0</v>
      </c>
      <c r="N1995">
        <v>4.5999999999999996</v>
      </c>
      <c r="O1995">
        <v>400</v>
      </c>
      <c r="P1995">
        <v>4160</v>
      </c>
      <c r="Q1995" t="s">
        <v>29</v>
      </c>
      <c r="R1995">
        <v>6</v>
      </c>
      <c r="S1995" t="s">
        <v>30</v>
      </c>
      <c r="T1995" t="s">
        <v>102</v>
      </c>
      <c r="U1995" t="str">
        <f>TRIM(CLEAN(tbl_Operations[[#This Row],[Location]]))</f>
        <v>Pune</v>
      </c>
      <c r="V1995" t="str">
        <f>TRIM(CLEAN(tbl_Operations[[#This Row],[Channel]]))</f>
        <v>Teams</v>
      </c>
      <c r="W1995" t="str">
        <f t="shared" si="155"/>
        <v>Invoice Query</v>
      </c>
      <c r="X1995" t="str">
        <f t="shared" si="156"/>
        <v>Customer Support</v>
      </c>
      <c r="Y1995" t="str">
        <f t="shared" si="157"/>
        <v>Within SLA</v>
      </c>
      <c r="Z1995" t="str">
        <f t="shared" si="158"/>
        <v>Normal</v>
      </c>
      <c r="AA1995" t="str" cm="1">
        <f t="array" ref="AA1995">_xlfn.IFS(
J1995&lt;=K1995*0.5,"Excellent",
J1995&lt;=K1995,"Good",
J1995&lt;=K1995*1.5,"At Risk",
TRUE,"Critical"
)</f>
        <v>Good</v>
      </c>
      <c r="AB1995" t="str">
        <f t="shared" si="159"/>
        <v>No Rework</v>
      </c>
    </row>
    <row r="1996" spans="1:28" x14ac:dyDescent="0.3">
      <c r="A1996" t="s">
        <v>2078</v>
      </c>
      <c r="B1996" s="1">
        <v>46006</v>
      </c>
      <c r="C1996" t="s">
        <v>91</v>
      </c>
      <c r="D1996" t="s">
        <v>34</v>
      </c>
      <c r="E1996" t="s">
        <v>74</v>
      </c>
      <c r="F1996" t="s">
        <v>49</v>
      </c>
      <c r="G1996" t="s">
        <v>81</v>
      </c>
      <c r="H1996" t="s">
        <v>66</v>
      </c>
      <c r="I1996" t="s">
        <v>27</v>
      </c>
      <c r="J1996">
        <v>5.7</v>
      </c>
      <c r="K1996">
        <v>48</v>
      </c>
      <c r="L1996" t="s">
        <v>28</v>
      </c>
      <c r="M1996">
        <v>0</v>
      </c>
      <c r="N1996">
        <v>4.9000000000000004</v>
      </c>
      <c r="O1996">
        <v>280</v>
      </c>
      <c r="P1996">
        <v>1596</v>
      </c>
      <c r="Q1996" t="s">
        <v>71</v>
      </c>
      <c r="R1996">
        <v>12</v>
      </c>
      <c r="S1996" t="s">
        <v>52</v>
      </c>
      <c r="T1996" t="s">
        <v>31</v>
      </c>
      <c r="U1996" t="str">
        <f>TRIM(CLEAN(tbl_Operations[[#This Row],[Location]]))</f>
        <v>Mumbai</v>
      </c>
      <c r="V1996" t="str">
        <f>TRIM(CLEAN(tbl_Operations[[#This Row],[Channel]]))</f>
        <v>Phone</v>
      </c>
      <c r="W1996" t="str">
        <f t="shared" si="155"/>
        <v>System Issue</v>
      </c>
      <c r="X1996" t="str">
        <f t="shared" si="156"/>
        <v>Operations</v>
      </c>
      <c r="Y1996" t="str">
        <f t="shared" si="157"/>
        <v>Within SLA</v>
      </c>
      <c r="Z1996" t="str">
        <f t="shared" si="158"/>
        <v>Normal</v>
      </c>
      <c r="AA1996" t="str" cm="1">
        <f t="array" ref="AA1996">_xlfn.IFS(
J1996&lt;=K1996*0.5,"Excellent",
J1996&lt;=K1996,"Good",
J1996&lt;=K1996*1.5,"At Risk",
TRUE,"Critical"
)</f>
        <v>Excellent</v>
      </c>
      <c r="AB1996" t="str">
        <f t="shared" si="159"/>
        <v>No Rework</v>
      </c>
    </row>
    <row r="1997" spans="1:28" x14ac:dyDescent="0.3">
      <c r="A1997" t="s">
        <v>2079</v>
      </c>
      <c r="B1997" s="1">
        <v>45958</v>
      </c>
      <c r="C1997" t="s">
        <v>33</v>
      </c>
      <c r="D1997" t="s">
        <v>60</v>
      </c>
      <c r="E1997" t="s">
        <v>74</v>
      </c>
      <c r="F1997" t="s">
        <v>61</v>
      </c>
      <c r="G1997" t="s">
        <v>25</v>
      </c>
      <c r="H1997" t="s">
        <v>66</v>
      </c>
      <c r="I1997" t="s">
        <v>27</v>
      </c>
      <c r="J1997">
        <v>7.3</v>
      </c>
      <c r="K1997">
        <v>12</v>
      </c>
      <c r="L1997" t="s">
        <v>28</v>
      </c>
      <c r="M1997">
        <v>1</v>
      </c>
      <c r="N1997">
        <v>4.7</v>
      </c>
      <c r="O1997">
        <v>450</v>
      </c>
      <c r="P1997">
        <v>3285</v>
      </c>
      <c r="Q1997" t="s">
        <v>51</v>
      </c>
      <c r="R1997">
        <v>10</v>
      </c>
      <c r="S1997" t="s">
        <v>52</v>
      </c>
      <c r="T1997" t="s">
        <v>38</v>
      </c>
      <c r="U1997" t="str">
        <f>TRIM(CLEAN(tbl_Operations[[#This Row],[Location]]))</f>
        <v>Pune</v>
      </c>
      <c r="V1997" t="str">
        <f>TRIM(CLEAN(tbl_Operations[[#This Row],[Channel]]))</f>
        <v>Email</v>
      </c>
      <c r="W1997" t="str">
        <f t="shared" si="155"/>
        <v>System Issue</v>
      </c>
      <c r="X1997" t="str">
        <f t="shared" si="156"/>
        <v>It</v>
      </c>
      <c r="Y1997" t="str">
        <f t="shared" si="157"/>
        <v>Within SLA</v>
      </c>
      <c r="Z1997" t="str">
        <f t="shared" si="158"/>
        <v>Normal</v>
      </c>
      <c r="AA1997" t="str" cm="1">
        <f t="array" ref="AA1997">_xlfn.IFS(
J1997&lt;=K1997*0.5,"Excellent",
J1997&lt;=K1997,"Good",
J1997&lt;=K1997*1.5,"At Risk",
TRUE,"Critical"
)</f>
        <v>Good</v>
      </c>
      <c r="AB1997" t="str">
        <f t="shared" si="159"/>
        <v>Reworked</v>
      </c>
    </row>
    <row r="1998" spans="1:28" x14ac:dyDescent="0.3">
      <c r="A1998" t="s">
        <v>2080</v>
      </c>
      <c r="B1998" s="1">
        <v>46004</v>
      </c>
      <c r="C1998" t="s">
        <v>77</v>
      </c>
      <c r="D1998" t="s">
        <v>60</v>
      </c>
      <c r="E1998" t="s">
        <v>70</v>
      </c>
      <c r="F1998" t="s">
        <v>24</v>
      </c>
      <c r="G1998" t="s">
        <v>42</v>
      </c>
      <c r="H1998" t="s">
        <v>66</v>
      </c>
      <c r="I1998" t="s">
        <v>101</v>
      </c>
      <c r="J1998">
        <v>8.1999999999999993</v>
      </c>
      <c r="K1998">
        <v>24</v>
      </c>
      <c r="L1998" t="s">
        <v>28</v>
      </c>
      <c r="M1998">
        <v>0</v>
      </c>
      <c r="N1998">
        <v>4.8</v>
      </c>
      <c r="O1998">
        <v>400</v>
      </c>
      <c r="P1998">
        <v>3280</v>
      </c>
      <c r="Q1998" t="s">
        <v>71</v>
      </c>
      <c r="R1998">
        <v>12</v>
      </c>
      <c r="S1998" t="s">
        <v>52</v>
      </c>
      <c r="T1998" t="s">
        <v>68</v>
      </c>
      <c r="U1998" t="str">
        <f>TRIM(CLEAN(tbl_Operations[[#This Row],[Location]]))</f>
        <v>Pune</v>
      </c>
      <c r="V1998" t="str">
        <f>TRIM(CLEAN(tbl_Operations[[#This Row],[Channel]]))</f>
        <v>Portal</v>
      </c>
      <c r="W1998" t="str">
        <f t="shared" si="155"/>
        <v>Data Correction</v>
      </c>
      <c r="X1998" t="str">
        <f t="shared" si="156"/>
        <v>Finance</v>
      </c>
      <c r="Y1998" t="str">
        <f t="shared" si="157"/>
        <v>Within SLA</v>
      </c>
      <c r="Z1998" t="str">
        <f t="shared" si="158"/>
        <v>Normal</v>
      </c>
      <c r="AA1998" t="str" cm="1">
        <f t="array" ref="AA1998">_xlfn.IFS(
J1998&lt;=K1998*0.5,"Excellent",
J1998&lt;=K1998,"Good",
J1998&lt;=K1998*1.5,"At Risk",
TRUE,"Critical"
)</f>
        <v>Excellent</v>
      </c>
      <c r="AB1998" t="str">
        <f t="shared" si="159"/>
        <v>No Rework</v>
      </c>
    </row>
    <row r="1999" spans="1:28" x14ac:dyDescent="0.3">
      <c r="A1999" t="s">
        <v>2081</v>
      </c>
      <c r="B1999" s="1">
        <v>45933</v>
      </c>
      <c r="C1999" t="s">
        <v>33</v>
      </c>
      <c r="D1999" t="s">
        <v>22</v>
      </c>
      <c r="E1999" t="s">
        <v>35</v>
      </c>
      <c r="F1999" t="s">
        <v>61</v>
      </c>
      <c r="G1999" t="s">
        <v>25</v>
      </c>
      <c r="H1999" t="s">
        <v>43</v>
      </c>
      <c r="I1999" t="s">
        <v>27</v>
      </c>
      <c r="J1999">
        <v>10.199999999999999</v>
      </c>
      <c r="K1999">
        <v>12</v>
      </c>
      <c r="L1999" t="s">
        <v>28</v>
      </c>
      <c r="M1999">
        <v>0</v>
      </c>
      <c r="N1999">
        <v>4.9000000000000004</v>
      </c>
      <c r="O1999">
        <v>320</v>
      </c>
      <c r="P1999">
        <v>3264</v>
      </c>
      <c r="Q1999" t="s">
        <v>51</v>
      </c>
      <c r="R1999">
        <v>10</v>
      </c>
      <c r="S1999" t="s">
        <v>52</v>
      </c>
      <c r="T1999" t="s">
        <v>45</v>
      </c>
      <c r="U1999" t="str">
        <f>TRIM(CLEAN(tbl_Operations[[#This Row],[Location]]))</f>
        <v>Noida</v>
      </c>
      <c r="V1999" t="str">
        <f>TRIM(CLEAN(tbl_Operations[[#This Row],[Channel]]))</f>
        <v>Email</v>
      </c>
      <c r="W1999" t="str">
        <f t="shared" si="155"/>
        <v>Employee Query</v>
      </c>
      <c r="X1999" t="str">
        <f t="shared" si="156"/>
        <v>It</v>
      </c>
      <c r="Y1999" t="str">
        <f t="shared" si="157"/>
        <v>Within SLA</v>
      </c>
      <c r="Z1999" t="str">
        <f t="shared" si="158"/>
        <v>Normal</v>
      </c>
      <c r="AA1999" t="str" cm="1">
        <f t="array" ref="AA1999">_xlfn.IFS(
J1999&lt;=K1999*0.5,"Excellent",
J1999&lt;=K1999,"Good",
J1999&lt;=K1999*1.5,"At Risk",
TRUE,"Critical"
)</f>
        <v>Good</v>
      </c>
      <c r="AB1999" t="str">
        <f t="shared" si="159"/>
        <v>No Rework</v>
      </c>
    </row>
    <row r="2000" spans="1:28" x14ac:dyDescent="0.3">
      <c r="A2000" t="s">
        <v>2082</v>
      </c>
      <c r="B2000" s="1">
        <v>45934</v>
      </c>
      <c r="C2000" t="s">
        <v>21</v>
      </c>
      <c r="D2000" t="s">
        <v>41</v>
      </c>
      <c r="E2000" t="s">
        <v>92</v>
      </c>
      <c r="F2000" t="s">
        <v>24</v>
      </c>
      <c r="G2000" t="s">
        <v>62</v>
      </c>
      <c r="H2000" t="s">
        <v>50</v>
      </c>
      <c r="I2000" t="s">
        <v>27</v>
      </c>
      <c r="J2000">
        <v>6.3</v>
      </c>
      <c r="K2000">
        <v>24</v>
      </c>
      <c r="L2000" t="s">
        <v>28</v>
      </c>
      <c r="M2000">
        <v>0</v>
      </c>
      <c r="N2000">
        <v>3.9</v>
      </c>
      <c r="O2000">
        <v>280</v>
      </c>
      <c r="P2000">
        <v>1764</v>
      </c>
      <c r="Q2000" t="s">
        <v>51</v>
      </c>
      <c r="R2000">
        <v>10</v>
      </c>
      <c r="S2000" t="s">
        <v>52</v>
      </c>
      <c r="T2000" t="s">
        <v>68</v>
      </c>
      <c r="U2000" t="str">
        <f>TRIM(CLEAN(tbl_Operations[[#This Row],[Location]]))</f>
        <v>Bengaluru</v>
      </c>
      <c r="V2000" t="str">
        <f>TRIM(CLEAN(tbl_Operations[[#This Row],[Channel]]))</f>
        <v>Teams</v>
      </c>
      <c r="W2000" t="str">
        <f t="shared" si="155"/>
        <v>Report Request</v>
      </c>
      <c r="X2000" t="str">
        <f t="shared" si="156"/>
        <v>Customer Support</v>
      </c>
      <c r="Y2000" t="str">
        <f t="shared" si="157"/>
        <v>Within SLA</v>
      </c>
      <c r="Z2000" t="str">
        <f t="shared" si="158"/>
        <v>Normal</v>
      </c>
      <c r="AA2000" t="str" cm="1">
        <f t="array" ref="AA2000">_xlfn.IFS(
J2000&lt;=K2000*0.5,"Excellent",
J2000&lt;=K2000,"Good",
J2000&lt;=K2000*1.5,"At Risk",
TRUE,"Critical"
)</f>
        <v>Excellent</v>
      </c>
      <c r="AB2000" t="str">
        <f t="shared" si="159"/>
        <v>No Rework</v>
      </c>
    </row>
    <row r="2001" spans="1:28" x14ac:dyDescent="0.3">
      <c r="A2001" t="s">
        <v>2083</v>
      </c>
      <c r="B2001" s="1">
        <v>45714</v>
      </c>
      <c r="C2001" t="s">
        <v>33</v>
      </c>
      <c r="D2001" t="s">
        <v>60</v>
      </c>
      <c r="E2001" t="s">
        <v>5094</v>
      </c>
      <c r="F2001" t="s">
        <v>24</v>
      </c>
      <c r="G2001" t="s">
        <v>25</v>
      </c>
      <c r="H2001" t="s">
        <v>75</v>
      </c>
      <c r="I2001" t="s">
        <v>27</v>
      </c>
      <c r="J2001">
        <v>6.6</v>
      </c>
      <c r="K2001">
        <v>24</v>
      </c>
      <c r="L2001" t="s">
        <v>28</v>
      </c>
      <c r="M2001">
        <v>0</v>
      </c>
      <c r="N2001">
        <v>5</v>
      </c>
      <c r="O2001">
        <v>280</v>
      </c>
      <c r="P2001">
        <v>1848</v>
      </c>
      <c r="Q2001" t="s">
        <v>57</v>
      </c>
      <c r="R2001">
        <v>2</v>
      </c>
      <c r="S2001" t="s">
        <v>58</v>
      </c>
      <c r="T2001" t="s">
        <v>86</v>
      </c>
      <c r="U2001" t="str">
        <f>TRIM(CLEAN(tbl_Operations[[#This Row],[Location]]))</f>
        <v>Pune</v>
      </c>
      <c r="V2001" t="str">
        <f>TRIM(CLEAN(tbl_Operations[[#This Row],[Channel]]))</f>
        <v>Email</v>
      </c>
      <c r="W2001" t="str">
        <f t="shared" si="155"/>
        <v>Unknown</v>
      </c>
      <c r="X2001" t="str">
        <f t="shared" si="156"/>
        <v>It</v>
      </c>
      <c r="Y2001" t="str">
        <f t="shared" si="157"/>
        <v>Within SLA</v>
      </c>
      <c r="Z2001" t="str">
        <f t="shared" si="158"/>
        <v>Normal</v>
      </c>
      <c r="AA2001" t="str" cm="1">
        <f t="array" ref="AA2001">_xlfn.IFS(
J2001&lt;=K2001*0.5,"Excellent",
J2001&lt;=K2001,"Good",
J2001&lt;=K2001*1.5,"At Risk",
TRUE,"Critical"
)</f>
        <v>Excellent</v>
      </c>
      <c r="AB2001" t="str">
        <f t="shared" si="159"/>
        <v>No Rework</v>
      </c>
    </row>
    <row r="2002" spans="1:28" x14ac:dyDescent="0.3">
      <c r="A2002" t="s">
        <v>2084</v>
      </c>
      <c r="B2002" s="1">
        <v>45973</v>
      </c>
      <c r="C2002" t="s">
        <v>54</v>
      </c>
      <c r="D2002" t="s">
        <v>34</v>
      </c>
      <c r="E2002" t="s">
        <v>48</v>
      </c>
      <c r="F2002" t="s">
        <v>61</v>
      </c>
      <c r="G2002" t="s">
        <v>62</v>
      </c>
      <c r="H2002" t="s">
        <v>43</v>
      </c>
      <c r="I2002" t="s">
        <v>27</v>
      </c>
      <c r="J2002">
        <v>13.6</v>
      </c>
      <c r="K2002">
        <v>12</v>
      </c>
      <c r="L2002" t="s">
        <v>63</v>
      </c>
      <c r="M2002">
        <v>2</v>
      </c>
      <c r="N2002">
        <v>4.3</v>
      </c>
      <c r="O2002">
        <v>350</v>
      </c>
      <c r="P2002">
        <v>4760</v>
      </c>
      <c r="Q2002" t="s">
        <v>67</v>
      </c>
      <c r="R2002">
        <v>11</v>
      </c>
      <c r="S2002" t="s">
        <v>52</v>
      </c>
      <c r="T2002" t="s">
        <v>86</v>
      </c>
      <c r="U2002" t="str">
        <f>TRIM(CLEAN(tbl_Operations[[#This Row],[Location]]))</f>
        <v>Mumbai</v>
      </c>
      <c r="V2002" t="str">
        <f>TRIM(CLEAN(tbl_Operations[[#This Row],[Channel]]))</f>
        <v>Teams</v>
      </c>
      <c r="W2002" t="str">
        <f t="shared" si="155"/>
        <v>Compliance Request</v>
      </c>
      <c r="X2002" t="str">
        <f t="shared" si="156"/>
        <v>Hr</v>
      </c>
      <c r="Y2002" t="str">
        <f t="shared" si="157"/>
        <v>SLA Breach</v>
      </c>
      <c r="Z2002" t="str">
        <f t="shared" si="158"/>
        <v>Normal</v>
      </c>
      <c r="AA2002" t="str" cm="1">
        <f t="array" ref="AA2002">_xlfn.IFS(
J2002&lt;=K2002*0.5,"Excellent",
J2002&lt;=K2002,"Good",
J2002&lt;=K2002*1.5,"At Risk",
TRUE,"Critical"
)</f>
        <v>At Risk</v>
      </c>
      <c r="AB2002" t="str">
        <f t="shared" si="159"/>
        <v>Reworked</v>
      </c>
    </row>
    <row r="2003" spans="1:28" x14ac:dyDescent="0.3">
      <c r="A2003" t="s">
        <v>2085</v>
      </c>
      <c r="B2003" s="1">
        <v>45718</v>
      </c>
      <c r="C2003" t="s">
        <v>21</v>
      </c>
      <c r="D2003" t="s">
        <v>55</v>
      </c>
      <c r="E2003" t="s">
        <v>23</v>
      </c>
      <c r="F2003" t="s">
        <v>49</v>
      </c>
      <c r="G2003" t="s">
        <v>25</v>
      </c>
      <c r="H2003" t="s">
        <v>43</v>
      </c>
      <c r="I2003" t="s">
        <v>101</v>
      </c>
      <c r="J2003">
        <v>10.3</v>
      </c>
      <c r="K2003">
        <v>48</v>
      </c>
      <c r="L2003" t="s">
        <v>28</v>
      </c>
      <c r="M2003">
        <v>0</v>
      </c>
      <c r="N2003">
        <v>4.9000000000000004</v>
      </c>
      <c r="O2003">
        <v>350</v>
      </c>
      <c r="P2003">
        <v>3605</v>
      </c>
      <c r="Q2003" t="s">
        <v>79</v>
      </c>
      <c r="R2003">
        <v>3</v>
      </c>
      <c r="S2003" t="s">
        <v>58</v>
      </c>
      <c r="T2003" t="s">
        <v>102</v>
      </c>
      <c r="U2003" t="str">
        <f>TRIM(CLEAN(tbl_Operations[[#This Row],[Location]]))</f>
        <v>Hyderabad</v>
      </c>
      <c r="V2003" t="str">
        <f>TRIM(CLEAN(tbl_Operations[[#This Row],[Channel]]))</f>
        <v>Email</v>
      </c>
      <c r="W2003" t="str">
        <f t="shared" si="155"/>
        <v>Invoice Query</v>
      </c>
      <c r="X2003" t="str">
        <f t="shared" si="156"/>
        <v>Customer Support</v>
      </c>
      <c r="Y2003" t="str">
        <f t="shared" si="157"/>
        <v>Within SLA</v>
      </c>
      <c r="Z2003" t="str">
        <f t="shared" si="158"/>
        <v>Normal</v>
      </c>
      <c r="AA2003" t="str" cm="1">
        <f t="array" ref="AA2003">_xlfn.IFS(
J2003&lt;=K2003*0.5,"Excellent",
J2003&lt;=K2003,"Good",
J2003&lt;=K2003*1.5,"At Risk",
TRUE,"Critical"
)</f>
        <v>Excellent</v>
      </c>
      <c r="AB2003" t="str">
        <f t="shared" si="159"/>
        <v>No Rework</v>
      </c>
    </row>
    <row r="2004" spans="1:28" x14ac:dyDescent="0.3">
      <c r="A2004" t="s">
        <v>2086</v>
      </c>
      <c r="B2004" s="1">
        <v>45869</v>
      </c>
      <c r="C2004" t="s">
        <v>21</v>
      </c>
      <c r="D2004" t="s">
        <v>73</v>
      </c>
      <c r="E2004" t="s">
        <v>35</v>
      </c>
      <c r="F2004" t="s">
        <v>49</v>
      </c>
      <c r="G2004" t="s">
        <v>25</v>
      </c>
      <c r="H2004" t="s">
        <v>66</v>
      </c>
      <c r="I2004" t="s">
        <v>27</v>
      </c>
      <c r="J2004">
        <v>22.2</v>
      </c>
      <c r="K2004">
        <v>48</v>
      </c>
      <c r="L2004" t="s">
        <v>28</v>
      </c>
      <c r="M2004">
        <v>0</v>
      </c>
      <c r="N2004">
        <v>4</v>
      </c>
      <c r="O2004">
        <v>400</v>
      </c>
      <c r="P2004">
        <v>8880</v>
      </c>
      <c r="Q2004" t="s">
        <v>114</v>
      </c>
      <c r="R2004">
        <v>7</v>
      </c>
      <c r="S2004" t="s">
        <v>37</v>
      </c>
      <c r="T2004" t="s">
        <v>84</v>
      </c>
      <c r="U2004" t="str">
        <f>TRIM(CLEAN(tbl_Operations[[#This Row],[Location]]))</f>
        <v>Chennai</v>
      </c>
      <c r="V2004" t="str">
        <f>TRIM(CLEAN(tbl_Operations[[#This Row],[Channel]]))</f>
        <v>Email</v>
      </c>
      <c r="W2004" t="str">
        <f t="shared" si="155"/>
        <v>Employee Query</v>
      </c>
      <c r="X2004" t="str">
        <f t="shared" si="156"/>
        <v>Customer Support</v>
      </c>
      <c r="Y2004" t="str">
        <f t="shared" si="157"/>
        <v>Within SLA</v>
      </c>
      <c r="Z2004" t="str">
        <f t="shared" si="158"/>
        <v>Normal</v>
      </c>
      <c r="AA2004" t="str" cm="1">
        <f t="array" ref="AA2004">_xlfn.IFS(
J2004&lt;=K2004*0.5,"Excellent",
J2004&lt;=K2004,"Good",
J2004&lt;=K2004*1.5,"At Risk",
TRUE,"Critical"
)</f>
        <v>Excellent</v>
      </c>
      <c r="AB2004" t="str">
        <f t="shared" si="159"/>
        <v>No Rework</v>
      </c>
    </row>
    <row r="2005" spans="1:28" x14ac:dyDescent="0.3">
      <c r="A2005" t="s">
        <v>2087</v>
      </c>
      <c r="B2005" s="1">
        <v>46022</v>
      </c>
      <c r="C2005" t="s">
        <v>95</v>
      </c>
      <c r="D2005" t="s">
        <v>55</v>
      </c>
      <c r="E2005" t="s">
        <v>48</v>
      </c>
      <c r="F2005" t="s">
        <v>49</v>
      </c>
      <c r="G2005" t="s">
        <v>42</v>
      </c>
      <c r="H2005" t="s">
        <v>26</v>
      </c>
      <c r="I2005" t="s">
        <v>27</v>
      </c>
      <c r="J2005">
        <v>0.9</v>
      </c>
      <c r="K2005">
        <v>48</v>
      </c>
      <c r="L2005" t="s">
        <v>28</v>
      </c>
      <c r="M2005">
        <v>0</v>
      </c>
      <c r="N2005">
        <v>5</v>
      </c>
      <c r="O2005">
        <v>450</v>
      </c>
      <c r="P2005">
        <v>405</v>
      </c>
      <c r="Q2005" t="s">
        <v>71</v>
      </c>
      <c r="R2005">
        <v>12</v>
      </c>
      <c r="S2005" t="s">
        <v>52</v>
      </c>
      <c r="T2005" t="s">
        <v>86</v>
      </c>
      <c r="U2005" t="str">
        <f>TRIM(CLEAN(tbl_Operations[[#This Row],[Location]]))</f>
        <v>Hyderabad</v>
      </c>
      <c r="V2005" t="str">
        <f>TRIM(CLEAN(tbl_Operations[[#This Row],[Channel]]))</f>
        <v>Portal</v>
      </c>
      <c r="W2005" t="str">
        <f t="shared" si="155"/>
        <v>Compliance Request</v>
      </c>
      <c r="X2005" t="str">
        <f t="shared" si="156"/>
        <v>Sales</v>
      </c>
      <c r="Y2005" t="str">
        <f t="shared" si="157"/>
        <v>Within SLA</v>
      </c>
      <c r="Z2005" t="str">
        <f t="shared" si="158"/>
        <v>Normal</v>
      </c>
      <c r="AA2005" t="str" cm="1">
        <f t="array" ref="AA2005">_xlfn.IFS(
J2005&lt;=K2005*0.5,"Excellent",
J2005&lt;=K2005,"Good",
J2005&lt;=K2005*1.5,"At Risk",
TRUE,"Critical"
)</f>
        <v>Excellent</v>
      </c>
      <c r="AB2005" t="str">
        <f t="shared" si="159"/>
        <v>No Rework</v>
      </c>
    </row>
    <row r="2006" spans="1:28" x14ac:dyDescent="0.3">
      <c r="A2006" t="s">
        <v>2088</v>
      </c>
      <c r="B2006" s="1">
        <v>45980</v>
      </c>
      <c r="C2006" t="s">
        <v>95</v>
      </c>
      <c r="D2006" t="s">
        <v>22</v>
      </c>
      <c r="E2006" t="s">
        <v>56</v>
      </c>
      <c r="F2006" t="s">
        <v>61</v>
      </c>
      <c r="G2006" t="s">
        <v>62</v>
      </c>
      <c r="H2006" t="s">
        <v>66</v>
      </c>
      <c r="I2006" t="s">
        <v>27</v>
      </c>
      <c r="J2006">
        <v>16.100000000000001</v>
      </c>
      <c r="K2006">
        <v>12</v>
      </c>
      <c r="L2006" t="s">
        <v>63</v>
      </c>
      <c r="M2006">
        <v>0</v>
      </c>
      <c r="N2006">
        <v>3.9</v>
      </c>
      <c r="O2006">
        <v>320</v>
      </c>
      <c r="P2006">
        <v>5152</v>
      </c>
      <c r="Q2006" t="s">
        <v>67</v>
      </c>
      <c r="R2006">
        <v>11</v>
      </c>
      <c r="S2006" t="s">
        <v>52</v>
      </c>
      <c r="T2006" t="s">
        <v>86</v>
      </c>
      <c r="U2006" t="str">
        <f>TRIM(CLEAN(tbl_Operations[[#This Row],[Location]]))</f>
        <v>Noida</v>
      </c>
      <c r="V2006" t="str">
        <f>TRIM(CLEAN(tbl_Operations[[#This Row],[Channel]]))</f>
        <v>Teams</v>
      </c>
      <c r="W2006" t="str">
        <f t="shared" si="155"/>
        <v>Vendor Query</v>
      </c>
      <c r="X2006" t="str">
        <f t="shared" si="156"/>
        <v>Sales</v>
      </c>
      <c r="Y2006" t="str">
        <f t="shared" si="157"/>
        <v>SLA Breach</v>
      </c>
      <c r="Z2006" t="str">
        <f t="shared" si="158"/>
        <v>Normal</v>
      </c>
      <c r="AA2006" t="str" cm="1">
        <f t="array" ref="AA2006">_xlfn.IFS(
J2006&lt;=K2006*0.5,"Excellent",
J2006&lt;=K2006,"Good",
J2006&lt;=K2006*1.5,"At Risk",
TRUE,"Critical"
)</f>
        <v>At Risk</v>
      </c>
      <c r="AB2006" t="str">
        <f t="shared" si="159"/>
        <v>No Rework</v>
      </c>
    </row>
    <row r="2007" spans="1:28" x14ac:dyDescent="0.3">
      <c r="A2007" t="s">
        <v>2089</v>
      </c>
      <c r="B2007" s="1">
        <v>45871</v>
      </c>
      <c r="C2007" t="s">
        <v>54</v>
      </c>
      <c r="D2007" t="s">
        <v>73</v>
      </c>
      <c r="E2007" t="s">
        <v>35</v>
      </c>
      <c r="F2007" t="s">
        <v>49</v>
      </c>
      <c r="G2007" t="s">
        <v>25</v>
      </c>
      <c r="H2007" t="s">
        <v>50</v>
      </c>
      <c r="I2007" t="s">
        <v>27</v>
      </c>
      <c r="J2007">
        <v>16.100000000000001</v>
      </c>
      <c r="K2007">
        <v>48</v>
      </c>
      <c r="L2007" t="s">
        <v>28</v>
      </c>
      <c r="M2007">
        <v>0</v>
      </c>
      <c r="N2007">
        <v>4.5999999999999996</v>
      </c>
      <c r="O2007">
        <v>350</v>
      </c>
      <c r="P2007">
        <v>5635</v>
      </c>
      <c r="Q2007" t="s">
        <v>36</v>
      </c>
      <c r="R2007">
        <v>8</v>
      </c>
      <c r="S2007" t="s">
        <v>37</v>
      </c>
      <c r="T2007" t="s">
        <v>68</v>
      </c>
      <c r="U2007" t="str">
        <f>TRIM(CLEAN(tbl_Operations[[#This Row],[Location]]))</f>
        <v>Chennai</v>
      </c>
      <c r="V2007" t="str">
        <f>TRIM(CLEAN(tbl_Operations[[#This Row],[Channel]]))</f>
        <v>Email</v>
      </c>
      <c r="W2007" t="str">
        <f t="shared" si="155"/>
        <v>Employee Query</v>
      </c>
      <c r="X2007" t="str">
        <f t="shared" si="156"/>
        <v>Hr</v>
      </c>
      <c r="Y2007" t="str">
        <f t="shared" si="157"/>
        <v>Within SLA</v>
      </c>
      <c r="Z2007" t="str">
        <f t="shared" si="158"/>
        <v>Normal</v>
      </c>
      <c r="AA2007" t="str" cm="1">
        <f t="array" ref="AA2007">_xlfn.IFS(
J2007&lt;=K2007*0.5,"Excellent",
J2007&lt;=K2007,"Good",
J2007&lt;=K2007*1.5,"At Risk",
TRUE,"Critical"
)</f>
        <v>Excellent</v>
      </c>
      <c r="AB2007" t="str">
        <f t="shared" si="159"/>
        <v>No Rework</v>
      </c>
    </row>
    <row r="2008" spans="1:28" x14ac:dyDescent="0.3">
      <c r="A2008" t="s">
        <v>2090</v>
      </c>
      <c r="B2008" s="1">
        <v>45906</v>
      </c>
      <c r="C2008" t="s">
        <v>21</v>
      </c>
      <c r="D2008" t="s">
        <v>41</v>
      </c>
      <c r="E2008" t="s">
        <v>48</v>
      </c>
      <c r="F2008" t="s">
        <v>49</v>
      </c>
      <c r="G2008" t="s">
        <v>42</v>
      </c>
      <c r="H2008" t="s">
        <v>75</v>
      </c>
      <c r="I2008" t="s">
        <v>88</v>
      </c>
      <c r="J2008">
        <v>15</v>
      </c>
      <c r="K2008">
        <v>48</v>
      </c>
      <c r="L2008" t="s">
        <v>28</v>
      </c>
      <c r="M2008">
        <v>4</v>
      </c>
      <c r="N2008">
        <v>3.7</v>
      </c>
      <c r="O2008">
        <v>350</v>
      </c>
      <c r="P2008">
        <v>5250</v>
      </c>
      <c r="Q2008" t="s">
        <v>83</v>
      </c>
      <c r="R2008">
        <v>9</v>
      </c>
      <c r="S2008" t="s">
        <v>37</v>
      </c>
      <c r="T2008" t="s">
        <v>68</v>
      </c>
      <c r="U2008" t="str">
        <f>TRIM(CLEAN(tbl_Operations[[#This Row],[Location]]))</f>
        <v>Bengaluru</v>
      </c>
      <c r="V2008" t="str">
        <f>TRIM(CLEAN(tbl_Operations[[#This Row],[Channel]]))</f>
        <v>Portal</v>
      </c>
      <c r="W2008" t="str">
        <f t="shared" si="155"/>
        <v>Compliance Request</v>
      </c>
      <c r="X2008" t="str">
        <f t="shared" si="156"/>
        <v>Customer Support</v>
      </c>
      <c r="Y2008" t="str">
        <f t="shared" si="157"/>
        <v>Within SLA</v>
      </c>
      <c r="Z2008" t="str">
        <f t="shared" si="158"/>
        <v>Normal</v>
      </c>
      <c r="AA2008" t="str" cm="1">
        <f t="array" ref="AA2008">_xlfn.IFS(
J2008&lt;=K2008*0.5,"Excellent",
J2008&lt;=K2008,"Good",
J2008&lt;=K2008*1.5,"At Risk",
TRUE,"Critical"
)</f>
        <v>Excellent</v>
      </c>
      <c r="AB2008" t="str">
        <f t="shared" si="159"/>
        <v>Reworked</v>
      </c>
    </row>
    <row r="2009" spans="1:28" x14ac:dyDescent="0.3">
      <c r="A2009" t="s">
        <v>2091</v>
      </c>
      <c r="B2009" s="1">
        <v>45741</v>
      </c>
      <c r="C2009" t="s">
        <v>54</v>
      </c>
      <c r="D2009" t="s">
        <v>47</v>
      </c>
      <c r="E2009" t="s">
        <v>92</v>
      </c>
      <c r="F2009" t="s">
        <v>49</v>
      </c>
      <c r="G2009" t="s">
        <v>25</v>
      </c>
      <c r="H2009" t="s">
        <v>75</v>
      </c>
      <c r="I2009" t="s">
        <v>88</v>
      </c>
      <c r="J2009">
        <v>8.5</v>
      </c>
      <c r="K2009">
        <v>48</v>
      </c>
      <c r="L2009" t="s">
        <v>28</v>
      </c>
      <c r="M2009">
        <v>3</v>
      </c>
      <c r="N2009">
        <v>3.4</v>
      </c>
      <c r="O2009">
        <v>350</v>
      </c>
      <c r="P2009">
        <v>2975</v>
      </c>
      <c r="Q2009" t="s">
        <v>79</v>
      </c>
      <c r="R2009">
        <v>3</v>
      </c>
      <c r="S2009" t="s">
        <v>58</v>
      </c>
      <c r="T2009" t="s">
        <v>38</v>
      </c>
      <c r="U2009" t="str">
        <f>TRIM(CLEAN(tbl_Operations[[#This Row],[Location]]))</f>
        <v>Gurugram</v>
      </c>
      <c r="V2009" t="str">
        <f>TRIM(CLEAN(tbl_Operations[[#This Row],[Channel]]))</f>
        <v>Email</v>
      </c>
      <c r="W2009" t="str">
        <f t="shared" si="155"/>
        <v>Report Request</v>
      </c>
      <c r="X2009" t="str">
        <f t="shared" si="156"/>
        <v>Hr</v>
      </c>
      <c r="Y2009" t="str">
        <f t="shared" si="157"/>
        <v>Within SLA</v>
      </c>
      <c r="Z2009" t="str">
        <f t="shared" si="158"/>
        <v>Normal</v>
      </c>
      <c r="AA2009" t="str" cm="1">
        <f t="array" ref="AA2009">_xlfn.IFS(
J2009&lt;=K2009*0.5,"Excellent",
J2009&lt;=K2009,"Good",
J2009&lt;=K2009*1.5,"At Risk",
TRUE,"Critical"
)</f>
        <v>Excellent</v>
      </c>
      <c r="AB2009" t="str">
        <f t="shared" si="159"/>
        <v>Reworked</v>
      </c>
    </row>
    <row r="2010" spans="1:28" x14ac:dyDescent="0.3">
      <c r="A2010" t="s">
        <v>2092</v>
      </c>
      <c r="B2010" s="1">
        <v>45726</v>
      </c>
      <c r="C2010" t="s">
        <v>40</v>
      </c>
      <c r="D2010" t="s">
        <v>41</v>
      </c>
      <c r="E2010" t="s">
        <v>48</v>
      </c>
      <c r="F2010" t="s">
        <v>24</v>
      </c>
      <c r="G2010" t="s">
        <v>62</v>
      </c>
      <c r="H2010" t="s">
        <v>43</v>
      </c>
      <c r="I2010" t="s">
        <v>27</v>
      </c>
      <c r="J2010">
        <v>7.7</v>
      </c>
      <c r="K2010">
        <v>24</v>
      </c>
      <c r="L2010" t="s">
        <v>28</v>
      </c>
      <c r="M2010">
        <v>1</v>
      </c>
      <c r="N2010">
        <v>4.8</v>
      </c>
      <c r="O2010">
        <v>280</v>
      </c>
      <c r="P2010">
        <v>2156</v>
      </c>
      <c r="Q2010" t="s">
        <v>79</v>
      </c>
      <c r="R2010">
        <v>3</v>
      </c>
      <c r="S2010" t="s">
        <v>58</v>
      </c>
      <c r="T2010" t="s">
        <v>31</v>
      </c>
      <c r="U2010" t="str">
        <f>TRIM(CLEAN(tbl_Operations[[#This Row],[Location]]))</f>
        <v>Bengaluru</v>
      </c>
      <c r="V2010" t="str">
        <f>TRIM(CLEAN(tbl_Operations[[#This Row],[Channel]]))</f>
        <v>Teams</v>
      </c>
      <c r="W2010" t="str">
        <f t="shared" si="155"/>
        <v>Compliance Request</v>
      </c>
      <c r="X2010" t="str">
        <f t="shared" si="156"/>
        <v>Procurement</v>
      </c>
      <c r="Y2010" t="str">
        <f t="shared" si="157"/>
        <v>Within SLA</v>
      </c>
      <c r="Z2010" t="str">
        <f t="shared" si="158"/>
        <v>Normal</v>
      </c>
      <c r="AA2010" t="str" cm="1">
        <f t="array" ref="AA2010">_xlfn.IFS(
J2010&lt;=K2010*0.5,"Excellent",
J2010&lt;=K2010,"Good",
J2010&lt;=K2010*1.5,"At Risk",
TRUE,"Critical"
)</f>
        <v>Excellent</v>
      </c>
      <c r="AB2010" t="str">
        <f t="shared" si="159"/>
        <v>Reworked</v>
      </c>
    </row>
    <row r="2011" spans="1:28" x14ac:dyDescent="0.3">
      <c r="A2011" t="s">
        <v>2093</v>
      </c>
      <c r="B2011" s="1">
        <v>45791</v>
      </c>
      <c r="C2011" t="s">
        <v>95</v>
      </c>
      <c r="D2011" t="s">
        <v>34</v>
      </c>
      <c r="E2011" t="s">
        <v>23</v>
      </c>
      <c r="F2011" t="s">
        <v>24</v>
      </c>
      <c r="G2011" t="s">
        <v>25</v>
      </c>
      <c r="H2011" t="s">
        <v>43</v>
      </c>
      <c r="I2011" t="s">
        <v>27</v>
      </c>
      <c r="J2011">
        <v>9.4</v>
      </c>
      <c r="K2011">
        <v>24</v>
      </c>
      <c r="L2011" t="s">
        <v>28</v>
      </c>
      <c r="M2011">
        <v>0</v>
      </c>
      <c r="N2011">
        <v>4.9000000000000004</v>
      </c>
      <c r="O2011">
        <v>400</v>
      </c>
      <c r="P2011">
        <v>3760</v>
      </c>
      <c r="Q2011" t="s">
        <v>44</v>
      </c>
      <c r="R2011">
        <v>5</v>
      </c>
      <c r="S2011" t="s">
        <v>30</v>
      </c>
      <c r="T2011" t="s">
        <v>86</v>
      </c>
      <c r="U2011" t="str">
        <f>TRIM(CLEAN(tbl_Operations[[#This Row],[Location]]))</f>
        <v>Mumbai</v>
      </c>
      <c r="V2011" t="str">
        <f>TRIM(CLEAN(tbl_Operations[[#This Row],[Channel]]))</f>
        <v>Email</v>
      </c>
      <c r="W2011" t="str">
        <f t="shared" si="155"/>
        <v>Invoice Query</v>
      </c>
      <c r="X2011" t="str">
        <f t="shared" si="156"/>
        <v>Sales</v>
      </c>
      <c r="Y2011" t="str">
        <f t="shared" si="157"/>
        <v>Within SLA</v>
      </c>
      <c r="Z2011" t="str">
        <f t="shared" si="158"/>
        <v>Normal</v>
      </c>
      <c r="AA2011" t="str" cm="1">
        <f t="array" ref="AA2011">_xlfn.IFS(
J2011&lt;=K2011*0.5,"Excellent",
J2011&lt;=K2011,"Good",
J2011&lt;=K2011*1.5,"At Risk",
TRUE,"Critical"
)</f>
        <v>Excellent</v>
      </c>
      <c r="AB2011" t="str">
        <f t="shared" si="159"/>
        <v>No Rework</v>
      </c>
    </row>
    <row r="2012" spans="1:28" x14ac:dyDescent="0.3">
      <c r="A2012" t="s">
        <v>2094</v>
      </c>
      <c r="B2012" s="1">
        <v>45910</v>
      </c>
      <c r="C2012" t="s">
        <v>95</v>
      </c>
      <c r="D2012" t="s">
        <v>22</v>
      </c>
      <c r="E2012" t="s">
        <v>56</v>
      </c>
      <c r="F2012" t="s">
        <v>49</v>
      </c>
      <c r="G2012" t="s">
        <v>42</v>
      </c>
      <c r="H2012" t="s">
        <v>66</v>
      </c>
      <c r="I2012" t="s">
        <v>27</v>
      </c>
      <c r="J2012">
        <v>4.5999999999999996</v>
      </c>
      <c r="K2012">
        <v>48</v>
      </c>
      <c r="L2012" t="s">
        <v>28</v>
      </c>
      <c r="M2012">
        <v>0</v>
      </c>
      <c r="N2012">
        <v>4.4000000000000004</v>
      </c>
      <c r="O2012">
        <v>400</v>
      </c>
      <c r="P2012">
        <v>1840</v>
      </c>
      <c r="Q2012" t="s">
        <v>83</v>
      </c>
      <c r="R2012">
        <v>9</v>
      </c>
      <c r="S2012" t="s">
        <v>37</v>
      </c>
      <c r="T2012" t="s">
        <v>86</v>
      </c>
      <c r="U2012" t="str">
        <f>TRIM(CLEAN(tbl_Operations[[#This Row],[Location]]))</f>
        <v>Noida</v>
      </c>
      <c r="V2012" t="str">
        <f>TRIM(CLEAN(tbl_Operations[[#This Row],[Channel]]))</f>
        <v>Portal</v>
      </c>
      <c r="W2012" t="str">
        <f t="shared" si="155"/>
        <v>Vendor Query</v>
      </c>
      <c r="X2012" t="str">
        <f t="shared" si="156"/>
        <v>Sales</v>
      </c>
      <c r="Y2012" t="str">
        <f t="shared" si="157"/>
        <v>Within SLA</v>
      </c>
      <c r="Z2012" t="str">
        <f t="shared" si="158"/>
        <v>Normal</v>
      </c>
      <c r="AA2012" t="str" cm="1">
        <f t="array" ref="AA2012">_xlfn.IFS(
J2012&lt;=K2012*0.5,"Excellent",
J2012&lt;=K2012,"Good",
J2012&lt;=K2012*1.5,"At Risk",
TRUE,"Critical"
)</f>
        <v>Excellent</v>
      </c>
      <c r="AB2012" t="str">
        <f t="shared" si="159"/>
        <v>No Rework</v>
      </c>
    </row>
    <row r="2013" spans="1:28" x14ac:dyDescent="0.3">
      <c r="A2013" t="s">
        <v>2095</v>
      </c>
      <c r="B2013" s="1">
        <v>45970</v>
      </c>
      <c r="C2013" t="s">
        <v>33</v>
      </c>
      <c r="D2013" t="s">
        <v>60</v>
      </c>
      <c r="E2013" t="s">
        <v>78</v>
      </c>
      <c r="F2013" t="s">
        <v>49</v>
      </c>
      <c r="G2013" t="s">
        <v>62</v>
      </c>
      <c r="H2013" t="s">
        <v>43</v>
      </c>
      <c r="I2013" t="s">
        <v>27</v>
      </c>
      <c r="J2013">
        <v>10.5</v>
      </c>
      <c r="K2013">
        <v>48</v>
      </c>
      <c r="L2013" t="s">
        <v>28</v>
      </c>
      <c r="M2013">
        <v>1</v>
      </c>
      <c r="N2013">
        <v>4.7</v>
      </c>
      <c r="O2013">
        <v>400</v>
      </c>
      <c r="P2013">
        <v>4200</v>
      </c>
      <c r="Q2013" t="s">
        <v>67</v>
      </c>
      <c r="R2013">
        <v>11</v>
      </c>
      <c r="S2013" t="s">
        <v>52</v>
      </c>
      <c r="T2013" t="s">
        <v>102</v>
      </c>
      <c r="U2013" t="str">
        <f>TRIM(CLEAN(tbl_Operations[[#This Row],[Location]]))</f>
        <v>Pune</v>
      </c>
      <c r="V2013" t="str">
        <f>TRIM(CLEAN(tbl_Operations[[#This Row],[Channel]]))</f>
        <v>Teams</v>
      </c>
      <c r="W2013" t="str">
        <f t="shared" si="155"/>
        <v>Access Request</v>
      </c>
      <c r="X2013" t="str">
        <f t="shared" si="156"/>
        <v>It</v>
      </c>
      <c r="Y2013" t="str">
        <f t="shared" si="157"/>
        <v>Within SLA</v>
      </c>
      <c r="Z2013" t="str">
        <f t="shared" si="158"/>
        <v>Normal</v>
      </c>
      <c r="AA2013" t="str" cm="1">
        <f t="array" ref="AA2013">_xlfn.IFS(
J2013&lt;=K2013*0.5,"Excellent",
J2013&lt;=K2013,"Good",
J2013&lt;=K2013*1.5,"At Risk",
TRUE,"Critical"
)</f>
        <v>Excellent</v>
      </c>
      <c r="AB2013" t="str">
        <f t="shared" si="159"/>
        <v>Reworked</v>
      </c>
    </row>
    <row r="2014" spans="1:28" x14ac:dyDescent="0.3">
      <c r="A2014" t="s">
        <v>2096</v>
      </c>
      <c r="B2014" s="1">
        <v>45882</v>
      </c>
      <c r="C2014" t="s">
        <v>21</v>
      </c>
      <c r="D2014" t="s">
        <v>47</v>
      </c>
      <c r="E2014" t="s">
        <v>74</v>
      </c>
      <c r="F2014" t="s">
        <v>24</v>
      </c>
      <c r="G2014" t="s">
        <v>25</v>
      </c>
      <c r="H2014" t="s">
        <v>26</v>
      </c>
      <c r="I2014" t="s">
        <v>27</v>
      </c>
      <c r="J2014">
        <v>20.9</v>
      </c>
      <c r="K2014">
        <v>24</v>
      </c>
      <c r="L2014" t="s">
        <v>28</v>
      </c>
      <c r="M2014">
        <v>0</v>
      </c>
      <c r="N2014">
        <v>4.5</v>
      </c>
      <c r="O2014">
        <v>400</v>
      </c>
      <c r="P2014">
        <v>8360</v>
      </c>
      <c r="Q2014" t="s">
        <v>36</v>
      </c>
      <c r="R2014">
        <v>8</v>
      </c>
      <c r="S2014" t="s">
        <v>37</v>
      </c>
      <c r="T2014" t="s">
        <v>86</v>
      </c>
      <c r="U2014" t="str">
        <f>TRIM(CLEAN(tbl_Operations[[#This Row],[Location]]))</f>
        <v>Gurugram</v>
      </c>
      <c r="V2014" t="str">
        <f>TRIM(CLEAN(tbl_Operations[[#This Row],[Channel]]))</f>
        <v>Email</v>
      </c>
      <c r="W2014" t="str">
        <f t="shared" si="155"/>
        <v>System Issue</v>
      </c>
      <c r="X2014" t="str">
        <f t="shared" si="156"/>
        <v>Customer Support</v>
      </c>
      <c r="Y2014" t="str">
        <f t="shared" si="157"/>
        <v>Within SLA</v>
      </c>
      <c r="Z2014" t="str">
        <f t="shared" si="158"/>
        <v>Normal</v>
      </c>
      <c r="AA2014" t="str" cm="1">
        <f t="array" ref="AA2014">_xlfn.IFS(
J2014&lt;=K2014*0.5,"Excellent",
J2014&lt;=K2014,"Good",
J2014&lt;=K2014*1.5,"At Risk",
TRUE,"Critical"
)</f>
        <v>Good</v>
      </c>
      <c r="AB2014" t="str">
        <f t="shared" si="159"/>
        <v>No Rework</v>
      </c>
    </row>
    <row r="2015" spans="1:28" x14ac:dyDescent="0.3">
      <c r="A2015" t="s">
        <v>2097</v>
      </c>
      <c r="B2015" s="1">
        <v>45856</v>
      </c>
      <c r="C2015" t="s">
        <v>91</v>
      </c>
      <c r="D2015" t="s">
        <v>47</v>
      </c>
      <c r="E2015" t="s">
        <v>74</v>
      </c>
      <c r="F2015" t="s">
        <v>24</v>
      </c>
      <c r="G2015" t="s">
        <v>42</v>
      </c>
      <c r="H2015" t="s">
        <v>26</v>
      </c>
      <c r="I2015" t="s">
        <v>27</v>
      </c>
      <c r="J2015">
        <v>2.1</v>
      </c>
      <c r="K2015">
        <v>24</v>
      </c>
      <c r="L2015" t="s">
        <v>28</v>
      </c>
      <c r="M2015">
        <v>1</v>
      </c>
      <c r="N2015">
        <v>4.7</v>
      </c>
      <c r="O2015">
        <v>280</v>
      </c>
      <c r="P2015">
        <v>588</v>
      </c>
      <c r="Q2015" t="s">
        <v>114</v>
      </c>
      <c r="R2015">
        <v>7</v>
      </c>
      <c r="S2015" t="s">
        <v>37</v>
      </c>
      <c r="T2015" t="s">
        <v>45</v>
      </c>
      <c r="U2015" t="str">
        <f>TRIM(CLEAN(tbl_Operations[[#This Row],[Location]]))</f>
        <v>Gurugram</v>
      </c>
      <c r="V2015" t="str">
        <f>TRIM(CLEAN(tbl_Operations[[#This Row],[Channel]]))</f>
        <v>Portal</v>
      </c>
      <c r="W2015" t="str">
        <f t="shared" si="155"/>
        <v>System Issue</v>
      </c>
      <c r="X2015" t="str">
        <f t="shared" si="156"/>
        <v>Operations</v>
      </c>
      <c r="Y2015" t="str">
        <f t="shared" si="157"/>
        <v>Within SLA</v>
      </c>
      <c r="Z2015" t="str">
        <f t="shared" si="158"/>
        <v>Normal</v>
      </c>
      <c r="AA2015" t="str" cm="1">
        <f t="array" ref="AA2015">_xlfn.IFS(
J2015&lt;=K2015*0.5,"Excellent",
J2015&lt;=K2015,"Good",
J2015&lt;=K2015*1.5,"At Risk",
TRUE,"Critical"
)</f>
        <v>Excellent</v>
      </c>
      <c r="AB2015" t="str">
        <f t="shared" si="159"/>
        <v>Reworked</v>
      </c>
    </row>
    <row r="2016" spans="1:28" x14ac:dyDescent="0.3">
      <c r="A2016" t="s">
        <v>2098</v>
      </c>
      <c r="B2016" s="1">
        <v>45820</v>
      </c>
      <c r="C2016" t="s">
        <v>21</v>
      </c>
      <c r="D2016" t="s">
        <v>55</v>
      </c>
      <c r="E2016" t="s">
        <v>74</v>
      </c>
      <c r="F2016" t="s">
        <v>49</v>
      </c>
      <c r="G2016" t="s">
        <v>42</v>
      </c>
      <c r="H2016" t="s">
        <v>50</v>
      </c>
      <c r="I2016" t="s">
        <v>27</v>
      </c>
      <c r="J2016">
        <v>8.6999999999999993</v>
      </c>
      <c r="K2016">
        <v>48</v>
      </c>
      <c r="L2016" t="s">
        <v>28</v>
      </c>
      <c r="M2016">
        <v>1</v>
      </c>
      <c r="N2016">
        <v>4.8</v>
      </c>
      <c r="O2016">
        <v>280</v>
      </c>
      <c r="P2016">
        <v>2436</v>
      </c>
      <c r="Q2016" t="s">
        <v>29</v>
      </c>
      <c r="R2016">
        <v>6</v>
      </c>
      <c r="S2016" t="s">
        <v>30</v>
      </c>
      <c r="T2016" t="s">
        <v>84</v>
      </c>
      <c r="U2016" t="str">
        <f>TRIM(CLEAN(tbl_Operations[[#This Row],[Location]]))</f>
        <v>Hyderabad</v>
      </c>
      <c r="V2016" t="str">
        <f>TRIM(CLEAN(tbl_Operations[[#This Row],[Channel]]))</f>
        <v>Portal</v>
      </c>
      <c r="W2016" t="str">
        <f t="shared" si="155"/>
        <v>System Issue</v>
      </c>
      <c r="X2016" t="str">
        <f t="shared" si="156"/>
        <v>Customer Support</v>
      </c>
      <c r="Y2016" t="str">
        <f t="shared" si="157"/>
        <v>Within SLA</v>
      </c>
      <c r="Z2016" t="str">
        <f t="shared" si="158"/>
        <v>Normal</v>
      </c>
      <c r="AA2016" t="str" cm="1">
        <f t="array" ref="AA2016">_xlfn.IFS(
J2016&lt;=K2016*0.5,"Excellent",
J2016&lt;=K2016,"Good",
J2016&lt;=K2016*1.5,"At Risk",
TRUE,"Critical"
)</f>
        <v>Excellent</v>
      </c>
      <c r="AB2016" t="str">
        <f t="shared" si="159"/>
        <v>Reworked</v>
      </c>
    </row>
    <row r="2017" spans="1:28" x14ac:dyDescent="0.3">
      <c r="A2017" t="s">
        <v>2099</v>
      </c>
      <c r="B2017" s="1">
        <v>45907</v>
      </c>
      <c r="C2017" t="s">
        <v>21</v>
      </c>
      <c r="D2017" t="s">
        <v>60</v>
      </c>
      <c r="E2017" t="s">
        <v>70</v>
      </c>
      <c r="F2017" t="s">
        <v>49</v>
      </c>
      <c r="G2017" t="s">
        <v>42</v>
      </c>
      <c r="H2017" t="s">
        <v>26</v>
      </c>
      <c r="I2017" t="s">
        <v>27</v>
      </c>
      <c r="J2017">
        <v>6.3</v>
      </c>
      <c r="K2017">
        <v>48</v>
      </c>
      <c r="L2017" t="s">
        <v>28</v>
      </c>
      <c r="M2017">
        <v>0</v>
      </c>
      <c r="N2017">
        <v>5</v>
      </c>
      <c r="O2017">
        <v>320</v>
      </c>
      <c r="P2017">
        <v>2016</v>
      </c>
      <c r="Q2017" t="s">
        <v>83</v>
      </c>
      <c r="R2017">
        <v>9</v>
      </c>
      <c r="S2017" t="s">
        <v>37</v>
      </c>
      <c r="T2017" t="s">
        <v>102</v>
      </c>
      <c r="U2017" t="str">
        <f>TRIM(CLEAN(tbl_Operations[[#This Row],[Location]]))</f>
        <v>Pune</v>
      </c>
      <c r="V2017" t="str">
        <f>TRIM(CLEAN(tbl_Operations[[#This Row],[Channel]]))</f>
        <v>Portal</v>
      </c>
      <c r="W2017" t="str">
        <f t="shared" si="155"/>
        <v>Data Correction</v>
      </c>
      <c r="X2017" t="str">
        <f t="shared" si="156"/>
        <v>Customer Support</v>
      </c>
      <c r="Y2017" t="str">
        <f t="shared" si="157"/>
        <v>Within SLA</v>
      </c>
      <c r="Z2017" t="str">
        <f t="shared" si="158"/>
        <v>Normal</v>
      </c>
      <c r="AA2017" t="str" cm="1">
        <f t="array" ref="AA2017">_xlfn.IFS(
J2017&lt;=K2017*0.5,"Excellent",
J2017&lt;=K2017,"Good",
J2017&lt;=K2017*1.5,"At Risk",
TRUE,"Critical"
)</f>
        <v>Excellent</v>
      </c>
      <c r="AB2017" t="str">
        <f t="shared" si="159"/>
        <v>No Rework</v>
      </c>
    </row>
    <row r="2018" spans="1:28" x14ac:dyDescent="0.3">
      <c r="A2018" t="s">
        <v>2100</v>
      </c>
      <c r="B2018" s="1">
        <v>45999</v>
      </c>
      <c r="C2018" t="s">
        <v>54</v>
      </c>
      <c r="D2018" t="s">
        <v>73</v>
      </c>
      <c r="E2018" t="s">
        <v>92</v>
      </c>
      <c r="F2018" t="s">
        <v>24</v>
      </c>
      <c r="G2018" t="s">
        <v>25</v>
      </c>
      <c r="H2018" t="s">
        <v>43</v>
      </c>
      <c r="I2018" t="s">
        <v>27</v>
      </c>
      <c r="J2018">
        <v>20.399999999999999</v>
      </c>
      <c r="K2018">
        <v>24</v>
      </c>
      <c r="L2018" t="s">
        <v>28</v>
      </c>
      <c r="M2018">
        <v>0</v>
      </c>
      <c r="N2018">
        <v>4.7</v>
      </c>
      <c r="O2018">
        <v>320</v>
      </c>
      <c r="P2018">
        <v>6528</v>
      </c>
      <c r="Q2018" t="s">
        <v>71</v>
      </c>
      <c r="R2018">
        <v>12</v>
      </c>
      <c r="S2018" t="s">
        <v>52</v>
      </c>
      <c r="T2018" t="s">
        <v>31</v>
      </c>
      <c r="U2018" t="str">
        <f>TRIM(CLEAN(tbl_Operations[[#This Row],[Location]]))</f>
        <v>Chennai</v>
      </c>
      <c r="V2018" t="str">
        <f>TRIM(CLEAN(tbl_Operations[[#This Row],[Channel]]))</f>
        <v>Email</v>
      </c>
      <c r="W2018" t="str">
        <f t="shared" si="155"/>
        <v>Report Request</v>
      </c>
      <c r="X2018" t="str">
        <f t="shared" si="156"/>
        <v>Hr</v>
      </c>
      <c r="Y2018" t="str">
        <f t="shared" si="157"/>
        <v>Within SLA</v>
      </c>
      <c r="Z2018" t="str">
        <f t="shared" si="158"/>
        <v>Normal</v>
      </c>
      <c r="AA2018" t="str" cm="1">
        <f t="array" ref="AA2018">_xlfn.IFS(
J2018&lt;=K2018*0.5,"Excellent",
J2018&lt;=K2018,"Good",
J2018&lt;=K2018*1.5,"At Risk",
TRUE,"Critical"
)</f>
        <v>Good</v>
      </c>
      <c r="AB2018" t="str">
        <f t="shared" si="159"/>
        <v>No Rework</v>
      </c>
    </row>
    <row r="2019" spans="1:28" x14ac:dyDescent="0.3">
      <c r="A2019" t="s">
        <v>2101</v>
      </c>
      <c r="B2019" s="1">
        <v>45735</v>
      </c>
      <c r="C2019" t="s">
        <v>40</v>
      </c>
      <c r="D2019" t="s">
        <v>73</v>
      </c>
      <c r="E2019" t="s">
        <v>92</v>
      </c>
      <c r="F2019" t="s">
        <v>49</v>
      </c>
      <c r="G2019" t="s">
        <v>25</v>
      </c>
      <c r="H2019" t="s">
        <v>66</v>
      </c>
      <c r="I2019" t="s">
        <v>88</v>
      </c>
      <c r="J2019">
        <v>52</v>
      </c>
      <c r="K2019">
        <v>48</v>
      </c>
      <c r="L2019" t="s">
        <v>63</v>
      </c>
      <c r="M2019">
        <v>1</v>
      </c>
      <c r="N2019">
        <v>3.2</v>
      </c>
      <c r="O2019">
        <v>450</v>
      </c>
      <c r="P2019">
        <v>23400</v>
      </c>
      <c r="Q2019" t="s">
        <v>79</v>
      </c>
      <c r="R2019">
        <v>3</v>
      </c>
      <c r="S2019" t="s">
        <v>58</v>
      </c>
      <c r="T2019" t="s">
        <v>86</v>
      </c>
      <c r="U2019" t="str">
        <f>TRIM(CLEAN(tbl_Operations[[#This Row],[Location]]))</f>
        <v>Chennai</v>
      </c>
      <c r="V2019" t="str">
        <f>TRIM(CLEAN(tbl_Operations[[#This Row],[Channel]]))</f>
        <v>Email</v>
      </c>
      <c r="W2019" t="str">
        <f t="shared" si="155"/>
        <v>Report Request</v>
      </c>
      <c r="X2019" t="str">
        <f t="shared" si="156"/>
        <v>Procurement</v>
      </c>
      <c r="Y2019" t="str">
        <f t="shared" si="157"/>
        <v>SLA Breach</v>
      </c>
      <c r="Z2019" t="str">
        <f t="shared" si="158"/>
        <v>Normal</v>
      </c>
      <c r="AA2019" t="str" cm="1">
        <f t="array" ref="AA2019">_xlfn.IFS(
J2019&lt;=K2019*0.5,"Excellent",
J2019&lt;=K2019,"Good",
J2019&lt;=K2019*1.5,"At Risk",
TRUE,"Critical"
)</f>
        <v>At Risk</v>
      </c>
      <c r="AB2019" t="str">
        <f t="shared" si="159"/>
        <v>Reworked</v>
      </c>
    </row>
    <row r="2020" spans="1:28" x14ac:dyDescent="0.3">
      <c r="A2020" t="s">
        <v>2102</v>
      </c>
      <c r="B2020" s="1">
        <v>45750</v>
      </c>
      <c r="C2020" t="s">
        <v>33</v>
      </c>
      <c r="D2020" t="s">
        <v>22</v>
      </c>
      <c r="E2020" t="s">
        <v>23</v>
      </c>
      <c r="F2020" t="s">
        <v>49</v>
      </c>
      <c r="G2020" t="s">
        <v>25</v>
      </c>
      <c r="H2020" t="s">
        <v>43</v>
      </c>
      <c r="I2020" t="s">
        <v>101</v>
      </c>
      <c r="J2020">
        <v>26.5</v>
      </c>
      <c r="K2020">
        <v>48</v>
      </c>
      <c r="L2020" t="s">
        <v>28</v>
      </c>
      <c r="M2020">
        <v>1</v>
      </c>
      <c r="N2020">
        <v>4</v>
      </c>
      <c r="O2020">
        <v>450</v>
      </c>
      <c r="P2020">
        <v>11925</v>
      </c>
      <c r="Q2020" t="s">
        <v>89</v>
      </c>
      <c r="R2020">
        <v>4</v>
      </c>
      <c r="S2020" t="s">
        <v>30</v>
      </c>
      <c r="T2020" t="s">
        <v>84</v>
      </c>
      <c r="U2020" t="str">
        <f>TRIM(CLEAN(tbl_Operations[[#This Row],[Location]]))</f>
        <v>Noida</v>
      </c>
      <c r="V2020" t="str">
        <f>TRIM(CLEAN(tbl_Operations[[#This Row],[Channel]]))</f>
        <v>Email</v>
      </c>
      <c r="W2020" t="str">
        <f t="shared" si="155"/>
        <v>Invoice Query</v>
      </c>
      <c r="X2020" t="str">
        <f t="shared" si="156"/>
        <v>It</v>
      </c>
      <c r="Y2020" t="str">
        <f t="shared" si="157"/>
        <v>Within SLA</v>
      </c>
      <c r="Z2020" t="str">
        <f t="shared" si="158"/>
        <v>Normal</v>
      </c>
      <c r="AA2020" t="str" cm="1">
        <f t="array" ref="AA2020">_xlfn.IFS(
J2020&lt;=K2020*0.5,"Excellent",
J2020&lt;=K2020,"Good",
J2020&lt;=K2020*1.5,"At Risk",
TRUE,"Critical"
)</f>
        <v>Good</v>
      </c>
      <c r="AB2020" t="str">
        <f t="shared" si="159"/>
        <v>Reworked</v>
      </c>
    </row>
    <row r="2021" spans="1:28" x14ac:dyDescent="0.3">
      <c r="A2021" t="s">
        <v>2103</v>
      </c>
      <c r="B2021" s="1">
        <v>45878</v>
      </c>
      <c r="C2021" t="s">
        <v>54</v>
      </c>
      <c r="D2021" t="s">
        <v>34</v>
      </c>
      <c r="E2021" t="s">
        <v>56</v>
      </c>
      <c r="F2021" t="s">
        <v>146</v>
      </c>
      <c r="G2021" t="s">
        <v>42</v>
      </c>
      <c r="H2021" t="s">
        <v>26</v>
      </c>
      <c r="I2021" t="s">
        <v>27</v>
      </c>
      <c r="J2021">
        <v>6.3</v>
      </c>
      <c r="K2021">
        <v>4</v>
      </c>
      <c r="L2021" t="s">
        <v>63</v>
      </c>
      <c r="M2021">
        <v>0</v>
      </c>
      <c r="N2021">
        <v>4.9000000000000004</v>
      </c>
      <c r="O2021">
        <v>320</v>
      </c>
      <c r="P2021">
        <v>2016</v>
      </c>
      <c r="Q2021" t="s">
        <v>36</v>
      </c>
      <c r="R2021">
        <v>8</v>
      </c>
      <c r="S2021" t="s">
        <v>37</v>
      </c>
      <c r="T2021" t="s">
        <v>68</v>
      </c>
      <c r="U2021" t="str">
        <f>TRIM(CLEAN(tbl_Operations[[#This Row],[Location]]))</f>
        <v>Mumbai</v>
      </c>
      <c r="V2021" t="str">
        <f>TRIM(CLEAN(tbl_Operations[[#This Row],[Channel]]))</f>
        <v>Portal</v>
      </c>
      <c r="W2021" t="str">
        <f t="shared" si="155"/>
        <v>Vendor Query</v>
      </c>
      <c r="X2021" t="str">
        <f t="shared" si="156"/>
        <v>Hr</v>
      </c>
      <c r="Y2021" t="str">
        <f t="shared" si="157"/>
        <v>SLA Breach</v>
      </c>
      <c r="Z2021" t="str">
        <f t="shared" si="158"/>
        <v>Normal</v>
      </c>
      <c r="AA2021" t="str" cm="1">
        <f t="array" ref="AA2021">_xlfn.IFS(
J2021&lt;=K2021*0.5,"Excellent",
J2021&lt;=K2021,"Good",
J2021&lt;=K2021*1.5,"At Risk",
TRUE,"Critical"
)</f>
        <v>Critical</v>
      </c>
      <c r="AB2021" t="str">
        <f t="shared" si="159"/>
        <v>No Rework</v>
      </c>
    </row>
    <row r="2022" spans="1:28" x14ac:dyDescent="0.3">
      <c r="A2022" t="s">
        <v>2104</v>
      </c>
      <c r="B2022" s="1">
        <v>45990</v>
      </c>
      <c r="C2022" t="s">
        <v>33</v>
      </c>
      <c r="D2022" t="s">
        <v>34</v>
      </c>
      <c r="E2022" t="s">
        <v>56</v>
      </c>
      <c r="F2022" t="s">
        <v>24</v>
      </c>
      <c r="G2022" t="s">
        <v>25</v>
      </c>
      <c r="H2022" t="s">
        <v>66</v>
      </c>
      <c r="I2022" t="s">
        <v>27</v>
      </c>
      <c r="J2022">
        <v>15.9</v>
      </c>
      <c r="K2022">
        <v>24</v>
      </c>
      <c r="L2022" t="s">
        <v>28</v>
      </c>
      <c r="M2022">
        <v>1</v>
      </c>
      <c r="N2022">
        <v>4.8</v>
      </c>
      <c r="O2022">
        <v>350</v>
      </c>
      <c r="P2022">
        <v>5565</v>
      </c>
      <c r="Q2022" t="s">
        <v>67</v>
      </c>
      <c r="R2022">
        <v>11</v>
      </c>
      <c r="S2022" t="s">
        <v>52</v>
      </c>
      <c r="T2022" t="s">
        <v>68</v>
      </c>
      <c r="U2022" t="str">
        <f>TRIM(CLEAN(tbl_Operations[[#This Row],[Location]]))</f>
        <v>Mumbai</v>
      </c>
      <c r="V2022" t="str">
        <f>TRIM(CLEAN(tbl_Operations[[#This Row],[Channel]]))</f>
        <v>Email</v>
      </c>
      <c r="W2022" t="str">
        <f t="shared" si="155"/>
        <v>Vendor Query</v>
      </c>
      <c r="X2022" t="str">
        <f t="shared" si="156"/>
        <v>It</v>
      </c>
      <c r="Y2022" t="str">
        <f t="shared" si="157"/>
        <v>Within SLA</v>
      </c>
      <c r="Z2022" t="str">
        <f t="shared" si="158"/>
        <v>Normal</v>
      </c>
      <c r="AA2022" t="str" cm="1">
        <f t="array" ref="AA2022">_xlfn.IFS(
J2022&lt;=K2022*0.5,"Excellent",
J2022&lt;=K2022,"Good",
J2022&lt;=K2022*1.5,"At Risk",
TRUE,"Critical"
)</f>
        <v>Good</v>
      </c>
      <c r="AB2022" t="str">
        <f t="shared" si="159"/>
        <v>Reworked</v>
      </c>
    </row>
    <row r="2023" spans="1:28" x14ac:dyDescent="0.3">
      <c r="A2023" t="s">
        <v>2105</v>
      </c>
      <c r="B2023" s="1">
        <v>45923</v>
      </c>
      <c r="C2023" t="s">
        <v>77</v>
      </c>
      <c r="D2023" t="s">
        <v>41</v>
      </c>
      <c r="E2023" t="s">
        <v>78</v>
      </c>
      <c r="F2023" t="s">
        <v>24</v>
      </c>
      <c r="G2023" t="s">
        <v>42</v>
      </c>
      <c r="H2023" t="s">
        <v>75</v>
      </c>
      <c r="I2023" t="s">
        <v>101</v>
      </c>
      <c r="J2023">
        <v>3.5</v>
      </c>
      <c r="K2023">
        <v>24</v>
      </c>
      <c r="L2023" t="s">
        <v>28</v>
      </c>
      <c r="M2023">
        <v>0</v>
      </c>
      <c r="N2023">
        <v>4.8</v>
      </c>
      <c r="O2023">
        <v>450</v>
      </c>
      <c r="P2023">
        <v>1575</v>
      </c>
      <c r="Q2023" t="s">
        <v>83</v>
      </c>
      <c r="R2023">
        <v>9</v>
      </c>
      <c r="S2023" t="s">
        <v>37</v>
      </c>
      <c r="T2023" t="s">
        <v>38</v>
      </c>
      <c r="U2023" t="str">
        <f>TRIM(CLEAN(tbl_Operations[[#This Row],[Location]]))</f>
        <v>Bengaluru</v>
      </c>
      <c r="V2023" t="str">
        <f>TRIM(CLEAN(tbl_Operations[[#This Row],[Channel]]))</f>
        <v>Portal</v>
      </c>
      <c r="W2023" t="str">
        <f t="shared" si="155"/>
        <v>Access Request</v>
      </c>
      <c r="X2023" t="str">
        <f t="shared" si="156"/>
        <v>Finance</v>
      </c>
      <c r="Y2023" t="str">
        <f t="shared" si="157"/>
        <v>Within SLA</v>
      </c>
      <c r="Z2023" t="str">
        <f t="shared" si="158"/>
        <v>Normal</v>
      </c>
      <c r="AA2023" t="str" cm="1">
        <f t="array" ref="AA2023">_xlfn.IFS(
J2023&lt;=K2023*0.5,"Excellent",
J2023&lt;=K2023,"Good",
J2023&lt;=K2023*1.5,"At Risk",
TRUE,"Critical"
)</f>
        <v>Excellent</v>
      </c>
      <c r="AB2023" t="str">
        <f t="shared" si="159"/>
        <v>No Rework</v>
      </c>
    </row>
    <row r="2024" spans="1:28" x14ac:dyDescent="0.3">
      <c r="A2024" t="s">
        <v>2106</v>
      </c>
      <c r="B2024" s="1">
        <v>45990</v>
      </c>
      <c r="C2024" t="s">
        <v>40</v>
      </c>
      <c r="D2024" t="s">
        <v>34</v>
      </c>
      <c r="E2024" t="s">
        <v>48</v>
      </c>
      <c r="F2024" t="s">
        <v>49</v>
      </c>
      <c r="G2024" t="s">
        <v>25</v>
      </c>
      <c r="H2024" t="s">
        <v>50</v>
      </c>
      <c r="I2024" t="s">
        <v>27</v>
      </c>
      <c r="J2024">
        <v>14.1</v>
      </c>
      <c r="K2024">
        <v>48</v>
      </c>
      <c r="L2024" t="s">
        <v>28</v>
      </c>
      <c r="M2024">
        <v>0</v>
      </c>
      <c r="N2024">
        <v>4.5</v>
      </c>
      <c r="O2024">
        <v>400</v>
      </c>
      <c r="P2024">
        <v>5640</v>
      </c>
      <c r="Q2024" t="s">
        <v>67</v>
      </c>
      <c r="R2024">
        <v>11</v>
      </c>
      <c r="S2024" t="s">
        <v>52</v>
      </c>
      <c r="T2024" t="s">
        <v>68</v>
      </c>
      <c r="U2024" t="str">
        <f>TRIM(CLEAN(tbl_Operations[[#This Row],[Location]]))</f>
        <v>Mumbai</v>
      </c>
      <c r="V2024" t="str">
        <f>TRIM(CLEAN(tbl_Operations[[#This Row],[Channel]]))</f>
        <v>Email</v>
      </c>
      <c r="W2024" t="str">
        <f t="shared" si="155"/>
        <v>Compliance Request</v>
      </c>
      <c r="X2024" t="str">
        <f t="shared" si="156"/>
        <v>Procurement</v>
      </c>
      <c r="Y2024" t="str">
        <f t="shared" si="157"/>
        <v>Within SLA</v>
      </c>
      <c r="Z2024" t="str">
        <f t="shared" si="158"/>
        <v>Normal</v>
      </c>
      <c r="AA2024" t="str" cm="1">
        <f t="array" ref="AA2024">_xlfn.IFS(
J2024&lt;=K2024*0.5,"Excellent",
J2024&lt;=K2024,"Good",
J2024&lt;=K2024*1.5,"At Risk",
TRUE,"Critical"
)</f>
        <v>Excellent</v>
      </c>
      <c r="AB2024" t="str">
        <f t="shared" si="159"/>
        <v>No Rework</v>
      </c>
    </row>
    <row r="2025" spans="1:28" x14ac:dyDescent="0.3">
      <c r="A2025" t="s">
        <v>2107</v>
      </c>
      <c r="B2025" s="1">
        <v>45933</v>
      </c>
      <c r="C2025" t="s">
        <v>21</v>
      </c>
      <c r="D2025" t="s">
        <v>34</v>
      </c>
      <c r="E2025" t="s">
        <v>35</v>
      </c>
      <c r="F2025" t="s">
        <v>49</v>
      </c>
      <c r="G2025" t="s">
        <v>25</v>
      </c>
      <c r="H2025" t="s">
        <v>66</v>
      </c>
      <c r="I2025" t="s">
        <v>27</v>
      </c>
      <c r="J2025">
        <v>25.2</v>
      </c>
      <c r="K2025">
        <v>48</v>
      </c>
      <c r="L2025" t="s">
        <v>28</v>
      </c>
      <c r="M2025">
        <v>0</v>
      </c>
      <c r="N2025">
        <v>4.0999999999999996</v>
      </c>
      <c r="O2025">
        <v>280</v>
      </c>
      <c r="P2025">
        <v>7056</v>
      </c>
      <c r="Q2025" t="s">
        <v>51</v>
      </c>
      <c r="R2025">
        <v>10</v>
      </c>
      <c r="S2025" t="s">
        <v>52</v>
      </c>
      <c r="T2025" t="s">
        <v>45</v>
      </c>
      <c r="U2025" t="str">
        <f>TRIM(CLEAN(tbl_Operations[[#This Row],[Location]]))</f>
        <v>Mumbai</v>
      </c>
      <c r="V2025" t="str">
        <f>TRIM(CLEAN(tbl_Operations[[#This Row],[Channel]]))</f>
        <v>Email</v>
      </c>
      <c r="W2025" t="str">
        <f t="shared" si="155"/>
        <v>Employee Query</v>
      </c>
      <c r="X2025" t="str">
        <f t="shared" si="156"/>
        <v>Customer Support</v>
      </c>
      <c r="Y2025" t="str">
        <f t="shared" si="157"/>
        <v>Within SLA</v>
      </c>
      <c r="Z2025" t="str">
        <f t="shared" si="158"/>
        <v>Normal</v>
      </c>
      <c r="AA2025" t="str" cm="1">
        <f t="array" ref="AA2025">_xlfn.IFS(
J2025&lt;=K2025*0.5,"Excellent",
J2025&lt;=K2025,"Good",
J2025&lt;=K2025*1.5,"At Risk",
TRUE,"Critical"
)</f>
        <v>Good</v>
      </c>
      <c r="AB2025" t="str">
        <f t="shared" si="159"/>
        <v>No Rework</v>
      </c>
    </row>
    <row r="2026" spans="1:28" x14ac:dyDescent="0.3">
      <c r="A2026" t="s">
        <v>2108</v>
      </c>
      <c r="B2026" s="1">
        <v>45930</v>
      </c>
      <c r="C2026" t="s">
        <v>77</v>
      </c>
      <c r="D2026" t="s">
        <v>73</v>
      </c>
      <c r="E2026" t="s">
        <v>56</v>
      </c>
      <c r="F2026" t="s">
        <v>49</v>
      </c>
      <c r="G2026" t="s">
        <v>81</v>
      </c>
      <c r="H2026" t="s">
        <v>43</v>
      </c>
      <c r="I2026" t="s">
        <v>88</v>
      </c>
      <c r="J2026">
        <v>10.9</v>
      </c>
      <c r="K2026">
        <v>48</v>
      </c>
      <c r="L2026" t="s">
        <v>28</v>
      </c>
      <c r="M2026">
        <v>2</v>
      </c>
      <c r="N2026">
        <v>4.3</v>
      </c>
      <c r="O2026">
        <v>400</v>
      </c>
      <c r="P2026">
        <v>4360</v>
      </c>
      <c r="Q2026" t="s">
        <v>83</v>
      </c>
      <c r="R2026">
        <v>9</v>
      </c>
      <c r="S2026" t="s">
        <v>37</v>
      </c>
      <c r="T2026" t="s">
        <v>38</v>
      </c>
      <c r="U2026" t="str">
        <f>TRIM(CLEAN(tbl_Operations[[#This Row],[Location]]))</f>
        <v>Chennai</v>
      </c>
      <c r="V2026" t="str">
        <f>TRIM(CLEAN(tbl_Operations[[#This Row],[Channel]]))</f>
        <v>Phone</v>
      </c>
      <c r="W2026" t="str">
        <f t="shared" si="155"/>
        <v>Vendor Query</v>
      </c>
      <c r="X2026" t="str">
        <f t="shared" si="156"/>
        <v>Finance</v>
      </c>
      <c r="Y2026" t="str">
        <f t="shared" si="157"/>
        <v>Within SLA</v>
      </c>
      <c r="Z2026" t="str">
        <f t="shared" si="158"/>
        <v>Normal</v>
      </c>
      <c r="AA2026" t="str" cm="1">
        <f t="array" ref="AA2026">_xlfn.IFS(
J2026&lt;=K2026*0.5,"Excellent",
J2026&lt;=K2026,"Good",
J2026&lt;=K2026*1.5,"At Risk",
TRUE,"Critical"
)</f>
        <v>Excellent</v>
      </c>
      <c r="AB2026" t="str">
        <f t="shared" si="159"/>
        <v>Reworked</v>
      </c>
    </row>
    <row r="2027" spans="1:28" x14ac:dyDescent="0.3">
      <c r="A2027" t="s">
        <v>2109</v>
      </c>
      <c r="B2027" s="1">
        <v>45936</v>
      </c>
      <c r="C2027" t="s">
        <v>77</v>
      </c>
      <c r="D2027" t="s">
        <v>47</v>
      </c>
      <c r="E2027" t="s">
        <v>35</v>
      </c>
      <c r="F2027" t="s">
        <v>24</v>
      </c>
      <c r="G2027" t="s">
        <v>25</v>
      </c>
      <c r="H2027" t="s">
        <v>43</v>
      </c>
      <c r="I2027" t="s">
        <v>27</v>
      </c>
      <c r="J2027">
        <v>7.9</v>
      </c>
      <c r="K2027">
        <v>24</v>
      </c>
      <c r="L2027" t="s">
        <v>28</v>
      </c>
      <c r="M2027">
        <v>0</v>
      </c>
      <c r="N2027">
        <v>4.5999999999999996</v>
      </c>
      <c r="O2027">
        <v>280</v>
      </c>
      <c r="P2027">
        <v>2212</v>
      </c>
      <c r="Q2027" t="s">
        <v>51</v>
      </c>
      <c r="R2027">
        <v>10</v>
      </c>
      <c r="S2027" t="s">
        <v>52</v>
      </c>
      <c r="T2027" t="s">
        <v>31</v>
      </c>
      <c r="U2027" t="str">
        <f>TRIM(CLEAN(tbl_Operations[[#This Row],[Location]]))</f>
        <v>Gurugram</v>
      </c>
      <c r="V2027" t="str">
        <f>TRIM(CLEAN(tbl_Operations[[#This Row],[Channel]]))</f>
        <v>Email</v>
      </c>
      <c r="W2027" t="str">
        <f t="shared" si="155"/>
        <v>Employee Query</v>
      </c>
      <c r="X2027" t="str">
        <f t="shared" si="156"/>
        <v>Finance</v>
      </c>
      <c r="Y2027" t="str">
        <f t="shared" si="157"/>
        <v>Within SLA</v>
      </c>
      <c r="Z2027" t="str">
        <f t="shared" si="158"/>
        <v>Normal</v>
      </c>
      <c r="AA2027" t="str" cm="1">
        <f t="array" ref="AA2027">_xlfn.IFS(
J2027&lt;=K2027*0.5,"Excellent",
J2027&lt;=K2027,"Good",
J2027&lt;=K2027*1.5,"At Risk",
TRUE,"Critical"
)</f>
        <v>Excellent</v>
      </c>
      <c r="AB2027" t="str">
        <f t="shared" si="159"/>
        <v>No Rework</v>
      </c>
    </row>
    <row r="2028" spans="1:28" x14ac:dyDescent="0.3">
      <c r="A2028" t="s">
        <v>2110</v>
      </c>
      <c r="B2028" s="1">
        <v>45863</v>
      </c>
      <c r="C2028" t="s">
        <v>21</v>
      </c>
      <c r="D2028" t="s">
        <v>47</v>
      </c>
      <c r="E2028" t="s">
        <v>74</v>
      </c>
      <c r="F2028" t="s">
        <v>24</v>
      </c>
      <c r="G2028" t="s">
        <v>25</v>
      </c>
      <c r="H2028" t="s">
        <v>75</v>
      </c>
      <c r="I2028" t="s">
        <v>27</v>
      </c>
      <c r="J2028">
        <v>43.9</v>
      </c>
      <c r="K2028">
        <v>24</v>
      </c>
      <c r="L2028" t="s">
        <v>63</v>
      </c>
      <c r="M2028">
        <v>0</v>
      </c>
      <c r="N2028">
        <v>4.0999999999999996</v>
      </c>
      <c r="O2028">
        <v>450</v>
      </c>
      <c r="P2028">
        <v>19755</v>
      </c>
      <c r="Q2028" t="s">
        <v>114</v>
      </c>
      <c r="R2028">
        <v>7</v>
      </c>
      <c r="S2028" t="s">
        <v>37</v>
      </c>
      <c r="T2028" t="s">
        <v>45</v>
      </c>
      <c r="U2028" t="str">
        <f>TRIM(CLEAN(tbl_Operations[[#This Row],[Location]]))</f>
        <v>Gurugram</v>
      </c>
      <c r="V2028" t="str">
        <f>TRIM(CLEAN(tbl_Operations[[#This Row],[Channel]]))</f>
        <v>Email</v>
      </c>
      <c r="W2028" t="str">
        <f t="shared" si="155"/>
        <v>System Issue</v>
      </c>
      <c r="X2028" t="str">
        <f t="shared" si="156"/>
        <v>Customer Support</v>
      </c>
      <c r="Y2028" t="str">
        <f t="shared" si="157"/>
        <v>SLA Breach</v>
      </c>
      <c r="Z2028" t="str">
        <f t="shared" si="158"/>
        <v>Normal</v>
      </c>
      <c r="AA2028" t="str" cm="1">
        <f t="array" ref="AA2028">_xlfn.IFS(
J2028&lt;=K2028*0.5,"Excellent",
J2028&lt;=K2028,"Good",
J2028&lt;=K2028*1.5,"At Risk",
TRUE,"Critical"
)</f>
        <v>Critical</v>
      </c>
      <c r="AB2028" t="str">
        <f t="shared" si="159"/>
        <v>No Rework</v>
      </c>
    </row>
    <row r="2029" spans="1:28" x14ac:dyDescent="0.3">
      <c r="A2029" t="s">
        <v>2111</v>
      </c>
      <c r="B2029" s="1">
        <v>45888</v>
      </c>
      <c r="C2029" t="s">
        <v>95</v>
      </c>
      <c r="D2029" t="s">
        <v>34</v>
      </c>
      <c r="E2029" t="s">
        <v>74</v>
      </c>
      <c r="F2029" t="s">
        <v>49</v>
      </c>
      <c r="G2029" t="s">
        <v>62</v>
      </c>
      <c r="H2029" t="s">
        <v>66</v>
      </c>
      <c r="I2029" t="s">
        <v>27</v>
      </c>
      <c r="J2029">
        <v>11.7</v>
      </c>
      <c r="K2029">
        <v>48</v>
      </c>
      <c r="L2029" t="s">
        <v>28</v>
      </c>
      <c r="M2029">
        <v>0</v>
      </c>
      <c r="N2029">
        <v>5</v>
      </c>
      <c r="O2029">
        <v>400</v>
      </c>
      <c r="P2029">
        <v>4680</v>
      </c>
      <c r="Q2029" t="s">
        <v>36</v>
      </c>
      <c r="R2029">
        <v>8</v>
      </c>
      <c r="S2029" t="s">
        <v>37</v>
      </c>
      <c r="T2029" t="s">
        <v>38</v>
      </c>
      <c r="U2029" t="str">
        <f>TRIM(CLEAN(tbl_Operations[[#This Row],[Location]]))</f>
        <v>Mumbai</v>
      </c>
      <c r="V2029" t="str">
        <f>TRIM(CLEAN(tbl_Operations[[#This Row],[Channel]]))</f>
        <v>Teams</v>
      </c>
      <c r="W2029" t="str">
        <f t="shared" si="155"/>
        <v>System Issue</v>
      </c>
      <c r="X2029" t="str">
        <f t="shared" si="156"/>
        <v>Sales</v>
      </c>
      <c r="Y2029" t="str">
        <f t="shared" si="157"/>
        <v>Within SLA</v>
      </c>
      <c r="Z2029" t="str">
        <f t="shared" si="158"/>
        <v>Normal</v>
      </c>
      <c r="AA2029" t="str" cm="1">
        <f t="array" ref="AA2029">_xlfn.IFS(
J2029&lt;=K2029*0.5,"Excellent",
J2029&lt;=K2029,"Good",
J2029&lt;=K2029*1.5,"At Risk",
TRUE,"Critical"
)</f>
        <v>Excellent</v>
      </c>
      <c r="AB2029" t="str">
        <f t="shared" si="159"/>
        <v>No Rework</v>
      </c>
    </row>
    <row r="2030" spans="1:28" x14ac:dyDescent="0.3">
      <c r="A2030" t="s">
        <v>2112</v>
      </c>
      <c r="B2030" s="1">
        <v>45695</v>
      </c>
      <c r="C2030" t="s">
        <v>33</v>
      </c>
      <c r="D2030" t="s">
        <v>5094</v>
      </c>
      <c r="E2030" t="s">
        <v>56</v>
      </c>
      <c r="F2030" t="s">
        <v>24</v>
      </c>
      <c r="G2030" t="s">
        <v>25</v>
      </c>
      <c r="H2030" t="s">
        <v>26</v>
      </c>
      <c r="I2030" t="s">
        <v>27</v>
      </c>
      <c r="J2030">
        <v>5</v>
      </c>
      <c r="K2030">
        <v>24</v>
      </c>
      <c r="L2030" t="s">
        <v>28</v>
      </c>
      <c r="M2030">
        <v>1</v>
      </c>
      <c r="N2030">
        <v>4.5999999999999996</v>
      </c>
      <c r="O2030">
        <v>350</v>
      </c>
      <c r="P2030">
        <v>1750</v>
      </c>
      <c r="Q2030" t="s">
        <v>57</v>
      </c>
      <c r="R2030">
        <v>2</v>
      </c>
      <c r="S2030" t="s">
        <v>58</v>
      </c>
      <c r="T2030" t="s">
        <v>45</v>
      </c>
      <c r="U2030" t="str">
        <f>TRIM(CLEAN(tbl_Operations[[#This Row],[Location]]))</f>
        <v>Unknown</v>
      </c>
      <c r="V2030" t="str">
        <f>TRIM(CLEAN(tbl_Operations[[#This Row],[Channel]]))</f>
        <v>Email</v>
      </c>
      <c r="W2030" t="str">
        <f t="shared" si="155"/>
        <v>Vendor Query</v>
      </c>
      <c r="X2030" t="str">
        <f t="shared" si="156"/>
        <v>It</v>
      </c>
      <c r="Y2030" t="str">
        <f t="shared" si="157"/>
        <v>Within SLA</v>
      </c>
      <c r="Z2030" t="str">
        <f t="shared" si="158"/>
        <v>Normal</v>
      </c>
      <c r="AA2030" t="str" cm="1">
        <f t="array" ref="AA2030">_xlfn.IFS(
J2030&lt;=K2030*0.5,"Excellent",
J2030&lt;=K2030,"Good",
J2030&lt;=K2030*1.5,"At Risk",
TRUE,"Critical"
)</f>
        <v>Excellent</v>
      </c>
      <c r="AB2030" t="str">
        <f t="shared" si="159"/>
        <v>Reworked</v>
      </c>
    </row>
    <row r="2031" spans="1:28" x14ac:dyDescent="0.3">
      <c r="A2031" t="s">
        <v>2113</v>
      </c>
      <c r="B2031" s="1">
        <v>45850</v>
      </c>
      <c r="C2031" t="s">
        <v>40</v>
      </c>
      <c r="D2031" t="s">
        <v>34</v>
      </c>
      <c r="E2031" t="s">
        <v>78</v>
      </c>
      <c r="F2031" t="s">
        <v>24</v>
      </c>
      <c r="G2031" t="s">
        <v>81</v>
      </c>
      <c r="H2031" t="s">
        <v>75</v>
      </c>
      <c r="I2031" t="s">
        <v>101</v>
      </c>
      <c r="J2031">
        <v>12.6</v>
      </c>
      <c r="K2031">
        <v>24</v>
      </c>
      <c r="L2031" t="s">
        <v>28</v>
      </c>
      <c r="M2031">
        <v>1</v>
      </c>
      <c r="N2031">
        <v>4.3</v>
      </c>
      <c r="O2031">
        <v>400</v>
      </c>
      <c r="P2031">
        <v>5040</v>
      </c>
      <c r="Q2031" t="s">
        <v>114</v>
      </c>
      <c r="R2031">
        <v>7</v>
      </c>
      <c r="S2031" t="s">
        <v>37</v>
      </c>
      <c r="T2031" t="s">
        <v>68</v>
      </c>
      <c r="U2031" t="str">
        <f>TRIM(CLEAN(tbl_Operations[[#This Row],[Location]]))</f>
        <v>Mumbai</v>
      </c>
      <c r="V2031" t="str">
        <f>TRIM(CLEAN(tbl_Operations[[#This Row],[Channel]]))</f>
        <v>Phone</v>
      </c>
      <c r="W2031" t="str">
        <f t="shared" si="155"/>
        <v>Access Request</v>
      </c>
      <c r="X2031" t="str">
        <f t="shared" si="156"/>
        <v>Procurement</v>
      </c>
      <c r="Y2031" t="str">
        <f t="shared" si="157"/>
        <v>Within SLA</v>
      </c>
      <c r="Z2031" t="str">
        <f t="shared" si="158"/>
        <v>Normal</v>
      </c>
      <c r="AA2031" t="str" cm="1">
        <f t="array" ref="AA2031">_xlfn.IFS(
J2031&lt;=K2031*0.5,"Excellent",
J2031&lt;=K2031,"Good",
J2031&lt;=K2031*1.5,"At Risk",
TRUE,"Critical"
)</f>
        <v>Good</v>
      </c>
      <c r="AB2031" t="str">
        <f t="shared" si="159"/>
        <v>Reworked</v>
      </c>
    </row>
    <row r="2032" spans="1:28" x14ac:dyDescent="0.3">
      <c r="A2032" t="s">
        <v>2114</v>
      </c>
      <c r="B2032" s="1">
        <v>45719</v>
      </c>
      <c r="C2032" t="s">
        <v>95</v>
      </c>
      <c r="D2032" t="s">
        <v>73</v>
      </c>
      <c r="E2032" t="s">
        <v>70</v>
      </c>
      <c r="F2032" t="s">
        <v>24</v>
      </c>
      <c r="G2032" t="s">
        <v>25</v>
      </c>
      <c r="H2032" t="s">
        <v>50</v>
      </c>
      <c r="I2032" t="s">
        <v>27</v>
      </c>
      <c r="J2032">
        <v>13.5</v>
      </c>
      <c r="K2032">
        <v>24</v>
      </c>
      <c r="L2032" t="s">
        <v>28</v>
      </c>
      <c r="M2032">
        <v>1</v>
      </c>
      <c r="N2032">
        <v>4.0999999999999996</v>
      </c>
      <c r="O2032">
        <v>450</v>
      </c>
      <c r="P2032">
        <v>6075</v>
      </c>
      <c r="Q2032" t="s">
        <v>79</v>
      </c>
      <c r="R2032">
        <v>3</v>
      </c>
      <c r="S2032" t="s">
        <v>58</v>
      </c>
      <c r="T2032" t="s">
        <v>31</v>
      </c>
      <c r="U2032" t="str">
        <f>TRIM(CLEAN(tbl_Operations[[#This Row],[Location]]))</f>
        <v>Chennai</v>
      </c>
      <c r="V2032" t="str">
        <f>TRIM(CLEAN(tbl_Operations[[#This Row],[Channel]]))</f>
        <v>Email</v>
      </c>
      <c r="W2032" t="str">
        <f t="shared" si="155"/>
        <v>Data Correction</v>
      </c>
      <c r="X2032" t="str">
        <f t="shared" si="156"/>
        <v>Sales</v>
      </c>
      <c r="Y2032" t="str">
        <f t="shared" si="157"/>
        <v>Within SLA</v>
      </c>
      <c r="Z2032" t="str">
        <f t="shared" si="158"/>
        <v>Normal</v>
      </c>
      <c r="AA2032" t="str" cm="1">
        <f t="array" ref="AA2032">_xlfn.IFS(
J2032&lt;=K2032*0.5,"Excellent",
J2032&lt;=K2032,"Good",
J2032&lt;=K2032*1.5,"At Risk",
TRUE,"Critical"
)</f>
        <v>Good</v>
      </c>
      <c r="AB2032" t="str">
        <f t="shared" si="159"/>
        <v>Reworked</v>
      </c>
    </row>
    <row r="2033" spans="1:28" x14ac:dyDescent="0.3">
      <c r="A2033" t="s">
        <v>2115</v>
      </c>
      <c r="B2033" s="1">
        <v>45937</v>
      </c>
      <c r="C2033" t="s">
        <v>77</v>
      </c>
      <c r="D2033" t="s">
        <v>60</v>
      </c>
      <c r="E2033" t="s">
        <v>23</v>
      </c>
      <c r="F2033" t="s">
        <v>24</v>
      </c>
      <c r="G2033" t="s">
        <v>25</v>
      </c>
      <c r="H2033" t="s">
        <v>50</v>
      </c>
      <c r="I2033" t="s">
        <v>27</v>
      </c>
      <c r="J2033">
        <v>2.9</v>
      </c>
      <c r="K2033">
        <v>24</v>
      </c>
      <c r="L2033" t="s">
        <v>28</v>
      </c>
      <c r="M2033">
        <v>0</v>
      </c>
      <c r="N2033">
        <v>4.5999999999999996</v>
      </c>
      <c r="O2033">
        <v>400</v>
      </c>
      <c r="P2033">
        <v>1160</v>
      </c>
      <c r="Q2033" t="s">
        <v>51</v>
      </c>
      <c r="R2033">
        <v>10</v>
      </c>
      <c r="S2033" t="s">
        <v>52</v>
      </c>
      <c r="T2033" t="s">
        <v>38</v>
      </c>
      <c r="U2033" t="str">
        <f>TRIM(CLEAN(tbl_Operations[[#This Row],[Location]]))</f>
        <v>Pune</v>
      </c>
      <c r="V2033" t="str">
        <f>TRIM(CLEAN(tbl_Operations[[#This Row],[Channel]]))</f>
        <v>Email</v>
      </c>
      <c r="W2033" t="str">
        <f t="shared" si="155"/>
        <v>Invoice Query</v>
      </c>
      <c r="X2033" t="str">
        <f t="shared" si="156"/>
        <v>Finance</v>
      </c>
      <c r="Y2033" t="str">
        <f t="shared" si="157"/>
        <v>Within SLA</v>
      </c>
      <c r="Z2033" t="str">
        <f t="shared" si="158"/>
        <v>Normal</v>
      </c>
      <c r="AA2033" t="str" cm="1">
        <f t="array" ref="AA2033">_xlfn.IFS(
J2033&lt;=K2033*0.5,"Excellent",
J2033&lt;=K2033,"Good",
J2033&lt;=K2033*1.5,"At Risk",
TRUE,"Critical"
)</f>
        <v>Excellent</v>
      </c>
      <c r="AB2033" t="str">
        <f t="shared" si="159"/>
        <v>No Rework</v>
      </c>
    </row>
    <row r="2034" spans="1:28" x14ac:dyDescent="0.3">
      <c r="A2034" t="s">
        <v>2116</v>
      </c>
      <c r="B2034" s="1">
        <v>45917</v>
      </c>
      <c r="C2034" t="s">
        <v>54</v>
      </c>
      <c r="D2034" t="s">
        <v>41</v>
      </c>
      <c r="E2034" t="s">
        <v>78</v>
      </c>
      <c r="F2034" t="s">
        <v>49</v>
      </c>
      <c r="G2034" t="s">
        <v>25</v>
      </c>
      <c r="H2034" t="s">
        <v>26</v>
      </c>
      <c r="I2034" t="s">
        <v>27</v>
      </c>
      <c r="J2034">
        <v>13.5</v>
      </c>
      <c r="K2034">
        <v>48</v>
      </c>
      <c r="L2034" t="s">
        <v>28</v>
      </c>
      <c r="M2034">
        <v>0</v>
      </c>
      <c r="N2034" t="s">
        <v>5094</v>
      </c>
      <c r="O2034">
        <v>280</v>
      </c>
      <c r="P2034">
        <v>3780</v>
      </c>
      <c r="Q2034" t="s">
        <v>83</v>
      </c>
      <c r="R2034">
        <v>9</v>
      </c>
      <c r="S2034" t="s">
        <v>37</v>
      </c>
      <c r="T2034" t="s">
        <v>86</v>
      </c>
      <c r="U2034" t="str">
        <f>TRIM(CLEAN(tbl_Operations[[#This Row],[Location]]))</f>
        <v>Bengaluru</v>
      </c>
      <c r="V2034" t="str">
        <f>TRIM(CLEAN(tbl_Operations[[#This Row],[Channel]]))</f>
        <v>Email</v>
      </c>
      <c r="W2034" t="str">
        <f t="shared" si="155"/>
        <v>Access Request</v>
      </c>
      <c r="X2034" t="str">
        <f t="shared" si="156"/>
        <v>Hr</v>
      </c>
      <c r="Y2034" t="str">
        <f t="shared" si="157"/>
        <v>Within SLA</v>
      </c>
      <c r="Z2034" t="str">
        <f t="shared" si="158"/>
        <v>Normal</v>
      </c>
      <c r="AA2034" t="str" cm="1">
        <f t="array" ref="AA2034">_xlfn.IFS(
J2034&lt;=K2034*0.5,"Excellent",
J2034&lt;=K2034,"Good",
J2034&lt;=K2034*1.5,"At Risk",
TRUE,"Critical"
)</f>
        <v>Excellent</v>
      </c>
      <c r="AB2034" t="str">
        <f t="shared" si="159"/>
        <v>No Rework</v>
      </c>
    </row>
    <row r="2035" spans="1:28" x14ac:dyDescent="0.3">
      <c r="A2035" t="s">
        <v>2117</v>
      </c>
      <c r="B2035" s="1">
        <v>45959</v>
      </c>
      <c r="C2035" t="s">
        <v>33</v>
      </c>
      <c r="D2035" t="s">
        <v>60</v>
      </c>
      <c r="E2035" t="s">
        <v>74</v>
      </c>
      <c r="F2035" t="s">
        <v>24</v>
      </c>
      <c r="G2035" t="s">
        <v>62</v>
      </c>
      <c r="H2035" t="s">
        <v>75</v>
      </c>
      <c r="I2035" t="s">
        <v>27</v>
      </c>
      <c r="J2035">
        <v>19.2</v>
      </c>
      <c r="K2035">
        <v>24</v>
      </c>
      <c r="L2035" t="s">
        <v>28</v>
      </c>
      <c r="M2035">
        <v>0</v>
      </c>
      <c r="N2035">
        <v>4.5</v>
      </c>
      <c r="O2035">
        <v>350</v>
      </c>
      <c r="P2035">
        <v>6720</v>
      </c>
      <c r="Q2035" t="s">
        <v>51</v>
      </c>
      <c r="R2035">
        <v>10</v>
      </c>
      <c r="S2035" t="s">
        <v>52</v>
      </c>
      <c r="T2035" t="s">
        <v>86</v>
      </c>
      <c r="U2035" t="str">
        <f>TRIM(CLEAN(tbl_Operations[[#This Row],[Location]]))</f>
        <v>Pune</v>
      </c>
      <c r="V2035" t="str">
        <f>TRIM(CLEAN(tbl_Operations[[#This Row],[Channel]]))</f>
        <v>Teams</v>
      </c>
      <c r="W2035" t="str">
        <f t="shared" si="155"/>
        <v>System Issue</v>
      </c>
      <c r="X2035" t="str">
        <f t="shared" si="156"/>
        <v>It</v>
      </c>
      <c r="Y2035" t="str">
        <f t="shared" si="157"/>
        <v>Within SLA</v>
      </c>
      <c r="Z2035" t="str">
        <f t="shared" si="158"/>
        <v>Normal</v>
      </c>
      <c r="AA2035" t="str" cm="1">
        <f t="array" ref="AA2035">_xlfn.IFS(
J2035&lt;=K2035*0.5,"Excellent",
J2035&lt;=K2035,"Good",
J2035&lt;=K2035*1.5,"At Risk",
TRUE,"Critical"
)</f>
        <v>Good</v>
      </c>
      <c r="AB2035" t="str">
        <f t="shared" si="159"/>
        <v>No Rework</v>
      </c>
    </row>
    <row r="2036" spans="1:28" x14ac:dyDescent="0.3">
      <c r="A2036" t="s">
        <v>2118</v>
      </c>
      <c r="B2036" s="1">
        <v>45658</v>
      </c>
      <c r="C2036" t="s">
        <v>21</v>
      </c>
      <c r="D2036" t="s">
        <v>55</v>
      </c>
      <c r="E2036" t="s">
        <v>48</v>
      </c>
      <c r="F2036" t="s">
        <v>24</v>
      </c>
      <c r="G2036" t="s">
        <v>62</v>
      </c>
      <c r="H2036" t="s">
        <v>26</v>
      </c>
      <c r="I2036" t="s">
        <v>27</v>
      </c>
      <c r="J2036">
        <v>8.1</v>
      </c>
      <c r="K2036">
        <v>24</v>
      </c>
      <c r="L2036" t="s">
        <v>28</v>
      </c>
      <c r="M2036">
        <v>0</v>
      </c>
      <c r="N2036">
        <v>4.5</v>
      </c>
      <c r="O2036">
        <v>320</v>
      </c>
      <c r="P2036">
        <v>2592</v>
      </c>
      <c r="Q2036" t="s">
        <v>64</v>
      </c>
      <c r="R2036">
        <v>1</v>
      </c>
      <c r="S2036" t="s">
        <v>58</v>
      </c>
      <c r="T2036" t="s">
        <v>86</v>
      </c>
      <c r="U2036" t="str">
        <f>TRIM(CLEAN(tbl_Operations[[#This Row],[Location]]))</f>
        <v>Hyderabad</v>
      </c>
      <c r="V2036" t="str">
        <f>TRIM(CLEAN(tbl_Operations[[#This Row],[Channel]]))</f>
        <v>Teams</v>
      </c>
      <c r="W2036" t="str">
        <f t="shared" si="155"/>
        <v>Compliance Request</v>
      </c>
      <c r="X2036" t="str">
        <f t="shared" si="156"/>
        <v>Customer Support</v>
      </c>
      <c r="Y2036" t="str">
        <f t="shared" si="157"/>
        <v>Within SLA</v>
      </c>
      <c r="Z2036" t="str">
        <f t="shared" si="158"/>
        <v>Normal</v>
      </c>
      <c r="AA2036" t="str" cm="1">
        <f t="array" ref="AA2036">_xlfn.IFS(
J2036&lt;=K2036*0.5,"Excellent",
J2036&lt;=K2036,"Good",
J2036&lt;=K2036*1.5,"At Risk",
TRUE,"Critical"
)</f>
        <v>Excellent</v>
      </c>
      <c r="AB2036" t="str">
        <f t="shared" si="159"/>
        <v>No Rework</v>
      </c>
    </row>
    <row r="2037" spans="1:28" x14ac:dyDescent="0.3">
      <c r="A2037" t="s">
        <v>2119</v>
      </c>
      <c r="B2037" s="1">
        <v>45928</v>
      </c>
      <c r="C2037" t="s">
        <v>33</v>
      </c>
      <c r="D2037" t="s">
        <v>47</v>
      </c>
      <c r="E2037" t="s">
        <v>74</v>
      </c>
      <c r="F2037" t="s">
        <v>49</v>
      </c>
      <c r="G2037" t="s">
        <v>42</v>
      </c>
      <c r="H2037" t="s">
        <v>50</v>
      </c>
      <c r="I2037" t="s">
        <v>27</v>
      </c>
      <c r="J2037">
        <v>15.2</v>
      </c>
      <c r="K2037">
        <v>48</v>
      </c>
      <c r="L2037" t="s">
        <v>28</v>
      </c>
      <c r="M2037">
        <v>0</v>
      </c>
      <c r="N2037">
        <v>4.8</v>
      </c>
      <c r="O2037">
        <v>280</v>
      </c>
      <c r="P2037">
        <v>4256</v>
      </c>
      <c r="Q2037" t="s">
        <v>83</v>
      </c>
      <c r="R2037">
        <v>9</v>
      </c>
      <c r="S2037" t="s">
        <v>37</v>
      </c>
      <c r="T2037" t="s">
        <v>102</v>
      </c>
      <c r="U2037" t="str">
        <f>TRIM(CLEAN(tbl_Operations[[#This Row],[Location]]))</f>
        <v>Gurugram</v>
      </c>
      <c r="V2037" t="str">
        <f>TRIM(CLEAN(tbl_Operations[[#This Row],[Channel]]))</f>
        <v>Portal</v>
      </c>
      <c r="W2037" t="str">
        <f t="shared" si="155"/>
        <v>System Issue</v>
      </c>
      <c r="X2037" t="str">
        <f t="shared" si="156"/>
        <v>It</v>
      </c>
      <c r="Y2037" t="str">
        <f t="shared" si="157"/>
        <v>Within SLA</v>
      </c>
      <c r="Z2037" t="str">
        <f t="shared" si="158"/>
        <v>Normal</v>
      </c>
      <c r="AA2037" t="str" cm="1">
        <f t="array" ref="AA2037">_xlfn.IFS(
J2037&lt;=K2037*0.5,"Excellent",
J2037&lt;=K2037,"Good",
J2037&lt;=K2037*1.5,"At Risk",
TRUE,"Critical"
)</f>
        <v>Excellent</v>
      </c>
      <c r="AB2037" t="str">
        <f t="shared" si="159"/>
        <v>No Rework</v>
      </c>
    </row>
    <row r="2038" spans="1:28" x14ac:dyDescent="0.3">
      <c r="A2038" t="s">
        <v>2120</v>
      </c>
      <c r="B2038" s="1">
        <v>45718</v>
      </c>
      <c r="C2038" t="s">
        <v>95</v>
      </c>
      <c r="D2038" t="s">
        <v>41</v>
      </c>
      <c r="E2038" t="s">
        <v>23</v>
      </c>
      <c r="F2038" t="s">
        <v>24</v>
      </c>
      <c r="G2038" t="s">
        <v>81</v>
      </c>
      <c r="H2038" t="s">
        <v>75</v>
      </c>
      <c r="I2038" t="s">
        <v>27</v>
      </c>
      <c r="J2038">
        <v>6.3</v>
      </c>
      <c r="K2038">
        <v>24</v>
      </c>
      <c r="L2038" t="s">
        <v>28</v>
      </c>
      <c r="M2038">
        <v>0</v>
      </c>
      <c r="N2038">
        <v>4.7</v>
      </c>
      <c r="O2038">
        <v>320</v>
      </c>
      <c r="P2038">
        <v>2016</v>
      </c>
      <c r="Q2038" t="s">
        <v>79</v>
      </c>
      <c r="R2038">
        <v>3</v>
      </c>
      <c r="S2038" t="s">
        <v>58</v>
      </c>
      <c r="T2038" t="s">
        <v>102</v>
      </c>
      <c r="U2038" t="str">
        <f>TRIM(CLEAN(tbl_Operations[[#This Row],[Location]]))</f>
        <v>Bengaluru</v>
      </c>
      <c r="V2038" t="str">
        <f>TRIM(CLEAN(tbl_Operations[[#This Row],[Channel]]))</f>
        <v>Phone</v>
      </c>
      <c r="W2038" t="str">
        <f t="shared" si="155"/>
        <v>Invoice Query</v>
      </c>
      <c r="X2038" t="str">
        <f t="shared" si="156"/>
        <v>Sales</v>
      </c>
      <c r="Y2038" t="str">
        <f t="shared" si="157"/>
        <v>Within SLA</v>
      </c>
      <c r="Z2038" t="str">
        <f t="shared" si="158"/>
        <v>Normal</v>
      </c>
      <c r="AA2038" t="str" cm="1">
        <f t="array" ref="AA2038">_xlfn.IFS(
J2038&lt;=K2038*0.5,"Excellent",
J2038&lt;=K2038,"Good",
J2038&lt;=K2038*1.5,"At Risk",
TRUE,"Critical"
)</f>
        <v>Excellent</v>
      </c>
      <c r="AB2038" t="str">
        <f t="shared" si="159"/>
        <v>No Rework</v>
      </c>
    </row>
    <row r="2039" spans="1:28" x14ac:dyDescent="0.3">
      <c r="A2039" t="s">
        <v>2121</v>
      </c>
      <c r="B2039" s="1">
        <v>45669</v>
      </c>
      <c r="C2039" t="s">
        <v>40</v>
      </c>
      <c r="D2039" t="s">
        <v>34</v>
      </c>
      <c r="E2039" t="s">
        <v>74</v>
      </c>
      <c r="F2039" t="s">
        <v>49</v>
      </c>
      <c r="G2039" t="s">
        <v>25</v>
      </c>
      <c r="H2039" t="s">
        <v>26</v>
      </c>
      <c r="I2039" t="s">
        <v>88</v>
      </c>
      <c r="J2039">
        <v>36.9</v>
      </c>
      <c r="K2039">
        <v>48</v>
      </c>
      <c r="L2039" t="s">
        <v>28</v>
      </c>
      <c r="M2039">
        <v>3</v>
      </c>
      <c r="N2039">
        <v>3.3</v>
      </c>
      <c r="O2039">
        <v>320</v>
      </c>
      <c r="P2039">
        <v>11808</v>
      </c>
      <c r="Q2039" t="s">
        <v>64</v>
      </c>
      <c r="R2039">
        <v>1</v>
      </c>
      <c r="S2039" t="s">
        <v>58</v>
      </c>
      <c r="T2039" t="s">
        <v>102</v>
      </c>
      <c r="U2039" t="str">
        <f>TRIM(CLEAN(tbl_Operations[[#This Row],[Location]]))</f>
        <v>Mumbai</v>
      </c>
      <c r="V2039" t="str">
        <f>TRIM(CLEAN(tbl_Operations[[#This Row],[Channel]]))</f>
        <v>Email</v>
      </c>
      <c r="W2039" t="str">
        <f t="shared" si="155"/>
        <v>System Issue</v>
      </c>
      <c r="X2039" t="str">
        <f t="shared" si="156"/>
        <v>Procurement</v>
      </c>
      <c r="Y2039" t="str">
        <f t="shared" si="157"/>
        <v>Within SLA</v>
      </c>
      <c r="Z2039" t="str">
        <f t="shared" si="158"/>
        <v>Normal</v>
      </c>
      <c r="AA2039" t="str" cm="1">
        <f t="array" ref="AA2039">_xlfn.IFS(
J2039&lt;=K2039*0.5,"Excellent",
J2039&lt;=K2039,"Good",
J2039&lt;=K2039*1.5,"At Risk",
TRUE,"Critical"
)</f>
        <v>Good</v>
      </c>
      <c r="AB2039" t="str">
        <f t="shared" si="159"/>
        <v>Reworked</v>
      </c>
    </row>
    <row r="2040" spans="1:28" x14ac:dyDescent="0.3">
      <c r="A2040" t="s">
        <v>2122</v>
      </c>
      <c r="B2040" s="1">
        <v>45695</v>
      </c>
      <c r="C2040" t="s">
        <v>54</v>
      </c>
      <c r="D2040" t="s">
        <v>34</v>
      </c>
      <c r="E2040" t="s">
        <v>92</v>
      </c>
      <c r="F2040" t="s">
        <v>49</v>
      </c>
      <c r="G2040" t="s">
        <v>62</v>
      </c>
      <c r="H2040" t="s">
        <v>66</v>
      </c>
      <c r="I2040" t="s">
        <v>27</v>
      </c>
      <c r="J2040">
        <v>19.3</v>
      </c>
      <c r="K2040">
        <v>48</v>
      </c>
      <c r="L2040" t="s">
        <v>28</v>
      </c>
      <c r="M2040">
        <v>0</v>
      </c>
      <c r="N2040">
        <v>4.3</v>
      </c>
      <c r="O2040">
        <v>450</v>
      </c>
      <c r="P2040">
        <v>8685</v>
      </c>
      <c r="Q2040" t="s">
        <v>57</v>
      </c>
      <c r="R2040">
        <v>2</v>
      </c>
      <c r="S2040" t="s">
        <v>58</v>
      </c>
      <c r="T2040" t="s">
        <v>45</v>
      </c>
      <c r="U2040" t="str">
        <f>TRIM(CLEAN(tbl_Operations[[#This Row],[Location]]))</f>
        <v>Mumbai</v>
      </c>
      <c r="V2040" t="str">
        <f>TRIM(CLEAN(tbl_Operations[[#This Row],[Channel]]))</f>
        <v>Teams</v>
      </c>
      <c r="W2040" t="str">
        <f t="shared" si="155"/>
        <v>Report Request</v>
      </c>
      <c r="X2040" t="str">
        <f t="shared" si="156"/>
        <v>Hr</v>
      </c>
      <c r="Y2040" t="str">
        <f t="shared" si="157"/>
        <v>Within SLA</v>
      </c>
      <c r="Z2040" t="str">
        <f t="shared" si="158"/>
        <v>Normal</v>
      </c>
      <c r="AA2040" t="str" cm="1">
        <f t="array" ref="AA2040">_xlfn.IFS(
J2040&lt;=K2040*0.5,"Excellent",
J2040&lt;=K2040,"Good",
J2040&lt;=K2040*1.5,"At Risk",
TRUE,"Critical"
)</f>
        <v>Excellent</v>
      </c>
      <c r="AB2040" t="str">
        <f t="shared" si="159"/>
        <v>No Rework</v>
      </c>
    </row>
    <row r="2041" spans="1:28" x14ac:dyDescent="0.3">
      <c r="A2041" t="s">
        <v>2123</v>
      </c>
      <c r="B2041" s="1">
        <v>45962</v>
      </c>
      <c r="C2041" t="s">
        <v>91</v>
      </c>
      <c r="D2041" t="s">
        <v>47</v>
      </c>
      <c r="E2041" t="s">
        <v>74</v>
      </c>
      <c r="F2041" t="s">
        <v>146</v>
      </c>
      <c r="G2041" t="s">
        <v>81</v>
      </c>
      <c r="H2041" t="s">
        <v>50</v>
      </c>
      <c r="I2041" t="s">
        <v>27</v>
      </c>
      <c r="J2041">
        <v>5.0999999999999996</v>
      </c>
      <c r="K2041">
        <v>4</v>
      </c>
      <c r="L2041" t="s">
        <v>63</v>
      </c>
      <c r="M2041">
        <v>1</v>
      </c>
      <c r="N2041">
        <v>5</v>
      </c>
      <c r="O2041">
        <v>400</v>
      </c>
      <c r="P2041">
        <v>2040</v>
      </c>
      <c r="Q2041" t="s">
        <v>67</v>
      </c>
      <c r="R2041">
        <v>11</v>
      </c>
      <c r="S2041" t="s">
        <v>52</v>
      </c>
      <c r="T2041" t="s">
        <v>68</v>
      </c>
      <c r="U2041" t="str">
        <f>TRIM(CLEAN(tbl_Operations[[#This Row],[Location]]))</f>
        <v>Gurugram</v>
      </c>
      <c r="V2041" t="str">
        <f>TRIM(CLEAN(tbl_Operations[[#This Row],[Channel]]))</f>
        <v>Phone</v>
      </c>
      <c r="W2041" t="str">
        <f t="shared" si="155"/>
        <v>System Issue</v>
      </c>
      <c r="X2041" t="str">
        <f t="shared" si="156"/>
        <v>Operations</v>
      </c>
      <c r="Y2041" t="str">
        <f t="shared" si="157"/>
        <v>SLA Breach</v>
      </c>
      <c r="Z2041" t="str">
        <f t="shared" si="158"/>
        <v>Normal</v>
      </c>
      <c r="AA2041" t="str" cm="1">
        <f t="array" ref="AA2041">_xlfn.IFS(
J2041&lt;=K2041*0.5,"Excellent",
J2041&lt;=K2041,"Good",
J2041&lt;=K2041*1.5,"At Risk",
TRUE,"Critical"
)</f>
        <v>At Risk</v>
      </c>
      <c r="AB2041" t="str">
        <f t="shared" si="159"/>
        <v>Reworked</v>
      </c>
    </row>
    <row r="2042" spans="1:28" x14ac:dyDescent="0.3">
      <c r="A2042" t="s">
        <v>2124</v>
      </c>
      <c r="B2042" s="1">
        <v>45768</v>
      </c>
      <c r="C2042" t="s">
        <v>33</v>
      </c>
      <c r="D2042" t="s">
        <v>22</v>
      </c>
      <c r="E2042" t="s">
        <v>78</v>
      </c>
      <c r="F2042" t="s">
        <v>49</v>
      </c>
      <c r="G2042" t="s">
        <v>42</v>
      </c>
      <c r="H2042" t="s">
        <v>75</v>
      </c>
      <c r="I2042" t="s">
        <v>27</v>
      </c>
      <c r="J2042">
        <v>18.2</v>
      </c>
      <c r="K2042">
        <v>48</v>
      </c>
      <c r="L2042" t="s">
        <v>28</v>
      </c>
      <c r="M2042">
        <v>2</v>
      </c>
      <c r="N2042">
        <v>3.9</v>
      </c>
      <c r="O2042">
        <v>450</v>
      </c>
      <c r="P2042">
        <v>8190</v>
      </c>
      <c r="Q2042" t="s">
        <v>89</v>
      </c>
      <c r="R2042">
        <v>4</v>
      </c>
      <c r="S2042" t="s">
        <v>30</v>
      </c>
      <c r="T2042" t="s">
        <v>31</v>
      </c>
      <c r="U2042" t="str">
        <f>TRIM(CLEAN(tbl_Operations[[#This Row],[Location]]))</f>
        <v>Noida</v>
      </c>
      <c r="V2042" t="str">
        <f>TRIM(CLEAN(tbl_Operations[[#This Row],[Channel]]))</f>
        <v>Portal</v>
      </c>
      <c r="W2042" t="str">
        <f t="shared" si="155"/>
        <v>Access Request</v>
      </c>
      <c r="X2042" t="str">
        <f t="shared" si="156"/>
        <v>It</v>
      </c>
      <c r="Y2042" t="str">
        <f t="shared" si="157"/>
        <v>Within SLA</v>
      </c>
      <c r="Z2042" t="str">
        <f t="shared" si="158"/>
        <v>Normal</v>
      </c>
      <c r="AA2042" t="str" cm="1">
        <f t="array" ref="AA2042">_xlfn.IFS(
J2042&lt;=K2042*0.5,"Excellent",
J2042&lt;=K2042,"Good",
J2042&lt;=K2042*1.5,"At Risk",
TRUE,"Critical"
)</f>
        <v>Excellent</v>
      </c>
      <c r="AB2042" t="str">
        <f t="shared" si="159"/>
        <v>Reworked</v>
      </c>
    </row>
    <row r="2043" spans="1:28" x14ac:dyDescent="0.3">
      <c r="A2043" t="s">
        <v>2125</v>
      </c>
      <c r="B2043" s="1">
        <v>45792</v>
      </c>
      <c r="C2043" t="s">
        <v>33</v>
      </c>
      <c r="D2043" t="s">
        <v>73</v>
      </c>
      <c r="E2043" t="s">
        <v>92</v>
      </c>
      <c r="F2043" t="s">
        <v>49</v>
      </c>
      <c r="G2043" t="s">
        <v>42</v>
      </c>
      <c r="H2043" t="s">
        <v>26</v>
      </c>
      <c r="I2043" t="s">
        <v>27</v>
      </c>
      <c r="J2043">
        <v>3.3</v>
      </c>
      <c r="K2043">
        <v>48</v>
      </c>
      <c r="L2043" t="s">
        <v>28</v>
      </c>
      <c r="M2043">
        <v>1</v>
      </c>
      <c r="N2043">
        <v>4.5999999999999996</v>
      </c>
      <c r="O2043">
        <v>450</v>
      </c>
      <c r="P2043">
        <v>1485</v>
      </c>
      <c r="Q2043" t="s">
        <v>44</v>
      </c>
      <c r="R2043">
        <v>5</v>
      </c>
      <c r="S2043" t="s">
        <v>30</v>
      </c>
      <c r="T2043" t="s">
        <v>84</v>
      </c>
      <c r="U2043" t="str">
        <f>TRIM(CLEAN(tbl_Operations[[#This Row],[Location]]))</f>
        <v>Chennai</v>
      </c>
      <c r="V2043" t="str">
        <f>TRIM(CLEAN(tbl_Operations[[#This Row],[Channel]]))</f>
        <v>Portal</v>
      </c>
      <c r="W2043" t="str">
        <f t="shared" si="155"/>
        <v>Report Request</v>
      </c>
      <c r="X2043" t="str">
        <f t="shared" si="156"/>
        <v>It</v>
      </c>
      <c r="Y2043" t="str">
        <f t="shared" si="157"/>
        <v>Within SLA</v>
      </c>
      <c r="Z2043" t="str">
        <f t="shared" si="158"/>
        <v>Normal</v>
      </c>
      <c r="AA2043" t="str" cm="1">
        <f t="array" ref="AA2043">_xlfn.IFS(
J2043&lt;=K2043*0.5,"Excellent",
J2043&lt;=K2043,"Good",
J2043&lt;=K2043*1.5,"At Risk",
TRUE,"Critical"
)</f>
        <v>Excellent</v>
      </c>
      <c r="AB2043" t="str">
        <f t="shared" si="159"/>
        <v>Reworked</v>
      </c>
    </row>
    <row r="2044" spans="1:28" x14ac:dyDescent="0.3">
      <c r="A2044" t="s">
        <v>2126</v>
      </c>
      <c r="B2044" s="1">
        <v>45832</v>
      </c>
      <c r="C2044" t="s">
        <v>91</v>
      </c>
      <c r="D2044" t="s">
        <v>47</v>
      </c>
      <c r="E2044" t="s">
        <v>35</v>
      </c>
      <c r="F2044" t="s">
        <v>61</v>
      </c>
      <c r="G2044" t="s">
        <v>42</v>
      </c>
      <c r="H2044" t="s">
        <v>26</v>
      </c>
      <c r="I2044" t="s">
        <v>101</v>
      </c>
      <c r="J2044">
        <v>35.6</v>
      </c>
      <c r="K2044">
        <v>12</v>
      </c>
      <c r="L2044" t="s">
        <v>63</v>
      </c>
      <c r="M2044">
        <v>1</v>
      </c>
      <c r="N2044">
        <v>4</v>
      </c>
      <c r="O2044">
        <v>320</v>
      </c>
      <c r="P2044">
        <v>11392</v>
      </c>
      <c r="Q2044" t="s">
        <v>29</v>
      </c>
      <c r="R2044">
        <v>6</v>
      </c>
      <c r="S2044" t="s">
        <v>30</v>
      </c>
      <c r="T2044" t="s">
        <v>38</v>
      </c>
      <c r="U2044" t="str">
        <f>TRIM(CLEAN(tbl_Operations[[#This Row],[Location]]))</f>
        <v>Gurugram</v>
      </c>
      <c r="V2044" t="str">
        <f>TRIM(CLEAN(tbl_Operations[[#This Row],[Channel]]))</f>
        <v>Portal</v>
      </c>
      <c r="W2044" t="str">
        <f t="shared" si="155"/>
        <v>Employee Query</v>
      </c>
      <c r="X2044" t="str">
        <f t="shared" si="156"/>
        <v>Operations</v>
      </c>
      <c r="Y2044" t="str">
        <f t="shared" si="157"/>
        <v>SLA Breach</v>
      </c>
      <c r="Z2044" t="str">
        <f t="shared" si="158"/>
        <v>Normal</v>
      </c>
      <c r="AA2044" t="str" cm="1">
        <f t="array" ref="AA2044">_xlfn.IFS(
J2044&lt;=K2044*0.5,"Excellent",
J2044&lt;=K2044,"Good",
J2044&lt;=K2044*1.5,"At Risk",
TRUE,"Critical"
)</f>
        <v>Critical</v>
      </c>
      <c r="AB2044" t="str">
        <f t="shared" si="159"/>
        <v>Reworked</v>
      </c>
    </row>
    <row r="2045" spans="1:28" x14ac:dyDescent="0.3">
      <c r="A2045" t="s">
        <v>2127</v>
      </c>
      <c r="B2045" s="1">
        <v>45777</v>
      </c>
      <c r="C2045" t="s">
        <v>33</v>
      </c>
      <c r="D2045" t="s">
        <v>47</v>
      </c>
      <c r="E2045" t="s">
        <v>92</v>
      </c>
      <c r="F2045" t="s">
        <v>24</v>
      </c>
      <c r="G2045" t="s">
        <v>25</v>
      </c>
      <c r="H2045" t="s">
        <v>75</v>
      </c>
      <c r="I2045" t="s">
        <v>27</v>
      </c>
      <c r="J2045">
        <v>14.4</v>
      </c>
      <c r="K2045">
        <v>24</v>
      </c>
      <c r="L2045" t="s">
        <v>28</v>
      </c>
      <c r="M2045">
        <v>1</v>
      </c>
      <c r="N2045">
        <v>4.3</v>
      </c>
      <c r="O2045">
        <v>350</v>
      </c>
      <c r="P2045">
        <v>5040</v>
      </c>
      <c r="Q2045" t="s">
        <v>89</v>
      </c>
      <c r="R2045">
        <v>4</v>
      </c>
      <c r="S2045" t="s">
        <v>30</v>
      </c>
      <c r="T2045" t="s">
        <v>86</v>
      </c>
      <c r="U2045" t="str">
        <f>TRIM(CLEAN(tbl_Operations[[#This Row],[Location]]))</f>
        <v>Gurugram</v>
      </c>
      <c r="V2045" t="str">
        <f>TRIM(CLEAN(tbl_Operations[[#This Row],[Channel]]))</f>
        <v>Email</v>
      </c>
      <c r="W2045" t="str">
        <f t="shared" si="155"/>
        <v>Report Request</v>
      </c>
      <c r="X2045" t="str">
        <f t="shared" si="156"/>
        <v>It</v>
      </c>
      <c r="Y2045" t="str">
        <f t="shared" si="157"/>
        <v>Within SLA</v>
      </c>
      <c r="Z2045" t="str">
        <f t="shared" si="158"/>
        <v>Normal</v>
      </c>
      <c r="AA2045" t="str" cm="1">
        <f t="array" ref="AA2045">_xlfn.IFS(
J2045&lt;=K2045*0.5,"Excellent",
J2045&lt;=K2045,"Good",
J2045&lt;=K2045*1.5,"At Risk",
TRUE,"Critical"
)</f>
        <v>Good</v>
      </c>
      <c r="AB2045" t="str">
        <f t="shared" si="159"/>
        <v>Reworked</v>
      </c>
    </row>
    <row r="2046" spans="1:28" x14ac:dyDescent="0.3">
      <c r="A2046" t="s">
        <v>2128</v>
      </c>
      <c r="B2046" s="1">
        <v>45840</v>
      </c>
      <c r="C2046" t="s">
        <v>95</v>
      </c>
      <c r="D2046" t="s">
        <v>60</v>
      </c>
      <c r="E2046" t="s">
        <v>70</v>
      </c>
      <c r="F2046" t="s">
        <v>24</v>
      </c>
      <c r="G2046" t="s">
        <v>25</v>
      </c>
      <c r="H2046" t="s">
        <v>66</v>
      </c>
      <c r="I2046" t="s">
        <v>27</v>
      </c>
      <c r="J2046">
        <v>2.1</v>
      </c>
      <c r="K2046">
        <v>24</v>
      </c>
      <c r="L2046" t="s">
        <v>28</v>
      </c>
      <c r="M2046">
        <v>0</v>
      </c>
      <c r="N2046">
        <v>5</v>
      </c>
      <c r="O2046">
        <v>350</v>
      </c>
      <c r="P2046">
        <v>735</v>
      </c>
      <c r="Q2046" t="s">
        <v>114</v>
      </c>
      <c r="R2046">
        <v>7</v>
      </c>
      <c r="S2046" t="s">
        <v>37</v>
      </c>
      <c r="T2046" t="s">
        <v>86</v>
      </c>
      <c r="U2046" t="str">
        <f>TRIM(CLEAN(tbl_Operations[[#This Row],[Location]]))</f>
        <v>Pune</v>
      </c>
      <c r="V2046" t="str">
        <f>TRIM(CLEAN(tbl_Operations[[#This Row],[Channel]]))</f>
        <v>Email</v>
      </c>
      <c r="W2046" t="str">
        <f t="shared" si="155"/>
        <v>Data Correction</v>
      </c>
      <c r="X2046" t="str">
        <f t="shared" si="156"/>
        <v>Sales</v>
      </c>
      <c r="Y2046" t="str">
        <f t="shared" si="157"/>
        <v>Within SLA</v>
      </c>
      <c r="Z2046" t="str">
        <f t="shared" si="158"/>
        <v>Normal</v>
      </c>
      <c r="AA2046" t="str" cm="1">
        <f t="array" ref="AA2046">_xlfn.IFS(
J2046&lt;=K2046*0.5,"Excellent",
J2046&lt;=K2046,"Good",
J2046&lt;=K2046*1.5,"At Risk",
TRUE,"Critical"
)</f>
        <v>Excellent</v>
      </c>
      <c r="AB2046" t="str">
        <f t="shared" si="159"/>
        <v>No Rework</v>
      </c>
    </row>
    <row r="2047" spans="1:28" x14ac:dyDescent="0.3">
      <c r="A2047" t="s">
        <v>2129</v>
      </c>
      <c r="B2047" s="1">
        <v>45949</v>
      </c>
      <c r="C2047" t="s">
        <v>91</v>
      </c>
      <c r="D2047" t="s">
        <v>41</v>
      </c>
      <c r="E2047" t="s">
        <v>35</v>
      </c>
      <c r="F2047" t="s">
        <v>49</v>
      </c>
      <c r="G2047" t="s">
        <v>25</v>
      </c>
      <c r="H2047" t="s">
        <v>75</v>
      </c>
      <c r="I2047" t="s">
        <v>88</v>
      </c>
      <c r="J2047">
        <v>14.6</v>
      </c>
      <c r="K2047">
        <v>48</v>
      </c>
      <c r="L2047" t="s">
        <v>28</v>
      </c>
      <c r="M2047">
        <v>4</v>
      </c>
      <c r="N2047">
        <v>3.9</v>
      </c>
      <c r="O2047">
        <v>400</v>
      </c>
      <c r="P2047">
        <v>5840</v>
      </c>
      <c r="Q2047" t="s">
        <v>51</v>
      </c>
      <c r="R2047">
        <v>10</v>
      </c>
      <c r="S2047" t="s">
        <v>52</v>
      </c>
      <c r="T2047" t="s">
        <v>102</v>
      </c>
      <c r="U2047" t="str">
        <f>TRIM(CLEAN(tbl_Operations[[#This Row],[Location]]))</f>
        <v>Bengaluru</v>
      </c>
      <c r="V2047" t="str">
        <f>TRIM(CLEAN(tbl_Operations[[#This Row],[Channel]]))</f>
        <v>Email</v>
      </c>
      <c r="W2047" t="str">
        <f t="shared" si="155"/>
        <v>Employee Query</v>
      </c>
      <c r="X2047" t="str">
        <f t="shared" si="156"/>
        <v>Operations</v>
      </c>
      <c r="Y2047" t="str">
        <f t="shared" si="157"/>
        <v>Within SLA</v>
      </c>
      <c r="Z2047" t="str">
        <f t="shared" si="158"/>
        <v>Normal</v>
      </c>
      <c r="AA2047" t="str" cm="1">
        <f t="array" ref="AA2047">_xlfn.IFS(
J2047&lt;=K2047*0.5,"Excellent",
J2047&lt;=K2047,"Good",
J2047&lt;=K2047*1.5,"At Risk",
TRUE,"Critical"
)</f>
        <v>Excellent</v>
      </c>
      <c r="AB2047" t="str">
        <f t="shared" si="159"/>
        <v>Reworked</v>
      </c>
    </row>
    <row r="2048" spans="1:28" x14ac:dyDescent="0.3">
      <c r="A2048" t="s">
        <v>2130</v>
      </c>
      <c r="B2048" s="1">
        <v>46011</v>
      </c>
      <c r="C2048" t="s">
        <v>91</v>
      </c>
      <c r="D2048" t="s">
        <v>22</v>
      </c>
      <c r="E2048" t="s">
        <v>23</v>
      </c>
      <c r="F2048" t="s">
        <v>49</v>
      </c>
      <c r="G2048" t="s">
        <v>42</v>
      </c>
      <c r="H2048" t="s">
        <v>66</v>
      </c>
      <c r="I2048" t="s">
        <v>27</v>
      </c>
      <c r="J2048">
        <v>21.6</v>
      </c>
      <c r="K2048">
        <v>48</v>
      </c>
      <c r="L2048" t="s">
        <v>28</v>
      </c>
      <c r="M2048">
        <v>0</v>
      </c>
      <c r="N2048">
        <v>4.0999999999999996</v>
      </c>
      <c r="O2048">
        <v>450</v>
      </c>
      <c r="P2048">
        <v>9720</v>
      </c>
      <c r="Q2048" t="s">
        <v>71</v>
      </c>
      <c r="R2048">
        <v>12</v>
      </c>
      <c r="S2048" t="s">
        <v>52</v>
      </c>
      <c r="T2048" t="s">
        <v>68</v>
      </c>
      <c r="U2048" t="str">
        <f>TRIM(CLEAN(tbl_Operations[[#This Row],[Location]]))</f>
        <v>Noida</v>
      </c>
      <c r="V2048" t="str">
        <f>TRIM(CLEAN(tbl_Operations[[#This Row],[Channel]]))</f>
        <v>Portal</v>
      </c>
      <c r="W2048" t="str">
        <f t="shared" si="155"/>
        <v>Invoice Query</v>
      </c>
      <c r="X2048" t="str">
        <f t="shared" si="156"/>
        <v>Operations</v>
      </c>
      <c r="Y2048" t="str">
        <f t="shared" si="157"/>
        <v>Within SLA</v>
      </c>
      <c r="Z2048" t="str">
        <f t="shared" si="158"/>
        <v>Normal</v>
      </c>
      <c r="AA2048" t="str" cm="1">
        <f t="array" ref="AA2048">_xlfn.IFS(
J2048&lt;=K2048*0.5,"Excellent",
J2048&lt;=K2048,"Good",
J2048&lt;=K2048*1.5,"At Risk",
TRUE,"Critical"
)</f>
        <v>Excellent</v>
      </c>
      <c r="AB2048" t="str">
        <f t="shared" si="159"/>
        <v>No Rework</v>
      </c>
    </row>
    <row r="2049" spans="1:28" x14ac:dyDescent="0.3">
      <c r="A2049" t="s">
        <v>2131</v>
      </c>
      <c r="B2049" s="1">
        <v>45820</v>
      </c>
      <c r="C2049" t="s">
        <v>91</v>
      </c>
      <c r="D2049" t="s">
        <v>22</v>
      </c>
      <c r="E2049" t="s">
        <v>35</v>
      </c>
      <c r="F2049" t="s">
        <v>146</v>
      </c>
      <c r="G2049" t="s">
        <v>62</v>
      </c>
      <c r="H2049" t="s">
        <v>66</v>
      </c>
      <c r="I2049" t="s">
        <v>27</v>
      </c>
      <c r="J2049">
        <v>2.5</v>
      </c>
      <c r="K2049">
        <v>4</v>
      </c>
      <c r="L2049" t="s">
        <v>28</v>
      </c>
      <c r="M2049">
        <v>1</v>
      </c>
      <c r="N2049">
        <v>4.5</v>
      </c>
      <c r="O2049">
        <v>320</v>
      </c>
      <c r="P2049">
        <v>800</v>
      </c>
      <c r="Q2049" t="s">
        <v>29</v>
      </c>
      <c r="R2049">
        <v>6</v>
      </c>
      <c r="S2049" t="s">
        <v>30</v>
      </c>
      <c r="T2049" t="s">
        <v>84</v>
      </c>
      <c r="U2049" t="str">
        <f>TRIM(CLEAN(tbl_Operations[[#This Row],[Location]]))</f>
        <v>Noida</v>
      </c>
      <c r="V2049" t="str">
        <f>TRIM(CLEAN(tbl_Operations[[#This Row],[Channel]]))</f>
        <v>Teams</v>
      </c>
      <c r="W2049" t="str">
        <f t="shared" si="155"/>
        <v>Employee Query</v>
      </c>
      <c r="X2049" t="str">
        <f t="shared" si="156"/>
        <v>Operations</v>
      </c>
      <c r="Y2049" t="str">
        <f t="shared" si="157"/>
        <v>Within SLA</v>
      </c>
      <c r="Z2049" t="str">
        <f t="shared" si="158"/>
        <v>Normal</v>
      </c>
      <c r="AA2049" t="str" cm="1">
        <f t="array" ref="AA2049">_xlfn.IFS(
J2049&lt;=K2049*0.5,"Excellent",
J2049&lt;=K2049,"Good",
J2049&lt;=K2049*1.5,"At Risk",
TRUE,"Critical"
)</f>
        <v>Good</v>
      </c>
      <c r="AB2049" t="str">
        <f t="shared" si="159"/>
        <v>Reworked</v>
      </c>
    </row>
    <row r="2050" spans="1:28" x14ac:dyDescent="0.3">
      <c r="A2050" t="s">
        <v>2132</v>
      </c>
      <c r="B2050" s="1">
        <v>45699</v>
      </c>
      <c r="C2050" t="s">
        <v>40</v>
      </c>
      <c r="D2050" t="s">
        <v>47</v>
      </c>
      <c r="E2050" t="s">
        <v>48</v>
      </c>
      <c r="F2050" t="s">
        <v>49</v>
      </c>
      <c r="G2050" t="s">
        <v>42</v>
      </c>
      <c r="H2050" t="s">
        <v>43</v>
      </c>
      <c r="I2050" t="s">
        <v>27</v>
      </c>
      <c r="J2050">
        <v>17.100000000000001</v>
      </c>
      <c r="K2050">
        <v>48</v>
      </c>
      <c r="L2050" t="s">
        <v>28</v>
      </c>
      <c r="M2050">
        <v>3</v>
      </c>
      <c r="N2050">
        <v>3.6</v>
      </c>
      <c r="O2050">
        <v>320</v>
      </c>
      <c r="P2050">
        <v>5472</v>
      </c>
      <c r="Q2050" t="s">
        <v>57</v>
      </c>
      <c r="R2050">
        <v>2</v>
      </c>
      <c r="S2050" t="s">
        <v>58</v>
      </c>
      <c r="T2050" t="s">
        <v>38</v>
      </c>
      <c r="U2050" t="str">
        <f>TRIM(CLEAN(tbl_Operations[[#This Row],[Location]]))</f>
        <v>Gurugram</v>
      </c>
      <c r="V2050" t="str">
        <f>TRIM(CLEAN(tbl_Operations[[#This Row],[Channel]]))</f>
        <v>Portal</v>
      </c>
      <c r="W2050" t="str">
        <f t="shared" ref="W2050:W2113" si="160">TRIM(CLEAN(E2050))</f>
        <v>Compliance Request</v>
      </c>
      <c r="X2050" t="str">
        <f t="shared" ref="X2050:X2113" si="161">PROPER(TRIM(CLEAN(C2050)))</f>
        <v>Procurement</v>
      </c>
      <c r="Y2050" t="str">
        <f t="shared" ref="Y2050:Y2113" si="162">IF(J2050&lt;=K2050,"Within SLA","SLA Breach")</f>
        <v>Within SLA</v>
      </c>
      <c r="Z2050" t="str">
        <f t="shared" ref="Z2050:Z2113" si="163">IF(AND(F2050="Critical",Y2049="SLA Breach"),"Critical Risk","Normal")</f>
        <v>Normal</v>
      </c>
      <c r="AA2050" t="str" cm="1">
        <f t="array" ref="AA2050">_xlfn.IFS(
J2050&lt;=K2050*0.5,"Excellent",
J2050&lt;=K2050,"Good",
J2050&lt;=K2050*1.5,"At Risk",
TRUE,"Critical"
)</f>
        <v>Excellent</v>
      </c>
      <c r="AB2050" t="str">
        <f t="shared" ref="AB2050:AB2113" si="164">IF(M2050&gt;0,"Reworked","No Rework")</f>
        <v>Reworked</v>
      </c>
    </row>
    <row r="2051" spans="1:28" x14ac:dyDescent="0.3">
      <c r="A2051" t="s">
        <v>2133</v>
      </c>
      <c r="B2051" s="1">
        <v>45981</v>
      </c>
      <c r="C2051" t="s">
        <v>95</v>
      </c>
      <c r="D2051" t="s">
        <v>73</v>
      </c>
      <c r="E2051" t="s">
        <v>56</v>
      </c>
      <c r="F2051" t="s">
        <v>24</v>
      </c>
      <c r="G2051" t="s">
        <v>42</v>
      </c>
      <c r="H2051" t="s">
        <v>26</v>
      </c>
      <c r="I2051" t="s">
        <v>27</v>
      </c>
      <c r="J2051">
        <v>11.8</v>
      </c>
      <c r="K2051">
        <v>24</v>
      </c>
      <c r="L2051" t="s">
        <v>28</v>
      </c>
      <c r="M2051">
        <v>0</v>
      </c>
      <c r="N2051">
        <v>4.9000000000000004</v>
      </c>
      <c r="O2051">
        <v>320</v>
      </c>
      <c r="P2051">
        <v>3776</v>
      </c>
      <c r="Q2051" t="s">
        <v>67</v>
      </c>
      <c r="R2051">
        <v>11</v>
      </c>
      <c r="S2051" t="s">
        <v>52</v>
      </c>
      <c r="T2051" t="s">
        <v>84</v>
      </c>
      <c r="U2051" t="str">
        <f>TRIM(CLEAN(tbl_Operations[[#This Row],[Location]]))</f>
        <v>Chennai</v>
      </c>
      <c r="V2051" t="str">
        <f>TRIM(CLEAN(tbl_Operations[[#This Row],[Channel]]))</f>
        <v>Portal</v>
      </c>
      <c r="W2051" t="str">
        <f t="shared" si="160"/>
        <v>Vendor Query</v>
      </c>
      <c r="X2051" t="str">
        <f t="shared" si="161"/>
        <v>Sales</v>
      </c>
      <c r="Y2051" t="str">
        <f t="shared" si="162"/>
        <v>Within SLA</v>
      </c>
      <c r="Z2051" t="str">
        <f t="shared" si="163"/>
        <v>Normal</v>
      </c>
      <c r="AA2051" t="str" cm="1">
        <f t="array" ref="AA2051">_xlfn.IFS(
J2051&lt;=K2051*0.5,"Excellent",
J2051&lt;=K2051,"Good",
J2051&lt;=K2051*1.5,"At Risk",
TRUE,"Critical"
)</f>
        <v>Excellent</v>
      </c>
      <c r="AB2051" t="str">
        <f t="shared" si="164"/>
        <v>No Rework</v>
      </c>
    </row>
    <row r="2052" spans="1:28" x14ac:dyDescent="0.3">
      <c r="A2052" t="s">
        <v>2134</v>
      </c>
      <c r="B2052" s="1">
        <v>45723</v>
      </c>
      <c r="C2052" t="s">
        <v>77</v>
      </c>
      <c r="D2052" t="s">
        <v>55</v>
      </c>
      <c r="E2052" t="s">
        <v>56</v>
      </c>
      <c r="F2052" t="s">
        <v>24</v>
      </c>
      <c r="G2052" t="s">
        <v>25</v>
      </c>
      <c r="H2052" t="s">
        <v>43</v>
      </c>
      <c r="I2052" t="s">
        <v>27</v>
      </c>
      <c r="J2052">
        <v>19.2</v>
      </c>
      <c r="K2052">
        <v>24</v>
      </c>
      <c r="L2052" t="s">
        <v>28</v>
      </c>
      <c r="M2052">
        <v>0</v>
      </c>
      <c r="N2052">
        <v>4</v>
      </c>
      <c r="O2052">
        <v>400</v>
      </c>
      <c r="P2052">
        <v>7680</v>
      </c>
      <c r="Q2052" t="s">
        <v>79</v>
      </c>
      <c r="R2052">
        <v>3</v>
      </c>
      <c r="S2052" t="s">
        <v>58</v>
      </c>
      <c r="T2052" t="s">
        <v>45</v>
      </c>
      <c r="U2052" t="str">
        <f>TRIM(CLEAN(tbl_Operations[[#This Row],[Location]]))</f>
        <v>Hyderabad</v>
      </c>
      <c r="V2052" t="str">
        <f>TRIM(CLEAN(tbl_Operations[[#This Row],[Channel]]))</f>
        <v>Email</v>
      </c>
      <c r="W2052" t="str">
        <f t="shared" si="160"/>
        <v>Vendor Query</v>
      </c>
      <c r="X2052" t="str">
        <f t="shared" si="161"/>
        <v>Finance</v>
      </c>
      <c r="Y2052" t="str">
        <f t="shared" si="162"/>
        <v>Within SLA</v>
      </c>
      <c r="Z2052" t="str">
        <f t="shared" si="163"/>
        <v>Normal</v>
      </c>
      <c r="AA2052" t="str" cm="1">
        <f t="array" ref="AA2052">_xlfn.IFS(
J2052&lt;=K2052*0.5,"Excellent",
J2052&lt;=K2052,"Good",
J2052&lt;=K2052*1.5,"At Risk",
TRUE,"Critical"
)</f>
        <v>Good</v>
      </c>
      <c r="AB2052" t="str">
        <f t="shared" si="164"/>
        <v>No Rework</v>
      </c>
    </row>
    <row r="2053" spans="1:28" x14ac:dyDescent="0.3">
      <c r="A2053" t="s">
        <v>2135</v>
      </c>
      <c r="B2053" s="1">
        <v>45906</v>
      </c>
      <c r="C2053" t="s">
        <v>40</v>
      </c>
      <c r="D2053" t="s">
        <v>41</v>
      </c>
      <c r="E2053" t="s">
        <v>78</v>
      </c>
      <c r="F2053" t="s">
        <v>24</v>
      </c>
      <c r="G2053" t="s">
        <v>25</v>
      </c>
      <c r="H2053" t="s">
        <v>75</v>
      </c>
      <c r="I2053" t="s">
        <v>27</v>
      </c>
      <c r="J2053">
        <v>15.6</v>
      </c>
      <c r="K2053">
        <v>24</v>
      </c>
      <c r="L2053" t="s">
        <v>28</v>
      </c>
      <c r="M2053">
        <v>0</v>
      </c>
      <c r="N2053">
        <v>3.7</v>
      </c>
      <c r="O2053">
        <v>450</v>
      </c>
      <c r="P2053">
        <v>7020</v>
      </c>
      <c r="Q2053" t="s">
        <v>83</v>
      </c>
      <c r="R2053">
        <v>9</v>
      </c>
      <c r="S2053" t="s">
        <v>37</v>
      </c>
      <c r="T2053" t="s">
        <v>68</v>
      </c>
      <c r="U2053" t="str">
        <f>TRIM(CLEAN(tbl_Operations[[#This Row],[Location]]))</f>
        <v>Bengaluru</v>
      </c>
      <c r="V2053" t="str">
        <f>TRIM(CLEAN(tbl_Operations[[#This Row],[Channel]]))</f>
        <v>Email</v>
      </c>
      <c r="W2053" t="str">
        <f t="shared" si="160"/>
        <v>Access Request</v>
      </c>
      <c r="X2053" t="str">
        <f t="shared" si="161"/>
        <v>Procurement</v>
      </c>
      <c r="Y2053" t="str">
        <f t="shared" si="162"/>
        <v>Within SLA</v>
      </c>
      <c r="Z2053" t="str">
        <f t="shared" si="163"/>
        <v>Normal</v>
      </c>
      <c r="AA2053" t="str" cm="1">
        <f t="array" ref="AA2053">_xlfn.IFS(
J2053&lt;=K2053*0.5,"Excellent",
J2053&lt;=K2053,"Good",
J2053&lt;=K2053*1.5,"At Risk",
TRUE,"Critical"
)</f>
        <v>Good</v>
      </c>
      <c r="AB2053" t="str">
        <f t="shared" si="164"/>
        <v>No Rework</v>
      </c>
    </row>
    <row r="2054" spans="1:28" x14ac:dyDescent="0.3">
      <c r="A2054" t="s">
        <v>2136</v>
      </c>
      <c r="B2054" s="1">
        <v>45864</v>
      </c>
      <c r="C2054" t="s">
        <v>40</v>
      </c>
      <c r="D2054" t="s">
        <v>22</v>
      </c>
      <c r="E2054" t="s">
        <v>78</v>
      </c>
      <c r="F2054" t="s">
        <v>61</v>
      </c>
      <c r="G2054" t="s">
        <v>25</v>
      </c>
      <c r="H2054" t="s">
        <v>5095</v>
      </c>
      <c r="I2054" t="s">
        <v>27</v>
      </c>
      <c r="J2054">
        <v>4.5</v>
      </c>
      <c r="K2054">
        <v>12</v>
      </c>
      <c r="L2054" t="s">
        <v>28</v>
      </c>
      <c r="M2054">
        <v>1</v>
      </c>
      <c r="N2054">
        <v>4.5</v>
      </c>
      <c r="O2054">
        <v>280</v>
      </c>
      <c r="P2054">
        <v>1260</v>
      </c>
      <c r="Q2054" t="s">
        <v>114</v>
      </c>
      <c r="R2054">
        <v>7</v>
      </c>
      <c r="S2054" t="s">
        <v>37</v>
      </c>
      <c r="T2054" t="s">
        <v>68</v>
      </c>
      <c r="U2054" t="str">
        <f>TRIM(CLEAN(tbl_Operations[[#This Row],[Location]]))</f>
        <v>Noida</v>
      </c>
      <c r="V2054" t="str">
        <f>TRIM(CLEAN(tbl_Operations[[#This Row],[Channel]]))</f>
        <v>Email</v>
      </c>
      <c r="W2054" t="str">
        <f t="shared" si="160"/>
        <v>Access Request</v>
      </c>
      <c r="X2054" t="str">
        <f t="shared" si="161"/>
        <v>Procurement</v>
      </c>
      <c r="Y2054" t="str">
        <f t="shared" si="162"/>
        <v>Within SLA</v>
      </c>
      <c r="Z2054" t="str">
        <f t="shared" si="163"/>
        <v>Normal</v>
      </c>
      <c r="AA2054" t="str" cm="1">
        <f t="array" ref="AA2054">_xlfn.IFS(
J2054&lt;=K2054*0.5,"Excellent",
J2054&lt;=K2054,"Good",
J2054&lt;=K2054*1.5,"At Risk",
TRUE,"Critical"
)</f>
        <v>Excellent</v>
      </c>
      <c r="AB2054" t="str">
        <f t="shared" si="164"/>
        <v>Reworked</v>
      </c>
    </row>
    <row r="2055" spans="1:28" x14ac:dyDescent="0.3">
      <c r="A2055" t="s">
        <v>2137</v>
      </c>
      <c r="B2055" s="1">
        <v>45778</v>
      </c>
      <c r="C2055" t="s">
        <v>54</v>
      </c>
      <c r="D2055" t="s">
        <v>34</v>
      </c>
      <c r="E2055" t="s">
        <v>35</v>
      </c>
      <c r="F2055" t="s">
        <v>24</v>
      </c>
      <c r="G2055" t="s">
        <v>42</v>
      </c>
      <c r="H2055" t="s">
        <v>50</v>
      </c>
      <c r="I2055" t="s">
        <v>27</v>
      </c>
      <c r="J2055">
        <v>26.5</v>
      </c>
      <c r="K2055">
        <v>24</v>
      </c>
      <c r="L2055" t="s">
        <v>63</v>
      </c>
      <c r="M2055">
        <v>1</v>
      </c>
      <c r="N2055">
        <v>4</v>
      </c>
      <c r="O2055">
        <v>350</v>
      </c>
      <c r="P2055">
        <v>9275</v>
      </c>
      <c r="Q2055" t="s">
        <v>44</v>
      </c>
      <c r="R2055">
        <v>5</v>
      </c>
      <c r="S2055" t="s">
        <v>30</v>
      </c>
      <c r="T2055" t="s">
        <v>84</v>
      </c>
      <c r="U2055" t="str">
        <f>TRIM(CLEAN(tbl_Operations[[#This Row],[Location]]))</f>
        <v>Mumbai</v>
      </c>
      <c r="V2055" t="str">
        <f>TRIM(CLEAN(tbl_Operations[[#This Row],[Channel]]))</f>
        <v>Portal</v>
      </c>
      <c r="W2055" t="str">
        <f t="shared" si="160"/>
        <v>Employee Query</v>
      </c>
      <c r="X2055" t="str">
        <f t="shared" si="161"/>
        <v>Hr</v>
      </c>
      <c r="Y2055" t="str">
        <f t="shared" si="162"/>
        <v>SLA Breach</v>
      </c>
      <c r="Z2055" t="str">
        <f t="shared" si="163"/>
        <v>Normal</v>
      </c>
      <c r="AA2055" t="str" cm="1">
        <f t="array" ref="AA2055">_xlfn.IFS(
J2055&lt;=K2055*0.5,"Excellent",
J2055&lt;=K2055,"Good",
J2055&lt;=K2055*1.5,"At Risk",
TRUE,"Critical"
)</f>
        <v>At Risk</v>
      </c>
      <c r="AB2055" t="str">
        <f t="shared" si="164"/>
        <v>Reworked</v>
      </c>
    </row>
    <row r="2056" spans="1:28" x14ac:dyDescent="0.3">
      <c r="A2056" t="s">
        <v>2138</v>
      </c>
      <c r="B2056" s="1">
        <v>45738</v>
      </c>
      <c r="C2056" t="s">
        <v>77</v>
      </c>
      <c r="D2056" t="s">
        <v>73</v>
      </c>
      <c r="E2056" t="s">
        <v>23</v>
      </c>
      <c r="F2056" t="s">
        <v>49</v>
      </c>
      <c r="G2056" t="s">
        <v>42</v>
      </c>
      <c r="H2056" t="s">
        <v>66</v>
      </c>
      <c r="I2056" t="s">
        <v>27</v>
      </c>
      <c r="J2056">
        <v>2.2000000000000002</v>
      </c>
      <c r="K2056">
        <v>48</v>
      </c>
      <c r="L2056" t="s">
        <v>28</v>
      </c>
      <c r="M2056">
        <v>0</v>
      </c>
      <c r="N2056">
        <v>4.4000000000000004</v>
      </c>
      <c r="O2056">
        <v>320</v>
      </c>
      <c r="P2056">
        <v>704</v>
      </c>
      <c r="Q2056" t="s">
        <v>79</v>
      </c>
      <c r="R2056">
        <v>3</v>
      </c>
      <c r="S2056" t="s">
        <v>58</v>
      </c>
      <c r="T2056" t="s">
        <v>68</v>
      </c>
      <c r="U2056" t="str">
        <f>TRIM(CLEAN(tbl_Operations[[#This Row],[Location]]))</f>
        <v>Chennai</v>
      </c>
      <c r="V2056" t="str">
        <f>TRIM(CLEAN(tbl_Operations[[#This Row],[Channel]]))</f>
        <v>Portal</v>
      </c>
      <c r="W2056" t="str">
        <f t="shared" si="160"/>
        <v>Invoice Query</v>
      </c>
      <c r="X2056" t="str">
        <f t="shared" si="161"/>
        <v>Finance</v>
      </c>
      <c r="Y2056" t="str">
        <f t="shared" si="162"/>
        <v>Within SLA</v>
      </c>
      <c r="Z2056" t="str">
        <f t="shared" si="163"/>
        <v>Normal</v>
      </c>
      <c r="AA2056" t="str" cm="1">
        <f t="array" ref="AA2056">_xlfn.IFS(
J2056&lt;=K2056*0.5,"Excellent",
J2056&lt;=K2056,"Good",
J2056&lt;=K2056*1.5,"At Risk",
TRUE,"Critical"
)</f>
        <v>Excellent</v>
      </c>
      <c r="AB2056" t="str">
        <f t="shared" si="164"/>
        <v>No Rework</v>
      </c>
    </row>
    <row r="2057" spans="1:28" x14ac:dyDescent="0.3">
      <c r="A2057" t="s">
        <v>2139</v>
      </c>
      <c r="B2057" s="1">
        <v>45948</v>
      </c>
      <c r="C2057" t="s">
        <v>33</v>
      </c>
      <c r="D2057" t="s">
        <v>47</v>
      </c>
      <c r="E2057" t="s">
        <v>35</v>
      </c>
      <c r="F2057" t="s">
        <v>24</v>
      </c>
      <c r="G2057" t="s">
        <v>25</v>
      </c>
      <c r="H2057" t="s">
        <v>43</v>
      </c>
      <c r="I2057" t="s">
        <v>27</v>
      </c>
      <c r="J2057">
        <v>7.8</v>
      </c>
      <c r="K2057">
        <v>24</v>
      </c>
      <c r="L2057" t="s">
        <v>28</v>
      </c>
      <c r="M2057">
        <v>2</v>
      </c>
      <c r="N2057">
        <v>3.9</v>
      </c>
      <c r="O2057">
        <v>450</v>
      </c>
      <c r="P2057">
        <v>3510</v>
      </c>
      <c r="Q2057" t="s">
        <v>51</v>
      </c>
      <c r="R2057">
        <v>10</v>
      </c>
      <c r="S2057" t="s">
        <v>52</v>
      </c>
      <c r="T2057" t="s">
        <v>68</v>
      </c>
      <c r="U2057" t="str">
        <f>TRIM(CLEAN(tbl_Operations[[#This Row],[Location]]))</f>
        <v>Gurugram</v>
      </c>
      <c r="V2057" t="str">
        <f>TRIM(CLEAN(tbl_Operations[[#This Row],[Channel]]))</f>
        <v>Email</v>
      </c>
      <c r="W2057" t="str">
        <f t="shared" si="160"/>
        <v>Employee Query</v>
      </c>
      <c r="X2057" t="str">
        <f t="shared" si="161"/>
        <v>It</v>
      </c>
      <c r="Y2057" t="str">
        <f t="shared" si="162"/>
        <v>Within SLA</v>
      </c>
      <c r="Z2057" t="str">
        <f t="shared" si="163"/>
        <v>Normal</v>
      </c>
      <c r="AA2057" t="str" cm="1">
        <f t="array" ref="AA2057">_xlfn.IFS(
J2057&lt;=K2057*0.5,"Excellent",
J2057&lt;=K2057,"Good",
J2057&lt;=K2057*1.5,"At Risk",
TRUE,"Critical"
)</f>
        <v>Excellent</v>
      </c>
      <c r="AB2057" t="str">
        <f t="shared" si="164"/>
        <v>Reworked</v>
      </c>
    </row>
    <row r="2058" spans="1:28" x14ac:dyDescent="0.3">
      <c r="A2058" t="s">
        <v>2140</v>
      </c>
      <c r="B2058" s="1">
        <v>45891</v>
      </c>
      <c r="C2058" t="s">
        <v>91</v>
      </c>
      <c r="D2058" t="s">
        <v>22</v>
      </c>
      <c r="E2058" t="s">
        <v>74</v>
      </c>
      <c r="F2058" t="s">
        <v>24</v>
      </c>
      <c r="G2058" t="s">
        <v>42</v>
      </c>
      <c r="H2058" t="s">
        <v>75</v>
      </c>
      <c r="I2058" t="s">
        <v>27</v>
      </c>
      <c r="J2058">
        <v>16.100000000000001</v>
      </c>
      <c r="K2058">
        <v>24</v>
      </c>
      <c r="L2058" t="s">
        <v>28</v>
      </c>
      <c r="M2058">
        <v>0</v>
      </c>
      <c r="N2058">
        <v>4.7</v>
      </c>
      <c r="O2058">
        <v>400</v>
      </c>
      <c r="P2058">
        <v>6440</v>
      </c>
      <c r="Q2058" t="s">
        <v>36</v>
      </c>
      <c r="R2058">
        <v>8</v>
      </c>
      <c r="S2058" t="s">
        <v>37</v>
      </c>
      <c r="T2058" t="s">
        <v>45</v>
      </c>
      <c r="U2058" t="str">
        <f>TRIM(CLEAN(tbl_Operations[[#This Row],[Location]]))</f>
        <v>Noida</v>
      </c>
      <c r="V2058" t="str">
        <f>TRIM(CLEAN(tbl_Operations[[#This Row],[Channel]]))</f>
        <v>Portal</v>
      </c>
      <c r="W2058" t="str">
        <f t="shared" si="160"/>
        <v>System Issue</v>
      </c>
      <c r="X2058" t="str">
        <f t="shared" si="161"/>
        <v>Operations</v>
      </c>
      <c r="Y2058" t="str">
        <f t="shared" si="162"/>
        <v>Within SLA</v>
      </c>
      <c r="Z2058" t="str">
        <f t="shared" si="163"/>
        <v>Normal</v>
      </c>
      <c r="AA2058" t="str" cm="1">
        <f t="array" ref="AA2058">_xlfn.IFS(
J2058&lt;=K2058*0.5,"Excellent",
J2058&lt;=K2058,"Good",
J2058&lt;=K2058*1.5,"At Risk",
TRUE,"Critical"
)</f>
        <v>Good</v>
      </c>
      <c r="AB2058" t="str">
        <f t="shared" si="164"/>
        <v>No Rework</v>
      </c>
    </row>
    <row r="2059" spans="1:28" x14ac:dyDescent="0.3">
      <c r="A2059" t="s">
        <v>2141</v>
      </c>
      <c r="B2059" s="1">
        <v>45788</v>
      </c>
      <c r="C2059" t="s">
        <v>54</v>
      </c>
      <c r="D2059" t="s">
        <v>47</v>
      </c>
      <c r="E2059" t="s">
        <v>56</v>
      </c>
      <c r="F2059" t="s">
        <v>24</v>
      </c>
      <c r="G2059" t="s">
        <v>25</v>
      </c>
      <c r="H2059" t="s">
        <v>43</v>
      </c>
      <c r="I2059" t="s">
        <v>27</v>
      </c>
      <c r="J2059">
        <v>17.399999999999999</v>
      </c>
      <c r="K2059">
        <v>24</v>
      </c>
      <c r="L2059" t="s">
        <v>28</v>
      </c>
      <c r="M2059">
        <v>1</v>
      </c>
      <c r="N2059">
        <v>4.3</v>
      </c>
      <c r="O2059">
        <v>280</v>
      </c>
      <c r="P2059">
        <v>4872</v>
      </c>
      <c r="Q2059" t="s">
        <v>44</v>
      </c>
      <c r="R2059">
        <v>5</v>
      </c>
      <c r="S2059" t="s">
        <v>30</v>
      </c>
      <c r="T2059" t="s">
        <v>102</v>
      </c>
      <c r="U2059" t="str">
        <f>TRIM(CLEAN(tbl_Operations[[#This Row],[Location]]))</f>
        <v>Gurugram</v>
      </c>
      <c r="V2059" t="str">
        <f>TRIM(CLEAN(tbl_Operations[[#This Row],[Channel]]))</f>
        <v>Email</v>
      </c>
      <c r="W2059" t="str">
        <f t="shared" si="160"/>
        <v>Vendor Query</v>
      </c>
      <c r="X2059" t="str">
        <f t="shared" si="161"/>
        <v>Hr</v>
      </c>
      <c r="Y2059" t="str">
        <f t="shared" si="162"/>
        <v>Within SLA</v>
      </c>
      <c r="Z2059" t="str">
        <f t="shared" si="163"/>
        <v>Normal</v>
      </c>
      <c r="AA2059" t="str" cm="1">
        <f t="array" ref="AA2059">_xlfn.IFS(
J2059&lt;=K2059*0.5,"Excellent",
J2059&lt;=K2059,"Good",
J2059&lt;=K2059*1.5,"At Risk",
TRUE,"Critical"
)</f>
        <v>Good</v>
      </c>
      <c r="AB2059" t="str">
        <f t="shared" si="164"/>
        <v>Reworked</v>
      </c>
    </row>
    <row r="2060" spans="1:28" x14ac:dyDescent="0.3">
      <c r="A2060" t="s">
        <v>2142</v>
      </c>
      <c r="B2060" s="1">
        <v>45918</v>
      </c>
      <c r="C2060" t="s">
        <v>54</v>
      </c>
      <c r="D2060" t="s">
        <v>34</v>
      </c>
      <c r="E2060" t="s">
        <v>74</v>
      </c>
      <c r="F2060" t="s">
        <v>49</v>
      </c>
      <c r="G2060" t="s">
        <v>25</v>
      </c>
      <c r="H2060" t="s">
        <v>43</v>
      </c>
      <c r="I2060" t="s">
        <v>27</v>
      </c>
      <c r="J2060">
        <v>16.100000000000001</v>
      </c>
      <c r="K2060">
        <v>48</v>
      </c>
      <c r="L2060" t="s">
        <v>28</v>
      </c>
      <c r="M2060">
        <v>0</v>
      </c>
      <c r="N2060">
        <v>4.9000000000000004</v>
      </c>
      <c r="O2060">
        <v>450</v>
      </c>
      <c r="P2060">
        <v>7245</v>
      </c>
      <c r="Q2060" t="s">
        <v>83</v>
      </c>
      <c r="R2060">
        <v>9</v>
      </c>
      <c r="S2060" t="s">
        <v>37</v>
      </c>
      <c r="T2060" t="s">
        <v>84</v>
      </c>
      <c r="U2060" t="str">
        <f>TRIM(CLEAN(tbl_Operations[[#This Row],[Location]]))</f>
        <v>Mumbai</v>
      </c>
      <c r="V2060" t="str">
        <f>TRIM(CLEAN(tbl_Operations[[#This Row],[Channel]]))</f>
        <v>Email</v>
      </c>
      <c r="W2060" t="str">
        <f t="shared" si="160"/>
        <v>System Issue</v>
      </c>
      <c r="X2060" t="str">
        <f t="shared" si="161"/>
        <v>Hr</v>
      </c>
      <c r="Y2060" t="str">
        <f t="shared" si="162"/>
        <v>Within SLA</v>
      </c>
      <c r="Z2060" t="str">
        <f t="shared" si="163"/>
        <v>Normal</v>
      </c>
      <c r="AA2060" t="str" cm="1">
        <f t="array" ref="AA2060">_xlfn.IFS(
J2060&lt;=K2060*0.5,"Excellent",
J2060&lt;=K2060,"Good",
J2060&lt;=K2060*1.5,"At Risk",
TRUE,"Critical"
)</f>
        <v>Excellent</v>
      </c>
      <c r="AB2060" t="str">
        <f t="shared" si="164"/>
        <v>No Rework</v>
      </c>
    </row>
    <row r="2061" spans="1:28" x14ac:dyDescent="0.3">
      <c r="A2061" t="s">
        <v>2143</v>
      </c>
      <c r="B2061" s="1">
        <v>45831</v>
      </c>
      <c r="C2061" t="s">
        <v>21</v>
      </c>
      <c r="D2061" t="s">
        <v>22</v>
      </c>
      <c r="E2061" t="s">
        <v>92</v>
      </c>
      <c r="F2061" t="s">
        <v>24</v>
      </c>
      <c r="G2061" t="s">
        <v>62</v>
      </c>
      <c r="H2061" t="s">
        <v>75</v>
      </c>
      <c r="I2061" t="s">
        <v>27</v>
      </c>
      <c r="J2061">
        <v>3.5</v>
      </c>
      <c r="K2061">
        <v>24</v>
      </c>
      <c r="L2061" t="s">
        <v>28</v>
      </c>
      <c r="M2061">
        <v>0</v>
      </c>
      <c r="N2061">
        <v>4.7</v>
      </c>
      <c r="O2061">
        <v>350</v>
      </c>
      <c r="P2061">
        <v>1225</v>
      </c>
      <c r="Q2061" t="s">
        <v>29</v>
      </c>
      <c r="R2061">
        <v>6</v>
      </c>
      <c r="S2061" t="s">
        <v>30</v>
      </c>
      <c r="T2061" t="s">
        <v>31</v>
      </c>
      <c r="U2061" t="str">
        <f>TRIM(CLEAN(tbl_Operations[[#This Row],[Location]]))</f>
        <v>Noida</v>
      </c>
      <c r="V2061" t="str">
        <f>TRIM(CLEAN(tbl_Operations[[#This Row],[Channel]]))</f>
        <v>Teams</v>
      </c>
      <c r="W2061" t="str">
        <f t="shared" si="160"/>
        <v>Report Request</v>
      </c>
      <c r="X2061" t="str">
        <f t="shared" si="161"/>
        <v>Customer Support</v>
      </c>
      <c r="Y2061" t="str">
        <f t="shared" si="162"/>
        <v>Within SLA</v>
      </c>
      <c r="Z2061" t="str">
        <f t="shared" si="163"/>
        <v>Normal</v>
      </c>
      <c r="AA2061" t="str" cm="1">
        <f t="array" ref="AA2061">_xlfn.IFS(
J2061&lt;=K2061*0.5,"Excellent",
J2061&lt;=K2061,"Good",
J2061&lt;=K2061*1.5,"At Risk",
TRUE,"Critical"
)</f>
        <v>Excellent</v>
      </c>
      <c r="AB2061" t="str">
        <f t="shared" si="164"/>
        <v>No Rework</v>
      </c>
    </row>
    <row r="2062" spans="1:28" x14ac:dyDescent="0.3">
      <c r="A2062" t="s">
        <v>2144</v>
      </c>
      <c r="B2062" s="1">
        <v>45796</v>
      </c>
      <c r="C2062" t="s">
        <v>91</v>
      </c>
      <c r="D2062" t="s">
        <v>60</v>
      </c>
      <c r="E2062" t="s">
        <v>70</v>
      </c>
      <c r="F2062" t="s">
        <v>49</v>
      </c>
      <c r="G2062" t="s">
        <v>25</v>
      </c>
      <c r="H2062" t="s">
        <v>26</v>
      </c>
      <c r="I2062" t="s">
        <v>101</v>
      </c>
      <c r="J2062">
        <v>9.3000000000000007</v>
      </c>
      <c r="K2062">
        <v>48</v>
      </c>
      <c r="L2062" t="s">
        <v>28</v>
      </c>
      <c r="M2062">
        <v>0</v>
      </c>
      <c r="N2062">
        <v>4.8</v>
      </c>
      <c r="O2062">
        <v>350</v>
      </c>
      <c r="P2062">
        <v>3255</v>
      </c>
      <c r="Q2062" t="s">
        <v>44</v>
      </c>
      <c r="R2062">
        <v>5</v>
      </c>
      <c r="S2062" t="s">
        <v>30</v>
      </c>
      <c r="T2062" t="s">
        <v>31</v>
      </c>
      <c r="U2062" t="str">
        <f>TRIM(CLEAN(tbl_Operations[[#This Row],[Location]]))</f>
        <v>Pune</v>
      </c>
      <c r="V2062" t="str">
        <f>TRIM(CLEAN(tbl_Operations[[#This Row],[Channel]]))</f>
        <v>Email</v>
      </c>
      <c r="W2062" t="str">
        <f t="shared" si="160"/>
        <v>Data Correction</v>
      </c>
      <c r="X2062" t="str">
        <f t="shared" si="161"/>
        <v>Operations</v>
      </c>
      <c r="Y2062" t="str">
        <f t="shared" si="162"/>
        <v>Within SLA</v>
      </c>
      <c r="Z2062" t="str">
        <f t="shared" si="163"/>
        <v>Normal</v>
      </c>
      <c r="AA2062" t="str" cm="1">
        <f t="array" ref="AA2062">_xlfn.IFS(
J2062&lt;=K2062*0.5,"Excellent",
J2062&lt;=K2062,"Good",
J2062&lt;=K2062*1.5,"At Risk",
TRUE,"Critical"
)</f>
        <v>Excellent</v>
      </c>
      <c r="AB2062" t="str">
        <f t="shared" si="164"/>
        <v>No Rework</v>
      </c>
    </row>
    <row r="2063" spans="1:28" x14ac:dyDescent="0.3">
      <c r="A2063" t="s">
        <v>2145</v>
      </c>
      <c r="B2063" s="1">
        <v>45696</v>
      </c>
      <c r="C2063" t="s">
        <v>40</v>
      </c>
      <c r="D2063" t="s">
        <v>60</v>
      </c>
      <c r="E2063" t="s">
        <v>78</v>
      </c>
      <c r="F2063" t="s">
        <v>49</v>
      </c>
      <c r="G2063" t="s">
        <v>25</v>
      </c>
      <c r="H2063" t="s">
        <v>50</v>
      </c>
      <c r="I2063" t="s">
        <v>27</v>
      </c>
      <c r="J2063">
        <v>3.9</v>
      </c>
      <c r="K2063">
        <v>48</v>
      </c>
      <c r="L2063" t="s">
        <v>28</v>
      </c>
      <c r="M2063">
        <v>0</v>
      </c>
      <c r="N2063">
        <v>4.9000000000000004</v>
      </c>
      <c r="O2063">
        <v>320</v>
      </c>
      <c r="P2063">
        <v>1248</v>
      </c>
      <c r="Q2063" t="s">
        <v>57</v>
      </c>
      <c r="R2063">
        <v>2</v>
      </c>
      <c r="S2063" t="s">
        <v>58</v>
      </c>
      <c r="T2063" t="s">
        <v>68</v>
      </c>
      <c r="U2063" t="str">
        <f>TRIM(CLEAN(tbl_Operations[[#This Row],[Location]]))</f>
        <v>Pune</v>
      </c>
      <c r="V2063" t="str">
        <f>TRIM(CLEAN(tbl_Operations[[#This Row],[Channel]]))</f>
        <v>Email</v>
      </c>
      <c r="W2063" t="str">
        <f t="shared" si="160"/>
        <v>Access Request</v>
      </c>
      <c r="X2063" t="str">
        <f t="shared" si="161"/>
        <v>Procurement</v>
      </c>
      <c r="Y2063" t="str">
        <f t="shared" si="162"/>
        <v>Within SLA</v>
      </c>
      <c r="Z2063" t="str">
        <f t="shared" si="163"/>
        <v>Normal</v>
      </c>
      <c r="AA2063" t="str" cm="1">
        <f t="array" ref="AA2063">_xlfn.IFS(
J2063&lt;=K2063*0.5,"Excellent",
J2063&lt;=K2063,"Good",
J2063&lt;=K2063*1.5,"At Risk",
TRUE,"Critical"
)</f>
        <v>Excellent</v>
      </c>
      <c r="AB2063" t="str">
        <f t="shared" si="164"/>
        <v>No Rework</v>
      </c>
    </row>
    <row r="2064" spans="1:28" x14ac:dyDescent="0.3">
      <c r="A2064" t="s">
        <v>2146</v>
      </c>
      <c r="B2064" s="1">
        <v>45743</v>
      </c>
      <c r="C2064" t="s">
        <v>54</v>
      </c>
      <c r="D2064" t="s">
        <v>41</v>
      </c>
      <c r="E2064" t="s">
        <v>74</v>
      </c>
      <c r="F2064" t="s">
        <v>49</v>
      </c>
      <c r="G2064" t="s">
        <v>25</v>
      </c>
      <c r="H2064" t="s">
        <v>50</v>
      </c>
      <c r="I2064" t="s">
        <v>27</v>
      </c>
      <c r="J2064">
        <v>7.2</v>
      </c>
      <c r="K2064">
        <v>48</v>
      </c>
      <c r="L2064" t="s">
        <v>28</v>
      </c>
      <c r="M2064">
        <v>0</v>
      </c>
      <c r="N2064">
        <v>4.9000000000000004</v>
      </c>
      <c r="O2064">
        <v>320</v>
      </c>
      <c r="P2064">
        <v>2304</v>
      </c>
      <c r="Q2064" t="s">
        <v>79</v>
      </c>
      <c r="R2064">
        <v>3</v>
      </c>
      <c r="S2064" t="s">
        <v>58</v>
      </c>
      <c r="T2064" t="s">
        <v>84</v>
      </c>
      <c r="U2064" t="str">
        <f>TRIM(CLEAN(tbl_Operations[[#This Row],[Location]]))</f>
        <v>Bengaluru</v>
      </c>
      <c r="V2064" t="str">
        <f>TRIM(CLEAN(tbl_Operations[[#This Row],[Channel]]))</f>
        <v>Email</v>
      </c>
      <c r="W2064" t="str">
        <f t="shared" si="160"/>
        <v>System Issue</v>
      </c>
      <c r="X2064" t="str">
        <f t="shared" si="161"/>
        <v>Hr</v>
      </c>
      <c r="Y2064" t="str">
        <f t="shared" si="162"/>
        <v>Within SLA</v>
      </c>
      <c r="Z2064" t="str">
        <f t="shared" si="163"/>
        <v>Normal</v>
      </c>
      <c r="AA2064" t="str" cm="1">
        <f t="array" ref="AA2064">_xlfn.IFS(
J2064&lt;=K2064*0.5,"Excellent",
J2064&lt;=K2064,"Good",
J2064&lt;=K2064*1.5,"At Risk",
TRUE,"Critical"
)</f>
        <v>Excellent</v>
      </c>
      <c r="AB2064" t="str">
        <f t="shared" si="164"/>
        <v>No Rework</v>
      </c>
    </row>
    <row r="2065" spans="1:28" x14ac:dyDescent="0.3">
      <c r="A2065" t="s">
        <v>2147</v>
      </c>
      <c r="B2065" s="1">
        <v>45865</v>
      </c>
      <c r="C2065" t="s">
        <v>95</v>
      </c>
      <c r="D2065" t="s">
        <v>47</v>
      </c>
      <c r="E2065" t="s">
        <v>23</v>
      </c>
      <c r="F2065" t="s">
        <v>61</v>
      </c>
      <c r="G2065" t="s">
        <v>25</v>
      </c>
      <c r="H2065" t="s">
        <v>75</v>
      </c>
      <c r="I2065" t="s">
        <v>27</v>
      </c>
      <c r="J2065">
        <v>4.9000000000000004</v>
      </c>
      <c r="K2065">
        <v>12</v>
      </c>
      <c r="L2065" t="s">
        <v>28</v>
      </c>
      <c r="M2065">
        <v>0</v>
      </c>
      <c r="N2065">
        <v>4.5999999999999996</v>
      </c>
      <c r="O2065">
        <v>350</v>
      </c>
      <c r="P2065">
        <v>1715</v>
      </c>
      <c r="Q2065" t="s">
        <v>114</v>
      </c>
      <c r="R2065">
        <v>7</v>
      </c>
      <c r="S2065" t="s">
        <v>37</v>
      </c>
      <c r="T2065" t="s">
        <v>102</v>
      </c>
      <c r="U2065" t="str">
        <f>TRIM(CLEAN(tbl_Operations[[#This Row],[Location]]))</f>
        <v>Gurugram</v>
      </c>
      <c r="V2065" t="str">
        <f>TRIM(CLEAN(tbl_Operations[[#This Row],[Channel]]))</f>
        <v>Email</v>
      </c>
      <c r="W2065" t="str">
        <f t="shared" si="160"/>
        <v>Invoice Query</v>
      </c>
      <c r="X2065" t="str">
        <f t="shared" si="161"/>
        <v>Sales</v>
      </c>
      <c r="Y2065" t="str">
        <f t="shared" si="162"/>
        <v>Within SLA</v>
      </c>
      <c r="Z2065" t="str">
        <f t="shared" si="163"/>
        <v>Normal</v>
      </c>
      <c r="AA2065" t="str" cm="1">
        <f t="array" ref="AA2065">_xlfn.IFS(
J2065&lt;=K2065*0.5,"Excellent",
J2065&lt;=K2065,"Good",
J2065&lt;=K2065*1.5,"At Risk",
TRUE,"Critical"
)</f>
        <v>Excellent</v>
      </c>
      <c r="AB2065" t="str">
        <f t="shared" si="164"/>
        <v>No Rework</v>
      </c>
    </row>
    <row r="2066" spans="1:28" x14ac:dyDescent="0.3">
      <c r="A2066" t="s">
        <v>2148</v>
      </c>
      <c r="B2066" s="1">
        <v>45696</v>
      </c>
      <c r="C2066" t="s">
        <v>77</v>
      </c>
      <c r="D2066" t="s">
        <v>34</v>
      </c>
      <c r="E2066" t="s">
        <v>35</v>
      </c>
      <c r="F2066" t="s">
        <v>49</v>
      </c>
      <c r="G2066" t="s">
        <v>25</v>
      </c>
      <c r="H2066" t="s">
        <v>50</v>
      </c>
      <c r="I2066" t="s">
        <v>27</v>
      </c>
      <c r="J2066">
        <v>6.5</v>
      </c>
      <c r="K2066">
        <v>48</v>
      </c>
      <c r="L2066" t="s">
        <v>28</v>
      </c>
      <c r="M2066">
        <v>2</v>
      </c>
      <c r="N2066">
        <v>4.3</v>
      </c>
      <c r="O2066">
        <v>320</v>
      </c>
      <c r="P2066">
        <v>2080</v>
      </c>
      <c r="Q2066" t="s">
        <v>57</v>
      </c>
      <c r="R2066">
        <v>2</v>
      </c>
      <c r="S2066" t="s">
        <v>58</v>
      </c>
      <c r="T2066" t="s">
        <v>68</v>
      </c>
      <c r="U2066" t="str">
        <f>TRIM(CLEAN(tbl_Operations[[#This Row],[Location]]))</f>
        <v>Mumbai</v>
      </c>
      <c r="V2066" t="str">
        <f>TRIM(CLEAN(tbl_Operations[[#This Row],[Channel]]))</f>
        <v>Email</v>
      </c>
      <c r="W2066" t="str">
        <f t="shared" si="160"/>
        <v>Employee Query</v>
      </c>
      <c r="X2066" t="str">
        <f t="shared" si="161"/>
        <v>Finance</v>
      </c>
      <c r="Y2066" t="str">
        <f t="shared" si="162"/>
        <v>Within SLA</v>
      </c>
      <c r="Z2066" t="str">
        <f t="shared" si="163"/>
        <v>Normal</v>
      </c>
      <c r="AA2066" t="str" cm="1">
        <f t="array" ref="AA2066">_xlfn.IFS(
J2066&lt;=K2066*0.5,"Excellent",
J2066&lt;=K2066,"Good",
J2066&lt;=K2066*1.5,"At Risk",
TRUE,"Critical"
)</f>
        <v>Excellent</v>
      </c>
      <c r="AB2066" t="str">
        <f t="shared" si="164"/>
        <v>Reworked</v>
      </c>
    </row>
    <row r="2067" spans="1:28" x14ac:dyDescent="0.3">
      <c r="A2067" t="s">
        <v>2149</v>
      </c>
      <c r="B2067" s="1">
        <v>45971</v>
      </c>
      <c r="C2067" t="s">
        <v>33</v>
      </c>
      <c r="D2067" t="s">
        <v>60</v>
      </c>
      <c r="E2067" t="s">
        <v>48</v>
      </c>
      <c r="F2067" t="s">
        <v>24</v>
      </c>
      <c r="G2067" t="s">
        <v>25</v>
      </c>
      <c r="H2067" t="s">
        <v>26</v>
      </c>
      <c r="I2067" t="s">
        <v>27</v>
      </c>
      <c r="J2067">
        <v>16.3</v>
      </c>
      <c r="K2067">
        <v>24</v>
      </c>
      <c r="L2067" t="s">
        <v>28</v>
      </c>
      <c r="M2067">
        <v>1</v>
      </c>
      <c r="N2067">
        <v>4</v>
      </c>
      <c r="O2067">
        <v>280</v>
      </c>
      <c r="P2067">
        <v>4564</v>
      </c>
      <c r="Q2067" t="s">
        <v>67</v>
      </c>
      <c r="R2067">
        <v>11</v>
      </c>
      <c r="S2067" t="s">
        <v>52</v>
      </c>
      <c r="T2067" t="s">
        <v>31</v>
      </c>
      <c r="U2067" t="str">
        <f>TRIM(CLEAN(tbl_Operations[[#This Row],[Location]]))</f>
        <v>Pune</v>
      </c>
      <c r="V2067" t="str">
        <f>TRIM(CLEAN(tbl_Operations[[#This Row],[Channel]]))</f>
        <v>Email</v>
      </c>
      <c r="W2067" t="str">
        <f t="shared" si="160"/>
        <v>Compliance Request</v>
      </c>
      <c r="X2067" t="str">
        <f t="shared" si="161"/>
        <v>It</v>
      </c>
      <c r="Y2067" t="str">
        <f t="shared" si="162"/>
        <v>Within SLA</v>
      </c>
      <c r="Z2067" t="str">
        <f t="shared" si="163"/>
        <v>Normal</v>
      </c>
      <c r="AA2067" t="str" cm="1">
        <f t="array" ref="AA2067">_xlfn.IFS(
J2067&lt;=K2067*0.5,"Excellent",
J2067&lt;=K2067,"Good",
J2067&lt;=K2067*1.5,"At Risk",
TRUE,"Critical"
)</f>
        <v>Good</v>
      </c>
      <c r="AB2067" t="str">
        <f t="shared" si="164"/>
        <v>Reworked</v>
      </c>
    </row>
    <row r="2068" spans="1:28" x14ac:dyDescent="0.3">
      <c r="A2068" t="s">
        <v>2150</v>
      </c>
      <c r="B2068" s="1">
        <v>45903</v>
      </c>
      <c r="C2068" t="s">
        <v>95</v>
      </c>
      <c r="D2068" t="s">
        <v>34</v>
      </c>
      <c r="E2068" t="s">
        <v>74</v>
      </c>
      <c r="F2068" t="s">
        <v>49</v>
      </c>
      <c r="G2068" t="s">
        <v>81</v>
      </c>
      <c r="H2068" t="s">
        <v>43</v>
      </c>
      <c r="I2068" t="s">
        <v>27</v>
      </c>
      <c r="J2068">
        <v>11.9</v>
      </c>
      <c r="K2068">
        <v>48</v>
      </c>
      <c r="L2068" t="s">
        <v>28</v>
      </c>
      <c r="M2068">
        <v>1</v>
      </c>
      <c r="N2068">
        <v>4.8</v>
      </c>
      <c r="O2068">
        <v>350</v>
      </c>
      <c r="P2068">
        <v>4165</v>
      </c>
      <c r="Q2068" t="s">
        <v>83</v>
      </c>
      <c r="R2068">
        <v>9</v>
      </c>
      <c r="S2068" t="s">
        <v>37</v>
      </c>
      <c r="T2068" t="s">
        <v>86</v>
      </c>
      <c r="U2068" t="str">
        <f>TRIM(CLEAN(tbl_Operations[[#This Row],[Location]]))</f>
        <v>Mumbai</v>
      </c>
      <c r="V2068" t="str">
        <f>TRIM(CLEAN(tbl_Operations[[#This Row],[Channel]]))</f>
        <v>Phone</v>
      </c>
      <c r="W2068" t="str">
        <f t="shared" si="160"/>
        <v>System Issue</v>
      </c>
      <c r="X2068" t="str">
        <f t="shared" si="161"/>
        <v>Sales</v>
      </c>
      <c r="Y2068" t="str">
        <f t="shared" si="162"/>
        <v>Within SLA</v>
      </c>
      <c r="Z2068" t="str">
        <f t="shared" si="163"/>
        <v>Normal</v>
      </c>
      <c r="AA2068" t="str" cm="1">
        <f t="array" ref="AA2068">_xlfn.IFS(
J2068&lt;=K2068*0.5,"Excellent",
J2068&lt;=K2068,"Good",
J2068&lt;=K2068*1.5,"At Risk",
TRUE,"Critical"
)</f>
        <v>Excellent</v>
      </c>
      <c r="AB2068" t="str">
        <f t="shared" si="164"/>
        <v>Reworked</v>
      </c>
    </row>
    <row r="2069" spans="1:28" x14ac:dyDescent="0.3">
      <c r="A2069" t="s">
        <v>2151</v>
      </c>
      <c r="B2069" s="1">
        <v>45937</v>
      </c>
      <c r="C2069" t="s">
        <v>77</v>
      </c>
      <c r="D2069" t="s">
        <v>47</v>
      </c>
      <c r="E2069" t="s">
        <v>35</v>
      </c>
      <c r="F2069" t="s">
        <v>49</v>
      </c>
      <c r="G2069" t="s">
        <v>62</v>
      </c>
      <c r="H2069" t="s">
        <v>50</v>
      </c>
      <c r="I2069" t="s">
        <v>27</v>
      </c>
      <c r="J2069">
        <v>7.4</v>
      </c>
      <c r="K2069">
        <v>48</v>
      </c>
      <c r="L2069" t="s">
        <v>28</v>
      </c>
      <c r="M2069">
        <v>0</v>
      </c>
      <c r="N2069">
        <v>4.4000000000000004</v>
      </c>
      <c r="O2069">
        <v>280</v>
      </c>
      <c r="P2069">
        <v>2072</v>
      </c>
      <c r="Q2069" t="s">
        <v>51</v>
      </c>
      <c r="R2069">
        <v>10</v>
      </c>
      <c r="S2069" t="s">
        <v>52</v>
      </c>
      <c r="T2069" t="s">
        <v>38</v>
      </c>
      <c r="U2069" t="str">
        <f>TRIM(CLEAN(tbl_Operations[[#This Row],[Location]]))</f>
        <v>Gurugram</v>
      </c>
      <c r="V2069" t="str">
        <f>TRIM(CLEAN(tbl_Operations[[#This Row],[Channel]]))</f>
        <v>Teams</v>
      </c>
      <c r="W2069" t="str">
        <f t="shared" si="160"/>
        <v>Employee Query</v>
      </c>
      <c r="X2069" t="str">
        <f t="shared" si="161"/>
        <v>Finance</v>
      </c>
      <c r="Y2069" t="str">
        <f t="shared" si="162"/>
        <v>Within SLA</v>
      </c>
      <c r="Z2069" t="str">
        <f t="shared" si="163"/>
        <v>Normal</v>
      </c>
      <c r="AA2069" t="str" cm="1">
        <f t="array" ref="AA2069">_xlfn.IFS(
J2069&lt;=K2069*0.5,"Excellent",
J2069&lt;=K2069,"Good",
J2069&lt;=K2069*1.5,"At Risk",
TRUE,"Critical"
)</f>
        <v>Excellent</v>
      </c>
      <c r="AB2069" t="str">
        <f t="shared" si="164"/>
        <v>No Rework</v>
      </c>
    </row>
    <row r="2070" spans="1:28" x14ac:dyDescent="0.3">
      <c r="A2070" t="s">
        <v>2152</v>
      </c>
      <c r="B2070" s="1">
        <v>45803</v>
      </c>
      <c r="C2070" t="s">
        <v>21</v>
      </c>
      <c r="D2070" t="s">
        <v>34</v>
      </c>
      <c r="E2070" t="s">
        <v>23</v>
      </c>
      <c r="F2070" t="s">
        <v>24</v>
      </c>
      <c r="G2070" t="s">
        <v>62</v>
      </c>
      <c r="H2070" t="s">
        <v>43</v>
      </c>
      <c r="I2070" t="s">
        <v>27</v>
      </c>
      <c r="J2070">
        <v>2.8</v>
      </c>
      <c r="K2070">
        <v>24</v>
      </c>
      <c r="L2070" t="s">
        <v>28</v>
      </c>
      <c r="M2070">
        <v>1</v>
      </c>
      <c r="N2070">
        <v>4.3</v>
      </c>
      <c r="O2070">
        <v>320</v>
      </c>
      <c r="P2070">
        <v>896</v>
      </c>
      <c r="Q2070" t="s">
        <v>44</v>
      </c>
      <c r="R2070">
        <v>5</v>
      </c>
      <c r="S2070" t="s">
        <v>30</v>
      </c>
      <c r="T2070" t="s">
        <v>31</v>
      </c>
      <c r="U2070" t="str">
        <f>TRIM(CLEAN(tbl_Operations[[#This Row],[Location]]))</f>
        <v>Mumbai</v>
      </c>
      <c r="V2070" t="str">
        <f>TRIM(CLEAN(tbl_Operations[[#This Row],[Channel]]))</f>
        <v>Teams</v>
      </c>
      <c r="W2070" t="str">
        <f t="shared" si="160"/>
        <v>Invoice Query</v>
      </c>
      <c r="X2070" t="str">
        <f t="shared" si="161"/>
        <v>Customer Support</v>
      </c>
      <c r="Y2070" t="str">
        <f t="shared" si="162"/>
        <v>Within SLA</v>
      </c>
      <c r="Z2070" t="str">
        <f t="shared" si="163"/>
        <v>Normal</v>
      </c>
      <c r="AA2070" t="str" cm="1">
        <f t="array" ref="AA2070">_xlfn.IFS(
J2070&lt;=K2070*0.5,"Excellent",
J2070&lt;=K2070,"Good",
J2070&lt;=K2070*1.5,"At Risk",
TRUE,"Critical"
)</f>
        <v>Excellent</v>
      </c>
      <c r="AB2070" t="str">
        <f t="shared" si="164"/>
        <v>Reworked</v>
      </c>
    </row>
    <row r="2071" spans="1:28" x14ac:dyDescent="0.3">
      <c r="A2071" t="s">
        <v>2153</v>
      </c>
      <c r="B2071" s="1">
        <v>45832</v>
      </c>
      <c r="C2071" t="s">
        <v>33</v>
      </c>
      <c r="D2071" t="s">
        <v>41</v>
      </c>
      <c r="E2071" t="s">
        <v>70</v>
      </c>
      <c r="F2071" t="s">
        <v>24</v>
      </c>
      <c r="G2071" t="s">
        <v>42</v>
      </c>
      <c r="H2071" t="s">
        <v>75</v>
      </c>
      <c r="I2071" t="s">
        <v>27</v>
      </c>
      <c r="J2071">
        <v>21.3</v>
      </c>
      <c r="K2071">
        <v>24</v>
      </c>
      <c r="L2071" t="s">
        <v>28</v>
      </c>
      <c r="M2071">
        <v>0</v>
      </c>
      <c r="N2071">
        <v>3.9</v>
      </c>
      <c r="O2071">
        <v>400</v>
      </c>
      <c r="P2071">
        <v>8520</v>
      </c>
      <c r="Q2071" t="s">
        <v>29</v>
      </c>
      <c r="R2071">
        <v>6</v>
      </c>
      <c r="S2071" t="s">
        <v>30</v>
      </c>
      <c r="T2071" t="s">
        <v>38</v>
      </c>
      <c r="U2071" t="str">
        <f>TRIM(CLEAN(tbl_Operations[[#This Row],[Location]]))</f>
        <v>Bengaluru</v>
      </c>
      <c r="V2071" t="str">
        <f>TRIM(CLEAN(tbl_Operations[[#This Row],[Channel]]))</f>
        <v>Portal</v>
      </c>
      <c r="W2071" t="str">
        <f t="shared" si="160"/>
        <v>Data Correction</v>
      </c>
      <c r="X2071" t="str">
        <f t="shared" si="161"/>
        <v>It</v>
      </c>
      <c r="Y2071" t="str">
        <f t="shared" si="162"/>
        <v>Within SLA</v>
      </c>
      <c r="Z2071" t="str">
        <f t="shared" si="163"/>
        <v>Normal</v>
      </c>
      <c r="AA2071" t="str" cm="1">
        <f t="array" ref="AA2071">_xlfn.IFS(
J2071&lt;=K2071*0.5,"Excellent",
J2071&lt;=K2071,"Good",
J2071&lt;=K2071*1.5,"At Risk",
TRUE,"Critical"
)</f>
        <v>Good</v>
      </c>
      <c r="AB2071" t="str">
        <f t="shared" si="164"/>
        <v>No Rework</v>
      </c>
    </row>
    <row r="2072" spans="1:28" x14ac:dyDescent="0.3">
      <c r="A2072" t="s">
        <v>2154</v>
      </c>
      <c r="B2072" s="1">
        <v>45673</v>
      </c>
      <c r="C2072" t="s">
        <v>54</v>
      </c>
      <c r="D2072" t="s">
        <v>55</v>
      </c>
      <c r="E2072" t="s">
        <v>70</v>
      </c>
      <c r="F2072" t="s">
        <v>24</v>
      </c>
      <c r="G2072" t="s">
        <v>81</v>
      </c>
      <c r="H2072" t="s">
        <v>75</v>
      </c>
      <c r="I2072" t="s">
        <v>27</v>
      </c>
      <c r="J2072">
        <v>17</v>
      </c>
      <c r="K2072">
        <v>24</v>
      </c>
      <c r="L2072" t="s">
        <v>28</v>
      </c>
      <c r="M2072">
        <v>1</v>
      </c>
      <c r="N2072">
        <v>4.7</v>
      </c>
      <c r="O2072">
        <v>280</v>
      </c>
      <c r="P2072">
        <v>4760</v>
      </c>
      <c r="Q2072" t="s">
        <v>64</v>
      </c>
      <c r="R2072">
        <v>1</v>
      </c>
      <c r="S2072" t="s">
        <v>58</v>
      </c>
      <c r="T2072" t="s">
        <v>84</v>
      </c>
      <c r="U2072" t="str">
        <f>TRIM(CLEAN(tbl_Operations[[#This Row],[Location]]))</f>
        <v>Hyderabad</v>
      </c>
      <c r="V2072" t="str">
        <f>TRIM(CLEAN(tbl_Operations[[#This Row],[Channel]]))</f>
        <v>Phone</v>
      </c>
      <c r="W2072" t="str">
        <f t="shared" si="160"/>
        <v>Data Correction</v>
      </c>
      <c r="X2072" t="str">
        <f t="shared" si="161"/>
        <v>Hr</v>
      </c>
      <c r="Y2072" t="str">
        <f t="shared" si="162"/>
        <v>Within SLA</v>
      </c>
      <c r="Z2072" t="str">
        <f t="shared" si="163"/>
        <v>Normal</v>
      </c>
      <c r="AA2072" t="str" cm="1">
        <f t="array" ref="AA2072">_xlfn.IFS(
J2072&lt;=K2072*0.5,"Excellent",
J2072&lt;=K2072,"Good",
J2072&lt;=K2072*1.5,"At Risk",
TRUE,"Critical"
)</f>
        <v>Good</v>
      </c>
      <c r="AB2072" t="str">
        <f t="shared" si="164"/>
        <v>Reworked</v>
      </c>
    </row>
    <row r="2073" spans="1:28" x14ac:dyDescent="0.3">
      <c r="A2073" t="s">
        <v>2155</v>
      </c>
      <c r="B2073" s="1">
        <v>45729</v>
      </c>
      <c r="C2073" t="s">
        <v>40</v>
      </c>
      <c r="D2073" t="s">
        <v>47</v>
      </c>
      <c r="E2073" t="s">
        <v>35</v>
      </c>
      <c r="F2073" t="s">
        <v>61</v>
      </c>
      <c r="G2073" t="s">
        <v>25</v>
      </c>
      <c r="H2073" t="s">
        <v>26</v>
      </c>
      <c r="I2073" t="s">
        <v>27</v>
      </c>
      <c r="J2073">
        <v>14.7</v>
      </c>
      <c r="K2073">
        <v>12</v>
      </c>
      <c r="L2073" t="s">
        <v>63</v>
      </c>
      <c r="M2073">
        <v>1</v>
      </c>
      <c r="N2073">
        <v>4.5999999999999996</v>
      </c>
      <c r="O2073">
        <v>450</v>
      </c>
      <c r="P2073">
        <v>6615</v>
      </c>
      <c r="Q2073" t="s">
        <v>79</v>
      </c>
      <c r="R2073">
        <v>3</v>
      </c>
      <c r="S2073" t="s">
        <v>58</v>
      </c>
      <c r="T2073" t="s">
        <v>84</v>
      </c>
      <c r="U2073" t="str">
        <f>TRIM(CLEAN(tbl_Operations[[#This Row],[Location]]))</f>
        <v>Gurugram</v>
      </c>
      <c r="V2073" t="str">
        <f>TRIM(CLEAN(tbl_Operations[[#This Row],[Channel]]))</f>
        <v>Email</v>
      </c>
      <c r="W2073" t="str">
        <f t="shared" si="160"/>
        <v>Employee Query</v>
      </c>
      <c r="X2073" t="str">
        <f t="shared" si="161"/>
        <v>Procurement</v>
      </c>
      <c r="Y2073" t="str">
        <f t="shared" si="162"/>
        <v>SLA Breach</v>
      </c>
      <c r="Z2073" t="str">
        <f t="shared" si="163"/>
        <v>Normal</v>
      </c>
      <c r="AA2073" t="str" cm="1">
        <f t="array" ref="AA2073">_xlfn.IFS(
J2073&lt;=K2073*0.5,"Excellent",
J2073&lt;=K2073,"Good",
J2073&lt;=K2073*1.5,"At Risk",
TRUE,"Critical"
)</f>
        <v>At Risk</v>
      </c>
      <c r="AB2073" t="str">
        <f t="shared" si="164"/>
        <v>Reworked</v>
      </c>
    </row>
    <row r="2074" spans="1:28" x14ac:dyDescent="0.3">
      <c r="A2074" t="s">
        <v>2156</v>
      </c>
      <c r="B2074" s="1">
        <v>45795</v>
      </c>
      <c r="C2074" t="s">
        <v>54</v>
      </c>
      <c r="D2074" t="s">
        <v>73</v>
      </c>
      <c r="E2074" t="s">
        <v>70</v>
      </c>
      <c r="F2074" t="s">
        <v>24</v>
      </c>
      <c r="G2074" t="s">
        <v>25</v>
      </c>
      <c r="H2074" t="s">
        <v>75</v>
      </c>
      <c r="I2074" t="s">
        <v>27</v>
      </c>
      <c r="J2074">
        <v>2.4</v>
      </c>
      <c r="K2074">
        <v>24</v>
      </c>
      <c r="L2074" t="s">
        <v>28</v>
      </c>
      <c r="M2074">
        <v>0</v>
      </c>
      <c r="N2074">
        <v>5</v>
      </c>
      <c r="O2074">
        <v>350</v>
      </c>
      <c r="P2074">
        <v>840</v>
      </c>
      <c r="Q2074" t="s">
        <v>44</v>
      </c>
      <c r="R2074">
        <v>5</v>
      </c>
      <c r="S2074" t="s">
        <v>30</v>
      </c>
      <c r="T2074" t="s">
        <v>102</v>
      </c>
      <c r="U2074" t="str">
        <f>TRIM(CLEAN(tbl_Operations[[#This Row],[Location]]))</f>
        <v>Chennai</v>
      </c>
      <c r="V2074" t="str">
        <f>TRIM(CLEAN(tbl_Operations[[#This Row],[Channel]]))</f>
        <v>Email</v>
      </c>
      <c r="W2074" t="str">
        <f t="shared" si="160"/>
        <v>Data Correction</v>
      </c>
      <c r="X2074" t="str">
        <f t="shared" si="161"/>
        <v>Hr</v>
      </c>
      <c r="Y2074" t="str">
        <f t="shared" si="162"/>
        <v>Within SLA</v>
      </c>
      <c r="Z2074" t="str">
        <f t="shared" si="163"/>
        <v>Normal</v>
      </c>
      <c r="AA2074" t="str" cm="1">
        <f t="array" ref="AA2074">_xlfn.IFS(
J2074&lt;=K2074*0.5,"Excellent",
J2074&lt;=K2074,"Good",
J2074&lt;=K2074*1.5,"At Risk",
TRUE,"Critical"
)</f>
        <v>Excellent</v>
      </c>
      <c r="AB2074" t="str">
        <f t="shared" si="164"/>
        <v>No Rework</v>
      </c>
    </row>
    <row r="2075" spans="1:28" x14ac:dyDescent="0.3">
      <c r="A2075" t="s">
        <v>2157</v>
      </c>
      <c r="B2075" s="1">
        <v>45876</v>
      </c>
      <c r="C2075" t="s">
        <v>77</v>
      </c>
      <c r="D2075" t="s">
        <v>60</v>
      </c>
      <c r="E2075" t="s">
        <v>5094</v>
      </c>
      <c r="F2075" t="s">
        <v>24</v>
      </c>
      <c r="G2075" t="s">
        <v>25</v>
      </c>
      <c r="H2075" t="s">
        <v>66</v>
      </c>
      <c r="I2075" t="s">
        <v>27</v>
      </c>
      <c r="J2075">
        <v>3.8</v>
      </c>
      <c r="K2075">
        <v>24</v>
      </c>
      <c r="L2075" t="s">
        <v>28</v>
      </c>
      <c r="M2075">
        <v>0</v>
      </c>
      <c r="N2075">
        <v>4.3</v>
      </c>
      <c r="O2075">
        <v>320</v>
      </c>
      <c r="P2075">
        <v>1216</v>
      </c>
      <c r="Q2075" t="s">
        <v>36</v>
      </c>
      <c r="R2075">
        <v>8</v>
      </c>
      <c r="S2075" t="s">
        <v>37</v>
      </c>
      <c r="T2075" t="s">
        <v>84</v>
      </c>
      <c r="U2075" t="str">
        <f>TRIM(CLEAN(tbl_Operations[[#This Row],[Location]]))</f>
        <v>Pune</v>
      </c>
      <c r="V2075" t="str">
        <f>TRIM(CLEAN(tbl_Operations[[#This Row],[Channel]]))</f>
        <v>Email</v>
      </c>
      <c r="W2075" t="str">
        <f t="shared" si="160"/>
        <v>Unknown</v>
      </c>
      <c r="X2075" t="str">
        <f t="shared" si="161"/>
        <v>Finance</v>
      </c>
      <c r="Y2075" t="str">
        <f t="shared" si="162"/>
        <v>Within SLA</v>
      </c>
      <c r="Z2075" t="str">
        <f t="shared" si="163"/>
        <v>Normal</v>
      </c>
      <c r="AA2075" t="str" cm="1">
        <f t="array" ref="AA2075">_xlfn.IFS(
J2075&lt;=K2075*0.5,"Excellent",
J2075&lt;=K2075,"Good",
J2075&lt;=K2075*1.5,"At Risk",
TRUE,"Critical"
)</f>
        <v>Excellent</v>
      </c>
      <c r="AB2075" t="str">
        <f t="shared" si="164"/>
        <v>No Rework</v>
      </c>
    </row>
    <row r="2076" spans="1:28" x14ac:dyDescent="0.3">
      <c r="A2076" t="s">
        <v>2158</v>
      </c>
      <c r="B2076" s="1">
        <v>45740</v>
      </c>
      <c r="C2076" t="s">
        <v>95</v>
      </c>
      <c r="D2076" t="s">
        <v>73</v>
      </c>
      <c r="E2076" t="s">
        <v>35</v>
      </c>
      <c r="F2076" t="s">
        <v>146</v>
      </c>
      <c r="G2076" t="s">
        <v>62</v>
      </c>
      <c r="H2076" t="s">
        <v>26</v>
      </c>
      <c r="I2076" t="s">
        <v>27</v>
      </c>
      <c r="J2076">
        <v>7.6</v>
      </c>
      <c r="K2076">
        <v>4</v>
      </c>
      <c r="L2076" t="s">
        <v>63</v>
      </c>
      <c r="M2076">
        <v>0</v>
      </c>
      <c r="N2076">
        <v>5</v>
      </c>
      <c r="O2076">
        <v>400</v>
      </c>
      <c r="P2076">
        <v>3040</v>
      </c>
      <c r="Q2076" t="s">
        <v>79</v>
      </c>
      <c r="R2076">
        <v>3</v>
      </c>
      <c r="S2076" t="s">
        <v>58</v>
      </c>
      <c r="T2076" t="s">
        <v>31</v>
      </c>
      <c r="U2076" t="str">
        <f>TRIM(CLEAN(tbl_Operations[[#This Row],[Location]]))</f>
        <v>Chennai</v>
      </c>
      <c r="V2076" t="str">
        <f>TRIM(CLEAN(tbl_Operations[[#This Row],[Channel]]))</f>
        <v>Teams</v>
      </c>
      <c r="W2076" t="str">
        <f t="shared" si="160"/>
        <v>Employee Query</v>
      </c>
      <c r="X2076" t="str">
        <f t="shared" si="161"/>
        <v>Sales</v>
      </c>
      <c r="Y2076" t="str">
        <f t="shared" si="162"/>
        <v>SLA Breach</v>
      </c>
      <c r="Z2076" t="str">
        <f t="shared" si="163"/>
        <v>Normal</v>
      </c>
      <c r="AA2076" t="str" cm="1">
        <f t="array" ref="AA2076">_xlfn.IFS(
J2076&lt;=K2076*0.5,"Excellent",
J2076&lt;=K2076,"Good",
J2076&lt;=K2076*1.5,"At Risk",
TRUE,"Critical"
)</f>
        <v>Critical</v>
      </c>
      <c r="AB2076" t="str">
        <f t="shared" si="164"/>
        <v>No Rework</v>
      </c>
    </row>
    <row r="2077" spans="1:28" x14ac:dyDescent="0.3">
      <c r="A2077" t="s">
        <v>2159</v>
      </c>
      <c r="B2077" s="1">
        <v>45862</v>
      </c>
      <c r="C2077" t="s">
        <v>21</v>
      </c>
      <c r="D2077" t="s">
        <v>47</v>
      </c>
      <c r="E2077" t="s">
        <v>35</v>
      </c>
      <c r="F2077" t="s">
        <v>49</v>
      </c>
      <c r="G2077" t="s">
        <v>25</v>
      </c>
      <c r="H2077" t="s">
        <v>75</v>
      </c>
      <c r="I2077" t="s">
        <v>88</v>
      </c>
      <c r="J2077">
        <v>8.3000000000000007</v>
      </c>
      <c r="K2077">
        <v>48</v>
      </c>
      <c r="L2077" t="s">
        <v>28</v>
      </c>
      <c r="M2077">
        <v>3</v>
      </c>
      <c r="N2077">
        <v>4.4000000000000004</v>
      </c>
      <c r="O2077">
        <v>280</v>
      </c>
      <c r="P2077">
        <v>2324</v>
      </c>
      <c r="Q2077" t="s">
        <v>114</v>
      </c>
      <c r="R2077">
        <v>7</v>
      </c>
      <c r="S2077" t="s">
        <v>37</v>
      </c>
      <c r="T2077" t="s">
        <v>84</v>
      </c>
      <c r="U2077" t="str">
        <f>TRIM(CLEAN(tbl_Operations[[#This Row],[Location]]))</f>
        <v>Gurugram</v>
      </c>
      <c r="V2077" t="str">
        <f>TRIM(CLEAN(tbl_Operations[[#This Row],[Channel]]))</f>
        <v>Email</v>
      </c>
      <c r="W2077" t="str">
        <f t="shared" si="160"/>
        <v>Employee Query</v>
      </c>
      <c r="X2077" t="str">
        <f t="shared" si="161"/>
        <v>Customer Support</v>
      </c>
      <c r="Y2077" t="str">
        <f t="shared" si="162"/>
        <v>Within SLA</v>
      </c>
      <c r="Z2077" t="str">
        <f t="shared" si="163"/>
        <v>Normal</v>
      </c>
      <c r="AA2077" t="str" cm="1">
        <f t="array" ref="AA2077">_xlfn.IFS(
J2077&lt;=K2077*0.5,"Excellent",
J2077&lt;=K2077,"Good",
J2077&lt;=K2077*1.5,"At Risk",
TRUE,"Critical"
)</f>
        <v>Excellent</v>
      </c>
      <c r="AB2077" t="str">
        <f t="shared" si="164"/>
        <v>Reworked</v>
      </c>
    </row>
    <row r="2078" spans="1:28" x14ac:dyDescent="0.3">
      <c r="A2078" t="s">
        <v>2160</v>
      </c>
      <c r="B2078" s="1">
        <v>45753</v>
      </c>
      <c r="C2078" t="s">
        <v>95</v>
      </c>
      <c r="D2078" t="s">
        <v>22</v>
      </c>
      <c r="E2078" t="s">
        <v>48</v>
      </c>
      <c r="F2078" t="s">
        <v>24</v>
      </c>
      <c r="G2078" t="s">
        <v>81</v>
      </c>
      <c r="H2078" t="s">
        <v>75</v>
      </c>
      <c r="I2078" t="s">
        <v>27</v>
      </c>
      <c r="J2078">
        <v>11</v>
      </c>
      <c r="K2078">
        <v>24</v>
      </c>
      <c r="L2078" t="s">
        <v>28</v>
      </c>
      <c r="M2078">
        <v>1</v>
      </c>
      <c r="N2078">
        <v>4.2</v>
      </c>
      <c r="O2078">
        <v>450</v>
      </c>
      <c r="P2078">
        <v>4950</v>
      </c>
      <c r="Q2078" t="s">
        <v>89</v>
      </c>
      <c r="R2078">
        <v>4</v>
      </c>
      <c r="S2078" t="s">
        <v>30</v>
      </c>
      <c r="T2078" t="s">
        <v>102</v>
      </c>
      <c r="U2078" t="str">
        <f>TRIM(CLEAN(tbl_Operations[[#This Row],[Location]]))</f>
        <v>Noida</v>
      </c>
      <c r="V2078" t="str">
        <f>TRIM(CLEAN(tbl_Operations[[#This Row],[Channel]]))</f>
        <v>Phone</v>
      </c>
      <c r="W2078" t="str">
        <f t="shared" si="160"/>
        <v>Compliance Request</v>
      </c>
      <c r="X2078" t="str">
        <f t="shared" si="161"/>
        <v>Sales</v>
      </c>
      <c r="Y2078" t="str">
        <f t="shared" si="162"/>
        <v>Within SLA</v>
      </c>
      <c r="Z2078" t="str">
        <f t="shared" si="163"/>
        <v>Normal</v>
      </c>
      <c r="AA2078" t="str" cm="1">
        <f t="array" ref="AA2078">_xlfn.IFS(
J2078&lt;=K2078*0.5,"Excellent",
J2078&lt;=K2078,"Good",
J2078&lt;=K2078*1.5,"At Risk",
TRUE,"Critical"
)</f>
        <v>Excellent</v>
      </c>
      <c r="AB2078" t="str">
        <f t="shared" si="164"/>
        <v>Reworked</v>
      </c>
    </row>
    <row r="2079" spans="1:28" x14ac:dyDescent="0.3">
      <c r="A2079" t="s">
        <v>2161</v>
      </c>
      <c r="B2079" s="1">
        <v>45738</v>
      </c>
      <c r="C2079" t="s">
        <v>77</v>
      </c>
      <c r="D2079" t="s">
        <v>47</v>
      </c>
      <c r="E2079" t="s">
        <v>35</v>
      </c>
      <c r="F2079" t="s">
        <v>49</v>
      </c>
      <c r="G2079" t="s">
        <v>81</v>
      </c>
      <c r="H2079" t="s">
        <v>50</v>
      </c>
      <c r="I2079" t="s">
        <v>27</v>
      </c>
      <c r="J2079">
        <v>6.5</v>
      </c>
      <c r="K2079">
        <v>48</v>
      </c>
      <c r="L2079" t="s">
        <v>28</v>
      </c>
      <c r="M2079">
        <v>0</v>
      </c>
      <c r="N2079">
        <v>4.8</v>
      </c>
      <c r="O2079">
        <v>320</v>
      </c>
      <c r="P2079">
        <v>2080</v>
      </c>
      <c r="Q2079" t="s">
        <v>79</v>
      </c>
      <c r="R2079">
        <v>3</v>
      </c>
      <c r="S2079" t="s">
        <v>58</v>
      </c>
      <c r="T2079" t="s">
        <v>68</v>
      </c>
      <c r="U2079" t="str">
        <f>TRIM(CLEAN(tbl_Operations[[#This Row],[Location]]))</f>
        <v>Gurugram</v>
      </c>
      <c r="V2079" t="str">
        <f>TRIM(CLEAN(tbl_Operations[[#This Row],[Channel]]))</f>
        <v>Phone</v>
      </c>
      <c r="W2079" t="str">
        <f t="shared" si="160"/>
        <v>Employee Query</v>
      </c>
      <c r="X2079" t="str">
        <f t="shared" si="161"/>
        <v>Finance</v>
      </c>
      <c r="Y2079" t="str">
        <f t="shared" si="162"/>
        <v>Within SLA</v>
      </c>
      <c r="Z2079" t="str">
        <f t="shared" si="163"/>
        <v>Normal</v>
      </c>
      <c r="AA2079" t="str" cm="1">
        <f t="array" ref="AA2079">_xlfn.IFS(
J2079&lt;=K2079*0.5,"Excellent",
J2079&lt;=K2079,"Good",
J2079&lt;=K2079*1.5,"At Risk",
TRUE,"Critical"
)</f>
        <v>Excellent</v>
      </c>
      <c r="AB2079" t="str">
        <f t="shared" si="164"/>
        <v>No Rework</v>
      </c>
    </row>
    <row r="2080" spans="1:28" x14ac:dyDescent="0.3">
      <c r="A2080" t="s">
        <v>2162</v>
      </c>
      <c r="B2080" s="1">
        <v>45739</v>
      </c>
      <c r="C2080" t="s">
        <v>77</v>
      </c>
      <c r="D2080" t="s">
        <v>55</v>
      </c>
      <c r="E2080" t="s">
        <v>35</v>
      </c>
      <c r="F2080" t="s">
        <v>24</v>
      </c>
      <c r="G2080" t="s">
        <v>42</v>
      </c>
      <c r="H2080" t="s">
        <v>66</v>
      </c>
      <c r="I2080" t="s">
        <v>88</v>
      </c>
      <c r="J2080">
        <v>35.9</v>
      </c>
      <c r="K2080">
        <v>24</v>
      </c>
      <c r="L2080" t="s">
        <v>63</v>
      </c>
      <c r="M2080">
        <v>1</v>
      </c>
      <c r="N2080">
        <v>3.4</v>
      </c>
      <c r="O2080">
        <v>320</v>
      </c>
      <c r="P2080">
        <v>11488</v>
      </c>
      <c r="Q2080" t="s">
        <v>79</v>
      </c>
      <c r="R2080">
        <v>3</v>
      </c>
      <c r="S2080" t="s">
        <v>58</v>
      </c>
      <c r="T2080" t="s">
        <v>102</v>
      </c>
      <c r="U2080" t="str">
        <f>TRIM(CLEAN(tbl_Operations[[#This Row],[Location]]))</f>
        <v>Hyderabad</v>
      </c>
      <c r="V2080" t="str">
        <f>TRIM(CLEAN(tbl_Operations[[#This Row],[Channel]]))</f>
        <v>Portal</v>
      </c>
      <c r="W2080" t="str">
        <f t="shared" si="160"/>
        <v>Employee Query</v>
      </c>
      <c r="X2080" t="str">
        <f t="shared" si="161"/>
        <v>Finance</v>
      </c>
      <c r="Y2080" t="str">
        <f t="shared" si="162"/>
        <v>SLA Breach</v>
      </c>
      <c r="Z2080" t="str">
        <f t="shared" si="163"/>
        <v>Normal</v>
      </c>
      <c r="AA2080" t="str" cm="1">
        <f t="array" ref="AA2080">_xlfn.IFS(
J2080&lt;=K2080*0.5,"Excellent",
J2080&lt;=K2080,"Good",
J2080&lt;=K2080*1.5,"At Risk",
TRUE,"Critical"
)</f>
        <v>At Risk</v>
      </c>
      <c r="AB2080" t="str">
        <f t="shared" si="164"/>
        <v>Reworked</v>
      </c>
    </row>
    <row r="2081" spans="1:28" x14ac:dyDescent="0.3">
      <c r="A2081" t="s">
        <v>2163</v>
      </c>
      <c r="B2081" s="1">
        <v>45717</v>
      </c>
      <c r="C2081" t="s">
        <v>91</v>
      </c>
      <c r="D2081" t="s">
        <v>73</v>
      </c>
      <c r="E2081" t="s">
        <v>78</v>
      </c>
      <c r="F2081" t="s">
        <v>49</v>
      </c>
      <c r="G2081" t="s">
        <v>25</v>
      </c>
      <c r="H2081" t="s">
        <v>26</v>
      </c>
      <c r="I2081" t="s">
        <v>101</v>
      </c>
      <c r="J2081">
        <v>11.2</v>
      </c>
      <c r="K2081">
        <v>48</v>
      </c>
      <c r="L2081" t="s">
        <v>28</v>
      </c>
      <c r="M2081">
        <v>0</v>
      </c>
      <c r="N2081">
        <v>4.5</v>
      </c>
      <c r="O2081">
        <v>400</v>
      </c>
      <c r="P2081">
        <v>4480</v>
      </c>
      <c r="Q2081" t="s">
        <v>79</v>
      </c>
      <c r="R2081">
        <v>3</v>
      </c>
      <c r="S2081" t="s">
        <v>58</v>
      </c>
      <c r="T2081" t="s">
        <v>68</v>
      </c>
      <c r="U2081" t="str">
        <f>TRIM(CLEAN(tbl_Operations[[#This Row],[Location]]))</f>
        <v>Chennai</v>
      </c>
      <c r="V2081" t="str">
        <f>TRIM(CLEAN(tbl_Operations[[#This Row],[Channel]]))</f>
        <v>Email</v>
      </c>
      <c r="W2081" t="str">
        <f t="shared" si="160"/>
        <v>Access Request</v>
      </c>
      <c r="X2081" t="str">
        <f t="shared" si="161"/>
        <v>Operations</v>
      </c>
      <c r="Y2081" t="str">
        <f t="shared" si="162"/>
        <v>Within SLA</v>
      </c>
      <c r="Z2081" t="str">
        <f t="shared" si="163"/>
        <v>Normal</v>
      </c>
      <c r="AA2081" t="str" cm="1">
        <f t="array" ref="AA2081">_xlfn.IFS(
J2081&lt;=K2081*0.5,"Excellent",
J2081&lt;=K2081,"Good",
J2081&lt;=K2081*1.5,"At Risk",
TRUE,"Critical"
)</f>
        <v>Excellent</v>
      </c>
      <c r="AB2081" t="str">
        <f t="shared" si="164"/>
        <v>No Rework</v>
      </c>
    </row>
    <row r="2082" spans="1:28" x14ac:dyDescent="0.3">
      <c r="A2082" t="s">
        <v>2164</v>
      </c>
      <c r="B2082" s="1">
        <v>45848</v>
      </c>
      <c r="C2082" t="s">
        <v>91</v>
      </c>
      <c r="D2082" t="s">
        <v>41</v>
      </c>
      <c r="E2082" t="s">
        <v>23</v>
      </c>
      <c r="F2082" t="s">
        <v>24</v>
      </c>
      <c r="G2082" t="s">
        <v>25</v>
      </c>
      <c r="H2082" t="s">
        <v>26</v>
      </c>
      <c r="I2082" t="s">
        <v>27</v>
      </c>
      <c r="J2082">
        <v>15.2</v>
      </c>
      <c r="K2082">
        <v>24</v>
      </c>
      <c r="L2082" t="s">
        <v>28</v>
      </c>
      <c r="M2082">
        <v>1</v>
      </c>
      <c r="N2082">
        <v>3.9</v>
      </c>
      <c r="O2082">
        <v>320</v>
      </c>
      <c r="P2082">
        <v>4864</v>
      </c>
      <c r="Q2082" t="s">
        <v>114</v>
      </c>
      <c r="R2082">
        <v>7</v>
      </c>
      <c r="S2082" t="s">
        <v>37</v>
      </c>
      <c r="T2082" t="s">
        <v>84</v>
      </c>
      <c r="U2082" t="str">
        <f>TRIM(CLEAN(tbl_Operations[[#This Row],[Location]]))</f>
        <v>Bengaluru</v>
      </c>
      <c r="V2082" t="str">
        <f>TRIM(CLEAN(tbl_Operations[[#This Row],[Channel]]))</f>
        <v>Email</v>
      </c>
      <c r="W2082" t="str">
        <f t="shared" si="160"/>
        <v>Invoice Query</v>
      </c>
      <c r="X2082" t="str">
        <f t="shared" si="161"/>
        <v>Operations</v>
      </c>
      <c r="Y2082" t="str">
        <f t="shared" si="162"/>
        <v>Within SLA</v>
      </c>
      <c r="Z2082" t="str">
        <f t="shared" si="163"/>
        <v>Normal</v>
      </c>
      <c r="AA2082" t="str" cm="1">
        <f t="array" ref="AA2082">_xlfn.IFS(
J2082&lt;=K2082*0.5,"Excellent",
J2082&lt;=K2082,"Good",
J2082&lt;=K2082*1.5,"At Risk",
TRUE,"Critical"
)</f>
        <v>Good</v>
      </c>
      <c r="AB2082" t="str">
        <f t="shared" si="164"/>
        <v>Reworked</v>
      </c>
    </row>
    <row r="2083" spans="1:28" x14ac:dyDescent="0.3">
      <c r="A2083" t="s">
        <v>2165</v>
      </c>
      <c r="B2083" s="1">
        <v>45870</v>
      </c>
      <c r="C2083" t="s">
        <v>40</v>
      </c>
      <c r="D2083" t="s">
        <v>34</v>
      </c>
      <c r="E2083" t="s">
        <v>92</v>
      </c>
      <c r="F2083" t="s">
        <v>49</v>
      </c>
      <c r="G2083" t="s">
        <v>62</v>
      </c>
      <c r="H2083" t="s">
        <v>66</v>
      </c>
      <c r="I2083" t="s">
        <v>88</v>
      </c>
      <c r="J2083">
        <v>9.5</v>
      </c>
      <c r="K2083">
        <v>48</v>
      </c>
      <c r="L2083" t="s">
        <v>28</v>
      </c>
      <c r="M2083">
        <v>2</v>
      </c>
      <c r="N2083">
        <v>4.2</v>
      </c>
      <c r="O2083">
        <v>450</v>
      </c>
      <c r="P2083">
        <v>4275</v>
      </c>
      <c r="Q2083" t="s">
        <v>36</v>
      </c>
      <c r="R2083">
        <v>8</v>
      </c>
      <c r="S2083" t="s">
        <v>37</v>
      </c>
      <c r="T2083" t="s">
        <v>45</v>
      </c>
      <c r="U2083" t="str">
        <f>TRIM(CLEAN(tbl_Operations[[#This Row],[Location]]))</f>
        <v>Mumbai</v>
      </c>
      <c r="V2083" t="str">
        <f>TRIM(CLEAN(tbl_Operations[[#This Row],[Channel]]))</f>
        <v>Teams</v>
      </c>
      <c r="W2083" t="str">
        <f t="shared" si="160"/>
        <v>Report Request</v>
      </c>
      <c r="X2083" t="str">
        <f t="shared" si="161"/>
        <v>Procurement</v>
      </c>
      <c r="Y2083" t="str">
        <f t="shared" si="162"/>
        <v>Within SLA</v>
      </c>
      <c r="Z2083" t="str">
        <f t="shared" si="163"/>
        <v>Normal</v>
      </c>
      <c r="AA2083" t="str" cm="1">
        <f t="array" ref="AA2083">_xlfn.IFS(
J2083&lt;=K2083*0.5,"Excellent",
J2083&lt;=K2083,"Good",
J2083&lt;=K2083*1.5,"At Risk",
TRUE,"Critical"
)</f>
        <v>Excellent</v>
      </c>
      <c r="AB2083" t="str">
        <f t="shared" si="164"/>
        <v>Reworked</v>
      </c>
    </row>
    <row r="2084" spans="1:28" x14ac:dyDescent="0.3">
      <c r="A2084" t="s">
        <v>2166</v>
      </c>
      <c r="B2084" s="1">
        <v>45885</v>
      </c>
      <c r="C2084" t="s">
        <v>21</v>
      </c>
      <c r="D2084" t="s">
        <v>41</v>
      </c>
      <c r="E2084" t="s">
        <v>78</v>
      </c>
      <c r="F2084" t="s">
        <v>49</v>
      </c>
      <c r="G2084" t="s">
        <v>42</v>
      </c>
      <c r="H2084" t="s">
        <v>50</v>
      </c>
      <c r="I2084" t="s">
        <v>27</v>
      </c>
      <c r="J2084">
        <v>16.2</v>
      </c>
      <c r="K2084">
        <v>48</v>
      </c>
      <c r="L2084" t="s">
        <v>28</v>
      </c>
      <c r="M2084">
        <v>0</v>
      </c>
      <c r="N2084">
        <v>5</v>
      </c>
      <c r="O2084">
        <v>350</v>
      </c>
      <c r="P2084">
        <v>5670</v>
      </c>
      <c r="Q2084" t="s">
        <v>36</v>
      </c>
      <c r="R2084">
        <v>8</v>
      </c>
      <c r="S2084" t="s">
        <v>37</v>
      </c>
      <c r="T2084" t="s">
        <v>68</v>
      </c>
      <c r="U2084" t="str">
        <f>TRIM(CLEAN(tbl_Operations[[#This Row],[Location]]))</f>
        <v>Bengaluru</v>
      </c>
      <c r="V2084" t="str">
        <f>TRIM(CLEAN(tbl_Operations[[#This Row],[Channel]]))</f>
        <v>Portal</v>
      </c>
      <c r="W2084" t="str">
        <f t="shared" si="160"/>
        <v>Access Request</v>
      </c>
      <c r="X2084" t="str">
        <f t="shared" si="161"/>
        <v>Customer Support</v>
      </c>
      <c r="Y2084" t="str">
        <f t="shared" si="162"/>
        <v>Within SLA</v>
      </c>
      <c r="Z2084" t="str">
        <f t="shared" si="163"/>
        <v>Normal</v>
      </c>
      <c r="AA2084" t="str" cm="1">
        <f t="array" ref="AA2084">_xlfn.IFS(
J2084&lt;=K2084*0.5,"Excellent",
J2084&lt;=K2084,"Good",
J2084&lt;=K2084*1.5,"At Risk",
TRUE,"Critical"
)</f>
        <v>Excellent</v>
      </c>
      <c r="AB2084" t="str">
        <f t="shared" si="164"/>
        <v>No Rework</v>
      </c>
    </row>
    <row r="2085" spans="1:28" x14ac:dyDescent="0.3">
      <c r="A2085" t="s">
        <v>2167</v>
      </c>
      <c r="B2085" s="1">
        <v>45769</v>
      </c>
      <c r="C2085" t="s">
        <v>77</v>
      </c>
      <c r="D2085" t="s">
        <v>55</v>
      </c>
      <c r="E2085" t="s">
        <v>70</v>
      </c>
      <c r="F2085" t="s">
        <v>24</v>
      </c>
      <c r="G2085" t="s">
        <v>42</v>
      </c>
      <c r="H2085" t="s">
        <v>50</v>
      </c>
      <c r="I2085" t="s">
        <v>88</v>
      </c>
      <c r="J2085">
        <v>3.7</v>
      </c>
      <c r="K2085">
        <v>24</v>
      </c>
      <c r="L2085" t="s">
        <v>28</v>
      </c>
      <c r="M2085">
        <v>2</v>
      </c>
      <c r="N2085">
        <v>4.8</v>
      </c>
      <c r="O2085">
        <v>320</v>
      </c>
      <c r="P2085">
        <v>1184</v>
      </c>
      <c r="Q2085" t="s">
        <v>89</v>
      </c>
      <c r="R2085">
        <v>4</v>
      </c>
      <c r="S2085" t="s">
        <v>30</v>
      </c>
      <c r="T2085" t="s">
        <v>38</v>
      </c>
      <c r="U2085" t="str">
        <f>TRIM(CLEAN(tbl_Operations[[#This Row],[Location]]))</f>
        <v>Hyderabad</v>
      </c>
      <c r="V2085" t="str">
        <f>TRIM(CLEAN(tbl_Operations[[#This Row],[Channel]]))</f>
        <v>Portal</v>
      </c>
      <c r="W2085" t="str">
        <f t="shared" si="160"/>
        <v>Data Correction</v>
      </c>
      <c r="X2085" t="str">
        <f t="shared" si="161"/>
        <v>Finance</v>
      </c>
      <c r="Y2085" t="str">
        <f t="shared" si="162"/>
        <v>Within SLA</v>
      </c>
      <c r="Z2085" t="str">
        <f t="shared" si="163"/>
        <v>Normal</v>
      </c>
      <c r="AA2085" t="str" cm="1">
        <f t="array" ref="AA2085">_xlfn.IFS(
J2085&lt;=K2085*0.5,"Excellent",
J2085&lt;=K2085,"Good",
J2085&lt;=K2085*1.5,"At Risk",
TRUE,"Critical"
)</f>
        <v>Excellent</v>
      </c>
      <c r="AB2085" t="str">
        <f t="shared" si="164"/>
        <v>Reworked</v>
      </c>
    </row>
    <row r="2086" spans="1:28" x14ac:dyDescent="0.3">
      <c r="A2086" t="s">
        <v>2168</v>
      </c>
      <c r="B2086" s="1">
        <v>45726</v>
      </c>
      <c r="C2086" t="s">
        <v>33</v>
      </c>
      <c r="D2086" t="s">
        <v>60</v>
      </c>
      <c r="E2086" t="s">
        <v>78</v>
      </c>
      <c r="F2086" t="s">
        <v>61</v>
      </c>
      <c r="G2086" t="s">
        <v>42</v>
      </c>
      <c r="H2086" t="s">
        <v>75</v>
      </c>
      <c r="I2086" t="s">
        <v>88</v>
      </c>
      <c r="J2086">
        <v>31.8</v>
      </c>
      <c r="K2086">
        <v>12</v>
      </c>
      <c r="L2086" t="s">
        <v>63</v>
      </c>
      <c r="M2086">
        <v>3</v>
      </c>
      <c r="N2086">
        <v>3.8</v>
      </c>
      <c r="O2086">
        <v>320</v>
      </c>
      <c r="P2086">
        <v>10176</v>
      </c>
      <c r="Q2086" t="s">
        <v>79</v>
      </c>
      <c r="R2086">
        <v>3</v>
      </c>
      <c r="S2086" t="s">
        <v>58</v>
      </c>
      <c r="T2086" t="s">
        <v>31</v>
      </c>
      <c r="U2086" t="str">
        <f>TRIM(CLEAN(tbl_Operations[[#This Row],[Location]]))</f>
        <v>Pune</v>
      </c>
      <c r="V2086" t="str">
        <f>TRIM(CLEAN(tbl_Operations[[#This Row],[Channel]]))</f>
        <v>Portal</v>
      </c>
      <c r="W2086" t="str">
        <f t="shared" si="160"/>
        <v>Access Request</v>
      </c>
      <c r="X2086" t="str">
        <f t="shared" si="161"/>
        <v>It</v>
      </c>
      <c r="Y2086" t="str">
        <f t="shared" si="162"/>
        <v>SLA Breach</v>
      </c>
      <c r="Z2086" t="str">
        <f t="shared" si="163"/>
        <v>Normal</v>
      </c>
      <c r="AA2086" t="str" cm="1">
        <f t="array" ref="AA2086">_xlfn.IFS(
J2086&lt;=K2086*0.5,"Excellent",
J2086&lt;=K2086,"Good",
J2086&lt;=K2086*1.5,"At Risk",
TRUE,"Critical"
)</f>
        <v>Critical</v>
      </c>
      <c r="AB2086" t="str">
        <f t="shared" si="164"/>
        <v>Reworked</v>
      </c>
    </row>
    <row r="2087" spans="1:28" x14ac:dyDescent="0.3">
      <c r="A2087" t="s">
        <v>2169</v>
      </c>
      <c r="B2087" s="1">
        <v>45991</v>
      </c>
      <c r="C2087" t="s">
        <v>54</v>
      </c>
      <c r="D2087" t="s">
        <v>41</v>
      </c>
      <c r="E2087" t="s">
        <v>74</v>
      </c>
      <c r="F2087" t="s">
        <v>24</v>
      </c>
      <c r="G2087" t="s">
        <v>62</v>
      </c>
      <c r="H2087" t="s">
        <v>50</v>
      </c>
      <c r="I2087" t="s">
        <v>27</v>
      </c>
      <c r="J2087">
        <v>9</v>
      </c>
      <c r="K2087">
        <v>24</v>
      </c>
      <c r="L2087" t="s">
        <v>28</v>
      </c>
      <c r="M2087">
        <v>0</v>
      </c>
      <c r="N2087">
        <v>4.4000000000000004</v>
      </c>
      <c r="O2087">
        <v>280</v>
      </c>
      <c r="P2087">
        <v>2520</v>
      </c>
      <c r="Q2087" t="s">
        <v>67</v>
      </c>
      <c r="R2087">
        <v>11</v>
      </c>
      <c r="S2087" t="s">
        <v>52</v>
      </c>
      <c r="T2087" t="s">
        <v>102</v>
      </c>
      <c r="U2087" t="str">
        <f>TRIM(CLEAN(tbl_Operations[[#This Row],[Location]]))</f>
        <v>Bengaluru</v>
      </c>
      <c r="V2087" t="str">
        <f>TRIM(CLEAN(tbl_Operations[[#This Row],[Channel]]))</f>
        <v>Teams</v>
      </c>
      <c r="W2087" t="str">
        <f t="shared" si="160"/>
        <v>System Issue</v>
      </c>
      <c r="X2087" t="str">
        <f t="shared" si="161"/>
        <v>Hr</v>
      </c>
      <c r="Y2087" t="str">
        <f t="shared" si="162"/>
        <v>Within SLA</v>
      </c>
      <c r="Z2087" t="str">
        <f t="shared" si="163"/>
        <v>Normal</v>
      </c>
      <c r="AA2087" t="str" cm="1">
        <f t="array" ref="AA2087">_xlfn.IFS(
J2087&lt;=K2087*0.5,"Excellent",
J2087&lt;=K2087,"Good",
J2087&lt;=K2087*1.5,"At Risk",
TRUE,"Critical"
)</f>
        <v>Excellent</v>
      </c>
      <c r="AB2087" t="str">
        <f t="shared" si="164"/>
        <v>No Rework</v>
      </c>
    </row>
    <row r="2088" spans="1:28" x14ac:dyDescent="0.3">
      <c r="A2088" t="s">
        <v>2170</v>
      </c>
      <c r="B2088" s="1">
        <v>45740</v>
      </c>
      <c r="C2088" t="s">
        <v>91</v>
      </c>
      <c r="D2088" t="s">
        <v>22</v>
      </c>
      <c r="E2088" t="s">
        <v>48</v>
      </c>
      <c r="F2088" t="s">
        <v>24</v>
      </c>
      <c r="G2088" t="s">
        <v>25</v>
      </c>
      <c r="H2088" t="s">
        <v>26</v>
      </c>
      <c r="I2088" t="s">
        <v>88</v>
      </c>
      <c r="J2088">
        <v>27.7</v>
      </c>
      <c r="K2088">
        <v>24</v>
      </c>
      <c r="L2088" t="s">
        <v>63</v>
      </c>
      <c r="M2088">
        <v>1</v>
      </c>
      <c r="N2088">
        <v>3.4</v>
      </c>
      <c r="O2088">
        <v>400</v>
      </c>
      <c r="P2088">
        <v>11080</v>
      </c>
      <c r="Q2088" t="s">
        <v>79</v>
      </c>
      <c r="R2088">
        <v>3</v>
      </c>
      <c r="S2088" t="s">
        <v>58</v>
      </c>
      <c r="T2088" t="s">
        <v>31</v>
      </c>
      <c r="U2088" t="str">
        <f>TRIM(CLEAN(tbl_Operations[[#This Row],[Location]]))</f>
        <v>Noida</v>
      </c>
      <c r="V2088" t="str">
        <f>TRIM(CLEAN(tbl_Operations[[#This Row],[Channel]]))</f>
        <v>Email</v>
      </c>
      <c r="W2088" t="str">
        <f t="shared" si="160"/>
        <v>Compliance Request</v>
      </c>
      <c r="X2088" t="str">
        <f t="shared" si="161"/>
        <v>Operations</v>
      </c>
      <c r="Y2088" t="str">
        <f t="shared" si="162"/>
        <v>SLA Breach</v>
      </c>
      <c r="Z2088" t="str">
        <f t="shared" si="163"/>
        <v>Normal</v>
      </c>
      <c r="AA2088" t="str" cm="1">
        <f t="array" ref="AA2088">_xlfn.IFS(
J2088&lt;=K2088*0.5,"Excellent",
J2088&lt;=K2088,"Good",
J2088&lt;=K2088*1.5,"At Risk",
TRUE,"Critical"
)</f>
        <v>At Risk</v>
      </c>
      <c r="AB2088" t="str">
        <f t="shared" si="164"/>
        <v>Reworked</v>
      </c>
    </row>
    <row r="2089" spans="1:28" x14ac:dyDescent="0.3">
      <c r="A2089" t="s">
        <v>2171</v>
      </c>
      <c r="B2089" s="1">
        <v>45669</v>
      </c>
      <c r="C2089" t="s">
        <v>33</v>
      </c>
      <c r="D2089" t="s">
        <v>41</v>
      </c>
      <c r="E2089" t="s">
        <v>23</v>
      </c>
      <c r="F2089" t="s">
        <v>24</v>
      </c>
      <c r="G2089" t="s">
        <v>25</v>
      </c>
      <c r="H2089" t="s">
        <v>43</v>
      </c>
      <c r="I2089" t="s">
        <v>27</v>
      </c>
      <c r="J2089">
        <v>12.3</v>
      </c>
      <c r="K2089">
        <v>24</v>
      </c>
      <c r="L2089" t="s">
        <v>28</v>
      </c>
      <c r="M2089">
        <v>0</v>
      </c>
      <c r="N2089">
        <v>5</v>
      </c>
      <c r="O2089">
        <v>320</v>
      </c>
      <c r="P2089">
        <v>3936</v>
      </c>
      <c r="Q2089" t="s">
        <v>64</v>
      </c>
      <c r="R2089">
        <v>1</v>
      </c>
      <c r="S2089" t="s">
        <v>58</v>
      </c>
      <c r="T2089" t="s">
        <v>102</v>
      </c>
      <c r="U2089" t="str">
        <f>TRIM(CLEAN(tbl_Operations[[#This Row],[Location]]))</f>
        <v>Bengaluru</v>
      </c>
      <c r="V2089" t="str">
        <f>TRIM(CLEAN(tbl_Operations[[#This Row],[Channel]]))</f>
        <v>Email</v>
      </c>
      <c r="W2089" t="str">
        <f t="shared" si="160"/>
        <v>Invoice Query</v>
      </c>
      <c r="X2089" t="str">
        <f t="shared" si="161"/>
        <v>It</v>
      </c>
      <c r="Y2089" t="str">
        <f t="shared" si="162"/>
        <v>Within SLA</v>
      </c>
      <c r="Z2089" t="str">
        <f t="shared" si="163"/>
        <v>Normal</v>
      </c>
      <c r="AA2089" t="str" cm="1">
        <f t="array" ref="AA2089">_xlfn.IFS(
J2089&lt;=K2089*0.5,"Excellent",
J2089&lt;=K2089,"Good",
J2089&lt;=K2089*1.5,"At Risk",
TRUE,"Critical"
)</f>
        <v>Good</v>
      </c>
      <c r="AB2089" t="str">
        <f t="shared" si="164"/>
        <v>No Rework</v>
      </c>
    </row>
    <row r="2090" spans="1:28" x14ac:dyDescent="0.3">
      <c r="A2090" t="s">
        <v>2172</v>
      </c>
      <c r="B2090" s="1">
        <v>45781</v>
      </c>
      <c r="C2090" t="s">
        <v>40</v>
      </c>
      <c r="D2090" t="s">
        <v>34</v>
      </c>
      <c r="E2090" t="s">
        <v>78</v>
      </c>
      <c r="F2090" t="s">
        <v>24</v>
      </c>
      <c r="G2090" t="s">
        <v>42</v>
      </c>
      <c r="H2090" t="s">
        <v>43</v>
      </c>
      <c r="I2090" t="s">
        <v>88</v>
      </c>
      <c r="J2090">
        <v>19.399999999999999</v>
      </c>
      <c r="K2090">
        <v>24</v>
      </c>
      <c r="L2090" t="s">
        <v>28</v>
      </c>
      <c r="M2090">
        <v>3</v>
      </c>
      <c r="N2090">
        <v>3.1</v>
      </c>
      <c r="O2090">
        <v>400</v>
      </c>
      <c r="P2090">
        <v>7760</v>
      </c>
      <c r="Q2090" t="s">
        <v>44</v>
      </c>
      <c r="R2090">
        <v>5</v>
      </c>
      <c r="S2090" t="s">
        <v>30</v>
      </c>
      <c r="T2090" t="s">
        <v>102</v>
      </c>
      <c r="U2090" t="str">
        <f>TRIM(CLEAN(tbl_Operations[[#This Row],[Location]]))</f>
        <v>Mumbai</v>
      </c>
      <c r="V2090" t="str">
        <f>TRIM(CLEAN(tbl_Operations[[#This Row],[Channel]]))</f>
        <v>Portal</v>
      </c>
      <c r="W2090" t="str">
        <f t="shared" si="160"/>
        <v>Access Request</v>
      </c>
      <c r="X2090" t="str">
        <f t="shared" si="161"/>
        <v>Procurement</v>
      </c>
      <c r="Y2090" t="str">
        <f t="shared" si="162"/>
        <v>Within SLA</v>
      </c>
      <c r="Z2090" t="str">
        <f t="shared" si="163"/>
        <v>Normal</v>
      </c>
      <c r="AA2090" t="str" cm="1">
        <f t="array" ref="AA2090">_xlfn.IFS(
J2090&lt;=K2090*0.5,"Excellent",
J2090&lt;=K2090,"Good",
J2090&lt;=K2090*1.5,"At Risk",
TRUE,"Critical"
)</f>
        <v>Good</v>
      </c>
      <c r="AB2090" t="str">
        <f t="shared" si="164"/>
        <v>Reworked</v>
      </c>
    </row>
    <row r="2091" spans="1:28" x14ac:dyDescent="0.3">
      <c r="A2091" t="s">
        <v>2173</v>
      </c>
      <c r="B2091" s="1">
        <v>45871</v>
      </c>
      <c r="C2091" t="s">
        <v>95</v>
      </c>
      <c r="D2091" t="s">
        <v>47</v>
      </c>
      <c r="E2091" t="s">
        <v>74</v>
      </c>
      <c r="F2091" t="s">
        <v>49</v>
      </c>
      <c r="G2091" t="s">
        <v>5096</v>
      </c>
      <c r="H2091" t="s">
        <v>50</v>
      </c>
      <c r="I2091" t="s">
        <v>27</v>
      </c>
      <c r="J2091">
        <v>21.5</v>
      </c>
      <c r="K2091">
        <v>48</v>
      </c>
      <c r="L2091" t="s">
        <v>28</v>
      </c>
      <c r="M2091">
        <v>0</v>
      </c>
      <c r="N2091">
        <v>4.4000000000000004</v>
      </c>
      <c r="O2091">
        <v>350</v>
      </c>
      <c r="P2091">
        <v>7525</v>
      </c>
      <c r="Q2091" t="s">
        <v>36</v>
      </c>
      <c r="R2091">
        <v>8</v>
      </c>
      <c r="S2091" t="s">
        <v>37</v>
      </c>
      <c r="T2091" t="s">
        <v>68</v>
      </c>
      <c r="U2091" t="str">
        <f>TRIM(CLEAN(tbl_Operations[[#This Row],[Location]]))</f>
        <v>Gurugram</v>
      </c>
      <c r="V2091" t="str">
        <f>TRIM(CLEAN(tbl_Operations[[#This Row],[Channel]]))</f>
        <v>Email</v>
      </c>
      <c r="W2091" t="str">
        <f t="shared" si="160"/>
        <v>System Issue</v>
      </c>
      <c r="X2091" t="str">
        <f t="shared" si="161"/>
        <v>Sales</v>
      </c>
      <c r="Y2091" t="str">
        <f t="shared" si="162"/>
        <v>Within SLA</v>
      </c>
      <c r="Z2091" t="str">
        <f t="shared" si="163"/>
        <v>Normal</v>
      </c>
      <c r="AA2091" t="str" cm="1">
        <f t="array" ref="AA2091">_xlfn.IFS(
J2091&lt;=K2091*0.5,"Excellent",
J2091&lt;=K2091,"Good",
J2091&lt;=K2091*1.5,"At Risk",
TRUE,"Critical"
)</f>
        <v>Excellent</v>
      </c>
      <c r="AB2091" t="str">
        <f t="shared" si="164"/>
        <v>No Rework</v>
      </c>
    </row>
    <row r="2092" spans="1:28" x14ac:dyDescent="0.3">
      <c r="A2092" t="s">
        <v>2174</v>
      </c>
      <c r="B2092" s="1">
        <v>46007</v>
      </c>
      <c r="C2092" t="s">
        <v>33</v>
      </c>
      <c r="D2092" t="s">
        <v>34</v>
      </c>
      <c r="E2092" t="s">
        <v>35</v>
      </c>
      <c r="F2092" t="s">
        <v>49</v>
      </c>
      <c r="G2092" t="s">
        <v>81</v>
      </c>
      <c r="H2092" t="s">
        <v>43</v>
      </c>
      <c r="I2092" t="s">
        <v>27</v>
      </c>
      <c r="J2092">
        <v>1.2</v>
      </c>
      <c r="K2092">
        <v>48</v>
      </c>
      <c r="L2092" t="s">
        <v>28</v>
      </c>
      <c r="M2092">
        <v>0</v>
      </c>
      <c r="N2092">
        <v>4.8</v>
      </c>
      <c r="O2092">
        <v>450</v>
      </c>
      <c r="P2092">
        <v>540</v>
      </c>
      <c r="Q2092" t="s">
        <v>71</v>
      </c>
      <c r="R2092">
        <v>12</v>
      </c>
      <c r="S2092" t="s">
        <v>52</v>
      </c>
      <c r="T2092" t="s">
        <v>38</v>
      </c>
      <c r="U2092" t="str">
        <f>TRIM(CLEAN(tbl_Operations[[#This Row],[Location]]))</f>
        <v>Mumbai</v>
      </c>
      <c r="V2092" t="str">
        <f>TRIM(CLEAN(tbl_Operations[[#This Row],[Channel]]))</f>
        <v>Phone</v>
      </c>
      <c r="W2092" t="str">
        <f t="shared" si="160"/>
        <v>Employee Query</v>
      </c>
      <c r="X2092" t="str">
        <f t="shared" si="161"/>
        <v>It</v>
      </c>
      <c r="Y2092" t="str">
        <f t="shared" si="162"/>
        <v>Within SLA</v>
      </c>
      <c r="Z2092" t="str">
        <f t="shared" si="163"/>
        <v>Normal</v>
      </c>
      <c r="AA2092" t="str" cm="1">
        <f t="array" ref="AA2092">_xlfn.IFS(
J2092&lt;=K2092*0.5,"Excellent",
J2092&lt;=K2092,"Good",
J2092&lt;=K2092*1.5,"At Risk",
TRUE,"Critical"
)</f>
        <v>Excellent</v>
      </c>
      <c r="AB2092" t="str">
        <f t="shared" si="164"/>
        <v>No Rework</v>
      </c>
    </row>
    <row r="2093" spans="1:28" x14ac:dyDescent="0.3">
      <c r="A2093" t="s">
        <v>2175</v>
      </c>
      <c r="B2093" s="1">
        <v>45951</v>
      </c>
      <c r="C2093" t="s">
        <v>77</v>
      </c>
      <c r="D2093" t="s">
        <v>55</v>
      </c>
      <c r="E2093" t="s">
        <v>78</v>
      </c>
      <c r="F2093" t="s">
        <v>61</v>
      </c>
      <c r="G2093" t="s">
        <v>42</v>
      </c>
      <c r="H2093" t="s">
        <v>43</v>
      </c>
      <c r="I2093" t="s">
        <v>27</v>
      </c>
      <c r="J2093">
        <v>21.6</v>
      </c>
      <c r="K2093">
        <v>12</v>
      </c>
      <c r="L2093" t="s">
        <v>63</v>
      </c>
      <c r="M2093">
        <v>1</v>
      </c>
      <c r="N2093">
        <v>4.7</v>
      </c>
      <c r="O2093">
        <v>350</v>
      </c>
      <c r="P2093">
        <v>7560</v>
      </c>
      <c r="Q2093" t="s">
        <v>51</v>
      </c>
      <c r="R2093">
        <v>10</v>
      </c>
      <c r="S2093" t="s">
        <v>52</v>
      </c>
      <c r="T2093" t="s">
        <v>38</v>
      </c>
      <c r="U2093" t="str">
        <f>TRIM(CLEAN(tbl_Operations[[#This Row],[Location]]))</f>
        <v>Hyderabad</v>
      </c>
      <c r="V2093" t="str">
        <f>TRIM(CLEAN(tbl_Operations[[#This Row],[Channel]]))</f>
        <v>Portal</v>
      </c>
      <c r="W2093" t="str">
        <f t="shared" si="160"/>
        <v>Access Request</v>
      </c>
      <c r="X2093" t="str">
        <f t="shared" si="161"/>
        <v>Finance</v>
      </c>
      <c r="Y2093" t="str">
        <f t="shared" si="162"/>
        <v>SLA Breach</v>
      </c>
      <c r="Z2093" t="str">
        <f t="shared" si="163"/>
        <v>Normal</v>
      </c>
      <c r="AA2093" t="str" cm="1">
        <f t="array" ref="AA2093">_xlfn.IFS(
J2093&lt;=K2093*0.5,"Excellent",
J2093&lt;=K2093,"Good",
J2093&lt;=K2093*1.5,"At Risk",
TRUE,"Critical"
)</f>
        <v>Critical</v>
      </c>
      <c r="AB2093" t="str">
        <f t="shared" si="164"/>
        <v>Reworked</v>
      </c>
    </row>
    <row r="2094" spans="1:28" x14ac:dyDescent="0.3">
      <c r="A2094" t="s">
        <v>2176</v>
      </c>
      <c r="B2094" s="1">
        <v>45771</v>
      </c>
      <c r="C2094" t="s">
        <v>91</v>
      </c>
      <c r="D2094" t="s">
        <v>22</v>
      </c>
      <c r="E2094" t="s">
        <v>5094</v>
      </c>
      <c r="F2094" t="s">
        <v>49</v>
      </c>
      <c r="G2094" t="s">
        <v>25</v>
      </c>
      <c r="H2094" t="s">
        <v>75</v>
      </c>
      <c r="I2094" t="s">
        <v>27</v>
      </c>
      <c r="J2094">
        <v>2.4</v>
      </c>
      <c r="K2094">
        <v>48</v>
      </c>
      <c r="L2094" t="s">
        <v>28</v>
      </c>
      <c r="M2094">
        <v>0</v>
      </c>
      <c r="N2094">
        <v>5</v>
      </c>
      <c r="O2094">
        <v>320</v>
      </c>
      <c r="P2094">
        <v>768</v>
      </c>
      <c r="Q2094" t="s">
        <v>89</v>
      </c>
      <c r="R2094">
        <v>4</v>
      </c>
      <c r="S2094" t="s">
        <v>30</v>
      </c>
      <c r="T2094" t="s">
        <v>84</v>
      </c>
      <c r="U2094" t="str">
        <f>TRIM(CLEAN(tbl_Operations[[#This Row],[Location]]))</f>
        <v>Noida</v>
      </c>
      <c r="V2094" t="str">
        <f>TRIM(CLEAN(tbl_Operations[[#This Row],[Channel]]))</f>
        <v>Email</v>
      </c>
      <c r="W2094" t="str">
        <f t="shared" si="160"/>
        <v>Unknown</v>
      </c>
      <c r="X2094" t="str">
        <f t="shared" si="161"/>
        <v>Operations</v>
      </c>
      <c r="Y2094" t="str">
        <f t="shared" si="162"/>
        <v>Within SLA</v>
      </c>
      <c r="Z2094" t="str">
        <f t="shared" si="163"/>
        <v>Normal</v>
      </c>
      <c r="AA2094" t="str" cm="1">
        <f t="array" ref="AA2094">_xlfn.IFS(
J2094&lt;=K2094*0.5,"Excellent",
J2094&lt;=K2094,"Good",
J2094&lt;=K2094*1.5,"At Risk",
TRUE,"Critical"
)</f>
        <v>Excellent</v>
      </c>
      <c r="AB2094" t="str">
        <f t="shared" si="164"/>
        <v>No Rework</v>
      </c>
    </row>
    <row r="2095" spans="1:28" x14ac:dyDescent="0.3">
      <c r="A2095" t="s">
        <v>2177</v>
      </c>
      <c r="B2095" s="1">
        <v>45939</v>
      </c>
      <c r="C2095" t="s">
        <v>33</v>
      </c>
      <c r="D2095" t="s">
        <v>41</v>
      </c>
      <c r="E2095" t="s">
        <v>74</v>
      </c>
      <c r="F2095" t="s">
        <v>146</v>
      </c>
      <c r="G2095" t="s">
        <v>62</v>
      </c>
      <c r="H2095" t="s">
        <v>75</v>
      </c>
      <c r="I2095" t="s">
        <v>27</v>
      </c>
      <c r="J2095">
        <v>7.2</v>
      </c>
      <c r="K2095">
        <v>4</v>
      </c>
      <c r="L2095" t="s">
        <v>63</v>
      </c>
      <c r="M2095">
        <v>0</v>
      </c>
      <c r="N2095">
        <v>4.8</v>
      </c>
      <c r="O2095">
        <v>400</v>
      </c>
      <c r="P2095">
        <v>2880</v>
      </c>
      <c r="Q2095" t="s">
        <v>51</v>
      </c>
      <c r="R2095">
        <v>10</v>
      </c>
      <c r="S2095" t="s">
        <v>52</v>
      </c>
      <c r="T2095" t="s">
        <v>84</v>
      </c>
      <c r="U2095" t="str">
        <f>TRIM(CLEAN(tbl_Operations[[#This Row],[Location]]))</f>
        <v>Bengaluru</v>
      </c>
      <c r="V2095" t="str">
        <f>TRIM(CLEAN(tbl_Operations[[#This Row],[Channel]]))</f>
        <v>Teams</v>
      </c>
      <c r="W2095" t="str">
        <f t="shared" si="160"/>
        <v>System Issue</v>
      </c>
      <c r="X2095" t="str">
        <f t="shared" si="161"/>
        <v>It</v>
      </c>
      <c r="Y2095" t="str">
        <f t="shared" si="162"/>
        <v>SLA Breach</v>
      </c>
      <c r="Z2095" t="str">
        <f t="shared" si="163"/>
        <v>Normal</v>
      </c>
      <c r="AA2095" t="str" cm="1">
        <f t="array" ref="AA2095">_xlfn.IFS(
J2095&lt;=K2095*0.5,"Excellent",
J2095&lt;=K2095,"Good",
J2095&lt;=K2095*1.5,"At Risk",
TRUE,"Critical"
)</f>
        <v>Critical</v>
      </c>
      <c r="AB2095" t="str">
        <f t="shared" si="164"/>
        <v>No Rework</v>
      </c>
    </row>
    <row r="2096" spans="1:28" x14ac:dyDescent="0.3">
      <c r="A2096" t="s">
        <v>2178</v>
      </c>
      <c r="B2096" s="1">
        <v>45809</v>
      </c>
      <c r="C2096" t="s">
        <v>33</v>
      </c>
      <c r="D2096" t="s">
        <v>47</v>
      </c>
      <c r="E2096" t="s">
        <v>92</v>
      </c>
      <c r="F2096" t="s">
        <v>49</v>
      </c>
      <c r="G2096" t="s">
        <v>25</v>
      </c>
      <c r="H2096" t="s">
        <v>26</v>
      </c>
      <c r="I2096" t="s">
        <v>27</v>
      </c>
      <c r="J2096">
        <v>3.2</v>
      </c>
      <c r="K2096">
        <v>48</v>
      </c>
      <c r="L2096" t="s">
        <v>28</v>
      </c>
      <c r="M2096">
        <v>1</v>
      </c>
      <c r="N2096">
        <v>4.2</v>
      </c>
      <c r="O2096">
        <v>450</v>
      </c>
      <c r="P2096">
        <v>1440</v>
      </c>
      <c r="Q2096" t="s">
        <v>29</v>
      </c>
      <c r="R2096">
        <v>6</v>
      </c>
      <c r="S2096" t="s">
        <v>30</v>
      </c>
      <c r="T2096" t="s">
        <v>102</v>
      </c>
      <c r="U2096" t="str">
        <f>TRIM(CLEAN(tbl_Operations[[#This Row],[Location]]))</f>
        <v>Gurugram</v>
      </c>
      <c r="V2096" t="str">
        <f>TRIM(CLEAN(tbl_Operations[[#This Row],[Channel]]))</f>
        <v>Email</v>
      </c>
      <c r="W2096" t="str">
        <f t="shared" si="160"/>
        <v>Report Request</v>
      </c>
      <c r="X2096" t="str">
        <f t="shared" si="161"/>
        <v>It</v>
      </c>
      <c r="Y2096" t="str">
        <f t="shared" si="162"/>
        <v>Within SLA</v>
      </c>
      <c r="Z2096" t="str">
        <f t="shared" si="163"/>
        <v>Normal</v>
      </c>
      <c r="AA2096" t="str" cm="1">
        <f t="array" ref="AA2096">_xlfn.IFS(
J2096&lt;=K2096*0.5,"Excellent",
J2096&lt;=K2096,"Good",
J2096&lt;=K2096*1.5,"At Risk",
TRUE,"Critical"
)</f>
        <v>Excellent</v>
      </c>
      <c r="AB2096" t="str">
        <f t="shared" si="164"/>
        <v>Reworked</v>
      </c>
    </row>
    <row r="2097" spans="1:28" x14ac:dyDescent="0.3">
      <c r="A2097" t="s">
        <v>2179</v>
      </c>
      <c r="B2097" s="1">
        <v>45948</v>
      </c>
      <c r="C2097" t="s">
        <v>91</v>
      </c>
      <c r="D2097" t="s">
        <v>34</v>
      </c>
      <c r="E2097" t="s">
        <v>56</v>
      </c>
      <c r="F2097" t="s">
        <v>49</v>
      </c>
      <c r="G2097" t="s">
        <v>25</v>
      </c>
      <c r="H2097" t="s">
        <v>26</v>
      </c>
      <c r="I2097" t="s">
        <v>27</v>
      </c>
      <c r="J2097">
        <v>16.7</v>
      </c>
      <c r="K2097">
        <v>48</v>
      </c>
      <c r="L2097" t="s">
        <v>28</v>
      </c>
      <c r="M2097">
        <v>0</v>
      </c>
      <c r="N2097">
        <v>4.2</v>
      </c>
      <c r="O2097">
        <v>350</v>
      </c>
      <c r="P2097">
        <v>5845</v>
      </c>
      <c r="Q2097" t="s">
        <v>51</v>
      </c>
      <c r="R2097">
        <v>10</v>
      </c>
      <c r="S2097" t="s">
        <v>52</v>
      </c>
      <c r="T2097" t="s">
        <v>68</v>
      </c>
      <c r="U2097" t="str">
        <f>TRIM(CLEAN(tbl_Operations[[#This Row],[Location]]))</f>
        <v>Mumbai</v>
      </c>
      <c r="V2097" t="str">
        <f>TRIM(CLEAN(tbl_Operations[[#This Row],[Channel]]))</f>
        <v>Email</v>
      </c>
      <c r="W2097" t="str">
        <f t="shared" si="160"/>
        <v>Vendor Query</v>
      </c>
      <c r="X2097" t="str">
        <f t="shared" si="161"/>
        <v>Operations</v>
      </c>
      <c r="Y2097" t="str">
        <f t="shared" si="162"/>
        <v>Within SLA</v>
      </c>
      <c r="Z2097" t="str">
        <f t="shared" si="163"/>
        <v>Normal</v>
      </c>
      <c r="AA2097" t="str" cm="1">
        <f t="array" ref="AA2097">_xlfn.IFS(
J2097&lt;=K2097*0.5,"Excellent",
J2097&lt;=K2097,"Good",
J2097&lt;=K2097*1.5,"At Risk",
TRUE,"Critical"
)</f>
        <v>Excellent</v>
      </c>
      <c r="AB2097" t="str">
        <f t="shared" si="164"/>
        <v>No Rework</v>
      </c>
    </row>
    <row r="2098" spans="1:28" x14ac:dyDescent="0.3">
      <c r="A2098" t="s">
        <v>2180</v>
      </c>
      <c r="B2098" s="1">
        <v>45761</v>
      </c>
      <c r="C2098" t="s">
        <v>21</v>
      </c>
      <c r="D2098" t="s">
        <v>60</v>
      </c>
      <c r="E2098" t="s">
        <v>23</v>
      </c>
      <c r="F2098" t="s">
        <v>24</v>
      </c>
      <c r="G2098" t="s">
        <v>25</v>
      </c>
      <c r="H2098" t="s">
        <v>43</v>
      </c>
      <c r="I2098" t="s">
        <v>27</v>
      </c>
      <c r="J2098">
        <v>1.6</v>
      </c>
      <c r="K2098">
        <v>24</v>
      </c>
      <c r="L2098" t="s">
        <v>28</v>
      </c>
      <c r="M2098">
        <v>0</v>
      </c>
      <c r="N2098">
        <v>5</v>
      </c>
      <c r="O2098">
        <v>280</v>
      </c>
      <c r="P2098">
        <v>448</v>
      </c>
      <c r="Q2098" t="s">
        <v>89</v>
      </c>
      <c r="R2098">
        <v>4</v>
      </c>
      <c r="S2098" t="s">
        <v>30</v>
      </c>
      <c r="T2098" t="s">
        <v>31</v>
      </c>
      <c r="U2098" t="str">
        <f>TRIM(CLEAN(tbl_Operations[[#This Row],[Location]]))</f>
        <v>Pune</v>
      </c>
      <c r="V2098" t="str">
        <f>TRIM(CLEAN(tbl_Operations[[#This Row],[Channel]]))</f>
        <v>Email</v>
      </c>
      <c r="W2098" t="str">
        <f t="shared" si="160"/>
        <v>Invoice Query</v>
      </c>
      <c r="X2098" t="str">
        <f t="shared" si="161"/>
        <v>Customer Support</v>
      </c>
      <c r="Y2098" t="str">
        <f t="shared" si="162"/>
        <v>Within SLA</v>
      </c>
      <c r="Z2098" t="str">
        <f t="shared" si="163"/>
        <v>Normal</v>
      </c>
      <c r="AA2098" t="str" cm="1">
        <f t="array" ref="AA2098">_xlfn.IFS(
J2098&lt;=K2098*0.5,"Excellent",
J2098&lt;=K2098,"Good",
J2098&lt;=K2098*1.5,"At Risk",
TRUE,"Critical"
)</f>
        <v>Excellent</v>
      </c>
      <c r="AB2098" t="str">
        <f t="shared" si="164"/>
        <v>No Rework</v>
      </c>
    </row>
    <row r="2099" spans="1:28" x14ac:dyDescent="0.3">
      <c r="A2099" t="s">
        <v>2181</v>
      </c>
      <c r="B2099" s="1">
        <v>45805</v>
      </c>
      <c r="C2099" t="s">
        <v>95</v>
      </c>
      <c r="D2099" t="s">
        <v>60</v>
      </c>
      <c r="E2099" t="s">
        <v>78</v>
      </c>
      <c r="F2099" t="s">
        <v>49</v>
      </c>
      <c r="G2099" t="s">
        <v>42</v>
      </c>
      <c r="H2099" t="s">
        <v>43</v>
      </c>
      <c r="I2099" t="s">
        <v>27</v>
      </c>
      <c r="J2099">
        <v>4.4000000000000004</v>
      </c>
      <c r="K2099">
        <v>48</v>
      </c>
      <c r="L2099" t="s">
        <v>28</v>
      </c>
      <c r="M2099">
        <v>2</v>
      </c>
      <c r="N2099">
        <v>4.3</v>
      </c>
      <c r="O2099">
        <v>320</v>
      </c>
      <c r="P2099">
        <v>1408</v>
      </c>
      <c r="Q2099" t="s">
        <v>44</v>
      </c>
      <c r="R2099">
        <v>5</v>
      </c>
      <c r="S2099" t="s">
        <v>30</v>
      </c>
      <c r="T2099" t="s">
        <v>86</v>
      </c>
      <c r="U2099" t="str">
        <f>TRIM(CLEAN(tbl_Operations[[#This Row],[Location]]))</f>
        <v>Pune</v>
      </c>
      <c r="V2099" t="str">
        <f>TRIM(CLEAN(tbl_Operations[[#This Row],[Channel]]))</f>
        <v>Portal</v>
      </c>
      <c r="W2099" t="str">
        <f t="shared" si="160"/>
        <v>Access Request</v>
      </c>
      <c r="X2099" t="str">
        <f t="shared" si="161"/>
        <v>Sales</v>
      </c>
      <c r="Y2099" t="str">
        <f t="shared" si="162"/>
        <v>Within SLA</v>
      </c>
      <c r="Z2099" t="str">
        <f t="shared" si="163"/>
        <v>Normal</v>
      </c>
      <c r="AA2099" t="str" cm="1">
        <f t="array" ref="AA2099">_xlfn.IFS(
J2099&lt;=K2099*0.5,"Excellent",
J2099&lt;=K2099,"Good",
J2099&lt;=K2099*1.5,"At Risk",
TRUE,"Critical"
)</f>
        <v>Excellent</v>
      </c>
      <c r="AB2099" t="str">
        <f t="shared" si="164"/>
        <v>Reworked</v>
      </c>
    </row>
    <row r="2100" spans="1:28" x14ac:dyDescent="0.3">
      <c r="A2100" t="s">
        <v>2182</v>
      </c>
      <c r="B2100" s="1">
        <v>45774</v>
      </c>
      <c r="C2100" t="s">
        <v>21</v>
      </c>
      <c r="D2100" t="s">
        <v>47</v>
      </c>
      <c r="E2100" t="s">
        <v>56</v>
      </c>
      <c r="F2100" t="s">
        <v>49</v>
      </c>
      <c r="G2100" t="s">
        <v>25</v>
      </c>
      <c r="H2100" t="s">
        <v>50</v>
      </c>
      <c r="I2100" t="s">
        <v>101</v>
      </c>
      <c r="J2100">
        <v>5.6</v>
      </c>
      <c r="K2100">
        <v>48</v>
      </c>
      <c r="L2100" t="s">
        <v>28</v>
      </c>
      <c r="M2100">
        <v>1</v>
      </c>
      <c r="N2100">
        <v>5</v>
      </c>
      <c r="O2100">
        <v>350</v>
      </c>
      <c r="P2100">
        <v>1960</v>
      </c>
      <c r="Q2100" t="s">
        <v>89</v>
      </c>
      <c r="R2100">
        <v>4</v>
      </c>
      <c r="S2100" t="s">
        <v>30</v>
      </c>
      <c r="T2100" t="s">
        <v>102</v>
      </c>
      <c r="U2100" t="str">
        <f>TRIM(CLEAN(tbl_Operations[[#This Row],[Location]]))</f>
        <v>Gurugram</v>
      </c>
      <c r="V2100" t="str">
        <f>TRIM(CLEAN(tbl_Operations[[#This Row],[Channel]]))</f>
        <v>Email</v>
      </c>
      <c r="W2100" t="str">
        <f t="shared" si="160"/>
        <v>Vendor Query</v>
      </c>
      <c r="X2100" t="str">
        <f t="shared" si="161"/>
        <v>Customer Support</v>
      </c>
      <c r="Y2100" t="str">
        <f t="shared" si="162"/>
        <v>Within SLA</v>
      </c>
      <c r="Z2100" t="str">
        <f t="shared" si="163"/>
        <v>Normal</v>
      </c>
      <c r="AA2100" t="str" cm="1">
        <f t="array" ref="AA2100">_xlfn.IFS(
J2100&lt;=K2100*0.5,"Excellent",
J2100&lt;=K2100,"Good",
J2100&lt;=K2100*1.5,"At Risk",
TRUE,"Critical"
)</f>
        <v>Excellent</v>
      </c>
      <c r="AB2100" t="str">
        <f t="shared" si="164"/>
        <v>Reworked</v>
      </c>
    </row>
    <row r="2101" spans="1:28" x14ac:dyDescent="0.3">
      <c r="A2101" t="s">
        <v>2183</v>
      </c>
      <c r="B2101" s="1">
        <v>45960</v>
      </c>
      <c r="C2101" t="s">
        <v>77</v>
      </c>
      <c r="D2101" t="s">
        <v>60</v>
      </c>
      <c r="E2101" t="s">
        <v>23</v>
      </c>
      <c r="F2101" t="s">
        <v>49</v>
      </c>
      <c r="G2101" t="s">
        <v>25</v>
      </c>
      <c r="H2101" t="s">
        <v>50</v>
      </c>
      <c r="I2101" t="s">
        <v>27</v>
      </c>
      <c r="J2101">
        <v>4.5</v>
      </c>
      <c r="K2101">
        <v>48</v>
      </c>
      <c r="L2101" t="s">
        <v>28</v>
      </c>
      <c r="M2101">
        <v>0</v>
      </c>
      <c r="N2101">
        <v>5</v>
      </c>
      <c r="O2101">
        <v>350</v>
      </c>
      <c r="P2101">
        <v>1575</v>
      </c>
      <c r="Q2101" t="s">
        <v>51</v>
      </c>
      <c r="R2101">
        <v>10</v>
      </c>
      <c r="S2101" t="s">
        <v>52</v>
      </c>
      <c r="T2101" t="s">
        <v>84</v>
      </c>
      <c r="U2101" t="str">
        <f>TRIM(CLEAN(tbl_Operations[[#This Row],[Location]]))</f>
        <v>Pune</v>
      </c>
      <c r="V2101" t="str">
        <f>TRIM(CLEAN(tbl_Operations[[#This Row],[Channel]]))</f>
        <v>Email</v>
      </c>
      <c r="W2101" t="str">
        <f t="shared" si="160"/>
        <v>Invoice Query</v>
      </c>
      <c r="X2101" t="str">
        <f t="shared" si="161"/>
        <v>Finance</v>
      </c>
      <c r="Y2101" t="str">
        <f t="shared" si="162"/>
        <v>Within SLA</v>
      </c>
      <c r="Z2101" t="str">
        <f t="shared" si="163"/>
        <v>Normal</v>
      </c>
      <c r="AA2101" t="str" cm="1">
        <f t="array" ref="AA2101">_xlfn.IFS(
J2101&lt;=K2101*0.5,"Excellent",
J2101&lt;=K2101,"Good",
J2101&lt;=K2101*1.5,"At Risk",
TRUE,"Critical"
)</f>
        <v>Excellent</v>
      </c>
      <c r="AB2101" t="str">
        <f t="shared" si="164"/>
        <v>No Rework</v>
      </c>
    </row>
    <row r="2102" spans="1:28" x14ac:dyDescent="0.3">
      <c r="A2102" t="s">
        <v>2184</v>
      </c>
      <c r="B2102" s="1">
        <v>45692</v>
      </c>
      <c r="C2102" t="s">
        <v>21</v>
      </c>
      <c r="D2102" t="s">
        <v>47</v>
      </c>
      <c r="E2102" t="s">
        <v>70</v>
      </c>
      <c r="F2102" t="s">
        <v>24</v>
      </c>
      <c r="G2102" t="s">
        <v>25</v>
      </c>
      <c r="H2102" t="s">
        <v>66</v>
      </c>
      <c r="I2102" t="s">
        <v>101</v>
      </c>
      <c r="J2102">
        <v>30.1</v>
      </c>
      <c r="K2102">
        <v>24</v>
      </c>
      <c r="L2102" t="s">
        <v>63</v>
      </c>
      <c r="M2102">
        <v>1</v>
      </c>
      <c r="N2102">
        <v>3.1</v>
      </c>
      <c r="O2102">
        <v>350</v>
      </c>
      <c r="P2102">
        <v>10535</v>
      </c>
      <c r="Q2102" t="s">
        <v>57</v>
      </c>
      <c r="R2102">
        <v>2</v>
      </c>
      <c r="S2102" t="s">
        <v>58</v>
      </c>
      <c r="T2102" t="s">
        <v>38</v>
      </c>
      <c r="U2102" t="str">
        <f>TRIM(CLEAN(tbl_Operations[[#This Row],[Location]]))</f>
        <v>Gurugram</v>
      </c>
      <c r="V2102" t="str">
        <f>TRIM(CLEAN(tbl_Operations[[#This Row],[Channel]]))</f>
        <v>Email</v>
      </c>
      <c r="W2102" t="str">
        <f t="shared" si="160"/>
        <v>Data Correction</v>
      </c>
      <c r="X2102" t="str">
        <f t="shared" si="161"/>
        <v>Customer Support</v>
      </c>
      <c r="Y2102" t="str">
        <f t="shared" si="162"/>
        <v>SLA Breach</v>
      </c>
      <c r="Z2102" t="str">
        <f t="shared" si="163"/>
        <v>Normal</v>
      </c>
      <c r="AA2102" t="str" cm="1">
        <f t="array" ref="AA2102">_xlfn.IFS(
J2102&lt;=K2102*0.5,"Excellent",
J2102&lt;=K2102,"Good",
J2102&lt;=K2102*1.5,"At Risk",
TRUE,"Critical"
)</f>
        <v>At Risk</v>
      </c>
      <c r="AB2102" t="str">
        <f t="shared" si="164"/>
        <v>Reworked</v>
      </c>
    </row>
    <row r="2103" spans="1:28" x14ac:dyDescent="0.3">
      <c r="A2103" t="s">
        <v>2185</v>
      </c>
      <c r="B2103" s="1">
        <v>45712</v>
      </c>
      <c r="C2103" t="s">
        <v>54</v>
      </c>
      <c r="D2103" t="s">
        <v>60</v>
      </c>
      <c r="E2103" t="s">
        <v>23</v>
      </c>
      <c r="F2103" t="s">
        <v>49</v>
      </c>
      <c r="G2103" t="s">
        <v>81</v>
      </c>
      <c r="H2103" t="s">
        <v>50</v>
      </c>
      <c r="I2103" t="s">
        <v>27</v>
      </c>
      <c r="J2103">
        <v>5.6</v>
      </c>
      <c r="K2103">
        <v>48</v>
      </c>
      <c r="L2103" t="s">
        <v>28</v>
      </c>
      <c r="M2103">
        <v>1</v>
      </c>
      <c r="N2103">
        <v>4.5</v>
      </c>
      <c r="O2103">
        <v>350</v>
      </c>
      <c r="P2103">
        <v>1960</v>
      </c>
      <c r="Q2103" t="s">
        <v>57</v>
      </c>
      <c r="R2103">
        <v>2</v>
      </c>
      <c r="S2103" t="s">
        <v>58</v>
      </c>
      <c r="T2103" t="s">
        <v>31</v>
      </c>
      <c r="U2103" t="str">
        <f>TRIM(CLEAN(tbl_Operations[[#This Row],[Location]]))</f>
        <v>Pune</v>
      </c>
      <c r="V2103" t="str">
        <f>TRIM(CLEAN(tbl_Operations[[#This Row],[Channel]]))</f>
        <v>Phone</v>
      </c>
      <c r="W2103" t="str">
        <f t="shared" si="160"/>
        <v>Invoice Query</v>
      </c>
      <c r="X2103" t="str">
        <f t="shared" si="161"/>
        <v>Hr</v>
      </c>
      <c r="Y2103" t="str">
        <f t="shared" si="162"/>
        <v>Within SLA</v>
      </c>
      <c r="Z2103" t="str">
        <f t="shared" si="163"/>
        <v>Normal</v>
      </c>
      <c r="AA2103" t="str" cm="1">
        <f t="array" ref="AA2103">_xlfn.IFS(
J2103&lt;=K2103*0.5,"Excellent",
J2103&lt;=K2103,"Good",
J2103&lt;=K2103*1.5,"At Risk",
TRUE,"Critical"
)</f>
        <v>Excellent</v>
      </c>
      <c r="AB2103" t="str">
        <f t="shared" si="164"/>
        <v>Reworked</v>
      </c>
    </row>
    <row r="2104" spans="1:28" x14ac:dyDescent="0.3">
      <c r="A2104" t="s">
        <v>2186</v>
      </c>
      <c r="B2104" s="1">
        <v>45838</v>
      </c>
      <c r="C2104" t="s">
        <v>77</v>
      </c>
      <c r="D2104" t="s">
        <v>41</v>
      </c>
      <c r="E2104" t="s">
        <v>35</v>
      </c>
      <c r="F2104" t="s">
        <v>49</v>
      </c>
      <c r="G2104" t="s">
        <v>42</v>
      </c>
      <c r="H2104" t="s">
        <v>66</v>
      </c>
      <c r="I2104" t="s">
        <v>27</v>
      </c>
      <c r="J2104">
        <v>16.600000000000001</v>
      </c>
      <c r="K2104">
        <v>48</v>
      </c>
      <c r="L2104" t="s">
        <v>28</v>
      </c>
      <c r="M2104">
        <v>2</v>
      </c>
      <c r="N2104">
        <v>4.5</v>
      </c>
      <c r="O2104">
        <v>450</v>
      </c>
      <c r="P2104">
        <v>7470</v>
      </c>
      <c r="Q2104" t="s">
        <v>29</v>
      </c>
      <c r="R2104">
        <v>6</v>
      </c>
      <c r="S2104" t="s">
        <v>30</v>
      </c>
      <c r="T2104" t="s">
        <v>31</v>
      </c>
      <c r="U2104" t="str">
        <f>TRIM(CLEAN(tbl_Operations[[#This Row],[Location]]))</f>
        <v>Bengaluru</v>
      </c>
      <c r="V2104" t="str">
        <f>TRIM(CLEAN(tbl_Operations[[#This Row],[Channel]]))</f>
        <v>Portal</v>
      </c>
      <c r="W2104" t="str">
        <f t="shared" si="160"/>
        <v>Employee Query</v>
      </c>
      <c r="X2104" t="str">
        <f t="shared" si="161"/>
        <v>Finance</v>
      </c>
      <c r="Y2104" t="str">
        <f t="shared" si="162"/>
        <v>Within SLA</v>
      </c>
      <c r="Z2104" t="str">
        <f t="shared" si="163"/>
        <v>Normal</v>
      </c>
      <c r="AA2104" t="str" cm="1">
        <f t="array" ref="AA2104">_xlfn.IFS(
J2104&lt;=K2104*0.5,"Excellent",
J2104&lt;=K2104,"Good",
J2104&lt;=K2104*1.5,"At Risk",
TRUE,"Critical"
)</f>
        <v>Excellent</v>
      </c>
      <c r="AB2104" t="str">
        <f t="shared" si="164"/>
        <v>Reworked</v>
      </c>
    </row>
    <row r="2105" spans="1:28" x14ac:dyDescent="0.3">
      <c r="A2105" t="s">
        <v>2187</v>
      </c>
      <c r="B2105" s="1">
        <v>45806</v>
      </c>
      <c r="C2105" t="s">
        <v>33</v>
      </c>
      <c r="D2105" t="s">
        <v>34</v>
      </c>
      <c r="E2105" t="s">
        <v>92</v>
      </c>
      <c r="F2105" t="s">
        <v>49</v>
      </c>
      <c r="G2105" t="s">
        <v>42</v>
      </c>
      <c r="H2105" t="s">
        <v>43</v>
      </c>
      <c r="I2105" t="s">
        <v>27</v>
      </c>
      <c r="J2105">
        <v>9.6</v>
      </c>
      <c r="K2105">
        <v>48</v>
      </c>
      <c r="L2105" t="s">
        <v>28</v>
      </c>
      <c r="M2105">
        <v>0</v>
      </c>
      <c r="N2105">
        <v>5</v>
      </c>
      <c r="O2105">
        <v>280</v>
      </c>
      <c r="P2105">
        <v>2688</v>
      </c>
      <c r="Q2105" t="s">
        <v>44</v>
      </c>
      <c r="R2105">
        <v>5</v>
      </c>
      <c r="S2105" t="s">
        <v>30</v>
      </c>
      <c r="T2105" t="s">
        <v>84</v>
      </c>
      <c r="U2105" t="str">
        <f>TRIM(CLEAN(tbl_Operations[[#This Row],[Location]]))</f>
        <v>Mumbai</v>
      </c>
      <c r="V2105" t="str">
        <f>TRIM(CLEAN(tbl_Operations[[#This Row],[Channel]]))</f>
        <v>Portal</v>
      </c>
      <c r="W2105" t="str">
        <f t="shared" si="160"/>
        <v>Report Request</v>
      </c>
      <c r="X2105" t="str">
        <f t="shared" si="161"/>
        <v>It</v>
      </c>
      <c r="Y2105" t="str">
        <f t="shared" si="162"/>
        <v>Within SLA</v>
      </c>
      <c r="Z2105" t="str">
        <f t="shared" si="163"/>
        <v>Normal</v>
      </c>
      <c r="AA2105" t="str" cm="1">
        <f t="array" ref="AA2105">_xlfn.IFS(
J2105&lt;=K2105*0.5,"Excellent",
J2105&lt;=K2105,"Good",
J2105&lt;=K2105*1.5,"At Risk",
TRUE,"Critical"
)</f>
        <v>Excellent</v>
      </c>
      <c r="AB2105" t="str">
        <f t="shared" si="164"/>
        <v>No Rework</v>
      </c>
    </row>
    <row r="2106" spans="1:28" x14ac:dyDescent="0.3">
      <c r="A2106" t="s">
        <v>2188</v>
      </c>
      <c r="B2106" s="1">
        <v>45700</v>
      </c>
      <c r="C2106" t="s">
        <v>95</v>
      </c>
      <c r="D2106" t="s">
        <v>73</v>
      </c>
      <c r="E2106" t="s">
        <v>35</v>
      </c>
      <c r="F2106" t="s">
        <v>24</v>
      </c>
      <c r="G2106" t="s">
        <v>62</v>
      </c>
      <c r="H2106" t="s">
        <v>50</v>
      </c>
      <c r="I2106" t="s">
        <v>27</v>
      </c>
      <c r="J2106">
        <v>10.8</v>
      </c>
      <c r="K2106">
        <v>24</v>
      </c>
      <c r="L2106" t="s">
        <v>28</v>
      </c>
      <c r="M2106">
        <v>1</v>
      </c>
      <c r="N2106">
        <v>4.0999999999999996</v>
      </c>
      <c r="O2106">
        <v>450</v>
      </c>
      <c r="P2106">
        <v>4860</v>
      </c>
      <c r="Q2106" t="s">
        <v>57</v>
      </c>
      <c r="R2106">
        <v>2</v>
      </c>
      <c r="S2106" t="s">
        <v>58</v>
      </c>
      <c r="T2106" t="s">
        <v>86</v>
      </c>
      <c r="U2106" t="str">
        <f>TRIM(CLEAN(tbl_Operations[[#This Row],[Location]]))</f>
        <v>Chennai</v>
      </c>
      <c r="V2106" t="str">
        <f>TRIM(CLEAN(tbl_Operations[[#This Row],[Channel]]))</f>
        <v>Teams</v>
      </c>
      <c r="W2106" t="str">
        <f t="shared" si="160"/>
        <v>Employee Query</v>
      </c>
      <c r="X2106" t="str">
        <f t="shared" si="161"/>
        <v>Sales</v>
      </c>
      <c r="Y2106" t="str">
        <f t="shared" si="162"/>
        <v>Within SLA</v>
      </c>
      <c r="Z2106" t="str">
        <f t="shared" si="163"/>
        <v>Normal</v>
      </c>
      <c r="AA2106" t="str" cm="1">
        <f t="array" ref="AA2106">_xlfn.IFS(
J2106&lt;=K2106*0.5,"Excellent",
J2106&lt;=K2106,"Good",
J2106&lt;=K2106*1.5,"At Risk",
TRUE,"Critical"
)</f>
        <v>Excellent</v>
      </c>
      <c r="AB2106" t="str">
        <f t="shared" si="164"/>
        <v>Reworked</v>
      </c>
    </row>
    <row r="2107" spans="1:28" x14ac:dyDescent="0.3">
      <c r="A2107" t="s">
        <v>2189</v>
      </c>
      <c r="B2107" s="1">
        <v>45804</v>
      </c>
      <c r="C2107" t="s">
        <v>77</v>
      </c>
      <c r="D2107" t="s">
        <v>73</v>
      </c>
      <c r="E2107" t="s">
        <v>48</v>
      </c>
      <c r="F2107" t="s">
        <v>49</v>
      </c>
      <c r="G2107" t="s">
        <v>42</v>
      </c>
      <c r="H2107" t="s">
        <v>26</v>
      </c>
      <c r="I2107" t="s">
        <v>27</v>
      </c>
      <c r="J2107">
        <v>11</v>
      </c>
      <c r="K2107">
        <v>48</v>
      </c>
      <c r="L2107" t="s">
        <v>28</v>
      </c>
      <c r="M2107">
        <v>0</v>
      </c>
      <c r="N2107">
        <v>4.5</v>
      </c>
      <c r="O2107">
        <v>350</v>
      </c>
      <c r="P2107">
        <v>3850</v>
      </c>
      <c r="Q2107" t="s">
        <v>44</v>
      </c>
      <c r="R2107">
        <v>5</v>
      </c>
      <c r="S2107" t="s">
        <v>30</v>
      </c>
      <c r="T2107" t="s">
        <v>38</v>
      </c>
      <c r="U2107" t="str">
        <f>TRIM(CLEAN(tbl_Operations[[#This Row],[Location]]))</f>
        <v>Chennai</v>
      </c>
      <c r="V2107" t="str">
        <f>TRIM(CLEAN(tbl_Operations[[#This Row],[Channel]]))</f>
        <v>Portal</v>
      </c>
      <c r="W2107" t="str">
        <f t="shared" si="160"/>
        <v>Compliance Request</v>
      </c>
      <c r="X2107" t="str">
        <f t="shared" si="161"/>
        <v>Finance</v>
      </c>
      <c r="Y2107" t="str">
        <f t="shared" si="162"/>
        <v>Within SLA</v>
      </c>
      <c r="Z2107" t="str">
        <f t="shared" si="163"/>
        <v>Normal</v>
      </c>
      <c r="AA2107" t="str" cm="1">
        <f t="array" ref="AA2107">_xlfn.IFS(
J2107&lt;=K2107*0.5,"Excellent",
J2107&lt;=K2107,"Good",
J2107&lt;=K2107*1.5,"At Risk",
TRUE,"Critical"
)</f>
        <v>Excellent</v>
      </c>
      <c r="AB2107" t="str">
        <f t="shared" si="164"/>
        <v>No Rework</v>
      </c>
    </row>
    <row r="2108" spans="1:28" x14ac:dyDescent="0.3">
      <c r="A2108" t="s">
        <v>2190</v>
      </c>
      <c r="B2108" s="1">
        <v>45662</v>
      </c>
      <c r="C2108" t="s">
        <v>21</v>
      </c>
      <c r="D2108" t="s">
        <v>60</v>
      </c>
      <c r="E2108" t="s">
        <v>74</v>
      </c>
      <c r="F2108" t="s">
        <v>24</v>
      </c>
      <c r="G2108" t="s">
        <v>25</v>
      </c>
      <c r="H2108" t="s">
        <v>75</v>
      </c>
      <c r="I2108" t="s">
        <v>27</v>
      </c>
      <c r="J2108">
        <v>7.6</v>
      </c>
      <c r="K2108">
        <v>24</v>
      </c>
      <c r="L2108" t="s">
        <v>28</v>
      </c>
      <c r="M2108">
        <v>1</v>
      </c>
      <c r="N2108">
        <v>4.5</v>
      </c>
      <c r="O2108">
        <v>450</v>
      </c>
      <c r="P2108">
        <v>3420</v>
      </c>
      <c r="Q2108" t="s">
        <v>64</v>
      </c>
      <c r="R2108">
        <v>1</v>
      </c>
      <c r="S2108" t="s">
        <v>58</v>
      </c>
      <c r="T2108" t="s">
        <v>102</v>
      </c>
      <c r="U2108" t="str">
        <f>TRIM(CLEAN(tbl_Operations[[#This Row],[Location]]))</f>
        <v>Pune</v>
      </c>
      <c r="V2108" t="str">
        <f>TRIM(CLEAN(tbl_Operations[[#This Row],[Channel]]))</f>
        <v>Email</v>
      </c>
      <c r="W2108" t="str">
        <f t="shared" si="160"/>
        <v>System Issue</v>
      </c>
      <c r="X2108" t="str">
        <f t="shared" si="161"/>
        <v>Customer Support</v>
      </c>
      <c r="Y2108" t="str">
        <f t="shared" si="162"/>
        <v>Within SLA</v>
      </c>
      <c r="Z2108" t="str">
        <f t="shared" si="163"/>
        <v>Normal</v>
      </c>
      <c r="AA2108" t="str" cm="1">
        <f t="array" ref="AA2108">_xlfn.IFS(
J2108&lt;=K2108*0.5,"Excellent",
J2108&lt;=K2108,"Good",
J2108&lt;=K2108*1.5,"At Risk",
TRUE,"Critical"
)</f>
        <v>Excellent</v>
      </c>
      <c r="AB2108" t="str">
        <f t="shared" si="164"/>
        <v>Reworked</v>
      </c>
    </row>
    <row r="2109" spans="1:28" x14ac:dyDescent="0.3">
      <c r="A2109" t="s">
        <v>2191</v>
      </c>
      <c r="B2109" s="1">
        <v>45799</v>
      </c>
      <c r="C2109" t="s">
        <v>95</v>
      </c>
      <c r="D2109" t="s">
        <v>60</v>
      </c>
      <c r="E2109" t="s">
        <v>35</v>
      </c>
      <c r="F2109" t="s">
        <v>24</v>
      </c>
      <c r="G2109" t="s">
        <v>42</v>
      </c>
      <c r="H2109" t="s">
        <v>50</v>
      </c>
      <c r="I2109" t="s">
        <v>27</v>
      </c>
      <c r="J2109">
        <v>17</v>
      </c>
      <c r="K2109">
        <v>24</v>
      </c>
      <c r="L2109" t="s">
        <v>28</v>
      </c>
      <c r="M2109">
        <v>1</v>
      </c>
      <c r="N2109">
        <v>4.7</v>
      </c>
      <c r="O2109">
        <v>350</v>
      </c>
      <c r="P2109">
        <v>5950</v>
      </c>
      <c r="Q2109" t="s">
        <v>44</v>
      </c>
      <c r="R2109">
        <v>5</v>
      </c>
      <c r="S2109" t="s">
        <v>30</v>
      </c>
      <c r="T2109" t="s">
        <v>84</v>
      </c>
      <c r="U2109" t="str">
        <f>TRIM(CLEAN(tbl_Operations[[#This Row],[Location]]))</f>
        <v>Pune</v>
      </c>
      <c r="V2109" t="str">
        <f>TRIM(CLEAN(tbl_Operations[[#This Row],[Channel]]))</f>
        <v>Portal</v>
      </c>
      <c r="W2109" t="str">
        <f t="shared" si="160"/>
        <v>Employee Query</v>
      </c>
      <c r="X2109" t="str">
        <f t="shared" si="161"/>
        <v>Sales</v>
      </c>
      <c r="Y2109" t="str">
        <f t="shared" si="162"/>
        <v>Within SLA</v>
      </c>
      <c r="Z2109" t="str">
        <f t="shared" si="163"/>
        <v>Normal</v>
      </c>
      <c r="AA2109" t="str" cm="1">
        <f t="array" ref="AA2109">_xlfn.IFS(
J2109&lt;=K2109*0.5,"Excellent",
J2109&lt;=K2109,"Good",
J2109&lt;=K2109*1.5,"At Risk",
TRUE,"Critical"
)</f>
        <v>Good</v>
      </c>
      <c r="AB2109" t="str">
        <f t="shared" si="164"/>
        <v>Reworked</v>
      </c>
    </row>
    <row r="2110" spans="1:28" x14ac:dyDescent="0.3">
      <c r="A2110" t="s">
        <v>2192</v>
      </c>
      <c r="B2110" s="1">
        <v>46000</v>
      </c>
      <c r="C2110" t="s">
        <v>91</v>
      </c>
      <c r="D2110" t="s">
        <v>60</v>
      </c>
      <c r="E2110" t="s">
        <v>74</v>
      </c>
      <c r="F2110" t="s">
        <v>49</v>
      </c>
      <c r="G2110" t="s">
        <v>42</v>
      </c>
      <c r="H2110" t="s">
        <v>50</v>
      </c>
      <c r="I2110" t="s">
        <v>101</v>
      </c>
      <c r="J2110">
        <v>22.5</v>
      </c>
      <c r="K2110">
        <v>48</v>
      </c>
      <c r="L2110" t="s">
        <v>28</v>
      </c>
      <c r="M2110">
        <v>1</v>
      </c>
      <c r="N2110">
        <v>4.3</v>
      </c>
      <c r="O2110">
        <v>320</v>
      </c>
      <c r="P2110">
        <v>7200</v>
      </c>
      <c r="Q2110" t="s">
        <v>71</v>
      </c>
      <c r="R2110">
        <v>12</v>
      </c>
      <c r="S2110" t="s">
        <v>52</v>
      </c>
      <c r="T2110" t="s">
        <v>38</v>
      </c>
      <c r="U2110" t="str">
        <f>TRIM(CLEAN(tbl_Operations[[#This Row],[Location]]))</f>
        <v>Pune</v>
      </c>
      <c r="V2110" t="str">
        <f>TRIM(CLEAN(tbl_Operations[[#This Row],[Channel]]))</f>
        <v>Portal</v>
      </c>
      <c r="W2110" t="str">
        <f t="shared" si="160"/>
        <v>System Issue</v>
      </c>
      <c r="X2110" t="str">
        <f t="shared" si="161"/>
        <v>Operations</v>
      </c>
      <c r="Y2110" t="str">
        <f t="shared" si="162"/>
        <v>Within SLA</v>
      </c>
      <c r="Z2110" t="str">
        <f t="shared" si="163"/>
        <v>Normal</v>
      </c>
      <c r="AA2110" t="str" cm="1">
        <f t="array" ref="AA2110">_xlfn.IFS(
J2110&lt;=K2110*0.5,"Excellent",
J2110&lt;=K2110,"Good",
J2110&lt;=K2110*1.5,"At Risk",
TRUE,"Critical"
)</f>
        <v>Excellent</v>
      </c>
      <c r="AB2110" t="str">
        <f t="shared" si="164"/>
        <v>Reworked</v>
      </c>
    </row>
    <row r="2111" spans="1:28" x14ac:dyDescent="0.3">
      <c r="A2111" t="s">
        <v>2193</v>
      </c>
      <c r="B2111" s="1">
        <v>45934</v>
      </c>
      <c r="C2111" t="s">
        <v>91</v>
      </c>
      <c r="D2111" t="s">
        <v>55</v>
      </c>
      <c r="E2111" t="s">
        <v>70</v>
      </c>
      <c r="F2111" t="s">
        <v>49</v>
      </c>
      <c r="G2111" t="s">
        <v>25</v>
      </c>
      <c r="H2111" t="s">
        <v>43</v>
      </c>
      <c r="I2111" t="s">
        <v>101</v>
      </c>
      <c r="J2111">
        <v>8.3000000000000007</v>
      </c>
      <c r="K2111">
        <v>48</v>
      </c>
      <c r="L2111" t="s">
        <v>28</v>
      </c>
      <c r="M2111">
        <v>1</v>
      </c>
      <c r="N2111">
        <v>5</v>
      </c>
      <c r="O2111">
        <v>450</v>
      </c>
      <c r="P2111">
        <v>3735</v>
      </c>
      <c r="Q2111" t="s">
        <v>51</v>
      </c>
      <c r="R2111">
        <v>10</v>
      </c>
      <c r="S2111" t="s">
        <v>52</v>
      </c>
      <c r="T2111" t="s">
        <v>68</v>
      </c>
      <c r="U2111" t="str">
        <f>TRIM(CLEAN(tbl_Operations[[#This Row],[Location]]))</f>
        <v>Hyderabad</v>
      </c>
      <c r="V2111" t="str">
        <f>TRIM(CLEAN(tbl_Operations[[#This Row],[Channel]]))</f>
        <v>Email</v>
      </c>
      <c r="W2111" t="str">
        <f t="shared" si="160"/>
        <v>Data Correction</v>
      </c>
      <c r="X2111" t="str">
        <f t="shared" si="161"/>
        <v>Operations</v>
      </c>
      <c r="Y2111" t="str">
        <f t="shared" si="162"/>
        <v>Within SLA</v>
      </c>
      <c r="Z2111" t="str">
        <f t="shared" si="163"/>
        <v>Normal</v>
      </c>
      <c r="AA2111" t="str" cm="1">
        <f t="array" ref="AA2111">_xlfn.IFS(
J2111&lt;=K2111*0.5,"Excellent",
J2111&lt;=K2111,"Good",
J2111&lt;=K2111*1.5,"At Risk",
TRUE,"Critical"
)</f>
        <v>Excellent</v>
      </c>
      <c r="AB2111" t="str">
        <f t="shared" si="164"/>
        <v>Reworked</v>
      </c>
    </row>
    <row r="2112" spans="1:28" x14ac:dyDescent="0.3">
      <c r="A2112" t="s">
        <v>2194</v>
      </c>
      <c r="B2112" s="1">
        <v>45787</v>
      </c>
      <c r="C2112" t="s">
        <v>33</v>
      </c>
      <c r="D2112" t="s">
        <v>22</v>
      </c>
      <c r="E2112" t="s">
        <v>35</v>
      </c>
      <c r="F2112" t="s">
        <v>49</v>
      </c>
      <c r="G2112" t="s">
        <v>25</v>
      </c>
      <c r="H2112" t="s">
        <v>43</v>
      </c>
      <c r="I2112" t="s">
        <v>27</v>
      </c>
      <c r="J2112">
        <v>4.9000000000000004</v>
      </c>
      <c r="K2112">
        <v>48</v>
      </c>
      <c r="L2112" t="s">
        <v>28</v>
      </c>
      <c r="M2112">
        <v>0</v>
      </c>
      <c r="N2112">
        <v>4.3</v>
      </c>
      <c r="O2112">
        <v>280</v>
      </c>
      <c r="P2112">
        <v>1372</v>
      </c>
      <c r="Q2112" t="s">
        <v>44</v>
      </c>
      <c r="R2112">
        <v>5</v>
      </c>
      <c r="S2112" t="s">
        <v>30</v>
      </c>
      <c r="T2112" t="s">
        <v>68</v>
      </c>
      <c r="U2112" t="str">
        <f>TRIM(CLEAN(tbl_Operations[[#This Row],[Location]]))</f>
        <v>Noida</v>
      </c>
      <c r="V2112" t="str">
        <f>TRIM(CLEAN(tbl_Operations[[#This Row],[Channel]]))</f>
        <v>Email</v>
      </c>
      <c r="W2112" t="str">
        <f t="shared" si="160"/>
        <v>Employee Query</v>
      </c>
      <c r="X2112" t="str">
        <f t="shared" si="161"/>
        <v>It</v>
      </c>
      <c r="Y2112" t="str">
        <f t="shared" si="162"/>
        <v>Within SLA</v>
      </c>
      <c r="Z2112" t="str">
        <f t="shared" si="163"/>
        <v>Normal</v>
      </c>
      <c r="AA2112" t="str" cm="1">
        <f t="array" ref="AA2112">_xlfn.IFS(
J2112&lt;=K2112*0.5,"Excellent",
J2112&lt;=K2112,"Good",
J2112&lt;=K2112*1.5,"At Risk",
TRUE,"Critical"
)</f>
        <v>Excellent</v>
      </c>
      <c r="AB2112" t="str">
        <f t="shared" si="164"/>
        <v>No Rework</v>
      </c>
    </row>
    <row r="2113" spans="1:28" x14ac:dyDescent="0.3">
      <c r="A2113" t="s">
        <v>2195</v>
      </c>
      <c r="B2113" s="1">
        <v>46007</v>
      </c>
      <c r="C2113" t="s">
        <v>91</v>
      </c>
      <c r="D2113" t="s">
        <v>55</v>
      </c>
      <c r="E2113" t="s">
        <v>23</v>
      </c>
      <c r="F2113" t="s">
        <v>24</v>
      </c>
      <c r="G2113" t="s">
        <v>62</v>
      </c>
      <c r="H2113" t="s">
        <v>75</v>
      </c>
      <c r="I2113" t="s">
        <v>27</v>
      </c>
      <c r="J2113">
        <v>5.4</v>
      </c>
      <c r="K2113">
        <v>24</v>
      </c>
      <c r="L2113" t="s">
        <v>28</v>
      </c>
      <c r="M2113">
        <v>0</v>
      </c>
      <c r="N2113">
        <v>4.7</v>
      </c>
      <c r="O2113">
        <v>280</v>
      </c>
      <c r="P2113">
        <v>1512</v>
      </c>
      <c r="Q2113" t="s">
        <v>71</v>
      </c>
      <c r="R2113">
        <v>12</v>
      </c>
      <c r="S2113" t="s">
        <v>52</v>
      </c>
      <c r="T2113" t="s">
        <v>38</v>
      </c>
      <c r="U2113" t="str">
        <f>TRIM(CLEAN(tbl_Operations[[#This Row],[Location]]))</f>
        <v>Hyderabad</v>
      </c>
      <c r="V2113" t="str">
        <f>TRIM(CLEAN(tbl_Operations[[#This Row],[Channel]]))</f>
        <v>Teams</v>
      </c>
      <c r="W2113" t="str">
        <f t="shared" si="160"/>
        <v>Invoice Query</v>
      </c>
      <c r="X2113" t="str">
        <f t="shared" si="161"/>
        <v>Operations</v>
      </c>
      <c r="Y2113" t="str">
        <f t="shared" si="162"/>
        <v>Within SLA</v>
      </c>
      <c r="Z2113" t="str">
        <f t="shared" si="163"/>
        <v>Normal</v>
      </c>
      <c r="AA2113" t="str" cm="1">
        <f t="array" ref="AA2113">_xlfn.IFS(
J2113&lt;=K2113*0.5,"Excellent",
J2113&lt;=K2113,"Good",
J2113&lt;=K2113*1.5,"At Risk",
TRUE,"Critical"
)</f>
        <v>Excellent</v>
      </c>
      <c r="AB2113" t="str">
        <f t="shared" si="164"/>
        <v>No Rework</v>
      </c>
    </row>
    <row r="2114" spans="1:28" x14ac:dyDescent="0.3">
      <c r="A2114" t="s">
        <v>2196</v>
      </c>
      <c r="B2114" s="1">
        <v>45690</v>
      </c>
      <c r="C2114" t="s">
        <v>77</v>
      </c>
      <c r="D2114" t="s">
        <v>22</v>
      </c>
      <c r="E2114" t="s">
        <v>74</v>
      </c>
      <c r="F2114" t="s">
        <v>24</v>
      </c>
      <c r="G2114" t="s">
        <v>25</v>
      </c>
      <c r="H2114" t="s">
        <v>50</v>
      </c>
      <c r="I2114" t="s">
        <v>27</v>
      </c>
      <c r="J2114">
        <v>29.5</v>
      </c>
      <c r="K2114">
        <v>24</v>
      </c>
      <c r="L2114" t="s">
        <v>63</v>
      </c>
      <c r="M2114">
        <v>1</v>
      </c>
      <c r="N2114">
        <v>4.2</v>
      </c>
      <c r="O2114">
        <v>450</v>
      </c>
      <c r="P2114">
        <v>13275</v>
      </c>
      <c r="Q2114" t="s">
        <v>57</v>
      </c>
      <c r="R2114">
        <v>2</v>
      </c>
      <c r="S2114" t="s">
        <v>58</v>
      </c>
      <c r="T2114" t="s">
        <v>102</v>
      </c>
      <c r="U2114" t="str">
        <f>TRIM(CLEAN(tbl_Operations[[#This Row],[Location]]))</f>
        <v>Noida</v>
      </c>
      <c r="V2114" t="str">
        <f>TRIM(CLEAN(tbl_Operations[[#This Row],[Channel]]))</f>
        <v>Email</v>
      </c>
      <c r="W2114" t="str">
        <f t="shared" ref="W2114:W2177" si="165">TRIM(CLEAN(E2114))</f>
        <v>System Issue</v>
      </c>
      <c r="X2114" t="str">
        <f t="shared" ref="X2114:X2177" si="166">PROPER(TRIM(CLEAN(C2114)))</f>
        <v>Finance</v>
      </c>
      <c r="Y2114" t="str">
        <f t="shared" ref="Y2114:Y2177" si="167">IF(J2114&lt;=K2114,"Within SLA","SLA Breach")</f>
        <v>SLA Breach</v>
      </c>
      <c r="Z2114" t="str">
        <f t="shared" ref="Z2114:Z2177" si="168">IF(AND(F2114="Critical",Y2113="SLA Breach"),"Critical Risk","Normal")</f>
        <v>Normal</v>
      </c>
      <c r="AA2114" t="str" cm="1">
        <f t="array" ref="AA2114">_xlfn.IFS(
J2114&lt;=K2114*0.5,"Excellent",
J2114&lt;=K2114,"Good",
J2114&lt;=K2114*1.5,"At Risk",
TRUE,"Critical"
)</f>
        <v>At Risk</v>
      </c>
      <c r="AB2114" t="str">
        <f t="shared" ref="AB2114:AB2177" si="169">IF(M2114&gt;0,"Reworked","No Rework")</f>
        <v>Reworked</v>
      </c>
    </row>
    <row r="2115" spans="1:28" x14ac:dyDescent="0.3">
      <c r="A2115" t="s">
        <v>2197</v>
      </c>
      <c r="B2115" s="1">
        <v>45661</v>
      </c>
      <c r="C2115" t="s">
        <v>33</v>
      </c>
      <c r="D2115" t="s">
        <v>73</v>
      </c>
      <c r="E2115" t="s">
        <v>74</v>
      </c>
      <c r="F2115" t="s">
        <v>24</v>
      </c>
      <c r="G2115" t="s">
        <v>25</v>
      </c>
      <c r="H2115" t="s">
        <v>26</v>
      </c>
      <c r="I2115" t="s">
        <v>27</v>
      </c>
      <c r="J2115">
        <v>2.8</v>
      </c>
      <c r="K2115">
        <v>24</v>
      </c>
      <c r="L2115" t="s">
        <v>28</v>
      </c>
      <c r="M2115">
        <v>1</v>
      </c>
      <c r="N2115">
        <v>4.3</v>
      </c>
      <c r="O2115">
        <v>280</v>
      </c>
      <c r="P2115">
        <v>784</v>
      </c>
      <c r="Q2115" t="s">
        <v>64</v>
      </c>
      <c r="R2115">
        <v>1</v>
      </c>
      <c r="S2115" t="s">
        <v>58</v>
      </c>
      <c r="T2115" t="s">
        <v>68</v>
      </c>
      <c r="U2115" t="str">
        <f>TRIM(CLEAN(tbl_Operations[[#This Row],[Location]]))</f>
        <v>Chennai</v>
      </c>
      <c r="V2115" t="str">
        <f>TRIM(CLEAN(tbl_Operations[[#This Row],[Channel]]))</f>
        <v>Email</v>
      </c>
      <c r="W2115" t="str">
        <f t="shared" si="165"/>
        <v>System Issue</v>
      </c>
      <c r="X2115" t="str">
        <f t="shared" si="166"/>
        <v>It</v>
      </c>
      <c r="Y2115" t="str">
        <f t="shared" si="167"/>
        <v>Within SLA</v>
      </c>
      <c r="Z2115" t="str">
        <f t="shared" si="168"/>
        <v>Normal</v>
      </c>
      <c r="AA2115" t="str" cm="1">
        <f t="array" ref="AA2115">_xlfn.IFS(
J2115&lt;=K2115*0.5,"Excellent",
J2115&lt;=K2115,"Good",
J2115&lt;=K2115*1.5,"At Risk",
TRUE,"Critical"
)</f>
        <v>Excellent</v>
      </c>
      <c r="AB2115" t="str">
        <f t="shared" si="169"/>
        <v>Reworked</v>
      </c>
    </row>
    <row r="2116" spans="1:28" x14ac:dyDescent="0.3">
      <c r="A2116" t="s">
        <v>2198</v>
      </c>
      <c r="B2116" s="1">
        <v>45917</v>
      </c>
      <c r="C2116" t="s">
        <v>54</v>
      </c>
      <c r="D2116" t="s">
        <v>47</v>
      </c>
      <c r="E2116" t="s">
        <v>92</v>
      </c>
      <c r="F2116" t="s">
        <v>24</v>
      </c>
      <c r="G2116" t="s">
        <v>25</v>
      </c>
      <c r="H2116" t="s">
        <v>75</v>
      </c>
      <c r="I2116" t="s">
        <v>27</v>
      </c>
      <c r="J2116">
        <v>11.7</v>
      </c>
      <c r="K2116">
        <v>24</v>
      </c>
      <c r="L2116" t="s">
        <v>28</v>
      </c>
      <c r="M2116">
        <v>0</v>
      </c>
      <c r="N2116">
        <v>4.4000000000000004</v>
      </c>
      <c r="O2116">
        <v>400</v>
      </c>
      <c r="P2116">
        <v>4680</v>
      </c>
      <c r="Q2116" t="s">
        <v>83</v>
      </c>
      <c r="R2116">
        <v>9</v>
      </c>
      <c r="S2116" t="s">
        <v>37</v>
      </c>
      <c r="T2116" t="s">
        <v>86</v>
      </c>
      <c r="U2116" t="str">
        <f>TRIM(CLEAN(tbl_Operations[[#This Row],[Location]]))</f>
        <v>Gurugram</v>
      </c>
      <c r="V2116" t="str">
        <f>TRIM(CLEAN(tbl_Operations[[#This Row],[Channel]]))</f>
        <v>Email</v>
      </c>
      <c r="W2116" t="str">
        <f t="shared" si="165"/>
        <v>Report Request</v>
      </c>
      <c r="X2116" t="str">
        <f t="shared" si="166"/>
        <v>Hr</v>
      </c>
      <c r="Y2116" t="str">
        <f t="shared" si="167"/>
        <v>Within SLA</v>
      </c>
      <c r="Z2116" t="str">
        <f t="shared" si="168"/>
        <v>Normal</v>
      </c>
      <c r="AA2116" t="str" cm="1">
        <f t="array" ref="AA2116">_xlfn.IFS(
J2116&lt;=K2116*0.5,"Excellent",
J2116&lt;=K2116,"Good",
J2116&lt;=K2116*1.5,"At Risk",
TRUE,"Critical"
)</f>
        <v>Excellent</v>
      </c>
      <c r="AB2116" t="str">
        <f t="shared" si="169"/>
        <v>No Rework</v>
      </c>
    </row>
    <row r="2117" spans="1:28" x14ac:dyDescent="0.3">
      <c r="A2117" t="s">
        <v>2199</v>
      </c>
      <c r="B2117" s="1">
        <v>45839</v>
      </c>
      <c r="C2117" t="s">
        <v>54</v>
      </c>
      <c r="D2117" t="s">
        <v>41</v>
      </c>
      <c r="E2117" t="s">
        <v>56</v>
      </c>
      <c r="F2117" t="s">
        <v>24</v>
      </c>
      <c r="G2117" t="s">
        <v>81</v>
      </c>
      <c r="H2117" t="s">
        <v>26</v>
      </c>
      <c r="I2117" t="s">
        <v>27</v>
      </c>
      <c r="J2117">
        <v>4.2</v>
      </c>
      <c r="K2117">
        <v>24</v>
      </c>
      <c r="L2117" t="s">
        <v>28</v>
      </c>
      <c r="M2117">
        <v>1</v>
      </c>
      <c r="N2117">
        <v>4.8</v>
      </c>
      <c r="O2117">
        <v>350</v>
      </c>
      <c r="P2117">
        <v>1470</v>
      </c>
      <c r="Q2117" t="s">
        <v>114</v>
      </c>
      <c r="R2117">
        <v>7</v>
      </c>
      <c r="S2117" t="s">
        <v>37</v>
      </c>
      <c r="T2117" t="s">
        <v>38</v>
      </c>
      <c r="U2117" t="str">
        <f>TRIM(CLEAN(tbl_Operations[[#This Row],[Location]]))</f>
        <v>Bengaluru</v>
      </c>
      <c r="V2117" t="str">
        <f>TRIM(CLEAN(tbl_Operations[[#This Row],[Channel]]))</f>
        <v>Phone</v>
      </c>
      <c r="W2117" t="str">
        <f t="shared" si="165"/>
        <v>Vendor Query</v>
      </c>
      <c r="X2117" t="str">
        <f t="shared" si="166"/>
        <v>Hr</v>
      </c>
      <c r="Y2117" t="str">
        <f t="shared" si="167"/>
        <v>Within SLA</v>
      </c>
      <c r="Z2117" t="str">
        <f t="shared" si="168"/>
        <v>Normal</v>
      </c>
      <c r="AA2117" t="str" cm="1">
        <f t="array" ref="AA2117">_xlfn.IFS(
J2117&lt;=K2117*0.5,"Excellent",
J2117&lt;=K2117,"Good",
J2117&lt;=K2117*1.5,"At Risk",
TRUE,"Critical"
)</f>
        <v>Excellent</v>
      </c>
      <c r="AB2117" t="str">
        <f t="shared" si="169"/>
        <v>Reworked</v>
      </c>
    </row>
    <row r="2118" spans="1:28" x14ac:dyDescent="0.3">
      <c r="A2118" t="s">
        <v>2200</v>
      </c>
      <c r="B2118" s="1">
        <v>45741</v>
      </c>
      <c r="C2118" t="s">
        <v>91</v>
      </c>
      <c r="D2118" t="s">
        <v>60</v>
      </c>
      <c r="E2118" t="s">
        <v>35</v>
      </c>
      <c r="F2118" t="s">
        <v>61</v>
      </c>
      <c r="G2118" t="s">
        <v>42</v>
      </c>
      <c r="H2118" t="s">
        <v>66</v>
      </c>
      <c r="I2118" t="s">
        <v>27</v>
      </c>
      <c r="J2118">
        <v>5.3</v>
      </c>
      <c r="K2118">
        <v>12</v>
      </c>
      <c r="L2118" t="s">
        <v>28</v>
      </c>
      <c r="M2118">
        <v>0</v>
      </c>
      <c r="N2118">
        <v>5</v>
      </c>
      <c r="O2118">
        <v>280</v>
      </c>
      <c r="P2118">
        <v>1484</v>
      </c>
      <c r="Q2118" t="s">
        <v>79</v>
      </c>
      <c r="R2118">
        <v>3</v>
      </c>
      <c r="S2118" t="s">
        <v>58</v>
      </c>
      <c r="T2118" t="s">
        <v>38</v>
      </c>
      <c r="U2118" t="str">
        <f>TRIM(CLEAN(tbl_Operations[[#This Row],[Location]]))</f>
        <v>Pune</v>
      </c>
      <c r="V2118" t="str">
        <f>TRIM(CLEAN(tbl_Operations[[#This Row],[Channel]]))</f>
        <v>Portal</v>
      </c>
      <c r="W2118" t="str">
        <f t="shared" si="165"/>
        <v>Employee Query</v>
      </c>
      <c r="X2118" t="str">
        <f t="shared" si="166"/>
        <v>Operations</v>
      </c>
      <c r="Y2118" t="str">
        <f t="shared" si="167"/>
        <v>Within SLA</v>
      </c>
      <c r="Z2118" t="str">
        <f t="shared" si="168"/>
        <v>Normal</v>
      </c>
      <c r="AA2118" t="str" cm="1">
        <f t="array" ref="AA2118">_xlfn.IFS(
J2118&lt;=K2118*0.5,"Excellent",
J2118&lt;=K2118,"Good",
J2118&lt;=K2118*1.5,"At Risk",
TRUE,"Critical"
)</f>
        <v>Excellent</v>
      </c>
      <c r="AB2118" t="str">
        <f t="shared" si="169"/>
        <v>No Rework</v>
      </c>
    </row>
    <row r="2119" spans="1:28" x14ac:dyDescent="0.3">
      <c r="A2119" t="s">
        <v>2201</v>
      </c>
      <c r="B2119" s="1">
        <v>46009</v>
      </c>
      <c r="C2119" t="s">
        <v>95</v>
      </c>
      <c r="D2119" t="s">
        <v>47</v>
      </c>
      <c r="E2119" t="s">
        <v>48</v>
      </c>
      <c r="F2119" t="s">
        <v>49</v>
      </c>
      <c r="G2119" t="s">
        <v>42</v>
      </c>
      <c r="H2119" t="s">
        <v>66</v>
      </c>
      <c r="I2119" t="s">
        <v>88</v>
      </c>
      <c r="J2119">
        <v>4.8</v>
      </c>
      <c r="K2119">
        <v>48</v>
      </c>
      <c r="L2119" t="s">
        <v>28</v>
      </c>
      <c r="M2119">
        <v>2</v>
      </c>
      <c r="N2119">
        <v>4.8</v>
      </c>
      <c r="O2119">
        <v>280</v>
      </c>
      <c r="P2119">
        <v>1344</v>
      </c>
      <c r="Q2119" t="s">
        <v>71</v>
      </c>
      <c r="R2119">
        <v>12</v>
      </c>
      <c r="S2119" t="s">
        <v>52</v>
      </c>
      <c r="T2119" t="s">
        <v>84</v>
      </c>
      <c r="U2119" t="str">
        <f>TRIM(CLEAN(tbl_Operations[[#This Row],[Location]]))</f>
        <v>Gurugram</v>
      </c>
      <c r="V2119" t="str">
        <f>TRIM(CLEAN(tbl_Operations[[#This Row],[Channel]]))</f>
        <v>Portal</v>
      </c>
      <c r="W2119" t="str">
        <f t="shared" si="165"/>
        <v>Compliance Request</v>
      </c>
      <c r="X2119" t="str">
        <f t="shared" si="166"/>
        <v>Sales</v>
      </c>
      <c r="Y2119" t="str">
        <f t="shared" si="167"/>
        <v>Within SLA</v>
      </c>
      <c r="Z2119" t="str">
        <f t="shared" si="168"/>
        <v>Normal</v>
      </c>
      <c r="AA2119" t="str" cm="1">
        <f t="array" ref="AA2119">_xlfn.IFS(
J2119&lt;=K2119*0.5,"Excellent",
J2119&lt;=K2119,"Good",
J2119&lt;=K2119*1.5,"At Risk",
TRUE,"Critical"
)</f>
        <v>Excellent</v>
      </c>
      <c r="AB2119" t="str">
        <f t="shared" si="169"/>
        <v>Reworked</v>
      </c>
    </row>
    <row r="2120" spans="1:28" x14ac:dyDescent="0.3">
      <c r="A2120" t="s">
        <v>2202</v>
      </c>
      <c r="B2120" s="1">
        <v>45692</v>
      </c>
      <c r="C2120" t="s">
        <v>77</v>
      </c>
      <c r="D2120" t="s">
        <v>41</v>
      </c>
      <c r="E2120" t="s">
        <v>56</v>
      </c>
      <c r="F2120" t="s">
        <v>24</v>
      </c>
      <c r="G2120" t="s">
        <v>25</v>
      </c>
      <c r="H2120" t="s">
        <v>66</v>
      </c>
      <c r="I2120" t="s">
        <v>27</v>
      </c>
      <c r="J2120">
        <v>23.3</v>
      </c>
      <c r="K2120">
        <v>24</v>
      </c>
      <c r="L2120" t="s">
        <v>28</v>
      </c>
      <c r="M2120">
        <v>3</v>
      </c>
      <c r="N2120">
        <v>3.4</v>
      </c>
      <c r="O2120">
        <v>280</v>
      </c>
      <c r="P2120">
        <v>6524</v>
      </c>
      <c r="Q2120" t="s">
        <v>57</v>
      </c>
      <c r="R2120">
        <v>2</v>
      </c>
      <c r="S2120" t="s">
        <v>58</v>
      </c>
      <c r="T2120" t="s">
        <v>38</v>
      </c>
      <c r="U2120" t="str">
        <f>TRIM(CLEAN(tbl_Operations[[#This Row],[Location]]))</f>
        <v>Bengaluru</v>
      </c>
      <c r="V2120" t="str">
        <f>TRIM(CLEAN(tbl_Operations[[#This Row],[Channel]]))</f>
        <v>Email</v>
      </c>
      <c r="W2120" t="str">
        <f t="shared" si="165"/>
        <v>Vendor Query</v>
      </c>
      <c r="X2120" t="str">
        <f t="shared" si="166"/>
        <v>Finance</v>
      </c>
      <c r="Y2120" t="str">
        <f t="shared" si="167"/>
        <v>Within SLA</v>
      </c>
      <c r="Z2120" t="str">
        <f t="shared" si="168"/>
        <v>Normal</v>
      </c>
      <c r="AA2120" t="str" cm="1">
        <f t="array" ref="AA2120">_xlfn.IFS(
J2120&lt;=K2120*0.5,"Excellent",
J2120&lt;=K2120,"Good",
J2120&lt;=K2120*1.5,"At Risk",
TRUE,"Critical"
)</f>
        <v>Good</v>
      </c>
      <c r="AB2120" t="str">
        <f t="shared" si="169"/>
        <v>Reworked</v>
      </c>
    </row>
    <row r="2121" spans="1:28" x14ac:dyDescent="0.3">
      <c r="A2121" t="s">
        <v>2203</v>
      </c>
      <c r="B2121" s="1">
        <v>45814</v>
      </c>
      <c r="C2121" t="s">
        <v>77</v>
      </c>
      <c r="D2121" t="s">
        <v>60</v>
      </c>
      <c r="E2121" t="s">
        <v>35</v>
      </c>
      <c r="F2121" t="s">
        <v>61</v>
      </c>
      <c r="G2121" t="s">
        <v>42</v>
      </c>
      <c r="H2121" t="s">
        <v>43</v>
      </c>
      <c r="I2121" t="s">
        <v>27</v>
      </c>
      <c r="J2121">
        <v>10.9</v>
      </c>
      <c r="K2121">
        <v>12</v>
      </c>
      <c r="L2121" t="s">
        <v>28</v>
      </c>
      <c r="M2121">
        <v>2</v>
      </c>
      <c r="N2121">
        <v>4.2</v>
      </c>
      <c r="O2121">
        <v>400</v>
      </c>
      <c r="P2121">
        <v>4360</v>
      </c>
      <c r="Q2121" t="s">
        <v>29</v>
      </c>
      <c r="R2121">
        <v>6</v>
      </c>
      <c r="S2121" t="s">
        <v>30</v>
      </c>
      <c r="T2121" t="s">
        <v>45</v>
      </c>
      <c r="U2121" t="str">
        <f>TRIM(CLEAN(tbl_Operations[[#This Row],[Location]]))</f>
        <v>Pune</v>
      </c>
      <c r="V2121" t="str">
        <f>TRIM(CLEAN(tbl_Operations[[#This Row],[Channel]]))</f>
        <v>Portal</v>
      </c>
      <c r="W2121" t="str">
        <f t="shared" si="165"/>
        <v>Employee Query</v>
      </c>
      <c r="X2121" t="str">
        <f t="shared" si="166"/>
        <v>Finance</v>
      </c>
      <c r="Y2121" t="str">
        <f t="shared" si="167"/>
        <v>Within SLA</v>
      </c>
      <c r="Z2121" t="str">
        <f t="shared" si="168"/>
        <v>Normal</v>
      </c>
      <c r="AA2121" t="str" cm="1">
        <f t="array" ref="AA2121">_xlfn.IFS(
J2121&lt;=K2121*0.5,"Excellent",
J2121&lt;=K2121,"Good",
J2121&lt;=K2121*1.5,"At Risk",
TRUE,"Critical"
)</f>
        <v>Good</v>
      </c>
      <c r="AB2121" t="str">
        <f t="shared" si="169"/>
        <v>Reworked</v>
      </c>
    </row>
    <row r="2122" spans="1:28" x14ac:dyDescent="0.3">
      <c r="A2122" t="s">
        <v>2204</v>
      </c>
      <c r="B2122" s="1">
        <v>46019</v>
      </c>
      <c r="C2122" t="s">
        <v>40</v>
      </c>
      <c r="D2122" t="s">
        <v>47</v>
      </c>
      <c r="E2122" t="s">
        <v>92</v>
      </c>
      <c r="F2122" t="s">
        <v>49</v>
      </c>
      <c r="G2122" t="s">
        <v>62</v>
      </c>
      <c r="H2122" t="s">
        <v>66</v>
      </c>
      <c r="I2122" t="s">
        <v>88</v>
      </c>
      <c r="J2122">
        <v>21.8</v>
      </c>
      <c r="K2122">
        <v>48</v>
      </c>
      <c r="L2122" t="s">
        <v>28</v>
      </c>
      <c r="M2122">
        <v>2</v>
      </c>
      <c r="N2122">
        <v>4.3</v>
      </c>
      <c r="O2122">
        <v>450</v>
      </c>
      <c r="P2122">
        <v>9810</v>
      </c>
      <c r="Q2122" t="s">
        <v>71</v>
      </c>
      <c r="R2122">
        <v>12</v>
      </c>
      <c r="S2122" t="s">
        <v>52</v>
      </c>
      <c r="T2122" t="s">
        <v>102</v>
      </c>
      <c r="U2122" t="str">
        <f>TRIM(CLEAN(tbl_Operations[[#This Row],[Location]]))</f>
        <v>Gurugram</v>
      </c>
      <c r="V2122" t="str">
        <f>TRIM(CLEAN(tbl_Operations[[#This Row],[Channel]]))</f>
        <v>Teams</v>
      </c>
      <c r="W2122" t="str">
        <f t="shared" si="165"/>
        <v>Report Request</v>
      </c>
      <c r="X2122" t="str">
        <f t="shared" si="166"/>
        <v>Procurement</v>
      </c>
      <c r="Y2122" t="str">
        <f t="shared" si="167"/>
        <v>Within SLA</v>
      </c>
      <c r="Z2122" t="str">
        <f t="shared" si="168"/>
        <v>Normal</v>
      </c>
      <c r="AA2122" t="str" cm="1">
        <f t="array" ref="AA2122">_xlfn.IFS(
J2122&lt;=K2122*0.5,"Excellent",
J2122&lt;=K2122,"Good",
J2122&lt;=K2122*1.5,"At Risk",
TRUE,"Critical"
)</f>
        <v>Excellent</v>
      </c>
      <c r="AB2122" t="str">
        <f t="shared" si="169"/>
        <v>Reworked</v>
      </c>
    </row>
    <row r="2123" spans="1:28" x14ac:dyDescent="0.3">
      <c r="A2123" t="s">
        <v>2205</v>
      </c>
      <c r="B2123" s="1">
        <v>45834</v>
      </c>
      <c r="C2123" t="s">
        <v>21</v>
      </c>
      <c r="D2123" t="s">
        <v>73</v>
      </c>
      <c r="E2123" t="s">
        <v>23</v>
      </c>
      <c r="F2123" t="s">
        <v>24</v>
      </c>
      <c r="G2123" t="s">
        <v>25</v>
      </c>
      <c r="H2123" t="s">
        <v>26</v>
      </c>
      <c r="I2123" t="s">
        <v>88</v>
      </c>
      <c r="J2123">
        <v>19.600000000000001</v>
      </c>
      <c r="K2123">
        <v>24</v>
      </c>
      <c r="L2123" t="s">
        <v>28</v>
      </c>
      <c r="M2123">
        <v>2</v>
      </c>
      <c r="N2123">
        <v>3.7</v>
      </c>
      <c r="O2123">
        <v>280</v>
      </c>
      <c r="P2123">
        <v>5488</v>
      </c>
      <c r="Q2123" t="s">
        <v>29</v>
      </c>
      <c r="R2123">
        <v>6</v>
      </c>
      <c r="S2123" t="s">
        <v>30</v>
      </c>
      <c r="T2123" t="s">
        <v>84</v>
      </c>
      <c r="U2123" t="str">
        <f>TRIM(CLEAN(tbl_Operations[[#This Row],[Location]]))</f>
        <v>Chennai</v>
      </c>
      <c r="V2123" t="str">
        <f>TRIM(CLEAN(tbl_Operations[[#This Row],[Channel]]))</f>
        <v>Email</v>
      </c>
      <c r="W2123" t="str">
        <f t="shared" si="165"/>
        <v>Invoice Query</v>
      </c>
      <c r="X2123" t="str">
        <f t="shared" si="166"/>
        <v>Customer Support</v>
      </c>
      <c r="Y2123" t="str">
        <f t="shared" si="167"/>
        <v>Within SLA</v>
      </c>
      <c r="Z2123" t="str">
        <f t="shared" si="168"/>
        <v>Normal</v>
      </c>
      <c r="AA2123" t="str" cm="1">
        <f t="array" ref="AA2123">_xlfn.IFS(
J2123&lt;=K2123*0.5,"Excellent",
J2123&lt;=K2123,"Good",
J2123&lt;=K2123*1.5,"At Risk",
TRUE,"Critical"
)</f>
        <v>Good</v>
      </c>
      <c r="AB2123" t="str">
        <f t="shared" si="169"/>
        <v>Reworked</v>
      </c>
    </row>
    <row r="2124" spans="1:28" x14ac:dyDescent="0.3">
      <c r="A2124" t="s">
        <v>2206</v>
      </c>
      <c r="B2124" s="1">
        <v>45784</v>
      </c>
      <c r="C2124" t="s">
        <v>40</v>
      </c>
      <c r="D2124" t="s">
        <v>73</v>
      </c>
      <c r="E2124" t="s">
        <v>74</v>
      </c>
      <c r="F2124" t="s">
        <v>24</v>
      </c>
      <c r="G2124" t="s">
        <v>25</v>
      </c>
      <c r="H2124" t="s">
        <v>66</v>
      </c>
      <c r="I2124" t="s">
        <v>88</v>
      </c>
      <c r="J2124">
        <v>18.7</v>
      </c>
      <c r="K2124">
        <v>24</v>
      </c>
      <c r="L2124" t="s">
        <v>28</v>
      </c>
      <c r="M2124">
        <v>4</v>
      </c>
      <c r="N2124">
        <v>3.3</v>
      </c>
      <c r="O2124">
        <v>450</v>
      </c>
      <c r="P2124">
        <v>8415</v>
      </c>
      <c r="Q2124" t="s">
        <v>44</v>
      </c>
      <c r="R2124">
        <v>5</v>
      </c>
      <c r="S2124" t="s">
        <v>30</v>
      </c>
      <c r="T2124" t="s">
        <v>86</v>
      </c>
      <c r="U2124" t="str">
        <f>TRIM(CLEAN(tbl_Operations[[#This Row],[Location]]))</f>
        <v>Chennai</v>
      </c>
      <c r="V2124" t="str">
        <f>TRIM(CLEAN(tbl_Operations[[#This Row],[Channel]]))</f>
        <v>Email</v>
      </c>
      <c r="W2124" t="str">
        <f t="shared" si="165"/>
        <v>System Issue</v>
      </c>
      <c r="X2124" t="str">
        <f t="shared" si="166"/>
        <v>Procurement</v>
      </c>
      <c r="Y2124" t="str">
        <f t="shared" si="167"/>
        <v>Within SLA</v>
      </c>
      <c r="Z2124" t="str">
        <f t="shared" si="168"/>
        <v>Normal</v>
      </c>
      <c r="AA2124" t="str" cm="1">
        <f t="array" ref="AA2124">_xlfn.IFS(
J2124&lt;=K2124*0.5,"Excellent",
J2124&lt;=K2124,"Good",
J2124&lt;=K2124*1.5,"At Risk",
TRUE,"Critical"
)</f>
        <v>Good</v>
      </c>
      <c r="AB2124" t="str">
        <f t="shared" si="169"/>
        <v>Reworked</v>
      </c>
    </row>
    <row r="2125" spans="1:28" x14ac:dyDescent="0.3">
      <c r="A2125" t="s">
        <v>2207</v>
      </c>
      <c r="B2125" s="1">
        <v>45908</v>
      </c>
      <c r="C2125" t="s">
        <v>21</v>
      </c>
      <c r="D2125" t="s">
        <v>60</v>
      </c>
      <c r="E2125" t="s">
        <v>48</v>
      </c>
      <c r="F2125" t="s">
        <v>24</v>
      </c>
      <c r="G2125" t="s">
        <v>42</v>
      </c>
      <c r="H2125" t="s">
        <v>5095</v>
      </c>
      <c r="I2125" t="s">
        <v>27</v>
      </c>
      <c r="J2125">
        <v>9.1999999999999993</v>
      </c>
      <c r="K2125">
        <v>24</v>
      </c>
      <c r="L2125" t="s">
        <v>28</v>
      </c>
      <c r="M2125">
        <v>1</v>
      </c>
      <c r="N2125">
        <v>4.5</v>
      </c>
      <c r="O2125">
        <v>350</v>
      </c>
      <c r="P2125">
        <v>3220</v>
      </c>
      <c r="Q2125" t="s">
        <v>83</v>
      </c>
      <c r="R2125">
        <v>9</v>
      </c>
      <c r="S2125" t="s">
        <v>37</v>
      </c>
      <c r="T2125" t="s">
        <v>31</v>
      </c>
      <c r="U2125" t="str">
        <f>TRIM(CLEAN(tbl_Operations[[#This Row],[Location]]))</f>
        <v>Pune</v>
      </c>
      <c r="V2125" t="str">
        <f>TRIM(CLEAN(tbl_Operations[[#This Row],[Channel]]))</f>
        <v>Portal</v>
      </c>
      <c r="W2125" t="str">
        <f t="shared" si="165"/>
        <v>Compliance Request</v>
      </c>
      <c r="X2125" t="str">
        <f t="shared" si="166"/>
        <v>Customer Support</v>
      </c>
      <c r="Y2125" t="str">
        <f t="shared" si="167"/>
        <v>Within SLA</v>
      </c>
      <c r="Z2125" t="str">
        <f t="shared" si="168"/>
        <v>Normal</v>
      </c>
      <c r="AA2125" t="str" cm="1">
        <f t="array" ref="AA2125">_xlfn.IFS(
J2125&lt;=K2125*0.5,"Excellent",
J2125&lt;=K2125,"Good",
J2125&lt;=K2125*1.5,"At Risk",
TRUE,"Critical"
)</f>
        <v>Excellent</v>
      </c>
      <c r="AB2125" t="str">
        <f t="shared" si="169"/>
        <v>Reworked</v>
      </c>
    </row>
    <row r="2126" spans="1:28" x14ac:dyDescent="0.3">
      <c r="A2126" t="s">
        <v>2208</v>
      </c>
      <c r="B2126" s="1">
        <v>46006</v>
      </c>
      <c r="C2126" t="s">
        <v>54</v>
      </c>
      <c r="D2126" t="s">
        <v>60</v>
      </c>
      <c r="E2126" t="s">
        <v>74</v>
      </c>
      <c r="F2126" t="s">
        <v>49</v>
      </c>
      <c r="G2126" t="s">
        <v>42</v>
      </c>
      <c r="H2126" t="s">
        <v>75</v>
      </c>
      <c r="I2126" t="s">
        <v>27</v>
      </c>
      <c r="J2126">
        <v>38.299999999999997</v>
      </c>
      <c r="K2126">
        <v>48</v>
      </c>
      <c r="L2126" t="s">
        <v>28</v>
      </c>
      <c r="M2126">
        <v>0</v>
      </c>
      <c r="N2126">
        <v>4.0999999999999996</v>
      </c>
      <c r="O2126">
        <v>320</v>
      </c>
      <c r="P2126">
        <v>12256</v>
      </c>
      <c r="Q2126" t="s">
        <v>71</v>
      </c>
      <c r="R2126">
        <v>12</v>
      </c>
      <c r="S2126" t="s">
        <v>52</v>
      </c>
      <c r="T2126" t="s">
        <v>31</v>
      </c>
      <c r="U2126" t="str">
        <f>TRIM(CLEAN(tbl_Operations[[#This Row],[Location]]))</f>
        <v>Pune</v>
      </c>
      <c r="V2126" t="str">
        <f>TRIM(CLEAN(tbl_Operations[[#This Row],[Channel]]))</f>
        <v>Portal</v>
      </c>
      <c r="W2126" t="str">
        <f t="shared" si="165"/>
        <v>System Issue</v>
      </c>
      <c r="X2126" t="str">
        <f t="shared" si="166"/>
        <v>Hr</v>
      </c>
      <c r="Y2126" t="str">
        <f t="shared" si="167"/>
        <v>Within SLA</v>
      </c>
      <c r="Z2126" t="str">
        <f t="shared" si="168"/>
        <v>Normal</v>
      </c>
      <c r="AA2126" t="str" cm="1">
        <f t="array" ref="AA2126">_xlfn.IFS(
J2126&lt;=K2126*0.5,"Excellent",
J2126&lt;=K2126,"Good",
J2126&lt;=K2126*1.5,"At Risk",
TRUE,"Critical"
)</f>
        <v>Good</v>
      </c>
      <c r="AB2126" t="str">
        <f t="shared" si="169"/>
        <v>No Rework</v>
      </c>
    </row>
    <row r="2127" spans="1:28" x14ac:dyDescent="0.3">
      <c r="A2127" t="s">
        <v>2209</v>
      </c>
      <c r="B2127" s="1">
        <v>45859</v>
      </c>
      <c r="C2127" t="s">
        <v>21</v>
      </c>
      <c r="D2127" t="s">
        <v>34</v>
      </c>
      <c r="E2127" t="s">
        <v>23</v>
      </c>
      <c r="F2127" t="s">
        <v>61</v>
      </c>
      <c r="G2127" t="s">
        <v>62</v>
      </c>
      <c r="H2127" t="s">
        <v>26</v>
      </c>
      <c r="I2127" t="s">
        <v>27</v>
      </c>
      <c r="J2127">
        <v>3.5</v>
      </c>
      <c r="K2127">
        <v>12</v>
      </c>
      <c r="L2127" t="s">
        <v>28</v>
      </c>
      <c r="M2127">
        <v>0</v>
      </c>
      <c r="N2127">
        <v>4.7</v>
      </c>
      <c r="O2127">
        <v>320</v>
      </c>
      <c r="P2127">
        <v>1120</v>
      </c>
      <c r="Q2127" t="s">
        <v>114</v>
      </c>
      <c r="R2127">
        <v>7</v>
      </c>
      <c r="S2127" t="s">
        <v>37</v>
      </c>
      <c r="T2127" t="s">
        <v>31</v>
      </c>
      <c r="U2127" t="str">
        <f>TRIM(CLEAN(tbl_Operations[[#This Row],[Location]]))</f>
        <v>Mumbai</v>
      </c>
      <c r="V2127" t="str">
        <f>TRIM(CLEAN(tbl_Operations[[#This Row],[Channel]]))</f>
        <v>Teams</v>
      </c>
      <c r="W2127" t="str">
        <f t="shared" si="165"/>
        <v>Invoice Query</v>
      </c>
      <c r="X2127" t="str">
        <f t="shared" si="166"/>
        <v>Customer Support</v>
      </c>
      <c r="Y2127" t="str">
        <f t="shared" si="167"/>
        <v>Within SLA</v>
      </c>
      <c r="Z2127" t="str">
        <f t="shared" si="168"/>
        <v>Normal</v>
      </c>
      <c r="AA2127" t="str" cm="1">
        <f t="array" ref="AA2127">_xlfn.IFS(
J2127&lt;=K2127*0.5,"Excellent",
J2127&lt;=K2127,"Good",
J2127&lt;=K2127*1.5,"At Risk",
TRUE,"Critical"
)</f>
        <v>Excellent</v>
      </c>
      <c r="AB2127" t="str">
        <f t="shared" si="169"/>
        <v>No Rework</v>
      </c>
    </row>
    <row r="2128" spans="1:28" x14ac:dyDescent="0.3">
      <c r="A2128" t="s">
        <v>2210</v>
      </c>
      <c r="B2128" s="1">
        <v>45774</v>
      </c>
      <c r="C2128" t="s">
        <v>95</v>
      </c>
      <c r="D2128" t="s">
        <v>60</v>
      </c>
      <c r="E2128" t="s">
        <v>23</v>
      </c>
      <c r="F2128" t="s">
        <v>24</v>
      </c>
      <c r="G2128" t="s">
        <v>62</v>
      </c>
      <c r="H2128" t="s">
        <v>75</v>
      </c>
      <c r="I2128" t="s">
        <v>27</v>
      </c>
      <c r="J2128">
        <v>10.8</v>
      </c>
      <c r="K2128">
        <v>24</v>
      </c>
      <c r="L2128" t="s">
        <v>28</v>
      </c>
      <c r="M2128">
        <v>2</v>
      </c>
      <c r="N2128">
        <v>4.4000000000000004</v>
      </c>
      <c r="O2128">
        <v>350</v>
      </c>
      <c r="P2128">
        <v>3780</v>
      </c>
      <c r="Q2128" t="s">
        <v>89</v>
      </c>
      <c r="R2128">
        <v>4</v>
      </c>
      <c r="S2128" t="s">
        <v>30</v>
      </c>
      <c r="T2128" t="s">
        <v>102</v>
      </c>
      <c r="U2128" t="str">
        <f>TRIM(CLEAN(tbl_Operations[[#This Row],[Location]]))</f>
        <v>Pune</v>
      </c>
      <c r="V2128" t="str">
        <f>TRIM(CLEAN(tbl_Operations[[#This Row],[Channel]]))</f>
        <v>Teams</v>
      </c>
      <c r="W2128" t="str">
        <f t="shared" si="165"/>
        <v>Invoice Query</v>
      </c>
      <c r="X2128" t="str">
        <f t="shared" si="166"/>
        <v>Sales</v>
      </c>
      <c r="Y2128" t="str">
        <f t="shared" si="167"/>
        <v>Within SLA</v>
      </c>
      <c r="Z2128" t="str">
        <f t="shared" si="168"/>
        <v>Normal</v>
      </c>
      <c r="AA2128" t="str" cm="1">
        <f t="array" ref="AA2128">_xlfn.IFS(
J2128&lt;=K2128*0.5,"Excellent",
J2128&lt;=K2128,"Good",
J2128&lt;=K2128*1.5,"At Risk",
TRUE,"Critical"
)</f>
        <v>Excellent</v>
      </c>
      <c r="AB2128" t="str">
        <f t="shared" si="169"/>
        <v>Reworked</v>
      </c>
    </row>
    <row r="2129" spans="1:28" x14ac:dyDescent="0.3">
      <c r="A2129" t="s">
        <v>2211</v>
      </c>
      <c r="B2129" s="1">
        <v>45873</v>
      </c>
      <c r="C2129" t="s">
        <v>77</v>
      </c>
      <c r="D2129" t="s">
        <v>47</v>
      </c>
      <c r="E2129" t="s">
        <v>56</v>
      </c>
      <c r="F2129" t="s">
        <v>61</v>
      </c>
      <c r="G2129" t="s">
        <v>42</v>
      </c>
      <c r="H2129" t="s">
        <v>50</v>
      </c>
      <c r="I2129" t="s">
        <v>27</v>
      </c>
      <c r="J2129">
        <v>10.6</v>
      </c>
      <c r="K2129">
        <v>12</v>
      </c>
      <c r="L2129" t="s">
        <v>28</v>
      </c>
      <c r="M2129">
        <v>1</v>
      </c>
      <c r="N2129">
        <v>4.5</v>
      </c>
      <c r="O2129">
        <v>450</v>
      </c>
      <c r="P2129">
        <v>4770</v>
      </c>
      <c r="Q2129" t="s">
        <v>36</v>
      </c>
      <c r="R2129">
        <v>8</v>
      </c>
      <c r="S2129" t="s">
        <v>37</v>
      </c>
      <c r="T2129" t="s">
        <v>31</v>
      </c>
      <c r="U2129" t="str">
        <f>TRIM(CLEAN(tbl_Operations[[#This Row],[Location]]))</f>
        <v>Gurugram</v>
      </c>
      <c r="V2129" t="str">
        <f>TRIM(CLEAN(tbl_Operations[[#This Row],[Channel]]))</f>
        <v>Portal</v>
      </c>
      <c r="W2129" t="str">
        <f t="shared" si="165"/>
        <v>Vendor Query</v>
      </c>
      <c r="X2129" t="str">
        <f t="shared" si="166"/>
        <v>Finance</v>
      </c>
      <c r="Y2129" t="str">
        <f t="shared" si="167"/>
        <v>Within SLA</v>
      </c>
      <c r="Z2129" t="str">
        <f t="shared" si="168"/>
        <v>Normal</v>
      </c>
      <c r="AA2129" t="str" cm="1">
        <f t="array" ref="AA2129">_xlfn.IFS(
J2129&lt;=K2129*0.5,"Excellent",
J2129&lt;=K2129,"Good",
J2129&lt;=K2129*1.5,"At Risk",
TRUE,"Critical"
)</f>
        <v>Good</v>
      </c>
      <c r="AB2129" t="str">
        <f t="shared" si="169"/>
        <v>Reworked</v>
      </c>
    </row>
    <row r="2130" spans="1:28" x14ac:dyDescent="0.3">
      <c r="A2130" t="s">
        <v>2212</v>
      </c>
      <c r="B2130" s="1">
        <v>45811</v>
      </c>
      <c r="C2130" t="s">
        <v>54</v>
      </c>
      <c r="D2130" t="s">
        <v>22</v>
      </c>
      <c r="E2130" t="s">
        <v>56</v>
      </c>
      <c r="F2130" t="s">
        <v>49</v>
      </c>
      <c r="G2130" t="s">
        <v>42</v>
      </c>
      <c r="H2130" t="s">
        <v>50</v>
      </c>
      <c r="I2130" t="s">
        <v>88</v>
      </c>
      <c r="J2130">
        <v>44.4</v>
      </c>
      <c r="K2130">
        <v>48</v>
      </c>
      <c r="L2130" t="s">
        <v>28</v>
      </c>
      <c r="M2130">
        <v>4</v>
      </c>
      <c r="N2130">
        <v>2.6</v>
      </c>
      <c r="O2130">
        <v>450</v>
      </c>
      <c r="P2130">
        <v>19980</v>
      </c>
      <c r="Q2130" t="s">
        <v>29</v>
      </c>
      <c r="R2130">
        <v>6</v>
      </c>
      <c r="S2130" t="s">
        <v>30</v>
      </c>
      <c r="T2130" t="s">
        <v>38</v>
      </c>
      <c r="U2130" t="str">
        <f>TRIM(CLEAN(tbl_Operations[[#This Row],[Location]]))</f>
        <v>Noida</v>
      </c>
      <c r="V2130" t="str">
        <f>TRIM(CLEAN(tbl_Operations[[#This Row],[Channel]]))</f>
        <v>Portal</v>
      </c>
      <c r="W2130" t="str">
        <f t="shared" si="165"/>
        <v>Vendor Query</v>
      </c>
      <c r="X2130" t="str">
        <f t="shared" si="166"/>
        <v>Hr</v>
      </c>
      <c r="Y2130" t="str">
        <f t="shared" si="167"/>
        <v>Within SLA</v>
      </c>
      <c r="Z2130" t="str">
        <f t="shared" si="168"/>
        <v>Normal</v>
      </c>
      <c r="AA2130" t="str" cm="1">
        <f t="array" ref="AA2130">_xlfn.IFS(
J2130&lt;=K2130*0.5,"Excellent",
J2130&lt;=K2130,"Good",
J2130&lt;=K2130*1.5,"At Risk",
TRUE,"Critical"
)</f>
        <v>Good</v>
      </c>
      <c r="AB2130" t="str">
        <f t="shared" si="169"/>
        <v>Reworked</v>
      </c>
    </row>
    <row r="2131" spans="1:28" x14ac:dyDescent="0.3">
      <c r="A2131" t="s">
        <v>2213</v>
      </c>
      <c r="B2131" s="1">
        <v>45752</v>
      </c>
      <c r="C2131" t="s">
        <v>54</v>
      </c>
      <c r="D2131" t="s">
        <v>60</v>
      </c>
      <c r="E2131" t="s">
        <v>35</v>
      </c>
      <c r="F2131" t="s">
        <v>24</v>
      </c>
      <c r="G2131" t="s">
        <v>42</v>
      </c>
      <c r="H2131" t="s">
        <v>43</v>
      </c>
      <c r="I2131" t="s">
        <v>101</v>
      </c>
      <c r="J2131">
        <v>25.9</v>
      </c>
      <c r="K2131">
        <v>24</v>
      </c>
      <c r="L2131" t="s">
        <v>63</v>
      </c>
      <c r="M2131">
        <v>1</v>
      </c>
      <c r="N2131">
        <v>4</v>
      </c>
      <c r="O2131">
        <v>320</v>
      </c>
      <c r="P2131">
        <v>8288</v>
      </c>
      <c r="Q2131" t="s">
        <v>89</v>
      </c>
      <c r="R2131">
        <v>4</v>
      </c>
      <c r="S2131" t="s">
        <v>30</v>
      </c>
      <c r="T2131" t="s">
        <v>68</v>
      </c>
      <c r="U2131" t="str">
        <f>TRIM(CLEAN(tbl_Operations[[#This Row],[Location]]))</f>
        <v>Pune</v>
      </c>
      <c r="V2131" t="str">
        <f>TRIM(CLEAN(tbl_Operations[[#This Row],[Channel]]))</f>
        <v>Portal</v>
      </c>
      <c r="W2131" t="str">
        <f t="shared" si="165"/>
        <v>Employee Query</v>
      </c>
      <c r="X2131" t="str">
        <f t="shared" si="166"/>
        <v>Hr</v>
      </c>
      <c r="Y2131" t="str">
        <f t="shared" si="167"/>
        <v>SLA Breach</v>
      </c>
      <c r="Z2131" t="str">
        <f t="shared" si="168"/>
        <v>Normal</v>
      </c>
      <c r="AA2131" t="str" cm="1">
        <f t="array" ref="AA2131">_xlfn.IFS(
J2131&lt;=K2131*0.5,"Excellent",
J2131&lt;=K2131,"Good",
J2131&lt;=K2131*1.5,"At Risk",
TRUE,"Critical"
)</f>
        <v>At Risk</v>
      </c>
      <c r="AB2131" t="str">
        <f t="shared" si="169"/>
        <v>Reworked</v>
      </c>
    </row>
    <row r="2132" spans="1:28" x14ac:dyDescent="0.3">
      <c r="A2132" t="s">
        <v>2214</v>
      </c>
      <c r="B2132" s="1">
        <v>46014</v>
      </c>
      <c r="C2132" t="s">
        <v>91</v>
      </c>
      <c r="D2132" t="s">
        <v>5094</v>
      </c>
      <c r="E2132" t="s">
        <v>23</v>
      </c>
      <c r="F2132" t="s">
        <v>49</v>
      </c>
      <c r="G2132" t="s">
        <v>25</v>
      </c>
      <c r="H2132" t="s">
        <v>26</v>
      </c>
      <c r="I2132" t="s">
        <v>88</v>
      </c>
      <c r="J2132">
        <v>20.399999999999999</v>
      </c>
      <c r="K2132">
        <v>48</v>
      </c>
      <c r="L2132" t="s">
        <v>28</v>
      </c>
      <c r="M2132">
        <v>1</v>
      </c>
      <c r="N2132">
        <v>4</v>
      </c>
      <c r="O2132">
        <v>320</v>
      </c>
      <c r="P2132">
        <v>6528</v>
      </c>
      <c r="Q2132" t="s">
        <v>71</v>
      </c>
      <c r="R2132">
        <v>12</v>
      </c>
      <c r="S2132" t="s">
        <v>52</v>
      </c>
      <c r="T2132" t="s">
        <v>38</v>
      </c>
      <c r="U2132" t="str">
        <f>TRIM(CLEAN(tbl_Operations[[#This Row],[Location]]))</f>
        <v>Unknown</v>
      </c>
      <c r="V2132" t="str">
        <f>TRIM(CLEAN(tbl_Operations[[#This Row],[Channel]]))</f>
        <v>Email</v>
      </c>
      <c r="W2132" t="str">
        <f t="shared" si="165"/>
        <v>Invoice Query</v>
      </c>
      <c r="X2132" t="str">
        <f t="shared" si="166"/>
        <v>Operations</v>
      </c>
      <c r="Y2132" t="str">
        <f t="shared" si="167"/>
        <v>Within SLA</v>
      </c>
      <c r="Z2132" t="str">
        <f t="shared" si="168"/>
        <v>Normal</v>
      </c>
      <c r="AA2132" t="str" cm="1">
        <f t="array" ref="AA2132">_xlfn.IFS(
J2132&lt;=K2132*0.5,"Excellent",
J2132&lt;=K2132,"Good",
J2132&lt;=K2132*1.5,"At Risk",
TRUE,"Critical"
)</f>
        <v>Excellent</v>
      </c>
      <c r="AB2132" t="str">
        <f t="shared" si="169"/>
        <v>Reworked</v>
      </c>
    </row>
    <row r="2133" spans="1:28" x14ac:dyDescent="0.3">
      <c r="A2133" t="s">
        <v>2215</v>
      </c>
      <c r="B2133" s="1">
        <v>45921</v>
      </c>
      <c r="C2133" t="s">
        <v>91</v>
      </c>
      <c r="D2133" t="s">
        <v>73</v>
      </c>
      <c r="E2133" t="s">
        <v>70</v>
      </c>
      <c r="F2133" t="s">
        <v>49</v>
      </c>
      <c r="G2133" t="s">
        <v>42</v>
      </c>
      <c r="H2133" t="s">
        <v>43</v>
      </c>
      <c r="I2133" t="s">
        <v>88</v>
      </c>
      <c r="J2133">
        <v>14.8</v>
      </c>
      <c r="K2133">
        <v>48</v>
      </c>
      <c r="L2133" t="s">
        <v>28</v>
      </c>
      <c r="M2133">
        <v>2</v>
      </c>
      <c r="N2133">
        <v>4</v>
      </c>
      <c r="O2133">
        <v>320</v>
      </c>
      <c r="P2133">
        <v>4736</v>
      </c>
      <c r="Q2133" t="s">
        <v>83</v>
      </c>
      <c r="R2133">
        <v>9</v>
      </c>
      <c r="S2133" t="s">
        <v>37</v>
      </c>
      <c r="T2133" t="s">
        <v>102</v>
      </c>
      <c r="U2133" t="str">
        <f>TRIM(CLEAN(tbl_Operations[[#This Row],[Location]]))</f>
        <v>Chennai</v>
      </c>
      <c r="V2133" t="str">
        <f>TRIM(CLEAN(tbl_Operations[[#This Row],[Channel]]))</f>
        <v>Portal</v>
      </c>
      <c r="W2133" t="str">
        <f t="shared" si="165"/>
        <v>Data Correction</v>
      </c>
      <c r="X2133" t="str">
        <f t="shared" si="166"/>
        <v>Operations</v>
      </c>
      <c r="Y2133" t="str">
        <f t="shared" si="167"/>
        <v>Within SLA</v>
      </c>
      <c r="Z2133" t="str">
        <f t="shared" si="168"/>
        <v>Normal</v>
      </c>
      <c r="AA2133" t="str" cm="1">
        <f t="array" ref="AA2133">_xlfn.IFS(
J2133&lt;=K2133*0.5,"Excellent",
J2133&lt;=K2133,"Good",
J2133&lt;=K2133*1.5,"At Risk",
TRUE,"Critical"
)</f>
        <v>Excellent</v>
      </c>
      <c r="AB2133" t="str">
        <f t="shared" si="169"/>
        <v>Reworked</v>
      </c>
    </row>
    <row r="2134" spans="1:28" x14ac:dyDescent="0.3">
      <c r="A2134" t="s">
        <v>2216</v>
      </c>
      <c r="B2134" s="1">
        <v>45704</v>
      </c>
      <c r="C2134" t="s">
        <v>77</v>
      </c>
      <c r="D2134" t="s">
        <v>34</v>
      </c>
      <c r="E2134" t="s">
        <v>92</v>
      </c>
      <c r="F2134" t="s">
        <v>49</v>
      </c>
      <c r="G2134" t="s">
        <v>42</v>
      </c>
      <c r="H2134" t="s">
        <v>26</v>
      </c>
      <c r="I2134" t="s">
        <v>27</v>
      </c>
      <c r="J2134">
        <v>10.7</v>
      </c>
      <c r="K2134">
        <v>48</v>
      </c>
      <c r="L2134" t="s">
        <v>28</v>
      </c>
      <c r="M2134">
        <v>1</v>
      </c>
      <c r="N2134">
        <v>4.2</v>
      </c>
      <c r="O2134">
        <v>400</v>
      </c>
      <c r="P2134">
        <v>4280</v>
      </c>
      <c r="Q2134" t="s">
        <v>57</v>
      </c>
      <c r="R2134">
        <v>2</v>
      </c>
      <c r="S2134" t="s">
        <v>58</v>
      </c>
      <c r="T2134" t="s">
        <v>102</v>
      </c>
      <c r="U2134" t="str">
        <f>TRIM(CLEAN(tbl_Operations[[#This Row],[Location]]))</f>
        <v>Mumbai</v>
      </c>
      <c r="V2134" t="str">
        <f>TRIM(CLEAN(tbl_Operations[[#This Row],[Channel]]))</f>
        <v>Portal</v>
      </c>
      <c r="W2134" t="str">
        <f t="shared" si="165"/>
        <v>Report Request</v>
      </c>
      <c r="X2134" t="str">
        <f t="shared" si="166"/>
        <v>Finance</v>
      </c>
      <c r="Y2134" t="str">
        <f t="shared" si="167"/>
        <v>Within SLA</v>
      </c>
      <c r="Z2134" t="str">
        <f t="shared" si="168"/>
        <v>Normal</v>
      </c>
      <c r="AA2134" t="str" cm="1">
        <f t="array" ref="AA2134">_xlfn.IFS(
J2134&lt;=K2134*0.5,"Excellent",
J2134&lt;=K2134,"Good",
J2134&lt;=K2134*1.5,"At Risk",
TRUE,"Critical"
)</f>
        <v>Excellent</v>
      </c>
      <c r="AB2134" t="str">
        <f t="shared" si="169"/>
        <v>Reworked</v>
      </c>
    </row>
    <row r="2135" spans="1:28" x14ac:dyDescent="0.3">
      <c r="A2135" t="s">
        <v>2217</v>
      </c>
      <c r="B2135" s="1">
        <v>45738</v>
      </c>
      <c r="C2135" t="s">
        <v>91</v>
      </c>
      <c r="D2135" t="s">
        <v>47</v>
      </c>
      <c r="E2135" t="s">
        <v>78</v>
      </c>
      <c r="F2135" t="s">
        <v>24</v>
      </c>
      <c r="G2135" t="s">
        <v>25</v>
      </c>
      <c r="H2135" t="s">
        <v>26</v>
      </c>
      <c r="I2135" t="s">
        <v>27</v>
      </c>
      <c r="J2135">
        <v>14.3</v>
      </c>
      <c r="K2135">
        <v>24</v>
      </c>
      <c r="L2135" t="s">
        <v>28</v>
      </c>
      <c r="M2135">
        <v>0</v>
      </c>
      <c r="N2135">
        <v>5</v>
      </c>
      <c r="O2135">
        <v>400</v>
      </c>
      <c r="P2135">
        <v>5720</v>
      </c>
      <c r="Q2135" t="s">
        <v>79</v>
      </c>
      <c r="R2135">
        <v>3</v>
      </c>
      <c r="S2135" t="s">
        <v>58</v>
      </c>
      <c r="T2135" t="s">
        <v>68</v>
      </c>
      <c r="U2135" t="str">
        <f>TRIM(CLEAN(tbl_Operations[[#This Row],[Location]]))</f>
        <v>Gurugram</v>
      </c>
      <c r="V2135" t="str">
        <f>TRIM(CLEAN(tbl_Operations[[#This Row],[Channel]]))</f>
        <v>Email</v>
      </c>
      <c r="W2135" t="str">
        <f t="shared" si="165"/>
        <v>Access Request</v>
      </c>
      <c r="X2135" t="str">
        <f t="shared" si="166"/>
        <v>Operations</v>
      </c>
      <c r="Y2135" t="str">
        <f t="shared" si="167"/>
        <v>Within SLA</v>
      </c>
      <c r="Z2135" t="str">
        <f t="shared" si="168"/>
        <v>Normal</v>
      </c>
      <c r="AA2135" t="str" cm="1">
        <f t="array" ref="AA2135">_xlfn.IFS(
J2135&lt;=K2135*0.5,"Excellent",
J2135&lt;=K2135,"Good",
J2135&lt;=K2135*1.5,"At Risk",
TRUE,"Critical"
)</f>
        <v>Good</v>
      </c>
      <c r="AB2135" t="str">
        <f t="shared" si="169"/>
        <v>No Rework</v>
      </c>
    </row>
    <row r="2136" spans="1:28" x14ac:dyDescent="0.3">
      <c r="A2136" t="s">
        <v>2218</v>
      </c>
      <c r="B2136" s="1">
        <v>45722</v>
      </c>
      <c r="C2136" t="s">
        <v>95</v>
      </c>
      <c r="D2136" t="s">
        <v>55</v>
      </c>
      <c r="E2136" t="s">
        <v>56</v>
      </c>
      <c r="F2136" t="s">
        <v>61</v>
      </c>
      <c r="G2136" t="s">
        <v>25</v>
      </c>
      <c r="H2136" t="s">
        <v>5095</v>
      </c>
      <c r="I2136" t="s">
        <v>27</v>
      </c>
      <c r="J2136">
        <v>13.4</v>
      </c>
      <c r="K2136">
        <v>12</v>
      </c>
      <c r="L2136" t="s">
        <v>63</v>
      </c>
      <c r="M2136">
        <v>0</v>
      </c>
      <c r="N2136" t="s">
        <v>5094</v>
      </c>
      <c r="O2136">
        <v>450</v>
      </c>
      <c r="P2136">
        <v>6030</v>
      </c>
      <c r="Q2136" t="s">
        <v>79</v>
      </c>
      <c r="R2136">
        <v>3</v>
      </c>
      <c r="S2136" t="s">
        <v>58</v>
      </c>
      <c r="T2136" t="s">
        <v>84</v>
      </c>
      <c r="U2136" t="str">
        <f>TRIM(CLEAN(tbl_Operations[[#This Row],[Location]]))</f>
        <v>Hyderabad</v>
      </c>
      <c r="V2136" t="str">
        <f>TRIM(CLEAN(tbl_Operations[[#This Row],[Channel]]))</f>
        <v>Email</v>
      </c>
      <c r="W2136" t="str">
        <f t="shared" si="165"/>
        <v>Vendor Query</v>
      </c>
      <c r="X2136" t="str">
        <f t="shared" si="166"/>
        <v>Sales</v>
      </c>
      <c r="Y2136" t="str">
        <f t="shared" si="167"/>
        <v>SLA Breach</v>
      </c>
      <c r="Z2136" t="str">
        <f t="shared" si="168"/>
        <v>Normal</v>
      </c>
      <c r="AA2136" t="str" cm="1">
        <f t="array" ref="AA2136">_xlfn.IFS(
J2136&lt;=K2136*0.5,"Excellent",
J2136&lt;=K2136,"Good",
J2136&lt;=K2136*1.5,"At Risk",
TRUE,"Critical"
)</f>
        <v>At Risk</v>
      </c>
      <c r="AB2136" t="str">
        <f t="shared" si="169"/>
        <v>No Rework</v>
      </c>
    </row>
    <row r="2137" spans="1:28" x14ac:dyDescent="0.3">
      <c r="A2137" t="s">
        <v>2219</v>
      </c>
      <c r="B2137" s="1">
        <v>45967</v>
      </c>
      <c r="C2137" t="s">
        <v>21</v>
      </c>
      <c r="D2137" t="s">
        <v>22</v>
      </c>
      <c r="E2137" t="s">
        <v>92</v>
      </c>
      <c r="F2137" t="s">
        <v>24</v>
      </c>
      <c r="G2137" t="s">
        <v>62</v>
      </c>
      <c r="H2137" t="s">
        <v>50</v>
      </c>
      <c r="I2137" t="s">
        <v>27</v>
      </c>
      <c r="J2137">
        <v>6.1</v>
      </c>
      <c r="K2137">
        <v>24</v>
      </c>
      <c r="L2137" t="s">
        <v>28</v>
      </c>
      <c r="M2137">
        <v>0</v>
      </c>
      <c r="N2137">
        <v>4.8</v>
      </c>
      <c r="O2137">
        <v>450</v>
      </c>
      <c r="P2137">
        <v>2745</v>
      </c>
      <c r="Q2137" t="s">
        <v>67</v>
      </c>
      <c r="R2137">
        <v>11</v>
      </c>
      <c r="S2137" t="s">
        <v>52</v>
      </c>
      <c r="T2137" t="s">
        <v>84</v>
      </c>
      <c r="U2137" t="str">
        <f>TRIM(CLEAN(tbl_Operations[[#This Row],[Location]]))</f>
        <v>Noida</v>
      </c>
      <c r="V2137" t="str">
        <f>TRIM(CLEAN(tbl_Operations[[#This Row],[Channel]]))</f>
        <v>Teams</v>
      </c>
      <c r="W2137" t="str">
        <f t="shared" si="165"/>
        <v>Report Request</v>
      </c>
      <c r="X2137" t="str">
        <f t="shared" si="166"/>
        <v>Customer Support</v>
      </c>
      <c r="Y2137" t="str">
        <f t="shared" si="167"/>
        <v>Within SLA</v>
      </c>
      <c r="Z2137" t="str">
        <f t="shared" si="168"/>
        <v>Normal</v>
      </c>
      <c r="AA2137" t="str" cm="1">
        <f t="array" ref="AA2137">_xlfn.IFS(
J2137&lt;=K2137*0.5,"Excellent",
J2137&lt;=K2137,"Good",
J2137&lt;=K2137*1.5,"At Risk",
TRUE,"Critical"
)</f>
        <v>Excellent</v>
      </c>
      <c r="AB2137" t="str">
        <f t="shared" si="169"/>
        <v>No Rework</v>
      </c>
    </row>
    <row r="2138" spans="1:28" x14ac:dyDescent="0.3">
      <c r="A2138" t="s">
        <v>2220</v>
      </c>
      <c r="B2138" s="1">
        <v>45666</v>
      </c>
      <c r="C2138" t="s">
        <v>33</v>
      </c>
      <c r="D2138" t="s">
        <v>60</v>
      </c>
      <c r="E2138" t="s">
        <v>74</v>
      </c>
      <c r="F2138" t="s">
        <v>49</v>
      </c>
      <c r="G2138" t="s">
        <v>42</v>
      </c>
      <c r="H2138" t="s">
        <v>66</v>
      </c>
      <c r="I2138" t="s">
        <v>27</v>
      </c>
      <c r="J2138">
        <v>6.6</v>
      </c>
      <c r="K2138">
        <v>48</v>
      </c>
      <c r="L2138" t="s">
        <v>28</v>
      </c>
      <c r="M2138">
        <v>0</v>
      </c>
      <c r="N2138">
        <v>4.3</v>
      </c>
      <c r="O2138">
        <v>450</v>
      </c>
      <c r="P2138">
        <v>2970</v>
      </c>
      <c r="Q2138" t="s">
        <v>64</v>
      </c>
      <c r="R2138">
        <v>1</v>
      </c>
      <c r="S2138" t="s">
        <v>58</v>
      </c>
      <c r="T2138" t="s">
        <v>84</v>
      </c>
      <c r="U2138" t="str">
        <f>TRIM(CLEAN(tbl_Operations[[#This Row],[Location]]))</f>
        <v>Pune</v>
      </c>
      <c r="V2138" t="str">
        <f>TRIM(CLEAN(tbl_Operations[[#This Row],[Channel]]))</f>
        <v>Portal</v>
      </c>
      <c r="W2138" t="str">
        <f t="shared" si="165"/>
        <v>System Issue</v>
      </c>
      <c r="X2138" t="str">
        <f t="shared" si="166"/>
        <v>It</v>
      </c>
      <c r="Y2138" t="str">
        <f t="shared" si="167"/>
        <v>Within SLA</v>
      </c>
      <c r="Z2138" t="str">
        <f t="shared" si="168"/>
        <v>Normal</v>
      </c>
      <c r="AA2138" t="str" cm="1">
        <f t="array" ref="AA2138">_xlfn.IFS(
J2138&lt;=K2138*0.5,"Excellent",
J2138&lt;=K2138,"Good",
J2138&lt;=K2138*1.5,"At Risk",
TRUE,"Critical"
)</f>
        <v>Excellent</v>
      </c>
      <c r="AB2138" t="str">
        <f t="shared" si="169"/>
        <v>No Rework</v>
      </c>
    </row>
    <row r="2139" spans="1:28" x14ac:dyDescent="0.3">
      <c r="A2139" t="s">
        <v>2221</v>
      </c>
      <c r="B2139" s="1">
        <v>45865</v>
      </c>
      <c r="C2139" t="s">
        <v>54</v>
      </c>
      <c r="D2139" t="s">
        <v>60</v>
      </c>
      <c r="E2139" t="s">
        <v>23</v>
      </c>
      <c r="F2139" t="s">
        <v>24</v>
      </c>
      <c r="G2139" t="s">
        <v>25</v>
      </c>
      <c r="H2139" t="s">
        <v>26</v>
      </c>
      <c r="I2139" t="s">
        <v>27</v>
      </c>
      <c r="J2139">
        <v>19.600000000000001</v>
      </c>
      <c r="K2139">
        <v>24</v>
      </c>
      <c r="L2139" t="s">
        <v>28</v>
      </c>
      <c r="M2139">
        <v>1</v>
      </c>
      <c r="N2139">
        <v>4.5</v>
      </c>
      <c r="O2139">
        <v>320</v>
      </c>
      <c r="P2139">
        <v>6272</v>
      </c>
      <c r="Q2139" t="s">
        <v>114</v>
      </c>
      <c r="R2139">
        <v>7</v>
      </c>
      <c r="S2139" t="s">
        <v>37</v>
      </c>
      <c r="T2139" t="s">
        <v>102</v>
      </c>
      <c r="U2139" t="str">
        <f>TRIM(CLEAN(tbl_Operations[[#This Row],[Location]]))</f>
        <v>Pune</v>
      </c>
      <c r="V2139" t="str">
        <f>TRIM(CLEAN(tbl_Operations[[#This Row],[Channel]]))</f>
        <v>Email</v>
      </c>
      <c r="W2139" t="str">
        <f t="shared" si="165"/>
        <v>Invoice Query</v>
      </c>
      <c r="X2139" t="str">
        <f t="shared" si="166"/>
        <v>Hr</v>
      </c>
      <c r="Y2139" t="str">
        <f t="shared" si="167"/>
        <v>Within SLA</v>
      </c>
      <c r="Z2139" t="str">
        <f t="shared" si="168"/>
        <v>Normal</v>
      </c>
      <c r="AA2139" t="str" cm="1">
        <f t="array" ref="AA2139">_xlfn.IFS(
J2139&lt;=K2139*0.5,"Excellent",
J2139&lt;=K2139,"Good",
J2139&lt;=K2139*1.5,"At Risk",
TRUE,"Critical"
)</f>
        <v>Good</v>
      </c>
      <c r="AB2139" t="str">
        <f t="shared" si="169"/>
        <v>Reworked</v>
      </c>
    </row>
    <row r="2140" spans="1:28" x14ac:dyDescent="0.3">
      <c r="A2140" t="s">
        <v>2222</v>
      </c>
      <c r="B2140" s="1">
        <v>45733</v>
      </c>
      <c r="C2140" t="s">
        <v>91</v>
      </c>
      <c r="D2140" t="s">
        <v>60</v>
      </c>
      <c r="E2140" t="s">
        <v>48</v>
      </c>
      <c r="F2140" t="s">
        <v>146</v>
      </c>
      <c r="G2140" t="s">
        <v>25</v>
      </c>
      <c r="H2140" t="s">
        <v>26</v>
      </c>
      <c r="I2140" t="s">
        <v>27</v>
      </c>
      <c r="J2140">
        <v>5.3</v>
      </c>
      <c r="K2140">
        <v>4</v>
      </c>
      <c r="L2140" t="s">
        <v>63</v>
      </c>
      <c r="M2140">
        <v>0</v>
      </c>
      <c r="N2140">
        <v>5</v>
      </c>
      <c r="O2140">
        <v>320</v>
      </c>
      <c r="P2140">
        <v>1696</v>
      </c>
      <c r="Q2140" t="s">
        <v>79</v>
      </c>
      <c r="R2140">
        <v>3</v>
      </c>
      <c r="S2140" t="s">
        <v>58</v>
      </c>
      <c r="T2140" t="s">
        <v>31</v>
      </c>
      <c r="U2140" t="str">
        <f>TRIM(CLEAN(tbl_Operations[[#This Row],[Location]]))</f>
        <v>Pune</v>
      </c>
      <c r="V2140" t="str">
        <f>TRIM(CLEAN(tbl_Operations[[#This Row],[Channel]]))</f>
        <v>Email</v>
      </c>
      <c r="W2140" t="str">
        <f t="shared" si="165"/>
        <v>Compliance Request</v>
      </c>
      <c r="X2140" t="str">
        <f t="shared" si="166"/>
        <v>Operations</v>
      </c>
      <c r="Y2140" t="str">
        <f t="shared" si="167"/>
        <v>SLA Breach</v>
      </c>
      <c r="Z2140" t="str">
        <f t="shared" si="168"/>
        <v>Normal</v>
      </c>
      <c r="AA2140" t="str" cm="1">
        <f t="array" ref="AA2140">_xlfn.IFS(
J2140&lt;=K2140*0.5,"Excellent",
J2140&lt;=K2140,"Good",
J2140&lt;=K2140*1.5,"At Risk",
TRUE,"Critical"
)</f>
        <v>At Risk</v>
      </c>
      <c r="AB2140" t="str">
        <f t="shared" si="169"/>
        <v>No Rework</v>
      </c>
    </row>
    <row r="2141" spans="1:28" x14ac:dyDescent="0.3">
      <c r="A2141" t="s">
        <v>2223</v>
      </c>
      <c r="B2141" s="1">
        <v>45939</v>
      </c>
      <c r="C2141" t="s">
        <v>33</v>
      </c>
      <c r="D2141" t="s">
        <v>41</v>
      </c>
      <c r="E2141" t="s">
        <v>78</v>
      </c>
      <c r="F2141" t="s">
        <v>24</v>
      </c>
      <c r="G2141" t="s">
        <v>42</v>
      </c>
      <c r="H2141" t="s">
        <v>43</v>
      </c>
      <c r="I2141" t="s">
        <v>27</v>
      </c>
      <c r="J2141">
        <v>2.2000000000000002</v>
      </c>
      <c r="K2141">
        <v>24</v>
      </c>
      <c r="L2141" t="s">
        <v>28</v>
      </c>
      <c r="M2141">
        <v>1</v>
      </c>
      <c r="N2141">
        <v>4.5999999999999996</v>
      </c>
      <c r="O2141">
        <v>350</v>
      </c>
      <c r="P2141">
        <v>770</v>
      </c>
      <c r="Q2141" t="s">
        <v>51</v>
      </c>
      <c r="R2141">
        <v>10</v>
      </c>
      <c r="S2141" t="s">
        <v>52</v>
      </c>
      <c r="T2141" t="s">
        <v>84</v>
      </c>
      <c r="U2141" t="str">
        <f>TRIM(CLEAN(tbl_Operations[[#This Row],[Location]]))</f>
        <v>Bengaluru</v>
      </c>
      <c r="V2141" t="str">
        <f>TRIM(CLEAN(tbl_Operations[[#This Row],[Channel]]))</f>
        <v>Portal</v>
      </c>
      <c r="W2141" t="str">
        <f t="shared" si="165"/>
        <v>Access Request</v>
      </c>
      <c r="X2141" t="str">
        <f t="shared" si="166"/>
        <v>It</v>
      </c>
      <c r="Y2141" t="str">
        <f t="shared" si="167"/>
        <v>Within SLA</v>
      </c>
      <c r="Z2141" t="str">
        <f t="shared" si="168"/>
        <v>Normal</v>
      </c>
      <c r="AA2141" t="str" cm="1">
        <f t="array" ref="AA2141">_xlfn.IFS(
J2141&lt;=K2141*0.5,"Excellent",
J2141&lt;=K2141,"Good",
J2141&lt;=K2141*1.5,"At Risk",
TRUE,"Critical"
)</f>
        <v>Excellent</v>
      </c>
      <c r="AB2141" t="str">
        <f t="shared" si="169"/>
        <v>Reworked</v>
      </c>
    </row>
    <row r="2142" spans="1:28" x14ac:dyDescent="0.3">
      <c r="A2142" t="s">
        <v>2224</v>
      </c>
      <c r="B2142" s="1">
        <v>45797</v>
      </c>
      <c r="C2142" t="s">
        <v>91</v>
      </c>
      <c r="D2142" t="s">
        <v>73</v>
      </c>
      <c r="E2142" t="s">
        <v>92</v>
      </c>
      <c r="F2142" t="s">
        <v>49</v>
      </c>
      <c r="G2142" t="s">
        <v>42</v>
      </c>
      <c r="H2142" t="s">
        <v>66</v>
      </c>
      <c r="I2142" t="s">
        <v>101</v>
      </c>
      <c r="J2142">
        <v>12.5</v>
      </c>
      <c r="K2142">
        <v>48</v>
      </c>
      <c r="L2142" t="s">
        <v>28</v>
      </c>
      <c r="M2142">
        <v>0</v>
      </c>
      <c r="N2142">
        <v>5</v>
      </c>
      <c r="O2142">
        <v>280</v>
      </c>
      <c r="P2142">
        <v>3500</v>
      </c>
      <c r="Q2142" t="s">
        <v>44</v>
      </c>
      <c r="R2142">
        <v>5</v>
      </c>
      <c r="S2142" t="s">
        <v>30</v>
      </c>
      <c r="T2142" t="s">
        <v>38</v>
      </c>
      <c r="U2142" t="str">
        <f>TRIM(CLEAN(tbl_Operations[[#This Row],[Location]]))</f>
        <v>Chennai</v>
      </c>
      <c r="V2142" t="str">
        <f>TRIM(CLEAN(tbl_Operations[[#This Row],[Channel]]))</f>
        <v>Portal</v>
      </c>
      <c r="W2142" t="str">
        <f t="shared" si="165"/>
        <v>Report Request</v>
      </c>
      <c r="X2142" t="str">
        <f t="shared" si="166"/>
        <v>Operations</v>
      </c>
      <c r="Y2142" t="str">
        <f t="shared" si="167"/>
        <v>Within SLA</v>
      </c>
      <c r="Z2142" t="str">
        <f t="shared" si="168"/>
        <v>Normal</v>
      </c>
      <c r="AA2142" t="str" cm="1">
        <f t="array" ref="AA2142">_xlfn.IFS(
J2142&lt;=K2142*0.5,"Excellent",
J2142&lt;=K2142,"Good",
J2142&lt;=K2142*1.5,"At Risk",
TRUE,"Critical"
)</f>
        <v>Excellent</v>
      </c>
      <c r="AB2142" t="str">
        <f t="shared" si="169"/>
        <v>No Rework</v>
      </c>
    </row>
    <row r="2143" spans="1:28" x14ac:dyDescent="0.3">
      <c r="A2143" t="s">
        <v>2225</v>
      </c>
      <c r="B2143" s="1">
        <v>45899</v>
      </c>
      <c r="C2143" t="s">
        <v>33</v>
      </c>
      <c r="D2143" t="s">
        <v>47</v>
      </c>
      <c r="E2143" t="s">
        <v>48</v>
      </c>
      <c r="F2143" t="s">
        <v>49</v>
      </c>
      <c r="G2143" t="s">
        <v>25</v>
      </c>
      <c r="H2143" t="s">
        <v>75</v>
      </c>
      <c r="I2143" t="s">
        <v>27</v>
      </c>
      <c r="J2143">
        <v>12.1</v>
      </c>
      <c r="K2143">
        <v>48</v>
      </c>
      <c r="L2143" t="s">
        <v>28</v>
      </c>
      <c r="M2143">
        <v>1</v>
      </c>
      <c r="N2143">
        <v>4.0999999999999996</v>
      </c>
      <c r="O2143">
        <v>320</v>
      </c>
      <c r="P2143">
        <v>3872</v>
      </c>
      <c r="Q2143" t="s">
        <v>36</v>
      </c>
      <c r="R2143">
        <v>8</v>
      </c>
      <c r="S2143" t="s">
        <v>37</v>
      </c>
      <c r="T2143" t="s">
        <v>68</v>
      </c>
      <c r="U2143" t="str">
        <f>TRIM(CLEAN(tbl_Operations[[#This Row],[Location]]))</f>
        <v>Gurugram</v>
      </c>
      <c r="V2143" t="str">
        <f>TRIM(CLEAN(tbl_Operations[[#This Row],[Channel]]))</f>
        <v>Email</v>
      </c>
      <c r="W2143" t="str">
        <f t="shared" si="165"/>
        <v>Compliance Request</v>
      </c>
      <c r="X2143" t="str">
        <f t="shared" si="166"/>
        <v>It</v>
      </c>
      <c r="Y2143" t="str">
        <f t="shared" si="167"/>
        <v>Within SLA</v>
      </c>
      <c r="Z2143" t="str">
        <f t="shared" si="168"/>
        <v>Normal</v>
      </c>
      <c r="AA2143" t="str" cm="1">
        <f t="array" ref="AA2143">_xlfn.IFS(
J2143&lt;=K2143*0.5,"Excellent",
J2143&lt;=K2143,"Good",
J2143&lt;=K2143*1.5,"At Risk",
TRUE,"Critical"
)</f>
        <v>Excellent</v>
      </c>
      <c r="AB2143" t="str">
        <f t="shared" si="169"/>
        <v>Reworked</v>
      </c>
    </row>
    <row r="2144" spans="1:28" x14ac:dyDescent="0.3">
      <c r="A2144" t="s">
        <v>2226</v>
      </c>
      <c r="B2144" s="1">
        <v>45880</v>
      </c>
      <c r="C2144" t="s">
        <v>77</v>
      </c>
      <c r="D2144" t="s">
        <v>41</v>
      </c>
      <c r="E2144" t="s">
        <v>23</v>
      </c>
      <c r="F2144" t="s">
        <v>24</v>
      </c>
      <c r="G2144" t="s">
        <v>25</v>
      </c>
      <c r="H2144" t="s">
        <v>75</v>
      </c>
      <c r="I2144" t="s">
        <v>27</v>
      </c>
      <c r="J2144">
        <v>19.8</v>
      </c>
      <c r="K2144">
        <v>24</v>
      </c>
      <c r="L2144" t="s">
        <v>28</v>
      </c>
      <c r="M2144">
        <v>0</v>
      </c>
      <c r="N2144">
        <v>4.4000000000000004</v>
      </c>
      <c r="O2144">
        <v>400</v>
      </c>
      <c r="P2144">
        <v>7920</v>
      </c>
      <c r="Q2144" t="s">
        <v>36</v>
      </c>
      <c r="R2144">
        <v>8</v>
      </c>
      <c r="S2144" t="s">
        <v>37</v>
      </c>
      <c r="T2144" t="s">
        <v>31</v>
      </c>
      <c r="U2144" t="str">
        <f>TRIM(CLEAN(tbl_Operations[[#This Row],[Location]]))</f>
        <v>Bengaluru</v>
      </c>
      <c r="V2144" t="str">
        <f>TRIM(CLEAN(tbl_Operations[[#This Row],[Channel]]))</f>
        <v>Email</v>
      </c>
      <c r="W2144" t="str">
        <f t="shared" si="165"/>
        <v>Invoice Query</v>
      </c>
      <c r="X2144" t="str">
        <f t="shared" si="166"/>
        <v>Finance</v>
      </c>
      <c r="Y2144" t="str">
        <f t="shared" si="167"/>
        <v>Within SLA</v>
      </c>
      <c r="Z2144" t="str">
        <f t="shared" si="168"/>
        <v>Normal</v>
      </c>
      <c r="AA2144" t="str" cm="1">
        <f t="array" ref="AA2144">_xlfn.IFS(
J2144&lt;=K2144*0.5,"Excellent",
J2144&lt;=K2144,"Good",
J2144&lt;=K2144*1.5,"At Risk",
TRUE,"Critical"
)</f>
        <v>Good</v>
      </c>
      <c r="AB2144" t="str">
        <f t="shared" si="169"/>
        <v>No Rework</v>
      </c>
    </row>
    <row r="2145" spans="1:28" x14ac:dyDescent="0.3">
      <c r="A2145" t="s">
        <v>2227</v>
      </c>
      <c r="B2145" s="1">
        <v>45700</v>
      </c>
      <c r="C2145" t="s">
        <v>40</v>
      </c>
      <c r="D2145" t="s">
        <v>60</v>
      </c>
      <c r="E2145" t="s">
        <v>70</v>
      </c>
      <c r="F2145" t="s">
        <v>61</v>
      </c>
      <c r="G2145" t="s">
        <v>25</v>
      </c>
      <c r="H2145" t="s">
        <v>50</v>
      </c>
      <c r="I2145" t="s">
        <v>27</v>
      </c>
      <c r="J2145">
        <v>5.0999999999999996</v>
      </c>
      <c r="K2145">
        <v>12</v>
      </c>
      <c r="L2145" t="s">
        <v>28</v>
      </c>
      <c r="M2145">
        <v>1</v>
      </c>
      <c r="N2145">
        <v>4.4000000000000004</v>
      </c>
      <c r="O2145">
        <v>280</v>
      </c>
      <c r="P2145">
        <v>1428</v>
      </c>
      <c r="Q2145" t="s">
        <v>57</v>
      </c>
      <c r="R2145">
        <v>2</v>
      </c>
      <c r="S2145" t="s">
        <v>58</v>
      </c>
      <c r="T2145" t="s">
        <v>86</v>
      </c>
      <c r="U2145" t="str">
        <f>TRIM(CLEAN(tbl_Operations[[#This Row],[Location]]))</f>
        <v>Pune</v>
      </c>
      <c r="V2145" t="str">
        <f>TRIM(CLEAN(tbl_Operations[[#This Row],[Channel]]))</f>
        <v>Email</v>
      </c>
      <c r="W2145" t="str">
        <f t="shared" si="165"/>
        <v>Data Correction</v>
      </c>
      <c r="X2145" t="str">
        <f t="shared" si="166"/>
        <v>Procurement</v>
      </c>
      <c r="Y2145" t="str">
        <f t="shared" si="167"/>
        <v>Within SLA</v>
      </c>
      <c r="Z2145" t="str">
        <f t="shared" si="168"/>
        <v>Normal</v>
      </c>
      <c r="AA2145" t="str" cm="1">
        <f t="array" ref="AA2145">_xlfn.IFS(
J2145&lt;=K2145*0.5,"Excellent",
J2145&lt;=K2145,"Good",
J2145&lt;=K2145*1.5,"At Risk",
TRUE,"Critical"
)</f>
        <v>Excellent</v>
      </c>
      <c r="AB2145" t="str">
        <f t="shared" si="169"/>
        <v>Reworked</v>
      </c>
    </row>
    <row r="2146" spans="1:28" x14ac:dyDescent="0.3">
      <c r="A2146" t="s">
        <v>2228</v>
      </c>
      <c r="B2146" s="1">
        <v>45664</v>
      </c>
      <c r="C2146" t="s">
        <v>91</v>
      </c>
      <c r="D2146" t="s">
        <v>41</v>
      </c>
      <c r="E2146" t="s">
        <v>48</v>
      </c>
      <c r="F2146" t="s">
        <v>49</v>
      </c>
      <c r="G2146" t="s">
        <v>62</v>
      </c>
      <c r="H2146" t="s">
        <v>26</v>
      </c>
      <c r="I2146" t="s">
        <v>88</v>
      </c>
      <c r="J2146">
        <v>19.899999999999999</v>
      </c>
      <c r="K2146">
        <v>48</v>
      </c>
      <c r="L2146" t="s">
        <v>28</v>
      </c>
      <c r="M2146">
        <v>1</v>
      </c>
      <c r="N2146">
        <v>3.6</v>
      </c>
      <c r="O2146">
        <v>320</v>
      </c>
      <c r="P2146">
        <v>6368</v>
      </c>
      <c r="Q2146" t="s">
        <v>64</v>
      </c>
      <c r="R2146">
        <v>1</v>
      </c>
      <c r="S2146" t="s">
        <v>58</v>
      </c>
      <c r="T2146" t="s">
        <v>38</v>
      </c>
      <c r="U2146" t="str">
        <f>TRIM(CLEAN(tbl_Operations[[#This Row],[Location]]))</f>
        <v>Bengaluru</v>
      </c>
      <c r="V2146" t="str">
        <f>TRIM(CLEAN(tbl_Operations[[#This Row],[Channel]]))</f>
        <v>Teams</v>
      </c>
      <c r="W2146" t="str">
        <f t="shared" si="165"/>
        <v>Compliance Request</v>
      </c>
      <c r="X2146" t="str">
        <f t="shared" si="166"/>
        <v>Operations</v>
      </c>
      <c r="Y2146" t="str">
        <f t="shared" si="167"/>
        <v>Within SLA</v>
      </c>
      <c r="Z2146" t="str">
        <f t="shared" si="168"/>
        <v>Normal</v>
      </c>
      <c r="AA2146" t="str" cm="1">
        <f t="array" ref="AA2146">_xlfn.IFS(
J2146&lt;=K2146*0.5,"Excellent",
J2146&lt;=K2146,"Good",
J2146&lt;=K2146*1.5,"At Risk",
TRUE,"Critical"
)</f>
        <v>Excellent</v>
      </c>
      <c r="AB2146" t="str">
        <f t="shared" si="169"/>
        <v>Reworked</v>
      </c>
    </row>
    <row r="2147" spans="1:28" x14ac:dyDescent="0.3">
      <c r="A2147" t="s">
        <v>2229</v>
      </c>
      <c r="B2147" s="1">
        <v>45946</v>
      </c>
      <c r="C2147" t="s">
        <v>33</v>
      </c>
      <c r="D2147" t="s">
        <v>22</v>
      </c>
      <c r="E2147" t="s">
        <v>23</v>
      </c>
      <c r="F2147" t="s">
        <v>61</v>
      </c>
      <c r="G2147" t="s">
        <v>62</v>
      </c>
      <c r="H2147" t="s">
        <v>26</v>
      </c>
      <c r="I2147" t="s">
        <v>27</v>
      </c>
      <c r="J2147">
        <v>4.7</v>
      </c>
      <c r="K2147">
        <v>12</v>
      </c>
      <c r="L2147" t="s">
        <v>28</v>
      </c>
      <c r="M2147">
        <v>0</v>
      </c>
      <c r="N2147">
        <v>4.9000000000000004</v>
      </c>
      <c r="O2147">
        <v>350</v>
      </c>
      <c r="P2147">
        <v>1645</v>
      </c>
      <c r="Q2147" t="s">
        <v>51</v>
      </c>
      <c r="R2147">
        <v>10</v>
      </c>
      <c r="S2147" t="s">
        <v>52</v>
      </c>
      <c r="T2147" t="s">
        <v>84</v>
      </c>
      <c r="U2147" t="str">
        <f>TRIM(CLEAN(tbl_Operations[[#This Row],[Location]]))</f>
        <v>Noida</v>
      </c>
      <c r="V2147" t="str">
        <f>TRIM(CLEAN(tbl_Operations[[#This Row],[Channel]]))</f>
        <v>Teams</v>
      </c>
      <c r="W2147" t="str">
        <f t="shared" si="165"/>
        <v>Invoice Query</v>
      </c>
      <c r="X2147" t="str">
        <f t="shared" si="166"/>
        <v>It</v>
      </c>
      <c r="Y2147" t="str">
        <f t="shared" si="167"/>
        <v>Within SLA</v>
      </c>
      <c r="Z2147" t="str">
        <f t="shared" si="168"/>
        <v>Normal</v>
      </c>
      <c r="AA2147" t="str" cm="1">
        <f t="array" ref="AA2147">_xlfn.IFS(
J2147&lt;=K2147*0.5,"Excellent",
J2147&lt;=K2147,"Good",
J2147&lt;=K2147*1.5,"At Risk",
TRUE,"Critical"
)</f>
        <v>Excellent</v>
      </c>
      <c r="AB2147" t="str">
        <f t="shared" si="169"/>
        <v>No Rework</v>
      </c>
    </row>
    <row r="2148" spans="1:28" x14ac:dyDescent="0.3">
      <c r="A2148" t="s">
        <v>2230</v>
      </c>
      <c r="B2148" s="1">
        <v>45789</v>
      </c>
      <c r="C2148" t="s">
        <v>21</v>
      </c>
      <c r="D2148" t="s">
        <v>22</v>
      </c>
      <c r="E2148" t="s">
        <v>48</v>
      </c>
      <c r="F2148" t="s">
        <v>49</v>
      </c>
      <c r="G2148" t="s">
        <v>25</v>
      </c>
      <c r="H2148" t="s">
        <v>26</v>
      </c>
      <c r="I2148" t="s">
        <v>27</v>
      </c>
      <c r="J2148">
        <v>8.4</v>
      </c>
      <c r="K2148">
        <v>48</v>
      </c>
      <c r="L2148" t="s">
        <v>28</v>
      </c>
      <c r="M2148">
        <v>0</v>
      </c>
      <c r="N2148">
        <v>4.4000000000000004</v>
      </c>
      <c r="O2148">
        <v>450</v>
      </c>
      <c r="P2148">
        <v>3780</v>
      </c>
      <c r="Q2148" t="s">
        <v>44</v>
      </c>
      <c r="R2148">
        <v>5</v>
      </c>
      <c r="S2148" t="s">
        <v>30</v>
      </c>
      <c r="T2148" t="s">
        <v>31</v>
      </c>
      <c r="U2148" t="str">
        <f>TRIM(CLEAN(tbl_Operations[[#This Row],[Location]]))</f>
        <v>Noida</v>
      </c>
      <c r="V2148" t="str">
        <f>TRIM(CLEAN(tbl_Operations[[#This Row],[Channel]]))</f>
        <v>Email</v>
      </c>
      <c r="W2148" t="str">
        <f t="shared" si="165"/>
        <v>Compliance Request</v>
      </c>
      <c r="X2148" t="str">
        <f t="shared" si="166"/>
        <v>Customer Support</v>
      </c>
      <c r="Y2148" t="str">
        <f t="shared" si="167"/>
        <v>Within SLA</v>
      </c>
      <c r="Z2148" t="str">
        <f t="shared" si="168"/>
        <v>Normal</v>
      </c>
      <c r="AA2148" t="str" cm="1">
        <f t="array" ref="AA2148">_xlfn.IFS(
J2148&lt;=K2148*0.5,"Excellent",
J2148&lt;=K2148,"Good",
J2148&lt;=K2148*1.5,"At Risk",
TRUE,"Critical"
)</f>
        <v>Excellent</v>
      </c>
      <c r="AB2148" t="str">
        <f t="shared" si="169"/>
        <v>No Rework</v>
      </c>
    </row>
    <row r="2149" spans="1:28" x14ac:dyDescent="0.3">
      <c r="A2149" t="s">
        <v>2231</v>
      </c>
      <c r="B2149" s="1">
        <v>46002</v>
      </c>
      <c r="C2149" t="s">
        <v>77</v>
      </c>
      <c r="D2149" t="s">
        <v>34</v>
      </c>
      <c r="E2149" t="s">
        <v>74</v>
      </c>
      <c r="F2149" t="s">
        <v>24</v>
      </c>
      <c r="G2149" t="s">
        <v>25</v>
      </c>
      <c r="H2149" t="s">
        <v>50</v>
      </c>
      <c r="I2149" t="s">
        <v>27</v>
      </c>
      <c r="J2149">
        <v>13</v>
      </c>
      <c r="K2149">
        <v>24</v>
      </c>
      <c r="L2149" t="s">
        <v>28</v>
      </c>
      <c r="M2149">
        <v>0</v>
      </c>
      <c r="N2149">
        <v>4.5</v>
      </c>
      <c r="O2149">
        <v>320</v>
      </c>
      <c r="P2149">
        <v>4160</v>
      </c>
      <c r="Q2149" t="s">
        <v>71</v>
      </c>
      <c r="R2149">
        <v>12</v>
      </c>
      <c r="S2149" t="s">
        <v>52</v>
      </c>
      <c r="T2149" t="s">
        <v>84</v>
      </c>
      <c r="U2149" t="str">
        <f>TRIM(CLEAN(tbl_Operations[[#This Row],[Location]]))</f>
        <v>Mumbai</v>
      </c>
      <c r="V2149" t="str">
        <f>TRIM(CLEAN(tbl_Operations[[#This Row],[Channel]]))</f>
        <v>Email</v>
      </c>
      <c r="W2149" t="str">
        <f t="shared" si="165"/>
        <v>System Issue</v>
      </c>
      <c r="X2149" t="str">
        <f t="shared" si="166"/>
        <v>Finance</v>
      </c>
      <c r="Y2149" t="str">
        <f t="shared" si="167"/>
        <v>Within SLA</v>
      </c>
      <c r="Z2149" t="str">
        <f t="shared" si="168"/>
        <v>Normal</v>
      </c>
      <c r="AA2149" t="str" cm="1">
        <f t="array" ref="AA2149">_xlfn.IFS(
J2149&lt;=K2149*0.5,"Excellent",
J2149&lt;=K2149,"Good",
J2149&lt;=K2149*1.5,"At Risk",
TRUE,"Critical"
)</f>
        <v>Good</v>
      </c>
      <c r="AB2149" t="str">
        <f t="shared" si="169"/>
        <v>No Rework</v>
      </c>
    </row>
    <row r="2150" spans="1:28" x14ac:dyDescent="0.3">
      <c r="A2150" t="s">
        <v>2232</v>
      </c>
      <c r="B2150" s="1">
        <v>45708</v>
      </c>
      <c r="C2150" t="s">
        <v>95</v>
      </c>
      <c r="D2150" t="s">
        <v>22</v>
      </c>
      <c r="E2150" t="s">
        <v>70</v>
      </c>
      <c r="F2150" t="s">
        <v>49</v>
      </c>
      <c r="G2150" t="s">
        <v>81</v>
      </c>
      <c r="H2150" t="s">
        <v>50</v>
      </c>
      <c r="I2150" t="s">
        <v>27</v>
      </c>
      <c r="J2150">
        <v>10.6</v>
      </c>
      <c r="K2150">
        <v>48</v>
      </c>
      <c r="L2150" t="s">
        <v>28</v>
      </c>
      <c r="M2150">
        <v>2</v>
      </c>
      <c r="N2150">
        <v>4.5</v>
      </c>
      <c r="O2150">
        <v>280</v>
      </c>
      <c r="P2150">
        <v>2968</v>
      </c>
      <c r="Q2150" t="s">
        <v>57</v>
      </c>
      <c r="R2150">
        <v>2</v>
      </c>
      <c r="S2150" t="s">
        <v>58</v>
      </c>
      <c r="T2150" t="s">
        <v>84</v>
      </c>
      <c r="U2150" t="str">
        <f>TRIM(CLEAN(tbl_Operations[[#This Row],[Location]]))</f>
        <v>Noida</v>
      </c>
      <c r="V2150" t="str">
        <f>TRIM(CLEAN(tbl_Operations[[#This Row],[Channel]]))</f>
        <v>Phone</v>
      </c>
      <c r="W2150" t="str">
        <f t="shared" si="165"/>
        <v>Data Correction</v>
      </c>
      <c r="X2150" t="str">
        <f t="shared" si="166"/>
        <v>Sales</v>
      </c>
      <c r="Y2150" t="str">
        <f t="shared" si="167"/>
        <v>Within SLA</v>
      </c>
      <c r="Z2150" t="str">
        <f t="shared" si="168"/>
        <v>Normal</v>
      </c>
      <c r="AA2150" t="str" cm="1">
        <f t="array" ref="AA2150">_xlfn.IFS(
J2150&lt;=K2150*0.5,"Excellent",
J2150&lt;=K2150,"Good",
J2150&lt;=K2150*1.5,"At Risk",
TRUE,"Critical"
)</f>
        <v>Excellent</v>
      </c>
      <c r="AB2150" t="str">
        <f t="shared" si="169"/>
        <v>Reworked</v>
      </c>
    </row>
    <row r="2151" spans="1:28" x14ac:dyDescent="0.3">
      <c r="A2151" t="s">
        <v>2233</v>
      </c>
      <c r="B2151" s="1">
        <v>45803</v>
      </c>
      <c r="C2151" t="s">
        <v>77</v>
      </c>
      <c r="D2151" t="s">
        <v>55</v>
      </c>
      <c r="E2151" t="s">
        <v>48</v>
      </c>
      <c r="F2151" t="s">
        <v>49</v>
      </c>
      <c r="G2151" t="s">
        <v>42</v>
      </c>
      <c r="H2151" t="s">
        <v>75</v>
      </c>
      <c r="I2151" t="s">
        <v>27</v>
      </c>
      <c r="J2151">
        <v>19.7</v>
      </c>
      <c r="K2151">
        <v>48</v>
      </c>
      <c r="L2151" t="s">
        <v>28</v>
      </c>
      <c r="M2151">
        <v>0</v>
      </c>
      <c r="N2151">
        <v>4.8</v>
      </c>
      <c r="O2151">
        <v>280</v>
      </c>
      <c r="P2151">
        <v>5516</v>
      </c>
      <c r="Q2151" t="s">
        <v>44</v>
      </c>
      <c r="R2151">
        <v>5</v>
      </c>
      <c r="S2151" t="s">
        <v>30</v>
      </c>
      <c r="T2151" t="s">
        <v>31</v>
      </c>
      <c r="U2151" t="str">
        <f>TRIM(CLEAN(tbl_Operations[[#This Row],[Location]]))</f>
        <v>Hyderabad</v>
      </c>
      <c r="V2151" t="str">
        <f>TRIM(CLEAN(tbl_Operations[[#This Row],[Channel]]))</f>
        <v>Portal</v>
      </c>
      <c r="W2151" t="str">
        <f t="shared" si="165"/>
        <v>Compliance Request</v>
      </c>
      <c r="X2151" t="str">
        <f t="shared" si="166"/>
        <v>Finance</v>
      </c>
      <c r="Y2151" t="str">
        <f t="shared" si="167"/>
        <v>Within SLA</v>
      </c>
      <c r="Z2151" t="str">
        <f t="shared" si="168"/>
        <v>Normal</v>
      </c>
      <c r="AA2151" t="str" cm="1">
        <f t="array" ref="AA2151">_xlfn.IFS(
J2151&lt;=K2151*0.5,"Excellent",
J2151&lt;=K2151,"Good",
J2151&lt;=K2151*1.5,"At Risk",
TRUE,"Critical"
)</f>
        <v>Excellent</v>
      </c>
      <c r="AB2151" t="str">
        <f t="shared" si="169"/>
        <v>No Rework</v>
      </c>
    </row>
    <row r="2152" spans="1:28" x14ac:dyDescent="0.3">
      <c r="A2152" t="s">
        <v>2234</v>
      </c>
      <c r="B2152" s="1">
        <v>45743</v>
      </c>
      <c r="C2152" t="s">
        <v>91</v>
      </c>
      <c r="D2152" t="s">
        <v>22</v>
      </c>
      <c r="E2152" t="s">
        <v>92</v>
      </c>
      <c r="F2152" t="s">
        <v>49</v>
      </c>
      <c r="G2152" t="s">
        <v>42</v>
      </c>
      <c r="H2152" t="s">
        <v>43</v>
      </c>
      <c r="I2152" t="s">
        <v>27</v>
      </c>
      <c r="J2152">
        <v>17.5</v>
      </c>
      <c r="K2152">
        <v>48</v>
      </c>
      <c r="L2152" t="s">
        <v>28</v>
      </c>
      <c r="M2152">
        <v>1</v>
      </c>
      <c r="N2152">
        <v>4.8</v>
      </c>
      <c r="O2152">
        <v>450</v>
      </c>
      <c r="P2152">
        <v>7875</v>
      </c>
      <c r="Q2152" t="s">
        <v>79</v>
      </c>
      <c r="R2152">
        <v>3</v>
      </c>
      <c r="S2152" t="s">
        <v>58</v>
      </c>
      <c r="T2152" t="s">
        <v>84</v>
      </c>
      <c r="U2152" t="str">
        <f>TRIM(CLEAN(tbl_Operations[[#This Row],[Location]]))</f>
        <v>Noida</v>
      </c>
      <c r="V2152" t="str">
        <f>TRIM(CLEAN(tbl_Operations[[#This Row],[Channel]]))</f>
        <v>Portal</v>
      </c>
      <c r="W2152" t="str">
        <f t="shared" si="165"/>
        <v>Report Request</v>
      </c>
      <c r="X2152" t="str">
        <f t="shared" si="166"/>
        <v>Operations</v>
      </c>
      <c r="Y2152" t="str">
        <f t="shared" si="167"/>
        <v>Within SLA</v>
      </c>
      <c r="Z2152" t="str">
        <f t="shared" si="168"/>
        <v>Normal</v>
      </c>
      <c r="AA2152" t="str" cm="1">
        <f t="array" ref="AA2152">_xlfn.IFS(
J2152&lt;=K2152*0.5,"Excellent",
J2152&lt;=K2152,"Good",
J2152&lt;=K2152*1.5,"At Risk",
TRUE,"Critical"
)</f>
        <v>Excellent</v>
      </c>
      <c r="AB2152" t="str">
        <f t="shared" si="169"/>
        <v>Reworked</v>
      </c>
    </row>
    <row r="2153" spans="1:28" x14ac:dyDescent="0.3">
      <c r="A2153" t="s">
        <v>2235</v>
      </c>
      <c r="B2153" s="1">
        <v>45953</v>
      </c>
      <c r="C2153" t="s">
        <v>40</v>
      </c>
      <c r="D2153" t="s">
        <v>55</v>
      </c>
      <c r="E2153" t="s">
        <v>70</v>
      </c>
      <c r="F2153" t="s">
        <v>49</v>
      </c>
      <c r="G2153" t="s">
        <v>42</v>
      </c>
      <c r="H2153" t="s">
        <v>50</v>
      </c>
      <c r="I2153" t="s">
        <v>27</v>
      </c>
      <c r="J2153">
        <v>13.6</v>
      </c>
      <c r="K2153">
        <v>48</v>
      </c>
      <c r="L2153" t="s">
        <v>28</v>
      </c>
      <c r="M2153">
        <v>1</v>
      </c>
      <c r="N2153">
        <v>4.2</v>
      </c>
      <c r="O2153">
        <v>350</v>
      </c>
      <c r="P2153">
        <v>4760</v>
      </c>
      <c r="Q2153" t="s">
        <v>51</v>
      </c>
      <c r="R2153">
        <v>10</v>
      </c>
      <c r="S2153" t="s">
        <v>52</v>
      </c>
      <c r="T2153" t="s">
        <v>84</v>
      </c>
      <c r="U2153" t="str">
        <f>TRIM(CLEAN(tbl_Operations[[#This Row],[Location]]))</f>
        <v>Hyderabad</v>
      </c>
      <c r="V2153" t="str">
        <f>TRIM(CLEAN(tbl_Operations[[#This Row],[Channel]]))</f>
        <v>Portal</v>
      </c>
      <c r="W2153" t="str">
        <f t="shared" si="165"/>
        <v>Data Correction</v>
      </c>
      <c r="X2153" t="str">
        <f t="shared" si="166"/>
        <v>Procurement</v>
      </c>
      <c r="Y2153" t="str">
        <f t="shared" si="167"/>
        <v>Within SLA</v>
      </c>
      <c r="Z2153" t="str">
        <f t="shared" si="168"/>
        <v>Normal</v>
      </c>
      <c r="AA2153" t="str" cm="1">
        <f t="array" ref="AA2153">_xlfn.IFS(
J2153&lt;=K2153*0.5,"Excellent",
J2153&lt;=K2153,"Good",
J2153&lt;=K2153*1.5,"At Risk",
TRUE,"Critical"
)</f>
        <v>Excellent</v>
      </c>
      <c r="AB2153" t="str">
        <f t="shared" si="169"/>
        <v>Reworked</v>
      </c>
    </row>
    <row r="2154" spans="1:28" x14ac:dyDescent="0.3">
      <c r="A2154" t="s">
        <v>2236</v>
      </c>
      <c r="B2154" s="1">
        <v>45864</v>
      </c>
      <c r="C2154" t="s">
        <v>21</v>
      </c>
      <c r="D2154" t="s">
        <v>22</v>
      </c>
      <c r="E2154" t="s">
        <v>56</v>
      </c>
      <c r="F2154" t="s">
        <v>24</v>
      </c>
      <c r="G2154" t="s">
        <v>25</v>
      </c>
      <c r="H2154" t="s">
        <v>75</v>
      </c>
      <c r="I2154" t="s">
        <v>27</v>
      </c>
      <c r="J2154">
        <v>15.8</v>
      </c>
      <c r="K2154">
        <v>24</v>
      </c>
      <c r="L2154" t="s">
        <v>28</v>
      </c>
      <c r="M2154">
        <v>0</v>
      </c>
      <c r="N2154">
        <v>4.7</v>
      </c>
      <c r="O2154">
        <v>320</v>
      </c>
      <c r="P2154">
        <v>5056</v>
      </c>
      <c r="Q2154" t="s">
        <v>114</v>
      </c>
      <c r="R2154">
        <v>7</v>
      </c>
      <c r="S2154" t="s">
        <v>37</v>
      </c>
      <c r="T2154" t="s">
        <v>68</v>
      </c>
      <c r="U2154" t="str">
        <f>TRIM(CLEAN(tbl_Operations[[#This Row],[Location]]))</f>
        <v>Noida</v>
      </c>
      <c r="V2154" t="str">
        <f>TRIM(CLEAN(tbl_Operations[[#This Row],[Channel]]))</f>
        <v>Email</v>
      </c>
      <c r="W2154" t="str">
        <f t="shared" si="165"/>
        <v>Vendor Query</v>
      </c>
      <c r="X2154" t="str">
        <f t="shared" si="166"/>
        <v>Customer Support</v>
      </c>
      <c r="Y2154" t="str">
        <f t="shared" si="167"/>
        <v>Within SLA</v>
      </c>
      <c r="Z2154" t="str">
        <f t="shared" si="168"/>
        <v>Normal</v>
      </c>
      <c r="AA2154" t="str" cm="1">
        <f t="array" ref="AA2154">_xlfn.IFS(
J2154&lt;=K2154*0.5,"Excellent",
J2154&lt;=K2154,"Good",
J2154&lt;=K2154*1.5,"At Risk",
TRUE,"Critical"
)</f>
        <v>Good</v>
      </c>
      <c r="AB2154" t="str">
        <f t="shared" si="169"/>
        <v>No Rework</v>
      </c>
    </row>
    <row r="2155" spans="1:28" x14ac:dyDescent="0.3">
      <c r="A2155" t="s">
        <v>2237</v>
      </c>
      <c r="B2155" s="1">
        <v>45984</v>
      </c>
      <c r="C2155" t="s">
        <v>54</v>
      </c>
      <c r="D2155" t="s">
        <v>47</v>
      </c>
      <c r="E2155" t="s">
        <v>78</v>
      </c>
      <c r="F2155" t="s">
        <v>61</v>
      </c>
      <c r="G2155" t="s">
        <v>25</v>
      </c>
      <c r="H2155" t="s">
        <v>43</v>
      </c>
      <c r="I2155" t="s">
        <v>27</v>
      </c>
      <c r="J2155">
        <v>5.5</v>
      </c>
      <c r="K2155">
        <v>12</v>
      </c>
      <c r="L2155" t="s">
        <v>28</v>
      </c>
      <c r="M2155">
        <v>2</v>
      </c>
      <c r="N2155">
        <v>3.8</v>
      </c>
      <c r="O2155">
        <v>320</v>
      </c>
      <c r="P2155">
        <v>1760</v>
      </c>
      <c r="Q2155" t="s">
        <v>67</v>
      </c>
      <c r="R2155">
        <v>11</v>
      </c>
      <c r="S2155" t="s">
        <v>52</v>
      </c>
      <c r="T2155" t="s">
        <v>102</v>
      </c>
      <c r="U2155" t="str">
        <f>TRIM(CLEAN(tbl_Operations[[#This Row],[Location]]))</f>
        <v>Gurugram</v>
      </c>
      <c r="V2155" t="str">
        <f>TRIM(CLEAN(tbl_Operations[[#This Row],[Channel]]))</f>
        <v>Email</v>
      </c>
      <c r="W2155" t="str">
        <f t="shared" si="165"/>
        <v>Access Request</v>
      </c>
      <c r="X2155" t="str">
        <f t="shared" si="166"/>
        <v>Hr</v>
      </c>
      <c r="Y2155" t="str">
        <f t="shared" si="167"/>
        <v>Within SLA</v>
      </c>
      <c r="Z2155" t="str">
        <f t="shared" si="168"/>
        <v>Normal</v>
      </c>
      <c r="AA2155" t="str" cm="1">
        <f t="array" ref="AA2155">_xlfn.IFS(
J2155&lt;=K2155*0.5,"Excellent",
J2155&lt;=K2155,"Good",
J2155&lt;=K2155*1.5,"At Risk",
TRUE,"Critical"
)</f>
        <v>Excellent</v>
      </c>
      <c r="AB2155" t="str">
        <f t="shared" si="169"/>
        <v>Reworked</v>
      </c>
    </row>
    <row r="2156" spans="1:28" x14ac:dyDescent="0.3">
      <c r="A2156" t="s">
        <v>2238</v>
      </c>
      <c r="B2156" s="1">
        <v>45981</v>
      </c>
      <c r="C2156" t="s">
        <v>40</v>
      </c>
      <c r="D2156" t="s">
        <v>34</v>
      </c>
      <c r="E2156" t="s">
        <v>92</v>
      </c>
      <c r="F2156" t="s">
        <v>24</v>
      </c>
      <c r="G2156" t="s">
        <v>25</v>
      </c>
      <c r="H2156" t="s">
        <v>43</v>
      </c>
      <c r="I2156" t="s">
        <v>27</v>
      </c>
      <c r="J2156">
        <v>8.1</v>
      </c>
      <c r="K2156">
        <v>24</v>
      </c>
      <c r="L2156" t="s">
        <v>28</v>
      </c>
      <c r="M2156">
        <v>0</v>
      </c>
      <c r="N2156">
        <v>4.5999999999999996</v>
      </c>
      <c r="O2156">
        <v>450</v>
      </c>
      <c r="P2156">
        <v>3645</v>
      </c>
      <c r="Q2156" t="s">
        <v>67</v>
      </c>
      <c r="R2156">
        <v>11</v>
      </c>
      <c r="S2156" t="s">
        <v>52</v>
      </c>
      <c r="T2156" t="s">
        <v>84</v>
      </c>
      <c r="U2156" t="str">
        <f>TRIM(CLEAN(tbl_Operations[[#This Row],[Location]]))</f>
        <v>Mumbai</v>
      </c>
      <c r="V2156" t="str">
        <f>TRIM(CLEAN(tbl_Operations[[#This Row],[Channel]]))</f>
        <v>Email</v>
      </c>
      <c r="W2156" t="str">
        <f t="shared" si="165"/>
        <v>Report Request</v>
      </c>
      <c r="X2156" t="str">
        <f t="shared" si="166"/>
        <v>Procurement</v>
      </c>
      <c r="Y2156" t="str">
        <f t="shared" si="167"/>
        <v>Within SLA</v>
      </c>
      <c r="Z2156" t="str">
        <f t="shared" si="168"/>
        <v>Normal</v>
      </c>
      <c r="AA2156" t="str" cm="1">
        <f t="array" ref="AA2156">_xlfn.IFS(
J2156&lt;=K2156*0.5,"Excellent",
J2156&lt;=K2156,"Good",
J2156&lt;=K2156*1.5,"At Risk",
TRUE,"Critical"
)</f>
        <v>Excellent</v>
      </c>
      <c r="AB2156" t="str">
        <f t="shared" si="169"/>
        <v>No Rework</v>
      </c>
    </row>
    <row r="2157" spans="1:28" x14ac:dyDescent="0.3">
      <c r="A2157" t="s">
        <v>2239</v>
      </c>
      <c r="B2157" s="1">
        <v>45854</v>
      </c>
      <c r="C2157" t="s">
        <v>77</v>
      </c>
      <c r="D2157" t="s">
        <v>47</v>
      </c>
      <c r="E2157" t="s">
        <v>35</v>
      </c>
      <c r="F2157" t="s">
        <v>24</v>
      </c>
      <c r="G2157" t="s">
        <v>42</v>
      </c>
      <c r="H2157" t="s">
        <v>43</v>
      </c>
      <c r="I2157" t="s">
        <v>27</v>
      </c>
      <c r="J2157">
        <v>40.4</v>
      </c>
      <c r="K2157">
        <v>24</v>
      </c>
      <c r="L2157" t="s">
        <v>63</v>
      </c>
      <c r="M2157">
        <v>0</v>
      </c>
      <c r="N2157">
        <v>4.5999999999999996</v>
      </c>
      <c r="O2157">
        <v>280</v>
      </c>
      <c r="P2157">
        <v>11312</v>
      </c>
      <c r="Q2157" t="s">
        <v>114</v>
      </c>
      <c r="R2157">
        <v>7</v>
      </c>
      <c r="S2157" t="s">
        <v>37</v>
      </c>
      <c r="T2157" t="s">
        <v>86</v>
      </c>
      <c r="U2157" t="str">
        <f>TRIM(CLEAN(tbl_Operations[[#This Row],[Location]]))</f>
        <v>Gurugram</v>
      </c>
      <c r="V2157" t="str">
        <f>TRIM(CLEAN(tbl_Operations[[#This Row],[Channel]]))</f>
        <v>Portal</v>
      </c>
      <c r="W2157" t="str">
        <f t="shared" si="165"/>
        <v>Employee Query</v>
      </c>
      <c r="X2157" t="str">
        <f t="shared" si="166"/>
        <v>Finance</v>
      </c>
      <c r="Y2157" t="str">
        <f t="shared" si="167"/>
        <v>SLA Breach</v>
      </c>
      <c r="Z2157" t="str">
        <f t="shared" si="168"/>
        <v>Normal</v>
      </c>
      <c r="AA2157" t="str" cm="1">
        <f t="array" ref="AA2157">_xlfn.IFS(
J2157&lt;=K2157*0.5,"Excellent",
J2157&lt;=K2157,"Good",
J2157&lt;=K2157*1.5,"At Risk",
TRUE,"Critical"
)</f>
        <v>Critical</v>
      </c>
      <c r="AB2157" t="str">
        <f t="shared" si="169"/>
        <v>No Rework</v>
      </c>
    </row>
    <row r="2158" spans="1:28" x14ac:dyDescent="0.3">
      <c r="A2158" t="s">
        <v>2240</v>
      </c>
      <c r="B2158" s="1">
        <v>45659</v>
      </c>
      <c r="C2158" t="s">
        <v>21</v>
      </c>
      <c r="D2158" t="s">
        <v>55</v>
      </c>
      <c r="E2158" t="s">
        <v>35</v>
      </c>
      <c r="F2158" t="s">
        <v>49</v>
      </c>
      <c r="G2158" t="s">
        <v>25</v>
      </c>
      <c r="H2158" t="s">
        <v>66</v>
      </c>
      <c r="I2158" t="s">
        <v>27</v>
      </c>
      <c r="J2158">
        <v>38.700000000000003</v>
      </c>
      <c r="K2158">
        <v>48</v>
      </c>
      <c r="L2158" t="s">
        <v>28</v>
      </c>
      <c r="M2158">
        <v>0</v>
      </c>
      <c r="N2158">
        <v>4.3</v>
      </c>
      <c r="O2158">
        <v>350</v>
      </c>
      <c r="P2158">
        <v>13545</v>
      </c>
      <c r="Q2158" t="s">
        <v>64</v>
      </c>
      <c r="R2158">
        <v>1</v>
      </c>
      <c r="S2158" t="s">
        <v>58</v>
      </c>
      <c r="T2158" t="s">
        <v>84</v>
      </c>
      <c r="U2158" t="str">
        <f>TRIM(CLEAN(tbl_Operations[[#This Row],[Location]]))</f>
        <v>Hyderabad</v>
      </c>
      <c r="V2158" t="str">
        <f>TRIM(CLEAN(tbl_Operations[[#This Row],[Channel]]))</f>
        <v>Email</v>
      </c>
      <c r="W2158" t="str">
        <f t="shared" si="165"/>
        <v>Employee Query</v>
      </c>
      <c r="X2158" t="str">
        <f t="shared" si="166"/>
        <v>Customer Support</v>
      </c>
      <c r="Y2158" t="str">
        <f t="shared" si="167"/>
        <v>Within SLA</v>
      </c>
      <c r="Z2158" t="str">
        <f t="shared" si="168"/>
        <v>Normal</v>
      </c>
      <c r="AA2158" t="str" cm="1">
        <f t="array" ref="AA2158">_xlfn.IFS(
J2158&lt;=K2158*0.5,"Excellent",
J2158&lt;=K2158,"Good",
J2158&lt;=K2158*1.5,"At Risk",
TRUE,"Critical"
)</f>
        <v>Good</v>
      </c>
      <c r="AB2158" t="str">
        <f t="shared" si="169"/>
        <v>No Rework</v>
      </c>
    </row>
    <row r="2159" spans="1:28" x14ac:dyDescent="0.3">
      <c r="A2159" t="s">
        <v>2241</v>
      </c>
      <c r="B2159" s="1">
        <v>45868</v>
      </c>
      <c r="C2159" t="s">
        <v>40</v>
      </c>
      <c r="D2159" t="s">
        <v>55</v>
      </c>
      <c r="E2159" t="s">
        <v>74</v>
      </c>
      <c r="F2159" t="s">
        <v>49</v>
      </c>
      <c r="G2159" t="s">
        <v>25</v>
      </c>
      <c r="H2159" t="s">
        <v>50</v>
      </c>
      <c r="I2159" t="s">
        <v>27</v>
      </c>
      <c r="J2159">
        <v>10.4</v>
      </c>
      <c r="K2159">
        <v>48</v>
      </c>
      <c r="L2159" t="s">
        <v>28</v>
      </c>
      <c r="M2159">
        <v>0</v>
      </c>
      <c r="N2159">
        <v>4.5</v>
      </c>
      <c r="O2159">
        <v>320</v>
      </c>
      <c r="P2159">
        <v>3328</v>
      </c>
      <c r="Q2159" t="s">
        <v>114</v>
      </c>
      <c r="R2159">
        <v>7</v>
      </c>
      <c r="S2159" t="s">
        <v>37</v>
      </c>
      <c r="T2159" t="s">
        <v>86</v>
      </c>
      <c r="U2159" t="str">
        <f>TRIM(CLEAN(tbl_Operations[[#This Row],[Location]]))</f>
        <v>Hyderabad</v>
      </c>
      <c r="V2159" t="str">
        <f>TRIM(CLEAN(tbl_Operations[[#This Row],[Channel]]))</f>
        <v>Email</v>
      </c>
      <c r="W2159" t="str">
        <f t="shared" si="165"/>
        <v>System Issue</v>
      </c>
      <c r="X2159" t="str">
        <f t="shared" si="166"/>
        <v>Procurement</v>
      </c>
      <c r="Y2159" t="str">
        <f t="shared" si="167"/>
        <v>Within SLA</v>
      </c>
      <c r="Z2159" t="str">
        <f t="shared" si="168"/>
        <v>Normal</v>
      </c>
      <c r="AA2159" t="str" cm="1">
        <f t="array" ref="AA2159">_xlfn.IFS(
J2159&lt;=K2159*0.5,"Excellent",
J2159&lt;=K2159,"Good",
J2159&lt;=K2159*1.5,"At Risk",
TRUE,"Critical"
)</f>
        <v>Excellent</v>
      </c>
      <c r="AB2159" t="str">
        <f t="shared" si="169"/>
        <v>No Rework</v>
      </c>
    </row>
    <row r="2160" spans="1:28" x14ac:dyDescent="0.3">
      <c r="A2160" t="s">
        <v>2242</v>
      </c>
      <c r="B2160" s="1">
        <v>45940</v>
      </c>
      <c r="C2160" t="s">
        <v>95</v>
      </c>
      <c r="D2160" t="s">
        <v>73</v>
      </c>
      <c r="E2160" t="s">
        <v>70</v>
      </c>
      <c r="F2160" t="s">
        <v>61</v>
      </c>
      <c r="G2160" t="s">
        <v>25</v>
      </c>
      <c r="H2160" t="s">
        <v>43</v>
      </c>
      <c r="I2160" t="s">
        <v>27</v>
      </c>
      <c r="J2160">
        <v>14.3</v>
      </c>
      <c r="K2160">
        <v>12</v>
      </c>
      <c r="L2160" t="s">
        <v>63</v>
      </c>
      <c r="M2160">
        <v>0</v>
      </c>
      <c r="N2160">
        <v>4.8</v>
      </c>
      <c r="O2160">
        <v>320</v>
      </c>
      <c r="P2160">
        <v>4576</v>
      </c>
      <c r="Q2160" t="s">
        <v>51</v>
      </c>
      <c r="R2160">
        <v>10</v>
      </c>
      <c r="S2160" t="s">
        <v>52</v>
      </c>
      <c r="T2160" t="s">
        <v>45</v>
      </c>
      <c r="U2160" t="str">
        <f>TRIM(CLEAN(tbl_Operations[[#This Row],[Location]]))</f>
        <v>Chennai</v>
      </c>
      <c r="V2160" t="str">
        <f>TRIM(CLEAN(tbl_Operations[[#This Row],[Channel]]))</f>
        <v>Email</v>
      </c>
      <c r="W2160" t="str">
        <f t="shared" si="165"/>
        <v>Data Correction</v>
      </c>
      <c r="X2160" t="str">
        <f t="shared" si="166"/>
        <v>Sales</v>
      </c>
      <c r="Y2160" t="str">
        <f t="shared" si="167"/>
        <v>SLA Breach</v>
      </c>
      <c r="Z2160" t="str">
        <f t="shared" si="168"/>
        <v>Normal</v>
      </c>
      <c r="AA2160" t="str" cm="1">
        <f t="array" ref="AA2160">_xlfn.IFS(
J2160&lt;=K2160*0.5,"Excellent",
J2160&lt;=K2160,"Good",
J2160&lt;=K2160*1.5,"At Risk",
TRUE,"Critical"
)</f>
        <v>At Risk</v>
      </c>
      <c r="AB2160" t="str">
        <f t="shared" si="169"/>
        <v>No Rework</v>
      </c>
    </row>
    <row r="2161" spans="1:28" x14ac:dyDescent="0.3">
      <c r="A2161" t="s">
        <v>2243</v>
      </c>
      <c r="B2161" s="1">
        <v>45809</v>
      </c>
      <c r="C2161" t="s">
        <v>33</v>
      </c>
      <c r="D2161" t="s">
        <v>41</v>
      </c>
      <c r="E2161" t="s">
        <v>92</v>
      </c>
      <c r="F2161" t="s">
        <v>49</v>
      </c>
      <c r="G2161" t="s">
        <v>42</v>
      </c>
      <c r="H2161" t="s">
        <v>66</v>
      </c>
      <c r="I2161" t="s">
        <v>88</v>
      </c>
      <c r="J2161">
        <v>7.6</v>
      </c>
      <c r="K2161">
        <v>48</v>
      </c>
      <c r="L2161" t="s">
        <v>28</v>
      </c>
      <c r="M2161">
        <v>2</v>
      </c>
      <c r="N2161">
        <v>4.8</v>
      </c>
      <c r="O2161">
        <v>280</v>
      </c>
      <c r="P2161">
        <v>2128</v>
      </c>
      <c r="Q2161" t="s">
        <v>29</v>
      </c>
      <c r="R2161">
        <v>6</v>
      </c>
      <c r="S2161" t="s">
        <v>30</v>
      </c>
      <c r="T2161" t="s">
        <v>102</v>
      </c>
      <c r="U2161" t="str">
        <f>TRIM(CLEAN(tbl_Operations[[#This Row],[Location]]))</f>
        <v>Bengaluru</v>
      </c>
      <c r="V2161" t="str">
        <f>TRIM(CLEAN(tbl_Operations[[#This Row],[Channel]]))</f>
        <v>Portal</v>
      </c>
      <c r="W2161" t="str">
        <f t="shared" si="165"/>
        <v>Report Request</v>
      </c>
      <c r="X2161" t="str">
        <f t="shared" si="166"/>
        <v>It</v>
      </c>
      <c r="Y2161" t="str">
        <f t="shared" si="167"/>
        <v>Within SLA</v>
      </c>
      <c r="Z2161" t="str">
        <f t="shared" si="168"/>
        <v>Normal</v>
      </c>
      <c r="AA2161" t="str" cm="1">
        <f t="array" ref="AA2161">_xlfn.IFS(
J2161&lt;=K2161*0.5,"Excellent",
J2161&lt;=K2161,"Good",
J2161&lt;=K2161*1.5,"At Risk",
TRUE,"Critical"
)</f>
        <v>Excellent</v>
      </c>
      <c r="AB2161" t="str">
        <f t="shared" si="169"/>
        <v>Reworked</v>
      </c>
    </row>
    <row r="2162" spans="1:28" x14ac:dyDescent="0.3">
      <c r="A2162" t="s">
        <v>2244</v>
      </c>
      <c r="B2162" s="1">
        <v>45747</v>
      </c>
      <c r="C2162" t="s">
        <v>95</v>
      </c>
      <c r="D2162" t="s">
        <v>34</v>
      </c>
      <c r="E2162" t="s">
        <v>56</v>
      </c>
      <c r="F2162" t="s">
        <v>24</v>
      </c>
      <c r="G2162" t="s">
        <v>25</v>
      </c>
      <c r="H2162" t="s">
        <v>26</v>
      </c>
      <c r="I2162" t="s">
        <v>27</v>
      </c>
      <c r="J2162">
        <v>30.5</v>
      </c>
      <c r="K2162">
        <v>24</v>
      </c>
      <c r="L2162" t="s">
        <v>63</v>
      </c>
      <c r="M2162">
        <v>0</v>
      </c>
      <c r="N2162">
        <v>3.5</v>
      </c>
      <c r="O2162">
        <v>450</v>
      </c>
      <c r="P2162">
        <v>13725</v>
      </c>
      <c r="Q2162" t="s">
        <v>79</v>
      </c>
      <c r="R2162">
        <v>3</v>
      </c>
      <c r="S2162" t="s">
        <v>58</v>
      </c>
      <c r="T2162" t="s">
        <v>31</v>
      </c>
      <c r="U2162" t="str">
        <f>TRIM(CLEAN(tbl_Operations[[#This Row],[Location]]))</f>
        <v>Mumbai</v>
      </c>
      <c r="V2162" t="str">
        <f>TRIM(CLEAN(tbl_Operations[[#This Row],[Channel]]))</f>
        <v>Email</v>
      </c>
      <c r="W2162" t="str">
        <f t="shared" si="165"/>
        <v>Vendor Query</v>
      </c>
      <c r="X2162" t="str">
        <f t="shared" si="166"/>
        <v>Sales</v>
      </c>
      <c r="Y2162" t="str">
        <f t="shared" si="167"/>
        <v>SLA Breach</v>
      </c>
      <c r="Z2162" t="str">
        <f t="shared" si="168"/>
        <v>Normal</v>
      </c>
      <c r="AA2162" t="str" cm="1">
        <f t="array" ref="AA2162">_xlfn.IFS(
J2162&lt;=K2162*0.5,"Excellent",
J2162&lt;=K2162,"Good",
J2162&lt;=K2162*1.5,"At Risk",
TRUE,"Critical"
)</f>
        <v>At Risk</v>
      </c>
      <c r="AB2162" t="str">
        <f t="shared" si="169"/>
        <v>No Rework</v>
      </c>
    </row>
    <row r="2163" spans="1:28" x14ac:dyDescent="0.3">
      <c r="A2163" t="s">
        <v>2245</v>
      </c>
      <c r="B2163" s="1">
        <v>45758</v>
      </c>
      <c r="C2163" t="s">
        <v>77</v>
      </c>
      <c r="D2163" t="s">
        <v>34</v>
      </c>
      <c r="E2163" t="s">
        <v>70</v>
      </c>
      <c r="F2163" t="s">
        <v>24</v>
      </c>
      <c r="G2163" t="s">
        <v>42</v>
      </c>
      <c r="H2163" t="s">
        <v>43</v>
      </c>
      <c r="I2163" t="s">
        <v>88</v>
      </c>
      <c r="J2163">
        <v>57.8</v>
      </c>
      <c r="K2163">
        <v>24</v>
      </c>
      <c r="L2163" t="s">
        <v>63</v>
      </c>
      <c r="M2163">
        <v>2</v>
      </c>
      <c r="N2163">
        <v>3.2</v>
      </c>
      <c r="O2163">
        <v>320</v>
      </c>
      <c r="P2163">
        <v>18496</v>
      </c>
      <c r="Q2163" t="s">
        <v>89</v>
      </c>
      <c r="R2163">
        <v>4</v>
      </c>
      <c r="S2163" t="s">
        <v>30</v>
      </c>
      <c r="T2163" t="s">
        <v>45</v>
      </c>
      <c r="U2163" t="str">
        <f>TRIM(CLEAN(tbl_Operations[[#This Row],[Location]]))</f>
        <v>Mumbai</v>
      </c>
      <c r="V2163" t="str">
        <f>TRIM(CLEAN(tbl_Operations[[#This Row],[Channel]]))</f>
        <v>Portal</v>
      </c>
      <c r="W2163" t="str">
        <f t="shared" si="165"/>
        <v>Data Correction</v>
      </c>
      <c r="X2163" t="str">
        <f t="shared" si="166"/>
        <v>Finance</v>
      </c>
      <c r="Y2163" t="str">
        <f t="shared" si="167"/>
        <v>SLA Breach</v>
      </c>
      <c r="Z2163" t="str">
        <f t="shared" si="168"/>
        <v>Normal</v>
      </c>
      <c r="AA2163" t="str" cm="1">
        <f t="array" ref="AA2163">_xlfn.IFS(
J2163&lt;=K2163*0.5,"Excellent",
J2163&lt;=K2163,"Good",
J2163&lt;=K2163*1.5,"At Risk",
TRUE,"Critical"
)</f>
        <v>Critical</v>
      </c>
      <c r="AB2163" t="str">
        <f t="shared" si="169"/>
        <v>Reworked</v>
      </c>
    </row>
    <row r="2164" spans="1:28" x14ac:dyDescent="0.3">
      <c r="A2164" t="s">
        <v>2246</v>
      </c>
      <c r="B2164" s="1">
        <v>46013</v>
      </c>
      <c r="C2164" t="s">
        <v>95</v>
      </c>
      <c r="D2164" t="s">
        <v>22</v>
      </c>
      <c r="E2164" t="s">
        <v>35</v>
      </c>
      <c r="F2164" t="s">
        <v>24</v>
      </c>
      <c r="G2164" t="s">
        <v>62</v>
      </c>
      <c r="H2164" t="s">
        <v>26</v>
      </c>
      <c r="I2164" t="s">
        <v>27</v>
      </c>
      <c r="J2164">
        <v>10.3</v>
      </c>
      <c r="K2164">
        <v>24</v>
      </c>
      <c r="L2164" t="s">
        <v>28</v>
      </c>
      <c r="M2164">
        <v>0</v>
      </c>
      <c r="N2164">
        <v>4.8</v>
      </c>
      <c r="O2164">
        <v>450</v>
      </c>
      <c r="P2164">
        <v>4635</v>
      </c>
      <c r="Q2164" t="s">
        <v>71</v>
      </c>
      <c r="R2164">
        <v>12</v>
      </c>
      <c r="S2164" t="s">
        <v>52</v>
      </c>
      <c r="T2164" t="s">
        <v>31</v>
      </c>
      <c r="U2164" t="str">
        <f>TRIM(CLEAN(tbl_Operations[[#This Row],[Location]]))</f>
        <v>Noida</v>
      </c>
      <c r="V2164" t="str">
        <f>TRIM(CLEAN(tbl_Operations[[#This Row],[Channel]]))</f>
        <v>Teams</v>
      </c>
      <c r="W2164" t="str">
        <f t="shared" si="165"/>
        <v>Employee Query</v>
      </c>
      <c r="X2164" t="str">
        <f t="shared" si="166"/>
        <v>Sales</v>
      </c>
      <c r="Y2164" t="str">
        <f t="shared" si="167"/>
        <v>Within SLA</v>
      </c>
      <c r="Z2164" t="str">
        <f t="shared" si="168"/>
        <v>Normal</v>
      </c>
      <c r="AA2164" t="str" cm="1">
        <f t="array" ref="AA2164">_xlfn.IFS(
J2164&lt;=K2164*0.5,"Excellent",
J2164&lt;=K2164,"Good",
J2164&lt;=K2164*1.5,"At Risk",
TRUE,"Critical"
)</f>
        <v>Excellent</v>
      </c>
      <c r="AB2164" t="str">
        <f t="shared" si="169"/>
        <v>No Rework</v>
      </c>
    </row>
    <row r="2165" spans="1:28" x14ac:dyDescent="0.3">
      <c r="A2165" t="s">
        <v>2247</v>
      </c>
      <c r="B2165" s="1">
        <v>45836</v>
      </c>
      <c r="C2165" t="s">
        <v>95</v>
      </c>
      <c r="D2165" t="s">
        <v>34</v>
      </c>
      <c r="E2165" t="s">
        <v>70</v>
      </c>
      <c r="F2165" t="s">
        <v>24</v>
      </c>
      <c r="G2165" t="s">
        <v>42</v>
      </c>
      <c r="H2165" t="s">
        <v>66</v>
      </c>
      <c r="I2165" t="s">
        <v>27</v>
      </c>
      <c r="J2165">
        <v>12.3</v>
      </c>
      <c r="K2165">
        <v>24</v>
      </c>
      <c r="L2165" t="s">
        <v>28</v>
      </c>
      <c r="M2165">
        <v>0</v>
      </c>
      <c r="N2165">
        <v>4.9000000000000004</v>
      </c>
      <c r="O2165">
        <v>350</v>
      </c>
      <c r="P2165">
        <v>4305</v>
      </c>
      <c r="Q2165" t="s">
        <v>29</v>
      </c>
      <c r="R2165">
        <v>6</v>
      </c>
      <c r="S2165" t="s">
        <v>30</v>
      </c>
      <c r="T2165" t="s">
        <v>68</v>
      </c>
      <c r="U2165" t="str">
        <f>TRIM(CLEAN(tbl_Operations[[#This Row],[Location]]))</f>
        <v>Mumbai</v>
      </c>
      <c r="V2165" t="str">
        <f>TRIM(CLEAN(tbl_Operations[[#This Row],[Channel]]))</f>
        <v>Portal</v>
      </c>
      <c r="W2165" t="str">
        <f t="shared" si="165"/>
        <v>Data Correction</v>
      </c>
      <c r="X2165" t="str">
        <f t="shared" si="166"/>
        <v>Sales</v>
      </c>
      <c r="Y2165" t="str">
        <f t="shared" si="167"/>
        <v>Within SLA</v>
      </c>
      <c r="Z2165" t="str">
        <f t="shared" si="168"/>
        <v>Normal</v>
      </c>
      <c r="AA2165" t="str" cm="1">
        <f t="array" ref="AA2165">_xlfn.IFS(
J2165&lt;=K2165*0.5,"Excellent",
J2165&lt;=K2165,"Good",
J2165&lt;=K2165*1.5,"At Risk",
TRUE,"Critical"
)</f>
        <v>Good</v>
      </c>
      <c r="AB2165" t="str">
        <f t="shared" si="169"/>
        <v>No Rework</v>
      </c>
    </row>
    <row r="2166" spans="1:28" x14ac:dyDescent="0.3">
      <c r="A2166" t="s">
        <v>2248</v>
      </c>
      <c r="B2166" s="1">
        <v>45762</v>
      </c>
      <c r="C2166" t="s">
        <v>91</v>
      </c>
      <c r="D2166" t="s">
        <v>47</v>
      </c>
      <c r="E2166" t="s">
        <v>56</v>
      </c>
      <c r="F2166" t="s">
        <v>49</v>
      </c>
      <c r="G2166" t="s">
        <v>42</v>
      </c>
      <c r="H2166" t="s">
        <v>26</v>
      </c>
      <c r="I2166" t="s">
        <v>27</v>
      </c>
      <c r="J2166">
        <v>6.2</v>
      </c>
      <c r="K2166">
        <v>48</v>
      </c>
      <c r="L2166" t="s">
        <v>28</v>
      </c>
      <c r="M2166">
        <v>0</v>
      </c>
      <c r="N2166">
        <v>5</v>
      </c>
      <c r="O2166">
        <v>350</v>
      </c>
      <c r="P2166">
        <v>2170</v>
      </c>
      <c r="Q2166" t="s">
        <v>89</v>
      </c>
      <c r="R2166">
        <v>4</v>
      </c>
      <c r="S2166" t="s">
        <v>30</v>
      </c>
      <c r="T2166" t="s">
        <v>38</v>
      </c>
      <c r="U2166" t="str">
        <f>TRIM(CLEAN(tbl_Operations[[#This Row],[Location]]))</f>
        <v>Gurugram</v>
      </c>
      <c r="V2166" t="str">
        <f>TRIM(CLEAN(tbl_Operations[[#This Row],[Channel]]))</f>
        <v>Portal</v>
      </c>
      <c r="W2166" t="str">
        <f t="shared" si="165"/>
        <v>Vendor Query</v>
      </c>
      <c r="X2166" t="str">
        <f t="shared" si="166"/>
        <v>Operations</v>
      </c>
      <c r="Y2166" t="str">
        <f t="shared" si="167"/>
        <v>Within SLA</v>
      </c>
      <c r="Z2166" t="str">
        <f t="shared" si="168"/>
        <v>Normal</v>
      </c>
      <c r="AA2166" t="str" cm="1">
        <f t="array" ref="AA2166">_xlfn.IFS(
J2166&lt;=K2166*0.5,"Excellent",
J2166&lt;=K2166,"Good",
J2166&lt;=K2166*1.5,"At Risk",
TRUE,"Critical"
)</f>
        <v>Excellent</v>
      </c>
      <c r="AB2166" t="str">
        <f t="shared" si="169"/>
        <v>No Rework</v>
      </c>
    </row>
    <row r="2167" spans="1:28" x14ac:dyDescent="0.3">
      <c r="A2167" t="s">
        <v>2249</v>
      </c>
      <c r="B2167" s="1">
        <v>45881</v>
      </c>
      <c r="C2167" t="s">
        <v>40</v>
      </c>
      <c r="D2167" t="s">
        <v>73</v>
      </c>
      <c r="E2167" t="s">
        <v>70</v>
      </c>
      <c r="F2167" t="s">
        <v>24</v>
      </c>
      <c r="G2167" t="s">
        <v>25</v>
      </c>
      <c r="H2167" t="s">
        <v>66</v>
      </c>
      <c r="I2167" t="s">
        <v>27</v>
      </c>
      <c r="J2167">
        <v>13.3</v>
      </c>
      <c r="K2167">
        <v>24</v>
      </c>
      <c r="L2167" t="s">
        <v>28</v>
      </c>
      <c r="M2167">
        <v>2</v>
      </c>
      <c r="N2167" t="s">
        <v>5094</v>
      </c>
      <c r="O2167">
        <v>280</v>
      </c>
      <c r="P2167">
        <v>3724</v>
      </c>
      <c r="Q2167" t="s">
        <v>36</v>
      </c>
      <c r="R2167">
        <v>8</v>
      </c>
      <c r="S2167" t="s">
        <v>37</v>
      </c>
      <c r="T2167" t="s">
        <v>38</v>
      </c>
      <c r="U2167" t="str">
        <f>TRIM(CLEAN(tbl_Operations[[#This Row],[Location]]))</f>
        <v>Chennai</v>
      </c>
      <c r="V2167" t="str">
        <f>TRIM(CLEAN(tbl_Operations[[#This Row],[Channel]]))</f>
        <v>Email</v>
      </c>
      <c r="W2167" t="str">
        <f t="shared" si="165"/>
        <v>Data Correction</v>
      </c>
      <c r="X2167" t="str">
        <f t="shared" si="166"/>
        <v>Procurement</v>
      </c>
      <c r="Y2167" t="str">
        <f t="shared" si="167"/>
        <v>Within SLA</v>
      </c>
      <c r="Z2167" t="str">
        <f t="shared" si="168"/>
        <v>Normal</v>
      </c>
      <c r="AA2167" t="str" cm="1">
        <f t="array" ref="AA2167">_xlfn.IFS(
J2167&lt;=K2167*0.5,"Excellent",
J2167&lt;=K2167,"Good",
J2167&lt;=K2167*1.5,"At Risk",
TRUE,"Critical"
)</f>
        <v>Good</v>
      </c>
      <c r="AB2167" t="str">
        <f t="shared" si="169"/>
        <v>Reworked</v>
      </c>
    </row>
    <row r="2168" spans="1:28" x14ac:dyDescent="0.3">
      <c r="A2168" t="s">
        <v>2250</v>
      </c>
      <c r="B2168" s="1">
        <v>45859</v>
      </c>
      <c r="C2168" t="s">
        <v>33</v>
      </c>
      <c r="D2168" t="s">
        <v>60</v>
      </c>
      <c r="E2168" t="s">
        <v>23</v>
      </c>
      <c r="F2168" t="s">
        <v>24</v>
      </c>
      <c r="G2168" t="s">
        <v>25</v>
      </c>
      <c r="H2168" t="s">
        <v>75</v>
      </c>
      <c r="I2168" t="s">
        <v>88</v>
      </c>
      <c r="J2168">
        <v>27.4</v>
      </c>
      <c r="K2168">
        <v>24</v>
      </c>
      <c r="L2168" t="s">
        <v>63</v>
      </c>
      <c r="M2168">
        <v>4</v>
      </c>
      <c r="N2168">
        <v>3.2</v>
      </c>
      <c r="O2168">
        <v>280</v>
      </c>
      <c r="P2168">
        <v>7672</v>
      </c>
      <c r="Q2168" t="s">
        <v>114</v>
      </c>
      <c r="R2168">
        <v>7</v>
      </c>
      <c r="S2168" t="s">
        <v>37</v>
      </c>
      <c r="T2168" t="s">
        <v>31</v>
      </c>
      <c r="U2168" t="str">
        <f>TRIM(CLEAN(tbl_Operations[[#This Row],[Location]]))</f>
        <v>Pune</v>
      </c>
      <c r="V2168" t="str">
        <f>TRIM(CLEAN(tbl_Operations[[#This Row],[Channel]]))</f>
        <v>Email</v>
      </c>
      <c r="W2168" t="str">
        <f t="shared" si="165"/>
        <v>Invoice Query</v>
      </c>
      <c r="X2168" t="str">
        <f t="shared" si="166"/>
        <v>It</v>
      </c>
      <c r="Y2168" t="str">
        <f t="shared" si="167"/>
        <v>SLA Breach</v>
      </c>
      <c r="Z2168" t="str">
        <f t="shared" si="168"/>
        <v>Normal</v>
      </c>
      <c r="AA2168" t="str" cm="1">
        <f t="array" ref="AA2168">_xlfn.IFS(
J2168&lt;=K2168*0.5,"Excellent",
J2168&lt;=K2168,"Good",
J2168&lt;=K2168*1.5,"At Risk",
TRUE,"Critical"
)</f>
        <v>At Risk</v>
      </c>
      <c r="AB2168" t="str">
        <f t="shared" si="169"/>
        <v>Reworked</v>
      </c>
    </row>
    <row r="2169" spans="1:28" x14ac:dyDescent="0.3">
      <c r="A2169" t="s">
        <v>2251</v>
      </c>
      <c r="B2169" s="1">
        <v>45658</v>
      </c>
      <c r="C2169" t="s">
        <v>95</v>
      </c>
      <c r="D2169" t="s">
        <v>55</v>
      </c>
      <c r="E2169" t="s">
        <v>35</v>
      </c>
      <c r="F2169" t="s">
        <v>146</v>
      </c>
      <c r="G2169" t="s">
        <v>25</v>
      </c>
      <c r="H2169" t="s">
        <v>75</v>
      </c>
      <c r="I2169" t="s">
        <v>27</v>
      </c>
      <c r="J2169">
        <v>2.1</v>
      </c>
      <c r="K2169">
        <v>4</v>
      </c>
      <c r="L2169" t="s">
        <v>28</v>
      </c>
      <c r="M2169">
        <v>0</v>
      </c>
      <c r="N2169">
        <v>5</v>
      </c>
      <c r="O2169">
        <v>350</v>
      </c>
      <c r="P2169">
        <v>735</v>
      </c>
      <c r="Q2169" t="s">
        <v>64</v>
      </c>
      <c r="R2169">
        <v>1</v>
      </c>
      <c r="S2169" t="s">
        <v>58</v>
      </c>
      <c r="T2169" t="s">
        <v>86</v>
      </c>
      <c r="U2169" t="str">
        <f>TRIM(CLEAN(tbl_Operations[[#This Row],[Location]]))</f>
        <v>Hyderabad</v>
      </c>
      <c r="V2169" t="str">
        <f>TRIM(CLEAN(tbl_Operations[[#This Row],[Channel]]))</f>
        <v>Email</v>
      </c>
      <c r="W2169" t="str">
        <f t="shared" si="165"/>
        <v>Employee Query</v>
      </c>
      <c r="X2169" t="str">
        <f t="shared" si="166"/>
        <v>Sales</v>
      </c>
      <c r="Y2169" t="str">
        <f t="shared" si="167"/>
        <v>Within SLA</v>
      </c>
      <c r="Z2169" t="str">
        <f t="shared" si="168"/>
        <v>Critical Risk</v>
      </c>
      <c r="AA2169" t="str" cm="1">
        <f t="array" ref="AA2169">_xlfn.IFS(
J2169&lt;=K2169*0.5,"Excellent",
J2169&lt;=K2169,"Good",
J2169&lt;=K2169*1.5,"At Risk",
TRUE,"Critical"
)</f>
        <v>Good</v>
      </c>
      <c r="AB2169" t="str">
        <f t="shared" si="169"/>
        <v>No Rework</v>
      </c>
    </row>
    <row r="2170" spans="1:28" x14ac:dyDescent="0.3">
      <c r="A2170" t="s">
        <v>2252</v>
      </c>
      <c r="B2170" s="1">
        <v>45896</v>
      </c>
      <c r="C2170" t="s">
        <v>33</v>
      </c>
      <c r="D2170" t="s">
        <v>60</v>
      </c>
      <c r="E2170" t="s">
        <v>92</v>
      </c>
      <c r="F2170" t="s">
        <v>49</v>
      </c>
      <c r="G2170" t="s">
        <v>81</v>
      </c>
      <c r="H2170" t="s">
        <v>26</v>
      </c>
      <c r="I2170" t="s">
        <v>88</v>
      </c>
      <c r="J2170">
        <v>22.3</v>
      </c>
      <c r="K2170">
        <v>48</v>
      </c>
      <c r="L2170" t="s">
        <v>28</v>
      </c>
      <c r="M2170">
        <v>1</v>
      </c>
      <c r="N2170">
        <v>4</v>
      </c>
      <c r="O2170">
        <v>320</v>
      </c>
      <c r="P2170">
        <v>7136</v>
      </c>
      <c r="Q2170" t="s">
        <v>36</v>
      </c>
      <c r="R2170">
        <v>8</v>
      </c>
      <c r="S2170" t="s">
        <v>37</v>
      </c>
      <c r="T2170" t="s">
        <v>86</v>
      </c>
      <c r="U2170" t="str">
        <f>TRIM(CLEAN(tbl_Operations[[#This Row],[Location]]))</f>
        <v>Pune</v>
      </c>
      <c r="V2170" t="str">
        <f>TRIM(CLEAN(tbl_Operations[[#This Row],[Channel]]))</f>
        <v>Phone</v>
      </c>
      <c r="W2170" t="str">
        <f t="shared" si="165"/>
        <v>Report Request</v>
      </c>
      <c r="X2170" t="str">
        <f t="shared" si="166"/>
        <v>It</v>
      </c>
      <c r="Y2170" t="str">
        <f t="shared" si="167"/>
        <v>Within SLA</v>
      </c>
      <c r="Z2170" t="str">
        <f t="shared" si="168"/>
        <v>Normal</v>
      </c>
      <c r="AA2170" t="str" cm="1">
        <f t="array" ref="AA2170">_xlfn.IFS(
J2170&lt;=K2170*0.5,"Excellent",
J2170&lt;=K2170,"Good",
J2170&lt;=K2170*1.5,"At Risk",
TRUE,"Critical"
)</f>
        <v>Excellent</v>
      </c>
      <c r="AB2170" t="str">
        <f t="shared" si="169"/>
        <v>Reworked</v>
      </c>
    </row>
    <row r="2171" spans="1:28" x14ac:dyDescent="0.3">
      <c r="A2171" t="s">
        <v>2253</v>
      </c>
      <c r="B2171" s="1">
        <v>45785</v>
      </c>
      <c r="C2171" t="s">
        <v>77</v>
      </c>
      <c r="D2171" t="s">
        <v>34</v>
      </c>
      <c r="E2171" t="s">
        <v>23</v>
      </c>
      <c r="F2171" t="s">
        <v>24</v>
      </c>
      <c r="G2171" t="s">
        <v>62</v>
      </c>
      <c r="H2171" t="s">
        <v>26</v>
      </c>
      <c r="I2171" t="s">
        <v>27</v>
      </c>
      <c r="J2171">
        <v>22.1</v>
      </c>
      <c r="K2171">
        <v>24</v>
      </c>
      <c r="L2171" t="s">
        <v>28</v>
      </c>
      <c r="M2171">
        <v>0</v>
      </c>
      <c r="N2171">
        <v>4.4000000000000004</v>
      </c>
      <c r="O2171">
        <v>450</v>
      </c>
      <c r="P2171">
        <v>9945</v>
      </c>
      <c r="Q2171" t="s">
        <v>44</v>
      </c>
      <c r="R2171">
        <v>5</v>
      </c>
      <c r="S2171" t="s">
        <v>30</v>
      </c>
      <c r="T2171" t="s">
        <v>84</v>
      </c>
      <c r="U2171" t="str">
        <f>TRIM(CLEAN(tbl_Operations[[#This Row],[Location]]))</f>
        <v>Mumbai</v>
      </c>
      <c r="V2171" t="str">
        <f>TRIM(CLEAN(tbl_Operations[[#This Row],[Channel]]))</f>
        <v>Teams</v>
      </c>
      <c r="W2171" t="str">
        <f t="shared" si="165"/>
        <v>Invoice Query</v>
      </c>
      <c r="X2171" t="str">
        <f t="shared" si="166"/>
        <v>Finance</v>
      </c>
      <c r="Y2171" t="str">
        <f t="shared" si="167"/>
        <v>Within SLA</v>
      </c>
      <c r="Z2171" t="str">
        <f t="shared" si="168"/>
        <v>Normal</v>
      </c>
      <c r="AA2171" t="str" cm="1">
        <f t="array" ref="AA2171">_xlfn.IFS(
J2171&lt;=K2171*0.5,"Excellent",
J2171&lt;=K2171,"Good",
J2171&lt;=K2171*1.5,"At Risk",
TRUE,"Critical"
)</f>
        <v>Good</v>
      </c>
      <c r="AB2171" t="str">
        <f t="shared" si="169"/>
        <v>No Rework</v>
      </c>
    </row>
    <row r="2172" spans="1:28" x14ac:dyDescent="0.3">
      <c r="A2172" t="s">
        <v>2254</v>
      </c>
      <c r="B2172" s="1">
        <v>45815</v>
      </c>
      <c r="C2172" t="s">
        <v>40</v>
      </c>
      <c r="D2172" t="s">
        <v>55</v>
      </c>
      <c r="E2172" t="s">
        <v>23</v>
      </c>
      <c r="F2172" t="s">
        <v>146</v>
      </c>
      <c r="G2172" t="s">
        <v>25</v>
      </c>
      <c r="H2172" t="s">
        <v>26</v>
      </c>
      <c r="I2172" t="s">
        <v>27</v>
      </c>
      <c r="J2172">
        <v>11</v>
      </c>
      <c r="K2172">
        <v>4</v>
      </c>
      <c r="L2172" t="s">
        <v>63</v>
      </c>
      <c r="M2172">
        <v>0</v>
      </c>
      <c r="N2172">
        <v>4.7</v>
      </c>
      <c r="O2172">
        <v>400</v>
      </c>
      <c r="P2172">
        <v>4400</v>
      </c>
      <c r="Q2172" t="s">
        <v>29</v>
      </c>
      <c r="R2172">
        <v>6</v>
      </c>
      <c r="S2172" t="s">
        <v>30</v>
      </c>
      <c r="T2172" t="s">
        <v>68</v>
      </c>
      <c r="U2172" t="str">
        <f>TRIM(CLEAN(tbl_Operations[[#This Row],[Location]]))</f>
        <v>Hyderabad</v>
      </c>
      <c r="V2172" t="str">
        <f>TRIM(CLEAN(tbl_Operations[[#This Row],[Channel]]))</f>
        <v>Email</v>
      </c>
      <c r="W2172" t="str">
        <f t="shared" si="165"/>
        <v>Invoice Query</v>
      </c>
      <c r="X2172" t="str">
        <f t="shared" si="166"/>
        <v>Procurement</v>
      </c>
      <c r="Y2172" t="str">
        <f t="shared" si="167"/>
        <v>SLA Breach</v>
      </c>
      <c r="Z2172" t="str">
        <f t="shared" si="168"/>
        <v>Normal</v>
      </c>
      <c r="AA2172" t="str" cm="1">
        <f t="array" ref="AA2172">_xlfn.IFS(
J2172&lt;=K2172*0.5,"Excellent",
J2172&lt;=K2172,"Good",
J2172&lt;=K2172*1.5,"At Risk",
TRUE,"Critical"
)</f>
        <v>Critical</v>
      </c>
      <c r="AB2172" t="str">
        <f t="shared" si="169"/>
        <v>No Rework</v>
      </c>
    </row>
    <row r="2173" spans="1:28" x14ac:dyDescent="0.3">
      <c r="A2173" t="s">
        <v>2255</v>
      </c>
      <c r="B2173" s="1">
        <v>45958</v>
      </c>
      <c r="C2173" t="s">
        <v>33</v>
      </c>
      <c r="D2173" t="s">
        <v>73</v>
      </c>
      <c r="E2173" t="s">
        <v>48</v>
      </c>
      <c r="F2173" t="s">
        <v>49</v>
      </c>
      <c r="G2173" t="s">
        <v>62</v>
      </c>
      <c r="H2173" t="s">
        <v>75</v>
      </c>
      <c r="I2173" t="s">
        <v>27</v>
      </c>
      <c r="J2173">
        <v>7</v>
      </c>
      <c r="K2173">
        <v>48</v>
      </c>
      <c r="L2173" t="s">
        <v>28</v>
      </c>
      <c r="M2173">
        <v>0</v>
      </c>
      <c r="N2173">
        <v>5</v>
      </c>
      <c r="O2173">
        <v>350</v>
      </c>
      <c r="P2173">
        <v>2450</v>
      </c>
      <c r="Q2173" t="s">
        <v>51</v>
      </c>
      <c r="R2173">
        <v>10</v>
      </c>
      <c r="S2173" t="s">
        <v>52</v>
      </c>
      <c r="T2173" t="s">
        <v>38</v>
      </c>
      <c r="U2173" t="str">
        <f>TRIM(CLEAN(tbl_Operations[[#This Row],[Location]]))</f>
        <v>Chennai</v>
      </c>
      <c r="V2173" t="str">
        <f>TRIM(CLEAN(tbl_Operations[[#This Row],[Channel]]))</f>
        <v>Teams</v>
      </c>
      <c r="W2173" t="str">
        <f t="shared" si="165"/>
        <v>Compliance Request</v>
      </c>
      <c r="X2173" t="str">
        <f t="shared" si="166"/>
        <v>It</v>
      </c>
      <c r="Y2173" t="str">
        <f t="shared" si="167"/>
        <v>Within SLA</v>
      </c>
      <c r="Z2173" t="str">
        <f t="shared" si="168"/>
        <v>Normal</v>
      </c>
      <c r="AA2173" t="str" cm="1">
        <f t="array" ref="AA2173">_xlfn.IFS(
J2173&lt;=K2173*0.5,"Excellent",
J2173&lt;=K2173,"Good",
J2173&lt;=K2173*1.5,"At Risk",
TRUE,"Critical"
)</f>
        <v>Excellent</v>
      </c>
      <c r="AB2173" t="str">
        <f t="shared" si="169"/>
        <v>No Rework</v>
      </c>
    </row>
    <row r="2174" spans="1:28" x14ac:dyDescent="0.3">
      <c r="A2174" t="s">
        <v>2256</v>
      </c>
      <c r="B2174" s="1">
        <v>45705</v>
      </c>
      <c r="C2174" t="s">
        <v>54</v>
      </c>
      <c r="D2174" t="s">
        <v>41</v>
      </c>
      <c r="E2174" t="s">
        <v>92</v>
      </c>
      <c r="F2174" t="s">
        <v>61</v>
      </c>
      <c r="G2174" t="s">
        <v>25</v>
      </c>
      <c r="H2174" t="s">
        <v>75</v>
      </c>
      <c r="I2174" t="s">
        <v>101</v>
      </c>
      <c r="J2174">
        <v>3.6</v>
      </c>
      <c r="K2174">
        <v>12</v>
      </c>
      <c r="L2174" t="s">
        <v>28</v>
      </c>
      <c r="M2174">
        <v>0</v>
      </c>
      <c r="N2174">
        <v>5</v>
      </c>
      <c r="O2174">
        <v>320</v>
      </c>
      <c r="P2174">
        <v>1152</v>
      </c>
      <c r="Q2174" t="s">
        <v>57</v>
      </c>
      <c r="R2174">
        <v>2</v>
      </c>
      <c r="S2174" t="s">
        <v>58</v>
      </c>
      <c r="T2174" t="s">
        <v>31</v>
      </c>
      <c r="U2174" t="str">
        <f>TRIM(CLEAN(tbl_Operations[[#This Row],[Location]]))</f>
        <v>Bengaluru</v>
      </c>
      <c r="V2174" t="str">
        <f>TRIM(CLEAN(tbl_Operations[[#This Row],[Channel]]))</f>
        <v>Email</v>
      </c>
      <c r="W2174" t="str">
        <f t="shared" si="165"/>
        <v>Report Request</v>
      </c>
      <c r="X2174" t="str">
        <f t="shared" si="166"/>
        <v>Hr</v>
      </c>
      <c r="Y2174" t="str">
        <f t="shared" si="167"/>
        <v>Within SLA</v>
      </c>
      <c r="Z2174" t="str">
        <f t="shared" si="168"/>
        <v>Normal</v>
      </c>
      <c r="AA2174" t="str" cm="1">
        <f t="array" ref="AA2174">_xlfn.IFS(
J2174&lt;=K2174*0.5,"Excellent",
J2174&lt;=K2174,"Good",
J2174&lt;=K2174*1.5,"At Risk",
TRUE,"Critical"
)</f>
        <v>Excellent</v>
      </c>
      <c r="AB2174" t="str">
        <f t="shared" si="169"/>
        <v>No Rework</v>
      </c>
    </row>
    <row r="2175" spans="1:28" x14ac:dyDescent="0.3">
      <c r="A2175" t="s">
        <v>2257</v>
      </c>
      <c r="B2175" s="1">
        <v>45959</v>
      </c>
      <c r="C2175" t="s">
        <v>54</v>
      </c>
      <c r="D2175" t="s">
        <v>60</v>
      </c>
      <c r="E2175" t="s">
        <v>78</v>
      </c>
      <c r="F2175" t="s">
        <v>49</v>
      </c>
      <c r="G2175" t="s">
        <v>25</v>
      </c>
      <c r="H2175" t="s">
        <v>26</v>
      </c>
      <c r="I2175" t="s">
        <v>27</v>
      </c>
      <c r="J2175">
        <v>2.7</v>
      </c>
      <c r="K2175">
        <v>48</v>
      </c>
      <c r="L2175" t="s">
        <v>28</v>
      </c>
      <c r="M2175">
        <v>1</v>
      </c>
      <c r="N2175">
        <v>3.9</v>
      </c>
      <c r="O2175">
        <v>280</v>
      </c>
      <c r="P2175">
        <v>756</v>
      </c>
      <c r="Q2175" t="s">
        <v>51</v>
      </c>
      <c r="R2175">
        <v>10</v>
      </c>
      <c r="S2175" t="s">
        <v>52</v>
      </c>
      <c r="T2175" t="s">
        <v>86</v>
      </c>
      <c r="U2175" t="str">
        <f>TRIM(CLEAN(tbl_Operations[[#This Row],[Location]]))</f>
        <v>Pune</v>
      </c>
      <c r="V2175" t="str">
        <f>TRIM(CLEAN(tbl_Operations[[#This Row],[Channel]]))</f>
        <v>Email</v>
      </c>
      <c r="W2175" t="str">
        <f t="shared" si="165"/>
        <v>Access Request</v>
      </c>
      <c r="X2175" t="str">
        <f t="shared" si="166"/>
        <v>Hr</v>
      </c>
      <c r="Y2175" t="str">
        <f t="shared" si="167"/>
        <v>Within SLA</v>
      </c>
      <c r="Z2175" t="str">
        <f t="shared" si="168"/>
        <v>Normal</v>
      </c>
      <c r="AA2175" t="str" cm="1">
        <f t="array" ref="AA2175">_xlfn.IFS(
J2175&lt;=K2175*0.5,"Excellent",
J2175&lt;=K2175,"Good",
J2175&lt;=K2175*1.5,"At Risk",
TRUE,"Critical"
)</f>
        <v>Excellent</v>
      </c>
      <c r="AB2175" t="str">
        <f t="shared" si="169"/>
        <v>Reworked</v>
      </c>
    </row>
    <row r="2176" spans="1:28" x14ac:dyDescent="0.3">
      <c r="A2176" t="s">
        <v>2258</v>
      </c>
      <c r="B2176" s="1">
        <v>45669</v>
      </c>
      <c r="C2176" t="s">
        <v>21</v>
      </c>
      <c r="D2176" t="s">
        <v>55</v>
      </c>
      <c r="E2176" t="s">
        <v>74</v>
      </c>
      <c r="F2176" t="s">
        <v>24</v>
      </c>
      <c r="G2176" t="s">
        <v>42</v>
      </c>
      <c r="H2176" t="s">
        <v>26</v>
      </c>
      <c r="I2176" t="s">
        <v>27</v>
      </c>
      <c r="J2176">
        <v>4.5</v>
      </c>
      <c r="K2176">
        <v>24</v>
      </c>
      <c r="L2176" t="s">
        <v>28</v>
      </c>
      <c r="M2176">
        <v>1</v>
      </c>
      <c r="N2176">
        <v>4.9000000000000004</v>
      </c>
      <c r="O2176">
        <v>350</v>
      </c>
      <c r="P2176">
        <v>1575</v>
      </c>
      <c r="Q2176" t="s">
        <v>64</v>
      </c>
      <c r="R2176">
        <v>1</v>
      </c>
      <c r="S2176" t="s">
        <v>58</v>
      </c>
      <c r="T2176" t="s">
        <v>102</v>
      </c>
      <c r="U2176" t="str">
        <f>TRIM(CLEAN(tbl_Operations[[#This Row],[Location]]))</f>
        <v>Hyderabad</v>
      </c>
      <c r="V2176" t="str">
        <f>TRIM(CLEAN(tbl_Operations[[#This Row],[Channel]]))</f>
        <v>Portal</v>
      </c>
      <c r="W2176" t="str">
        <f t="shared" si="165"/>
        <v>System Issue</v>
      </c>
      <c r="X2176" t="str">
        <f t="shared" si="166"/>
        <v>Customer Support</v>
      </c>
      <c r="Y2176" t="str">
        <f t="shared" si="167"/>
        <v>Within SLA</v>
      </c>
      <c r="Z2176" t="str">
        <f t="shared" si="168"/>
        <v>Normal</v>
      </c>
      <c r="AA2176" t="str" cm="1">
        <f t="array" ref="AA2176">_xlfn.IFS(
J2176&lt;=K2176*0.5,"Excellent",
J2176&lt;=K2176,"Good",
J2176&lt;=K2176*1.5,"At Risk",
TRUE,"Critical"
)</f>
        <v>Excellent</v>
      </c>
      <c r="AB2176" t="str">
        <f t="shared" si="169"/>
        <v>Reworked</v>
      </c>
    </row>
    <row r="2177" spans="1:28" x14ac:dyDescent="0.3">
      <c r="A2177" t="s">
        <v>2259</v>
      </c>
      <c r="B2177" s="1">
        <v>45993</v>
      </c>
      <c r="C2177" t="s">
        <v>95</v>
      </c>
      <c r="D2177" t="s">
        <v>34</v>
      </c>
      <c r="E2177" t="s">
        <v>78</v>
      </c>
      <c r="F2177" t="s">
        <v>49</v>
      </c>
      <c r="G2177" t="s">
        <v>25</v>
      </c>
      <c r="H2177" t="s">
        <v>66</v>
      </c>
      <c r="I2177" t="s">
        <v>27</v>
      </c>
      <c r="J2177">
        <v>20.8</v>
      </c>
      <c r="K2177">
        <v>48</v>
      </c>
      <c r="L2177" t="s">
        <v>28</v>
      </c>
      <c r="M2177">
        <v>0</v>
      </c>
      <c r="N2177">
        <v>4.7</v>
      </c>
      <c r="O2177">
        <v>350</v>
      </c>
      <c r="P2177">
        <v>7280</v>
      </c>
      <c r="Q2177" t="s">
        <v>71</v>
      </c>
      <c r="R2177">
        <v>12</v>
      </c>
      <c r="S2177" t="s">
        <v>52</v>
      </c>
      <c r="T2177" t="s">
        <v>38</v>
      </c>
      <c r="U2177" t="str">
        <f>TRIM(CLEAN(tbl_Operations[[#This Row],[Location]]))</f>
        <v>Mumbai</v>
      </c>
      <c r="V2177" t="str">
        <f>TRIM(CLEAN(tbl_Operations[[#This Row],[Channel]]))</f>
        <v>Email</v>
      </c>
      <c r="W2177" t="str">
        <f t="shared" si="165"/>
        <v>Access Request</v>
      </c>
      <c r="X2177" t="str">
        <f t="shared" si="166"/>
        <v>Sales</v>
      </c>
      <c r="Y2177" t="str">
        <f t="shared" si="167"/>
        <v>Within SLA</v>
      </c>
      <c r="Z2177" t="str">
        <f t="shared" si="168"/>
        <v>Normal</v>
      </c>
      <c r="AA2177" t="str" cm="1">
        <f t="array" ref="AA2177">_xlfn.IFS(
J2177&lt;=K2177*0.5,"Excellent",
J2177&lt;=K2177,"Good",
J2177&lt;=K2177*1.5,"At Risk",
TRUE,"Critical"
)</f>
        <v>Excellent</v>
      </c>
      <c r="AB2177" t="str">
        <f t="shared" si="169"/>
        <v>No Rework</v>
      </c>
    </row>
    <row r="2178" spans="1:28" x14ac:dyDescent="0.3">
      <c r="A2178" t="s">
        <v>2260</v>
      </c>
      <c r="B2178" s="1">
        <v>45702</v>
      </c>
      <c r="C2178" t="s">
        <v>33</v>
      </c>
      <c r="D2178" t="s">
        <v>41</v>
      </c>
      <c r="E2178" t="s">
        <v>70</v>
      </c>
      <c r="F2178" t="s">
        <v>61</v>
      </c>
      <c r="G2178" t="s">
        <v>25</v>
      </c>
      <c r="H2178" t="s">
        <v>75</v>
      </c>
      <c r="I2178" t="s">
        <v>27</v>
      </c>
      <c r="J2178">
        <v>5.6</v>
      </c>
      <c r="K2178">
        <v>12</v>
      </c>
      <c r="L2178" t="s">
        <v>28</v>
      </c>
      <c r="M2178">
        <v>0</v>
      </c>
      <c r="N2178">
        <v>4.8</v>
      </c>
      <c r="O2178">
        <v>320</v>
      </c>
      <c r="P2178">
        <v>1792</v>
      </c>
      <c r="Q2178" t="s">
        <v>57</v>
      </c>
      <c r="R2178">
        <v>2</v>
      </c>
      <c r="S2178" t="s">
        <v>58</v>
      </c>
      <c r="T2178" t="s">
        <v>45</v>
      </c>
      <c r="U2178" t="str">
        <f>TRIM(CLEAN(tbl_Operations[[#This Row],[Location]]))</f>
        <v>Bengaluru</v>
      </c>
      <c r="V2178" t="str">
        <f>TRIM(CLEAN(tbl_Operations[[#This Row],[Channel]]))</f>
        <v>Email</v>
      </c>
      <c r="W2178" t="str">
        <f t="shared" ref="W2178:W2241" si="170">TRIM(CLEAN(E2178))</f>
        <v>Data Correction</v>
      </c>
      <c r="X2178" t="str">
        <f t="shared" ref="X2178:X2241" si="171">PROPER(TRIM(CLEAN(C2178)))</f>
        <v>It</v>
      </c>
      <c r="Y2178" t="str">
        <f t="shared" ref="Y2178:Y2241" si="172">IF(J2178&lt;=K2178,"Within SLA","SLA Breach")</f>
        <v>Within SLA</v>
      </c>
      <c r="Z2178" t="str">
        <f t="shared" ref="Z2178:Z2241" si="173">IF(AND(F2178="Critical",Y2177="SLA Breach"),"Critical Risk","Normal")</f>
        <v>Normal</v>
      </c>
      <c r="AA2178" t="str" cm="1">
        <f t="array" ref="AA2178">_xlfn.IFS(
J2178&lt;=K2178*0.5,"Excellent",
J2178&lt;=K2178,"Good",
J2178&lt;=K2178*1.5,"At Risk",
TRUE,"Critical"
)</f>
        <v>Excellent</v>
      </c>
      <c r="AB2178" t="str">
        <f t="shared" ref="AB2178:AB2241" si="174">IF(M2178&gt;0,"Reworked","No Rework")</f>
        <v>No Rework</v>
      </c>
    </row>
    <row r="2179" spans="1:28" x14ac:dyDescent="0.3">
      <c r="A2179" t="s">
        <v>2261</v>
      </c>
      <c r="B2179" s="1">
        <v>45768</v>
      </c>
      <c r="C2179" t="s">
        <v>33</v>
      </c>
      <c r="D2179" t="s">
        <v>55</v>
      </c>
      <c r="E2179" t="s">
        <v>56</v>
      </c>
      <c r="F2179" t="s">
        <v>146</v>
      </c>
      <c r="G2179" t="s">
        <v>42</v>
      </c>
      <c r="H2179" t="s">
        <v>43</v>
      </c>
      <c r="I2179" t="s">
        <v>27</v>
      </c>
      <c r="J2179">
        <v>4</v>
      </c>
      <c r="K2179">
        <v>4</v>
      </c>
      <c r="L2179" t="s">
        <v>28</v>
      </c>
      <c r="M2179">
        <v>1</v>
      </c>
      <c r="N2179">
        <v>4.5</v>
      </c>
      <c r="O2179">
        <v>400</v>
      </c>
      <c r="P2179">
        <v>1600</v>
      </c>
      <c r="Q2179" t="s">
        <v>89</v>
      </c>
      <c r="R2179">
        <v>4</v>
      </c>
      <c r="S2179" t="s">
        <v>30</v>
      </c>
      <c r="T2179" t="s">
        <v>31</v>
      </c>
      <c r="U2179" t="str">
        <f>TRIM(CLEAN(tbl_Operations[[#This Row],[Location]]))</f>
        <v>Hyderabad</v>
      </c>
      <c r="V2179" t="str">
        <f>TRIM(CLEAN(tbl_Operations[[#This Row],[Channel]]))</f>
        <v>Portal</v>
      </c>
      <c r="W2179" t="str">
        <f t="shared" si="170"/>
        <v>Vendor Query</v>
      </c>
      <c r="X2179" t="str">
        <f t="shared" si="171"/>
        <v>It</v>
      </c>
      <c r="Y2179" t="str">
        <f t="shared" si="172"/>
        <v>Within SLA</v>
      </c>
      <c r="Z2179" t="str">
        <f t="shared" si="173"/>
        <v>Normal</v>
      </c>
      <c r="AA2179" t="str" cm="1">
        <f t="array" ref="AA2179">_xlfn.IFS(
J2179&lt;=K2179*0.5,"Excellent",
J2179&lt;=K2179,"Good",
J2179&lt;=K2179*1.5,"At Risk",
TRUE,"Critical"
)</f>
        <v>Good</v>
      </c>
      <c r="AB2179" t="str">
        <f t="shared" si="174"/>
        <v>Reworked</v>
      </c>
    </row>
    <row r="2180" spans="1:28" x14ac:dyDescent="0.3">
      <c r="A2180" t="s">
        <v>2262</v>
      </c>
      <c r="B2180" s="1">
        <v>45965</v>
      </c>
      <c r="C2180" t="s">
        <v>77</v>
      </c>
      <c r="D2180" t="s">
        <v>55</v>
      </c>
      <c r="E2180" t="s">
        <v>70</v>
      </c>
      <c r="F2180" t="s">
        <v>61</v>
      </c>
      <c r="G2180" t="s">
        <v>81</v>
      </c>
      <c r="H2180" t="s">
        <v>50</v>
      </c>
      <c r="I2180" t="s">
        <v>27</v>
      </c>
      <c r="J2180">
        <v>14.7</v>
      </c>
      <c r="K2180">
        <v>12</v>
      </c>
      <c r="L2180" t="s">
        <v>63</v>
      </c>
      <c r="M2180">
        <v>1</v>
      </c>
      <c r="N2180">
        <v>4.2</v>
      </c>
      <c r="O2180">
        <v>320</v>
      </c>
      <c r="P2180">
        <v>4704</v>
      </c>
      <c r="Q2180" t="s">
        <v>67</v>
      </c>
      <c r="R2180">
        <v>11</v>
      </c>
      <c r="S2180" t="s">
        <v>52</v>
      </c>
      <c r="T2180" t="s">
        <v>38</v>
      </c>
      <c r="U2180" t="str">
        <f>TRIM(CLEAN(tbl_Operations[[#This Row],[Location]]))</f>
        <v>Hyderabad</v>
      </c>
      <c r="V2180" t="str">
        <f>TRIM(CLEAN(tbl_Operations[[#This Row],[Channel]]))</f>
        <v>Phone</v>
      </c>
      <c r="W2180" t="str">
        <f t="shared" si="170"/>
        <v>Data Correction</v>
      </c>
      <c r="X2180" t="str">
        <f t="shared" si="171"/>
        <v>Finance</v>
      </c>
      <c r="Y2180" t="str">
        <f t="shared" si="172"/>
        <v>SLA Breach</v>
      </c>
      <c r="Z2180" t="str">
        <f t="shared" si="173"/>
        <v>Normal</v>
      </c>
      <c r="AA2180" t="str" cm="1">
        <f t="array" ref="AA2180">_xlfn.IFS(
J2180&lt;=K2180*0.5,"Excellent",
J2180&lt;=K2180,"Good",
J2180&lt;=K2180*1.5,"At Risk",
TRUE,"Critical"
)</f>
        <v>At Risk</v>
      </c>
      <c r="AB2180" t="str">
        <f t="shared" si="174"/>
        <v>Reworked</v>
      </c>
    </row>
    <row r="2181" spans="1:28" x14ac:dyDescent="0.3">
      <c r="A2181" t="s">
        <v>2263</v>
      </c>
      <c r="B2181" s="1">
        <v>45701</v>
      </c>
      <c r="C2181" t="s">
        <v>21</v>
      </c>
      <c r="D2181" t="s">
        <v>73</v>
      </c>
      <c r="E2181" t="s">
        <v>35</v>
      </c>
      <c r="F2181" t="s">
        <v>24</v>
      </c>
      <c r="G2181" t="s">
        <v>25</v>
      </c>
      <c r="H2181" t="s">
        <v>66</v>
      </c>
      <c r="I2181" t="s">
        <v>27</v>
      </c>
      <c r="J2181">
        <v>20.399999999999999</v>
      </c>
      <c r="K2181">
        <v>24</v>
      </c>
      <c r="L2181" t="s">
        <v>28</v>
      </c>
      <c r="M2181">
        <v>0</v>
      </c>
      <c r="N2181">
        <v>4.7</v>
      </c>
      <c r="O2181">
        <v>280</v>
      </c>
      <c r="P2181">
        <v>5712</v>
      </c>
      <c r="Q2181" t="s">
        <v>57</v>
      </c>
      <c r="R2181">
        <v>2</v>
      </c>
      <c r="S2181" t="s">
        <v>58</v>
      </c>
      <c r="T2181" t="s">
        <v>84</v>
      </c>
      <c r="U2181" t="str">
        <f>TRIM(CLEAN(tbl_Operations[[#This Row],[Location]]))</f>
        <v>Chennai</v>
      </c>
      <c r="V2181" t="str">
        <f>TRIM(CLEAN(tbl_Operations[[#This Row],[Channel]]))</f>
        <v>Email</v>
      </c>
      <c r="W2181" t="str">
        <f t="shared" si="170"/>
        <v>Employee Query</v>
      </c>
      <c r="X2181" t="str">
        <f t="shared" si="171"/>
        <v>Customer Support</v>
      </c>
      <c r="Y2181" t="str">
        <f t="shared" si="172"/>
        <v>Within SLA</v>
      </c>
      <c r="Z2181" t="str">
        <f t="shared" si="173"/>
        <v>Normal</v>
      </c>
      <c r="AA2181" t="str" cm="1">
        <f t="array" ref="AA2181">_xlfn.IFS(
J2181&lt;=K2181*0.5,"Excellent",
J2181&lt;=K2181,"Good",
J2181&lt;=K2181*1.5,"At Risk",
TRUE,"Critical"
)</f>
        <v>Good</v>
      </c>
      <c r="AB2181" t="str">
        <f t="shared" si="174"/>
        <v>No Rework</v>
      </c>
    </row>
    <row r="2182" spans="1:28" x14ac:dyDescent="0.3">
      <c r="A2182" t="s">
        <v>2264</v>
      </c>
      <c r="B2182" s="1">
        <v>45903</v>
      </c>
      <c r="C2182" t="s">
        <v>77</v>
      </c>
      <c r="D2182" t="s">
        <v>60</v>
      </c>
      <c r="E2182" t="s">
        <v>70</v>
      </c>
      <c r="F2182" t="s">
        <v>61</v>
      </c>
      <c r="G2182" t="s">
        <v>25</v>
      </c>
      <c r="H2182" t="s">
        <v>26</v>
      </c>
      <c r="I2182" t="s">
        <v>101</v>
      </c>
      <c r="J2182">
        <v>4.2</v>
      </c>
      <c r="K2182">
        <v>12</v>
      </c>
      <c r="L2182" t="s">
        <v>28</v>
      </c>
      <c r="M2182">
        <v>0</v>
      </c>
      <c r="N2182">
        <v>4.5999999999999996</v>
      </c>
      <c r="O2182">
        <v>450</v>
      </c>
      <c r="P2182">
        <v>1890</v>
      </c>
      <c r="Q2182" t="s">
        <v>83</v>
      </c>
      <c r="R2182">
        <v>9</v>
      </c>
      <c r="S2182" t="s">
        <v>37</v>
      </c>
      <c r="T2182" t="s">
        <v>86</v>
      </c>
      <c r="U2182" t="str">
        <f>TRIM(CLEAN(tbl_Operations[[#This Row],[Location]]))</f>
        <v>Pune</v>
      </c>
      <c r="V2182" t="str">
        <f>TRIM(CLEAN(tbl_Operations[[#This Row],[Channel]]))</f>
        <v>Email</v>
      </c>
      <c r="W2182" t="str">
        <f t="shared" si="170"/>
        <v>Data Correction</v>
      </c>
      <c r="X2182" t="str">
        <f t="shared" si="171"/>
        <v>Finance</v>
      </c>
      <c r="Y2182" t="str">
        <f t="shared" si="172"/>
        <v>Within SLA</v>
      </c>
      <c r="Z2182" t="str">
        <f t="shared" si="173"/>
        <v>Normal</v>
      </c>
      <c r="AA2182" t="str" cm="1">
        <f t="array" ref="AA2182">_xlfn.IFS(
J2182&lt;=K2182*0.5,"Excellent",
J2182&lt;=K2182,"Good",
J2182&lt;=K2182*1.5,"At Risk",
TRUE,"Critical"
)</f>
        <v>Excellent</v>
      </c>
      <c r="AB2182" t="str">
        <f t="shared" si="174"/>
        <v>No Rework</v>
      </c>
    </row>
    <row r="2183" spans="1:28" x14ac:dyDescent="0.3">
      <c r="A2183" t="s">
        <v>2265</v>
      </c>
      <c r="B2183" s="1">
        <v>45680</v>
      </c>
      <c r="C2183" t="s">
        <v>54</v>
      </c>
      <c r="D2183" t="s">
        <v>41</v>
      </c>
      <c r="E2183" t="s">
        <v>92</v>
      </c>
      <c r="F2183" t="s">
        <v>49</v>
      </c>
      <c r="G2183" t="s">
        <v>25</v>
      </c>
      <c r="H2183" t="s">
        <v>50</v>
      </c>
      <c r="I2183" t="s">
        <v>27</v>
      </c>
      <c r="J2183">
        <v>17.399999999999999</v>
      </c>
      <c r="K2183">
        <v>48</v>
      </c>
      <c r="L2183" t="s">
        <v>28</v>
      </c>
      <c r="M2183">
        <v>0</v>
      </c>
      <c r="N2183">
        <v>4.7</v>
      </c>
      <c r="O2183">
        <v>280</v>
      </c>
      <c r="P2183">
        <v>4872</v>
      </c>
      <c r="Q2183" t="s">
        <v>64</v>
      </c>
      <c r="R2183">
        <v>1</v>
      </c>
      <c r="S2183" t="s">
        <v>58</v>
      </c>
      <c r="T2183" t="s">
        <v>84</v>
      </c>
      <c r="U2183" t="str">
        <f>TRIM(CLEAN(tbl_Operations[[#This Row],[Location]]))</f>
        <v>Bengaluru</v>
      </c>
      <c r="V2183" t="str">
        <f>TRIM(CLEAN(tbl_Operations[[#This Row],[Channel]]))</f>
        <v>Email</v>
      </c>
      <c r="W2183" t="str">
        <f t="shared" si="170"/>
        <v>Report Request</v>
      </c>
      <c r="X2183" t="str">
        <f t="shared" si="171"/>
        <v>Hr</v>
      </c>
      <c r="Y2183" t="str">
        <f t="shared" si="172"/>
        <v>Within SLA</v>
      </c>
      <c r="Z2183" t="str">
        <f t="shared" si="173"/>
        <v>Normal</v>
      </c>
      <c r="AA2183" t="str" cm="1">
        <f t="array" ref="AA2183">_xlfn.IFS(
J2183&lt;=K2183*0.5,"Excellent",
J2183&lt;=K2183,"Good",
J2183&lt;=K2183*1.5,"At Risk",
TRUE,"Critical"
)</f>
        <v>Excellent</v>
      </c>
      <c r="AB2183" t="str">
        <f t="shared" si="174"/>
        <v>No Rework</v>
      </c>
    </row>
    <row r="2184" spans="1:28" x14ac:dyDescent="0.3">
      <c r="A2184" t="s">
        <v>2266</v>
      </c>
      <c r="B2184" s="1">
        <v>45996</v>
      </c>
      <c r="C2184" t="s">
        <v>91</v>
      </c>
      <c r="D2184" t="s">
        <v>41</v>
      </c>
      <c r="E2184" t="s">
        <v>23</v>
      </c>
      <c r="F2184" t="s">
        <v>24</v>
      </c>
      <c r="G2184" t="s">
        <v>81</v>
      </c>
      <c r="H2184" t="s">
        <v>26</v>
      </c>
      <c r="I2184" t="s">
        <v>27</v>
      </c>
      <c r="J2184">
        <v>20.3</v>
      </c>
      <c r="K2184">
        <v>24</v>
      </c>
      <c r="L2184" t="s">
        <v>28</v>
      </c>
      <c r="M2184">
        <v>0</v>
      </c>
      <c r="N2184">
        <v>4.5999999999999996</v>
      </c>
      <c r="O2184">
        <v>450</v>
      </c>
      <c r="P2184">
        <v>9135</v>
      </c>
      <c r="Q2184" t="s">
        <v>71</v>
      </c>
      <c r="R2184">
        <v>12</v>
      </c>
      <c r="S2184" t="s">
        <v>52</v>
      </c>
      <c r="T2184" t="s">
        <v>45</v>
      </c>
      <c r="U2184" t="str">
        <f>TRIM(CLEAN(tbl_Operations[[#This Row],[Location]]))</f>
        <v>Bengaluru</v>
      </c>
      <c r="V2184" t="str">
        <f>TRIM(CLEAN(tbl_Operations[[#This Row],[Channel]]))</f>
        <v>Phone</v>
      </c>
      <c r="W2184" t="str">
        <f t="shared" si="170"/>
        <v>Invoice Query</v>
      </c>
      <c r="X2184" t="str">
        <f t="shared" si="171"/>
        <v>Operations</v>
      </c>
      <c r="Y2184" t="str">
        <f t="shared" si="172"/>
        <v>Within SLA</v>
      </c>
      <c r="Z2184" t="str">
        <f t="shared" si="173"/>
        <v>Normal</v>
      </c>
      <c r="AA2184" t="str" cm="1">
        <f t="array" ref="AA2184">_xlfn.IFS(
J2184&lt;=K2184*0.5,"Excellent",
J2184&lt;=K2184,"Good",
J2184&lt;=K2184*1.5,"At Risk",
TRUE,"Critical"
)</f>
        <v>Good</v>
      </c>
      <c r="AB2184" t="str">
        <f t="shared" si="174"/>
        <v>No Rework</v>
      </c>
    </row>
    <row r="2185" spans="1:28" x14ac:dyDescent="0.3">
      <c r="A2185" t="s">
        <v>2267</v>
      </c>
      <c r="B2185" s="1">
        <v>45883</v>
      </c>
      <c r="C2185" t="s">
        <v>91</v>
      </c>
      <c r="D2185" t="s">
        <v>55</v>
      </c>
      <c r="E2185" t="s">
        <v>74</v>
      </c>
      <c r="F2185" t="s">
        <v>49</v>
      </c>
      <c r="G2185" t="s">
        <v>81</v>
      </c>
      <c r="H2185" t="s">
        <v>43</v>
      </c>
      <c r="I2185" t="s">
        <v>27</v>
      </c>
      <c r="J2185">
        <v>19.3</v>
      </c>
      <c r="K2185">
        <v>48</v>
      </c>
      <c r="L2185" t="s">
        <v>28</v>
      </c>
      <c r="M2185">
        <v>0</v>
      </c>
      <c r="N2185">
        <v>4.4000000000000004</v>
      </c>
      <c r="O2185">
        <v>400</v>
      </c>
      <c r="P2185">
        <v>7720</v>
      </c>
      <c r="Q2185" t="s">
        <v>36</v>
      </c>
      <c r="R2185">
        <v>8</v>
      </c>
      <c r="S2185" t="s">
        <v>37</v>
      </c>
      <c r="T2185" t="s">
        <v>84</v>
      </c>
      <c r="U2185" t="str">
        <f>TRIM(CLEAN(tbl_Operations[[#This Row],[Location]]))</f>
        <v>Hyderabad</v>
      </c>
      <c r="V2185" t="str">
        <f>TRIM(CLEAN(tbl_Operations[[#This Row],[Channel]]))</f>
        <v>Phone</v>
      </c>
      <c r="W2185" t="str">
        <f t="shared" si="170"/>
        <v>System Issue</v>
      </c>
      <c r="X2185" t="str">
        <f t="shared" si="171"/>
        <v>Operations</v>
      </c>
      <c r="Y2185" t="str">
        <f t="shared" si="172"/>
        <v>Within SLA</v>
      </c>
      <c r="Z2185" t="str">
        <f t="shared" si="173"/>
        <v>Normal</v>
      </c>
      <c r="AA2185" t="str" cm="1">
        <f t="array" ref="AA2185">_xlfn.IFS(
J2185&lt;=K2185*0.5,"Excellent",
J2185&lt;=K2185,"Good",
J2185&lt;=K2185*1.5,"At Risk",
TRUE,"Critical"
)</f>
        <v>Excellent</v>
      </c>
      <c r="AB2185" t="str">
        <f t="shared" si="174"/>
        <v>No Rework</v>
      </c>
    </row>
    <row r="2186" spans="1:28" x14ac:dyDescent="0.3">
      <c r="A2186" t="s">
        <v>2268</v>
      </c>
      <c r="B2186" s="1">
        <v>45813</v>
      </c>
      <c r="C2186" t="s">
        <v>54</v>
      </c>
      <c r="D2186" t="s">
        <v>47</v>
      </c>
      <c r="E2186" t="s">
        <v>48</v>
      </c>
      <c r="F2186" t="s">
        <v>24</v>
      </c>
      <c r="G2186" t="s">
        <v>42</v>
      </c>
      <c r="H2186" t="s">
        <v>26</v>
      </c>
      <c r="I2186" t="s">
        <v>27</v>
      </c>
      <c r="J2186">
        <v>9.5</v>
      </c>
      <c r="K2186">
        <v>24</v>
      </c>
      <c r="L2186" t="s">
        <v>28</v>
      </c>
      <c r="M2186">
        <v>0</v>
      </c>
      <c r="N2186">
        <v>4.5999999999999996</v>
      </c>
      <c r="O2186">
        <v>450</v>
      </c>
      <c r="P2186">
        <v>4275</v>
      </c>
      <c r="Q2186" t="s">
        <v>29</v>
      </c>
      <c r="R2186">
        <v>6</v>
      </c>
      <c r="S2186" t="s">
        <v>30</v>
      </c>
      <c r="T2186" t="s">
        <v>84</v>
      </c>
      <c r="U2186" t="str">
        <f>TRIM(CLEAN(tbl_Operations[[#This Row],[Location]]))</f>
        <v>Gurugram</v>
      </c>
      <c r="V2186" t="str">
        <f>TRIM(CLEAN(tbl_Operations[[#This Row],[Channel]]))</f>
        <v>Portal</v>
      </c>
      <c r="W2186" t="str">
        <f t="shared" si="170"/>
        <v>Compliance Request</v>
      </c>
      <c r="X2186" t="str">
        <f t="shared" si="171"/>
        <v>Hr</v>
      </c>
      <c r="Y2186" t="str">
        <f t="shared" si="172"/>
        <v>Within SLA</v>
      </c>
      <c r="Z2186" t="str">
        <f t="shared" si="173"/>
        <v>Normal</v>
      </c>
      <c r="AA2186" t="str" cm="1">
        <f t="array" ref="AA2186">_xlfn.IFS(
J2186&lt;=K2186*0.5,"Excellent",
J2186&lt;=K2186,"Good",
J2186&lt;=K2186*1.5,"At Risk",
TRUE,"Critical"
)</f>
        <v>Excellent</v>
      </c>
      <c r="AB2186" t="str">
        <f t="shared" si="174"/>
        <v>No Rework</v>
      </c>
    </row>
    <row r="2187" spans="1:28" x14ac:dyDescent="0.3">
      <c r="A2187" t="s">
        <v>2269</v>
      </c>
      <c r="B2187" s="1">
        <v>45803</v>
      </c>
      <c r="C2187" t="s">
        <v>95</v>
      </c>
      <c r="D2187" t="s">
        <v>60</v>
      </c>
      <c r="E2187" t="s">
        <v>74</v>
      </c>
      <c r="F2187" t="s">
        <v>61</v>
      </c>
      <c r="G2187" t="s">
        <v>25</v>
      </c>
      <c r="H2187" t="s">
        <v>75</v>
      </c>
      <c r="I2187" t="s">
        <v>88</v>
      </c>
      <c r="J2187">
        <v>31.3</v>
      </c>
      <c r="K2187">
        <v>12</v>
      </c>
      <c r="L2187" t="s">
        <v>63</v>
      </c>
      <c r="M2187">
        <v>2</v>
      </c>
      <c r="N2187">
        <v>4.0999999999999996</v>
      </c>
      <c r="O2187">
        <v>320</v>
      </c>
      <c r="P2187">
        <v>10016</v>
      </c>
      <c r="Q2187" t="s">
        <v>44</v>
      </c>
      <c r="R2187">
        <v>5</v>
      </c>
      <c r="S2187" t="s">
        <v>30</v>
      </c>
      <c r="T2187" t="s">
        <v>31</v>
      </c>
      <c r="U2187" t="str">
        <f>TRIM(CLEAN(tbl_Operations[[#This Row],[Location]]))</f>
        <v>Pune</v>
      </c>
      <c r="V2187" t="str">
        <f>TRIM(CLEAN(tbl_Operations[[#This Row],[Channel]]))</f>
        <v>Email</v>
      </c>
      <c r="W2187" t="str">
        <f t="shared" si="170"/>
        <v>System Issue</v>
      </c>
      <c r="X2187" t="str">
        <f t="shared" si="171"/>
        <v>Sales</v>
      </c>
      <c r="Y2187" t="str">
        <f t="shared" si="172"/>
        <v>SLA Breach</v>
      </c>
      <c r="Z2187" t="str">
        <f t="shared" si="173"/>
        <v>Normal</v>
      </c>
      <c r="AA2187" t="str" cm="1">
        <f t="array" ref="AA2187">_xlfn.IFS(
J2187&lt;=K2187*0.5,"Excellent",
J2187&lt;=K2187,"Good",
J2187&lt;=K2187*1.5,"At Risk",
TRUE,"Critical"
)</f>
        <v>Critical</v>
      </c>
      <c r="AB2187" t="str">
        <f t="shared" si="174"/>
        <v>Reworked</v>
      </c>
    </row>
    <row r="2188" spans="1:28" x14ac:dyDescent="0.3">
      <c r="A2188" t="s">
        <v>2270</v>
      </c>
      <c r="B2188" s="1">
        <v>45861</v>
      </c>
      <c r="C2188" t="s">
        <v>77</v>
      </c>
      <c r="D2188" t="s">
        <v>41</v>
      </c>
      <c r="E2188" t="s">
        <v>56</v>
      </c>
      <c r="F2188" t="s">
        <v>49</v>
      </c>
      <c r="G2188" t="s">
        <v>81</v>
      </c>
      <c r="H2188" t="s">
        <v>50</v>
      </c>
      <c r="I2188" t="s">
        <v>101</v>
      </c>
      <c r="J2188">
        <v>4.5</v>
      </c>
      <c r="K2188">
        <v>48</v>
      </c>
      <c r="L2188" t="s">
        <v>28</v>
      </c>
      <c r="M2188">
        <v>1</v>
      </c>
      <c r="N2188">
        <v>4.8</v>
      </c>
      <c r="O2188">
        <v>400</v>
      </c>
      <c r="P2188">
        <v>1800</v>
      </c>
      <c r="Q2188" t="s">
        <v>114</v>
      </c>
      <c r="R2188">
        <v>7</v>
      </c>
      <c r="S2188" t="s">
        <v>37</v>
      </c>
      <c r="T2188" t="s">
        <v>86</v>
      </c>
      <c r="U2188" t="str">
        <f>TRIM(CLEAN(tbl_Operations[[#This Row],[Location]]))</f>
        <v>Bengaluru</v>
      </c>
      <c r="V2188" t="str">
        <f>TRIM(CLEAN(tbl_Operations[[#This Row],[Channel]]))</f>
        <v>Phone</v>
      </c>
      <c r="W2188" t="str">
        <f t="shared" si="170"/>
        <v>Vendor Query</v>
      </c>
      <c r="X2188" t="str">
        <f t="shared" si="171"/>
        <v>Finance</v>
      </c>
      <c r="Y2188" t="str">
        <f t="shared" si="172"/>
        <v>Within SLA</v>
      </c>
      <c r="Z2188" t="str">
        <f t="shared" si="173"/>
        <v>Normal</v>
      </c>
      <c r="AA2188" t="str" cm="1">
        <f t="array" ref="AA2188">_xlfn.IFS(
J2188&lt;=K2188*0.5,"Excellent",
J2188&lt;=K2188,"Good",
J2188&lt;=K2188*1.5,"At Risk",
TRUE,"Critical"
)</f>
        <v>Excellent</v>
      </c>
      <c r="AB2188" t="str">
        <f t="shared" si="174"/>
        <v>Reworked</v>
      </c>
    </row>
    <row r="2189" spans="1:28" x14ac:dyDescent="0.3">
      <c r="A2189" t="s">
        <v>2271</v>
      </c>
      <c r="B2189" s="1">
        <v>45917</v>
      </c>
      <c r="C2189" t="s">
        <v>91</v>
      </c>
      <c r="D2189" t="s">
        <v>73</v>
      </c>
      <c r="E2189" t="s">
        <v>92</v>
      </c>
      <c r="F2189" t="s">
        <v>61</v>
      </c>
      <c r="G2189" t="s">
        <v>42</v>
      </c>
      <c r="H2189" t="s">
        <v>66</v>
      </c>
      <c r="I2189" t="s">
        <v>27</v>
      </c>
      <c r="J2189">
        <v>21.9</v>
      </c>
      <c r="K2189">
        <v>12</v>
      </c>
      <c r="L2189" t="s">
        <v>63</v>
      </c>
      <c r="M2189">
        <v>1</v>
      </c>
      <c r="N2189">
        <v>4.2</v>
      </c>
      <c r="O2189">
        <v>280</v>
      </c>
      <c r="P2189">
        <v>6132</v>
      </c>
      <c r="Q2189" t="s">
        <v>83</v>
      </c>
      <c r="R2189">
        <v>9</v>
      </c>
      <c r="S2189" t="s">
        <v>37</v>
      </c>
      <c r="T2189" t="s">
        <v>86</v>
      </c>
      <c r="U2189" t="str">
        <f>TRIM(CLEAN(tbl_Operations[[#This Row],[Location]]))</f>
        <v>Chennai</v>
      </c>
      <c r="V2189" t="str">
        <f>TRIM(CLEAN(tbl_Operations[[#This Row],[Channel]]))</f>
        <v>Portal</v>
      </c>
      <c r="W2189" t="str">
        <f t="shared" si="170"/>
        <v>Report Request</v>
      </c>
      <c r="X2189" t="str">
        <f t="shared" si="171"/>
        <v>Operations</v>
      </c>
      <c r="Y2189" t="str">
        <f t="shared" si="172"/>
        <v>SLA Breach</v>
      </c>
      <c r="Z2189" t="str">
        <f t="shared" si="173"/>
        <v>Normal</v>
      </c>
      <c r="AA2189" t="str" cm="1">
        <f t="array" ref="AA2189">_xlfn.IFS(
J2189&lt;=K2189*0.5,"Excellent",
J2189&lt;=K2189,"Good",
J2189&lt;=K2189*1.5,"At Risk",
TRUE,"Critical"
)</f>
        <v>Critical</v>
      </c>
      <c r="AB2189" t="str">
        <f t="shared" si="174"/>
        <v>Reworked</v>
      </c>
    </row>
    <row r="2190" spans="1:28" x14ac:dyDescent="0.3">
      <c r="A2190" t="s">
        <v>2272</v>
      </c>
      <c r="B2190" s="1">
        <v>45877</v>
      </c>
      <c r="C2190" t="s">
        <v>21</v>
      </c>
      <c r="D2190" t="s">
        <v>73</v>
      </c>
      <c r="E2190" t="s">
        <v>70</v>
      </c>
      <c r="F2190" t="s">
        <v>24</v>
      </c>
      <c r="G2190" t="s">
        <v>25</v>
      </c>
      <c r="H2190" t="s">
        <v>66</v>
      </c>
      <c r="I2190" t="s">
        <v>88</v>
      </c>
      <c r="J2190">
        <v>21.1</v>
      </c>
      <c r="K2190">
        <v>24</v>
      </c>
      <c r="L2190" t="s">
        <v>28</v>
      </c>
      <c r="M2190">
        <v>2</v>
      </c>
      <c r="N2190">
        <v>3.8</v>
      </c>
      <c r="O2190">
        <v>400</v>
      </c>
      <c r="P2190">
        <v>8440</v>
      </c>
      <c r="Q2190" t="s">
        <v>36</v>
      </c>
      <c r="R2190">
        <v>8</v>
      </c>
      <c r="S2190" t="s">
        <v>37</v>
      </c>
      <c r="T2190" t="s">
        <v>45</v>
      </c>
      <c r="U2190" t="str">
        <f>TRIM(CLEAN(tbl_Operations[[#This Row],[Location]]))</f>
        <v>Chennai</v>
      </c>
      <c r="V2190" t="str">
        <f>TRIM(CLEAN(tbl_Operations[[#This Row],[Channel]]))</f>
        <v>Email</v>
      </c>
      <c r="W2190" t="str">
        <f t="shared" si="170"/>
        <v>Data Correction</v>
      </c>
      <c r="X2190" t="str">
        <f t="shared" si="171"/>
        <v>Customer Support</v>
      </c>
      <c r="Y2190" t="str">
        <f t="shared" si="172"/>
        <v>Within SLA</v>
      </c>
      <c r="Z2190" t="str">
        <f t="shared" si="173"/>
        <v>Normal</v>
      </c>
      <c r="AA2190" t="str" cm="1">
        <f t="array" ref="AA2190">_xlfn.IFS(
J2190&lt;=K2190*0.5,"Excellent",
J2190&lt;=K2190,"Good",
J2190&lt;=K2190*1.5,"At Risk",
TRUE,"Critical"
)</f>
        <v>Good</v>
      </c>
      <c r="AB2190" t="str">
        <f t="shared" si="174"/>
        <v>Reworked</v>
      </c>
    </row>
    <row r="2191" spans="1:28" x14ac:dyDescent="0.3">
      <c r="A2191" t="s">
        <v>2273</v>
      </c>
      <c r="B2191" s="1">
        <v>45659</v>
      </c>
      <c r="C2191" t="s">
        <v>91</v>
      </c>
      <c r="D2191" t="s">
        <v>22</v>
      </c>
      <c r="E2191" t="s">
        <v>23</v>
      </c>
      <c r="F2191" t="s">
        <v>49</v>
      </c>
      <c r="G2191" t="s">
        <v>25</v>
      </c>
      <c r="H2191" t="s">
        <v>66</v>
      </c>
      <c r="I2191" t="s">
        <v>27</v>
      </c>
      <c r="J2191">
        <v>20.8</v>
      </c>
      <c r="K2191">
        <v>48</v>
      </c>
      <c r="L2191" t="s">
        <v>28</v>
      </c>
      <c r="M2191">
        <v>0</v>
      </c>
      <c r="N2191">
        <v>4</v>
      </c>
      <c r="O2191">
        <v>280</v>
      </c>
      <c r="P2191">
        <v>5824</v>
      </c>
      <c r="Q2191" t="s">
        <v>64</v>
      </c>
      <c r="R2191">
        <v>1</v>
      </c>
      <c r="S2191" t="s">
        <v>58</v>
      </c>
      <c r="T2191" t="s">
        <v>84</v>
      </c>
      <c r="U2191" t="str">
        <f>TRIM(CLEAN(tbl_Operations[[#This Row],[Location]]))</f>
        <v>Noida</v>
      </c>
      <c r="V2191" t="str">
        <f>TRIM(CLEAN(tbl_Operations[[#This Row],[Channel]]))</f>
        <v>Email</v>
      </c>
      <c r="W2191" t="str">
        <f t="shared" si="170"/>
        <v>Invoice Query</v>
      </c>
      <c r="X2191" t="str">
        <f t="shared" si="171"/>
        <v>Operations</v>
      </c>
      <c r="Y2191" t="str">
        <f t="shared" si="172"/>
        <v>Within SLA</v>
      </c>
      <c r="Z2191" t="str">
        <f t="shared" si="173"/>
        <v>Normal</v>
      </c>
      <c r="AA2191" t="str" cm="1">
        <f t="array" ref="AA2191">_xlfn.IFS(
J2191&lt;=K2191*0.5,"Excellent",
J2191&lt;=K2191,"Good",
J2191&lt;=K2191*1.5,"At Risk",
TRUE,"Critical"
)</f>
        <v>Excellent</v>
      </c>
      <c r="AB2191" t="str">
        <f t="shared" si="174"/>
        <v>No Rework</v>
      </c>
    </row>
    <row r="2192" spans="1:28" x14ac:dyDescent="0.3">
      <c r="A2192" t="s">
        <v>2274</v>
      </c>
      <c r="B2192" s="1">
        <v>45695</v>
      </c>
      <c r="C2192" t="s">
        <v>77</v>
      </c>
      <c r="D2192" t="s">
        <v>47</v>
      </c>
      <c r="E2192" t="s">
        <v>48</v>
      </c>
      <c r="F2192" t="s">
        <v>61</v>
      </c>
      <c r="G2192" t="s">
        <v>62</v>
      </c>
      <c r="H2192" t="s">
        <v>43</v>
      </c>
      <c r="I2192" t="s">
        <v>101</v>
      </c>
      <c r="J2192">
        <v>8.6999999999999993</v>
      </c>
      <c r="K2192">
        <v>12</v>
      </c>
      <c r="L2192" t="s">
        <v>28</v>
      </c>
      <c r="M2192">
        <v>1</v>
      </c>
      <c r="N2192">
        <v>4.8</v>
      </c>
      <c r="O2192">
        <v>400</v>
      </c>
      <c r="P2192">
        <v>3480</v>
      </c>
      <c r="Q2192" t="s">
        <v>57</v>
      </c>
      <c r="R2192">
        <v>2</v>
      </c>
      <c r="S2192" t="s">
        <v>58</v>
      </c>
      <c r="T2192" t="s">
        <v>45</v>
      </c>
      <c r="U2192" t="str">
        <f>TRIM(CLEAN(tbl_Operations[[#This Row],[Location]]))</f>
        <v>Gurugram</v>
      </c>
      <c r="V2192" t="str">
        <f>TRIM(CLEAN(tbl_Operations[[#This Row],[Channel]]))</f>
        <v>Teams</v>
      </c>
      <c r="W2192" t="str">
        <f t="shared" si="170"/>
        <v>Compliance Request</v>
      </c>
      <c r="X2192" t="str">
        <f t="shared" si="171"/>
        <v>Finance</v>
      </c>
      <c r="Y2192" t="str">
        <f t="shared" si="172"/>
        <v>Within SLA</v>
      </c>
      <c r="Z2192" t="str">
        <f t="shared" si="173"/>
        <v>Normal</v>
      </c>
      <c r="AA2192" t="str" cm="1">
        <f t="array" ref="AA2192">_xlfn.IFS(
J2192&lt;=K2192*0.5,"Excellent",
J2192&lt;=K2192,"Good",
J2192&lt;=K2192*1.5,"At Risk",
TRUE,"Critical"
)</f>
        <v>Good</v>
      </c>
      <c r="AB2192" t="str">
        <f t="shared" si="174"/>
        <v>Reworked</v>
      </c>
    </row>
    <row r="2193" spans="1:28" x14ac:dyDescent="0.3">
      <c r="A2193" t="s">
        <v>2275</v>
      </c>
      <c r="B2193" s="1">
        <v>45698</v>
      </c>
      <c r="C2193" t="s">
        <v>54</v>
      </c>
      <c r="D2193" t="s">
        <v>34</v>
      </c>
      <c r="E2193" t="s">
        <v>74</v>
      </c>
      <c r="F2193" t="s">
        <v>24</v>
      </c>
      <c r="G2193" t="s">
        <v>25</v>
      </c>
      <c r="H2193" t="s">
        <v>66</v>
      </c>
      <c r="I2193" t="s">
        <v>101</v>
      </c>
      <c r="J2193">
        <v>10.1</v>
      </c>
      <c r="K2193">
        <v>24</v>
      </c>
      <c r="L2193" t="s">
        <v>28</v>
      </c>
      <c r="M2193">
        <v>0</v>
      </c>
      <c r="N2193">
        <v>4.8</v>
      </c>
      <c r="O2193">
        <v>350</v>
      </c>
      <c r="P2193">
        <v>3535</v>
      </c>
      <c r="Q2193" t="s">
        <v>57</v>
      </c>
      <c r="R2193">
        <v>2</v>
      </c>
      <c r="S2193" t="s">
        <v>58</v>
      </c>
      <c r="T2193" t="s">
        <v>31</v>
      </c>
      <c r="U2193" t="str">
        <f>TRIM(CLEAN(tbl_Operations[[#This Row],[Location]]))</f>
        <v>Mumbai</v>
      </c>
      <c r="V2193" t="str">
        <f>TRIM(CLEAN(tbl_Operations[[#This Row],[Channel]]))</f>
        <v>Email</v>
      </c>
      <c r="W2193" t="str">
        <f t="shared" si="170"/>
        <v>System Issue</v>
      </c>
      <c r="X2193" t="str">
        <f t="shared" si="171"/>
        <v>Hr</v>
      </c>
      <c r="Y2193" t="str">
        <f t="shared" si="172"/>
        <v>Within SLA</v>
      </c>
      <c r="Z2193" t="str">
        <f t="shared" si="173"/>
        <v>Normal</v>
      </c>
      <c r="AA2193" t="str" cm="1">
        <f t="array" ref="AA2193">_xlfn.IFS(
J2193&lt;=K2193*0.5,"Excellent",
J2193&lt;=K2193,"Good",
J2193&lt;=K2193*1.5,"At Risk",
TRUE,"Critical"
)</f>
        <v>Excellent</v>
      </c>
      <c r="AB2193" t="str">
        <f t="shared" si="174"/>
        <v>No Rework</v>
      </c>
    </row>
    <row r="2194" spans="1:28" x14ac:dyDescent="0.3">
      <c r="A2194" t="s">
        <v>2276</v>
      </c>
      <c r="B2194" s="1">
        <v>45880</v>
      </c>
      <c r="C2194" t="s">
        <v>54</v>
      </c>
      <c r="D2194" t="s">
        <v>73</v>
      </c>
      <c r="E2194" t="s">
        <v>48</v>
      </c>
      <c r="F2194" t="s">
        <v>146</v>
      </c>
      <c r="G2194" t="s">
        <v>25</v>
      </c>
      <c r="H2194" t="s">
        <v>75</v>
      </c>
      <c r="I2194" t="s">
        <v>27</v>
      </c>
      <c r="J2194">
        <v>4.2</v>
      </c>
      <c r="K2194">
        <v>4</v>
      </c>
      <c r="L2194" t="s">
        <v>63</v>
      </c>
      <c r="M2194">
        <v>0</v>
      </c>
      <c r="N2194">
        <v>4.9000000000000004</v>
      </c>
      <c r="O2194">
        <v>450</v>
      </c>
      <c r="P2194">
        <v>1890</v>
      </c>
      <c r="Q2194" t="s">
        <v>36</v>
      </c>
      <c r="R2194">
        <v>8</v>
      </c>
      <c r="S2194" t="s">
        <v>37</v>
      </c>
      <c r="T2194" t="s">
        <v>31</v>
      </c>
      <c r="U2194" t="str">
        <f>TRIM(CLEAN(tbl_Operations[[#This Row],[Location]]))</f>
        <v>Chennai</v>
      </c>
      <c r="V2194" t="str">
        <f>TRIM(CLEAN(tbl_Operations[[#This Row],[Channel]]))</f>
        <v>Email</v>
      </c>
      <c r="W2194" t="str">
        <f t="shared" si="170"/>
        <v>Compliance Request</v>
      </c>
      <c r="X2194" t="str">
        <f t="shared" si="171"/>
        <v>Hr</v>
      </c>
      <c r="Y2194" t="str">
        <f t="shared" si="172"/>
        <v>SLA Breach</v>
      </c>
      <c r="Z2194" t="str">
        <f t="shared" si="173"/>
        <v>Normal</v>
      </c>
      <c r="AA2194" t="str" cm="1">
        <f t="array" ref="AA2194">_xlfn.IFS(
J2194&lt;=K2194*0.5,"Excellent",
J2194&lt;=K2194,"Good",
J2194&lt;=K2194*1.5,"At Risk",
TRUE,"Critical"
)</f>
        <v>At Risk</v>
      </c>
      <c r="AB2194" t="str">
        <f t="shared" si="174"/>
        <v>No Rework</v>
      </c>
    </row>
    <row r="2195" spans="1:28" x14ac:dyDescent="0.3">
      <c r="A2195" t="s">
        <v>2277</v>
      </c>
      <c r="B2195" s="1">
        <v>45903</v>
      </c>
      <c r="C2195" t="s">
        <v>33</v>
      </c>
      <c r="D2195" t="s">
        <v>47</v>
      </c>
      <c r="E2195" t="s">
        <v>92</v>
      </c>
      <c r="F2195" t="s">
        <v>24</v>
      </c>
      <c r="G2195" t="s">
        <v>25</v>
      </c>
      <c r="H2195" t="s">
        <v>66</v>
      </c>
      <c r="I2195" t="s">
        <v>27</v>
      </c>
      <c r="J2195">
        <v>16.899999999999999</v>
      </c>
      <c r="K2195">
        <v>24</v>
      </c>
      <c r="L2195" t="s">
        <v>28</v>
      </c>
      <c r="M2195">
        <v>0</v>
      </c>
      <c r="N2195">
        <v>5</v>
      </c>
      <c r="O2195">
        <v>280</v>
      </c>
      <c r="P2195">
        <v>4732</v>
      </c>
      <c r="Q2195" t="s">
        <v>83</v>
      </c>
      <c r="R2195">
        <v>9</v>
      </c>
      <c r="S2195" t="s">
        <v>37</v>
      </c>
      <c r="T2195" t="s">
        <v>86</v>
      </c>
      <c r="U2195" t="str">
        <f>TRIM(CLEAN(tbl_Operations[[#This Row],[Location]]))</f>
        <v>Gurugram</v>
      </c>
      <c r="V2195" t="str">
        <f>TRIM(CLEAN(tbl_Operations[[#This Row],[Channel]]))</f>
        <v>Email</v>
      </c>
      <c r="W2195" t="str">
        <f t="shared" si="170"/>
        <v>Report Request</v>
      </c>
      <c r="X2195" t="str">
        <f t="shared" si="171"/>
        <v>It</v>
      </c>
      <c r="Y2195" t="str">
        <f t="shared" si="172"/>
        <v>Within SLA</v>
      </c>
      <c r="Z2195" t="str">
        <f t="shared" si="173"/>
        <v>Normal</v>
      </c>
      <c r="AA2195" t="str" cm="1">
        <f t="array" ref="AA2195">_xlfn.IFS(
J2195&lt;=K2195*0.5,"Excellent",
J2195&lt;=K2195,"Good",
J2195&lt;=K2195*1.5,"At Risk",
TRUE,"Critical"
)</f>
        <v>Good</v>
      </c>
      <c r="AB2195" t="str">
        <f t="shared" si="174"/>
        <v>No Rework</v>
      </c>
    </row>
    <row r="2196" spans="1:28" x14ac:dyDescent="0.3">
      <c r="A2196" t="s">
        <v>2278</v>
      </c>
      <c r="B2196" s="1">
        <v>45896</v>
      </c>
      <c r="C2196" t="s">
        <v>21</v>
      </c>
      <c r="D2196" t="s">
        <v>34</v>
      </c>
      <c r="E2196" t="s">
        <v>35</v>
      </c>
      <c r="F2196" t="s">
        <v>49</v>
      </c>
      <c r="G2196" t="s">
        <v>62</v>
      </c>
      <c r="H2196" t="s">
        <v>66</v>
      </c>
      <c r="I2196" t="s">
        <v>27</v>
      </c>
      <c r="J2196">
        <v>5.2</v>
      </c>
      <c r="K2196">
        <v>48</v>
      </c>
      <c r="L2196" t="s">
        <v>28</v>
      </c>
      <c r="M2196">
        <v>0</v>
      </c>
      <c r="N2196">
        <v>5</v>
      </c>
      <c r="O2196">
        <v>280</v>
      </c>
      <c r="P2196">
        <v>1456</v>
      </c>
      <c r="Q2196" t="s">
        <v>36</v>
      </c>
      <c r="R2196">
        <v>8</v>
      </c>
      <c r="S2196" t="s">
        <v>37</v>
      </c>
      <c r="T2196" t="s">
        <v>86</v>
      </c>
      <c r="U2196" t="str">
        <f>TRIM(CLEAN(tbl_Operations[[#This Row],[Location]]))</f>
        <v>Mumbai</v>
      </c>
      <c r="V2196" t="str">
        <f>TRIM(CLEAN(tbl_Operations[[#This Row],[Channel]]))</f>
        <v>Teams</v>
      </c>
      <c r="W2196" t="str">
        <f t="shared" si="170"/>
        <v>Employee Query</v>
      </c>
      <c r="X2196" t="str">
        <f t="shared" si="171"/>
        <v>Customer Support</v>
      </c>
      <c r="Y2196" t="str">
        <f t="shared" si="172"/>
        <v>Within SLA</v>
      </c>
      <c r="Z2196" t="str">
        <f t="shared" si="173"/>
        <v>Normal</v>
      </c>
      <c r="AA2196" t="str" cm="1">
        <f t="array" ref="AA2196">_xlfn.IFS(
J2196&lt;=K2196*0.5,"Excellent",
J2196&lt;=K2196,"Good",
J2196&lt;=K2196*1.5,"At Risk",
TRUE,"Critical"
)</f>
        <v>Excellent</v>
      </c>
      <c r="AB2196" t="str">
        <f t="shared" si="174"/>
        <v>No Rework</v>
      </c>
    </row>
    <row r="2197" spans="1:28" x14ac:dyDescent="0.3">
      <c r="A2197" t="s">
        <v>2279</v>
      </c>
      <c r="B2197" s="1">
        <v>45825</v>
      </c>
      <c r="C2197" t="s">
        <v>40</v>
      </c>
      <c r="D2197" t="s">
        <v>41</v>
      </c>
      <c r="E2197" t="s">
        <v>78</v>
      </c>
      <c r="F2197" t="s">
        <v>61</v>
      </c>
      <c r="G2197" t="s">
        <v>25</v>
      </c>
      <c r="H2197" t="s">
        <v>50</v>
      </c>
      <c r="I2197" t="s">
        <v>27</v>
      </c>
      <c r="J2197">
        <v>17.600000000000001</v>
      </c>
      <c r="K2197">
        <v>12</v>
      </c>
      <c r="L2197" t="s">
        <v>63</v>
      </c>
      <c r="M2197">
        <v>0</v>
      </c>
      <c r="N2197">
        <v>4.7</v>
      </c>
      <c r="O2197">
        <v>320</v>
      </c>
      <c r="P2197">
        <v>5632</v>
      </c>
      <c r="Q2197" t="s">
        <v>29</v>
      </c>
      <c r="R2197">
        <v>6</v>
      </c>
      <c r="S2197" t="s">
        <v>30</v>
      </c>
      <c r="T2197" t="s">
        <v>38</v>
      </c>
      <c r="U2197" t="str">
        <f>TRIM(CLEAN(tbl_Operations[[#This Row],[Location]]))</f>
        <v>Bengaluru</v>
      </c>
      <c r="V2197" t="str">
        <f>TRIM(CLEAN(tbl_Operations[[#This Row],[Channel]]))</f>
        <v>Email</v>
      </c>
      <c r="W2197" t="str">
        <f t="shared" si="170"/>
        <v>Access Request</v>
      </c>
      <c r="X2197" t="str">
        <f t="shared" si="171"/>
        <v>Procurement</v>
      </c>
      <c r="Y2197" t="str">
        <f t="shared" si="172"/>
        <v>SLA Breach</v>
      </c>
      <c r="Z2197" t="str">
        <f t="shared" si="173"/>
        <v>Normal</v>
      </c>
      <c r="AA2197" t="str" cm="1">
        <f t="array" ref="AA2197">_xlfn.IFS(
J2197&lt;=K2197*0.5,"Excellent",
J2197&lt;=K2197,"Good",
J2197&lt;=K2197*1.5,"At Risk",
TRUE,"Critical"
)</f>
        <v>At Risk</v>
      </c>
      <c r="AB2197" t="str">
        <f t="shared" si="174"/>
        <v>No Rework</v>
      </c>
    </row>
    <row r="2198" spans="1:28" x14ac:dyDescent="0.3">
      <c r="A2198" t="s">
        <v>2280</v>
      </c>
      <c r="B2198" s="1">
        <v>45972</v>
      </c>
      <c r="C2198" t="s">
        <v>40</v>
      </c>
      <c r="D2198" t="s">
        <v>41</v>
      </c>
      <c r="E2198" t="s">
        <v>35</v>
      </c>
      <c r="F2198" t="s">
        <v>49</v>
      </c>
      <c r="G2198" t="s">
        <v>62</v>
      </c>
      <c r="H2198" t="s">
        <v>66</v>
      </c>
      <c r="I2198" t="s">
        <v>27</v>
      </c>
      <c r="J2198">
        <v>19.8</v>
      </c>
      <c r="K2198">
        <v>48</v>
      </c>
      <c r="L2198" t="s">
        <v>28</v>
      </c>
      <c r="M2198">
        <v>0</v>
      </c>
      <c r="N2198">
        <v>5</v>
      </c>
      <c r="O2198">
        <v>280</v>
      </c>
      <c r="P2198">
        <v>5544</v>
      </c>
      <c r="Q2198" t="s">
        <v>67</v>
      </c>
      <c r="R2198">
        <v>11</v>
      </c>
      <c r="S2198" t="s">
        <v>52</v>
      </c>
      <c r="T2198" t="s">
        <v>38</v>
      </c>
      <c r="U2198" t="str">
        <f>TRIM(CLEAN(tbl_Operations[[#This Row],[Location]]))</f>
        <v>Bengaluru</v>
      </c>
      <c r="V2198" t="str">
        <f>TRIM(CLEAN(tbl_Operations[[#This Row],[Channel]]))</f>
        <v>Teams</v>
      </c>
      <c r="W2198" t="str">
        <f t="shared" si="170"/>
        <v>Employee Query</v>
      </c>
      <c r="X2198" t="str">
        <f t="shared" si="171"/>
        <v>Procurement</v>
      </c>
      <c r="Y2198" t="str">
        <f t="shared" si="172"/>
        <v>Within SLA</v>
      </c>
      <c r="Z2198" t="str">
        <f t="shared" si="173"/>
        <v>Normal</v>
      </c>
      <c r="AA2198" t="str" cm="1">
        <f t="array" ref="AA2198">_xlfn.IFS(
J2198&lt;=K2198*0.5,"Excellent",
J2198&lt;=K2198,"Good",
J2198&lt;=K2198*1.5,"At Risk",
TRUE,"Critical"
)</f>
        <v>Excellent</v>
      </c>
      <c r="AB2198" t="str">
        <f t="shared" si="174"/>
        <v>No Rework</v>
      </c>
    </row>
    <row r="2199" spans="1:28" x14ac:dyDescent="0.3">
      <c r="A2199" t="s">
        <v>2281</v>
      </c>
      <c r="B2199" s="1">
        <v>45914</v>
      </c>
      <c r="C2199" t="s">
        <v>33</v>
      </c>
      <c r="D2199" t="s">
        <v>47</v>
      </c>
      <c r="E2199" t="s">
        <v>23</v>
      </c>
      <c r="F2199" t="s">
        <v>61</v>
      </c>
      <c r="G2199" t="s">
        <v>42</v>
      </c>
      <c r="H2199" t="s">
        <v>50</v>
      </c>
      <c r="I2199" t="s">
        <v>27</v>
      </c>
      <c r="J2199">
        <v>4.0999999999999996</v>
      </c>
      <c r="K2199">
        <v>12</v>
      </c>
      <c r="L2199" t="s">
        <v>28</v>
      </c>
      <c r="M2199">
        <v>1</v>
      </c>
      <c r="N2199">
        <v>4.3</v>
      </c>
      <c r="O2199">
        <v>350</v>
      </c>
      <c r="P2199">
        <v>1435</v>
      </c>
      <c r="Q2199" t="s">
        <v>83</v>
      </c>
      <c r="R2199">
        <v>9</v>
      </c>
      <c r="S2199" t="s">
        <v>37</v>
      </c>
      <c r="T2199" t="s">
        <v>102</v>
      </c>
      <c r="U2199" t="str">
        <f>TRIM(CLEAN(tbl_Operations[[#This Row],[Location]]))</f>
        <v>Gurugram</v>
      </c>
      <c r="V2199" t="str">
        <f>TRIM(CLEAN(tbl_Operations[[#This Row],[Channel]]))</f>
        <v>Portal</v>
      </c>
      <c r="W2199" t="str">
        <f t="shared" si="170"/>
        <v>Invoice Query</v>
      </c>
      <c r="X2199" t="str">
        <f t="shared" si="171"/>
        <v>It</v>
      </c>
      <c r="Y2199" t="str">
        <f t="shared" si="172"/>
        <v>Within SLA</v>
      </c>
      <c r="Z2199" t="str">
        <f t="shared" si="173"/>
        <v>Normal</v>
      </c>
      <c r="AA2199" t="str" cm="1">
        <f t="array" ref="AA2199">_xlfn.IFS(
J2199&lt;=K2199*0.5,"Excellent",
J2199&lt;=K2199,"Good",
J2199&lt;=K2199*1.5,"At Risk",
TRUE,"Critical"
)</f>
        <v>Excellent</v>
      </c>
      <c r="AB2199" t="str">
        <f t="shared" si="174"/>
        <v>Reworked</v>
      </c>
    </row>
    <row r="2200" spans="1:28" x14ac:dyDescent="0.3">
      <c r="A2200" t="s">
        <v>2282</v>
      </c>
      <c r="B2200" s="1">
        <v>45729</v>
      </c>
      <c r="C2200" t="s">
        <v>91</v>
      </c>
      <c r="D2200" t="s">
        <v>60</v>
      </c>
      <c r="E2200" t="s">
        <v>74</v>
      </c>
      <c r="F2200" t="s">
        <v>24</v>
      </c>
      <c r="G2200" t="s">
        <v>81</v>
      </c>
      <c r="H2200" t="s">
        <v>26</v>
      </c>
      <c r="I2200" t="s">
        <v>27</v>
      </c>
      <c r="J2200">
        <v>8.8000000000000007</v>
      </c>
      <c r="K2200">
        <v>24</v>
      </c>
      <c r="L2200" t="s">
        <v>28</v>
      </c>
      <c r="M2200">
        <v>0</v>
      </c>
      <c r="N2200">
        <v>4.2</v>
      </c>
      <c r="O2200">
        <v>280</v>
      </c>
      <c r="P2200">
        <v>2464</v>
      </c>
      <c r="Q2200" t="s">
        <v>79</v>
      </c>
      <c r="R2200">
        <v>3</v>
      </c>
      <c r="S2200" t="s">
        <v>58</v>
      </c>
      <c r="T2200" t="s">
        <v>84</v>
      </c>
      <c r="U2200" t="str">
        <f>TRIM(CLEAN(tbl_Operations[[#This Row],[Location]]))</f>
        <v>Pune</v>
      </c>
      <c r="V2200" t="str">
        <f>TRIM(CLEAN(tbl_Operations[[#This Row],[Channel]]))</f>
        <v>Phone</v>
      </c>
      <c r="W2200" t="str">
        <f t="shared" si="170"/>
        <v>System Issue</v>
      </c>
      <c r="X2200" t="str">
        <f t="shared" si="171"/>
        <v>Operations</v>
      </c>
      <c r="Y2200" t="str">
        <f t="shared" si="172"/>
        <v>Within SLA</v>
      </c>
      <c r="Z2200" t="str">
        <f t="shared" si="173"/>
        <v>Normal</v>
      </c>
      <c r="AA2200" t="str" cm="1">
        <f t="array" ref="AA2200">_xlfn.IFS(
J2200&lt;=K2200*0.5,"Excellent",
J2200&lt;=K2200,"Good",
J2200&lt;=K2200*1.5,"At Risk",
TRUE,"Critical"
)</f>
        <v>Excellent</v>
      </c>
      <c r="AB2200" t="str">
        <f t="shared" si="174"/>
        <v>No Rework</v>
      </c>
    </row>
    <row r="2201" spans="1:28" x14ac:dyDescent="0.3">
      <c r="A2201" t="s">
        <v>2283</v>
      </c>
      <c r="B2201" s="1">
        <v>45967</v>
      </c>
      <c r="C2201" t="s">
        <v>54</v>
      </c>
      <c r="D2201" t="s">
        <v>41</v>
      </c>
      <c r="E2201" t="s">
        <v>48</v>
      </c>
      <c r="F2201" t="s">
        <v>24</v>
      </c>
      <c r="G2201" t="s">
        <v>42</v>
      </c>
      <c r="H2201" t="s">
        <v>75</v>
      </c>
      <c r="I2201" t="s">
        <v>27</v>
      </c>
      <c r="J2201">
        <v>7.1</v>
      </c>
      <c r="K2201">
        <v>24</v>
      </c>
      <c r="L2201" t="s">
        <v>28</v>
      </c>
      <c r="M2201">
        <v>3</v>
      </c>
      <c r="N2201">
        <v>4.2</v>
      </c>
      <c r="O2201">
        <v>350</v>
      </c>
      <c r="P2201">
        <v>2485</v>
      </c>
      <c r="Q2201" t="s">
        <v>67</v>
      </c>
      <c r="R2201">
        <v>11</v>
      </c>
      <c r="S2201" t="s">
        <v>52</v>
      </c>
      <c r="T2201" t="s">
        <v>84</v>
      </c>
      <c r="U2201" t="str">
        <f>TRIM(CLEAN(tbl_Operations[[#This Row],[Location]]))</f>
        <v>Bengaluru</v>
      </c>
      <c r="V2201" t="str">
        <f>TRIM(CLEAN(tbl_Operations[[#This Row],[Channel]]))</f>
        <v>Portal</v>
      </c>
      <c r="W2201" t="str">
        <f t="shared" si="170"/>
        <v>Compliance Request</v>
      </c>
      <c r="X2201" t="str">
        <f t="shared" si="171"/>
        <v>Hr</v>
      </c>
      <c r="Y2201" t="str">
        <f t="shared" si="172"/>
        <v>Within SLA</v>
      </c>
      <c r="Z2201" t="str">
        <f t="shared" si="173"/>
        <v>Normal</v>
      </c>
      <c r="AA2201" t="str" cm="1">
        <f t="array" ref="AA2201">_xlfn.IFS(
J2201&lt;=K2201*0.5,"Excellent",
J2201&lt;=K2201,"Good",
J2201&lt;=K2201*1.5,"At Risk",
TRUE,"Critical"
)</f>
        <v>Excellent</v>
      </c>
      <c r="AB2201" t="str">
        <f t="shared" si="174"/>
        <v>Reworked</v>
      </c>
    </row>
    <row r="2202" spans="1:28" x14ac:dyDescent="0.3">
      <c r="A2202" t="s">
        <v>2284</v>
      </c>
      <c r="B2202" s="1">
        <v>45858</v>
      </c>
      <c r="C2202" t="s">
        <v>33</v>
      </c>
      <c r="D2202" t="s">
        <v>41</v>
      </c>
      <c r="E2202" t="s">
        <v>92</v>
      </c>
      <c r="F2202" t="s">
        <v>61</v>
      </c>
      <c r="G2202" t="s">
        <v>25</v>
      </c>
      <c r="H2202" t="s">
        <v>26</v>
      </c>
      <c r="I2202" t="s">
        <v>27</v>
      </c>
      <c r="J2202">
        <v>9.6</v>
      </c>
      <c r="K2202">
        <v>12</v>
      </c>
      <c r="L2202" t="s">
        <v>28</v>
      </c>
      <c r="M2202">
        <v>0</v>
      </c>
      <c r="N2202">
        <v>5</v>
      </c>
      <c r="O2202">
        <v>320</v>
      </c>
      <c r="P2202">
        <v>3072</v>
      </c>
      <c r="Q2202" t="s">
        <v>114</v>
      </c>
      <c r="R2202">
        <v>7</v>
      </c>
      <c r="S2202" t="s">
        <v>37</v>
      </c>
      <c r="T2202" t="s">
        <v>102</v>
      </c>
      <c r="U2202" t="str">
        <f>TRIM(CLEAN(tbl_Operations[[#This Row],[Location]]))</f>
        <v>Bengaluru</v>
      </c>
      <c r="V2202" t="str">
        <f>TRIM(CLEAN(tbl_Operations[[#This Row],[Channel]]))</f>
        <v>Email</v>
      </c>
      <c r="W2202" t="str">
        <f t="shared" si="170"/>
        <v>Report Request</v>
      </c>
      <c r="X2202" t="str">
        <f t="shared" si="171"/>
        <v>It</v>
      </c>
      <c r="Y2202" t="str">
        <f t="shared" si="172"/>
        <v>Within SLA</v>
      </c>
      <c r="Z2202" t="str">
        <f t="shared" si="173"/>
        <v>Normal</v>
      </c>
      <c r="AA2202" t="str" cm="1">
        <f t="array" ref="AA2202">_xlfn.IFS(
J2202&lt;=K2202*0.5,"Excellent",
J2202&lt;=K2202,"Good",
J2202&lt;=K2202*1.5,"At Risk",
TRUE,"Critical"
)</f>
        <v>Good</v>
      </c>
      <c r="AB2202" t="str">
        <f t="shared" si="174"/>
        <v>No Rework</v>
      </c>
    </row>
    <row r="2203" spans="1:28" x14ac:dyDescent="0.3">
      <c r="A2203" t="s">
        <v>2285</v>
      </c>
      <c r="B2203" s="1">
        <v>45786</v>
      </c>
      <c r="C2203" t="s">
        <v>54</v>
      </c>
      <c r="D2203" t="s">
        <v>22</v>
      </c>
      <c r="E2203" t="s">
        <v>35</v>
      </c>
      <c r="F2203" t="s">
        <v>24</v>
      </c>
      <c r="G2203" t="s">
        <v>62</v>
      </c>
      <c r="H2203" t="s">
        <v>75</v>
      </c>
      <c r="I2203" t="s">
        <v>27</v>
      </c>
      <c r="J2203">
        <v>0.9</v>
      </c>
      <c r="K2203">
        <v>24</v>
      </c>
      <c r="L2203" t="s">
        <v>28</v>
      </c>
      <c r="M2203">
        <v>0</v>
      </c>
      <c r="N2203">
        <v>5</v>
      </c>
      <c r="O2203">
        <v>400</v>
      </c>
      <c r="P2203">
        <v>360</v>
      </c>
      <c r="Q2203" t="s">
        <v>44</v>
      </c>
      <c r="R2203">
        <v>5</v>
      </c>
      <c r="S2203" t="s">
        <v>30</v>
      </c>
      <c r="T2203" t="s">
        <v>45</v>
      </c>
      <c r="U2203" t="str">
        <f>TRIM(CLEAN(tbl_Operations[[#This Row],[Location]]))</f>
        <v>Noida</v>
      </c>
      <c r="V2203" t="str">
        <f>TRIM(CLEAN(tbl_Operations[[#This Row],[Channel]]))</f>
        <v>Teams</v>
      </c>
      <c r="W2203" t="str">
        <f t="shared" si="170"/>
        <v>Employee Query</v>
      </c>
      <c r="X2203" t="str">
        <f t="shared" si="171"/>
        <v>Hr</v>
      </c>
      <c r="Y2203" t="str">
        <f t="shared" si="172"/>
        <v>Within SLA</v>
      </c>
      <c r="Z2203" t="str">
        <f t="shared" si="173"/>
        <v>Normal</v>
      </c>
      <c r="AA2203" t="str" cm="1">
        <f t="array" ref="AA2203">_xlfn.IFS(
J2203&lt;=K2203*0.5,"Excellent",
J2203&lt;=K2203,"Good",
J2203&lt;=K2203*1.5,"At Risk",
TRUE,"Critical"
)</f>
        <v>Excellent</v>
      </c>
      <c r="AB2203" t="str">
        <f t="shared" si="174"/>
        <v>No Rework</v>
      </c>
    </row>
    <row r="2204" spans="1:28" x14ac:dyDescent="0.3">
      <c r="A2204" t="s">
        <v>2286</v>
      </c>
      <c r="B2204" s="1">
        <v>45714</v>
      </c>
      <c r="C2204" t="s">
        <v>91</v>
      </c>
      <c r="D2204" t="s">
        <v>22</v>
      </c>
      <c r="E2204" t="s">
        <v>48</v>
      </c>
      <c r="F2204" t="s">
        <v>24</v>
      </c>
      <c r="G2204" t="s">
        <v>62</v>
      </c>
      <c r="H2204" t="s">
        <v>50</v>
      </c>
      <c r="I2204" t="s">
        <v>27</v>
      </c>
      <c r="J2204">
        <v>11.6</v>
      </c>
      <c r="K2204">
        <v>24</v>
      </c>
      <c r="L2204" t="s">
        <v>28</v>
      </c>
      <c r="M2204">
        <v>1</v>
      </c>
      <c r="N2204">
        <v>4.5999999999999996</v>
      </c>
      <c r="O2204">
        <v>450</v>
      </c>
      <c r="P2204">
        <v>5220</v>
      </c>
      <c r="Q2204" t="s">
        <v>57</v>
      </c>
      <c r="R2204">
        <v>2</v>
      </c>
      <c r="S2204" t="s">
        <v>58</v>
      </c>
      <c r="T2204" t="s">
        <v>86</v>
      </c>
      <c r="U2204" t="str">
        <f>TRIM(CLEAN(tbl_Operations[[#This Row],[Location]]))</f>
        <v>Noida</v>
      </c>
      <c r="V2204" t="str">
        <f>TRIM(CLEAN(tbl_Operations[[#This Row],[Channel]]))</f>
        <v>Teams</v>
      </c>
      <c r="W2204" t="str">
        <f t="shared" si="170"/>
        <v>Compliance Request</v>
      </c>
      <c r="X2204" t="str">
        <f t="shared" si="171"/>
        <v>Operations</v>
      </c>
      <c r="Y2204" t="str">
        <f t="shared" si="172"/>
        <v>Within SLA</v>
      </c>
      <c r="Z2204" t="str">
        <f t="shared" si="173"/>
        <v>Normal</v>
      </c>
      <c r="AA2204" t="str" cm="1">
        <f t="array" ref="AA2204">_xlfn.IFS(
J2204&lt;=K2204*0.5,"Excellent",
J2204&lt;=K2204,"Good",
J2204&lt;=K2204*1.5,"At Risk",
TRUE,"Critical"
)</f>
        <v>Excellent</v>
      </c>
      <c r="AB2204" t="str">
        <f t="shared" si="174"/>
        <v>Reworked</v>
      </c>
    </row>
    <row r="2205" spans="1:28" x14ac:dyDescent="0.3">
      <c r="A2205" t="s">
        <v>2287</v>
      </c>
      <c r="B2205" s="1">
        <v>45864</v>
      </c>
      <c r="C2205" t="s">
        <v>91</v>
      </c>
      <c r="D2205" t="s">
        <v>73</v>
      </c>
      <c r="E2205" t="s">
        <v>74</v>
      </c>
      <c r="F2205" t="s">
        <v>146</v>
      </c>
      <c r="G2205" t="s">
        <v>42</v>
      </c>
      <c r="H2205" t="s">
        <v>75</v>
      </c>
      <c r="I2205" t="s">
        <v>27</v>
      </c>
      <c r="J2205">
        <v>6.8</v>
      </c>
      <c r="K2205">
        <v>4</v>
      </c>
      <c r="L2205" t="s">
        <v>63</v>
      </c>
      <c r="M2205">
        <v>1</v>
      </c>
      <c r="N2205">
        <v>4.5999999999999996</v>
      </c>
      <c r="O2205">
        <v>320</v>
      </c>
      <c r="P2205">
        <v>2176</v>
      </c>
      <c r="Q2205" t="s">
        <v>114</v>
      </c>
      <c r="R2205">
        <v>7</v>
      </c>
      <c r="S2205" t="s">
        <v>37</v>
      </c>
      <c r="T2205" t="s">
        <v>68</v>
      </c>
      <c r="U2205" t="str">
        <f>TRIM(CLEAN(tbl_Operations[[#This Row],[Location]]))</f>
        <v>Chennai</v>
      </c>
      <c r="V2205" t="str">
        <f>TRIM(CLEAN(tbl_Operations[[#This Row],[Channel]]))</f>
        <v>Portal</v>
      </c>
      <c r="W2205" t="str">
        <f t="shared" si="170"/>
        <v>System Issue</v>
      </c>
      <c r="X2205" t="str">
        <f t="shared" si="171"/>
        <v>Operations</v>
      </c>
      <c r="Y2205" t="str">
        <f t="shared" si="172"/>
        <v>SLA Breach</v>
      </c>
      <c r="Z2205" t="str">
        <f t="shared" si="173"/>
        <v>Normal</v>
      </c>
      <c r="AA2205" t="str" cm="1">
        <f t="array" ref="AA2205">_xlfn.IFS(
J2205&lt;=K2205*0.5,"Excellent",
J2205&lt;=K2205,"Good",
J2205&lt;=K2205*1.5,"At Risk",
TRUE,"Critical"
)</f>
        <v>Critical</v>
      </c>
      <c r="AB2205" t="str">
        <f t="shared" si="174"/>
        <v>Reworked</v>
      </c>
    </row>
    <row r="2206" spans="1:28" x14ac:dyDescent="0.3">
      <c r="A2206" t="s">
        <v>2288</v>
      </c>
      <c r="B2206" s="1">
        <v>45932</v>
      </c>
      <c r="C2206" t="s">
        <v>77</v>
      </c>
      <c r="D2206" t="s">
        <v>55</v>
      </c>
      <c r="E2206" t="s">
        <v>92</v>
      </c>
      <c r="F2206" t="s">
        <v>24</v>
      </c>
      <c r="G2206" t="s">
        <v>25</v>
      </c>
      <c r="H2206" t="s">
        <v>43</v>
      </c>
      <c r="I2206" t="s">
        <v>27</v>
      </c>
      <c r="J2206">
        <v>6.8</v>
      </c>
      <c r="K2206">
        <v>24</v>
      </c>
      <c r="L2206" t="s">
        <v>28</v>
      </c>
      <c r="M2206">
        <v>0</v>
      </c>
      <c r="N2206">
        <v>4.7</v>
      </c>
      <c r="O2206">
        <v>400</v>
      </c>
      <c r="P2206">
        <v>2720</v>
      </c>
      <c r="Q2206" t="s">
        <v>51</v>
      </c>
      <c r="R2206">
        <v>10</v>
      </c>
      <c r="S2206" t="s">
        <v>52</v>
      </c>
      <c r="T2206" t="s">
        <v>84</v>
      </c>
      <c r="U2206" t="str">
        <f>TRIM(CLEAN(tbl_Operations[[#This Row],[Location]]))</f>
        <v>Hyderabad</v>
      </c>
      <c r="V2206" t="str">
        <f>TRIM(CLEAN(tbl_Operations[[#This Row],[Channel]]))</f>
        <v>Email</v>
      </c>
      <c r="W2206" t="str">
        <f t="shared" si="170"/>
        <v>Report Request</v>
      </c>
      <c r="X2206" t="str">
        <f t="shared" si="171"/>
        <v>Finance</v>
      </c>
      <c r="Y2206" t="str">
        <f t="shared" si="172"/>
        <v>Within SLA</v>
      </c>
      <c r="Z2206" t="str">
        <f t="shared" si="173"/>
        <v>Normal</v>
      </c>
      <c r="AA2206" t="str" cm="1">
        <f t="array" ref="AA2206">_xlfn.IFS(
J2206&lt;=K2206*0.5,"Excellent",
J2206&lt;=K2206,"Good",
J2206&lt;=K2206*1.5,"At Risk",
TRUE,"Critical"
)</f>
        <v>Excellent</v>
      </c>
      <c r="AB2206" t="str">
        <f t="shared" si="174"/>
        <v>No Rework</v>
      </c>
    </row>
    <row r="2207" spans="1:28" x14ac:dyDescent="0.3">
      <c r="A2207" t="s">
        <v>2289</v>
      </c>
      <c r="B2207" s="1">
        <v>45784</v>
      </c>
      <c r="C2207" t="s">
        <v>54</v>
      </c>
      <c r="D2207" t="s">
        <v>47</v>
      </c>
      <c r="E2207" t="s">
        <v>23</v>
      </c>
      <c r="F2207" t="s">
        <v>61</v>
      </c>
      <c r="G2207" t="s">
        <v>25</v>
      </c>
      <c r="H2207" t="s">
        <v>50</v>
      </c>
      <c r="I2207" t="s">
        <v>27</v>
      </c>
      <c r="J2207">
        <v>10.9</v>
      </c>
      <c r="K2207">
        <v>12</v>
      </c>
      <c r="L2207" t="s">
        <v>28</v>
      </c>
      <c r="M2207">
        <v>1</v>
      </c>
      <c r="N2207">
        <v>4.4000000000000004</v>
      </c>
      <c r="O2207">
        <v>450</v>
      </c>
      <c r="P2207">
        <v>4905</v>
      </c>
      <c r="Q2207" t="s">
        <v>44</v>
      </c>
      <c r="R2207">
        <v>5</v>
      </c>
      <c r="S2207" t="s">
        <v>30</v>
      </c>
      <c r="T2207" t="s">
        <v>86</v>
      </c>
      <c r="U2207" t="str">
        <f>TRIM(CLEAN(tbl_Operations[[#This Row],[Location]]))</f>
        <v>Gurugram</v>
      </c>
      <c r="V2207" t="str">
        <f>TRIM(CLEAN(tbl_Operations[[#This Row],[Channel]]))</f>
        <v>Email</v>
      </c>
      <c r="W2207" t="str">
        <f t="shared" si="170"/>
        <v>Invoice Query</v>
      </c>
      <c r="X2207" t="str">
        <f t="shared" si="171"/>
        <v>Hr</v>
      </c>
      <c r="Y2207" t="str">
        <f t="shared" si="172"/>
        <v>Within SLA</v>
      </c>
      <c r="Z2207" t="str">
        <f t="shared" si="173"/>
        <v>Normal</v>
      </c>
      <c r="AA2207" t="str" cm="1">
        <f t="array" ref="AA2207">_xlfn.IFS(
J2207&lt;=K2207*0.5,"Excellent",
J2207&lt;=K2207,"Good",
J2207&lt;=K2207*1.5,"At Risk",
TRUE,"Critical"
)</f>
        <v>Good</v>
      </c>
      <c r="AB2207" t="str">
        <f t="shared" si="174"/>
        <v>Reworked</v>
      </c>
    </row>
    <row r="2208" spans="1:28" x14ac:dyDescent="0.3">
      <c r="A2208" t="s">
        <v>2290</v>
      </c>
      <c r="B2208" s="1">
        <v>45982</v>
      </c>
      <c r="C2208" t="s">
        <v>54</v>
      </c>
      <c r="D2208" t="s">
        <v>22</v>
      </c>
      <c r="E2208" t="s">
        <v>56</v>
      </c>
      <c r="F2208" t="s">
        <v>24</v>
      </c>
      <c r="G2208" t="s">
        <v>42</v>
      </c>
      <c r="H2208" t="s">
        <v>43</v>
      </c>
      <c r="I2208" t="s">
        <v>27</v>
      </c>
      <c r="J2208">
        <v>41.1</v>
      </c>
      <c r="K2208">
        <v>24</v>
      </c>
      <c r="L2208" t="s">
        <v>63</v>
      </c>
      <c r="M2208">
        <v>1</v>
      </c>
      <c r="N2208">
        <v>3.6</v>
      </c>
      <c r="O2208">
        <v>450</v>
      </c>
      <c r="P2208">
        <v>18495</v>
      </c>
      <c r="Q2208" t="s">
        <v>67</v>
      </c>
      <c r="R2208">
        <v>11</v>
      </c>
      <c r="S2208" t="s">
        <v>52</v>
      </c>
      <c r="T2208" t="s">
        <v>45</v>
      </c>
      <c r="U2208" t="str">
        <f>TRIM(CLEAN(tbl_Operations[[#This Row],[Location]]))</f>
        <v>Noida</v>
      </c>
      <c r="V2208" t="str">
        <f>TRIM(CLEAN(tbl_Operations[[#This Row],[Channel]]))</f>
        <v>Portal</v>
      </c>
      <c r="W2208" t="str">
        <f t="shared" si="170"/>
        <v>Vendor Query</v>
      </c>
      <c r="X2208" t="str">
        <f t="shared" si="171"/>
        <v>Hr</v>
      </c>
      <c r="Y2208" t="str">
        <f t="shared" si="172"/>
        <v>SLA Breach</v>
      </c>
      <c r="Z2208" t="str">
        <f t="shared" si="173"/>
        <v>Normal</v>
      </c>
      <c r="AA2208" t="str" cm="1">
        <f t="array" ref="AA2208">_xlfn.IFS(
J2208&lt;=K2208*0.5,"Excellent",
J2208&lt;=K2208,"Good",
J2208&lt;=K2208*1.5,"At Risk",
TRUE,"Critical"
)</f>
        <v>Critical</v>
      </c>
      <c r="AB2208" t="str">
        <f t="shared" si="174"/>
        <v>Reworked</v>
      </c>
    </row>
    <row r="2209" spans="1:28" x14ac:dyDescent="0.3">
      <c r="A2209" t="s">
        <v>2291</v>
      </c>
      <c r="B2209" s="1">
        <v>45703</v>
      </c>
      <c r="C2209" t="s">
        <v>95</v>
      </c>
      <c r="D2209" t="s">
        <v>22</v>
      </c>
      <c r="E2209" t="s">
        <v>35</v>
      </c>
      <c r="F2209" t="s">
        <v>24</v>
      </c>
      <c r="G2209" t="s">
        <v>62</v>
      </c>
      <c r="H2209" t="s">
        <v>43</v>
      </c>
      <c r="I2209" t="s">
        <v>27</v>
      </c>
      <c r="J2209">
        <v>9.8000000000000007</v>
      </c>
      <c r="K2209">
        <v>24</v>
      </c>
      <c r="L2209" t="s">
        <v>28</v>
      </c>
      <c r="M2209">
        <v>0</v>
      </c>
      <c r="N2209">
        <v>5</v>
      </c>
      <c r="O2209">
        <v>280</v>
      </c>
      <c r="P2209">
        <v>2744</v>
      </c>
      <c r="Q2209" t="s">
        <v>57</v>
      </c>
      <c r="R2209">
        <v>2</v>
      </c>
      <c r="S2209" t="s">
        <v>58</v>
      </c>
      <c r="T2209" t="s">
        <v>68</v>
      </c>
      <c r="U2209" t="str">
        <f>TRIM(CLEAN(tbl_Operations[[#This Row],[Location]]))</f>
        <v>Noida</v>
      </c>
      <c r="V2209" t="str">
        <f>TRIM(CLEAN(tbl_Operations[[#This Row],[Channel]]))</f>
        <v>Teams</v>
      </c>
      <c r="W2209" t="str">
        <f t="shared" si="170"/>
        <v>Employee Query</v>
      </c>
      <c r="X2209" t="str">
        <f t="shared" si="171"/>
        <v>Sales</v>
      </c>
      <c r="Y2209" t="str">
        <f t="shared" si="172"/>
        <v>Within SLA</v>
      </c>
      <c r="Z2209" t="str">
        <f t="shared" si="173"/>
        <v>Normal</v>
      </c>
      <c r="AA2209" t="str" cm="1">
        <f t="array" ref="AA2209">_xlfn.IFS(
J2209&lt;=K2209*0.5,"Excellent",
J2209&lt;=K2209,"Good",
J2209&lt;=K2209*1.5,"At Risk",
TRUE,"Critical"
)</f>
        <v>Excellent</v>
      </c>
      <c r="AB2209" t="str">
        <f t="shared" si="174"/>
        <v>No Rework</v>
      </c>
    </row>
    <row r="2210" spans="1:28" x14ac:dyDescent="0.3">
      <c r="A2210" t="s">
        <v>2292</v>
      </c>
      <c r="B2210" s="1">
        <v>45814</v>
      </c>
      <c r="C2210" t="s">
        <v>91</v>
      </c>
      <c r="D2210" t="s">
        <v>73</v>
      </c>
      <c r="E2210" t="s">
        <v>92</v>
      </c>
      <c r="F2210" t="s">
        <v>49</v>
      </c>
      <c r="G2210" t="s">
        <v>42</v>
      </c>
      <c r="H2210" t="s">
        <v>26</v>
      </c>
      <c r="I2210" t="s">
        <v>27</v>
      </c>
      <c r="J2210">
        <v>21.4</v>
      </c>
      <c r="K2210">
        <v>48</v>
      </c>
      <c r="L2210" t="s">
        <v>28</v>
      </c>
      <c r="M2210">
        <v>0</v>
      </c>
      <c r="N2210">
        <v>4.0999999999999996</v>
      </c>
      <c r="O2210">
        <v>320</v>
      </c>
      <c r="P2210">
        <v>6848</v>
      </c>
      <c r="Q2210" t="s">
        <v>29</v>
      </c>
      <c r="R2210">
        <v>6</v>
      </c>
      <c r="S2210" t="s">
        <v>30</v>
      </c>
      <c r="T2210" t="s">
        <v>45</v>
      </c>
      <c r="U2210" t="str">
        <f>TRIM(CLEAN(tbl_Operations[[#This Row],[Location]]))</f>
        <v>Chennai</v>
      </c>
      <c r="V2210" t="str">
        <f>TRIM(CLEAN(tbl_Operations[[#This Row],[Channel]]))</f>
        <v>Portal</v>
      </c>
      <c r="W2210" t="str">
        <f t="shared" si="170"/>
        <v>Report Request</v>
      </c>
      <c r="X2210" t="str">
        <f t="shared" si="171"/>
        <v>Operations</v>
      </c>
      <c r="Y2210" t="str">
        <f t="shared" si="172"/>
        <v>Within SLA</v>
      </c>
      <c r="Z2210" t="str">
        <f t="shared" si="173"/>
        <v>Normal</v>
      </c>
      <c r="AA2210" t="str" cm="1">
        <f t="array" ref="AA2210">_xlfn.IFS(
J2210&lt;=K2210*0.5,"Excellent",
J2210&lt;=K2210,"Good",
J2210&lt;=K2210*1.5,"At Risk",
TRUE,"Critical"
)</f>
        <v>Excellent</v>
      </c>
      <c r="AB2210" t="str">
        <f t="shared" si="174"/>
        <v>No Rework</v>
      </c>
    </row>
    <row r="2211" spans="1:28" x14ac:dyDescent="0.3">
      <c r="A2211" t="s">
        <v>2293</v>
      </c>
      <c r="B2211" s="1">
        <v>45969</v>
      </c>
      <c r="C2211" t="s">
        <v>95</v>
      </c>
      <c r="D2211" t="s">
        <v>47</v>
      </c>
      <c r="E2211" t="s">
        <v>74</v>
      </c>
      <c r="F2211" t="s">
        <v>61</v>
      </c>
      <c r="G2211" t="s">
        <v>25</v>
      </c>
      <c r="H2211" t="s">
        <v>26</v>
      </c>
      <c r="I2211" t="s">
        <v>101</v>
      </c>
      <c r="J2211">
        <v>5.4</v>
      </c>
      <c r="K2211">
        <v>12</v>
      </c>
      <c r="L2211" t="s">
        <v>28</v>
      </c>
      <c r="M2211">
        <v>0</v>
      </c>
      <c r="N2211">
        <v>4.2</v>
      </c>
      <c r="O2211">
        <v>280</v>
      </c>
      <c r="P2211">
        <v>1512</v>
      </c>
      <c r="Q2211" t="s">
        <v>67</v>
      </c>
      <c r="R2211">
        <v>11</v>
      </c>
      <c r="S2211" t="s">
        <v>52</v>
      </c>
      <c r="T2211" t="s">
        <v>68</v>
      </c>
      <c r="U2211" t="str">
        <f>TRIM(CLEAN(tbl_Operations[[#This Row],[Location]]))</f>
        <v>Gurugram</v>
      </c>
      <c r="V2211" t="str">
        <f>TRIM(CLEAN(tbl_Operations[[#This Row],[Channel]]))</f>
        <v>Email</v>
      </c>
      <c r="W2211" t="str">
        <f t="shared" si="170"/>
        <v>System Issue</v>
      </c>
      <c r="X2211" t="str">
        <f t="shared" si="171"/>
        <v>Sales</v>
      </c>
      <c r="Y2211" t="str">
        <f t="shared" si="172"/>
        <v>Within SLA</v>
      </c>
      <c r="Z2211" t="str">
        <f t="shared" si="173"/>
        <v>Normal</v>
      </c>
      <c r="AA2211" t="str" cm="1">
        <f t="array" ref="AA2211">_xlfn.IFS(
J2211&lt;=K2211*0.5,"Excellent",
J2211&lt;=K2211,"Good",
J2211&lt;=K2211*1.5,"At Risk",
TRUE,"Critical"
)</f>
        <v>Excellent</v>
      </c>
      <c r="AB2211" t="str">
        <f t="shared" si="174"/>
        <v>No Rework</v>
      </c>
    </row>
    <row r="2212" spans="1:28" x14ac:dyDescent="0.3">
      <c r="A2212" t="s">
        <v>2294</v>
      </c>
      <c r="B2212" s="1">
        <v>45904</v>
      </c>
      <c r="C2212" t="s">
        <v>40</v>
      </c>
      <c r="D2212" t="s">
        <v>55</v>
      </c>
      <c r="E2212" t="s">
        <v>70</v>
      </c>
      <c r="F2212" t="s">
        <v>61</v>
      </c>
      <c r="G2212" t="s">
        <v>25</v>
      </c>
      <c r="H2212" t="s">
        <v>26</v>
      </c>
      <c r="I2212" t="s">
        <v>27</v>
      </c>
      <c r="J2212">
        <v>16.7</v>
      </c>
      <c r="K2212">
        <v>12</v>
      </c>
      <c r="L2212" t="s">
        <v>63</v>
      </c>
      <c r="M2212">
        <v>0</v>
      </c>
      <c r="N2212">
        <v>5</v>
      </c>
      <c r="O2212">
        <v>400</v>
      </c>
      <c r="P2212">
        <v>6680</v>
      </c>
      <c r="Q2212" t="s">
        <v>83</v>
      </c>
      <c r="R2212">
        <v>9</v>
      </c>
      <c r="S2212" t="s">
        <v>37</v>
      </c>
      <c r="T2212" t="s">
        <v>84</v>
      </c>
      <c r="U2212" t="str">
        <f>TRIM(CLEAN(tbl_Operations[[#This Row],[Location]]))</f>
        <v>Hyderabad</v>
      </c>
      <c r="V2212" t="str">
        <f>TRIM(CLEAN(tbl_Operations[[#This Row],[Channel]]))</f>
        <v>Email</v>
      </c>
      <c r="W2212" t="str">
        <f t="shared" si="170"/>
        <v>Data Correction</v>
      </c>
      <c r="X2212" t="str">
        <f t="shared" si="171"/>
        <v>Procurement</v>
      </c>
      <c r="Y2212" t="str">
        <f t="shared" si="172"/>
        <v>SLA Breach</v>
      </c>
      <c r="Z2212" t="str">
        <f t="shared" si="173"/>
        <v>Normal</v>
      </c>
      <c r="AA2212" t="str" cm="1">
        <f t="array" ref="AA2212">_xlfn.IFS(
J2212&lt;=K2212*0.5,"Excellent",
J2212&lt;=K2212,"Good",
J2212&lt;=K2212*1.5,"At Risk",
TRUE,"Critical"
)</f>
        <v>At Risk</v>
      </c>
      <c r="AB2212" t="str">
        <f t="shared" si="174"/>
        <v>No Rework</v>
      </c>
    </row>
    <row r="2213" spans="1:28" x14ac:dyDescent="0.3">
      <c r="A2213" t="s">
        <v>2295</v>
      </c>
      <c r="B2213" s="1">
        <v>45961</v>
      </c>
      <c r="C2213" t="s">
        <v>40</v>
      </c>
      <c r="D2213" t="s">
        <v>60</v>
      </c>
      <c r="E2213" t="s">
        <v>23</v>
      </c>
      <c r="F2213" t="s">
        <v>49</v>
      </c>
      <c r="G2213" t="s">
        <v>25</v>
      </c>
      <c r="H2213" t="s">
        <v>26</v>
      </c>
      <c r="I2213" t="s">
        <v>27</v>
      </c>
      <c r="J2213">
        <v>5.7</v>
      </c>
      <c r="K2213">
        <v>48</v>
      </c>
      <c r="L2213" t="s">
        <v>28</v>
      </c>
      <c r="M2213">
        <v>0</v>
      </c>
      <c r="N2213">
        <v>4.9000000000000004</v>
      </c>
      <c r="O2213">
        <v>320</v>
      </c>
      <c r="P2213">
        <v>1824</v>
      </c>
      <c r="Q2213" t="s">
        <v>51</v>
      </c>
      <c r="R2213">
        <v>10</v>
      </c>
      <c r="S2213" t="s">
        <v>52</v>
      </c>
      <c r="T2213" t="s">
        <v>45</v>
      </c>
      <c r="U2213" t="str">
        <f>TRIM(CLEAN(tbl_Operations[[#This Row],[Location]]))</f>
        <v>Pune</v>
      </c>
      <c r="V2213" t="str">
        <f>TRIM(CLEAN(tbl_Operations[[#This Row],[Channel]]))</f>
        <v>Email</v>
      </c>
      <c r="W2213" t="str">
        <f t="shared" si="170"/>
        <v>Invoice Query</v>
      </c>
      <c r="X2213" t="str">
        <f t="shared" si="171"/>
        <v>Procurement</v>
      </c>
      <c r="Y2213" t="str">
        <f t="shared" si="172"/>
        <v>Within SLA</v>
      </c>
      <c r="Z2213" t="str">
        <f t="shared" si="173"/>
        <v>Normal</v>
      </c>
      <c r="AA2213" t="str" cm="1">
        <f t="array" ref="AA2213">_xlfn.IFS(
J2213&lt;=K2213*0.5,"Excellent",
J2213&lt;=K2213,"Good",
J2213&lt;=K2213*1.5,"At Risk",
TRUE,"Critical"
)</f>
        <v>Excellent</v>
      </c>
      <c r="AB2213" t="str">
        <f t="shared" si="174"/>
        <v>No Rework</v>
      </c>
    </row>
    <row r="2214" spans="1:28" x14ac:dyDescent="0.3">
      <c r="A2214" t="s">
        <v>2296</v>
      </c>
      <c r="B2214" s="1">
        <v>45799</v>
      </c>
      <c r="C2214" t="s">
        <v>77</v>
      </c>
      <c r="D2214" t="s">
        <v>41</v>
      </c>
      <c r="E2214" t="s">
        <v>70</v>
      </c>
      <c r="F2214" t="s">
        <v>49</v>
      </c>
      <c r="G2214" t="s">
        <v>25</v>
      </c>
      <c r="H2214" t="s">
        <v>75</v>
      </c>
      <c r="I2214" t="s">
        <v>88</v>
      </c>
      <c r="J2214">
        <v>17.3</v>
      </c>
      <c r="K2214">
        <v>48</v>
      </c>
      <c r="L2214" t="s">
        <v>28</v>
      </c>
      <c r="M2214">
        <v>1</v>
      </c>
      <c r="N2214">
        <v>4.2</v>
      </c>
      <c r="O2214">
        <v>350</v>
      </c>
      <c r="P2214">
        <v>6055</v>
      </c>
      <c r="Q2214" t="s">
        <v>44</v>
      </c>
      <c r="R2214">
        <v>5</v>
      </c>
      <c r="S2214" t="s">
        <v>30</v>
      </c>
      <c r="T2214" t="s">
        <v>84</v>
      </c>
      <c r="U2214" t="str">
        <f>TRIM(CLEAN(tbl_Operations[[#This Row],[Location]]))</f>
        <v>Bengaluru</v>
      </c>
      <c r="V2214" t="str">
        <f>TRIM(CLEAN(tbl_Operations[[#This Row],[Channel]]))</f>
        <v>Email</v>
      </c>
      <c r="W2214" t="str">
        <f t="shared" si="170"/>
        <v>Data Correction</v>
      </c>
      <c r="X2214" t="str">
        <f t="shared" si="171"/>
        <v>Finance</v>
      </c>
      <c r="Y2214" t="str">
        <f t="shared" si="172"/>
        <v>Within SLA</v>
      </c>
      <c r="Z2214" t="str">
        <f t="shared" si="173"/>
        <v>Normal</v>
      </c>
      <c r="AA2214" t="str" cm="1">
        <f t="array" ref="AA2214">_xlfn.IFS(
J2214&lt;=K2214*0.5,"Excellent",
J2214&lt;=K2214,"Good",
J2214&lt;=K2214*1.5,"At Risk",
TRUE,"Critical"
)</f>
        <v>Excellent</v>
      </c>
      <c r="AB2214" t="str">
        <f t="shared" si="174"/>
        <v>Reworked</v>
      </c>
    </row>
    <row r="2215" spans="1:28" x14ac:dyDescent="0.3">
      <c r="A2215" t="s">
        <v>2297</v>
      </c>
      <c r="B2215" s="1">
        <v>45952</v>
      </c>
      <c r="C2215" t="s">
        <v>95</v>
      </c>
      <c r="D2215" t="s">
        <v>22</v>
      </c>
      <c r="E2215" t="s">
        <v>78</v>
      </c>
      <c r="F2215" t="s">
        <v>61</v>
      </c>
      <c r="G2215" t="s">
        <v>42</v>
      </c>
      <c r="H2215" t="s">
        <v>26</v>
      </c>
      <c r="I2215" t="s">
        <v>27</v>
      </c>
      <c r="J2215">
        <v>11.5</v>
      </c>
      <c r="K2215">
        <v>12</v>
      </c>
      <c r="L2215" t="s">
        <v>28</v>
      </c>
      <c r="M2215">
        <v>0</v>
      </c>
      <c r="N2215">
        <v>4.3</v>
      </c>
      <c r="O2215">
        <v>320</v>
      </c>
      <c r="P2215">
        <v>3680</v>
      </c>
      <c r="Q2215" t="s">
        <v>51</v>
      </c>
      <c r="R2215">
        <v>10</v>
      </c>
      <c r="S2215" t="s">
        <v>52</v>
      </c>
      <c r="T2215" t="s">
        <v>86</v>
      </c>
      <c r="U2215" t="str">
        <f>TRIM(CLEAN(tbl_Operations[[#This Row],[Location]]))</f>
        <v>Noida</v>
      </c>
      <c r="V2215" t="str">
        <f>TRIM(CLEAN(tbl_Operations[[#This Row],[Channel]]))</f>
        <v>Portal</v>
      </c>
      <c r="W2215" t="str">
        <f t="shared" si="170"/>
        <v>Access Request</v>
      </c>
      <c r="X2215" t="str">
        <f t="shared" si="171"/>
        <v>Sales</v>
      </c>
      <c r="Y2215" t="str">
        <f t="shared" si="172"/>
        <v>Within SLA</v>
      </c>
      <c r="Z2215" t="str">
        <f t="shared" si="173"/>
        <v>Normal</v>
      </c>
      <c r="AA2215" t="str" cm="1">
        <f t="array" ref="AA2215">_xlfn.IFS(
J2215&lt;=K2215*0.5,"Excellent",
J2215&lt;=K2215,"Good",
J2215&lt;=K2215*1.5,"At Risk",
TRUE,"Critical"
)</f>
        <v>Good</v>
      </c>
      <c r="AB2215" t="str">
        <f t="shared" si="174"/>
        <v>No Rework</v>
      </c>
    </row>
    <row r="2216" spans="1:28" x14ac:dyDescent="0.3">
      <c r="A2216" t="s">
        <v>2298</v>
      </c>
      <c r="B2216" s="1">
        <v>45698</v>
      </c>
      <c r="C2216" t="s">
        <v>54</v>
      </c>
      <c r="D2216" t="s">
        <v>55</v>
      </c>
      <c r="E2216" t="s">
        <v>35</v>
      </c>
      <c r="F2216" t="s">
        <v>49</v>
      </c>
      <c r="G2216" t="s">
        <v>81</v>
      </c>
      <c r="H2216" t="s">
        <v>66</v>
      </c>
      <c r="I2216" t="s">
        <v>88</v>
      </c>
      <c r="J2216">
        <v>3.7</v>
      </c>
      <c r="K2216">
        <v>48</v>
      </c>
      <c r="L2216" t="s">
        <v>28</v>
      </c>
      <c r="M2216">
        <v>2</v>
      </c>
      <c r="N2216">
        <v>4.5</v>
      </c>
      <c r="O2216">
        <v>450</v>
      </c>
      <c r="P2216">
        <v>1665</v>
      </c>
      <c r="Q2216" t="s">
        <v>57</v>
      </c>
      <c r="R2216">
        <v>2</v>
      </c>
      <c r="S2216" t="s">
        <v>58</v>
      </c>
      <c r="T2216" t="s">
        <v>31</v>
      </c>
      <c r="U2216" t="str">
        <f>TRIM(CLEAN(tbl_Operations[[#This Row],[Location]]))</f>
        <v>Hyderabad</v>
      </c>
      <c r="V2216" t="str">
        <f>TRIM(CLEAN(tbl_Operations[[#This Row],[Channel]]))</f>
        <v>Phone</v>
      </c>
      <c r="W2216" t="str">
        <f t="shared" si="170"/>
        <v>Employee Query</v>
      </c>
      <c r="X2216" t="str">
        <f t="shared" si="171"/>
        <v>Hr</v>
      </c>
      <c r="Y2216" t="str">
        <f t="shared" si="172"/>
        <v>Within SLA</v>
      </c>
      <c r="Z2216" t="str">
        <f t="shared" si="173"/>
        <v>Normal</v>
      </c>
      <c r="AA2216" t="str" cm="1">
        <f t="array" ref="AA2216">_xlfn.IFS(
J2216&lt;=K2216*0.5,"Excellent",
J2216&lt;=K2216,"Good",
J2216&lt;=K2216*1.5,"At Risk",
TRUE,"Critical"
)</f>
        <v>Excellent</v>
      </c>
      <c r="AB2216" t="str">
        <f t="shared" si="174"/>
        <v>Reworked</v>
      </c>
    </row>
    <row r="2217" spans="1:28" x14ac:dyDescent="0.3">
      <c r="A2217" t="s">
        <v>2299</v>
      </c>
      <c r="B2217" s="1">
        <v>45967</v>
      </c>
      <c r="C2217" t="s">
        <v>21</v>
      </c>
      <c r="D2217" t="s">
        <v>41</v>
      </c>
      <c r="E2217" t="s">
        <v>48</v>
      </c>
      <c r="F2217" t="s">
        <v>49</v>
      </c>
      <c r="G2217" t="s">
        <v>62</v>
      </c>
      <c r="H2217" t="s">
        <v>50</v>
      </c>
      <c r="I2217" t="s">
        <v>27</v>
      </c>
      <c r="J2217">
        <v>14.9</v>
      </c>
      <c r="K2217">
        <v>48</v>
      </c>
      <c r="L2217" t="s">
        <v>28</v>
      </c>
      <c r="M2217">
        <v>0</v>
      </c>
      <c r="N2217">
        <v>4.3</v>
      </c>
      <c r="O2217">
        <v>350</v>
      </c>
      <c r="P2217">
        <v>5215</v>
      </c>
      <c r="Q2217" t="s">
        <v>67</v>
      </c>
      <c r="R2217">
        <v>11</v>
      </c>
      <c r="S2217" t="s">
        <v>52</v>
      </c>
      <c r="T2217" t="s">
        <v>84</v>
      </c>
      <c r="U2217" t="str">
        <f>TRIM(CLEAN(tbl_Operations[[#This Row],[Location]]))</f>
        <v>Bengaluru</v>
      </c>
      <c r="V2217" t="str">
        <f>TRIM(CLEAN(tbl_Operations[[#This Row],[Channel]]))</f>
        <v>Teams</v>
      </c>
      <c r="W2217" t="str">
        <f t="shared" si="170"/>
        <v>Compliance Request</v>
      </c>
      <c r="X2217" t="str">
        <f t="shared" si="171"/>
        <v>Customer Support</v>
      </c>
      <c r="Y2217" t="str">
        <f t="shared" si="172"/>
        <v>Within SLA</v>
      </c>
      <c r="Z2217" t="str">
        <f t="shared" si="173"/>
        <v>Normal</v>
      </c>
      <c r="AA2217" t="str" cm="1">
        <f t="array" ref="AA2217">_xlfn.IFS(
J2217&lt;=K2217*0.5,"Excellent",
J2217&lt;=K2217,"Good",
J2217&lt;=K2217*1.5,"At Risk",
TRUE,"Critical"
)</f>
        <v>Excellent</v>
      </c>
      <c r="AB2217" t="str">
        <f t="shared" si="174"/>
        <v>No Rework</v>
      </c>
    </row>
    <row r="2218" spans="1:28" x14ac:dyDescent="0.3">
      <c r="A2218" t="s">
        <v>2300</v>
      </c>
      <c r="B2218" s="1">
        <v>45796</v>
      </c>
      <c r="C2218" t="s">
        <v>21</v>
      </c>
      <c r="D2218" t="s">
        <v>55</v>
      </c>
      <c r="E2218" t="s">
        <v>70</v>
      </c>
      <c r="F2218" t="s">
        <v>49</v>
      </c>
      <c r="G2218" t="s">
        <v>25</v>
      </c>
      <c r="H2218" t="s">
        <v>75</v>
      </c>
      <c r="I2218" t="s">
        <v>27</v>
      </c>
      <c r="J2218">
        <v>18.2</v>
      </c>
      <c r="K2218">
        <v>48</v>
      </c>
      <c r="L2218" t="s">
        <v>28</v>
      </c>
      <c r="M2218">
        <v>0</v>
      </c>
      <c r="N2218">
        <v>4.4000000000000004</v>
      </c>
      <c r="O2218">
        <v>350</v>
      </c>
      <c r="P2218">
        <v>6370</v>
      </c>
      <c r="Q2218" t="s">
        <v>44</v>
      </c>
      <c r="R2218">
        <v>5</v>
      </c>
      <c r="S2218" t="s">
        <v>30</v>
      </c>
      <c r="T2218" t="s">
        <v>31</v>
      </c>
      <c r="U2218" t="str">
        <f>TRIM(CLEAN(tbl_Operations[[#This Row],[Location]]))</f>
        <v>Hyderabad</v>
      </c>
      <c r="V2218" t="str">
        <f>TRIM(CLEAN(tbl_Operations[[#This Row],[Channel]]))</f>
        <v>Email</v>
      </c>
      <c r="W2218" t="str">
        <f t="shared" si="170"/>
        <v>Data Correction</v>
      </c>
      <c r="X2218" t="str">
        <f t="shared" si="171"/>
        <v>Customer Support</v>
      </c>
      <c r="Y2218" t="str">
        <f t="shared" si="172"/>
        <v>Within SLA</v>
      </c>
      <c r="Z2218" t="str">
        <f t="shared" si="173"/>
        <v>Normal</v>
      </c>
      <c r="AA2218" t="str" cm="1">
        <f t="array" ref="AA2218">_xlfn.IFS(
J2218&lt;=K2218*0.5,"Excellent",
J2218&lt;=K2218,"Good",
J2218&lt;=K2218*1.5,"At Risk",
TRUE,"Critical"
)</f>
        <v>Excellent</v>
      </c>
      <c r="AB2218" t="str">
        <f t="shared" si="174"/>
        <v>No Rework</v>
      </c>
    </row>
    <row r="2219" spans="1:28" x14ac:dyDescent="0.3">
      <c r="A2219" t="s">
        <v>2301</v>
      </c>
      <c r="B2219" s="1">
        <v>45950</v>
      </c>
      <c r="C2219" t="s">
        <v>54</v>
      </c>
      <c r="D2219" t="s">
        <v>22</v>
      </c>
      <c r="E2219" t="s">
        <v>48</v>
      </c>
      <c r="F2219" t="s">
        <v>49</v>
      </c>
      <c r="G2219" t="s">
        <v>42</v>
      </c>
      <c r="H2219" t="s">
        <v>26</v>
      </c>
      <c r="I2219" t="s">
        <v>27</v>
      </c>
      <c r="J2219">
        <v>7</v>
      </c>
      <c r="K2219">
        <v>48</v>
      </c>
      <c r="L2219" t="s">
        <v>28</v>
      </c>
      <c r="M2219">
        <v>0</v>
      </c>
      <c r="N2219">
        <v>4.7</v>
      </c>
      <c r="O2219">
        <v>350</v>
      </c>
      <c r="P2219">
        <v>2450</v>
      </c>
      <c r="Q2219" t="s">
        <v>51</v>
      </c>
      <c r="R2219">
        <v>10</v>
      </c>
      <c r="S2219" t="s">
        <v>52</v>
      </c>
      <c r="T2219" t="s">
        <v>31</v>
      </c>
      <c r="U2219" t="str">
        <f>TRIM(CLEAN(tbl_Operations[[#This Row],[Location]]))</f>
        <v>Noida</v>
      </c>
      <c r="V2219" t="str">
        <f>TRIM(CLEAN(tbl_Operations[[#This Row],[Channel]]))</f>
        <v>Portal</v>
      </c>
      <c r="W2219" t="str">
        <f t="shared" si="170"/>
        <v>Compliance Request</v>
      </c>
      <c r="X2219" t="str">
        <f t="shared" si="171"/>
        <v>Hr</v>
      </c>
      <c r="Y2219" t="str">
        <f t="shared" si="172"/>
        <v>Within SLA</v>
      </c>
      <c r="Z2219" t="str">
        <f t="shared" si="173"/>
        <v>Normal</v>
      </c>
      <c r="AA2219" t="str" cm="1">
        <f t="array" ref="AA2219">_xlfn.IFS(
J2219&lt;=K2219*0.5,"Excellent",
J2219&lt;=K2219,"Good",
J2219&lt;=K2219*1.5,"At Risk",
TRUE,"Critical"
)</f>
        <v>Excellent</v>
      </c>
      <c r="AB2219" t="str">
        <f t="shared" si="174"/>
        <v>No Rework</v>
      </c>
    </row>
    <row r="2220" spans="1:28" x14ac:dyDescent="0.3">
      <c r="A2220" t="s">
        <v>2302</v>
      </c>
      <c r="B2220" s="1">
        <v>45843</v>
      </c>
      <c r="C2220" t="s">
        <v>77</v>
      </c>
      <c r="D2220" t="s">
        <v>47</v>
      </c>
      <c r="E2220" t="s">
        <v>56</v>
      </c>
      <c r="F2220" t="s">
        <v>61</v>
      </c>
      <c r="G2220" t="s">
        <v>25</v>
      </c>
      <c r="H2220" t="s">
        <v>66</v>
      </c>
      <c r="I2220" t="s">
        <v>27</v>
      </c>
      <c r="J2220">
        <v>29.3</v>
      </c>
      <c r="K2220">
        <v>12</v>
      </c>
      <c r="L2220" t="s">
        <v>63</v>
      </c>
      <c r="M2220">
        <v>0</v>
      </c>
      <c r="N2220">
        <v>4</v>
      </c>
      <c r="O2220">
        <v>400</v>
      </c>
      <c r="P2220">
        <v>11720</v>
      </c>
      <c r="Q2220" t="s">
        <v>114</v>
      </c>
      <c r="R2220">
        <v>7</v>
      </c>
      <c r="S2220" t="s">
        <v>37</v>
      </c>
      <c r="T2220" t="s">
        <v>68</v>
      </c>
      <c r="U2220" t="str">
        <f>TRIM(CLEAN(tbl_Operations[[#This Row],[Location]]))</f>
        <v>Gurugram</v>
      </c>
      <c r="V2220" t="str">
        <f>TRIM(CLEAN(tbl_Operations[[#This Row],[Channel]]))</f>
        <v>Email</v>
      </c>
      <c r="W2220" t="str">
        <f t="shared" si="170"/>
        <v>Vendor Query</v>
      </c>
      <c r="X2220" t="str">
        <f t="shared" si="171"/>
        <v>Finance</v>
      </c>
      <c r="Y2220" t="str">
        <f t="shared" si="172"/>
        <v>SLA Breach</v>
      </c>
      <c r="Z2220" t="str">
        <f t="shared" si="173"/>
        <v>Normal</v>
      </c>
      <c r="AA2220" t="str" cm="1">
        <f t="array" ref="AA2220">_xlfn.IFS(
J2220&lt;=K2220*0.5,"Excellent",
J2220&lt;=K2220,"Good",
J2220&lt;=K2220*1.5,"At Risk",
TRUE,"Critical"
)</f>
        <v>Critical</v>
      </c>
      <c r="AB2220" t="str">
        <f t="shared" si="174"/>
        <v>No Rework</v>
      </c>
    </row>
    <row r="2221" spans="1:28" x14ac:dyDescent="0.3">
      <c r="A2221" t="s">
        <v>2303</v>
      </c>
      <c r="B2221" s="1">
        <v>45817</v>
      </c>
      <c r="C2221" t="s">
        <v>95</v>
      </c>
      <c r="D2221" t="s">
        <v>73</v>
      </c>
      <c r="E2221" t="s">
        <v>78</v>
      </c>
      <c r="F2221" t="s">
        <v>24</v>
      </c>
      <c r="G2221" t="s">
        <v>25</v>
      </c>
      <c r="H2221" t="s">
        <v>66</v>
      </c>
      <c r="I2221" t="s">
        <v>27</v>
      </c>
      <c r="J2221">
        <v>10.4</v>
      </c>
      <c r="K2221">
        <v>24</v>
      </c>
      <c r="L2221" t="s">
        <v>28</v>
      </c>
      <c r="M2221">
        <v>1</v>
      </c>
      <c r="N2221">
        <v>4.5</v>
      </c>
      <c r="O2221">
        <v>280</v>
      </c>
      <c r="P2221">
        <v>2912</v>
      </c>
      <c r="Q2221" t="s">
        <v>29</v>
      </c>
      <c r="R2221">
        <v>6</v>
      </c>
      <c r="S2221" t="s">
        <v>30</v>
      </c>
      <c r="T2221" t="s">
        <v>31</v>
      </c>
      <c r="U2221" t="str">
        <f>TRIM(CLEAN(tbl_Operations[[#This Row],[Location]]))</f>
        <v>Chennai</v>
      </c>
      <c r="V2221" t="str">
        <f>TRIM(CLEAN(tbl_Operations[[#This Row],[Channel]]))</f>
        <v>Email</v>
      </c>
      <c r="W2221" t="str">
        <f t="shared" si="170"/>
        <v>Access Request</v>
      </c>
      <c r="X2221" t="str">
        <f t="shared" si="171"/>
        <v>Sales</v>
      </c>
      <c r="Y2221" t="str">
        <f t="shared" si="172"/>
        <v>Within SLA</v>
      </c>
      <c r="Z2221" t="str">
        <f t="shared" si="173"/>
        <v>Normal</v>
      </c>
      <c r="AA2221" t="str" cm="1">
        <f t="array" ref="AA2221">_xlfn.IFS(
J2221&lt;=K2221*0.5,"Excellent",
J2221&lt;=K2221,"Good",
J2221&lt;=K2221*1.5,"At Risk",
TRUE,"Critical"
)</f>
        <v>Excellent</v>
      </c>
      <c r="AB2221" t="str">
        <f t="shared" si="174"/>
        <v>Reworked</v>
      </c>
    </row>
    <row r="2222" spans="1:28" x14ac:dyDescent="0.3">
      <c r="A2222" t="s">
        <v>2304</v>
      </c>
      <c r="B2222" s="1">
        <v>45666</v>
      </c>
      <c r="C2222" t="s">
        <v>40</v>
      </c>
      <c r="D2222" t="s">
        <v>47</v>
      </c>
      <c r="E2222" t="s">
        <v>48</v>
      </c>
      <c r="F2222" t="s">
        <v>49</v>
      </c>
      <c r="G2222" t="s">
        <v>42</v>
      </c>
      <c r="H2222" t="s">
        <v>50</v>
      </c>
      <c r="I2222" t="s">
        <v>27</v>
      </c>
      <c r="J2222">
        <v>13.4</v>
      </c>
      <c r="K2222">
        <v>48</v>
      </c>
      <c r="L2222" t="s">
        <v>28</v>
      </c>
      <c r="M2222">
        <v>0</v>
      </c>
      <c r="N2222">
        <v>4.0999999999999996</v>
      </c>
      <c r="O2222">
        <v>450</v>
      </c>
      <c r="P2222">
        <v>6030</v>
      </c>
      <c r="Q2222" t="s">
        <v>64</v>
      </c>
      <c r="R2222">
        <v>1</v>
      </c>
      <c r="S2222" t="s">
        <v>58</v>
      </c>
      <c r="T2222" t="s">
        <v>84</v>
      </c>
      <c r="U2222" t="str">
        <f>TRIM(CLEAN(tbl_Operations[[#This Row],[Location]]))</f>
        <v>Gurugram</v>
      </c>
      <c r="V2222" t="str">
        <f>TRIM(CLEAN(tbl_Operations[[#This Row],[Channel]]))</f>
        <v>Portal</v>
      </c>
      <c r="W2222" t="str">
        <f t="shared" si="170"/>
        <v>Compliance Request</v>
      </c>
      <c r="X2222" t="str">
        <f t="shared" si="171"/>
        <v>Procurement</v>
      </c>
      <c r="Y2222" t="str">
        <f t="shared" si="172"/>
        <v>Within SLA</v>
      </c>
      <c r="Z2222" t="str">
        <f t="shared" si="173"/>
        <v>Normal</v>
      </c>
      <c r="AA2222" t="str" cm="1">
        <f t="array" ref="AA2222">_xlfn.IFS(
J2222&lt;=K2222*0.5,"Excellent",
J2222&lt;=K2222,"Good",
J2222&lt;=K2222*1.5,"At Risk",
TRUE,"Critical"
)</f>
        <v>Excellent</v>
      </c>
      <c r="AB2222" t="str">
        <f t="shared" si="174"/>
        <v>No Rework</v>
      </c>
    </row>
    <row r="2223" spans="1:28" x14ac:dyDescent="0.3">
      <c r="A2223" t="s">
        <v>2305</v>
      </c>
      <c r="B2223" s="1">
        <v>45747</v>
      </c>
      <c r="C2223" t="s">
        <v>95</v>
      </c>
      <c r="D2223" t="s">
        <v>41</v>
      </c>
      <c r="E2223" t="s">
        <v>74</v>
      </c>
      <c r="F2223" t="s">
        <v>61</v>
      </c>
      <c r="G2223" t="s">
        <v>62</v>
      </c>
      <c r="H2223" t="s">
        <v>26</v>
      </c>
      <c r="I2223" t="s">
        <v>88</v>
      </c>
      <c r="J2223">
        <v>8.1999999999999993</v>
      </c>
      <c r="K2223">
        <v>12</v>
      </c>
      <c r="L2223" t="s">
        <v>28</v>
      </c>
      <c r="M2223">
        <v>1</v>
      </c>
      <c r="N2223">
        <v>4</v>
      </c>
      <c r="O2223">
        <v>400</v>
      </c>
      <c r="P2223">
        <v>3280</v>
      </c>
      <c r="Q2223" t="s">
        <v>79</v>
      </c>
      <c r="R2223">
        <v>3</v>
      </c>
      <c r="S2223" t="s">
        <v>58</v>
      </c>
      <c r="T2223" t="s">
        <v>31</v>
      </c>
      <c r="U2223" t="str">
        <f>TRIM(CLEAN(tbl_Operations[[#This Row],[Location]]))</f>
        <v>Bengaluru</v>
      </c>
      <c r="V2223" t="str">
        <f>TRIM(CLEAN(tbl_Operations[[#This Row],[Channel]]))</f>
        <v>Teams</v>
      </c>
      <c r="W2223" t="str">
        <f t="shared" si="170"/>
        <v>System Issue</v>
      </c>
      <c r="X2223" t="str">
        <f t="shared" si="171"/>
        <v>Sales</v>
      </c>
      <c r="Y2223" t="str">
        <f t="shared" si="172"/>
        <v>Within SLA</v>
      </c>
      <c r="Z2223" t="str">
        <f t="shared" si="173"/>
        <v>Normal</v>
      </c>
      <c r="AA2223" t="str" cm="1">
        <f t="array" ref="AA2223">_xlfn.IFS(
J2223&lt;=K2223*0.5,"Excellent",
J2223&lt;=K2223,"Good",
J2223&lt;=K2223*1.5,"At Risk",
TRUE,"Critical"
)</f>
        <v>Good</v>
      </c>
      <c r="AB2223" t="str">
        <f t="shared" si="174"/>
        <v>Reworked</v>
      </c>
    </row>
    <row r="2224" spans="1:28" x14ac:dyDescent="0.3">
      <c r="A2224" t="s">
        <v>2306</v>
      </c>
      <c r="B2224" s="1">
        <v>45995</v>
      </c>
      <c r="C2224" t="s">
        <v>21</v>
      </c>
      <c r="D2224" t="s">
        <v>22</v>
      </c>
      <c r="E2224" t="s">
        <v>78</v>
      </c>
      <c r="F2224" t="s">
        <v>61</v>
      </c>
      <c r="G2224" t="s">
        <v>81</v>
      </c>
      <c r="H2224" t="s">
        <v>43</v>
      </c>
      <c r="I2224" t="s">
        <v>27</v>
      </c>
      <c r="J2224">
        <v>9.8000000000000007</v>
      </c>
      <c r="K2224">
        <v>12</v>
      </c>
      <c r="L2224" t="s">
        <v>28</v>
      </c>
      <c r="M2224">
        <v>1</v>
      </c>
      <c r="N2224">
        <v>4.2</v>
      </c>
      <c r="O2224">
        <v>280</v>
      </c>
      <c r="P2224">
        <v>2744</v>
      </c>
      <c r="Q2224" t="s">
        <v>71</v>
      </c>
      <c r="R2224">
        <v>12</v>
      </c>
      <c r="S2224" t="s">
        <v>52</v>
      </c>
      <c r="T2224" t="s">
        <v>84</v>
      </c>
      <c r="U2224" t="str">
        <f>TRIM(CLEAN(tbl_Operations[[#This Row],[Location]]))</f>
        <v>Noida</v>
      </c>
      <c r="V2224" t="str">
        <f>TRIM(CLEAN(tbl_Operations[[#This Row],[Channel]]))</f>
        <v>Phone</v>
      </c>
      <c r="W2224" t="str">
        <f t="shared" si="170"/>
        <v>Access Request</v>
      </c>
      <c r="X2224" t="str">
        <f t="shared" si="171"/>
        <v>Customer Support</v>
      </c>
      <c r="Y2224" t="str">
        <f t="shared" si="172"/>
        <v>Within SLA</v>
      </c>
      <c r="Z2224" t="str">
        <f t="shared" si="173"/>
        <v>Normal</v>
      </c>
      <c r="AA2224" t="str" cm="1">
        <f t="array" ref="AA2224">_xlfn.IFS(
J2224&lt;=K2224*0.5,"Excellent",
J2224&lt;=K2224,"Good",
J2224&lt;=K2224*1.5,"At Risk",
TRUE,"Critical"
)</f>
        <v>Good</v>
      </c>
      <c r="AB2224" t="str">
        <f t="shared" si="174"/>
        <v>Reworked</v>
      </c>
    </row>
    <row r="2225" spans="1:28" x14ac:dyDescent="0.3">
      <c r="A2225" t="s">
        <v>2307</v>
      </c>
      <c r="B2225" s="1">
        <v>45817</v>
      </c>
      <c r="C2225" t="s">
        <v>33</v>
      </c>
      <c r="D2225" t="s">
        <v>47</v>
      </c>
      <c r="E2225" t="s">
        <v>74</v>
      </c>
      <c r="F2225" t="s">
        <v>24</v>
      </c>
      <c r="G2225" t="s">
        <v>42</v>
      </c>
      <c r="H2225" t="s">
        <v>43</v>
      </c>
      <c r="I2225" t="s">
        <v>27</v>
      </c>
      <c r="J2225">
        <v>19.8</v>
      </c>
      <c r="K2225">
        <v>24</v>
      </c>
      <c r="L2225" t="s">
        <v>28</v>
      </c>
      <c r="M2225">
        <v>0</v>
      </c>
      <c r="N2225">
        <v>4.5999999999999996</v>
      </c>
      <c r="O2225">
        <v>400</v>
      </c>
      <c r="P2225">
        <v>7920</v>
      </c>
      <c r="Q2225" t="s">
        <v>29</v>
      </c>
      <c r="R2225">
        <v>6</v>
      </c>
      <c r="S2225" t="s">
        <v>30</v>
      </c>
      <c r="T2225" t="s">
        <v>31</v>
      </c>
      <c r="U2225" t="str">
        <f>TRIM(CLEAN(tbl_Operations[[#This Row],[Location]]))</f>
        <v>Gurugram</v>
      </c>
      <c r="V2225" t="str">
        <f>TRIM(CLEAN(tbl_Operations[[#This Row],[Channel]]))</f>
        <v>Portal</v>
      </c>
      <c r="W2225" t="str">
        <f t="shared" si="170"/>
        <v>System Issue</v>
      </c>
      <c r="X2225" t="str">
        <f t="shared" si="171"/>
        <v>It</v>
      </c>
      <c r="Y2225" t="str">
        <f t="shared" si="172"/>
        <v>Within SLA</v>
      </c>
      <c r="Z2225" t="str">
        <f t="shared" si="173"/>
        <v>Normal</v>
      </c>
      <c r="AA2225" t="str" cm="1">
        <f t="array" ref="AA2225">_xlfn.IFS(
J2225&lt;=K2225*0.5,"Excellent",
J2225&lt;=K2225,"Good",
J2225&lt;=K2225*1.5,"At Risk",
TRUE,"Critical"
)</f>
        <v>Good</v>
      </c>
      <c r="AB2225" t="str">
        <f t="shared" si="174"/>
        <v>No Rework</v>
      </c>
    </row>
    <row r="2226" spans="1:28" x14ac:dyDescent="0.3">
      <c r="A2226" t="s">
        <v>2308</v>
      </c>
      <c r="B2226" s="1">
        <v>45968</v>
      </c>
      <c r="C2226" t="s">
        <v>77</v>
      </c>
      <c r="D2226" t="s">
        <v>47</v>
      </c>
      <c r="E2226" t="s">
        <v>70</v>
      </c>
      <c r="F2226" t="s">
        <v>49</v>
      </c>
      <c r="G2226" t="s">
        <v>25</v>
      </c>
      <c r="H2226" t="s">
        <v>43</v>
      </c>
      <c r="I2226" t="s">
        <v>101</v>
      </c>
      <c r="J2226">
        <v>6.1</v>
      </c>
      <c r="K2226">
        <v>48</v>
      </c>
      <c r="L2226" t="s">
        <v>28</v>
      </c>
      <c r="M2226">
        <v>0</v>
      </c>
      <c r="N2226">
        <v>5</v>
      </c>
      <c r="O2226">
        <v>280</v>
      </c>
      <c r="P2226">
        <v>1708</v>
      </c>
      <c r="Q2226" t="s">
        <v>67</v>
      </c>
      <c r="R2226">
        <v>11</v>
      </c>
      <c r="S2226" t="s">
        <v>52</v>
      </c>
      <c r="T2226" t="s">
        <v>45</v>
      </c>
      <c r="U2226" t="str">
        <f>TRIM(CLEAN(tbl_Operations[[#This Row],[Location]]))</f>
        <v>Gurugram</v>
      </c>
      <c r="V2226" t="str">
        <f>TRIM(CLEAN(tbl_Operations[[#This Row],[Channel]]))</f>
        <v>Email</v>
      </c>
      <c r="W2226" t="str">
        <f t="shared" si="170"/>
        <v>Data Correction</v>
      </c>
      <c r="X2226" t="str">
        <f t="shared" si="171"/>
        <v>Finance</v>
      </c>
      <c r="Y2226" t="str">
        <f t="shared" si="172"/>
        <v>Within SLA</v>
      </c>
      <c r="Z2226" t="str">
        <f t="shared" si="173"/>
        <v>Normal</v>
      </c>
      <c r="AA2226" t="str" cm="1">
        <f t="array" ref="AA2226">_xlfn.IFS(
J2226&lt;=K2226*0.5,"Excellent",
J2226&lt;=K2226,"Good",
J2226&lt;=K2226*1.5,"At Risk",
TRUE,"Critical"
)</f>
        <v>Excellent</v>
      </c>
      <c r="AB2226" t="str">
        <f t="shared" si="174"/>
        <v>No Rework</v>
      </c>
    </row>
    <row r="2227" spans="1:28" x14ac:dyDescent="0.3">
      <c r="A2227" t="s">
        <v>2309</v>
      </c>
      <c r="B2227" s="1">
        <v>45913</v>
      </c>
      <c r="C2227" t="s">
        <v>54</v>
      </c>
      <c r="D2227" t="s">
        <v>60</v>
      </c>
      <c r="E2227" t="s">
        <v>48</v>
      </c>
      <c r="F2227" t="s">
        <v>49</v>
      </c>
      <c r="G2227" t="s">
        <v>25</v>
      </c>
      <c r="H2227" t="s">
        <v>75</v>
      </c>
      <c r="I2227" t="s">
        <v>27</v>
      </c>
      <c r="J2227">
        <v>2.8</v>
      </c>
      <c r="K2227">
        <v>48</v>
      </c>
      <c r="L2227" t="s">
        <v>28</v>
      </c>
      <c r="M2227">
        <v>0</v>
      </c>
      <c r="N2227">
        <v>4.7</v>
      </c>
      <c r="O2227">
        <v>400</v>
      </c>
      <c r="P2227">
        <v>1120</v>
      </c>
      <c r="Q2227" t="s">
        <v>83</v>
      </c>
      <c r="R2227">
        <v>9</v>
      </c>
      <c r="S2227" t="s">
        <v>37</v>
      </c>
      <c r="T2227" t="s">
        <v>68</v>
      </c>
      <c r="U2227" t="str">
        <f>TRIM(CLEAN(tbl_Operations[[#This Row],[Location]]))</f>
        <v>Pune</v>
      </c>
      <c r="V2227" t="str">
        <f>TRIM(CLEAN(tbl_Operations[[#This Row],[Channel]]))</f>
        <v>Email</v>
      </c>
      <c r="W2227" t="str">
        <f t="shared" si="170"/>
        <v>Compliance Request</v>
      </c>
      <c r="X2227" t="str">
        <f t="shared" si="171"/>
        <v>Hr</v>
      </c>
      <c r="Y2227" t="str">
        <f t="shared" si="172"/>
        <v>Within SLA</v>
      </c>
      <c r="Z2227" t="str">
        <f t="shared" si="173"/>
        <v>Normal</v>
      </c>
      <c r="AA2227" t="str" cm="1">
        <f t="array" ref="AA2227">_xlfn.IFS(
J2227&lt;=K2227*0.5,"Excellent",
J2227&lt;=K2227,"Good",
J2227&lt;=K2227*1.5,"At Risk",
TRUE,"Critical"
)</f>
        <v>Excellent</v>
      </c>
      <c r="AB2227" t="str">
        <f t="shared" si="174"/>
        <v>No Rework</v>
      </c>
    </row>
    <row r="2228" spans="1:28" x14ac:dyDescent="0.3">
      <c r="A2228" t="s">
        <v>2310</v>
      </c>
      <c r="B2228" s="1">
        <v>45930</v>
      </c>
      <c r="C2228" t="s">
        <v>21</v>
      </c>
      <c r="D2228" t="s">
        <v>34</v>
      </c>
      <c r="E2228" t="s">
        <v>74</v>
      </c>
      <c r="F2228" t="s">
        <v>49</v>
      </c>
      <c r="G2228" t="s">
        <v>62</v>
      </c>
      <c r="H2228" t="s">
        <v>75</v>
      </c>
      <c r="I2228" t="s">
        <v>101</v>
      </c>
      <c r="J2228">
        <v>8.3000000000000007</v>
      </c>
      <c r="K2228">
        <v>48</v>
      </c>
      <c r="L2228" t="s">
        <v>28</v>
      </c>
      <c r="M2228">
        <v>1</v>
      </c>
      <c r="N2228">
        <v>4.8</v>
      </c>
      <c r="O2228">
        <v>280</v>
      </c>
      <c r="P2228">
        <v>2324</v>
      </c>
      <c r="Q2228" t="s">
        <v>83</v>
      </c>
      <c r="R2228">
        <v>9</v>
      </c>
      <c r="S2228" t="s">
        <v>37</v>
      </c>
      <c r="T2228" t="s">
        <v>38</v>
      </c>
      <c r="U2228" t="str">
        <f>TRIM(CLEAN(tbl_Operations[[#This Row],[Location]]))</f>
        <v>Mumbai</v>
      </c>
      <c r="V2228" t="str">
        <f>TRIM(CLEAN(tbl_Operations[[#This Row],[Channel]]))</f>
        <v>Teams</v>
      </c>
      <c r="W2228" t="str">
        <f t="shared" si="170"/>
        <v>System Issue</v>
      </c>
      <c r="X2228" t="str">
        <f t="shared" si="171"/>
        <v>Customer Support</v>
      </c>
      <c r="Y2228" t="str">
        <f t="shared" si="172"/>
        <v>Within SLA</v>
      </c>
      <c r="Z2228" t="str">
        <f t="shared" si="173"/>
        <v>Normal</v>
      </c>
      <c r="AA2228" t="str" cm="1">
        <f t="array" ref="AA2228">_xlfn.IFS(
J2228&lt;=K2228*0.5,"Excellent",
J2228&lt;=K2228,"Good",
J2228&lt;=K2228*1.5,"At Risk",
TRUE,"Critical"
)</f>
        <v>Excellent</v>
      </c>
      <c r="AB2228" t="str">
        <f t="shared" si="174"/>
        <v>Reworked</v>
      </c>
    </row>
    <row r="2229" spans="1:28" x14ac:dyDescent="0.3">
      <c r="A2229" t="s">
        <v>2311</v>
      </c>
      <c r="B2229" s="1">
        <v>45940</v>
      </c>
      <c r="C2229" t="s">
        <v>77</v>
      </c>
      <c r="D2229" t="s">
        <v>34</v>
      </c>
      <c r="E2229" t="s">
        <v>70</v>
      </c>
      <c r="F2229" t="s">
        <v>49</v>
      </c>
      <c r="G2229" t="s">
        <v>25</v>
      </c>
      <c r="H2229" t="s">
        <v>26</v>
      </c>
      <c r="I2229" t="s">
        <v>27</v>
      </c>
      <c r="J2229">
        <v>37.9</v>
      </c>
      <c r="K2229">
        <v>48</v>
      </c>
      <c r="L2229" t="s">
        <v>28</v>
      </c>
      <c r="M2229">
        <v>0</v>
      </c>
      <c r="N2229">
        <v>3.9</v>
      </c>
      <c r="O2229">
        <v>450</v>
      </c>
      <c r="P2229">
        <v>17055</v>
      </c>
      <c r="Q2229" t="s">
        <v>51</v>
      </c>
      <c r="R2229">
        <v>10</v>
      </c>
      <c r="S2229" t="s">
        <v>52</v>
      </c>
      <c r="T2229" t="s">
        <v>45</v>
      </c>
      <c r="U2229" t="str">
        <f>TRIM(CLEAN(tbl_Operations[[#This Row],[Location]]))</f>
        <v>Mumbai</v>
      </c>
      <c r="V2229" t="str">
        <f>TRIM(CLEAN(tbl_Operations[[#This Row],[Channel]]))</f>
        <v>Email</v>
      </c>
      <c r="W2229" t="str">
        <f t="shared" si="170"/>
        <v>Data Correction</v>
      </c>
      <c r="X2229" t="str">
        <f t="shared" si="171"/>
        <v>Finance</v>
      </c>
      <c r="Y2229" t="str">
        <f t="shared" si="172"/>
        <v>Within SLA</v>
      </c>
      <c r="Z2229" t="str">
        <f t="shared" si="173"/>
        <v>Normal</v>
      </c>
      <c r="AA2229" t="str" cm="1">
        <f t="array" ref="AA2229">_xlfn.IFS(
J2229&lt;=K2229*0.5,"Excellent",
J2229&lt;=K2229,"Good",
J2229&lt;=K2229*1.5,"At Risk",
TRUE,"Critical"
)</f>
        <v>Good</v>
      </c>
      <c r="AB2229" t="str">
        <f t="shared" si="174"/>
        <v>No Rework</v>
      </c>
    </row>
    <row r="2230" spans="1:28" x14ac:dyDescent="0.3">
      <c r="A2230" t="s">
        <v>2312</v>
      </c>
      <c r="B2230" s="1">
        <v>45729</v>
      </c>
      <c r="C2230" t="s">
        <v>91</v>
      </c>
      <c r="D2230" t="s">
        <v>55</v>
      </c>
      <c r="E2230" t="s">
        <v>70</v>
      </c>
      <c r="F2230" t="s">
        <v>24</v>
      </c>
      <c r="G2230" t="s">
        <v>25</v>
      </c>
      <c r="H2230" t="s">
        <v>75</v>
      </c>
      <c r="I2230" t="s">
        <v>27</v>
      </c>
      <c r="J2230">
        <v>13.6</v>
      </c>
      <c r="K2230">
        <v>24</v>
      </c>
      <c r="L2230" t="s">
        <v>28</v>
      </c>
      <c r="M2230">
        <v>2</v>
      </c>
      <c r="N2230" t="s">
        <v>5094</v>
      </c>
      <c r="O2230">
        <v>280</v>
      </c>
      <c r="P2230">
        <v>3808</v>
      </c>
      <c r="Q2230" t="s">
        <v>79</v>
      </c>
      <c r="R2230">
        <v>3</v>
      </c>
      <c r="S2230" t="s">
        <v>58</v>
      </c>
      <c r="T2230" t="s">
        <v>84</v>
      </c>
      <c r="U2230" t="str">
        <f>TRIM(CLEAN(tbl_Operations[[#This Row],[Location]]))</f>
        <v>Hyderabad</v>
      </c>
      <c r="V2230" t="str">
        <f>TRIM(CLEAN(tbl_Operations[[#This Row],[Channel]]))</f>
        <v>Email</v>
      </c>
      <c r="W2230" t="str">
        <f t="shared" si="170"/>
        <v>Data Correction</v>
      </c>
      <c r="X2230" t="str">
        <f t="shared" si="171"/>
        <v>Operations</v>
      </c>
      <c r="Y2230" t="str">
        <f t="shared" si="172"/>
        <v>Within SLA</v>
      </c>
      <c r="Z2230" t="str">
        <f t="shared" si="173"/>
        <v>Normal</v>
      </c>
      <c r="AA2230" t="str" cm="1">
        <f t="array" ref="AA2230">_xlfn.IFS(
J2230&lt;=K2230*0.5,"Excellent",
J2230&lt;=K2230,"Good",
J2230&lt;=K2230*1.5,"At Risk",
TRUE,"Critical"
)</f>
        <v>Good</v>
      </c>
      <c r="AB2230" t="str">
        <f t="shared" si="174"/>
        <v>Reworked</v>
      </c>
    </row>
    <row r="2231" spans="1:28" x14ac:dyDescent="0.3">
      <c r="A2231" t="s">
        <v>2313</v>
      </c>
      <c r="B2231" s="1">
        <v>45851</v>
      </c>
      <c r="C2231" t="s">
        <v>40</v>
      </c>
      <c r="D2231" t="s">
        <v>55</v>
      </c>
      <c r="E2231" t="s">
        <v>35</v>
      </c>
      <c r="F2231" t="s">
        <v>49</v>
      </c>
      <c r="G2231" t="s">
        <v>25</v>
      </c>
      <c r="H2231" t="s">
        <v>66</v>
      </c>
      <c r="I2231" t="s">
        <v>27</v>
      </c>
      <c r="J2231">
        <v>14.7</v>
      </c>
      <c r="K2231">
        <v>48</v>
      </c>
      <c r="L2231" t="s">
        <v>28</v>
      </c>
      <c r="M2231">
        <v>1</v>
      </c>
      <c r="N2231">
        <v>4.2</v>
      </c>
      <c r="O2231">
        <v>400</v>
      </c>
      <c r="P2231">
        <v>5880</v>
      </c>
      <c r="Q2231" t="s">
        <v>114</v>
      </c>
      <c r="R2231">
        <v>7</v>
      </c>
      <c r="S2231" t="s">
        <v>37</v>
      </c>
      <c r="T2231" t="s">
        <v>102</v>
      </c>
      <c r="U2231" t="str">
        <f>TRIM(CLEAN(tbl_Operations[[#This Row],[Location]]))</f>
        <v>Hyderabad</v>
      </c>
      <c r="V2231" t="str">
        <f>TRIM(CLEAN(tbl_Operations[[#This Row],[Channel]]))</f>
        <v>Email</v>
      </c>
      <c r="W2231" t="str">
        <f t="shared" si="170"/>
        <v>Employee Query</v>
      </c>
      <c r="X2231" t="str">
        <f t="shared" si="171"/>
        <v>Procurement</v>
      </c>
      <c r="Y2231" t="str">
        <f t="shared" si="172"/>
        <v>Within SLA</v>
      </c>
      <c r="Z2231" t="str">
        <f t="shared" si="173"/>
        <v>Normal</v>
      </c>
      <c r="AA2231" t="str" cm="1">
        <f t="array" ref="AA2231">_xlfn.IFS(
J2231&lt;=K2231*0.5,"Excellent",
J2231&lt;=K2231,"Good",
J2231&lt;=K2231*1.5,"At Risk",
TRUE,"Critical"
)</f>
        <v>Excellent</v>
      </c>
      <c r="AB2231" t="str">
        <f t="shared" si="174"/>
        <v>Reworked</v>
      </c>
    </row>
    <row r="2232" spans="1:28" x14ac:dyDescent="0.3">
      <c r="A2232" t="s">
        <v>2314</v>
      </c>
      <c r="B2232" s="1">
        <v>45926</v>
      </c>
      <c r="C2232" t="s">
        <v>77</v>
      </c>
      <c r="D2232" t="s">
        <v>41</v>
      </c>
      <c r="E2232" t="s">
        <v>5094</v>
      </c>
      <c r="F2232" t="s">
        <v>49</v>
      </c>
      <c r="G2232" t="s">
        <v>62</v>
      </c>
      <c r="H2232" t="s">
        <v>26</v>
      </c>
      <c r="I2232" t="s">
        <v>27</v>
      </c>
      <c r="J2232">
        <v>5.9</v>
      </c>
      <c r="K2232">
        <v>48</v>
      </c>
      <c r="L2232" t="s">
        <v>28</v>
      </c>
      <c r="M2232">
        <v>0</v>
      </c>
      <c r="N2232">
        <v>5</v>
      </c>
      <c r="O2232">
        <v>280</v>
      </c>
      <c r="P2232">
        <v>1652</v>
      </c>
      <c r="Q2232" t="s">
        <v>83</v>
      </c>
      <c r="R2232">
        <v>9</v>
      </c>
      <c r="S2232" t="s">
        <v>37</v>
      </c>
      <c r="T2232" t="s">
        <v>45</v>
      </c>
      <c r="U2232" t="str">
        <f>TRIM(CLEAN(tbl_Operations[[#This Row],[Location]]))</f>
        <v>Bengaluru</v>
      </c>
      <c r="V2232" t="str">
        <f>TRIM(CLEAN(tbl_Operations[[#This Row],[Channel]]))</f>
        <v>Teams</v>
      </c>
      <c r="W2232" t="str">
        <f t="shared" si="170"/>
        <v>Unknown</v>
      </c>
      <c r="X2232" t="str">
        <f t="shared" si="171"/>
        <v>Finance</v>
      </c>
      <c r="Y2232" t="str">
        <f t="shared" si="172"/>
        <v>Within SLA</v>
      </c>
      <c r="Z2232" t="str">
        <f t="shared" si="173"/>
        <v>Normal</v>
      </c>
      <c r="AA2232" t="str" cm="1">
        <f t="array" ref="AA2232">_xlfn.IFS(
J2232&lt;=K2232*0.5,"Excellent",
J2232&lt;=K2232,"Good",
J2232&lt;=K2232*1.5,"At Risk",
TRUE,"Critical"
)</f>
        <v>Excellent</v>
      </c>
      <c r="AB2232" t="str">
        <f t="shared" si="174"/>
        <v>No Rework</v>
      </c>
    </row>
    <row r="2233" spans="1:28" x14ac:dyDescent="0.3">
      <c r="A2233" t="s">
        <v>2315</v>
      </c>
      <c r="B2233" s="1">
        <v>45766</v>
      </c>
      <c r="C2233" t="s">
        <v>21</v>
      </c>
      <c r="D2233" t="s">
        <v>47</v>
      </c>
      <c r="E2233" t="s">
        <v>70</v>
      </c>
      <c r="F2233" t="s">
        <v>61</v>
      </c>
      <c r="G2233" t="s">
        <v>42</v>
      </c>
      <c r="H2233" t="s">
        <v>75</v>
      </c>
      <c r="I2233" t="s">
        <v>27</v>
      </c>
      <c r="J2233">
        <v>2.4</v>
      </c>
      <c r="K2233">
        <v>12</v>
      </c>
      <c r="L2233" t="s">
        <v>28</v>
      </c>
      <c r="M2233">
        <v>0</v>
      </c>
      <c r="N2233">
        <v>4.8</v>
      </c>
      <c r="O2233">
        <v>280</v>
      </c>
      <c r="P2233">
        <v>672</v>
      </c>
      <c r="Q2233" t="s">
        <v>89</v>
      </c>
      <c r="R2233">
        <v>4</v>
      </c>
      <c r="S2233" t="s">
        <v>30</v>
      </c>
      <c r="T2233" t="s">
        <v>68</v>
      </c>
      <c r="U2233" t="str">
        <f>TRIM(CLEAN(tbl_Operations[[#This Row],[Location]]))</f>
        <v>Gurugram</v>
      </c>
      <c r="V2233" t="str">
        <f>TRIM(CLEAN(tbl_Operations[[#This Row],[Channel]]))</f>
        <v>Portal</v>
      </c>
      <c r="W2233" t="str">
        <f t="shared" si="170"/>
        <v>Data Correction</v>
      </c>
      <c r="X2233" t="str">
        <f t="shared" si="171"/>
        <v>Customer Support</v>
      </c>
      <c r="Y2233" t="str">
        <f t="shared" si="172"/>
        <v>Within SLA</v>
      </c>
      <c r="Z2233" t="str">
        <f t="shared" si="173"/>
        <v>Normal</v>
      </c>
      <c r="AA2233" t="str" cm="1">
        <f t="array" ref="AA2233">_xlfn.IFS(
J2233&lt;=K2233*0.5,"Excellent",
J2233&lt;=K2233,"Good",
J2233&lt;=K2233*1.5,"At Risk",
TRUE,"Critical"
)</f>
        <v>Excellent</v>
      </c>
      <c r="AB2233" t="str">
        <f t="shared" si="174"/>
        <v>No Rework</v>
      </c>
    </row>
    <row r="2234" spans="1:28" x14ac:dyDescent="0.3">
      <c r="A2234" t="s">
        <v>2316</v>
      </c>
      <c r="B2234" s="1">
        <v>45783</v>
      </c>
      <c r="C2234" t="s">
        <v>33</v>
      </c>
      <c r="D2234" t="s">
        <v>60</v>
      </c>
      <c r="E2234" t="s">
        <v>74</v>
      </c>
      <c r="F2234" t="s">
        <v>24</v>
      </c>
      <c r="G2234" t="s">
        <v>25</v>
      </c>
      <c r="H2234" t="s">
        <v>43</v>
      </c>
      <c r="I2234" t="s">
        <v>27</v>
      </c>
      <c r="J2234">
        <v>4.4000000000000004</v>
      </c>
      <c r="K2234">
        <v>24</v>
      </c>
      <c r="L2234" t="s">
        <v>28</v>
      </c>
      <c r="M2234">
        <v>0</v>
      </c>
      <c r="N2234">
        <v>5</v>
      </c>
      <c r="O2234">
        <v>320</v>
      </c>
      <c r="P2234">
        <v>1408</v>
      </c>
      <c r="Q2234" t="s">
        <v>44</v>
      </c>
      <c r="R2234">
        <v>5</v>
      </c>
      <c r="S2234" t="s">
        <v>30</v>
      </c>
      <c r="T2234" t="s">
        <v>38</v>
      </c>
      <c r="U2234" t="str">
        <f>TRIM(CLEAN(tbl_Operations[[#This Row],[Location]]))</f>
        <v>Pune</v>
      </c>
      <c r="V2234" t="str">
        <f>TRIM(CLEAN(tbl_Operations[[#This Row],[Channel]]))</f>
        <v>Email</v>
      </c>
      <c r="W2234" t="str">
        <f t="shared" si="170"/>
        <v>System Issue</v>
      </c>
      <c r="X2234" t="str">
        <f t="shared" si="171"/>
        <v>It</v>
      </c>
      <c r="Y2234" t="str">
        <f t="shared" si="172"/>
        <v>Within SLA</v>
      </c>
      <c r="Z2234" t="str">
        <f t="shared" si="173"/>
        <v>Normal</v>
      </c>
      <c r="AA2234" t="str" cm="1">
        <f t="array" ref="AA2234">_xlfn.IFS(
J2234&lt;=K2234*0.5,"Excellent",
J2234&lt;=K2234,"Good",
J2234&lt;=K2234*1.5,"At Risk",
TRUE,"Critical"
)</f>
        <v>Excellent</v>
      </c>
      <c r="AB2234" t="str">
        <f t="shared" si="174"/>
        <v>No Rework</v>
      </c>
    </row>
    <row r="2235" spans="1:28" x14ac:dyDescent="0.3">
      <c r="A2235" t="s">
        <v>2317</v>
      </c>
      <c r="B2235" s="1">
        <v>45705</v>
      </c>
      <c r="C2235" t="s">
        <v>54</v>
      </c>
      <c r="D2235" t="s">
        <v>41</v>
      </c>
      <c r="E2235" t="s">
        <v>78</v>
      </c>
      <c r="F2235" t="s">
        <v>24</v>
      </c>
      <c r="G2235" t="s">
        <v>25</v>
      </c>
      <c r="H2235" t="s">
        <v>50</v>
      </c>
      <c r="I2235" t="s">
        <v>27</v>
      </c>
      <c r="J2235">
        <v>10</v>
      </c>
      <c r="K2235">
        <v>24</v>
      </c>
      <c r="L2235" t="s">
        <v>28</v>
      </c>
      <c r="M2235">
        <v>2</v>
      </c>
      <c r="N2235">
        <v>4.5999999999999996</v>
      </c>
      <c r="O2235">
        <v>280</v>
      </c>
      <c r="P2235">
        <v>2800</v>
      </c>
      <c r="Q2235" t="s">
        <v>57</v>
      </c>
      <c r="R2235">
        <v>2</v>
      </c>
      <c r="S2235" t="s">
        <v>58</v>
      </c>
      <c r="T2235" t="s">
        <v>31</v>
      </c>
      <c r="U2235" t="str">
        <f>TRIM(CLEAN(tbl_Operations[[#This Row],[Location]]))</f>
        <v>Bengaluru</v>
      </c>
      <c r="V2235" t="str">
        <f>TRIM(CLEAN(tbl_Operations[[#This Row],[Channel]]))</f>
        <v>Email</v>
      </c>
      <c r="W2235" t="str">
        <f t="shared" si="170"/>
        <v>Access Request</v>
      </c>
      <c r="X2235" t="str">
        <f t="shared" si="171"/>
        <v>Hr</v>
      </c>
      <c r="Y2235" t="str">
        <f t="shared" si="172"/>
        <v>Within SLA</v>
      </c>
      <c r="Z2235" t="str">
        <f t="shared" si="173"/>
        <v>Normal</v>
      </c>
      <c r="AA2235" t="str" cm="1">
        <f t="array" ref="AA2235">_xlfn.IFS(
J2235&lt;=K2235*0.5,"Excellent",
J2235&lt;=K2235,"Good",
J2235&lt;=K2235*1.5,"At Risk",
TRUE,"Critical"
)</f>
        <v>Excellent</v>
      </c>
      <c r="AB2235" t="str">
        <f t="shared" si="174"/>
        <v>Reworked</v>
      </c>
    </row>
    <row r="2236" spans="1:28" x14ac:dyDescent="0.3">
      <c r="A2236" t="s">
        <v>2318</v>
      </c>
      <c r="B2236" s="1">
        <v>45723</v>
      </c>
      <c r="C2236" t="s">
        <v>40</v>
      </c>
      <c r="D2236" t="s">
        <v>60</v>
      </c>
      <c r="E2236" t="s">
        <v>48</v>
      </c>
      <c r="F2236" t="s">
        <v>24</v>
      </c>
      <c r="G2236" t="s">
        <v>62</v>
      </c>
      <c r="H2236" t="s">
        <v>26</v>
      </c>
      <c r="I2236" t="s">
        <v>27</v>
      </c>
      <c r="J2236">
        <v>11.2</v>
      </c>
      <c r="K2236">
        <v>24</v>
      </c>
      <c r="L2236" t="s">
        <v>28</v>
      </c>
      <c r="M2236">
        <v>2</v>
      </c>
      <c r="N2236">
        <v>4.2</v>
      </c>
      <c r="O2236">
        <v>280</v>
      </c>
      <c r="P2236">
        <v>3136</v>
      </c>
      <c r="Q2236" t="s">
        <v>79</v>
      </c>
      <c r="R2236">
        <v>3</v>
      </c>
      <c r="S2236" t="s">
        <v>58</v>
      </c>
      <c r="T2236" t="s">
        <v>45</v>
      </c>
      <c r="U2236" t="str">
        <f>TRIM(CLEAN(tbl_Operations[[#This Row],[Location]]))</f>
        <v>Pune</v>
      </c>
      <c r="V2236" t="str">
        <f>TRIM(CLEAN(tbl_Operations[[#This Row],[Channel]]))</f>
        <v>Teams</v>
      </c>
      <c r="W2236" t="str">
        <f t="shared" si="170"/>
        <v>Compliance Request</v>
      </c>
      <c r="X2236" t="str">
        <f t="shared" si="171"/>
        <v>Procurement</v>
      </c>
      <c r="Y2236" t="str">
        <f t="shared" si="172"/>
        <v>Within SLA</v>
      </c>
      <c r="Z2236" t="str">
        <f t="shared" si="173"/>
        <v>Normal</v>
      </c>
      <c r="AA2236" t="str" cm="1">
        <f t="array" ref="AA2236">_xlfn.IFS(
J2236&lt;=K2236*0.5,"Excellent",
J2236&lt;=K2236,"Good",
J2236&lt;=K2236*1.5,"At Risk",
TRUE,"Critical"
)</f>
        <v>Excellent</v>
      </c>
      <c r="AB2236" t="str">
        <f t="shared" si="174"/>
        <v>Reworked</v>
      </c>
    </row>
    <row r="2237" spans="1:28" x14ac:dyDescent="0.3">
      <c r="A2237" t="s">
        <v>2319</v>
      </c>
      <c r="B2237" s="1">
        <v>45814</v>
      </c>
      <c r="C2237" t="s">
        <v>54</v>
      </c>
      <c r="D2237" t="s">
        <v>22</v>
      </c>
      <c r="E2237" t="s">
        <v>23</v>
      </c>
      <c r="F2237" t="s">
        <v>24</v>
      </c>
      <c r="G2237" t="s">
        <v>62</v>
      </c>
      <c r="H2237" t="s">
        <v>43</v>
      </c>
      <c r="I2237" t="s">
        <v>27</v>
      </c>
      <c r="J2237">
        <v>17.600000000000001</v>
      </c>
      <c r="K2237">
        <v>24</v>
      </c>
      <c r="L2237" t="s">
        <v>28</v>
      </c>
      <c r="M2237">
        <v>3</v>
      </c>
      <c r="N2237">
        <v>4.2</v>
      </c>
      <c r="O2237">
        <v>450</v>
      </c>
      <c r="P2237">
        <v>7920</v>
      </c>
      <c r="Q2237" t="s">
        <v>29</v>
      </c>
      <c r="R2237">
        <v>6</v>
      </c>
      <c r="S2237" t="s">
        <v>30</v>
      </c>
      <c r="T2237" t="s">
        <v>45</v>
      </c>
      <c r="U2237" t="str">
        <f>TRIM(CLEAN(tbl_Operations[[#This Row],[Location]]))</f>
        <v>Noida</v>
      </c>
      <c r="V2237" t="str">
        <f>TRIM(CLEAN(tbl_Operations[[#This Row],[Channel]]))</f>
        <v>Teams</v>
      </c>
      <c r="W2237" t="str">
        <f t="shared" si="170"/>
        <v>Invoice Query</v>
      </c>
      <c r="X2237" t="str">
        <f t="shared" si="171"/>
        <v>Hr</v>
      </c>
      <c r="Y2237" t="str">
        <f t="shared" si="172"/>
        <v>Within SLA</v>
      </c>
      <c r="Z2237" t="str">
        <f t="shared" si="173"/>
        <v>Normal</v>
      </c>
      <c r="AA2237" t="str" cm="1">
        <f t="array" ref="AA2237">_xlfn.IFS(
J2237&lt;=K2237*0.5,"Excellent",
J2237&lt;=K2237,"Good",
J2237&lt;=K2237*1.5,"At Risk",
TRUE,"Critical"
)</f>
        <v>Good</v>
      </c>
      <c r="AB2237" t="str">
        <f t="shared" si="174"/>
        <v>Reworked</v>
      </c>
    </row>
    <row r="2238" spans="1:28" x14ac:dyDescent="0.3">
      <c r="A2238" t="s">
        <v>2320</v>
      </c>
      <c r="B2238" s="1">
        <v>45846</v>
      </c>
      <c r="C2238" t="s">
        <v>21</v>
      </c>
      <c r="D2238" t="s">
        <v>73</v>
      </c>
      <c r="E2238" t="s">
        <v>23</v>
      </c>
      <c r="F2238" t="s">
        <v>24</v>
      </c>
      <c r="G2238" t="s">
        <v>25</v>
      </c>
      <c r="H2238" t="s">
        <v>50</v>
      </c>
      <c r="I2238" t="s">
        <v>88</v>
      </c>
      <c r="J2238">
        <v>19.2</v>
      </c>
      <c r="K2238">
        <v>24</v>
      </c>
      <c r="L2238" t="s">
        <v>28</v>
      </c>
      <c r="M2238">
        <v>2</v>
      </c>
      <c r="N2238">
        <v>3.8</v>
      </c>
      <c r="O2238">
        <v>280</v>
      </c>
      <c r="P2238">
        <v>5376</v>
      </c>
      <c r="Q2238" t="s">
        <v>114</v>
      </c>
      <c r="R2238">
        <v>7</v>
      </c>
      <c r="S2238" t="s">
        <v>37</v>
      </c>
      <c r="T2238" t="s">
        <v>38</v>
      </c>
      <c r="U2238" t="str">
        <f>TRIM(CLEAN(tbl_Operations[[#This Row],[Location]]))</f>
        <v>Chennai</v>
      </c>
      <c r="V2238" t="str">
        <f>TRIM(CLEAN(tbl_Operations[[#This Row],[Channel]]))</f>
        <v>Email</v>
      </c>
      <c r="W2238" t="str">
        <f t="shared" si="170"/>
        <v>Invoice Query</v>
      </c>
      <c r="X2238" t="str">
        <f t="shared" si="171"/>
        <v>Customer Support</v>
      </c>
      <c r="Y2238" t="str">
        <f t="shared" si="172"/>
        <v>Within SLA</v>
      </c>
      <c r="Z2238" t="str">
        <f t="shared" si="173"/>
        <v>Normal</v>
      </c>
      <c r="AA2238" t="str" cm="1">
        <f t="array" ref="AA2238">_xlfn.IFS(
J2238&lt;=K2238*0.5,"Excellent",
J2238&lt;=K2238,"Good",
J2238&lt;=K2238*1.5,"At Risk",
TRUE,"Critical"
)</f>
        <v>Good</v>
      </c>
      <c r="AB2238" t="str">
        <f t="shared" si="174"/>
        <v>Reworked</v>
      </c>
    </row>
    <row r="2239" spans="1:28" x14ac:dyDescent="0.3">
      <c r="A2239" t="s">
        <v>2321</v>
      </c>
      <c r="B2239" s="1">
        <v>45858</v>
      </c>
      <c r="C2239" t="s">
        <v>33</v>
      </c>
      <c r="D2239" t="s">
        <v>47</v>
      </c>
      <c r="E2239" t="s">
        <v>78</v>
      </c>
      <c r="F2239" t="s">
        <v>24</v>
      </c>
      <c r="G2239" t="s">
        <v>62</v>
      </c>
      <c r="H2239" t="s">
        <v>43</v>
      </c>
      <c r="I2239" t="s">
        <v>27</v>
      </c>
      <c r="J2239">
        <v>13.5</v>
      </c>
      <c r="K2239">
        <v>24</v>
      </c>
      <c r="L2239" t="s">
        <v>28</v>
      </c>
      <c r="M2239">
        <v>0</v>
      </c>
      <c r="N2239">
        <v>4.7</v>
      </c>
      <c r="O2239">
        <v>320</v>
      </c>
      <c r="P2239">
        <v>4320</v>
      </c>
      <c r="Q2239" t="s">
        <v>114</v>
      </c>
      <c r="R2239">
        <v>7</v>
      </c>
      <c r="S2239" t="s">
        <v>37</v>
      </c>
      <c r="T2239" t="s">
        <v>102</v>
      </c>
      <c r="U2239" t="str">
        <f>TRIM(CLEAN(tbl_Operations[[#This Row],[Location]]))</f>
        <v>Gurugram</v>
      </c>
      <c r="V2239" t="str">
        <f>TRIM(CLEAN(tbl_Operations[[#This Row],[Channel]]))</f>
        <v>Teams</v>
      </c>
      <c r="W2239" t="str">
        <f t="shared" si="170"/>
        <v>Access Request</v>
      </c>
      <c r="X2239" t="str">
        <f t="shared" si="171"/>
        <v>It</v>
      </c>
      <c r="Y2239" t="str">
        <f t="shared" si="172"/>
        <v>Within SLA</v>
      </c>
      <c r="Z2239" t="str">
        <f t="shared" si="173"/>
        <v>Normal</v>
      </c>
      <c r="AA2239" t="str" cm="1">
        <f t="array" ref="AA2239">_xlfn.IFS(
J2239&lt;=K2239*0.5,"Excellent",
J2239&lt;=K2239,"Good",
J2239&lt;=K2239*1.5,"At Risk",
TRUE,"Critical"
)</f>
        <v>Good</v>
      </c>
      <c r="AB2239" t="str">
        <f t="shared" si="174"/>
        <v>No Rework</v>
      </c>
    </row>
    <row r="2240" spans="1:28" x14ac:dyDescent="0.3">
      <c r="A2240" t="s">
        <v>2322</v>
      </c>
      <c r="B2240" s="1">
        <v>45980</v>
      </c>
      <c r="C2240" t="s">
        <v>54</v>
      </c>
      <c r="D2240" t="s">
        <v>73</v>
      </c>
      <c r="E2240" t="s">
        <v>92</v>
      </c>
      <c r="F2240" t="s">
        <v>24</v>
      </c>
      <c r="G2240" t="s">
        <v>81</v>
      </c>
      <c r="H2240" t="s">
        <v>43</v>
      </c>
      <c r="I2240" t="s">
        <v>27</v>
      </c>
      <c r="J2240">
        <v>18.8</v>
      </c>
      <c r="K2240">
        <v>24</v>
      </c>
      <c r="L2240" t="s">
        <v>28</v>
      </c>
      <c r="M2240">
        <v>1</v>
      </c>
      <c r="N2240">
        <v>4.4000000000000004</v>
      </c>
      <c r="O2240">
        <v>280</v>
      </c>
      <c r="P2240">
        <v>5264</v>
      </c>
      <c r="Q2240" t="s">
        <v>67</v>
      </c>
      <c r="R2240">
        <v>11</v>
      </c>
      <c r="S2240" t="s">
        <v>52</v>
      </c>
      <c r="T2240" t="s">
        <v>86</v>
      </c>
      <c r="U2240" t="str">
        <f>TRIM(CLEAN(tbl_Operations[[#This Row],[Location]]))</f>
        <v>Chennai</v>
      </c>
      <c r="V2240" t="str">
        <f>TRIM(CLEAN(tbl_Operations[[#This Row],[Channel]]))</f>
        <v>Phone</v>
      </c>
      <c r="W2240" t="str">
        <f t="shared" si="170"/>
        <v>Report Request</v>
      </c>
      <c r="X2240" t="str">
        <f t="shared" si="171"/>
        <v>Hr</v>
      </c>
      <c r="Y2240" t="str">
        <f t="shared" si="172"/>
        <v>Within SLA</v>
      </c>
      <c r="Z2240" t="str">
        <f t="shared" si="173"/>
        <v>Normal</v>
      </c>
      <c r="AA2240" t="str" cm="1">
        <f t="array" ref="AA2240">_xlfn.IFS(
J2240&lt;=K2240*0.5,"Excellent",
J2240&lt;=K2240,"Good",
J2240&lt;=K2240*1.5,"At Risk",
TRUE,"Critical"
)</f>
        <v>Good</v>
      </c>
      <c r="AB2240" t="str">
        <f t="shared" si="174"/>
        <v>Reworked</v>
      </c>
    </row>
    <row r="2241" spans="1:28" x14ac:dyDescent="0.3">
      <c r="A2241" t="s">
        <v>2323</v>
      </c>
      <c r="B2241" s="1">
        <v>45808</v>
      </c>
      <c r="C2241" t="s">
        <v>54</v>
      </c>
      <c r="D2241" t="s">
        <v>41</v>
      </c>
      <c r="E2241" t="s">
        <v>56</v>
      </c>
      <c r="F2241" t="s">
        <v>24</v>
      </c>
      <c r="G2241" t="s">
        <v>62</v>
      </c>
      <c r="H2241" t="s">
        <v>26</v>
      </c>
      <c r="I2241" t="s">
        <v>27</v>
      </c>
      <c r="J2241">
        <v>5.5</v>
      </c>
      <c r="K2241">
        <v>24</v>
      </c>
      <c r="L2241" t="s">
        <v>28</v>
      </c>
      <c r="M2241">
        <v>1</v>
      </c>
      <c r="N2241">
        <v>4.7</v>
      </c>
      <c r="O2241">
        <v>280</v>
      </c>
      <c r="P2241">
        <v>1540</v>
      </c>
      <c r="Q2241" t="s">
        <v>44</v>
      </c>
      <c r="R2241">
        <v>5</v>
      </c>
      <c r="S2241" t="s">
        <v>30</v>
      </c>
      <c r="T2241" t="s">
        <v>68</v>
      </c>
      <c r="U2241" t="str">
        <f>TRIM(CLEAN(tbl_Operations[[#This Row],[Location]]))</f>
        <v>Bengaluru</v>
      </c>
      <c r="V2241" t="str">
        <f>TRIM(CLEAN(tbl_Operations[[#This Row],[Channel]]))</f>
        <v>Teams</v>
      </c>
      <c r="W2241" t="str">
        <f t="shared" si="170"/>
        <v>Vendor Query</v>
      </c>
      <c r="X2241" t="str">
        <f t="shared" si="171"/>
        <v>Hr</v>
      </c>
      <c r="Y2241" t="str">
        <f t="shared" si="172"/>
        <v>Within SLA</v>
      </c>
      <c r="Z2241" t="str">
        <f t="shared" si="173"/>
        <v>Normal</v>
      </c>
      <c r="AA2241" t="str" cm="1">
        <f t="array" ref="AA2241">_xlfn.IFS(
J2241&lt;=K2241*0.5,"Excellent",
J2241&lt;=K2241,"Good",
J2241&lt;=K2241*1.5,"At Risk",
TRUE,"Critical"
)</f>
        <v>Excellent</v>
      </c>
      <c r="AB2241" t="str">
        <f t="shared" si="174"/>
        <v>Reworked</v>
      </c>
    </row>
    <row r="2242" spans="1:28" x14ac:dyDescent="0.3">
      <c r="A2242" t="s">
        <v>2324</v>
      </c>
      <c r="B2242" s="1">
        <v>45984</v>
      </c>
      <c r="C2242" t="s">
        <v>77</v>
      </c>
      <c r="D2242" t="s">
        <v>34</v>
      </c>
      <c r="E2242" t="s">
        <v>74</v>
      </c>
      <c r="F2242" t="s">
        <v>24</v>
      </c>
      <c r="G2242" t="s">
        <v>25</v>
      </c>
      <c r="H2242" t="s">
        <v>50</v>
      </c>
      <c r="I2242" t="s">
        <v>27</v>
      </c>
      <c r="J2242">
        <v>18.399999999999999</v>
      </c>
      <c r="K2242">
        <v>24</v>
      </c>
      <c r="L2242" t="s">
        <v>28</v>
      </c>
      <c r="M2242">
        <v>1</v>
      </c>
      <c r="N2242">
        <v>4.4000000000000004</v>
      </c>
      <c r="O2242">
        <v>320</v>
      </c>
      <c r="P2242">
        <v>5888</v>
      </c>
      <c r="Q2242" t="s">
        <v>67</v>
      </c>
      <c r="R2242">
        <v>11</v>
      </c>
      <c r="S2242" t="s">
        <v>52</v>
      </c>
      <c r="T2242" t="s">
        <v>102</v>
      </c>
      <c r="U2242" t="str">
        <f>TRIM(CLEAN(tbl_Operations[[#This Row],[Location]]))</f>
        <v>Mumbai</v>
      </c>
      <c r="V2242" t="str">
        <f>TRIM(CLEAN(tbl_Operations[[#This Row],[Channel]]))</f>
        <v>Email</v>
      </c>
      <c r="W2242" t="str">
        <f t="shared" ref="W2242:W2305" si="175">TRIM(CLEAN(E2242))</f>
        <v>System Issue</v>
      </c>
      <c r="X2242" t="str">
        <f t="shared" ref="X2242:X2305" si="176">PROPER(TRIM(CLEAN(C2242)))</f>
        <v>Finance</v>
      </c>
      <c r="Y2242" t="str">
        <f t="shared" ref="Y2242:Y2305" si="177">IF(J2242&lt;=K2242,"Within SLA","SLA Breach")</f>
        <v>Within SLA</v>
      </c>
      <c r="Z2242" t="str">
        <f t="shared" ref="Z2242:Z2305" si="178">IF(AND(F2242="Critical",Y2241="SLA Breach"),"Critical Risk","Normal")</f>
        <v>Normal</v>
      </c>
      <c r="AA2242" t="str" cm="1">
        <f t="array" ref="AA2242">_xlfn.IFS(
J2242&lt;=K2242*0.5,"Excellent",
J2242&lt;=K2242,"Good",
J2242&lt;=K2242*1.5,"At Risk",
TRUE,"Critical"
)</f>
        <v>Good</v>
      </c>
      <c r="AB2242" t="str">
        <f t="shared" ref="AB2242:AB2305" si="179">IF(M2242&gt;0,"Reworked","No Rework")</f>
        <v>Reworked</v>
      </c>
    </row>
    <row r="2243" spans="1:28" x14ac:dyDescent="0.3">
      <c r="A2243" t="s">
        <v>2325</v>
      </c>
      <c r="B2243" s="1">
        <v>45953</v>
      </c>
      <c r="C2243" t="s">
        <v>33</v>
      </c>
      <c r="D2243" t="s">
        <v>5094</v>
      </c>
      <c r="E2243" t="s">
        <v>78</v>
      </c>
      <c r="F2243" t="s">
        <v>49</v>
      </c>
      <c r="G2243" t="s">
        <v>25</v>
      </c>
      <c r="H2243" t="s">
        <v>26</v>
      </c>
      <c r="I2243" t="s">
        <v>27</v>
      </c>
      <c r="J2243">
        <v>13.2</v>
      </c>
      <c r="K2243">
        <v>48</v>
      </c>
      <c r="L2243" t="s">
        <v>28</v>
      </c>
      <c r="M2243">
        <v>4</v>
      </c>
      <c r="N2243">
        <v>3.6</v>
      </c>
      <c r="O2243">
        <v>350</v>
      </c>
      <c r="P2243">
        <v>4620</v>
      </c>
      <c r="Q2243" t="s">
        <v>51</v>
      </c>
      <c r="R2243">
        <v>10</v>
      </c>
      <c r="S2243" t="s">
        <v>52</v>
      </c>
      <c r="T2243" t="s">
        <v>84</v>
      </c>
      <c r="U2243" t="str">
        <f>TRIM(CLEAN(tbl_Operations[[#This Row],[Location]]))</f>
        <v>Unknown</v>
      </c>
      <c r="V2243" t="str">
        <f>TRIM(CLEAN(tbl_Operations[[#This Row],[Channel]]))</f>
        <v>Email</v>
      </c>
      <c r="W2243" t="str">
        <f t="shared" si="175"/>
        <v>Access Request</v>
      </c>
      <c r="X2243" t="str">
        <f t="shared" si="176"/>
        <v>It</v>
      </c>
      <c r="Y2243" t="str">
        <f t="shared" si="177"/>
        <v>Within SLA</v>
      </c>
      <c r="Z2243" t="str">
        <f t="shared" si="178"/>
        <v>Normal</v>
      </c>
      <c r="AA2243" t="str" cm="1">
        <f t="array" ref="AA2243">_xlfn.IFS(
J2243&lt;=K2243*0.5,"Excellent",
J2243&lt;=K2243,"Good",
J2243&lt;=K2243*1.5,"At Risk",
TRUE,"Critical"
)</f>
        <v>Excellent</v>
      </c>
      <c r="AB2243" t="str">
        <f t="shared" si="179"/>
        <v>Reworked</v>
      </c>
    </row>
    <row r="2244" spans="1:28" x14ac:dyDescent="0.3">
      <c r="A2244" t="s">
        <v>2326</v>
      </c>
      <c r="B2244" s="1">
        <v>45670</v>
      </c>
      <c r="C2244" t="s">
        <v>91</v>
      </c>
      <c r="D2244" t="s">
        <v>22</v>
      </c>
      <c r="E2244" t="s">
        <v>35</v>
      </c>
      <c r="F2244" t="s">
        <v>24</v>
      </c>
      <c r="G2244" t="s">
        <v>25</v>
      </c>
      <c r="H2244" t="s">
        <v>75</v>
      </c>
      <c r="I2244" t="s">
        <v>27</v>
      </c>
      <c r="J2244">
        <v>14.3</v>
      </c>
      <c r="K2244">
        <v>24</v>
      </c>
      <c r="L2244" t="s">
        <v>28</v>
      </c>
      <c r="M2244">
        <v>0</v>
      </c>
      <c r="N2244">
        <v>4.7</v>
      </c>
      <c r="O2244">
        <v>400</v>
      </c>
      <c r="P2244">
        <v>5720</v>
      </c>
      <c r="Q2244" t="s">
        <v>64</v>
      </c>
      <c r="R2244">
        <v>1</v>
      </c>
      <c r="S2244" t="s">
        <v>58</v>
      </c>
      <c r="T2244" t="s">
        <v>31</v>
      </c>
      <c r="U2244" t="str">
        <f>TRIM(CLEAN(tbl_Operations[[#This Row],[Location]]))</f>
        <v>Noida</v>
      </c>
      <c r="V2244" t="str">
        <f>TRIM(CLEAN(tbl_Operations[[#This Row],[Channel]]))</f>
        <v>Email</v>
      </c>
      <c r="W2244" t="str">
        <f t="shared" si="175"/>
        <v>Employee Query</v>
      </c>
      <c r="X2244" t="str">
        <f t="shared" si="176"/>
        <v>Operations</v>
      </c>
      <c r="Y2244" t="str">
        <f t="shared" si="177"/>
        <v>Within SLA</v>
      </c>
      <c r="Z2244" t="str">
        <f t="shared" si="178"/>
        <v>Normal</v>
      </c>
      <c r="AA2244" t="str" cm="1">
        <f t="array" ref="AA2244">_xlfn.IFS(
J2244&lt;=K2244*0.5,"Excellent",
J2244&lt;=K2244,"Good",
J2244&lt;=K2244*1.5,"At Risk",
TRUE,"Critical"
)</f>
        <v>Good</v>
      </c>
      <c r="AB2244" t="str">
        <f t="shared" si="179"/>
        <v>No Rework</v>
      </c>
    </row>
    <row r="2245" spans="1:28" x14ac:dyDescent="0.3">
      <c r="A2245" t="s">
        <v>2327</v>
      </c>
      <c r="B2245" s="1">
        <v>45992</v>
      </c>
      <c r="C2245" t="s">
        <v>77</v>
      </c>
      <c r="D2245" t="s">
        <v>47</v>
      </c>
      <c r="E2245" t="s">
        <v>78</v>
      </c>
      <c r="F2245" t="s">
        <v>24</v>
      </c>
      <c r="G2245" t="s">
        <v>42</v>
      </c>
      <c r="H2245" t="s">
        <v>43</v>
      </c>
      <c r="I2245" t="s">
        <v>27</v>
      </c>
      <c r="J2245">
        <v>16.7</v>
      </c>
      <c r="K2245">
        <v>24</v>
      </c>
      <c r="L2245" t="s">
        <v>28</v>
      </c>
      <c r="M2245">
        <v>0</v>
      </c>
      <c r="N2245">
        <v>4.2</v>
      </c>
      <c r="O2245">
        <v>350</v>
      </c>
      <c r="P2245">
        <v>5845</v>
      </c>
      <c r="Q2245" t="s">
        <v>71</v>
      </c>
      <c r="R2245">
        <v>12</v>
      </c>
      <c r="S2245" t="s">
        <v>52</v>
      </c>
      <c r="T2245" t="s">
        <v>31</v>
      </c>
      <c r="U2245" t="str">
        <f>TRIM(CLEAN(tbl_Operations[[#This Row],[Location]]))</f>
        <v>Gurugram</v>
      </c>
      <c r="V2245" t="str">
        <f>TRIM(CLEAN(tbl_Operations[[#This Row],[Channel]]))</f>
        <v>Portal</v>
      </c>
      <c r="W2245" t="str">
        <f t="shared" si="175"/>
        <v>Access Request</v>
      </c>
      <c r="X2245" t="str">
        <f t="shared" si="176"/>
        <v>Finance</v>
      </c>
      <c r="Y2245" t="str">
        <f t="shared" si="177"/>
        <v>Within SLA</v>
      </c>
      <c r="Z2245" t="str">
        <f t="shared" si="178"/>
        <v>Normal</v>
      </c>
      <c r="AA2245" t="str" cm="1">
        <f t="array" ref="AA2245">_xlfn.IFS(
J2245&lt;=K2245*0.5,"Excellent",
J2245&lt;=K2245,"Good",
J2245&lt;=K2245*1.5,"At Risk",
TRUE,"Critical"
)</f>
        <v>Good</v>
      </c>
      <c r="AB2245" t="str">
        <f t="shared" si="179"/>
        <v>No Rework</v>
      </c>
    </row>
    <row r="2246" spans="1:28" x14ac:dyDescent="0.3">
      <c r="A2246" t="s">
        <v>2328</v>
      </c>
      <c r="B2246" s="1">
        <v>45948</v>
      </c>
      <c r="C2246" t="s">
        <v>54</v>
      </c>
      <c r="D2246" t="s">
        <v>60</v>
      </c>
      <c r="E2246" t="s">
        <v>74</v>
      </c>
      <c r="F2246" t="s">
        <v>61</v>
      </c>
      <c r="G2246" t="s">
        <v>25</v>
      </c>
      <c r="H2246" t="s">
        <v>43</v>
      </c>
      <c r="I2246" t="s">
        <v>27</v>
      </c>
      <c r="J2246">
        <v>15.3</v>
      </c>
      <c r="K2246">
        <v>12</v>
      </c>
      <c r="L2246" t="s">
        <v>63</v>
      </c>
      <c r="M2246">
        <v>0</v>
      </c>
      <c r="N2246">
        <v>5</v>
      </c>
      <c r="O2246">
        <v>320</v>
      </c>
      <c r="P2246">
        <v>4896</v>
      </c>
      <c r="Q2246" t="s">
        <v>51</v>
      </c>
      <c r="R2246">
        <v>10</v>
      </c>
      <c r="S2246" t="s">
        <v>52</v>
      </c>
      <c r="T2246" t="s">
        <v>68</v>
      </c>
      <c r="U2246" t="str">
        <f>TRIM(CLEAN(tbl_Operations[[#This Row],[Location]]))</f>
        <v>Pune</v>
      </c>
      <c r="V2246" t="str">
        <f>TRIM(CLEAN(tbl_Operations[[#This Row],[Channel]]))</f>
        <v>Email</v>
      </c>
      <c r="W2246" t="str">
        <f t="shared" si="175"/>
        <v>System Issue</v>
      </c>
      <c r="X2246" t="str">
        <f t="shared" si="176"/>
        <v>Hr</v>
      </c>
      <c r="Y2246" t="str">
        <f t="shared" si="177"/>
        <v>SLA Breach</v>
      </c>
      <c r="Z2246" t="str">
        <f t="shared" si="178"/>
        <v>Normal</v>
      </c>
      <c r="AA2246" t="str" cm="1">
        <f t="array" ref="AA2246">_xlfn.IFS(
J2246&lt;=K2246*0.5,"Excellent",
J2246&lt;=K2246,"Good",
J2246&lt;=K2246*1.5,"At Risk",
TRUE,"Critical"
)</f>
        <v>At Risk</v>
      </c>
      <c r="AB2246" t="str">
        <f t="shared" si="179"/>
        <v>No Rework</v>
      </c>
    </row>
    <row r="2247" spans="1:28" x14ac:dyDescent="0.3">
      <c r="A2247" t="s">
        <v>2329</v>
      </c>
      <c r="B2247" s="1">
        <v>45682</v>
      </c>
      <c r="C2247" t="s">
        <v>91</v>
      </c>
      <c r="D2247" t="s">
        <v>73</v>
      </c>
      <c r="E2247" t="s">
        <v>78</v>
      </c>
      <c r="F2247" t="s">
        <v>49</v>
      </c>
      <c r="G2247" t="s">
        <v>62</v>
      </c>
      <c r="H2247" t="s">
        <v>66</v>
      </c>
      <c r="I2247" t="s">
        <v>27</v>
      </c>
      <c r="J2247">
        <v>10.4</v>
      </c>
      <c r="K2247">
        <v>48</v>
      </c>
      <c r="L2247" t="s">
        <v>28</v>
      </c>
      <c r="M2247">
        <v>0</v>
      </c>
      <c r="N2247">
        <v>4.4000000000000004</v>
      </c>
      <c r="O2247">
        <v>320</v>
      </c>
      <c r="P2247">
        <v>3328</v>
      </c>
      <c r="Q2247" t="s">
        <v>64</v>
      </c>
      <c r="R2247">
        <v>1</v>
      </c>
      <c r="S2247" t="s">
        <v>58</v>
      </c>
      <c r="T2247" t="s">
        <v>68</v>
      </c>
      <c r="U2247" t="str">
        <f>TRIM(CLEAN(tbl_Operations[[#This Row],[Location]]))</f>
        <v>Chennai</v>
      </c>
      <c r="V2247" t="str">
        <f>TRIM(CLEAN(tbl_Operations[[#This Row],[Channel]]))</f>
        <v>Teams</v>
      </c>
      <c r="W2247" t="str">
        <f t="shared" si="175"/>
        <v>Access Request</v>
      </c>
      <c r="X2247" t="str">
        <f t="shared" si="176"/>
        <v>Operations</v>
      </c>
      <c r="Y2247" t="str">
        <f t="shared" si="177"/>
        <v>Within SLA</v>
      </c>
      <c r="Z2247" t="str">
        <f t="shared" si="178"/>
        <v>Normal</v>
      </c>
      <c r="AA2247" t="str" cm="1">
        <f t="array" ref="AA2247">_xlfn.IFS(
J2247&lt;=K2247*0.5,"Excellent",
J2247&lt;=K2247,"Good",
J2247&lt;=K2247*1.5,"At Risk",
TRUE,"Critical"
)</f>
        <v>Excellent</v>
      </c>
      <c r="AB2247" t="str">
        <f t="shared" si="179"/>
        <v>No Rework</v>
      </c>
    </row>
    <row r="2248" spans="1:28" x14ac:dyDescent="0.3">
      <c r="A2248" t="s">
        <v>2330</v>
      </c>
      <c r="B2248" s="1">
        <v>45826</v>
      </c>
      <c r="C2248" t="s">
        <v>21</v>
      </c>
      <c r="D2248" t="s">
        <v>60</v>
      </c>
      <c r="E2248" t="s">
        <v>56</v>
      </c>
      <c r="F2248" t="s">
        <v>61</v>
      </c>
      <c r="G2248" t="s">
        <v>25</v>
      </c>
      <c r="H2248" t="s">
        <v>66</v>
      </c>
      <c r="I2248" t="s">
        <v>27</v>
      </c>
      <c r="J2248">
        <v>3.2</v>
      </c>
      <c r="K2248">
        <v>12</v>
      </c>
      <c r="L2248" t="s">
        <v>28</v>
      </c>
      <c r="M2248">
        <v>0</v>
      </c>
      <c r="N2248">
        <v>4.7</v>
      </c>
      <c r="O2248">
        <v>280</v>
      </c>
      <c r="P2248">
        <v>896</v>
      </c>
      <c r="Q2248" t="s">
        <v>29</v>
      </c>
      <c r="R2248">
        <v>6</v>
      </c>
      <c r="S2248" t="s">
        <v>30</v>
      </c>
      <c r="T2248" t="s">
        <v>86</v>
      </c>
      <c r="U2248" t="str">
        <f>TRIM(CLEAN(tbl_Operations[[#This Row],[Location]]))</f>
        <v>Pune</v>
      </c>
      <c r="V2248" t="str">
        <f>TRIM(CLEAN(tbl_Operations[[#This Row],[Channel]]))</f>
        <v>Email</v>
      </c>
      <c r="W2248" t="str">
        <f t="shared" si="175"/>
        <v>Vendor Query</v>
      </c>
      <c r="X2248" t="str">
        <f t="shared" si="176"/>
        <v>Customer Support</v>
      </c>
      <c r="Y2248" t="str">
        <f t="shared" si="177"/>
        <v>Within SLA</v>
      </c>
      <c r="Z2248" t="str">
        <f t="shared" si="178"/>
        <v>Normal</v>
      </c>
      <c r="AA2248" t="str" cm="1">
        <f t="array" ref="AA2248">_xlfn.IFS(
J2248&lt;=K2248*0.5,"Excellent",
J2248&lt;=K2248,"Good",
J2248&lt;=K2248*1.5,"At Risk",
TRUE,"Critical"
)</f>
        <v>Excellent</v>
      </c>
      <c r="AB2248" t="str">
        <f t="shared" si="179"/>
        <v>No Rework</v>
      </c>
    </row>
    <row r="2249" spans="1:28" x14ac:dyDescent="0.3">
      <c r="A2249" t="s">
        <v>2331</v>
      </c>
      <c r="B2249" s="1">
        <v>45884</v>
      </c>
      <c r="C2249" t="s">
        <v>21</v>
      </c>
      <c r="D2249" t="s">
        <v>55</v>
      </c>
      <c r="E2249" t="s">
        <v>35</v>
      </c>
      <c r="F2249" t="s">
        <v>24</v>
      </c>
      <c r="G2249" t="s">
        <v>25</v>
      </c>
      <c r="H2249" t="s">
        <v>75</v>
      </c>
      <c r="I2249" t="s">
        <v>27</v>
      </c>
      <c r="J2249">
        <v>14</v>
      </c>
      <c r="K2249">
        <v>24</v>
      </c>
      <c r="L2249" t="s">
        <v>28</v>
      </c>
      <c r="M2249">
        <v>0</v>
      </c>
      <c r="N2249">
        <v>4.2</v>
      </c>
      <c r="O2249">
        <v>450</v>
      </c>
      <c r="P2249">
        <v>6300</v>
      </c>
      <c r="Q2249" t="s">
        <v>36</v>
      </c>
      <c r="R2249">
        <v>8</v>
      </c>
      <c r="S2249" t="s">
        <v>37</v>
      </c>
      <c r="T2249" t="s">
        <v>45</v>
      </c>
      <c r="U2249" t="str">
        <f>TRIM(CLEAN(tbl_Operations[[#This Row],[Location]]))</f>
        <v>Hyderabad</v>
      </c>
      <c r="V2249" t="str">
        <f>TRIM(CLEAN(tbl_Operations[[#This Row],[Channel]]))</f>
        <v>Email</v>
      </c>
      <c r="W2249" t="str">
        <f t="shared" si="175"/>
        <v>Employee Query</v>
      </c>
      <c r="X2249" t="str">
        <f t="shared" si="176"/>
        <v>Customer Support</v>
      </c>
      <c r="Y2249" t="str">
        <f t="shared" si="177"/>
        <v>Within SLA</v>
      </c>
      <c r="Z2249" t="str">
        <f t="shared" si="178"/>
        <v>Normal</v>
      </c>
      <c r="AA2249" t="str" cm="1">
        <f t="array" ref="AA2249">_xlfn.IFS(
J2249&lt;=K2249*0.5,"Excellent",
J2249&lt;=K2249,"Good",
J2249&lt;=K2249*1.5,"At Risk",
TRUE,"Critical"
)</f>
        <v>Good</v>
      </c>
      <c r="AB2249" t="str">
        <f t="shared" si="179"/>
        <v>No Rework</v>
      </c>
    </row>
    <row r="2250" spans="1:28" x14ac:dyDescent="0.3">
      <c r="A2250" t="s">
        <v>2332</v>
      </c>
      <c r="B2250" s="1">
        <v>45839</v>
      </c>
      <c r="C2250" t="s">
        <v>91</v>
      </c>
      <c r="D2250" t="s">
        <v>60</v>
      </c>
      <c r="E2250" t="s">
        <v>48</v>
      </c>
      <c r="F2250" t="s">
        <v>24</v>
      </c>
      <c r="G2250" t="s">
        <v>42</v>
      </c>
      <c r="H2250" t="s">
        <v>26</v>
      </c>
      <c r="I2250" t="s">
        <v>27</v>
      </c>
      <c r="J2250">
        <v>12.9</v>
      </c>
      <c r="K2250">
        <v>24</v>
      </c>
      <c r="L2250" t="s">
        <v>28</v>
      </c>
      <c r="M2250">
        <v>0</v>
      </c>
      <c r="N2250">
        <v>4.9000000000000004</v>
      </c>
      <c r="O2250">
        <v>320</v>
      </c>
      <c r="P2250">
        <v>4128</v>
      </c>
      <c r="Q2250" t="s">
        <v>114</v>
      </c>
      <c r="R2250">
        <v>7</v>
      </c>
      <c r="S2250" t="s">
        <v>37</v>
      </c>
      <c r="T2250" t="s">
        <v>38</v>
      </c>
      <c r="U2250" t="str">
        <f>TRIM(CLEAN(tbl_Operations[[#This Row],[Location]]))</f>
        <v>Pune</v>
      </c>
      <c r="V2250" t="str">
        <f>TRIM(CLEAN(tbl_Operations[[#This Row],[Channel]]))</f>
        <v>Portal</v>
      </c>
      <c r="W2250" t="str">
        <f t="shared" si="175"/>
        <v>Compliance Request</v>
      </c>
      <c r="X2250" t="str">
        <f t="shared" si="176"/>
        <v>Operations</v>
      </c>
      <c r="Y2250" t="str">
        <f t="shared" si="177"/>
        <v>Within SLA</v>
      </c>
      <c r="Z2250" t="str">
        <f t="shared" si="178"/>
        <v>Normal</v>
      </c>
      <c r="AA2250" t="str" cm="1">
        <f t="array" ref="AA2250">_xlfn.IFS(
J2250&lt;=K2250*0.5,"Excellent",
J2250&lt;=K2250,"Good",
J2250&lt;=K2250*1.5,"At Risk",
TRUE,"Critical"
)</f>
        <v>Good</v>
      </c>
      <c r="AB2250" t="str">
        <f t="shared" si="179"/>
        <v>No Rework</v>
      </c>
    </row>
    <row r="2251" spans="1:28" x14ac:dyDescent="0.3">
      <c r="A2251" t="s">
        <v>2333</v>
      </c>
      <c r="B2251" s="1">
        <v>45756</v>
      </c>
      <c r="C2251" t="s">
        <v>40</v>
      </c>
      <c r="D2251" t="s">
        <v>60</v>
      </c>
      <c r="E2251" t="s">
        <v>35</v>
      </c>
      <c r="F2251" t="s">
        <v>24</v>
      </c>
      <c r="G2251" t="s">
        <v>25</v>
      </c>
      <c r="H2251" t="s">
        <v>66</v>
      </c>
      <c r="I2251" t="s">
        <v>27</v>
      </c>
      <c r="J2251">
        <v>6</v>
      </c>
      <c r="K2251">
        <v>24</v>
      </c>
      <c r="L2251" t="s">
        <v>28</v>
      </c>
      <c r="M2251">
        <v>1</v>
      </c>
      <c r="N2251">
        <v>5</v>
      </c>
      <c r="O2251">
        <v>280</v>
      </c>
      <c r="P2251">
        <v>1680</v>
      </c>
      <c r="Q2251" t="s">
        <v>89</v>
      </c>
      <c r="R2251">
        <v>4</v>
      </c>
      <c r="S2251" t="s">
        <v>30</v>
      </c>
      <c r="T2251" t="s">
        <v>86</v>
      </c>
      <c r="U2251" t="str">
        <f>TRIM(CLEAN(tbl_Operations[[#This Row],[Location]]))</f>
        <v>Pune</v>
      </c>
      <c r="V2251" t="str">
        <f>TRIM(CLEAN(tbl_Operations[[#This Row],[Channel]]))</f>
        <v>Email</v>
      </c>
      <c r="W2251" t="str">
        <f t="shared" si="175"/>
        <v>Employee Query</v>
      </c>
      <c r="X2251" t="str">
        <f t="shared" si="176"/>
        <v>Procurement</v>
      </c>
      <c r="Y2251" t="str">
        <f t="shared" si="177"/>
        <v>Within SLA</v>
      </c>
      <c r="Z2251" t="str">
        <f t="shared" si="178"/>
        <v>Normal</v>
      </c>
      <c r="AA2251" t="str" cm="1">
        <f t="array" ref="AA2251">_xlfn.IFS(
J2251&lt;=K2251*0.5,"Excellent",
J2251&lt;=K2251,"Good",
J2251&lt;=K2251*1.5,"At Risk",
TRUE,"Critical"
)</f>
        <v>Excellent</v>
      </c>
      <c r="AB2251" t="str">
        <f t="shared" si="179"/>
        <v>Reworked</v>
      </c>
    </row>
    <row r="2252" spans="1:28" x14ac:dyDescent="0.3">
      <c r="A2252" t="s">
        <v>2334</v>
      </c>
      <c r="B2252" s="1">
        <v>45674</v>
      </c>
      <c r="C2252" t="s">
        <v>77</v>
      </c>
      <c r="D2252" t="s">
        <v>55</v>
      </c>
      <c r="E2252" t="s">
        <v>92</v>
      </c>
      <c r="F2252" t="s">
        <v>24</v>
      </c>
      <c r="G2252" t="s">
        <v>25</v>
      </c>
      <c r="H2252" t="s">
        <v>26</v>
      </c>
      <c r="I2252" t="s">
        <v>27</v>
      </c>
      <c r="J2252">
        <v>8</v>
      </c>
      <c r="K2252">
        <v>24</v>
      </c>
      <c r="L2252" t="s">
        <v>28</v>
      </c>
      <c r="M2252">
        <v>0</v>
      </c>
      <c r="N2252">
        <v>4.5999999999999996</v>
      </c>
      <c r="O2252">
        <v>450</v>
      </c>
      <c r="P2252">
        <v>3600</v>
      </c>
      <c r="Q2252" t="s">
        <v>64</v>
      </c>
      <c r="R2252">
        <v>1</v>
      </c>
      <c r="S2252" t="s">
        <v>58</v>
      </c>
      <c r="T2252" t="s">
        <v>45</v>
      </c>
      <c r="U2252" t="str">
        <f>TRIM(CLEAN(tbl_Operations[[#This Row],[Location]]))</f>
        <v>Hyderabad</v>
      </c>
      <c r="V2252" t="str">
        <f>TRIM(CLEAN(tbl_Operations[[#This Row],[Channel]]))</f>
        <v>Email</v>
      </c>
      <c r="W2252" t="str">
        <f t="shared" si="175"/>
        <v>Report Request</v>
      </c>
      <c r="X2252" t="str">
        <f t="shared" si="176"/>
        <v>Finance</v>
      </c>
      <c r="Y2252" t="str">
        <f t="shared" si="177"/>
        <v>Within SLA</v>
      </c>
      <c r="Z2252" t="str">
        <f t="shared" si="178"/>
        <v>Normal</v>
      </c>
      <c r="AA2252" t="str" cm="1">
        <f t="array" ref="AA2252">_xlfn.IFS(
J2252&lt;=K2252*0.5,"Excellent",
J2252&lt;=K2252,"Good",
J2252&lt;=K2252*1.5,"At Risk",
TRUE,"Critical"
)</f>
        <v>Excellent</v>
      </c>
      <c r="AB2252" t="str">
        <f t="shared" si="179"/>
        <v>No Rework</v>
      </c>
    </row>
    <row r="2253" spans="1:28" x14ac:dyDescent="0.3">
      <c r="A2253" t="s">
        <v>2335</v>
      </c>
      <c r="B2253" s="1">
        <v>45806</v>
      </c>
      <c r="C2253" t="s">
        <v>91</v>
      </c>
      <c r="D2253" t="s">
        <v>41</v>
      </c>
      <c r="E2253" t="s">
        <v>23</v>
      </c>
      <c r="F2253" t="s">
        <v>49</v>
      </c>
      <c r="G2253" t="s">
        <v>81</v>
      </c>
      <c r="H2253" t="s">
        <v>50</v>
      </c>
      <c r="I2253" t="s">
        <v>27</v>
      </c>
      <c r="J2253">
        <v>5.2</v>
      </c>
      <c r="K2253">
        <v>48</v>
      </c>
      <c r="L2253" t="s">
        <v>28</v>
      </c>
      <c r="M2253">
        <v>1</v>
      </c>
      <c r="N2253">
        <v>4.0999999999999996</v>
      </c>
      <c r="O2253">
        <v>400</v>
      </c>
      <c r="P2253">
        <v>2080</v>
      </c>
      <c r="Q2253" t="s">
        <v>44</v>
      </c>
      <c r="R2253">
        <v>5</v>
      </c>
      <c r="S2253" t="s">
        <v>30</v>
      </c>
      <c r="T2253" t="s">
        <v>84</v>
      </c>
      <c r="U2253" t="str">
        <f>TRIM(CLEAN(tbl_Operations[[#This Row],[Location]]))</f>
        <v>Bengaluru</v>
      </c>
      <c r="V2253" t="str">
        <f>TRIM(CLEAN(tbl_Operations[[#This Row],[Channel]]))</f>
        <v>Phone</v>
      </c>
      <c r="W2253" t="str">
        <f t="shared" si="175"/>
        <v>Invoice Query</v>
      </c>
      <c r="X2253" t="str">
        <f t="shared" si="176"/>
        <v>Operations</v>
      </c>
      <c r="Y2253" t="str">
        <f t="shared" si="177"/>
        <v>Within SLA</v>
      </c>
      <c r="Z2253" t="str">
        <f t="shared" si="178"/>
        <v>Normal</v>
      </c>
      <c r="AA2253" t="str" cm="1">
        <f t="array" ref="AA2253">_xlfn.IFS(
J2253&lt;=K2253*0.5,"Excellent",
J2253&lt;=K2253,"Good",
J2253&lt;=K2253*1.5,"At Risk",
TRUE,"Critical"
)</f>
        <v>Excellent</v>
      </c>
      <c r="AB2253" t="str">
        <f t="shared" si="179"/>
        <v>Reworked</v>
      </c>
    </row>
    <row r="2254" spans="1:28" x14ac:dyDescent="0.3">
      <c r="A2254" t="s">
        <v>2336</v>
      </c>
      <c r="B2254" s="1">
        <v>46021</v>
      </c>
      <c r="C2254" t="s">
        <v>33</v>
      </c>
      <c r="D2254" t="s">
        <v>55</v>
      </c>
      <c r="E2254" t="s">
        <v>48</v>
      </c>
      <c r="F2254" t="s">
        <v>61</v>
      </c>
      <c r="G2254" t="s">
        <v>25</v>
      </c>
      <c r="H2254" t="s">
        <v>66</v>
      </c>
      <c r="I2254" t="s">
        <v>27</v>
      </c>
      <c r="J2254">
        <v>21.1</v>
      </c>
      <c r="K2254">
        <v>12</v>
      </c>
      <c r="L2254" t="s">
        <v>63</v>
      </c>
      <c r="M2254">
        <v>0</v>
      </c>
      <c r="N2254">
        <v>4.5</v>
      </c>
      <c r="O2254">
        <v>320</v>
      </c>
      <c r="P2254">
        <v>6752</v>
      </c>
      <c r="Q2254" t="s">
        <v>71</v>
      </c>
      <c r="R2254">
        <v>12</v>
      </c>
      <c r="S2254" t="s">
        <v>52</v>
      </c>
      <c r="T2254" t="s">
        <v>38</v>
      </c>
      <c r="U2254" t="str">
        <f>TRIM(CLEAN(tbl_Operations[[#This Row],[Location]]))</f>
        <v>Hyderabad</v>
      </c>
      <c r="V2254" t="str">
        <f>TRIM(CLEAN(tbl_Operations[[#This Row],[Channel]]))</f>
        <v>Email</v>
      </c>
      <c r="W2254" t="str">
        <f t="shared" si="175"/>
        <v>Compliance Request</v>
      </c>
      <c r="X2254" t="str">
        <f t="shared" si="176"/>
        <v>It</v>
      </c>
      <c r="Y2254" t="str">
        <f t="shared" si="177"/>
        <v>SLA Breach</v>
      </c>
      <c r="Z2254" t="str">
        <f t="shared" si="178"/>
        <v>Normal</v>
      </c>
      <c r="AA2254" t="str" cm="1">
        <f t="array" ref="AA2254">_xlfn.IFS(
J2254&lt;=K2254*0.5,"Excellent",
J2254&lt;=K2254,"Good",
J2254&lt;=K2254*1.5,"At Risk",
TRUE,"Critical"
)</f>
        <v>Critical</v>
      </c>
      <c r="AB2254" t="str">
        <f t="shared" si="179"/>
        <v>No Rework</v>
      </c>
    </row>
    <row r="2255" spans="1:28" x14ac:dyDescent="0.3">
      <c r="A2255" t="s">
        <v>2337</v>
      </c>
      <c r="B2255" s="1">
        <v>45968</v>
      </c>
      <c r="C2255" t="s">
        <v>33</v>
      </c>
      <c r="D2255" t="s">
        <v>73</v>
      </c>
      <c r="E2255" t="s">
        <v>74</v>
      </c>
      <c r="F2255" t="s">
        <v>24</v>
      </c>
      <c r="G2255" t="s">
        <v>42</v>
      </c>
      <c r="H2255" t="s">
        <v>50</v>
      </c>
      <c r="I2255" t="s">
        <v>27</v>
      </c>
      <c r="J2255">
        <v>6.2</v>
      </c>
      <c r="K2255">
        <v>24</v>
      </c>
      <c r="L2255" t="s">
        <v>28</v>
      </c>
      <c r="M2255">
        <v>0</v>
      </c>
      <c r="N2255">
        <v>4.5999999999999996</v>
      </c>
      <c r="O2255">
        <v>350</v>
      </c>
      <c r="P2255">
        <v>2170</v>
      </c>
      <c r="Q2255" t="s">
        <v>67</v>
      </c>
      <c r="R2255">
        <v>11</v>
      </c>
      <c r="S2255" t="s">
        <v>52</v>
      </c>
      <c r="T2255" t="s">
        <v>45</v>
      </c>
      <c r="U2255" t="str">
        <f>TRIM(CLEAN(tbl_Operations[[#This Row],[Location]]))</f>
        <v>Chennai</v>
      </c>
      <c r="V2255" t="str">
        <f>TRIM(CLEAN(tbl_Operations[[#This Row],[Channel]]))</f>
        <v>Portal</v>
      </c>
      <c r="W2255" t="str">
        <f t="shared" si="175"/>
        <v>System Issue</v>
      </c>
      <c r="X2255" t="str">
        <f t="shared" si="176"/>
        <v>It</v>
      </c>
      <c r="Y2255" t="str">
        <f t="shared" si="177"/>
        <v>Within SLA</v>
      </c>
      <c r="Z2255" t="str">
        <f t="shared" si="178"/>
        <v>Normal</v>
      </c>
      <c r="AA2255" t="str" cm="1">
        <f t="array" ref="AA2255">_xlfn.IFS(
J2255&lt;=K2255*0.5,"Excellent",
J2255&lt;=K2255,"Good",
J2255&lt;=K2255*1.5,"At Risk",
TRUE,"Critical"
)</f>
        <v>Excellent</v>
      </c>
      <c r="AB2255" t="str">
        <f t="shared" si="179"/>
        <v>No Rework</v>
      </c>
    </row>
    <row r="2256" spans="1:28" x14ac:dyDescent="0.3">
      <c r="A2256" t="s">
        <v>2338</v>
      </c>
      <c r="B2256" s="1">
        <v>45739</v>
      </c>
      <c r="C2256" t="s">
        <v>91</v>
      </c>
      <c r="D2256" t="s">
        <v>73</v>
      </c>
      <c r="E2256" t="s">
        <v>56</v>
      </c>
      <c r="F2256" t="s">
        <v>24</v>
      </c>
      <c r="G2256" t="s">
        <v>25</v>
      </c>
      <c r="H2256" t="s">
        <v>50</v>
      </c>
      <c r="I2256" t="s">
        <v>27</v>
      </c>
      <c r="J2256">
        <v>6.2</v>
      </c>
      <c r="K2256">
        <v>24</v>
      </c>
      <c r="L2256" t="s">
        <v>28</v>
      </c>
      <c r="M2256">
        <v>1</v>
      </c>
      <c r="N2256">
        <v>4.5</v>
      </c>
      <c r="O2256">
        <v>450</v>
      </c>
      <c r="P2256">
        <v>2790</v>
      </c>
      <c r="Q2256" t="s">
        <v>79</v>
      </c>
      <c r="R2256">
        <v>3</v>
      </c>
      <c r="S2256" t="s">
        <v>58</v>
      </c>
      <c r="T2256" t="s">
        <v>102</v>
      </c>
      <c r="U2256" t="str">
        <f>TRIM(CLEAN(tbl_Operations[[#This Row],[Location]]))</f>
        <v>Chennai</v>
      </c>
      <c r="V2256" t="str">
        <f>TRIM(CLEAN(tbl_Operations[[#This Row],[Channel]]))</f>
        <v>Email</v>
      </c>
      <c r="W2256" t="str">
        <f t="shared" si="175"/>
        <v>Vendor Query</v>
      </c>
      <c r="X2256" t="str">
        <f t="shared" si="176"/>
        <v>Operations</v>
      </c>
      <c r="Y2256" t="str">
        <f t="shared" si="177"/>
        <v>Within SLA</v>
      </c>
      <c r="Z2256" t="str">
        <f t="shared" si="178"/>
        <v>Normal</v>
      </c>
      <c r="AA2256" t="str" cm="1">
        <f t="array" ref="AA2256">_xlfn.IFS(
J2256&lt;=K2256*0.5,"Excellent",
J2256&lt;=K2256,"Good",
J2256&lt;=K2256*1.5,"At Risk",
TRUE,"Critical"
)</f>
        <v>Excellent</v>
      </c>
      <c r="AB2256" t="str">
        <f t="shared" si="179"/>
        <v>Reworked</v>
      </c>
    </row>
    <row r="2257" spans="1:28" x14ac:dyDescent="0.3">
      <c r="A2257" t="s">
        <v>2339</v>
      </c>
      <c r="B2257" s="1">
        <v>45947</v>
      </c>
      <c r="C2257" t="s">
        <v>95</v>
      </c>
      <c r="D2257" t="s">
        <v>73</v>
      </c>
      <c r="E2257" t="s">
        <v>70</v>
      </c>
      <c r="F2257" t="s">
        <v>146</v>
      </c>
      <c r="G2257" t="s">
        <v>25</v>
      </c>
      <c r="H2257" t="s">
        <v>66</v>
      </c>
      <c r="I2257" t="s">
        <v>27</v>
      </c>
      <c r="J2257">
        <v>13</v>
      </c>
      <c r="K2257">
        <v>4</v>
      </c>
      <c r="L2257" t="s">
        <v>63</v>
      </c>
      <c r="M2257">
        <v>1</v>
      </c>
      <c r="N2257">
        <v>4</v>
      </c>
      <c r="O2257">
        <v>350</v>
      </c>
      <c r="P2257">
        <v>4550</v>
      </c>
      <c r="Q2257" t="s">
        <v>51</v>
      </c>
      <c r="R2257">
        <v>10</v>
      </c>
      <c r="S2257" t="s">
        <v>52</v>
      </c>
      <c r="T2257" t="s">
        <v>45</v>
      </c>
      <c r="U2257" t="str">
        <f>TRIM(CLEAN(tbl_Operations[[#This Row],[Location]]))</f>
        <v>Chennai</v>
      </c>
      <c r="V2257" t="str">
        <f>TRIM(CLEAN(tbl_Operations[[#This Row],[Channel]]))</f>
        <v>Email</v>
      </c>
      <c r="W2257" t="str">
        <f t="shared" si="175"/>
        <v>Data Correction</v>
      </c>
      <c r="X2257" t="str">
        <f t="shared" si="176"/>
        <v>Sales</v>
      </c>
      <c r="Y2257" t="str">
        <f t="shared" si="177"/>
        <v>SLA Breach</v>
      </c>
      <c r="Z2257" t="str">
        <f t="shared" si="178"/>
        <v>Normal</v>
      </c>
      <c r="AA2257" t="str" cm="1">
        <f t="array" ref="AA2257">_xlfn.IFS(
J2257&lt;=K2257*0.5,"Excellent",
J2257&lt;=K2257,"Good",
J2257&lt;=K2257*1.5,"At Risk",
TRUE,"Critical"
)</f>
        <v>Critical</v>
      </c>
      <c r="AB2257" t="str">
        <f t="shared" si="179"/>
        <v>Reworked</v>
      </c>
    </row>
    <row r="2258" spans="1:28" x14ac:dyDescent="0.3">
      <c r="A2258" t="s">
        <v>2340</v>
      </c>
      <c r="B2258" s="1">
        <v>45784</v>
      </c>
      <c r="C2258" t="s">
        <v>95</v>
      </c>
      <c r="D2258" t="s">
        <v>34</v>
      </c>
      <c r="E2258" t="s">
        <v>92</v>
      </c>
      <c r="F2258" t="s">
        <v>61</v>
      </c>
      <c r="G2258" t="s">
        <v>25</v>
      </c>
      <c r="H2258" t="s">
        <v>66</v>
      </c>
      <c r="I2258" t="s">
        <v>27</v>
      </c>
      <c r="J2258">
        <v>10.6</v>
      </c>
      <c r="K2258">
        <v>12</v>
      </c>
      <c r="L2258" t="s">
        <v>28</v>
      </c>
      <c r="M2258">
        <v>1</v>
      </c>
      <c r="N2258">
        <v>4.0999999999999996</v>
      </c>
      <c r="O2258">
        <v>350</v>
      </c>
      <c r="P2258">
        <v>3710</v>
      </c>
      <c r="Q2258" t="s">
        <v>44</v>
      </c>
      <c r="R2258">
        <v>5</v>
      </c>
      <c r="S2258" t="s">
        <v>30</v>
      </c>
      <c r="T2258" t="s">
        <v>86</v>
      </c>
      <c r="U2258" t="str">
        <f>TRIM(CLEAN(tbl_Operations[[#This Row],[Location]]))</f>
        <v>Mumbai</v>
      </c>
      <c r="V2258" t="str">
        <f>TRIM(CLEAN(tbl_Operations[[#This Row],[Channel]]))</f>
        <v>Email</v>
      </c>
      <c r="W2258" t="str">
        <f t="shared" si="175"/>
        <v>Report Request</v>
      </c>
      <c r="X2258" t="str">
        <f t="shared" si="176"/>
        <v>Sales</v>
      </c>
      <c r="Y2258" t="str">
        <f t="shared" si="177"/>
        <v>Within SLA</v>
      </c>
      <c r="Z2258" t="str">
        <f t="shared" si="178"/>
        <v>Normal</v>
      </c>
      <c r="AA2258" t="str" cm="1">
        <f t="array" ref="AA2258">_xlfn.IFS(
J2258&lt;=K2258*0.5,"Excellent",
J2258&lt;=K2258,"Good",
J2258&lt;=K2258*1.5,"At Risk",
TRUE,"Critical"
)</f>
        <v>Good</v>
      </c>
      <c r="AB2258" t="str">
        <f t="shared" si="179"/>
        <v>Reworked</v>
      </c>
    </row>
    <row r="2259" spans="1:28" x14ac:dyDescent="0.3">
      <c r="A2259" t="s">
        <v>2341</v>
      </c>
      <c r="B2259" s="1">
        <v>45942</v>
      </c>
      <c r="C2259" t="s">
        <v>91</v>
      </c>
      <c r="D2259" t="s">
        <v>22</v>
      </c>
      <c r="E2259" t="s">
        <v>56</v>
      </c>
      <c r="F2259" t="s">
        <v>24</v>
      </c>
      <c r="G2259" t="s">
        <v>42</v>
      </c>
      <c r="H2259" t="s">
        <v>43</v>
      </c>
      <c r="I2259" t="s">
        <v>27</v>
      </c>
      <c r="J2259">
        <v>4.0999999999999996</v>
      </c>
      <c r="K2259">
        <v>24</v>
      </c>
      <c r="L2259" t="s">
        <v>28</v>
      </c>
      <c r="M2259">
        <v>1</v>
      </c>
      <c r="N2259">
        <v>5</v>
      </c>
      <c r="O2259">
        <v>450</v>
      </c>
      <c r="P2259">
        <v>1845</v>
      </c>
      <c r="Q2259" t="s">
        <v>51</v>
      </c>
      <c r="R2259">
        <v>10</v>
      </c>
      <c r="S2259" t="s">
        <v>52</v>
      </c>
      <c r="T2259" t="s">
        <v>102</v>
      </c>
      <c r="U2259" t="str">
        <f>TRIM(CLEAN(tbl_Operations[[#This Row],[Location]]))</f>
        <v>Noida</v>
      </c>
      <c r="V2259" t="str">
        <f>TRIM(CLEAN(tbl_Operations[[#This Row],[Channel]]))</f>
        <v>Portal</v>
      </c>
      <c r="W2259" t="str">
        <f t="shared" si="175"/>
        <v>Vendor Query</v>
      </c>
      <c r="X2259" t="str">
        <f t="shared" si="176"/>
        <v>Operations</v>
      </c>
      <c r="Y2259" t="str">
        <f t="shared" si="177"/>
        <v>Within SLA</v>
      </c>
      <c r="Z2259" t="str">
        <f t="shared" si="178"/>
        <v>Normal</v>
      </c>
      <c r="AA2259" t="str" cm="1">
        <f t="array" ref="AA2259">_xlfn.IFS(
J2259&lt;=K2259*0.5,"Excellent",
J2259&lt;=K2259,"Good",
J2259&lt;=K2259*1.5,"At Risk",
TRUE,"Critical"
)</f>
        <v>Excellent</v>
      </c>
      <c r="AB2259" t="str">
        <f t="shared" si="179"/>
        <v>Reworked</v>
      </c>
    </row>
    <row r="2260" spans="1:28" x14ac:dyDescent="0.3">
      <c r="A2260" t="s">
        <v>2342</v>
      </c>
      <c r="B2260" s="1">
        <v>45844</v>
      </c>
      <c r="C2260" t="s">
        <v>77</v>
      </c>
      <c r="D2260" t="s">
        <v>34</v>
      </c>
      <c r="E2260" t="s">
        <v>92</v>
      </c>
      <c r="F2260" t="s">
        <v>61</v>
      </c>
      <c r="G2260" t="s">
        <v>25</v>
      </c>
      <c r="H2260" t="s">
        <v>43</v>
      </c>
      <c r="I2260" t="s">
        <v>27</v>
      </c>
      <c r="J2260">
        <v>1.6</v>
      </c>
      <c r="K2260">
        <v>12</v>
      </c>
      <c r="L2260" t="s">
        <v>28</v>
      </c>
      <c r="M2260">
        <v>1</v>
      </c>
      <c r="N2260">
        <v>5</v>
      </c>
      <c r="O2260">
        <v>350</v>
      </c>
      <c r="P2260">
        <v>560</v>
      </c>
      <c r="Q2260" t="s">
        <v>114</v>
      </c>
      <c r="R2260">
        <v>7</v>
      </c>
      <c r="S2260" t="s">
        <v>37</v>
      </c>
      <c r="T2260" t="s">
        <v>102</v>
      </c>
      <c r="U2260" t="str">
        <f>TRIM(CLEAN(tbl_Operations[[#This Row],[Location]]))</f>
        <v>Mumbai</v>
      </c>
      <c r="V2260" t="str">
        <f>TRIM(CLEAN(tbl_Operations[[#This Row],[Channel]]))</f>
        <v>Email</v>
      </c>
      <c r="W2260" t="str">
        <f t="shared" si="175"/>
        <v>Report Request</v>
      </c>
      <c r="X2260" t="str">
        <f t="shared" si="176"/>
        <v>Finance</v>
      </c>
      <c r="Y2260" t="str">
        <f t="shared" si="177"/>
        <v>Within SLA</v>
      </c>
      <c r="Z2260" t="str">
        <f t="shared" si="178"/>
        <v>Normal</v>
      </c>
      <c r="AA2260" t="str" cm="1">
        <f t="array" ref="AA2260">_xlfn.IFS(
J2260&lt;=K2260*0.5,"Excellent",
J2260&lt;=K2260,"Good",
J2260&lt;=K2260*1.5,"At Risk",
TRUE,"Critical"
)</f>
        <v>Excellent</v>
      </c>
      <c r="AB2260" t="str">
        <f t="shared" si="179"/>
        <v>Reworked</v>
      </c>
    </row>
    <row r="2261" spans="1:28" x14ac:dyDescent="0.3">
      <c r="A2261" t="s">
        <v>2343</v>
      </c>
      <c r="B2261" s="1">
        <v>45967</v>
      </c>
      <c r="C2261" t="s">
        <v>54</v>
      </c>
      <c r="D2261" t="s">
        <v>60</v>
      </c>
      <c r="E2261" t="s">
        <v>56</v>
      </c>
      <c r="F2261" t="s">
        <v>24</v>
      </c>
      <c r="G2261" t="s">
        <v>62</v>
      </c>
      <c r="H2261" t="s">
        <v>66</v>
      </c>
      <c r="I2261" t="s">
        <v>27</v>
      </c>
      <c r="J2261">
        <v>5.8</v>
      </c>
      <c r="K2261">
        <v>24</v>
      </c>
      <c r="L2261" t="s">
        <v>28</v>
      </c>
      <c r="M2261">
        <v>0</v>
      </c>
      <c r="N2261">
        <v>5</v>
      </c>
      <c r="O2261">
        <v>320</v>
      </c>
      <c r="P2261">
        <v>1856</v>
      </c>
      <c r="Q2261" t="s">
        <v>67</v>
      </c>
      <c r="R2261">
        <v>11</v>
      </c>
      <c r="S2261" t="s">
        <v>52</v>
      </c>
      <c r="T2261" t="s">
        <v>84</v>
      </c>
      <c r="U2261" t="str">
        <f>TRIM(CLEAN(tbl_Operations[[#This Row],[Location]]))</f>
        <v>Pune</v>
      </c>
      <c r="V2261" t="str">
        <f>TRIM(CLEAN(tbl_Operations[[#This Row],[Channel]]))</f>
        <v>Teams</v>
      </c>
      <c r="W2261" t="str">
        <f t="shared" si="175"/>
        <v>Vendor Query</v>
      </c>
      <c r="X2261" t="str">
        <f t="shared" si="176"/>
        <v>Hr</v>
      </c>
      <c r="Y2261" t="str">
        <f t="shared" si="177"/>
        <v>Within SLA</v>
      </c>
      <c r="Z2261" t="str">
        <f t="shared" si="178"/>
        <v>Normal</v>
      </c>
      <c r="AA2261" t="str" cm="1">
        <f t="array" ref="AA2261">_xlfn.IFS(
J2261&lt;=K2261*0.5,"Excellent",
J2261&lt;=K2261,"Good",
J2261&lt;=K2261*1.5,"At Risk",
TRUE,"Critical"
)</f>
        <v>Excellent</v>
      </c>
      <c r="AB2261" t="str">
        <f t="shared" si="179"/>
        <v>No Rework</v>
      </c>
    </row>
    <row r="2262" spans="1:28" x14ac:dyDescent="0.3">
      <c r="A2262" t="s">
        <v>2344</v>
      </c>
      <c r="B2262" s="1">
        <v>45939</v>
      </c>
      <c r="C2262" t="s">
        <v>91</v>
      </c>
      <c r="D2262" t="s">
        <v>34</v>
      </c>
      <c r="E2262" t="s">
        <v>35</v>
      </c>
      <c r="F2262" t="s">
        <v>49</v>
      </c>
      <c r="G2262" t="s">
        <v>62</v>
      </c>
      <c r="H2262" t="s">
        <v>50</v>
      </c>
      <c r="I2262" t="s">
        <v>88</v>
      </c>
      <c r="J2262">
        <v>11.6</v>
      </c>
      <c r="K2262">
        <v>48</v>
      </c>
      <c r="L2262" t="s">
        <v>28</v>
      </c>
      <c r="M2262">
        <v>1</v>
      </c>
      <c r="N2262">
        <v>4</v>
      </c>
      <c r="O2262">
        <v>350</v>
      </c>
      <c r="P2262">
        <v>4060</v>
      </c>
      <c r="Q2262" t="s">
        <v>51</v>
      </c>
      <c r="R2262">
        <v>10</v>
      </c>
      <c r="S2262" t="s">
        <v>52</v>
      </c>
      <c r="T2262" t="s">
        <v>84</v>
      </c>
      <c r="U2262" t="str">
        <f>TRIM(CLEAN(tbl_Operations[[#This Row],[Location]]))</f>
        <v>Mumbai</v>
      </c>
      <c r="V2262" t="str">
        <f>TRIM(CLEAN(tbl_Operations[[#This Row],[Channel]]))</f>
        <v>Teams</v>
      </c>
      <c r="W2262" t="str">
        <f t="shared" si="175"/>
        <v>Employee Query</v>
      </c>
      <c r="X2262" t="str">
        <f t="shared" si="176"/>
        <v>Operations</v>
      </c>
      <c r="Y2262" t="str">
        <f t="shared" si="177"/>
        <v>Within SLA</v>
      </c>
      <c r="Z2262" t="str">
        <f t="shared" si="178"/>
        <v>Normal</v>
      </c>
      <c r="AA2262" t="str" cm="1">
        <f t="array" ref="AA2262">_xlfn.IFS(
J2262&lt;=K2262*0.5,"Excellent",
J2262&lt;=K2262,"Good",
J2262&lt;=K2262*1.5,"At Risk",
TRUE,"Critical"
)</f>
        <v>Excellent</v>
      </c>
      <c r="AB2262" t="str">
        <f t="shared" si="179"/>
        <v>Reworked</v>
      </c>
    </row>
    <row r="2263" spans="1:28" x14ac:dyDescent="0.3">
      <c r="A2263" t="s">
        <v>2345</v>
      </c>
      <c r="B2263" s="1">
        <v>45797</v>
      </c>
      <c r="C2263" t="s">
        <v>95</v>
      </c>
      <c r="D2263" t="s">
        <v>22</v>
      </c>
      <c r="E2263" t="s">
        <v>92</v>
      </c>
      <c r="F2263" t="s">
        <v>24</v>
      </c>
      <c r="G2263" t="s">
        <v>25</v>
      </c>
      <c r="H2263" t="s">
        <v>26</v>
      </c>
      <c r="I2263" t="s">
        <v>27</v>
      </c>
      <c r="J2263">
        <v>14</v>
      </c>
      <c r="K2263">
        <v>24</v>
      </c>
      <c r="L2263" t="s">
        <v>28</v>
      </c>
      <c r="M2263">
        <v>2</v>
      </c>
      <c r="N2263">
        <v>3.7</v>
      </c>
      <c r="O2263">
        <v>400</v>
      </c>
      <c r="P2263">
        <v>5600</v>
      </c>
      <c r="Q2263" t="s">
        <v>44</v>
      </c>
      <c r="R2263">
        <v>5</v>
      </c>
      <c r="S2263" t="s">
        <v>30</v>
      </c>
      <c r="T2263" t="s">
        <v>38</v>
      </c>
      <c r="U2263" t="str">
        <f>TRIM(CLEAN(tbl_Operations[[#This Row],[Location]]))</f>
        <v>Noida</v>
      </c>
      <c r="V2263" t="str">
        <f>TRIM(CLEAN(tbl_Operations[[#This Row],[Channel]]))</f>
        <v>Email</v>
      </c>
      <c r="W2263" t="str">
        <f t="shared" si="175"/>
        <v>Report Request</v>
      </c>
      <c r="X2263" t="str">
        <f t="shared" si="176"/>
        <v>Sales</v>
      </c>
      <c r="Y2263" t="str">
        <f t="shared" si="177"/>
        <v>Within SLA</v>
      </c>
      <c r="Z2263" t="str">
        <f t="shared" si="178"/>
        <v>Normal</v>
      </c>
      <c r="AA2263" t="str" cm="1">
        <f t="array" ref="AA2263">_xlfn.IFS(
J2263&lt;=K2263*0.5,"Excellent",
J2263&lt;=K2263,"Good",
J2263&lt;=K2263*1.5,"At Risk",
TRUE,"Critical"
)</f>
        <v>Good</v>
      </c>
      <c r="AB2263" t="str">
        <f t="shared" si="179"/>
        <v>Reworked</v>
      </c>
    </row>
    <row r="2264" spans="1:28" x14ac:dyDescent="0.3">
      <c r="A2264" t="s">
        <v>2346</v>
      </c>
      <c r="B2264" s="1">
        <v>45667</v>
      </c>
      <c r="C2264" t="s">
        <v>54</v>
      </c>
      <c r="D2264" t="s">
        <v>55</v>
      </c>
      <c r="E2264" t="s">
        <v>35</v>
      </c>
      <c r="F2264" t="s">
        <v>24</v>
      </c>
      <c r="G2264" t="s">
        <v>25</v>
      </c>
      <c r="H2264" t="s">
        <v>43</v>
      </c>
      <c r="I2264" t="s">
        <v>27</v>
      </c>
      <c r="J2264">
        <v>18</v>
      </c>
      <c r="K2264">
        <v>24</v>
      </c>
      <c r="L2264" t="s">
        <v>28</v>
      </c>
      <c r="M2264">
        <v>0</v>
      </c>
      <c r="N2264">
        <v>4.9000000000000004</v>
      </c>
      <c r="O2264">
        <v>400</v>
      </c>
      <c r="P2264">
        <v>7200</v>
      </c>
      <c r="Q2264" t="s">
        <v>64</v>
      </c>
      <c r="R2264">
        <v>1</v>
      </c>
      <c r="S2264" t="s">
        <v>58</v>
      </c>
      <c r="T2264" t="s">
        <v>45</v>
      </c>
      <c r="U2264" t="str">
        <f>TRIM(CLEAN(tbl_Operations[[#This Row],[Location]]))</f>
        <v>Hyderabad</v>
      </c>
      <c r="V2264" t="str">
        <f>TRIM(CLEAN(tbl_Operations[[#This Row],[Channel]]))</f>
        <v>Email</v>
      </c>
      <c r="W2264" t="str">
        <f t="shared" si="175"/>
        <v>Employee Query</v>
      </c>
      <c r="X2264" t="str">
        <f t="shared" si="176"/>
        <v>Hr</v>
      </c>
      <c r="Y2264" t="str">
        <f t="shared" si="177"/>
        <v>Within SLA</v>
      </c>
      <c r="Z2264" t="str">
        <f t="shared" si="178"/>
        <v>Normal</v>
      </c>
      <c r="AA2264" t="str" cm="1">
        <f t="array" ref="AA2264">_xlfn.IFS(
J2264&lt;=K2264*0.5,"Excellent",
J2264&lt;=K2264,"Good",
J2264&lt;=K2264*1.5,"At Risk",
TRUE,"Critical"
)</f>
        <v>Good</v>
      </c>
      <c r="AB2264" t="str">
        <f t="shared" si="179"/>
        <v>No Rework</v>
      </c>
    </row>
    <row r="2265" spans="1:28" x14ac:dyDescent="0.3">
      <c r="A2265" t="s">
        <v>2347</v>
      </c>
      <c r="B2265" s="1">
        <v>45985</v>
      </c>
      <c r="C2265" t="s">
        <v>91</v>
      </c>
      <c r="D2265" t="s">
        <v>22</v>
      </c>
      <c r="E2265" t="s">
        <v>78</v>
      </c>
      <c r="F2265" t="s">
        <v>24</v>
      </c>
      <c r="G2265" t="s">
        <v>25</v>
      </c>
      <c r="H2265" t="s">
        <v>26</v>
      </c>
      <c r="I2265" t="s">
        <v>88</v>
      </c>
      <c r="J2265">
        <v>13.9</v>
      </c>
      <c r="K2265">
        <v>24</v>
      </c>
      <c r="L2265" t="s">
        <v>28</v>
      </c>
      <c r="M2265">
        <v>2</v>
      </c>
      <c r="N2265">
        <v>3.8</v>
      </c>
      <c r="O2265">
        <v>450</v>
      </c>
      <c r="P2265">
        <v>6255</v>
      </c>
      <c r="Q2265" t="s">
        <v>67</v>
      </c>
      <c r="R2265">
        <v>11</v>
      </c>
      <c r="S2265" t="s">
        <v>52</v>
      </c>
      <c r="T2265" t="s">
        <v>31</v>
      </c>
      <c r="U2265" t="str">
        <f>TRIM(CLEAN(tbl_Operations[[#This Row],[Location]]))</f>
        <v>Noida</v>
      </c>
      <c r="V2265" t="str">
        <f>TRIM(CLEAN(tbl_Operations[[#This Row],[Channel]]))</f>
        <v>Email</v>
      </c>
      <c r="W2265" t="str">
        <f t="shared" si="175"/>
        <v>Access Request</v>
      </c>
      <c r="X2265" t="str">
        <f t="shared" si="176"/>
        <v>Operations</v>
      </c>
      <c r="Y2265" t="str">
        <f t="shared" si="177"/>
        <v>Within SLA</v>
      </c>
      <c r="Z2265" t="str">
        <f t="shared" si="178"/>
        <v>Normal</v>
      </c>
      <c r="AA2265" t="str" cm="1">
        <f t="array" ref="AA2265">_xlfn.IFS(
J2265&lt;=K2265*0.5,"Excellent",
J2265&lt;=K2265,"Good",
J2265&lt;=K2265*1.5,"At Risk",
TRUE,"Critical"
)</f>
        <v>Good</v>
      </c>
      <c r="AB2265" t="str">
        <f t="shared" si="179"/>
        <v>Reworked</v>
      </c>
    </row>
    <row r="2266" spans="1:28" x14ac:dyDescent="0.3">
      <c r="A2266" t="s">
        <v>2348</v>
      </c>
      <c r="B2266" s="1">
        <v>45860</v>
      </c>
      <c r="C2266" t="s">
        <v>54</v>
      </c>
      <c r="D2266" t="s">
        <v>34</v>
      </c>
      <c r="E2266" t="s">
        <v>78</v>
      </c>
      <c r="F2266" t="s">
        <v>49</v>
      </c>
      <c r="G2266" t="s">
        <v>62</v>
      </c>
      <c r="H2266" t="s">
        <v>75</v>
      </c>
      <c r="I2266" t="s">
        <v>27</v>
      </c>
      <c r="J2266">
        <v>3.9</v>
      </c>
      <c r="K2266">
        <v>48</v>
      </c>
      <c r="L2266" t="s">
        <v>28</v>
      </c>
      <c r="M2266">
        <v>0</v>
      </c>
      <c r="N2266">
        <v>5</v>
      </c>
      <c r="O2266">
        <v>350</v>
      </c>
      <c r="P2266">
        <v>1365</v>
      </c>
      <c r="Q2266" t="s">
        <v>114</v>
      </c>
      <c r="R2266">
        <v>7</v>
      </c>
      <c r="S2266" t="s">
        <v>37</v>
      </c>
      <c r="T2266" t="s">
        <v>38</v>
      </c>
      <c r="U2266" t="str">
        <f>TRIM(CLEAN(tbl_Operations[[#This Row],[Location]]))</f>
        <v>Mumbai</v>
      </c>
      <c r="V2266" t="str">
        <f>TRIM(CLEAN(tbl_Operations[[#This Row],[Channel]]))</f>
        <v>Teams</v>
      </c>
      <c r="W2266" t="str">
        <f t="shared" si="175"/>
        <v>Access Request</v>
      </c>
      <c r="X2266" t="str">
        <f t="shared" si="176"/>
        <v>Hr</v>
      </c>
      <c r="Y2266" t="str">
        <f t="shared" si="177"/>
        <v>Within SLA</v>
      </c>
      <c r="Z2266" t="str">
        <f t="shared" si="178"/>
        <v>Normal</v>
      </c>
      <c r="AA2266" t="str" cm="1">
        <f t="array" ref="AA2266">_xlfn.IFS(
J2266&lt;=K2266*0.5,"Excellent",
J2266&lt;=K2266,"Good",
J2266&lt;=K2266*1.5,"At Risk",
TRUE,"Critical"
)</f>
        <v>Excellent</v>
      </c>
      <c r="AB2266" t="str">
        <f t="shared" si="179"/>
        <v>No Rework</v>
      </c>
    </row>
    <row r="2267" spans="1:28" x14ac:dyDescent="0.3">
      <c r="A2267" t="s">
        <v>2349</v>
      </c>
      <c r="B2267" s="1">
        <v>45917</v>
      </c>
      <c r="C2267" t="s">
        <v>54</v>
      </c>
      <c r="D2267" t="s">
        <v>47</v>
      </c>
      <c r="E2267" t="s">
        <v>92</v>
      </c>
      <c r="F2267" t="s">
        <v>24</v>
      </c>
      <c r="G2267" t="s">
        <v>42</v>
      </c>
      <c r="H2267" t="s">
        <v>26</v>
      </c>
      <c r="I2267" t="s">
        <v>101</v>
      </c>
      <c r="J2267">
        <v>10.1</v>
      </c>
      <c r="K2267">
        <v>24</v>
      </c>
      <c r="L2267" t="s">
        <v>28</v>
      </c>
      <c r="M2267">
        <v>0</v>
      </c>
      <c r="N2267">
        <v>4.4000000000000004</v>
      </c>
      <c r="O2267">
        <v>280</v>
      </c>
      <c r="P2267">
        <v>2828</v>
      </c>
      <c r="Q2267" t="s">
        <v>83</v>
      </c>
      <c r="R2267">
        <v>9</v>
      </c>
      <c r="S2267" t="s">
        <v>37</v>
      </c>
      <c r="T2267" t="s">
        <v>86</v>
      </c>
      <c r="U2267" t="str">
        <f>TRIM(CLEAN(tbl_Operations[[#This Row],[Location]]))</f>
        <v>Gurugram</v>
      </c>
      <c r="V2267" t="str">
        <f>TRIM(CLEAN(tbl_Operations[[#This Row],[Channel]]))</f>
        <v>Portal</v>
      </c>
      <c r="W2267" t="str">
        <f t="shared" si="175"/>
        <v>Report Request</v>
      </c>
      <c r="X2267" t="str">
        <f t="shared" si="176"/>
        <v>Hr</v>
      </c>
      <c r="Y2267" t="str">
        <f t="shared" si="177"/>
        <v>Within SLA</v>
      </c>
      <c r="Z2267" t="str">
        <f t="shared" si="178"/>
        <v>Normal</v>
      </c>
      <c r="AA2267" t="str" cm="1">
        <f t="array" ref="AA2267">_xlfn.IFS(
J2267&lt;=K2267*0.5,"Excellent",
J2267&lt;=K2267,"Good",
J2267&lt;=K2267*1.5,"At Risk",
TRUE,"Critical"
)</f>
        <v>Excellent</v>
      </c>
      <c r="AB2267" t="str">
        <f t="shared" si="179"/>
        <v>No Rework</v>
      </c>
    </row>
    <row r="2268" spans="1:28" x14ac:dyDescent="0.3">
      <c r="A2268" t="s">
        <v>2350</v>
      </c>
      <c r="B2268" s="1">
        <v>45884</v>
      </c>
      <c r="C2268" t="s">
        <v>91</v>
      </c>
      <c r="D2268" t="s">
        <v>47</v>
      </c>
      <c r="E2268" t="s">
        <v>74</v>
      </c>
      <c r="F2268" t="s">
        <v>24</v>
      </c>
      <c r="G2268" t="s">
        <v>25</v>
      </c>
      <c r="H2268" t="s">
        <v>75</v>
      </c>
      <c r="I2268" t="s">
        <v>27</v>
      </c>
      <c r="J2268">
        <v>2.9</v>
      </c>
      <c r="K2268">
        <v>24</v>
      </c>
      <c r="L2268" t="s">
        <v>28</v>
      </c>
      <c r="M2268">
        <v>0</v>
      </c>
      <c r="N2268">
        <v>4.4000000000000004</v>
      </c>
      <c r="O2268">
        <v>400</v>
      </c>
      <c r="P2268">
        <v>1160</v>
      </c>
      <c r="Q2268" t="s">
        <v>36</v>
      </c>
      <c r="R2268">
        <v>8</v>
      </c>
      <c r="S2268" t="s">
        <v>37</v>
      </c>
      <c r="T2268" t="s">
        <v>45</v>
      </c>
      <c r="U2268" t="str">
        <f>TRIM(CLEAN(tbl_Operations[[#This Row],[Location]]))</f>
        <v>Gurugram</v>
      </c>
      <c r="V2268" t="str">
        <f>TRIM(CLEAN(tbl_Operations[[#This Row],[Channel]]))</f>
        <v>Email</v>
      </c>
      <c r="W2268" t="str">
        <f t="shared" si="175"/>
        <v>System Issue</v>
      </c>
      <c r="X2268" t="str">
        <f t="shared" si="176"/>
        <v>Operations</v>
      </c>
      <c r="Y2268" t="str">
        <f t="shared" si="177"/>
        <v>Within SLA</v>
      </c>
      <c r="Z2268" t="str">
        <f t="shared" si="178"/>
        <v>Normal</v>
      </c>
      <c r="AA2268" t="str" cm="1">
        <f t="array" ref="AA2268">_xlfn.IFS(
J2268&lt;=K2268*0.5,"Excellent",
J2268&lt;=K2268,"Good",
J2268&lt;=K2268*1.5,"At Risk",
TRUE,"Critical"
)</f>
        <v>Excellent</v>
      </c>
      <c r="AB2268" t="str">
        <f t="shared" si="179"/>
        <v>No Rework</v>
      </c>
    </row>
    <row r="2269" spans="1:28" x14ac:dyDescent="0.3">
      <c r="A2269" t="s">
        <v>2351</v>
      </c>
      <c r="B2269" s="1">
        <v>45819</v>
      </c>
      <c r="C2269" t="s">
        <v>21</v>
      </c>
      <c r="D2269" t="s">
        <v>60</v>
      </c>
      <c r="E2269" t="s">
        <v>56</v>
      </c>
      <c r="F2269" t="s">
        <v>49</v>
      </c>
      <c r="G2269" t="s">
        <v>25</v>
      </c>
      <c r="H2269" t="s">
        <v>5095</v>
      </c>
      <c r="I2269" t="s">
        <v>88</v>
      </c>
      <c r="J2269">
        <v>30.1</v>
      </c>
      <c r="K2269">
        <v>48</v>
      </c>
      <c r="L2269" t="s">
        <v>28</v>
      </c>
      <c r="M2269">
        <v>2</v>
      </c>
      <c r="N2269">
        <v>4.0999999999999996</v>
      </c>
      <c r="O2269">
        <v>400</v>
      </c>
      <c r="P2269">
        <v>12040</v>
      </c>
      <c r="Q2269" t="s">
        <v>29</v>
      </c>
      <c r="R2269">
        <v>6</v>
      </c>
      <c r="S2269" t="s">
        <v>30</v>
      </c>
      <c r="T2269" t="s">
        <v>86</v>
      </c>
      <c r="U2269" t="str">
        <f>TRIM(CLEAN(tbl_Operations[[#This Row],[Location]]))</f>
        <v>Pune</v>
      </c>
      <c r="V2269" t="str">
        <f>TRIM(CLEAN(tbl_Operations[[#This Row],[Channel]]))</f>
        <v>Email</v>
      </c>
      <c r="W2269" t="str">
        <f t="shared" si="175"/>
        <v>Vendor Query</v>
      </c>
      <c r="X2269" t="str">
        <f t="shared" si="176"/>
        <v>Customer Support</v>
      </c>
      <c r="Y2269" t="str">
        <f t="shared" si="177"/>
        <v>Within SLA</v>
      </c>
      <c r="Z2269" t="str">
        <f t="shared" si="178"/>
        <v>Normal</v>
      </c>
      <c r="AA2269" t="str" cm="1">
        <f t="array" ref="AA2269">_xlfn.IFS(
J2269&lt;=K2269*0.5,"Excellent",
J2269&lt;=K2269,"Good",
J2269&lt;=K2269*1.5,"At Risk",
TRUE,"Critical"
)</f>
        <v>Good</v>
      </c>
      <c r="AB2269" t="str">
        <f t="shared" si="179"/>
        <v>Reworked</v>
      </c>
    </row>
    <row r="2270" spans="1:28" x14ac:dyDescent="0.3">
      <c r="A2270" t="s">
        <v>2352</v>
      </c>
      <c r="B2270" s="1">
        <v>46009</v>
      </c>
      <c r="C2270" t="s">
        <v>40</v>
      </c>
      <c r="D2270" t="s">
        <v>34</v>
      </c>
      <c r="E2270" t="s">
        <v>23</v>
      </c>
      <c r="F2270" t="s">
        <v>24</v>
      </c>
      <c r="G2270" t="s">
        <v>25</v>
      </c>
      <c r="H2270" t="s">
        <v>43</v>
      </c>
      <c r="I2270" t="s">
        <v>27</v>
      </c>
      <c r="J2270">
        <v>2.2999999999999998</v>
      </c>
      <c r="K2270">
        <v>24</v>
      </c>
      <c r="L2270" t="s">
        <v>28</v>
      </c>
      <c r="M2270">
        <v>0</v>
      </c>
      <c r="N2270">
        <v>4.9000000000000004</v>
      </c>
      <c r="O2270">
        <v>350</v>
      </c>
      <c r="P2270">
        <v>805</v>
      </c>
      <c r="Q2270" t="s">
        <v>71</v>
      </c>
      <c r="R2270">
        <v>12</v>
      </c>
      <c r="S2270" t="s">
        <v>52</v>
      </c>
      <c r="T2270" t="s">
        <v>84</v>
      </c>
      <c r="U2270" t="str">
        <f>TRIM(CLEAN(tbl_Operations[[#This Row],[Location]]))</f>
        <v>Mumbai</v>
      </c>
      <c r="V2270" t="str">
        <f>TRIM(CLEAN(tbl_Operations[[#This Row],[Channel]]))</f>
        <v>Email</v>
      </c>
      <c r="W2270" t="str">
        <f t="shared" si="175"/>
        <v>Invoice Query</v>
      </c>
      <c r="X2270" t="str">
        <f t="shared" si="176"/>
        <v>Procurement</v>
      </c>
      <c r="Y2270" t="str">
        <f t="shared" si="177"/>
        <v>Within SLA</v>
      </c>
      <c r="Z2270" t="str">
        <f t="shared" si="178"/>
        <v>Normal</v>
      </c>
      <c r="AA2270" t="str" cm="1">
        <f t="array" ref="AA2270">_xlfn.IFS(
J2270&lt;=K2270*0.5,"Excellent",
J2270&lt;=K2270,"Good",
J2270&lt;=K2270*1.5,"At Risk",
TRUE,"Critical"
)</f>
        <v>Excellent</v>
      </c>
      <c r="AB2270" t="str">
        <f t="shared" si="179"/>
        <v>No Rework</v>
      </c>
    </row>
    <row r="2271" spans="1:28" x14ac:dyDescent="0.3">
      <c r="A2271" t="s">
        <v>2353</v>
      </c>
      <c r="B2271" s="1">
        <v>45777</v>
      </c>
      <c r="C2271" t="s">
        <v>21</v>
      </c>
      <c r="D2271" t="s">
        <v>22</v>
      </c>
      <c r="E2271" t="s">
        <v>23</v>
      </c>
      <c r="F2271" t="s">
        <v>24</v>
      </c>
      <c r="G2271" t="s">
        <v>62</v>
      </c>
      <c r="H2271" t="s">
        <v>50</v>
      </c>
      <c r="I2271" t="s">
        <v>27</v>
      </c>
      <c r="J2271">
        <v>28.6</v>
      </c>
      <c r="K2271">
        <v>24</v>
      </c>
      <c r="L2271" t="s">
        <v>63</v>
      </c>
      <c r="M2271">
        <v>0</v>
      </c>
      <c r="N2271">
        <v>4.3</v>
      </c>
      <c r="O2271">
        <v>450</v>
      </c>
      <c r="P2271">
        <v>12870</v>
      </c>
      <c r="Q2271" t="s">
        <v>89</v>
      </c>
      <c r="R2271">
        <v>4</v>
      </c>
      <c r="S2271" t="s">
        <v>30</v>
      </c>
      <c r="T2271" t="s">
        <v>86</v>
      </c>
      <c r="U2271" t="str">
        <f>TRIM(CLEAN(tbl_Operations[[#This Row],[Location]]))</f>
        <v>Noida</v>
      </c>
      <c r="V2271" t="str">
        <f>TRIM(CLEAN(tbl_Operations[[#This Row],[Channel]]))</f>
        <v>Teams</v>
      </c>
      <c r="W2271" t="str">
        <f t="shared" si="175"/>
        <v>Invoice Query</v>
      </c>
      <c r="X2271" t="str">
        <f t="shared" si="176"/>
        <v>Customer Support</v>
      </c>
      <c r="Y2271" t="str">
        <f t="shared" si="177"/>
        <v>SLA Breach</v>
      </c>
      <c r="Z2271" t="str">
        <f t="shared" si="178"/>
        <v>Normal</v>
      </c>
      <c r="AA2271" t="str" cm="1">
        <f t="array" ref="AA2271">_xlfn.IFS(
J2271&lt;=K2271*0.5,"Excellent",
J2271&lt;=K2271,"Good",
J2271&lt;=K2271*1.5,"At Risk",
TRUE,"Critical"
)</f>
        <v>At Risk</v>
      </c>
      <c r="AB2271" t="str">
        <f t="shared" si="179"/>
        <v>No Rework</v>
      </c>
    </row>
    <row r="2272" spans="1:28" x14ac:dyDescent="0.3">
      <c r="A2272" t="s">
        <v>2354</v>
      </c>
      <c r="B2272" s="1">
        <v>45830</v>
      </c>
      <c r="C2272" t="s">
        <v>54</v>
      </c>
      <c r="D2272" t="s">
        <v>60</v>
      </c>
      <c r="E2272" t="s">
        <v>78</v>
      </c>
      <c r="F2272" t="s">
        <v>24</v>
      </c>
      <c r="G2272" t="s">
        <v>62</v>
      </c>
      <c r="H2272" t="s">
        <v>50</v>
      </c>
      <c r="I2272" t="s">
        <v>101</v>
      </c>
      <c r="J2272">
        <v>3.6</v>
      </c>
      <c r="K2272">
        <v>24</v>
      </c>
      <c r="L2272" t="s">
        <v>28</v>
      </c>
      <c r="M2272">
        <v>1</v>
      </c>
      <c r="N2272">
        <v>3.8</v>
      </c>
      <c r="O2272">
        <v>320</v>
      </c>
      <c r="P2272">
        <v>1152</v>
      </c>
      <c r="Q2272" t="s">
        <v>29</v>
      </c>
      <c r="R2272">
        <v>6</v>
      </c>
      <c r="S2272" t="s">
        <v>30</v>
      </c>
      <c r="T2272" t="s">
        <v>102</v>
      </c>
      <c r="U2272" t="str">
        <f>TRIM(CLEAN(tbl_Operations[[#This Row],[Location]]))</f>
        <v>Pune</v>
      </c>
      <c r="V2272" t="str">
        <f>TRIM(CLEAN(tbl_Operations[[#This Row],[Channel]]))</f>
        <v>Teams</v>
      </c>
      <c r="W2272" t="str">
        <f t="shared" si="175"/>
        <v>Access Request</v>
      </c>
      <c r="X2272" t="str">
        <f t="shared" si="176"/>
        <v>Hr</v>
      </c>
      <c r="Y2272" t="str">
        <f t="shared" si="177"/>
        <v>Within SLA</v>
      </c>
      <c r="Z2272" t="str">
        <f t="shared" si="178"/>
        <v>Normal</v>
      </c>
      <c r="AA2272" t="str" cm="1">
        <f t="array" ref="AA2272">_xlfn.IFS(
J2272&lt;=K2272*0.5,"Excellent",
J2272&lt;=K2272,"Good",
J2272&lt;=K2272*1.5,"At Risk",
TRUE,"Critical"
)</f>
        <v>Excellent</v>
      </c>
      <c r="AB2272" t="str">
        <f t="shared" si="179"/>
        <v>Reworked</v>
      </c>
    </row>
    <row r="2273" spans="1:28" x14ac:dyDescent="0.3">
      <c r="A2273" t="s">
        <v>2355</v>
      </c>
      <c r="B2273" s="1">
        <v>45772</v>
      </c>
      <c r="C2273" t="s">
        <v>21</v>
      </c>
      <c r="D2273" t="s">
        <v>34</v>
      </c>
      <c r="E2273" t="s">
        <v>92</v>
      </c>
      <c r="F2273" t="s">
        <v>49</v>
      </c>
      <c r="G2273" t="s">
        <v>62</v>
      </c>
      <c r="H2273" t="s">
        <v>26</v>
      </c>
      <c r="I2273" t="s">
        <v>27</v>
      </c>
      <c r="J2273">
        <v>12.5</v>
      </c>
      <c r="K2273">
        <v>48</v>
      </c>
      <c r="L2273" t="s">
        <v>28</v>
      </c>
      <c r="M2273">
        <v>0</v>
      </c>
      <c r="N2273">
        <v>4.7</v>
      </c>
      <c r="O2273">
        <v>400</v>
      </c>
      <c r="P2273">
        <v>5000</v>
      </c>
      <c r="Q2273" t="s">
        <v>89</v>
      </c>
      <c r="R2273">
        <v>4</v>
      </c>
      <c r="S2273" t="s">
        <v>30</v>
      </c>
      <c r="T2273" t="s">
        <v>45</v>
      </c>
      <c r="U2273" t="str">
        <f>TRIM(CLEAN(tbl_Operations[[#This Row],[Location]]))</f>
        <v>Mumbai</v>
      </c>
      <c r="V2273" t="str">
        <f>TRIM(CLEAN(tbl_Operations[[#This Row],[Channel]]))</f>
        <v>Teams</v>
      </c>
      <c r="W2273" t="str">
        <f t="shared" si="175"/>
        <v>Report Request</v>
      </c>
      <c r="X2273" t="str">
        <f t="shared" si="176"/>
        <v>Customer Support</v>
      </c>
      <c r="Y2273" t="str">
        <f t="shared" si="177"/>
        <v>Within SLA</v>
      </c>
      <c r="Z2273" t="str">
        <f t="shared" si="178"/>
        <v>Normal</v>
      </c>
      <c r="AA2273" t="str" cm="1">
        <f t="array" ref="AA2273">_xlfn.IFS(
J2273&lt;=K2273*0.5,"Excellent",
J2273&lt;=K2273,"Good",
J2273&lt;=K2273*1.5,"At Risk",
TRUE,"Critical"
)</f>
        <v>Excellent</v>
      </c>
      <c r="AB2273" t="str">
        <f t="shared" si="179"/>
        <v>No Rework</v>
      </c>
    </row>
    <row r="2274" spans="1:28" x14ac:dyDescent="0.3">
      <c r="A2274" t="s">
        <v>2356</v>
      </c>
      <c r="B2274" s="1">
        <v>45967</v>
      </c>
      <c r="C2274" t="s">
        <v>77</v>
      </c>
      <c r="D2274" t="s">
        <v>34</v>
      </c>
      <c r="E2274" t="s">
        <v>23</v>
      </c>
      <c r="F2274" t="s">
        <v>24</v>
      </c>
      <c r="G2274" t="s">
        <v>81</v>
      </c>
      <c r="H2274" t="s">
        <v>43</v>
      </c>
      <c r="I2274" t="s">
        <v>27</v>
      </c>
      <c r="J2274">
        <v>11.3</v>
      </c>
      <c r="K2274">
        <v>24</v>
      </c>
      <c r="L2274" t="s">
        <v>28</v>
      </c>
      <c r="M2274">
        <v>0</v>
      </c>
      <c r="N2274">
        <v>3.7</v>
      </c>
      <c r="O2274">
        <v>400</v>
      </c>
      <c r="P2274">
        <v>4520</v>
      </c>
      <c r="Q2274" t="s">
        <v>67</v>
      </c>
      <c r="R2274">
        <v>11</v>
      </c>
      <c r="S2274" t="s">
        <v>52</v>
      </c>
      <c r="T2274" t="s">
        <v>84</v>
      </c>
      <c r="U2274" t="str">
        <f>TRIM(CLEAN(tbl_Operations[[#This Row],[Location]]))</f>
        <v>Mumbai</v>
      </c>
      <c r="V2274" t="str">
        <f>TRIM(CLEAN(tbl_Operations[[#This Row],[Channel]]))</f>
        <v>Phone</v>
      </c>
      <c r="W2274" t="str">
        <f t="shared" si="175"/>
        <v>Invoice Query</v>
      </c>
      <c r="X2274" t="str">
        <f t="shared" si="176"/>
        <v>Finance</v>
      </c>
      <c r="Y2274" t="str">
        <f t="shared" si="177"/>
        <v>Within SLA</v>
      </c>
      <c r="Z2274" t="str">
        <f t="shared" si="178"/>
        <v>Normal</v>
      </c>
      <c r="AA2274" t="str" cm="1">
        <f t="array" ref="AA2274">_xlfn.IFS(
J2274&lt;=K2274*0.5,"Excellent",
J2274&lt;=K2274,"Good",
J2274&lt;=K2274*1.5,"At Risk",
TRUE,"Critical"
)</f>
        <v>Excellent</v>
      </c>
      <c r="AB2274" t="str">
        <f t="shared" si="179"/>
        <v>No Rework</v>
      </c>
    </row>
    <row r="2275" spans="1:28" x14ac:dyDescent="0.3">
      <c r="A2275" t="s">
        <v>2357</v>
      </c>
      <c r="B2275" s="1">
        <v>45707</v>
      </c>
      <c r="C2275" t="s">
        <v>95</v>
      </c>
      <c r="D2275" t="s">
        <v>41</v>
      </c>
      <c r="E2275" t="s">
        <v>74</v>
      </c>
      <c r="F2275" t="s">
        <v>49</v>
      </c>
      <c r="G2275" t="s">
        <v>62</v>
      </c>
      <c r="H2275" t="s">
        <v>26</v>
      </c>
      <c r="I2275" t="s">
        <v>27</v>
      </c>
      <c r="J2275">
        <v>14.9</v>
      </c>
      <c r="K2275">
        <v>48</v>
      </c>
      <c r="L2275" t="s">
        <v>28</v>
      </c>
      <c r="M2275">
        <v>1</v>
      </c>
      <c r="N2275">
        <v>4.4000000000000004</v>
      </c>
      <c r="O2275">
        <v>350</v>
      </c>
      <c r="P2275">
        <v>5215</v>
      </c>
      <c r="Q2275" t="s">
        <v>57</v>
      </c>
      <c r="R2275">
        <v>2</v>
      </c>
      <c r="S2275" t="s">
        <v>58</v>
      </c>
      <c r="T2275" t="s">
        <v>86</v>
      </c>
      <c r="U2275" t="str">
        <f>TRIM(CLEAN(tbl_Operations[[#This Row],[Location]]))</f>
        <v>Bengaluru</v>
      </c>
      <c r="V2275" t="str">
        <f>TRIM(CLEAN(tbl_Operations[[#This Row],[Channel]]))</f>
        <v>Teams</v>
      </c>
      <c r="W2275" t="str">
        <f t="shared" si="175"/>
        <v>System Issue</v>
      </c>
      <c r="X2275" t="str">
        <f t="shared" si="176"/>
        <v>Sales</v>
      </c>
      <c r="Y2275" t="str">
        <f t="shared" si="177"/>
        <v>Within SLA</v>
      </c>
      <c r="Z2275" t="str">
        <f t="shared" si="178"/>
        <v>Normal</v>
      </c>
      <c r="AA2275" t="str" cm="1">
        <f t="array" ref="AA2275">_xlfn.IFS(
J2275&lt;=K2275*0.5,"Excellent",
J2275&lt;=K2275,"Good",
J2275&lt;=K2275*1.5,"At Risk",
TRUE,"Critical"
)</f>
        <v>Excellent</v>
      </c>
      <c r="AB2275" t="str">
        <f t="shared" si="179"/>
        <v>Reworked</v>
      </c>
    </row>
    <row r="2276" spans="1:28" x14ac:dyDescent="0.3">
      <c r="A2276" t="s">
        <v>2358</v>
      </c>
      <c r="B2276" s="1">
        <v>45978</v>
      </c>
      <c r="C2276" t="s">
        <v>95</v>
      </c>
      <c r="D2276" t="s">
        <v>55</v>
      </c>
      <c r="E2276" t="s">
        <v>23</v>
      </c>
      <c r="F2276" t="s">
        <v>49</v>
      </c>
      <c r="G2276" t="s">
        <v>42</v>
      </c>
      <c r="H2276" t="s">
        <v>43</v>
      </c>
      <c r="I2276" t="s">
        <v>101</v>
      </c>
      <c r="J2276">
        <v>8.4</v>
      </c>
      <c r="K2276">
        <v>48</v>
      </c>
      <c r="L2276" t="s">
        <v>28</v>
      </c>
      <c r="M2276">
        <v>0</v>
      </c>
      <c r="N2276">
        <v>5</v>
      </c>
      <c r="O2276">
        <v>350</v>
      </c>
      <c r="P2276">
        <v>2940</v>
      </c>
      <c r="Q2276" t="s">
        <v>67</v>
      </c>
      <c r="R2276">
        <v>11</v>
      </c>
      <c r="S2276" t="s">
        <v>52</v>
      </c>
      <c r="T2276" t="s">
        <v>31</v>
      </c>
      <c r="U2276" t="str">
        <f>TRIM(CLEAN(tbl_Operations[[#This Row],[Location]]))</f>
        <v>Hyderabad</v>
      </c>
      <c r="V2276" t="str">
        <f>TRIM(CLEAN(tbl_Operations[[#This Row],[Channel]]))</f>
        <v>Portal</v>
      </c>
      <c r="W2276" t="str">
        <f t="shared" si="175"/>
        <v>Invoice Query</v>
      </c>
      <c r="X2276" t="str">
        <f t="shared" si="176"/>
        <v>Sales</v>
      </c>
      <c r="Y2276" t="str">
        <f t="shared" si="177"/>
        <v>Within SLA</v>
      </c>
      <c r="Z2276" t="str">
        <f t="shared" si="178"/>
        <v>Normal</v>
      </c>
      <c r="AA2276" t="str" cm="1">
        <f t="array" ref="AA2276">_xlfn.IFS(
J2276&lt;=K2276*0.5,"Excellent",
J2276&lt;=K2276,"Good",
J2276&lt;=K2276*1.5,"At Risk",
TRUE,"Critical"
)</f>
        <v>Excellent</v>
      </c>
      <c r="AB2276" t="str">
        <f t="shared" si="179"/>
        <v>No Rework</v>
      </c>
    </row>
    <row r="2277" spans="1:28" x14ac:dyDescent="0.3">
      <c r="A2277" t="s">
        <v>2359</v>
      </c>
      <c r="B2277" s="1">
        <v>45828</v>
      </c>
      <c r="C2277" t="s">
        <v>21</v>
      </c>
      <c r="D2277" t="s">
        <v>47</v>
      </c>
      <c r="E2277" t="s">
        <v>56</v>
      </c>
      <c r="F2277" t="s">
        <v>24</v>
      </c>
      <c r="G2277" t="s">
        <v>25</v>
      </c>
      <c r="H2277" t="s">
        <v>75</v>
      </c>
      <c r="I2277" t="s">
        <v>27</v>
      </c>
      <c r="J2277">
        <v>21.4</v>
      </c>
      <c r="K2277">
        <v>24</v>
      </c>
      <c r="L2277" t="s">
        <v>28</v>
      </c>
      <c r="M2277">
        <v>0</v>
      </c>
      <c r="N2277">
        <v>4.4000000000000004</v>
      </c>
      <c r="O2277">
        <v>280</v>
      </c>
      <c r="P2277">
        <v>5992</v>
      </c>
      <c r="Q2277" t="s">
        <v>29</v>
      </c>
      <c r="R2277">
        <v>6</v>
      </c>
      <c r="S2277" t="s">
        <v>30</v>
      </c>
      <c r="T2277" t="s">
        <v>45</v>
      </c>
      <c r="U2277" t="str">
        <f>TRIM(CLEAN(tbl_Operations[[#This Row],[Location]]))</f>
        <v>Gurugram</v>
      </c>
      <c r="V2277" t="str">
        <f>TRIM(CLEAN(tbl_Operations[[#This Row],[Channel]]))</f>
        <v>Email</v>
      </c>
      <c r="W2277" t="str">
        <f t="shared" si="175"/>
        <v>Vendor Query</v>
      </c>
      <c r="X2277" t="str">
        <f t="shared" si="176"/>
        <v>Customer Support</v>
      </c>
      <c r="Y2277" t="str">
        <f t="shared" si="177"/>
        <v>Within SLA</v>
      </c>
      <c r="Z2277" t="str">
        <f t="shared" si="178"/>
        <v>Normal</v>
      </c>
      <c r="AA2277" t="str" cm="1">
        <f t="array" ref="AA2277">_xlfn.IFS(
J2277&lt;=K2277*0.5,"Excellent",
J2277&lt;=K2277,"Good",
J2277&lt;=K2277*1.5,"At Risk",
TRUE,"Critical"
)</f>
        <v>Good</v>
      </c>
      <c r="AB2277" t="str">
        <f t="shared" si="179"/>
        <v>No Rework</v>
      </c>
    </row>
    <row r="2278" spans="1:28" x14ac:dyDescent="0.3">
      <c r="A2278" t="s">
        <v>2360</v>
      </c>
      <c r="B2278" s="1">
        <v>45681</v>
      </c>
      <c r="C2278" t="s">
        <v>54</v>
      </c>
      <c r="D2278" t="s">
        <v>34</v>
      </c>
      <c r="E2278" t="s">
        <v>35</v>
      </c>
      <c r="F2278" t="s">
        <v>49</v>
      </c>
      <c r="G2278" t="s">
        <v>81</v>
      </c>
      <c r="H2278" t="s">
        <v>66</v>
      </c>
      <c r="I2278" t="s">
        <v>27</v>
      </c>
      <c r="J2278">
        <v>12.3</v>
      </c>
      <c r="K2278">
        <v>48</v>
      </c>
      <c r="L2278" t="s">
        <v>28</v>
      </c>
      <c r="M2278">
        <v>0</v>
      </c>
      <c r="N2278">
        <v>4</v>
      </c>
      <c r="O2278">
        <v>280</v>
      </c>
      <c r="P2278">
        <v>3444</v>
      </c>
      <c r="Q2278" t="s">
        <v>64</v>
      </c>
      <c r="R2278">
        <v>1</v>
      </c>
      <c r="S2278" t="s">
        <v>58</v>
      </c>
      <c r="T2278" t="s">
        <v>45</v>
      </c>
      <c r="U2278" t="str">
        <f>TRIM(CLEAN(tbl_Operations[[#This Row],[Location]]))</f>
        <v>Mumbai</v>
      </c>
      <c r="V2278" t="str">
        <f>TRIM(CLEAN(tbl_Operations[[#This Row],[Channel]]))</f>
        <v>Phone</v>
      </c>
      <c r="W2278" t="str">
        <f t="shared" si="175"/>
        <v>Employee Query</v>
      </c>
      <c r="X2278" t="str">
        <f t="shared" si="176"/>
        <v>Hr</v>
      </c>
      <c r="Y2278" t="str">
        <f t="shared" si="177"/>
        <v>Within SLA</v>
      </c>
      <c r="Z2278" t="str">
        <f t="shared" si="178"/>
        <v>Normal</v>
      </c>
      <c r="AA2278" t="str" cm="1">
        <f t="array" ref="AA2278">_xlfn.IFS(
J2278&lt;=K2278*0.5,"Excellent",
J2278&lt;=K2278,"Good",
J2278&lt;=K2278*1.5,"At Risk",
TRUE,"Critical"
)</f>
        <v>Excellent</v>
      </c>
      <c r="AB2278" t="str">
        <f t="shared" si="179"/>
        <v>No Rework</v>
      </c>
    </row>
    <row r="2279" spans="1:28" x14ac:dyDescent="0.3">
      <c r="A2279" t="s">
        <v>2361</v>
      </c>
      <c r="B2279" s="1">
        <v>45662</v>
      </c>
      <c r="C2279" t="s">
        <v>54</v>
      </c>
      <c r="D2279" t="s">
        <v>60</v>
      </c>
      <c r="E2279" t="s">
        <v>23</v>
      </c>
      <c r="F2279" t="s">
        <v>49</v>
      </c>
      <c r="G2279" t="s">
        <v>25</v>
      </c>
      <c r="H2279" t="s">
        <v>50</v>
      </c>
      <c r="I2279" t="s">
        <v>27</v>
      </c>
      <c r="J2279">
        <v>19.5</v>
      </c>
      <c r="K2279">
        <v>48</v>
      </c>
      <c r="L2279" t="s">
        <v>28</v>
      </c>
      <c r="M2279">
        <v>0</v>
      </c>
      <c r="N2279">
        <v>4.0999999999999996</v>
      </c>
      <c r="O2279">
        <v>350</v>
      </c>
      <c r="P2279">
        <v>6825</v>
      </c>
      <c r="Q2279" t="s">
        <v>64</v>
      </c>
      <c r="R2279">
        <v>1</v>
      </c>
      <c r="S2279" t="s">
        <v>58</v>
      </c>
      <c r="T2279" t="s">
        <v>102</v>
      </c>
      <c r="U2279" t="str">
        <f>TRIM(CLEAN(tbl_Operations[[#This Row],[Location]]))</f>
        <v>Pune</v>
      </c>
      <c r="V2279" t="str">
        <f>TRIM(CLEAN(tbl_Operations[[#This Row],[Channel]]))</f>
        <v>Email</v>
      </c>
      <c r="W2279" t="str">
        <f t="shared" si="175"/>
        <v>Invoice Query</v>
      </c>
      <c r="X2279" t="str">
        <f t="shared" si="176"/>
        <v>Hr</v>
      </c>
      <c r="Y2279" t="str">
        <f t="shared" si="177"/>
        <v>Within SLA</v>
      </c>
      <c r="Z2279" t="str">
        <f t="shared" si="178"/>
        <v>Normal</v>
      </c>
      <c r="AA2279" t="str" cm="1">
        <f t="array" ref="AA2279">_xlfn.IFS(
J2279&lt;=K2279*0.5,"Excellent",
J2279&lt;=K2279,"Good",
J2279&lt;=K2279*1.5,"At Risk",
TRUE,"Critical"
)</f>
        <v>Excellent</v>
      </c>
      <c r="AB2279" t="str">
        <f t="shared" si="179"/>
        <v>No Rework</v>
      </c>
    </row>
    <row r="2280" spans="1:28" x14ac:dyDescent="0.3">
      <c r="A2280" t="s">
        <v>2362</v>
      </c>
      <c r="B2280" s="1">
        <v>45916</v>
      </c>
      <c r="C2280" t="s">
        <v>21</v>
      </c>
      <c r="D2280" t="s">
        <v>73</v>
      </c>
      <c r="E2280" t="s">
        <v>78</v>
      </c>
      <c r="F2280" t="s">
        <v>49</v>
      </c>
      <c r="G2280" t="s">
        <v>62</v>
      </c>
      <c r="H2280" t="s">
        <v>43</v>
      </c>
      <c r="I2280" t="s">
        <v>27</v>
      </c>
      <c r="J2280">
        <v>26.7</v>
      </c>
      <c r="K2280">
        <v>48</v>
      </c>
      <c r="L2280" t="s">
        <v>28</v>
      </c>
      <c r="M2280">
        <v>1</v>
      </c>
      <c r="N2280">
        <v>3.7</v>
      </c>
      <c r="O2280">
        <v>450</v>
      </c>
      <c r="P2280">
        <v>12015</v>
      </c>
      <c r="Q2280" t="s">
        <v>83</v>
      </c>
      <c r="R2280">
        <v>9</v>
      </c>
      <c r="S2280" t="s">
        <v>37</v>
      </c>
      <c r="T2280" t="s">
        <v>38</v>
      </c>
      <c r="U2280" t="str">
        <f>TRIM(CLEAN(tbl_Operations[[#This Row],[Location]]))</f>
        <v>Chennai</v>
      </c>
      <c r="V2280" t="str">
        <f>TRIM(CLEAN(tbl_Operations[[#This Row],[Channel]]))</f>
        <v>Teams</v>
      </c>
      <c r="W2280" t="str">
        <f t="shared" si="175"/>
        <v>Access Request</v>
      </c>
      <c r="X2280" t="str">
        <f t="shared" si="176"/>
        <v>Customer Support</v>
      </c>
      <c r="Y2280" t="str">
        <f t="shared" si="177"/>
        <v>Within SLA</v>
      </c>
      <c r="Z2280" t="str">
        <f t="shared" si="178"/>
        <v>Normal</v>
      </c>
      <c r="AA2280" t="str" cm="1">
        <f t="array" ref="AA2280">_xlfn.IFS(
J2280&lt;=K2280*0.5,"Excellent",
J2280&lt;=K2280,"Good",
J2280&lt;=K2280*1.5,"At Risk",
TRUE,"Critical"
)</f>
        <v>Good</v>
      </c>
      <c r="AB2280" t="str">
        <f t="shared" si="179"/>
        <v>Reworked</v>
      </c>
    </row>
    <row r="2281" spans="1:28" x14ac:dyDescent="0.3">
      <c r="A2281" t="s">
        <v>2363</v>
      </c>
      <c r="B2281" s="1">
        <v>45816</v>
      </c>
      <c r="C2281" t="s">
        <v>77</v>
      </c>
      <c r="D2281" t="s">
        <v>5094</v>
      </c>
      <c r="E2281" t="s">
        <v>70</v>
      </c>
      <c r="F2281" t="s">
        <v>49</v>
      </c>
      <c r="G2281" t="s">
        <v>25</v>
      </c>
      <c r="H2281" t="s">
        <v>50</v>
      </c>
      <c r="I2281" t="s">
        <v>88</v>
      </c>
      <c r="J2281">
        <v>17</v>
      </c>
      <c r="K2281">
        <v>48</v>
      </c>
      <c r="L2281" t="s">
        <v>28</v>
      </c>
      <c r="M2281">
        <v>2</v>
      </c>
      <c r="N2281">
        <v>4.2</v>
      </c>
      <c r="O2281">
        <v>350</v>
      </c>
      <c r="P2281">
        <v>5950</v>
      </c>
      <c r="Q2281" t="s">
        <v>29</v>
      </c>
      <c r="R2281">
        <v>6</v>
      </c>
      <c r="S2281" t="s">
        <v>30</v>
      </c>
      <c r="T2281" t="s">
        <v>102</v>
      </c>
      <c r="U2281" t="str">
        <f>TRIM(CLEAN(tbl_Operations[[#This Row],[Location]]))</f>
        <v>Unknown</v>
      </c>
      <c r="V2281" t="str">
        <f>TRIM(CLEAN(tbl_Operations[[#This Row],[Channel]]))</f>
        <v>Email</v>
      </c>
      <c r="W2281" t="str">
        <f t="shared" si="175"/>
        <v>Data Correction</v>
      </c>
      <c r="X2281" t="str">
        <f t="shared" si="176"/>
        <v>Finance</v>
      </c>
      <c r="Y2281" t="str">
        <f t="shared" si="177"/>
        <v>Within SLA</v>
      </c>
      <c r="Z2281" t="str">
        <f t="shared" si="178"/>
        <v>Normal</v>
      </c>
      <c r="AA2281" t="str" cm="1">
        <f t="array" ref="AA2281">_xlfn.IFS(
J2281&lt;=K2281*0.5,"Excellent",
J2281&lt;=K2281,"Good",
J2281&lt;=K2281*1.5,"At Risk",
TRUE,"Critical"
)</f>
        <v>Excellent</v>
      </c>
      <c r="AB2281" t="str">
        <f t="shared" si="179"/>
        <v>Reworked</v>
      </c>
    </row>
    <row r="2282" spans="1:28" x14ac:dyDescent="0.3">
      <c r="A2282" t="s">
        <v>2364</v>
      </c>
      <c r="B2282" s="1">
        <v>45826</v>
      </c>
      <c r="C2282" t="s">
        <v>54</v>
      </c>
      <c r="D2282" t="s">
        <v>34</v>
      </c>
      <c r="E2282" t="s">
        <v>92</v>
      </c>
      <c r="F2282" t="s">
        <v>24</v>
      </c>
      <c r="G2282" t="s">
        <v>42</v>
      </c>
      <c r="H2282" t="s">
        <v>5095</v>
      </c>
      <c r="I2282" t="s">
        <v>27</v>
      </c>
      <c r="J2282">
        <v>23</v>
      </c>
      <c r="K2282">
        <v>24</v>
      </c>
      <c r="L2282" t="s">
        <v>28</v>
      </c>
      <c r="M2282">
        <v>1</v>
      </c>
      <c r="N2282">
        <v>4.3</v>
      </c>
      <c r="O2282">
        <v>320</v>
      </c>
      <c r="P2282">
        <v>7360</v>
      </c>
      <c r="Q2282" t="s">
        <v>29</v>
      </c>
      <c r="R2282">
        <v>6</v>
      </c>
      <c r="S2282" t="s">
        <v>30</v>
      </c>
      <c r="T2282" t="s">
        <v>86</v>
      </c>
      <c r="U2282" t="str">
        <f>TRIM(CLEAN(tbl_Operations[[#This Row],[Location]]))</f>
        <v>Mumbai</v>
      </c>
      <c r="V2282" t="str">
        <f>TRIM(CLEAN(tbl_Operations[[#This Row],[Channel]]))</f>
        <v>Portal</v>
      </c>
      <c r="W2282" t="str">
        <f t="shared" si="175"/>
        <v>Report Request</v>
      </c>
      <c r="X2282" t="str">
        <f t="shared" si="176"/>
        <v>Hr</v>
      </c>
      <c r="Y2282" t="str">
        <f t="shared" si="177"/>
        <v>Within SLA</v>
      </c>
      <c r="Z2282" t="str">
        <f t="shared" si="178"/>
        <v>Normal</v>
      </c>
      <c r="AA2282" t="str" cm="1">
        <f t="array" ref="AA2282">_xlfn.IFS(
J2282&lt;=K2282*0.5,"Excellent",
J2282&lt;=K2282,"Good",
J2282&lt;=K2282*1.5,"At Risk",
TRUE,"Critical"
)</f>
        <v>Good</v>
      </c>
      <c r="AB2282" t="str">
        <f t="shared" si="179"/>
        <v>Reworked</v>
      </c>
    </row>
    <row r="2283" spans="1:28" x14ac:dyDescent="0.3">
      <c r="A2283" t="s">
        <v>2365</v>
      </c>
      <c r="B2283" s="1">
        <v>45697</v>
      </c>
      <c r="C2283" t="s">
        <v>77</v>
      </c>
      <c r="D2283" t="s">
        <v>47</v>
      </c>
      <c r="E2283" t="s">
        <v>56</v>
      </c>
      <c r="F2283" t="s">
        <v>49</v>
      </c>
      <c r="G2283" t="s">
        <v>42</v>
      </c>
      <c r="H2283" t="s">
        <v>50</v>
      </c>
      <c r="I2283" t="s">
        <v>27</v>
      </c>
      <c r="J2283">
        <v>23.6</v>
      </c>
      <c r="K2283">
        <v>48</v>
      </c>
      <c r="L2283" t="s">
        <v>28</v>
      </c>
      <c r="M2283">
        <v>0</v>
      </c>
      <c r="N2283">
        <v>3.3</v>
      </c>
      <c r="O2283">
        <v>320</v>
      </c>
      <c r="P2283">
        <v>7552</v>
      </c>
      <c r="Q2283" t="s">
        <v>57</v>
      </c>
      <c r="R2283">
        <v>2</v>
      </c>
      <c r="S2283" t="s">
        <v>58</v>
      </c>
      <c r="T2283" t="s">
        <v>102</v>
      </c>
      <c r="U2283" t="str">
        <f>TRIM(CLEAN(tbl_Operations[[#This Row],[Location]]))</f>
        <v>Gurugram</v>
      </c>
      <c r="V2283" t="str">
        <f>TRIM(CLEAN(tbl_Operations[[#This Row],[Channel]]))</f>
        <v>Portal</v>
      </c>
      <c r="W2283" t="str">
        <f t="shared" si="175"/>
        <v>Vendor Query</v>
      </c>
      <c r="X2283" t="str">
        <f t="shared" si="176"/>
        <v>Finance</v>
      </c>
      <c r="Y2283" t="str">
        <f t="shared" si="177"/>
        <v>Within SLA</v>
      </c>
      <c r="Z2283" t="str">
        <f t="shared" si="178"/>
        <v>Normal</v>
      </c>
      <c r="AA2283" t="str" cm="1">
        <f t="array" ref="AA2283">_xlfn.IFS(
J2283&lt;=K2283*0.5,"Excellent",
J2283&lt;=K2283,"Good",
J2283&lt;=K2283*1.5,"At Risk",
TRUE,"Critical"
)</f>
        <v>Excellent</v>
      </c>
      <c r="AB2283" t="str">
        <f t="shared" si="179"/>
        <v>No Rework</v>
      </c>
    </row>
    <row r="2284" spans="1:28" x14ac:dyDescent="0.3">
      <c r="A2284" t="s">
        <v>2366</v>
      </c>
      <c r="B2284" s="1">
        <v>45796</v>
      </c>
      <c r="C2284" t="s">
        <v>77</v>
      </c>
      <c r="D2284" t="s">
        <v>22</v>
      </c>
      <c r="E2284" t="s">
        <v>35</v>
      </c>
      <c r="F2284" t="s">
        <v>24</v>
      </c>
      <c r="G2284" t="s">
        <v>42</v>
      </c>
      <c r="H2284" t="s">
        <v>26</v>
      </c>
      <c r="I2284" t="s">
        <v>27</v>
      </c>
      <c r="J2284">
        <v>5.8</v>
      </c>
      <c r="K2284">
        <v>24</v>
      </c>
      <c r="L2284" t="s">
        <v>28</v>
      </c>
      <c r="M2284">
        <v>1</v>
      </c>
      <c r="N2284">
        <v>4.3</v>
      </c>
      <c r="O2284">
        <v>320</v>
      </c>
      <c r="P2284">
        <v>1856</v>
      </c>
      <c r="Q2284" t="s">
        <v>44</v>
      </c>
      <c r="R2284">
        <v>5</v>
      </c>
      <c r="S2284" t="s">
        <v>30</v>
      </c>
      <c r="T2284" t="s">
        <v>31</v>
      </c>
      <c r="U2284" t="str">
        <f>TRIM(CLEAN(tbl_Operations[[#This Row],[Location]]))</f>
        <v>Noida</v>
      </c>
      <c r="V2284" t="str">
        <f>TRIM(CLEAN(tbl_Operations[[#This Row],[Channel]]))</f>
        <v>Portal</v>
      </c>
      <c r="W2284" t="str">
        <f t="shared" si="175"/>
        <v>Employee Query</v>
      </c>
      <c r="X2284" t="str">
        <f t="shared" si="176"/>
        <v>Finance</v>
      </c>
      <c r="Y2284" t="str">
        <f t="shared" si="177"/>
        <v>Within SLA</v>
      </c>
      <c r="Z2284" t="str">
        <f t="shared" si="178"/>
        <v>Normal</v>
      </c>
      <c r="AA2284" t="str" cm="1">
        <f t="array" ref="AA2284">_xlfn.IFS(
J2284&lt;=K2284*0.5,"Excellent",
J2284&lt;=K2284,"Good",
J2284&lt;=K2284*1.5,"At Risk",
TRUE,"Critical"
)</f>
        <v>Excellent</v>
      </c>
      <c r="AB2284" t="str">
        <f t="shared" si="179"/>
        <v>Reworked</v>
      </c>
    </row>
    <row r="2285" spans="1:28" x14ac:dyDescent="0.3">
      <c r="A2285" t="s">
        <v>2367</v>
      </c>
      <c r="B2285" s="1">
        <v>45752</v>
      </c>
      <c r="C2285" t="s">
        <v>40</v>
      </c>
      <c r="D2285" t="s">
        <v>47</v>
      </c>
      <c r="E2285" t="s">
        <v>35</v>
      </c>
      <c r="F2285" t="s">
        <v>24</v>
      </c>
      <c r="G2285" t="s">
        <v>42</v>
      </c>
      <c r="H2285" t="s">
        <v>75</v>
      </c>
      <c r="I2285" t="s">
        <v>101</v>
      </c>
      <c r="J2285">
        <v>20.5</v>
      </c>
      <c r="K2285">
        <v>24</v>
      </c>
      <c r="L2285" t="s">
        <v>28</v>
      </c>
      <c r="M2285">
        <v>0</v>
      </c>
      <c r="N2285">
        <v>4.0999999999999996</v>
      </c>
      <c r="O2285">
        <v>320</v>
      </c>
      <c r="P2285">
        <v>6560</v>
      </c>
      <c r="Q2285" t="s">
        <v>89</v>
      </c>
      <c r="R2285">
        <v>4</v>
      </c>
      <c r="S2285" t="s">
        <v>30</v>
      </c>
      <c r="T2285" t="s">
        <v>68</v>
      </c>
      <c r="U2285" t="str">
        <f>TRIM(CLEAN(tbl_Operations[[#This Row],[Location]]))</f>
        <v>Gurugram</v>
      </c>
      <c r="V2285" t="str">
        <f>TRIM(CLEAN(tbl_Operations[[#This Row],[Channel]]))</f>
        <v>Portal</v>
      </c>
      <c r="W2285" t="str">
        <f t="shared" si="175"/>
        <v>Employee Query</v>
      </c>
      <c r="X2285" t="str">
        <f t="shared" si="176"/>
        <v>Procurement</v>
      </c>
      <c r="Y2285" t="str">
        <f t="shared" si="177"/>
        <v>Within SLA</v>
      </c>
      <c r="Z2285" t="str">
        <f t="shared" si="178"/>
        <v>Normal</v>
      </c>
      <c r="AA2285" t="str" cm="1">
        <f t="array" ref="AA2285">_xlfn.IFS(
J2285&lt;=K2285*0.5,"Excellent",
J2285&lt;=K2285,"Good",
J2285&lt;=K2285*1.5,"At Risk",
TRUE,"Critical"
)</f>
        <v>Good</v>
      </c>
      <c r="AB2285" t="str">
        <f t="shared" si="179"/>
        <v>No Rework</v>
      </c>
    </row>
    <row r="2286" spans="1:28" x14ac:dyDescent="0.3">
      <c r="A2286" t="s">
        <v>2368</v>
      </c>
      <c r="B2286" s="1">
        <v>46018</v>
      </c>
      <c r="C2286" t="s">
        <v>95</v>
      </c>
      <c r="D2286" t="s">
        <v>34</v>
      </c>
      <c r="E2286" t="s">
        <v>35</v>
      </c>
      <c r="F2286" t="s">
        <v>49</v>
      </c>
      <c r="G2286" t="s">
        <v>42</v>
      </c>
      <c r="H2286" t="s">
        <v>50</v>
      </c>
      <c r="I2286" t="s">
        <v>27</v>
      </c>
      <c r="J2286">
        <v>8.1</v>
      </c>
      <c r="K2286">
        <v>48</v>
      </c>
      <c r="L2286" t="s">
        <v>28</v>
      </c>
      <c r="M2286">
        <v>0</v>
      </c>
      <c r="N2286">
        <v>4.3</v>
      </c>
      <c r="O2286">
        <v>350</v>
      </c>
      <c r="P2286">
        <v>2835</v>
      </c>
      <c r="Q2286" t="s">
        <v>71</v>
      </c>
      <c r="R2286">
        <v>12</v>
      </c>
      <c r="S2286" t="s">
        <v>52</v>
      </c>
      <c r="T2286" t="s">
        <v>68</v>
      </c>
      <c r="U2286" t="str">
        <f>TRIM(CLEAN(tbl_Operations[[#This Row],[Location]]))</f>
        <v>Mumbai</v>
      </c>
      <c r="V2286" t="str">
        <f>TRIM(CLEAN(tbl_Operations[[#This Row],[Channel]]))</f>
        <v>Portal</v>
      </c>
      <c r="W2286" t="str">
        <f t="shared" si="175"/>
        <v>Employee Query</v>
      </c>
      <c r="X2286" t="str">
        <f t="shared" si="176"/>
        <v>Sales</v>
      </c>
      <c r="Y2286" t="str">
        <f t="shared" si="177"/>
        <v>Within SLA</v>
      </c>
      <c r="Z2286" t="str">
        <f t="shared" si="178"/>
        <v>Normal</v>
      </c>
      <c r="AA2286" t="str" cm="1">
        <f t="array" ref="AA2286">_xlfn.IFS(
J2286&lt;=K2286*0.5,"Excellent",
J2286&lt;=K2286,"Good",
J2286&lt;=K2286*1.5,"At Risk",
TRUE,"Critical"
)</f>
        <v>Excellent</v>
      </c>
      <c r="AB2286" t="str">
        <f t="shared" si="179"/>
        <v>No Rework</v>
      </c>
    </row>
    <row r="2287" spans="1:28" x14ac:dyDescent="0.3">
      <c r="A2287" t="s">
        <v>2369</v>
      </c>
      <c r="B2287" s="1">
        <v>45682</v>
      </c>
      <c r="C2287" t="s">
        <v>33</v>
      </c>
      <c r="D2287" t="s">
        <v>22</v>
      </c>
      <c r="E2287" t="s">
        <v>23</v>
      </c>
      <c r="F2287" t="s">
        <v>49</v>
      </c>
      <c r="G2287" t="s">
        <v>25</v>
      </c>
      <c r="H2287" t="s">
        <v>66</v>
      </c>
      <c r="I2287" t="s">
        <v>27</v>
      </c>
      <c r="J2287">
        <v>5.5</v>
      </c>
      <c r="K2287">
        <v>48</v>
      </c>
      <c r="L2287" t="s">
        <v>28</v>
      </c>
      <c r="M2287">
        <v>0</v>
      </c>
      <c r="N2287">
        <v>5</v>
      </c>
      <c r="O2287">
        <v>450</v>
      </c>
      <c r="P2287">
        <v>2475</v>
      </c>
      <c r="Q2287" t="s">
        <v>64</v>
      </c>
      <c r="R2287">
        <v>1</v>
      </c>
      <c r="S2287" t="s">
        <v>58</v>
      </c>
      <c r="T2287" t="s">
        <v>68</v>
      </c>
      <c r="U2287" t="str">
        <f>TRIM(CLEAN(tbl_Operations[[#This Row],[Location]]))</f>
        <v>Noida</v>
      </c>
      <c r="V2287" t="str">
        <f>TRIM(CLEAN(tbl_Operations[[#This Row],[Channel]]))</f>
        <v>Email</v>
      </c>
      <c r="W2287" t="str">
        <f t="shared" si="175"/>
        <v>Invoice Query</v>
      </c>
      <c r="X2287" t="str">
        <f t="shared" si="176"/>
        <v>It</v>
      </c>
      <c r="Y2287" t="str">
        <f t="shared" si="177"/>
        <v>Within SLA</v>
      </c>
      <c r="Z2287" t="str">
        <f t="shared" si="178"/>
        <v>Normal</v>
      </c>
      <c r="AA2287" t="str" cm="1">
        <f t="array" ref="AA2287">_xlfn.IFS(
J2287&lt;=K2287*0.5,"Excellent",
J2287&lt;=K2287,"Good",
J2287&lt;=K2287*1.5,"At Risk",
TRUE,"Critical"
)</f>
        <v>Excellent</v>
      </c>
      <c r="AB2287" t="str">
        <f t="shared" si="179"/>
        <v>No Rework</v>
      </c>
    </row>
    <row r="2288" spans="1:28" x14ac:dyDescent="0.3">
      <c r="A2288" t="s">
        <v>2370</v>
      </c>
      <c r="B2288" s="1">
        <v>45960</v>
      </c>
      <c r="C2288" t="s">
        <v>54</v>
      </c>
      <c r="D2288" t="s">
        <v>73</v>
      </c>
      <c r="E2288" t="s">
        <v>35</v>
      </c>
      <c r="F2288" t="s">
        <v>24</v>
      </c>
      <c r="G2288" t="s">
        <v>42</v>
      </c>
      <c r="H2288" t="s">
        <v>26</v>
      </c>
      <c r="I2288" t="s">
        <v>27</v>
      </c>
      <c r="J2288">
        <v>4.2</v>
      </c>
      <c r="K2288">
        <v>24</v>
      </c>
      <c r="L2288" t="s">
        <v>28</v>
      </c>
      <c r="M2288">
        <v>0</v>
      </c>
      <c r="N2288">
        <v>5</v>
      </c>
      <c r="O2288">
        <v>450</v>
      </c>
      <c r="P2288">
        <v>1890</v>
      </c>
      <c r="Q2288" t="s">
        <v>51</v>
      </c>
      <c r="R2288">
        <v>10</v>
      </c>
      <c r="S2288" t="s">
        <v>52</v>
      </c>
      <c r="T2288" t="s">
        <v>84</v>
      </c>
      <c r="U2288" t="str">
        <f>TRIM(CLEAN(tbl_Operations[[#This Row],[Location]]))</f>
        <v>Chennai</v>
      </c>
      <c r="V2288" t="str">
        <f>TRIM(CLEAN(tbl_Operations[[#This Row],[Channel]]))</f>
        <v>Portal</v>
      </c>
      <c r="W2288" t="str">
        <f t="shared" si="175"/>
        <v>Employee Query</v>
      </c>
      <c r="X2288" t="str">
        <f t="shared" si="176"/>
        <v>Hr</v>
      </c>
      <c r="Y2288" t="str">
        <f t="shared" si="177"/>
        <v>Within SLA</v>
      </c>
      <c r="Z2288" t="str">
        <f t="shared" si="178"/>
        <v>Normal</v>
      </c>
      <c r="AA2288" t="str" cm="1">
        <f t="array" ref="AA2288">_xlfn.IFS(
J2288&lt;=K2288*0.5,"Excellent",
J2288&lt;=K2288,"Good",
J2288&lt;=K2288*1.5,"At Risk",
TRUE,"Critical"
)</f>
        <v>Excellent</v>
      </c>
      <c r="AB2288" t="str">
        <f t="shared" si="179"/>
        <v>No Rework</v>
      </c>
    </row>
    <row r="2289" spans="1:28" x14ac:dyDescent="0.3">
      <c r="A2289" t="s">
        <v>2371</v>
      </c>
      <c r="B2289" s="1">
        <v>45864</v>
      </c>
      <c r="C2289" t="s">
        <v>40</v>
      </c>
      <c r="D2289" t="s">
        <v>22</v>
      </c>
      <c r="E2289" t="s">
        <v>70</v>
      </c>
      <c r="F2289" t="s">
        <v>61</v>
      </c>
      <c r="G2289" t="s">
        <v>25</v>
      </c>
      <c r="H2289" t="s">
        <v>43</v>
      </c>
      <c r="I2289" t="s">
        <v>88</v>
      </c>
      <c r="J2289">
        <v>13.3</v>
      </c>
      <c r="K2289">
        <v>12</v>
      </c>
      <c r="L2289" t="s">
        <v>63</v>
      </c>
      <c r="M2289">
        <v>2</v>
      </c>
      <c r="N2289">
        <v>4.7</v>
      </c>
      <c r="O2289">
        <v>450</v>
      </c>
      <c r="P2289">
        <v>5985</v>
      </c>
      <c r="Q2289" t="s">
        <v>114</v>
      </c>
      <c r="R2289">
        <v>7</v>
      </c>
      <c r="S2289" t="s">
        <v>37</v>
      </c>
      <c r="T2289" t="s">
        <v>68</v>
      </c>
      <c r="U2289" t="str">
        <f>TRIM(CLEAN(tbl_Operations[[#This Row],[Location]]))</f>
        <v>Noida</v>
      </c>
      <c r="V2289" t="str">
        <f>TRIM(CLEAN(tbl_Operations[[#This Row],[Channel]]))</f>
        <v>Email</v>
      </c>
      <c r="W2289" t="str">
        <f t="shared" si="175"/>
        <v>Data Correction</v>
      </c>
      <c r="X2289" t="str">
        <f t="shared" si="176"/>
        <v>Procurement</v>
      </c>
      <c r="Y2289" t="str">
        <f t="shared" si="177"/>
        <v>SLA Breach</v>
      </c>
      <c r="Z2289" t="str">
        <f t="shared" si="178"/>
        <v>Normal</v>
      </c>
      <c r="AA2289" t="str" cm="1">
        <f t="array" ref="AA2289">_xlfn.IFS(
J2289&lt;=K2289*0.5,"Excellent",
J2289&lt;=K2289,"Good",
J2289&lt;=K2289*1.5,"At Risk",
TRUE,"Critical"
)</f>
        <v>At Risk</v>
      </c>
      <c r="AB2289" t="str">
        <f t="shared" si="179"/>
        <v>Reworked</v>
      </c>
    </row>
    <row r="2290" spans="1:28" x14ac:dyDescent="0.3">
      <c r="A2290" t="s">
        <v>2372</v>
      </c>
      <c r="B2290" s="1">
        <v>45668</v>
      </c>
      <c r="C2290" t="s">
        <v>77</v>
      </c>
      <c r="D2290" t="s">
        <v>5094</v>
      </c>
      <c r="E2290" t="s">
        <v>70</v>
      </c>
      <c r="F2290" t="s">
        <v>24</v>
      </c>
      <c r="G2290" t="s">
        <v>42</v>
      </c>
      <c r="H2290" t="s">
        <v>26</v>
      </c>
      <c r="I2290" t="s">
        <v>27</v>
      </c>
      <c r="J2290">
        <v>27.2</v>
      </c>
      <c r="K2290">
        <v>24</v>
      </c>
      <c r="L2290" t="s">
        <v>63</v>
      </c>
      <c r="M2290">
        <v>1</v>
      </c>
      <c r="N2290">
        <v>4.4000000000000004</v>
      </c>
      <c r="O2290">
        <v>320</v>
      </c>
      <c r="P2290">
        <v>8704</v>
      </c>
      <c r="Q2290" t="s">
        <v>64</v>
      </c>
      <c r="R2290">
        <v>1</v>
      </c>
      <c r="S2290" t="s">
        <v>58</v>
      </c>
      <c r="T2290" t="s">
        <v>68</v>
      </c>
      <c r="U2290" t="str">
        <f>TRIM(CLEAN(tbl_Operations[[#This Row],[Location]]))</f>
        <v>Unknown</v>
      </c>
      <c r="V2290" t="str">
        <f>TRIM(CLEAN(tbl_Operations[[#This Row],[Channel]]))</f>
        <v>Portal</v>
      </c>
      <c r="W2290" t="str">
        <f t="shared" si="175"/>
        <v>Data Correction</v>
      </c>
      <c r="X2290" t="str">
        <f t="shared" si="176"/>
        <v>Finance</v>
      </c>
      <c r="Y2290" t="str">
        <f t="shared" si="177"/>
        <v>SLA Breach</v>
      </c>
      <c r="Z2290" t="str">
        <f t="shared" si="178"/>
        <v>Normal</v>
      </c>
      <c r="AA2290" t="str" cm="1">
        <f t="array" ref="AA2290">_xlfn.IFS(
J2290&lt;=K2290*0.5,"Excellent",
J2290&lt;=K2290,"Good",
J2290&lt;=K2290*1.5,"At Risk",
TRUE,"Critical"
)</f>
        <v>At Risk</v>
      </c>
      <c r="AB2290" t="str">
        <f t="shared" si="179"/>
        <v>Reworked</v>
      </c>
    </row>
    <row r="2291" spans="1:28" x14ac:dyDescent="0.3">
      <c r="A2291" t="s">
        <v>2373</v>
      </c>
      <c r="B2291" s="1">
        <v>45770</v>
      </c>
      <c r="C2291" t="s">
        <v>33</v>
      </c>
      <c r="D2291" t="s">
        <v>55</v>
      </c>
      <c r="E2291" t="s">
        <v>70</v>
      </c>
      <c r="F2291" t="s">
        <v>49</v>
      </c>
      <c r="G2291" t="s">
        <v>62</v>
      </c>
      <c r="H2291" t="s">
        <v>26</v>
      </c>
      <c r="I2291" t="s">
        <v>27</v>
      </c>
      <c r="J2291">
        <v>7.1</v>
      </c>
      <c r="K2291">
        <v>48</v>
      </c>
      <c r="L2291" t="s">
        <v>28</v>
      </c>
      <c r="M2291">
        <v>0</v>
      </c>
      <c r="N2291">
        <v>5</v>
      </c>
      <c r="O2291">
        <v>350</v>
      </c>
      <c r="P2291">
        <v>2485</v>
      </c>
      <c r="Q2291" t="s">
        <v>89</v>
      </c>
      <c r="R2291">
        <v>4</v>
      </c>
      <c r="S2291" t="s">
        <v>30</v>
      </c>
      <c r="T2291" t="s">
        <v>86</v>
      </c>
      <c r="U2291" t="str">
        <f>TRIM(CLEAN(tbl_Operations[[#This Row],[Location]]))</f>
        <v>Hyderabad</v>
      </c>
      <c r="V2291" t="str">
        <f>TRIM(CLEAN(tbl_Operations[[#This Row],[Channel]]))</f>
        <v>Teams</v>
      </c>
      <c r="W2291" t="str">
        <f t="shared" si="175"/>
        <v>Data Correction</v>
      </c>
      <c r="X2291" t="str">
        <f t="shared" si="176"/>
        <v>It</v>
      </c>
      <c r="Y2291" t="str">
        <f t="shared" si="177"/>
        <v>Within SLA</v>
      </c>
      <c r="Z2291" t="str">
        <f t="shared" si="178"/>
        <v>Normal</v>
      </c>
      <c r="AA2291" t="str" cm="1">
        <f t="array" ref="AA2291">_xlfn.IFS(
J2291&lt;=K2291*0.5,"Excellent",
J2291&lt;=K2291,"Good",
J2291&lt;=K2291*1.5,"At Risk",
TRUE,"Critical"
)</f>
        <v>Excellent</v>
      </c>
      <c r="AB2291" t="str">
        <f t="shared" si="179"/>
        <v>No Rework</v>
      </c>
    </row>
    <row r="2292" spans="1:28" x14ac:dyDescent="0.3">
      <c r="A2292" t="s">
        <v>2374</v>
      </c>
      <c r="B2292" s="1">
        <v>45668</v>
      </c>
      <c r="C2292" t="s">
        <v>21</v>
      </c>
      <c r="D2292" t="s">
        <v>22</v>
      </c>
      <c r="E2292" t="s">
        <v>74</v>
      </c>
      <c r="F2292" t="s">
        <v>24</v>
      </c>
      <c r="G2292" t="s">
        <v>81</v>
      </c>
      <c r="H2292" t="s">
        <v>26</v>
      </c>
      <c r="I2292" t="s">
        <v>27</v>
      </c>
      <c r="J2292">
        <v>45.4</v>
      </c>
      <c r="K2292">
        <v>24</v>
      </c>
      <c r="L2292" t="s">
        <v>63</v>
      </c>
      <c r="M2292">
        <v>1</v>
      </c>
      <c r="N2292">
        <v>3.6</v>
      </c>
      <c r="O2292">
        <v>450</v>
      </c>
      <c r="P2292">
        <v>20430</v>
      </c>
      <c r="Q2292" t="s">
        <v>64</v>
      </c>
      <c r="R2292">
        <v>1</v>
      </c>
      <c r="S2292" t="s">
        <v>58</v>
      </c>
      <c r="T2292" t="s">
        <v>68</v>
      </c>
      <c r="U2292" t="str">
        <f>TRIM(CLEAN(tbl_Operations[[#This Row],[Location]]))</f>
        <v>Noida</v>
      </c>
      <c r="V2292" t="str">
        <f>TRIM(CLEAN(tbl_Operations[[#This Row],[Channel]]))</f>
        <v>Phone</v>
      </c>
      <c r="W2292" t="str">
        <f t="shared" si="175"/>
        <v>System Issue</v>
      </c>
      <c r="X2292" t="str">
        <f t="shared" si="176"/>
        <v>Customer Support</v>
      </c>
      <c r="Y2292" t="str">
        <f t="shared" si="177"/>
        <v>SLA Breach</v>
      </c>
      <c r="Z2292" t="str">
        <f t="shared" si="178"/>
        <v>Normal</v>
      </c>
      <c r="AA2292" t="str" cm="1">
        <f t="array" ref="AA2292">_xlfn.IFS(
J2292&lt;=K2292*0.5,"Excellent",
J2292&lt;=K2292,"Good",
J2292&lt;=K2292*1.5,"At Risk",
TRUE,"Critical"
)</f>
        <v>Critical</v>
      </c>
      <c r="AB2292" t="str">
        <f t="shared" si="179"/>
        <v>Reworked</v>
      </c>
    </row>
    <row r="2293" spans="1:28" x14ac:dyDescent="0.3">
      <c r="A2293" t="s">
        <v>2375</v>
      </c>
      <c r="B2293" s="1">
        <v>45827</v>
      </c>
      <c r="C2293" t="s">
        <v>40</v>
      </c>
      <c r="D2293" t="s">
        <v>34</v>
      </c>
      <c r="E2293" t="s">
        <v>74</v>
      </c>
      <c r="F2293" t="s">
        <v>24</v>
      </c>
      <c r="G2293" t="s">
        <v>42</v>
      </c>
      <c r="H2293" t="s">
        <v>66</v>
      </c>
      <c r="I2293" t="s">
        <v>101</v>
      </c>
      <c r="J2293">
        <v>12.5</v>
      </c>
      <c r="K2293">
        <v>24</v>
      </c>
      <c r="L2293" t="s">
        <v>28</v>
      </c>
      <c r="M2293">
        <v>2</v>
      </c>
      <c r="N2293">
        <v>3.5</v>
      </c>
      <c r="O2293">
        <v>350</v>
      </c>
      <c r="P2293">
        <v>4375</v>
      </c>
      <c r="Q2293" t="s">
        <v>29</v>
      </c>
      <c r="R2293">
        <v>6</v>
      </c>
      <c r="S2293" t="s">
        <v>30</v>
      </c>
      <c r="T2293" t="s">
        <v>84</v>
      </c>
      <c r="U2293" t="str">
        <f>TRIM(CLEAN(tbl_Operations[[#This Row],[Location]]))</f>
        <v>Mumbai</v>
      </c>
      <c r="V2293" t="str">
        <f>TRIM(CLEAN(tbl_Operations[[#This Row],[Channel]]))</f>
        <v>Portal</v>
      </c>
      <c r="W2293" t="str">
        <f t="shared" si="175"/>
        <v>System Issue</v>
      </c>
      <c r="X2293" t="str">
        <f t="shared" si="176"/>
        <v>Procurement</v>
      </c>
      <c r="Y2293" t="str">
        <f t="shared" si="177"/>
        <v>Within SLA</v>
      </c>
      <c r="Z2293" t="str">
        <f t="shared" si="178"/>
        <v>Normal</v>
      </c>
      <c r="AA2293" t="str" cm="1">
        <f t="array" ref="AA2293">_xlfn.IFS(
J2293&lt;=K2293*0.5,"Excellent",
J2293&lt;=K2293,"Good",
J2293&lt;=K2293*1.5,"At Risk",
TRUE,"Critical"
)</f>
        <v>Good</v>
      </c>
      <c r="AB2293" t="str">
        <f t="shared" si="179"/>
        <v>Reworked</v>
      </c>
    </row>
    <row r="2294" spans="1:28" x14ac:dyDescent="0.3">
      <c r="A2294" t="s">
        <v>2376</v>
      </c>
      <c r="B2294" s="1">
        <v>46008</v>
      </c>
      <c r="C2294" t="s">
        <v>91</v>
      </c>
      <c r="D2294" t="s">
        <v>60</v>
      </c>
      <c r="E2294" t="s">
        <v>35</v>
      </c>
      <c r="F2294" t="s">
        <v>24</v>
      </c>
      <c r="G2294" t="s">
        <v>42</v>
      </c>
      <c r="H2294" t="s">
        <v>75</v>
      </c>
      <c r="I2294" t="s">
        <v>27</v>
      </c>
      <c r="J2294">
        <v>16.7</v>
      </c>
      <c r="K2294">
        <v>24</v>
      </c>
      <c r="L2294" t="s">
        <v>28</v>
      </c>
      <c r="M2294">
        <v>2</v>
      </c>
      <c r="N2294">
        <v>3.9</v>
      </c>
      <c r="O2294">
        <v>280</v>
      </c>
      <c r="P2294">
        <v>4676</v>
      </c>
      <c r="Q2294" t="s">
        <v>71</v>
      </c>
      <c r="R2294">
        <v>12</v>
      </c>
      <c r="S2294" t="s">
        <v>52</v>
      </c>
      <c r="T2294" t="s">
        <v>86</v>
      </c>
      <c r="U2294" t="str">
        <f>TRIM(CLEAN(tbl_Operations[[#This Row],[Location]]))</f>
        <v>Pune</v>
      </c>
      <c r="V2294" t="str">
        <f>TRIM(CLEAN(tbl_Operations[[#This Row],[Channel]]))</f>
        <v>Portal</v>
      </c>
      <c r="W2294" t="str">
        <f t="shared" si="175"/>
        <v>Employee Query</v>
      </c>
      <c r="X2294" t="str">
        <f t="shared" si="176"/>
        <v>Operations</v>
      </c>
      <c r="Y2294" t="str">
        <f t="shared" si="177"/>
        <v>Within SLA</v>
      </c>
      <c r="Z2294" t="str">
        <f t="shared" si="178"/>
        <v>Normal</v>
      </c>
      <c r="AA2294" t="str" cm="1">
        <f t="array" ref="AA2294">_xlfn.IFS(
J2294&lt;=K2294*0.5,"Excellent",
J2294&lt;=K2294,"Good",
J2294&lt;=K2294*1.5,"At Risk",
TRUE,"Critical"
)</f>
        <v>Good</v>
      </c>
      <c r="AB2294" t="str">
        <f t="shared" si="179"/>
        <v>Reworked</v>
      </c>
    </row>
    <row r="2295" spans="1:28" x14ac:dyDescent="0.3">
      <c r="A2295" t="s">
        <v>2377</v>
      </c>
      <c r="B2295" s="1">
        <v>45739</v>
      </c>
      <c r="C2295" t="s">
        <v>33</v>
      </c>
      <c r="D2295" t="s">
        <v>73</v>
      </c>
      <c r="E2295" t="s">
        <v>78</v>
      </c>
      <c r="F2295" t="s">
        <v>24</v>
      </c>
      <c r="G2295" t="s">
        <v>62</v>
      </c>
      <c r="H2295" t="s">
        <v>26</v>
      </c>
      <c r="I2295" t="s">
        <v>27</v>
      </c>
      <c r="J2295">
        <v>3.8</v>
      </c>
      <c r="K2295">
        <v>24</v>
      </c>
      <c r="L2295" t="s">
        <v>28</v>
      </c>
      <c r="M2295">
        <v>0</v>
      </c>
      <c r="N2295">
        <v>4.8</v>
      </c>
      <c r="O2295">
        <v>320</v>
      </c>
      <c r="P2295">
        <v>1216</v>
      </c>
      <c r="Q2295" t="s">
        <v>79</v>
      </c>
      <c r="R2295">
        <v>3</v>
      </c>
      <c r="S2295" t="s">
        <v>58</v>
      </c>
      <c r="T2295" t="s">
        <v>102</v>
      </c>
      <c r="U2295" t="str">
        <f>TRIM(CLEAN(tbl_Operations[[#This Row],[Location]]))</f>
        <v>Chennai</v>
      </c>
      <c r="V2295" t="str">
        <f>TRIM(CLEAN(tbl_Operations[[#This Row],[Channel]]))</f>
        <v>Teams</v>
      </c>
      <c r="W2295" t="str">
        <f t="shared" si="175"/>
        <v>Access Request</v>
      </c>
      <c r="X2295" t="str">
        <f t="shared" si="176"/>
        <v>It</v>
      </c>
      <c r="Y2295" t="str">
        <f t="shared" si="177"/>
        <v>Within SLA</v>
      </c>
      <c r="Z2295" t="str">
        <f t="shared" si="178"/>
        <v>Normal</v>
      </c>
      <c r="AA2295" t="str" cm="1">
        <f t="array" ref="AA2295">_xlfn.IFS(
J2295&lt;=K2295*0.5,"Excellent",
J2295&lt;=K2295,"Good",
J2295&lt;=K2295*1.5,"At Risk",
TRUE,"Critical"
)</f>
        <v>Excellent</v>
      </c>
      <c r="AB2295" t="str">
        <f t="shared" si="179"/>
        <v>No Rework</v>
      </c>
    </row>
    <row r="2296" spans="1:28" x14ac:dyDescent="0.3">
      <c r="A2296" t="s">
        <v>2378</v>
      </c>
      <c r="B2296" s="1">
        <v>45977</v>
      </c>
      <c r="C2296" t="s">
        <v>21</v>
      </c>
      <c r="D2296" t="s">
        <v>55</v>
      </c>
      <c r="E2296" t="s">
        <v>78</v>
      </c>
      <c r="F2296" t="s">
        <v>49</v>
      </c>
      <c r="G2296" t="s">
        <v>25</v>
      </c>
      <c r="H2296" t="s">
        <v>66</v>
      </c>
      <c r="I2296" t="s">
        <v>88</v>
      </c>
      <c r="J2296">
        <v>8.3000000000000007</v>
      </c>
      <c r="K2296">
        <v>48</v>
      </c>
      <c r="L2296" t="s">
        <v>28</v>
      </c>
      <c r="M2296">
        <v>2</v>
      </c>
      <c r="N2296">
        <v>4.7</v>
      </c>
      <c r="O2296">
        <v>350</v>
      </c>
      <c r="P2296">
        <v>2905</v>
      </c>
      <c r="Q2296" t="s">
        <v>67</v>
      </c>
      <c r="R2296">
        <v>11</v>
      </c>
      <c r="S2296" t="s">
        <v>52</v>
      </c>
      <c r="T2296" t="s">
        <v>102</v>
      </c>
      <c r="U2296" t="str">
        <f>TRIM(CLEAN(tbl_Operations[[#This Row],[Location]]))</f>
        <v>Hyderabad</v>
      </c>
      <c r="V2296" t="str">
        <f>TRIM(CLEAN(tbl_Operations[[#This Row],[Channel]]))</f>
        <v>Email</v>
      </c>
      <c r="W2296" t="str">
        <f t="shared" si="175"/>
        <v>Access Request</v>
      </c>
      <c r="X2296" t="str">
        <f t="shared" si="176"/>
        <v>Customer Support</v>
      </c>
      <c r="Y2296" t="str">
        <f t="shared" si="177"/>
        <v>Within SLA</v>
      </c>
      <c r="Z2296" t="str">
        <f t="shared" si="178"/>
        <v>Normal</v>
      </c>
      <c r="AA2296" t="str" cm="1">
        <f t="array" ref="AA2296">_xlfn.IFS(
J2296&lt;=K2296*0.5,"Excellent",
J2296&lt;=K2296,"Good",
J2296&lt;=K2296*1.5,"At Risk",
TRUE,"Critical"
)</f>
        <v>Excellent</v>
      </c>
      <c r="AB2296" t="str">
        <f t="shared" si="179"/>
        <v>Reworked</v>
      </c>
    </row>
    <row r="2297" spans="1:28" x14ac:dyDescent="0.3">
      <c r="A2297" t="s">
        <v>2379</v>
      </c>
      <c r="B2297" s="1">
        <v>45939</v>
      </c>
      <c r="C2297" t="s">
        <v>54</v>
      </c>
      <c r="D2297" t="s">
        <v>47</v>
      </c>
      <c r="E2297" t="s">
        <v>48</v>
      </c>
      <c r="F2297" t="s">
        <v>24</v>
      </c>
      <c r="G2297" t="s">
        <v>25</v>
      </c>
      <c r="H2297" t="s">
        <v>43</v>
      </c>
      <c r="I2297" t="s">
        <v>27</v>
      </c>
      <c r="J2297">
        <v>3.4</v>
      </c>
      <c r="K2297">
        <v>24</v>
      </c>
      <c r="L2297" t="s">
        <v>28</v>
      </c>
      <c r="M2297">
        <v>1</v>
      </c>
      <c r="N2297">
        <v>4.5</v>
      </c>
      <c r="O2297">
        <v>350</v>
      </c>
      <c r="P2297">
        <v>1190</v>
      </c>
      <c r="Q2297" t="s">
        <v>51</v>
      </c>
      <c r="R2297">
        <v>10</v>
      </c>
      <c r="S2297" t="s">
        <v>52</v>
      </c>
      <c r="T2297" t="s">
        <v>84</v>
      </c>
      <c r="U2297" t="str">
        <f>TRIM(CLEAN(tbl_Operations[[#This Row],[Location]]))</f>
        <v>Gurugram</v>
      </c>
      <c r="V2297" t="str">
        <f>TRIM(CLEAN(tbl_Operations[[#This Row],[Channel]]))</f>
        <v>Email</v>
      </c>
      <c r="W2297" t="str">
        <f t="shared" si="175"/>
        <v>Compliance Request</v>
      </c>
      <c r="X2297" t="str">
        <f t="shared" si="176"/>
        <v>Hr</v>
      </c>
      <c r="Y2297" t="str">
        <f t="shared" si="177"/>
        <v>Within SLA</v>
      </c>
      <c r="Z2297" t="str">
        <f t="shared" si="178"/>
        <v>Normal</v>
      </c>
      <c r="AA2297" t="str" cm="1">
        <f t="array" ref="AA2297">_xlfn.IFS(
J2297&lt;=K2297*0.5,"Excellent",
J2297&lt;=K2297,"Good",
J2297&lt;=K2297*1.5,"At Risk",
TRUE,"Critical"
)</f>
        <v>Excellent</v>
      </c>
      <c r="AB2297" t="str">
        <f t="shared" si="179"/>
        <v>Reworked</v>
      </c>
    </row>
    <row r="2298" spans="1:28" x14ac:dyDescent="0.3">
      <c r="A2298" t="s">
        <v>2380</v>
      </c>
      <c r="B2298" s="1">
        <v>45685</v>
      </c>
      <c r="C2298" t="s">
        <v>40</v>
      </c>
      <c r="D2298" t="s">
        <v>22</v>
      </c>
      <c r="E2298" t="s">
        <v>23</v>
      </c>
      <c r="F2298" t="s">
        <v>61</v>
      </c>
      <c r="G2298" t="s">
        <v>62</v>
      </c>
      <c r="H2298" t="s">
        <v>26</v>
      </c>
      <c r="I2298" t="s">
        <v>27</v>
      </c>
      <c r="J2298">
        <v>5.9</v>
      </c>
      <c r="K2298">
        <v>12</v>
      </c>
      <c r="L2298" t="s">
        <v>28</v>
      </c>
      <c r="M2298">
        <v>0</v>
      </c>
      <c r="N2298">
        <v>3.7</v>
      </c>
      <c r="O2298">
        <v>280</v>
      </c>
      <c r="P2298">
        <v>1652</v>
      </c>
      <c r="Q2298" t="s">
        <v>64</v>
      </c>
      <c r="R2298">
        <v>1</v>
      </c>
      <c r="S2298" t="s">
        <v>58</v>
      </c>
      <c r="T2298" t="s">
        <v>38</v>
      </c>
      <c r="U2298" t="str">
        <f>TRIM(CLEAN(tbl_Operations[[#This Row],[Location]]))</f>
        <v>Noida</v>
      </c>
      <c r="V2298" t="str">
        <f>TRIM(CLEAN(tbl_Operations[[#This Row],[Channel]]))</f>
        <v>Teams</v>
      </c>
      <c r="W2298" t="str">
        <f t="shared" si="175"/>
        <v>Invoice Query</v>
      </c>
      <c r="X2298" t="str">
        <f t="shared" si="176"/>
        <v>Procurement</v>
      </c>
      <c r="Y2298" t="str">
        <f t="shared" si="177"/>
        <v>Within SLA</v>
      </c>
      <c r="Z2298" t="str">
        <f t="shared" si="178"/>
        <v>Normal</v>
      </c>
      <c r="AA2298" t="str" cm="1">
        <f t="array" ref="AA2298">_xlfn.IFS(
J2298&lt;=K2298*0.5,"Excellent",
J2298&lt;=K2298,"Good",
J2298&lt;=K2298*1.5,"At Risk",
TRUE,"Critical"
)</f>
        <v>Excellent</v>
      </c>
      <c r="AB2298" t="str">
        <f t="shared" si="179"/>
        <v>No Rework</v>
      </c>
    </row>
    <row r="2299" spans="1:28" x14ac:dyDescent="0.3">
      <c r="A2299" t="s">
        <v>2381</v>
      </c>
      <c r="B2299" s="1">
        <v>45780</v>
      </c>
      <c r="C2299" t="s">
        <v>21</v>
      </c>
      <c r="D2299" t="s">
        <v>55</v>
      </c>
      <c r="E2299" t="s">
        <v>35</v>
      </c>
      <c r="F2299" t="s">
        <v>24</v>
      </c>
      <c r="G2299" t="s">
        <v>25</v>
      </c>
      <c r="H2299" t="s">
        <v>26</v>
      </c>
      <c r="I2299" t="s">
        <v>27</v>
      </c>
      <c r="J2299">
        <v>4.9000000000000004</v>
      </c>
      <c r="K2299">
        <v>24</v>
      </c>
      <c r="L2299" t="s">
        <v>28</v>
      </c>
      <c r="M2299">
        <v>1</v>
      </c>
      <c r="N2299">
        <v>4.5999999999999996</v>
      </c>
      <c r="O2299">
        <v>350</v>
      </c>
      <c r="P2299">
        <v>1715</v>
      </c>
      <c r="Q2299" t="s">
        <v>44</v>
      </c>
      <c r="R2299">
        <v>5</v>
      </c>
      <c r="S2299" t="s">
        <v>30</v>
      </c>
      <c r="T2299" t="s">
        <v>68</v>
      </c>
      <c r="U2299" t="str">
        <f>TRIM(CLEAN(tbl_Operations[[#This Row],[Location]]))</f>
        <v>Hyderabad</v>
      </c>
      <c r="V2299" t="str">
        <f>TRIM(CLEAN(tbl_Operations[[#This Row],[Channel]]))</f>
        <v>Email</v>
      </c>
      <c r="W2299" t="str">
        <f t="shared" si="175"/>
        <v>Employee Query</v>
      </c>
      <c r="X2299" t="str">
        <f t="shared" si="176"/>
        <v>Customer Support</v>
      </c>
      <c r="Y2299" t="str">
        <f t="shared" si="177"/>
        <v>Within SLA</v>
      </c>
      <c r="Z2299" t="str">
        <f t="shared" si="178"/>
        <v>Normal</v>
      </c>
      <c r="AA2299" t="str" cm="1">
        <f t="array" ref="AA2299">_xlfn.IFS(
J2299&lt;=K2299*0.5,"Excellent",
J2299&lt;=K2299,"Good",
J2299&lt;=K2299*1.5,"At Risk",
TRUE,"Critical"
)</f>
        <v>Excellent</v>
      </c>
      <c r="AB2299" t="str">
        <f t="shared" si="179"/>
        <v>Reworked</v>
      </c>
    </row>
    <row r="2300" spans="1:28" x14ac:dyDescent="0.3">
      <c r="A2300" t="s">
        <v>2382</v>
      </c>
      <c r="B2300" s="1">
        <v>45753</v>
      </c>
      <c r="C2300" t="s">
        <v>21</v>
      </c>
      <c r="D2300" t="s">
        <v>22</v>
      </c>
      <c r="E2300" t="s">
        <v>48</v>
      </c>
      <c r="F2300" t="s">
        <v>24</v>
      </c>
      <c r="G2300" t="s">
        <v>25</v>
      </c>
      <c r="H2300" t="s">
        <v>43</v>
      </c>
      <c r="I2300" t="s">
        <v>27</v>
      </c>
      <c r="J2300">
        <v>12.9</v>
      </c>
      <c r="K2300">
        <v>24</v>
      </c>
      <c r="L2300" t="s">
        <v>28</v>
      </c>
      <c r="M2300">
        <v>1</v>
      </c>
      <c r="N2300">
        <v>4.5999999999999996</v>
      </c>
      <c r="O2300">
        <v>450</v>
      </c>
      <c r="P2300">
        <v>5805</v>
      </c>
      <c r="Q2300" t="s">
        <v>89</v>
      </c>
      <c r="R2300">
        <v>4</v>
      </c>
      <c r="S2300" t="s">
        <v>30</v>
      </c>
      <c r="T2300" t="s">
        <v>102</v>
      </c>
      <c r="U2300" t="str">
        <f>TRIM(CLEAN(tbl_Operations[[#This Row],[Location]]))</f>
        <v>Noida</v>
      </c>
      <c r="V2300" t="str">
        <f>TRIM(CLEAN(tbl_Operations[[#This Row],[Channel]]))</f>
        <v>Email</v>
      </c>
      <c r="W2300" t="str">
        <f t="shared" si="175"/>
        <v>Compliance Request</v>
      </c>
      <c r="X2300" t="str">
        <f t="shared" si="176"/>
        <v>Customer Support</v>
      </c>
      <c r="Y2300" t="str">
        <f t="shared" si="177"/>
        <v>Within SLA</v>
      </c>
      <c r="Z2300" t="str">
        <f t="shared" si="178"/>
        <v>Normal</v>
      </c>
      <c r="AA2300" t="str" cm="1">
        <f t="array" ref="AA2300">_xlfn.IFS(
J2300&lt;=K2300*0.5,"Excellent",
J2300&lt;=K2300,"Good",
J2300&lt;=K2300*1.5,"At Risk",
TRUE,"Critical"
)</f>
        <v>Good</v>
      </c>
      <c r="AB2300" t="str">
        <f t="shared" si="179"/>
        <v>Reworked</v>
      </c>
    </row>
    <row r="2301" spans="1:28" x14ac:dyDescent="0.3">
      <c r="A2301" t="s">
        <v>2383</v>
      </c>
      <c r="B2301" s="1">
        <v>45851</v>
      </c>
      <c r="C2301" t="s">
        <v>40</v>
      </c>
      <c r="D2301" t="s">
        <v>41</v>
      </c>
      <c r="E2301" t="s">
        <v>70</v>
      </c>
      <c r="F2301" t="s">
        <v>49</v>
      </c>
      <c r="G2301" t="s">
        <v>42</v>
      </c>
      <c r="H2301" t="s">
        <v>50</v>
      </c>
      <c r="I2301" t="s">
        <v>27</v>
      </c>
      <c r="J2301">
        <v>14</v>
      </c>
      <c r="K2301">
        <v>48</v>
      </c>
      <c r="L2301" t="s">
        <v>28</v>
      </c>
      <c r="M2301">
        <v>0</v>
      </c>
      <c r="N2301">
        <v>4.7</v>
      </c>
      <c r="O2301">
        <v>400</v>
      </c>
      <c r="P2301">
        <v>5600</v>
      </c>
      <c r="Q2301" t="s">
        <v>114</v>
      </c>
      <c r="R2301">
        <v>7</v>
      </c>
      <c r="S2301" t="s">
        <v>37</v>
      </c>
      <c r="T2301" t="s">
        <v>102</v>
      </c>
      <c r="U2301" t="str">
        <f>TRIM(CLEAN(tbl_Operations[[#This Row],[Location]]))</f>
        <v>Bengaluru</v>
      </c>
      <c r="V2301" t="str">
        <f>TRIM(CLEAN(tbl_Operations[[#This Row],[Channel]]))</f>
        <v>Portal</v>
      </c>
      <c r="W2301" t="str">
        <f t="shared" si="175"/>
        <v>Data Correction</v>
      </c>
      <c r="X2301" t="str">
        <f t="shared" si="176"/>
        <v>Procurement</v>
      </c>
      <c r="Y2301" t="str">
        <f t="shared" si="177"/>
        <v>Within SLA</v>
      </c>
      <c r="Z2301" t="str">
        <f t="shared" si="178"/>
        <v>Normal</v>
      </c>
      <c r="AA2301" t="str" cm="1">
        <f t="array" ref="AA2301">_xlfn.IFS(
J2301&lt;=K2301*0.5,"Excellent",
J2301&lt;=K2301,"Good",
J2301&lt;=K2301*1.5,"At Risk",
TRUE,"Critical"
)</f>
        <v>Excellent</v>
      </c>
      <c r="AB2301" t="str">
        <f t="shared" si="179"/>
        <v>No Rework</v>
      </c>
    </row>
    <row r="2302" spans="1:28" x14ac:dyDescent="0.3">
      <c r="A2302" t="s">
        <v>2384</v>
      </c>
      <c r="B2302" s="1">
        <v>45967</v>
      </c>
      <c r="C2302" t="s">
        <v>21</v>
      </c>
      <c r="D2302" t="s">
        <v>22</v>
      </c>
      <c r="E2302" t="s">
        <v>48</v>
      </c>
      <c r="F2302" t="s">
        <v>49</v>
      </c>
      <c r="G2302" t="s">
        <v>62</v>
      </c>
      <c r="H2302" t="s">
        <v>43</v>
      </c>
      <c r="I2302" t="s">
        <v>27</v>
      </c>
      <c r="J2302">
        <v>12.6</v>
      </c>
      <c r="K2302">
        <v>48</v>
      </c>
      <c r="L2302" t="s">
        <v>28</v>
      </c>
      <c r="M2302">
        <v>0</v>
      </c>
      <c r="N2302">
        <v>4.5999999999999996</v>
      </c>
      <c r="O2302">
        <v>450</v>
      </c>
      <c r="P2302">
        <v>5670</v>
      </c>
      <c r="Q2302" t="s">
        <v>67</v>
      </c>
      <c r="R2302">
        <v>11</v>
      </c>
      <c r="S2302" t="s">
        <v>52</v>
      </c>
      <c r="T2302" t="s">
        <v>84</v>
      </c>
      <c r="U2302" t="str">
        <f>TRIM(CLEAN(tbl_Operations[[#This Row],[Location]]))</f>
        <v>Noida</v>
      </c>
      <c r="V2302" t="str">
        <f>TRIM(CLEAN(tbl_Operations[[#This Row],[Channel]]))</f>
        <v>Teams</v>
      </c>
      <c r="W2302" t="str">
        <f t="shared" si="175"/>
        <v>Compliance Request</v>
      </c>
      <c r="X2302" t="str">
        <f t="shared" si="176"/>
        <v>Customer Support</v>
      </c>
      <c r="Y2302" t="str">
        <f t="shared" si="177"/>
        <v>Within SLA</v>
      </c>
      <c r="Z2302" t="str">
        <f t="shared" si="178"/>
        <v>Normal</v>
      </c>
      <c r="AA2302" t="str" cm="1">
        <f t="array" ref="AA2302">_xlfn.IFS(
J2302&lt;=K2302*0.5,"Excellent",
J2302&lt;=K2302,"Good",
J2302&lt;=K2302*1.5,"At Risk",
TRUE,"Critical"
)</f>
        <v>Excellent</v>
      </c>
      <c r="AB2302" t="str">
        <f t="shared" si="179"/>
        <v>No Rework</v>
      </c>
    </row>
    <row r="2303" spans="1:28" x14ac:dyDescent="0.3">
      <c r="A2303" t="s">
        <v>2385</v>
      </c>
      <c r="B2303" s="1">
        <v>45718</v>
      </c>
      <c r="C2303" t="s">
        <v>21</v>
      </c>
      <c r="D2303" t="s">
        <v>73</v>
      </c>
      <c r="E2303" t="s">
        <v>35</v>
      </c>
      <c r="F2303" t="s">
        <v>49</v>
      </c>
      <c r="G2303" t="s">
        <v>81</v>
      </c>
      <c r="H2303" t="s">
        <v>66</v>
      </c>
      <c r="I2303" t="s">
        <v>27</v>
      </c>
      <c r="J2303">
        <v>13.6</v>
      </c>
      <c r="K2303">
        <v>48</v>
      </c>
      <c r="L2303" t="s">
        <v>28</v>
      </c>
      <c r="M2303">
        <v>0</v>
      </c>
      <c r="N2303">
        <v>4.8</v>
      </c>
      <c r="O2303">
        <v>350</v>
      </c>
      <c r="P2303">
        <v>4760</v>
      </c>
      <c r="Q2303" t="s">
        <v>79</v>
      </c>
      <c r="R2303">
        <v>3</v>
      </c>
      <c r="S2303" t="s">
        <v>58</v>
      </c>
      <c r="T2303" t="s">
        <v>102</v>
      </c>
      <c r="U2303" t="str">
        <f>TRIM(CLEAN(tbl_Operations[[#This Row],[Location]]))</f>
        <v>Chennai</v>
      </c>
      <c r="V2303" t="str">
        <f>TRIM(CLEAN(tbl_Operations[[#This Row],[Channel]]))</f>
        <v>Phone</v>
      </c>
      <c r="W2303" t="str">
        <f t="shared" si="175"/>
        <v>Employee Query</v>
      </c>
      <c r="X2303" t="str">
        <f t="shared" si="176"/>
        <v>Customer Support</v>
      </c>
      <c r="Y2303" t="str">
        <f t="shared" si="177"/>
        <v>Within SLA</v>
      </c>
      <c r="Z2303" t="str">
        <f t="shared" si="178"/>
        <v>Normal</v>
      </c>
      <c r="AA2303" t="str" cm="1">
        <f t="array" ref="AA2303">_xlfn.IFS(
J2303&lt;=K2303*0.5,"Excellent",
J2303&lt;=K2303,"Good",
J2303&lt;=K2303*1.5,"At Risk",
TRUE,"Critical"
)</f>
        <v>Excellent</v>
      </c>
      <c r="AB2303" t="str">
        <f t="shared" si="179"/>
        <v>No Rework</v>
      </c>
    </row>
    <row r="2304" spans="1:28" x14ac:dyDescent="0.3">
      <c r="A2304" t="s">
        <v>2386</v>
      </c>
      <c r="B2304" s="1">
        <v>45942</v>
      </c>
      <c r="C2304" t="s">
        <v>33</v>
      </c>
      <c r="D2304" t="s">
        <v>55</v>
      </c>
      <c r="E2304" t="s">
        <v>78</v>
      </c>
      <c r="F2304" t="s">
        <v>24</v>
      </c>
      <c r="G2304" t="s">
        <v>62</v>
      </c>
      <c r="H2304" t="s">
        <v>43</v>
      </c>
      <c r="I2304" t="s">
        <v>27</v>
      </c>
      <c r="J2304">
        <v>14.4</v>
      </c>
      <c r="K2304">
        <v>24</v>
      </c>
      <c r="L2304" t="s">
        <v>28</v>
      </c>
      <c r="M2304">
        <v>1</v>
      </c>
      <c r="N2304">
        <v>4.0999999999999996</v>
      </c>
      <c r="O2304">
        <v>280</v>
      </c>
      <c r="P2304">
        <v>4032</v>
      </c>
      <c r="Q2304" t="s">
        <v>51</v>
      </c>
      <c r="R2304">
        <v>10</v>
      </c>
      <c r="S2304" t="s">
        <v>52</v>
      </c>
      <c r="T2304" t="s">
        <v>102</v>
      </c>
      <c r="U2304" t="str">
        <f>TRIM(CLEAN(tbl_Operations[[#This Row],[Location]]))</f>
        <v>Hyderabad</v>
      </c>
      <c r="V2304" t="str">
        <f>TRIM(CLEAN(tbl_Operations[[#This Row],[Channel]]))</f>
        <v>Teams</v>
      </c>
      <c r="W2304" t="str">
        <f t="shared" si="175"/>
        <v>Access Request</v>
      </c>
      <c r="X2304" t="str">
        <f t="shared" si="176"/>
        <v>It</v>
      </c>
      <c r="Y2304" t="str">
        <f t="shared" si="177"/>
        <v>Within SLA</v>
      </c>
      <c r="Z2304" t="str">
        <f t="shared" si="178"/>
        <v>Normal</v>
      </c>
      <c r="AA2304" t="str" cm="1">
        <f t="array" ref="AA2304">_xlfn.IFS(
J2304&lt;=K2304*0.5,"Excellent",
J2304&lt;=K2304,"Good",
J2304&lt;=K2304*1.5,"At Risk",
TRUE,"Critical"
)</f>
        <v>Good</v>
      </c>
      <c r="AB2304" t="str">
        <f t="shared" si="179"/>
        <v>Reworked</v>
      </c>
    </row>
    <row r="2305" spans="1:28" x14ac:dyDescent="0.3">
      <c r="A2305" t="s">
        <v>2387</v>
      </c>
      <c r="B2305" s="1">
        <v>45746</v>
      </c>
      <c r="C2305" t="s">
        <v>33</v>
      </c>
      <c r="D2305" t="s">
        <v>34</v>
      </c>
      <c r="E2305" t="s">
        <v>70</v>
      </c>
      <c r="F2305" t="s">
        <v>49</v>
      </c>
      <c r="G2305" t="s">
        <v>62</v>
      </c>
      <c r="H2305" t="s">
        <v>50</v>
      </c>
      <c r="I2305" t="s">
        <v>88</v>
      </c>
      <c r="J2305">
        <v>30.8</v>
      </c>
      <c r="K2305">
        <v>48</v>
      </c>
      <c r="L2305" t="s">
        <v>28</v>
      </c>
      <c r="M2305">
        <v>1</v>
      </c>
      <c r="N2305">
        <v>3.7</v>
      </c>
      <c r="O2305">
        <v>320</v>
      </c>
      <c r="P2305">
        <v>9856</v>
      </c>
      <c r="Q2305" t="s">
        <v>79</v>
      </c>
      <c r="R2305">
        <v>3</v>
      </c>
      <c r="S2305" t="s">
        <v>58</v>
      </c>
      <c r="T2305" t="s">
        <v>102</v>
      </c>
      <c r="U2305" t="str">
        <f>TRIM(CLEAN(tbl_Operations[[#This Row],[Location]]))</f>
        <v>Mumbai</v>
      </c>
      <c r="V2305" t="str">
        <f>TRIM(CLEAN(tbl_Operations[[#This Row],[Channel]]))</f>
        <v>Teams</v>
      </c>
      <c r="W2305" t="str">
        <f t="shared" si="175"/>
        <v>Data Correction</v>
      </c>
      <c r="X2305" t="str">
        <f t="shared" si="176"/>
        <v>It</v>
      </c>
      <c r="Y2305" t="str">
        <f t="shared" si="177"/>
        <v>Within SLA</v>
      </c>
      <c r="Z2305" t="str">
        <f t="shared" si="178"/>
        <v>Normal</v>
      </c>
      <c r="AA2305" t="str" cm="1">
        <f t="array" ref="AA2305">_xlfn.IFS(
J2305&lt;=K2305*0.5,"Excellent",
J2305&lt;=K2305,"Good",
J2305&lt;=K2305*1.5,"At Risk",
TRUE,"Critical"
)</f>
        <v>Good</v>
      </c>
      <c r="AB2305" t="str">
        <f t="shared" si="179"/>
        <v>Reworked</v>
      </c>
    </row>
    <row r="2306" spans="1:28" x14ac:dyDescent="0.3">
      <c r="A2306" t="s">
        <v>2388</v>
      </c>
      <c r="B2306" s="1">
        <v>46012</v>
      </c>
      <c r="C2306" t="s">
        <v>91</v>
      </c>
      <c r="D2306" t="s">
        <v>34</v>
      </c>
      <c r="E2306" t="s">
        <v>74</v>
      </c>
      <c r="F2306" t="s">
        <v>61</v>
      </c>
      <c r="G2306" t="s">
        <v>25</v>
      </c>
      <c r="H2306" t="s">
        <v>66</v>
      </c>
      <c r="I2306" t="s">
        <v>27</v>
      </c>
      <c r="J2306">
        <v>17.5</v>
      </c>
      <c r="K2306">
        <v>12</v>
      </c>
      <c r="L2306" t="s">
        <v>63</v>
      </c>
      <c r="M2306">
        <v>1</v>
      </c>
      <c r="N2306">
        <v>4.8</v>
      </c>
      <c r="O2306">
        <v>350</v>
      </c>
      <c r="P2306">
        <v>6125</v>
      </c>
      <c r="Q2306" t="s">
        <v>71</v>
      </c>
      <c r="R2306">
        <v>12</v>
      </c>
      <c r="S2306" t="s">
        <v>52</v>
      </c>
      <c r="T2306" t="s">
        <v>102</v>
      </c>
      <c r="U2306" t="str">
        <f>TRIM(CLEAN(tbl_Operations[[#This Row],[Location]]))</f>
        <v>Mumbai</v>
      </c>
      <c r="V2306" t="str">
        <f>TRIM(CLEAN(tbl_Operations[[#This Row],[Channel]]))</f>
        <v>Email</v>
      </c>
      <c r="W2306" t="str">
        <f t="shared" ref="W2306:W2369" si="180">TRIM(CLEAN(E2306))</f>
        <v>System Issue</v>
      </c>
      <c r="X2306" t="str">
        <f t="shared" ref="X2306:X2369" si="181">PROPER(TRIM(CLEAN(C2306)))</f>
        <v>Operations</v>
      </c>
      <c r="Y2306" t="str">
        <f t="shared" ref="Y2306:Y2369" si="182">IF(J2306&lt;=K2306,"Within SLA","SLA Breach")</f>
        <v>SLA Breach</v>
      </c>
      <c r="Z2306" t="str">
        <f t="shared" ref="Z2306:Z2369" si="183">IF(AND(F2306="Critical",Y2305="SLA Breach"),"Critical Risk","Normal")</f>
        <v>Normal</v>
      </c>
      <c r="AA2306" t="str" cm="1">
        <f t="array" ref="AA2306">_xlfn.IFS(
J2306&lt;=K2306*0.5,"Excellent",
J2306&lt;=K2306,"Good",
J2306&lt;=K2306*1.5,"At Risk",
TRUE,"Critical"
)</f>
        <v>At Risk</v>
      </c>
      <c r="AB2306" t="str">
        <f t="shared" ref="AB2306:AB2369" si="184">IF(M2306&gt;0,"Reworked","No Rework")</f>
        <v>Reworked</v>
      </c>
    </row>
    <row r="2307" spans="1:28" x14ac:dyDescent="0.3">
      <c r="A2307" t="s">
        <v>2389</v>
      </c>
      <c r="B2307" s="1">
        <v>45910</v>
      </c>
      <c r="C2307" t="s">
        <v>77</v>
      </c>
      <c r="D2307" t="s">
        <v>55</v>
      </c>
      <c r="E2307" t="s">
        <v>70</v>
      </c>
      <c r="F2307" t="s">
        <v>49</v>
      </c>
      <c r="G2307" t="s">
        <v>25</v>
      </c>
      <c r="H2307" t="s">
        <v>50</v>
      </c>
      <c r="I2307" t="s">
        <v>27</v>
      </c>
      <c r="J2307">
        <v>22.4</v>
      </c>
      <c r="K2307">
        <v>48</v>
      </c>
      <c r="L2307" t="s">
        <v>28</v>
      </c>
      <c r="M2307">
        <v>0</v>
      </c>
      <c r="N2307">
        <v>4.5</v>
      </c>
      <c r="O2307">
        <v>350</v>
      </c>
      <c r="P2307">
        <v>7840</v>
      </c>
      <c r="Q2307" t="s">
        <v>83</v>
      </c>
      <c r="R2307">
        <v>9</v>
      </c>
      <c r="S2307" t="s">
        <v>37</v>
      </c>
      <c r="T2307" t="s">
        <v>86</v>
      </c>
      <c r="U2307" t="str">
        <f>TRIM(CLEAN(tbl_Operations[[#This Row],[Location]]))</f>
        <v>Hyderabad</v>
      </c>
      <c r="V2307" t="str">
        <f>TRIM(CLEAN(tbl_Operations[[#This Row],[Channel]]))</f>
        <v>Email</v>
      </c>
      <c r="W2307" t="str">
        <f t="shared" si="180"/>
        <v>Data Correction</v>
      </c>
      <c r="X2307" t="str">
        <f t="shared" si="181"/>
        <v>Finance</v>
      </c>
      <c r="Y2307" t="str">
        <f t="shared" si="182"/>
        <v>Within SLA</v>
      </c>
      <c r="Z2307" t="str">
        <f t="shared" si="183"/>
        <v>Normal</v>
      </c>
      <c r="AA2307" t="str" cm="1">
        <f t="array" ref="AA2307">_xlfn.IFS(
J2307&lt;=K2307*0.5,"Excellent",
J2307&lt;=K2307,"Good",
J2307&lt;=K2307*1.5,"At Risk",
TRUE,"Critical"
)</f>
        <v>Excellent</v>
      </c>
      <c r="AB2307" t="str">
        <f t="shared" si="184"/>
        <v>No Rework</v>
      </c>
    </row>
    <row r="2308" spans="1:28" x14ac:dyDescent="0.3">
      <c r="A2308" t="s">
        <v>2390</v>
      </c>
      <c r="B2308" s="1">
        <v>45839</v>
      </c>
      <c r="C2308" t="s">
        <v>33</v>
      </c>
      <c r="D2308" t="s">
        <v>73</v>
      </c>
      <c r="E2308" t="s">
        <v>78</v>
      </c>
      <c r="F2308" t="s">
        <v>49</v>
      </c>
      <c r="G2308" t="s">
        <v>42</v>
      </c>
      <c r="H2308" t="s">
        <v>26</v>
      </c>
      <c r="I2308" t="s">
        <v>27</v>
      </c>
      <c r="J2308">
        <v>6.5</v>
      </c>
      <c r="K2308">
        <v>48</v>
      </c>
      <c r="L2308" t="s">
        <v>28</v>
      </c>
      <c r="M2308">
        <v>0</v>
      </c>
      <c r="N2308">
        <v>4.2</v>
      </c>
      <c r="O2308">
        <v>400</v>
      </c>
      <c r="P2308">
        <v>2600</v>
      </c>
      <c r="Q2308" t="s">
        <v>114</v>
      </c>
      <c r="R2308">
        <v>7</v>
      </c>
      <c r="S2308" t="s">
        <v>37</v>
      </c>
      <c r="T2308" t="s">
        <v>38</v>
      </c>
      <c r="U2308" t="str">
        <f>TRIM(CLEAN(tbl_Operations[[#This Row],[Location]]))</f>
        <v>Chennai</v>
      </c>
      <c r="V2308" t="str">
        <f>TRIM(CLEAN(tbl_Operations[[#This Row],[Channel]]))</f>
        <v>Portal</v>
      </c>
      <c r="W2308" t="str">
        <f t="shared" si="180"/>
        <v>Access Request</v>
      </c>
      <c r="X2308" t="str">
        <f t="shared" si="181"/>
        <v>It</v>
      </c>
      <c r="Y2308" t="str">
        <f t="shared" si="182"/>
        <v>Within SLA</v>
      </c>
      <c r="Z2308" t="str">
        <f t="shared" si="183"/>
        <v>Normal</v>
      </c>
      <c r="AA2308" t="str" cm="1">
        <f t="array" ref="AA2308">_xlfn.IFS(
J2308&lt;=K2308*0.5,"Excellent",
J2308&lt;=K2308,"Good",
J2308&lt;=K2308*1.5,"At Risk",
TRUE,"Critical"
)</f>
        <v>Excellent</v>
      </c>
      <c r="AB2308" t="str">
        <f t="shared" si="184"/>
        <v>No Rework</v>
      </c>
    </row>
    <row r="2309" spans="1:28" x14ac:dyDescent="0.3">
      <c r="A2309" t="s">
        <v>2391</v>
      </c>
      <c r="B2309" s="1">
        <v>45986</v>
      </c>
      <c r="C2309" t="s">
        <v>21</v>
      </c>
      <c r="D2309" t="s">
        <v>41</v>
      </c>
      <c r="E2309" t="s">
        <v>92</v>
      </c>
      <c r="F2309" t="s">
        <v>24</v>
      </c>
      <c r="G2309" t="s">
        <v>25</v>
      </c>
      <c r="H2309" t="s">
        <v>66</v>
      </c>
      <c r="I2309" t="s">
        <v>27</v>
      </c>
      <c r="J2309">
        <v>9.1</v>
      </c>
      <c r="K2309">
        <v>24</v>
      </c>
      <c r="L2309" t="s">
        <v>28</v>
      </c>
      <c r="M2309">
        <v>0</v>
      </c>
      <c r="N2309">
        <v>4.3</v>
      </c>
      <c r="O2309">
        <v>400</v>
      </c>
      <c r="P2309">
        <v>3640</v>
      </c>
      <c r="Q2309" t="s">
        <v>67</v>
      </c>
      <c r="R2309">
        <v>11</v>
      </c>
      <c r="S2309" t="s">
        <v>52</v>
      </c>
      <c r="T2309" t="s">
        <v>38</v>
      </c>
      <c r="U2309" t="str">
        <f>TRIM(CLEAN(tbl_Operations[[#This Row],[Location]]))</f>
        <v>Bengaluru</v>
      </c>
      <c r="V2309" t="str">
        <f>TRIM(CLEAN(tbl_Operations[[#This Row],[Channel]]))</f>
        <v>Email</v>
      </c>
      <c r="W2309" t="str">
        <f t="shared" si="180"/>
        <v>Report Request</v>
      </c>
      <c r="X2309" t="str">
        <f t="shared" si="181"/>
        <v>Customer Support</v>
      </c>
      <c r="Y2309" t="str">
        <f t="shared" si="182"/>
        <v>Within SLA</v>
      </c>
      <c r="Z2309" t="str">
        <f t="shared" si="183"/>
        <v>Normal</v>
      </c>
      <c r="AA2309" t="str" cm="1">
        <f t="array" ref="AA2309">_xlfn.IFS(
J2309&lt;=K2309*0.5,"Excellent",
J2309&lt;=K2309,"Good",
J2309&lt;=K2309*1.5,"At Risk",
TRUE,"Critical"
)</f>
        <v>Excellent</v>
      </c>
      <c r="AB2309" t="str">
        <f t="shared" si="184"/>
        <v>No Rework</v>
      </c>
    </row>
    <row r="2310" spans="1:28" x14ac:dyDescent="0.3">
      <c r="A2310" t="s">
        <v>2392</v>
      </c>
      <c r="B2310" s="1">
        <v>45981</v>
      </c>
      <c r="C2310" t="s">
        <v>21</v>
      </c>
      <c r="D2310" t="s">
        <v>22</v>
      </c>
      <c r="E2310" t="s">
        <v>78</v>
      </c>
      <c r="F2310" t="s">
        <v>49</v>
      </c>
      <c r="G2310" t="s">
        <v>42</v>
      </c>
      <c r="H2310" t="s">
        <v>43</v>
      </c>
      <c r="I2310" t="s">
        <v>27</v>
      </c>
      <c r="J2310">
        <v>18.100000000000001</v>
      </c>
      <c r="K2310">
        <v>48</v>
      </c>
      <c r="L2310" t="s">
        <v>28</v>
      </c>
      <c r="M2310">
        <v>0</v>
      </c>
      <c r="N2310">
        <v>4.5</v>
      </c>
      <c r="O2310">
        <v>350</v>
      </c>
      <c r="P2310">
        <v>6335</v>
      </c>
      <c r="Q2310" t="s">
        <v>67</v>
      </c>
      <c r="R2310">
        <v>11</v>
      </c>
      <c r="S2310" t="s">
        <v>52</v>
      </c>
      <c r="T2310" t="s">
        <v>84</v>
      </c>
      <c r="U2310" t="str">
        <f>TRIM(CLEAN(tbl_Operations[[#This Row],[Location]]))</f>
        <v>Noida</v>
      </c>
      <c r="V2310" t="str">
        <f>TRIM(CLEAN(tbl_Operations[[#This Row],[Channel]]))</f>
        <v>Portal</v>
      </c>
      <c r="W2310" t="str">
        <f t="shared" si="180"/>
        <v>Access Request</v>
      </c>
      <c r="X2310" t="str">
        <f t="shared" si="181"/>
        <v>Customer Support</v>
      </c>
      <c r="Y2310" t="str">
        <f t="shared" si="182"/>
        <v>Within SLA</v>
      </c>
      <c r="Z2310" t="str">
        <f t="shared" si="183"/>
        <v>Normal</v>
      </c>
      <c r="AA2310" t="str" cm="1">
        <f t="array" ref="AA2310">_xlfn.IFS(
J2310&lt;=K2310*0.5,"Excellent",
J2310&lt;=K2310,"Good",
J2310&lt;=K2310*1.5,"At Risk",
TRUE,"Critical"
)</f>
        <v>Excellent</v>
      </c>
      <c r="AB2310" t="str">
        <f t="shared" si="184"/>
        <v>No Rework</v>
      </c>
    </row>
    <row r="2311" spans="1:28" x14ac:dyDescent="0.3">
      <c r="A2311" t="s">
        <v>2393</v>
      </c>
      <c r="B2311" s="1">
        <v>45872</v>
      </c>
      <c r="C2311" t="s">
        <v>54</v>
      </c>
      <c r="D2311" t="s">
        <v>41</v>
      </c>
      <c r="E2311" t="s">
        <v>23</v>
      </c>
      <c r="F2311" t="s">
        <v>49</v>
      </c>
      <c r="G2311" t="s">
        <v>25</v>
      </c>
      <c r="H2311" t="s">
        <v>26</v>
      </c>
      <c r="I2311" t="s">
        <v>27</v>
      </c>
      <c r="J2311">
        <v>9.4</v>
      </c>
      <c r="K2311">
        <v>48</v>
      </c>
      <c r="L2311" t="s">
        <v>28</v>
      </c>
      <c r="M2311">
        <v>0</v>
      </c>
      <c r="N2311">
        <v>4.5</v>
      </c>
      <c r="O2311">
        <v>450</v>
      </c>
      <c r="P2311">
        <v>4230</v>
      </c>
      <c r="Q2311" t="s">
        <v>36</v>
      </c>
      <c r="R2311">
        <v>8</v>
      </c>
      <c r="S2311" t="s">
        <v>37</v>
      </c>
      <c r="T2311" t="s">
        <v>102</v>
      </c>
      <c r="U2311" t="str">
        <f>TRIM(CLEAN(tbl_Operations[[#This Row],[Location]]))</f>
        <v>Bengaluru</v>
      </c>
      <c r="V2311" t="str">
        <f>TRIM(CLEAN(tbl_Operations[[#This Row],[Channel]]))</f>
        <v>Email</v>
      </c>
      <c r="W2311" t="str">
        <f t="shared" si="180"/>
        <v>Invoice Query</v>
      </c>
      <c r="X2311" t="str">
        <f t="shared" si="181"/>
        <v>Hr</v>
      </c>
      <c r="Y2311" t="str">
        <f t="shared" si="182"/>
        <v>Within SLA</v>
      </c>
      <c r="Z2311" t="str">
        <f t="shared" si="183"/>
        <v>Normal</v>
      </c>
      <c r="AA2311" t="str" cm="1">
        <f t="array" ref="AA2311">_xlfn.IFS(
J2311&lt;=K2311*0.5,"Excellent",
J2311&lt;=K2311,"Good",
J2311&lt;=K2311*1.5,"At Risk",
TRUE,"Critical"
)</f>
        <v>Excellent</v>
      </c>
      <c r="AB2311" t="str">
        <f t="shared" si="184"/>
        <v>No Rework</v>
      </c>
    </row>
    <row r="2312" spans="1:28" x14ac:dyDescent="0.3">
      <c r="A2312" t="s">
        <v>2394</v>
      </c>
      <c r="B2312" s="1">
        <v>45694</v>
      </c>
      <c r="C2312" t="s">
        <v>91</v>
      </c>
      <c r="D2312" t="s">
        <v>41</v>
      </c>
      <c r="E2312" t="s">
        <v>35</v>
      </c>
      <c r="F2312" t="s">
        <v>24</v>
      </c>
      <c r="G2312" t="s">
        <v>42</v>
      </c>
      <c r="H2312" t="s">
        <v>75</v>
      </c>
      <c r="I2312" t="s">
        <v>27</v>
      </c>
      <c r="J2312">
        <v>8.8000000000000007</v>
      </c>
      <c r="K2312">
        <v>24</v>
      </c>
      <c r="L2312" t="s">
        <v>28</v>
      </c>
      <c r="M2312">
        <v>0</v>
      </c>
      <c r="N2312">
        <v>4.8</v>
      </c>
      <c r="O2312">
        <v>280</v>
      </c>
      <c r="P2312">
        <v>2464</v>
      </c>
      <c r="Q2312" t="s">
        <v>57</v>
      </c>
      <c r="R2312">
        <v>2</v>
      </c>
      <c r="S2312" t="s">
        <v>58</v>
      </c>
      <c r="T2312" t="s">
        <v>84</v>
      </c>
      <c r="U2312" t="str">
        <f>TRIM(CLEAN(tbl_Operations[[#This Row],[Location]]))</f>
        <v>Bengaluru</v>
      </c>
      <c r="V2312" t="str">
        <f>TRIM(CLEAN(tbl_Operations[[#This Row],[Channel]]))</f>
        <v>Portal</v>
      </c>
      <c r="W2312" t="str">
        <f t="shared" si="180"/>
        <v>Employee Query</v>
      </c>
      <c r="X2312" t="str">
        <f t="shared" si="181"/>
        <v>Operations</v>
      </c>
      <c r="Y2312" t="str">
        <f t="shared" si="182"/>
        <v>Within SLA</v>
      </c>
      <c r="Z2312" t="str">
        <f t="shared" si="183"/>
        <v>Normal</v>
      </c>
      <c r="AA2312" t="str" cm="1">
        <f t="array" ref="AA2312">_xlfn.IFS(
J2312&lt;=K2312*0.5,"Excellent",
J2312&lt;=K2312,"Good",
J2312&lt;=K2312*1.5,"At Risk",
TRUE,"Critical"
)</f>
        <v>Excellent</v>
      </c>
      <c r="AB2312" t="str">
        <f t="shared" si="184"/>
        <v>No Rework</v>
      </c>
    </row>
    <row r="2313" spans="1:28" x14ac:dyDescent="0.3">
      <c r="A2313" t="s">
        <v>2395</v>
      </c>
      <c r="B2313" s="1">
        <v>45847</v>
      </c>
      <c r="C2313" t="s">
        <v>21</v>
      </c>
      <c r="D2313" t="s">
        <v>60</v>
      </c>
      <c r="E2313" t="s">
        <v>78</v>
      </c>
      <c r="F2313" t="s">
        <v>61</v>
      </c>
      <c r="G2313" t="s">
        <v>42</v>
      </c>
      <c r="H2313" t="s">
        <v>26</v>
      </c>
      <c r="I2313" t="s">
        <v>27</v>
      </c>
      <c r="J2313">
        <v>20.100000000000001</v>
      </c>
      <c r="K2313">
        <v>12</v>
      </c>
      <c r="L2313" t="s">
        <v>63</v>
      </c>
      <c r="M2313">
        <v>0</v>
      </c>
      <c r="N2313">
        <v>3.9</v>
      </c>
      <c r="O2313">
        <v>320</v>
      </c>
      <c r="P2313">
        <v>6432</v>
      </c>
      <c r="Q2313" t="s">
        <v>114</v>
      </c>
      <c r="R2313">
        <v>7</v>
      </c>
      <c r="S2313" t="s">
        <v>37</v>
      </c>
      <c r="T2313" t="s">
        <v>86</v>
      </c>
      <c r="U2313" t="str">
        <f>TRIM(CLEAN(tbl_Operations[[#This Row],[Location]]))</f>
        <v>Pune</v>
      </c>
      <c r="V2313" t="str">
        <f>TRIM(CLEAN(tbl_Operations[[#This Row],[Channel]]))</f>
        <v>Portal</v>
      </c>
      <c r="W2313" t="str">
        <f t="shared" si="180"/>
        <v>Access Request</v>
      </c>
      <c r="X2313" t="str">
        <f t="shared" si="181"/>
        <v>Customer Support</v>
      </c>
      <c r="Y2313" t="str">
        <f t="shared" si="182"/>
        <v>SLA Breach</v>
      </c>
      <c r="Z2313" t="str">
        <f t="shared" si="183"/>
        <v>Normal</v>
      </c>
      <c r="AA2313" t="str" cm="1">
        <f t="array" ref="AA2313">_xlfn.IFS(
J2313&lt;=K2313*0.5,"Excellent",
J2313&lt;=K2313,"Good",
J2313&lt;=K2313*1.5,"At Risk",
TRUE,"Critical"
)</f>
        <v>Critical</v>
      </c>
      <c r="AB2313" t="str">
        <f t="shared" si="184"/>
        <v>No Rework</v>
      </c>
    </row>
    <row r="2314" spans="1:28" x14ac:dyDescent="0.3">
      <c r="A2314" t="s">
        <v>2396</v>
      </c>
      <c r="B2314" s="1">
        <v>45779</v>
      </c>
      <c r="C2314" t="s">
        <v>91</v>
      </c>
      <c r="D2314" t="s">
        <v>73</v>
      </c>
      <c r="E2314" t="s">
        <v>92</v>
      </c>
      <c r="F2314" t="s">
        <v>24</v>
      </c>
      <c r="G2314" t="s">
        <v>25</v>
      </c>
      <c r="H2314" t="s">
        <v>26</v>
      </c>
      <c r="I2314" t="s">
        <v>27</v>
      </c>
      <c r="J2314">
        <v>15.5</v>
      </c>
      <c r="K2314">
        <v>24</v>
      </c>
      <c r="L2314" t="s">
        <v>28</v>
      </c>
      <c r="M2314">
        <v>0</v>
      </c>
      <c r="N2314">
        <v>4.7</v>
      </c>
      <c r="O2314">
        <v>280</v>
      </c>
      <c r="P2314">
        <v>4340</v>
      </c>
      <c r="Q2314" t="s">
        <v>44</v>
      </c>
      <c r="R2314">
        <v>5</v>
      </c>
      <c r="S2314" t="s">
        <v>30</v>
      </c>
      <c r="T2314" t="s">
        <v>45</v>
      </c>
      <c r="U2314" t="str">
        <f>TRIM(CLEAN(tbl_Operations[[#This Row],[Location]]))</f>
        <v>Chennai</v>
      </c>
      <c r="V2314" t="str">
        <f>TRIM(CLEAN(tbl_Operations[[#This Row],[Channel]]))</f>
        <v>Email</v>
      </c>
      <c r="W2314" t="str">
        <f t="shared" si="180"/>
        <v>Report Request</v>
      </c>
      <c r="X2314" t="str">
        <f t="shared" si="181"/>
        <v>Operations</v>
      </c>
      <c r="Y2314" t="str">
        <f t="shared" si="182"/>
        <v>Within SLA</v>
      </c>
      <c r="Z2314" t="str">
        <f t="shared" si="183"/>
        <v>Normal</v>
      </c>
      <c r="AA2314" t="str" cm="1">
        <f t="array" ref="AA2314">_xlfn.IFS(
J2314&lt;=K2314*0.5,"Excellent",
J2314&lt;=K2314,"Good",
J2314&lt;=K2314*1.5,"At Risk",
TRUE,"Critical"
)</f>
        <v>Good</v>
      </c>
      <c r="AB2314" t="str">
        <f t="shared" si="184"/>
        <v>No Rework</v>
      </c>
    </row>
    <row r="2315" spans="1:28" x14ac:dyDescent="0.3">
      <c r="A2315" t="s">
        <v>2397</v>
      </c>
      <c r="B2315" s="1">
        <v>45890</v>
      </c>
      <c r="C2315" t="s">
        <v>33</v>
      </c>
      <c r="D2315" t="s">
        <v>60</v>
      </c>
      <c r="E2315" t="s">
        <v>56</v>
      </c>
      <c r="F2315" t="s">
        <v>24</v>
      </c>
      <c r="G2315" t="s">
        <v>25</v>
      </c>
      <c r="H2315" t="s">
        <v>26</v>
      </c>
      <c r="I2315" t="s">
        <v>27</v>
      </c>
      <c r="J2315">
        <v>2.2999999999999998</v>
      </c>
      <c r="K2315">
        <v>24</v>
      </c>
      <c r="L2315" t="s">
        <v>28</v>
      </c>
      <c r="M2315">
        <v>0</v>
      </c>
      <c r="N2315">
        <v>4.4000000000000004</v>
      </c>
      <c r="O2315">
        <v>320</v>
      </c>
      <c r="P2315">
        <v>736</v>
      </c>
      <c r="Q2315" t="s">
        <v>36</v>
      </c>
      <c r="R2315">
        <v>8</v>
      </c>
      <c r="S2315" t="s">
        <v>37</v>
      </c>
      <c r="T2315" t="s">
        <v>84</v>
      </c>
      <c r="U2315" t="str">
        <f>TRIM(CLEAN(tbl_Operations[[#This Row],[Location]]))</f>
        <v>Pune</v>
      </c>
      <c r="V2315" t="str">
        <f>TRIM(CLEAN(tbl_Operations[[#This Row],[Channel]]))</f>
        <v>Email</v>
      </c>
      <c r="W2315" t="str">
        <f t="shared" si="180"/>
        <v>Vendor Query</v>
      </c>
      <c r="X2315" t="str">
        <f t="shared" si="181"/>
        <v>It</v>
      </c>
      <c r="Y2315" t="str">
        <f t="shared" si="182"/>
        <v>Within SLA</v>
      </c>
      <c r="Z2315" t="str">
        <f t="shared" si="183"/>
        <v>Normal</v>
      </c>
      <c r="AA2315" t="str" cm="1">
        <f t="array" ref="AA2315">_xlfn.IFS(
J2315&lt;=K2315*0.5,"Excellent",
J2315&lt;=K2315,"Good",
J2315&lt;=K2315*1.5,"At Risk",
TRUE,"Critical"
)</f>
        <v>Excellent</v>
      </c>
      <c r="AB2315" t="str">
        <f t="shared" si="184"/>
        <v>No Rework</v>
      </c>
    </row>
    <row r="2316" spans="1:28" x14ac:dyDescent="0.3">
      <c r="A2316" t="s">
        <v>2398</v>
      </c>
      <c r="B2316" s="1">
        <v>45938</v>
      </c>
      <c r="C2316" t="s">
        <v>91</v>
      </c>
      <c r="D2316" t="s">
        <v>22</v>
      </c>
      <c r="E2316" t="s">
        <v>70</v>
      </c>
      <c r="F2316" t="s">
        <v>49</v>
      </c>
      <c r="G2316" t="s">
        <v>62</v>
      </c>
      <c r="H2316" t="s">
        <v>50</v>
      </c>
      <c r="I2316" t="s">
        <v>27</v>
      </c>
      <c r="J2316">
        <v>10.4</v>
      </c>
      <c r="K2316">
        <v>48</v>
      </c>
      <c r="L2316" t="s">
        <v>28</v>
      </c>
      <c r="M2316">
        <v>0</v>
      </c>
      <c r="N2316">
        <v>4.9000000000000004</v>
      </c>
      <c r="O2316">
        <v>400</v>
      </c>
      <c r="P2316">
        <v>4160</v>
      </c>
      <c r="Q2316" t="s">
        <v>51</v>
      </c>
      <c r="R2316">
        <v>10</v>
      </c>
      <c r="S2316" t="s">
        <v>52</v>
      </c>
      <c r="T2316" t="s">
        <v>86</v>
      </c>
      <c r="U2316" t="str">
        <f>TRIM(CLEAN(tbl_Operations[[#This Row],[Location]]))</f>
        <v>Noida</v>
      </c>
      <c r="V2316" t="str">
        <f>TRIM(CLEAN(tbl_Operations[[#This Row],[Channel]]))</f>
        <v>Teams</v>
      </c>
      <c r="W2316" t="str">
        <f t="shared" si="180"/>
        <v>Data Correction</v>
      </c>
      <c r="X2316" t="str">
        <f t="shared" si="181"/>
        <v>Operations</v>
      </c>
      <c r="Y2316" t="str">
        <f t="shared" si="182"/>
        <v>Within SLA</v>
      </c>
      <c r="Z2316" t="str">
        <f t="shared" si="183"/>
        <v>Normal</v>
      </c>
      <c r="AA2316" t="str" cm="1">
        <f t="array" ref="AA2316">_xlfn.IFS(
J2316&lt;=K2316*0.5,"Excellent",
J2316&lt;=K2316,"Good",
J2316&lt;=K2316*1.5,"At Risk",
TRUE,"Critical"
)</f>
        <v>Excellent</v>
      </c>
      <c r="AB2316" t="str">
        <f t="shared" si="184"/>
        <v>No Rework</v>
      </c>
    </row>
    <row r="2317" spans="1:28" x14ac:dyDescent="0.3">
      <c r="A2317" t="s">
        <v>2399</v>
      </c>
      <c r="B2317" s="1">
        <v>45723</v>
      </c>
      <c r="C2317" t="s">
        <v>77</v>
      </c>
      <c r="D2317" t="s">
        <v>47</v>
      </c>
      <c r="E2317" t="s">
        <v>35</v>
      </c>
      <c r="F2317" t="s">
        <v>24</v>
      </c>
      <c r="G2317" t="s">
        <v>42</v>
      </c>
      <c r="H2317" t="s">
        <v>66</v>
      </c>
      <c r="I2317" t="s">
        <v>27</v>
      </c>
      <c r="J2317">
        <v>12.2</v>
      </c>
      <c r="K2317">
        <v>24</v>
      </c>
      <c r="L2317" t="s">
        <v>28</v>
      </c>
      <c r="M2317">
        <v>0</v>
      </c>
      <c r="N2317">
        <v>5</v>
      </c>
      <c r="O2317">
        <v>350</v>
      </c>
      <c r="P2317">
        <v>4270</v>
      </c>
      <c r="Q2317" t="s">
        <v>79</v>
      </c>
      <c r="R2317">
        <v>3</v>
      </c>
      <c r="S2317" t="s">
        <v>58</v>
      </c>
      <c r="T2317" t="s">
        <v>45</v>
      </c>
      <c r="U2317" t="str">
        <f>TRIM(CLEAN(tbl_Operations[[#This Row],[Location]]))</f>
        <v>Gurugram</v>
      </c>
      <c r="V2317" t="str">
        <f>TRIM(CLEAN(tbl_Operations[[#This Row],[Channel]]))</f>
        <v>Portal</v>
      </c>
      <c r="W2317" t="str">
        <f t="shared" si="180"/>
        <v>Employee Query</v>
      </c>
      <c r="X2317" t="str">
        <f t="shared" si="181"/>
        <v>Finance</v>
      </c>
      <c r="Y2317" t="str">
        <f t="shared" si="182"/>
        <v>Within SLA</v>
      </c>
      <c r="Z2317" t="str">
        <f t="shared" si="183"/>
        <v>Normal</v>
      </c>
      <c r="AA2317" t="str" cm="1">
        <f t="array" ref="AA2317">_xlfn.IFS(
J2317&lt;=K2317*0.5,"Excellent",
J2317&lt;=K2317,"Good",
J2317&lt;=K2317*1.5,"At Risk",
TRUE,"Critical"
)</f>
        <v>Good</v>
      </c>
      <c r="AB2317" t="str">
        <f t="shared" si="184"/>
        <v>No Rework</v>
      </c>
    </row>
    <row r="2318" spans="1:28" x14ac:dyDescent="0.3">
      <c r="A2318" t="s">
        <v>2400</v>
      </c>
      <c r="B2318" s="1">
        <v>45782</v>
      </c>
      <c r="C2318" t="s">
        <v>91</v>
      </c>
      <c r="D2318" t="s">
        <v>73</v>
      </c>
      <c r="E2318" t="s">
        <v>35</v>
      </c>
      <c r="F2318" t="s">
        <v>24</v>
      </c>
      <c r="G2318" t="s">
        <v>42</v>
      </c>
      <c r="H2318" t="s">
        <v>26</v>
      </c>
      <c r="I2318" t="s">
        <v>27</v>
      </c>
      <c r="J2318">
        <v>8</v>
      </c>
      <c r="K2318">
        <v>24</v>
      </c>
      <c r="L2318" t="s">
        <v>28</v>
      </c>
      <c r="M2318">
        <v>0</v>
      </c>
      <c r="N2318">
        <v>4.3</v>
      </c>
      <c r="O2318">
        <v>450</v>
      </c>
      <c r="P2318">
        <v>3600</v>
      </c>
      <c r="Q2318" t="s">
        <v>44</v>
      </c>
      <c r="R2318">
        <v>5</v>
      </c>
      <c r="S2318" t="s">
        <v>30</v>
      </c>
      <c r="T2318" t="s">
        <v>31</v>
      </c>
      <c r="U2318" t="str">
        <f>TRIM(CLEAN(tbl_Operations[[#This Row],[Location]]))</f>
        <v>Chennai</v>
      </c>
      <c r="V2318" t="str">
        <f>TRIM(CLEAN(tbl_Operations[[#This Row],[Channel]]))</f>
        <v>Portal</v>
      </c>
      <c r="W2318" t="str">
        <f t="shared" si="180"/>
        <v>Employee Query</v>
      </c>
      <c r="X2318" t="str">
        <f t="shared" si="181"/>
        <v>Operations</v>
      </c>
      <c r="Y2318" t="str">
        <f t="shared" si="182"/>
        <v>Within SLA</v>
      </c>
      <c r="Z2318" t="str">
        <f t="shared" si="183"/>
        <v>Normal</v>
      </c>
      <c r="AA2318" t="str" cm="1">
        <f t="array" ref="AA2318">_xlfn.IFS(
J2318&lt;=K2318*0.5,"Excellent",
J2318&lt;=K2318,"Good",
J2318&lt;=K2318*1.5,"At Risk",
TRUE,"Critical"
)</f>
        <v>Excellent</v>
      </c>
      <c r="AB2318" t="str">
        <f t="shared" si="184"/>
        <v>No Rework</v>
      </c>
    </row>
    <row r="2319" spans="1:28" x14ac:dyDescent="0.3">
      <c r="A2319" t="s">
        <v>2401</v>
      </c>
      <c r="B2319" s="1">
        <v>45745</v>
      </c>
      <c r="C2319" t="s">
        <v>40</v>
      </c>
      <c r="D2319" t="s">
        <v>47</v>
      </c>
      <c r="E2319" t="s">
        <v>70</v>
      </c>
      <c r="F2319" t="s">
        <v>49</v>
      </c>
      <c r="G2319" t="s">
        <v>81</v>
      </c>
      <c r="H2319" t="s">
        <v>26</v>
      </c>
      <c r="I2319" t="s">
        <v>27</v>
      </c>
      <c r="J2319">
        <v>12.3</v>
      </c>
      <c r="K2319">
        <v>48</v>
      </c>
      <c r="L2319" t="s">
        <v>28</v>
      </c>
      <c r="M2319">
        <v>1</v>
      </c>
      <c r="N2319">
        <v>4.8</v>
      </c>
      <c r="O2319">
        <v>450</v>
      </c>
      <c r="P2319">
        <v>5535</v>
      </c>
      <c r="Q2319" t="s">
        <v>79</v>
      </c>
      <c r="R2319">
        <v>3</v>
      </c>
      <c r="S2319" t="s">
        <v>58</v>
      </c>
      <c r="T2319" t="s">
        <v>68</v>
      </c>
      <c r="U2319" t="str">
        <f>TRIM(CLEAN(tbl_Operations[[#This Row],[Location]]))</f>
        <v>Gurugram</v>
      </c>
      <c r="V2319" t="str">
        <f>TRIM(CLEAN(tbl_Operations[[#This Row],[Channel]]))</f>
        <v>Phone</v>
      </c>
      <c r="W2319" t="str">
        <f t="shared" si="180"/>
        <v>Data Correction</v>
      </c>
      <c r="X2319" t="str">
        <f t="shared" si="181"/>
        <v>Procurement</v>
      </c>
      <c r="Y2319" t="str">
        <f t="shared" si="182"/>
        <v>Within SLA</v>
      </c>
      <c r="Z2319" t="str">
        <f t="shared" si="183"/>
        <v>Normal</v>
      </c>
      <c r="AA2319" t="str" cm="1">
        <f t="array" ref="AA2319">_xlfn.IFS(
J2319&lt;=K2319*0.5,"Excellent",
J2319&lt;=K2319,"Good",
J2319&lt;=K2319*1.5,"At Risk",
TRUE,"Critical"
)</f>
        <v>Excellent</v>
      </c>
      <c r="AB2319" t="str">
        <f t="shared" si="184"/>
        <v>Reworked</v>
      </c>
    </row>
    <row r="2320" spans="1:28" x14ac:dyDescent="0.3">
      <c r="A2320" t="s">
        <v>2402</v>
      </c>
      <c r="B2320" s="1">
        <v>45705</v>
      </c>
      <c r="C2320" t="s">
        <v>54</v>
      </c>
      <c r="D2320" t="s">
        <v>22</v>
      </c>
      <c r="E2320" t="s">
        <v>92</v>
      </c>
      <c r="F2320" t="s">
        <v>24</v>
      </c>
      <c r="G2320" t="s">
        <v>25</v>
      </c>
      <c r="H2320" t="s">
        <v>75</v>
      </c>
      <c r="I2320" t="s">
        <v>27</v>
      </c>
      <c r="J2320">
        <v>11.9</v>
      </c>
      <c r="K2320">
        <v>24</v>
      </c>
      <c r="L2320" t="s">
        <v>28</v>
      </c>
      <c r="M2320">
        <v>0</v>
      </c>
      <c r="N2320">
        <v>4.8</v>
      </c>
      <c r="O2320">
        <v>400</v>
      </c>
      <c r="P2320">
        <v>4760</v>
      </c>
      <c r="Q2320" t="s">
        <v>57</v>
      </c>
      <c r="R2320">
        <v>2</v>
      </c>
      <c r="S2320" t="s">
        <v>58</v>
      </c>
      <c r="T2320" t="s">
        <v>31</v>
      </c>
      <c r="U2320" t="str">
        <f>TRIM(CLEAN(tbl_Operations[[#This Row],[Location]]))</f>
        <v>Noida</v>
      </c>
      <c r="V2320" t="str">
        <f>TRIM(CLEAN(tbl_Operations[[#This Row],[Channel]]))</f>
        <v>Email</v>
      </c>
      <c r="W2320" t="str">
        <f t="shared" si="180"/>
        <v>Report Request</v>
      </c>
      <c r="X2320" t="str">
        <f t="shared" si="181"/>
        <v>Hr</v>
      </c>
      <c r="Y2320" t="str">
        <f t="shared" si="182"/>
        <v>Within SLA</v>
      </c>
      <c r="Z2320" t="str">
        <f t="shared" si="183"/>
        <v>Normal</v>
      </c>
      <c r="AA2320" t="str" cm="1">
        <f t="array" ref="AA2320">_xlfn.IFS(
J2320&lt;=K2320*0.5,"Excellent",
J2320&lt;=K2320,"Good",
J2320&lt;=K2320*1.5,"At Risk",
TRUE,"Critical"
)</f>
        <v>Excellent</v>
      </c>
      <c r="AB2320" t="str">
        <f t="shared" si="184"/>
        <v>No Rework</v>
      </c>
    </row>
    <row r="2321" spans="1:28" x14ac:dyDescent="0.3">
      <c r="A2321" t="s">
        <v>2403</v>
      </c>
      <c r="B2321" s="1">
        <v>45833</v>
      </c>
      <c r="C2321" t="s">
        <v>95</v>
      </c>
      <c r="D2321" t="s">
        <v>41</v>
      </c>
      <c r="E2321" t="s">
        <v>56</v>
      </c>
      <c r="F2321" t="s">
        <v>24</v>
      </c>
      <c r="G2321" t="s">
        <v>25</v>
      </c>
      <c r="H2321" t="s">
        <v>43</v>
      </c>
      <c r="I2321" t="s">
        <v>88</v>
      </c>
      <c r="J2321">
        <v>22.1</v>
      </c>
      <c r="K2321">
        <v>24</v>
      </c>
      <c r="L2321" t="s">
        <v>28</v>
      </c>
      <c r="M2321">
        <v>2</v>
      </c>
      <c r="N2321">
        <v>3.6</v>
      </c>
      <c r="O2321">
        <v>450</v>
      </c>
      <c r="P2321">
        <v>9945</v>
      </c>
      <c r="Q2321" t="s">
        <v>29</v>
      </c>
      <c r="R2321">
        <v>6</v>
      </c>
      <c r="S2321" t="s">
        <v>30</v>
      </c>
      <c r="T2321" t="s">
        <v>86</v>
      </c>
      <c r="U2321" t="str">
        <f>TRIM(CLEAN(tbl_Operations[[#This Row],[Location]]))</f>
        <v>Bengaluru</v>
      </c>
      <c r="V2321" t="str">
        <f>TRIM(CLEAN(tbl_Operations[[#This Row],[Channel]]))</f>
        <v>Email</v>
      </c>
      <c r="W2321" t="str">
        <f t="shared" si="180"/>
        <v>Vendor Query</v>
      </c>
      <c r="X2321" t="str">
        <f t="shared" si="181"/>
        <v>Sales</v>
      </c>
      <c r="Y2321" t="str">
        <f t="shared" si="182"/>
        <v>Within SLA</v>
      </c>
      <c r="Z2321" t="str">
        <f t="shared" si="183"/>
        <v>Normal</v>
      </c>
      <c r="AA2321" t="str" cm="1">
        <f t="array" ref="AA2321">_xlfn.IFS(
J2321&lt;=K2321*0.5,"Excellent",
J2321&lt;=K2321,"Good",
J2321&lt;=K2321*1.5,"At Risk",
TRUE,"Critical"
)</f>
        <v>Good</v>
      </c>
      <c r="AB2321" t="str">
        <f t="shared" si="184"/>
        <v>Reworked</v>
      </c>
    </row>
    <row r="2322" spans="1:28" x14ac:dyDescent="0.3">
      <c r="A2322" t="s">
        <v>2404</v>
      </c>
      <c r="B2322" s="1">
        <v>46011</v>
      </c>
      <c r="C2322" t="s">
        <v>21</v>
      </c>
      <c r="D2322" t="s">
        <v>22</v>
      </c>
      <c r="E2322" t="s">
        <v>70</v>
      </c>
      <c r="F2322" t="s">
        <v>49</v>
      </c>
      <c r="G2322" t="s">
        <v>81</v>
      </c>
      <c r="H2322" t="s">
        <v>43</v>
      </c>
      <c r="I2322" t="s">
        <v>27</v>
      </c>
      <c r="J2322">
        <v>6.2</v>
      </c>
      <c r="K2322">
        <v>48</v>
      </c>
      <c r="L2322" t="s">
        <v>28</v>
      </c>
      <c r="M2322">
        <v>0</v>
      </c>
      <c r="N2322">
        <v>4.7</v>
      </c>
      <c r="O2322">
        <v>350</v>
      </c>
      <c r="P2322">
        <v>2170</v>
      </c>
      <c r="Q2322" t="s">
        <v>71</v>
      </c>
      <c r="R2322">
        <v>12</v>
      </c>
      <c r="S2322" t="s">
        <v>52</v>
      </c>
      <c r="T2322" t="s">
        <v>68</v>
      </c>
      <c r="U2322" t="str">
        <f>TRIM(CLEAN(tbl_Operations[[#This Row],[Location]]))</f>
        <v>Noida</v>
      </c>
      <c r="V2322" t="str">
        <f>TRIM(CLEAN(tbl_Operations[[#This Row],[Channel]]))</f>
        <v>Phone</v>
      </c>
      <c r="W2322" t="str">
        <f t="shared" si="180"/>
        <v>Data Correction</v>
      </c>
      <c r="X2322" t="str">
        <f t="shared" si="181"/>
        <v>Customer Support</v>
      </c>
      <c r="Y2322" t="str">
        <f t="shared" si="182"/>
        <v>Within SLA</v>
      </c>
      <c r="Z2322" t="str">
        <f t="shared" si="183"/>
        <v>Normal</v>
      </c>
      <c r="AA2322" t="str" cm="1">
        <f t="array" ref="AA2322">_xlfn.IFS(
J2322&lt;=K2322*0.5,"Excellent",
J2322&lt;=K2322,"Good",
J2322&lt;=K2322*1.5,"At Risk",
TRUE,"Critical"
)</f>
        <v>Excellent</v>
      </c>
      <c r="AB2322" t="str">
        <f t="shared" si="184"/>
        <v>No Rework</v>
      </c>
    </row>
    <row r="2323" spans="1:28" x14ac:dyDescent="0.3">
      <c r="A2323" t="s">
        <v>2405</v>
      </c>
      <c r="B2323" s="1">
        <v>45901</v>
      </c>
      <c r="C2323" t="s">
        <v>77</v>
      </c>
      <c r="D2323" t="s">
        <v>22</v>
      </c>
      <c r="E2323" t="s">
        <v>48</v>
      </c>
      <c r="F2323" t="s">
        <v>24</v>
      </c>
      <c r="G2323" t="s">
        <v>42</v>
      </c>
      <c r="H2323" t="s">
        <v>75</v>
      </c>
      <c r="I2323" t="s">
        <v>27</v>
      </c>
      <c r="J2323">
        <v>27.4</v>
      </c>
      <c r="K2323">
        <v>24</v>
      </c>
      <c r="L2323" t="s">
        <v>63</v>
      </c>
      <c r="M2323">
        <v>0</v>
      </c>
      <c r="N2323">
        <v>3.9</v>
      </c>
      <c r="O2323">
        <v>400</v>
      </c>
      <c r="P2323">
        <v>10960</v>
      </c>
      <c r="Q2323" t="s">
        <v>83</v>
      </c>
      <c r="R2323">
        <v>9</v>
      </c>
      <c r="S2323" t="s">
        <v>37</v>
      </c>
      <c r="T2323" t="s">
        <v>31</v>
      </c>
      <c r="U2323" t="str">
        <f>TRIM(CLEAN(tbl_Operations[[#This Row],[Location]]))</f>
        <v>Noida</v>
      </c>
      <c r="V2323" t="str">
        <f>TRIM(CLEAN(tbl_Operations[[#This Row],[Channel]]))</f>
        <v>Portal</v>
      </c>
      <c r="W2323" t="str">
        <f t="shared" si="180"/>
        <v>Compliance Request</v>
      </c>
      <c r="X2323" t="str">
        <f t="shared" si="181"/>
        <v>Finance</v>
      </c>
      <c r="Y2323" t="str">
        <f t="shared" si="182"/>
        <v>SLA Breach</v>
      </c>
      <c r="Z2323" t="str">
        <f t="shared" si="183"/>
        <v>Normal</v>
      </c>
      <c r="AA2323" t="str" cm="1">
        <f t="array" ref="AA2323">_xlfn.IFS(
J2323&lt;=K2323*0.5,"Excellent",
J2323&lt;=K2323,"Good",
J2323&lt;=K2323*1.5,"At Risk",
TRUE,"Critical"
)</f>
        <v>At Risk</v>
      </c>
      <c r="AB2323" t="str">
        <f t="shared" si="184"/>
        <v>No Rework</v>
      </c>
    </row>
    <row r="2324" spans="1:28" x14ac:dyDescent="0.3">
      <c r="A2324" t="s">
        <v>2406</v>
      </c>
      <c r="B2324" s="1">
        <v>45893</v>
      </c>
      <c r="C2324" t="s">
        <v>91</v>
      </c>
      <c r="D2324" t="s">
        <v>60</v>
      </c>
      <c r="E2324" t="s">
        <v>78</v>
      </c>
      <c r="F2324" t="s">
        <v>24</v>
      </c>
      <c r="G2324" t="s">
        <v>42</v>
      </c>
      <c r="H2324" t="s">
        <v>43</v>
      </c>
      <c r="I2324" t="s">
        <v>27</v>
      </c>
      <c r="J2324">
        <v>7.7</v>
      </c>
      <c r="K2324">
        <v>24</v>
      </c>
      <c r="L2324" t="s">
        <v>28</v>
      </c>
      <c r="M2324">
        <v>0</v>
      </c>
      <c r="N2324">
        <v>4</v>
      </c>
      <c r="O2324">
        <v>450</v>
      </c>
      <c r="P2324">
        <v>3465</v>
      </c>
      <c r="Q2324" t="s">
        <v>36</v>
      </c>
      <c r="R2324">
        <v>8</v>
      </c>
      <c r="S2324" t="s">
        <v>37</v>
      </c>
      <c r="T2324" t="s">
        <v>102</v>
      </c>
      <c r="U2324" t="str">
        <f>TRIM(CLEAN(tbl_Operations[[#This Row],[Location]]))</f>
        <v>Pune</v>
      </c>
      <c r="V2324" t="str">
        <f>TRIM(CLEAN(tbl_Operations[[#This Row],[Channel]]))</f>
        <v>Portal</v>
      </c>
      <c r="W2324" t="str">
        <f t="shared" si="180"/>
        <v>Access Request</v>
      </c>
      <c r="X2324" t="str">
        <f t="shared" si="181"/>
        <v>Operations</v>
      </c>
      <c r="Y2324" t="str">
        <f t="shared" si="182"/>
        <v>Within SLA</v>
      </c>
      <c r="Z2324" t="str">
        <f t="shared" si="183"/>
        <v>Normal</v>
      </c>
      <c r="AA2324" t="str" cm="1">
        <f t="array" ref="AA2324">_xlfn.IFS(
J2324&lt;=K2324*0.5,"Excellent",
J2324&lt;=K2324,"Good",
J2324&lt;=K2324*1.5,"At Risk",
TRUE,"Critical"
)</f>
        <v>Excellent</v>
      </c>
      <c r="AB2324" t="str">
        <f t="shared" si="184"/>
        <v>No Rework</v>
      </c>
    </row>
    <row r="2325" spans="1:28" x14ac:dyDescent="0.3">
      <c r="A2325" t="s">
        <v>2407</v>
      </c>
      <c r="B2325" s="1">
        <v>45848</v>
      </c>
      <c r="C2325" t="s">
        <v>95</v>
      </c>
      <c r="D2325" t="s">
        <v>41</v>
      </c>
      <c r="E2325" t="s">
        <v>74</v>
      </c>
      <c r="F2325" t="s">
        <v>24</v>
      </c>
      <c r="G2325" t="s">
        <v>42</v>
      </c>
      <c r="H2325" t="s">
        <v>50</v>
      </c>
      <c r="I2325" t="s">
        <v>27</v>
      </c>
      <c r="J2325">
        <v>8.8000000000000007</v>
      </c>
      <c r="K2325">
        <v>24</v>
      </c>
      <c r="L2325" t="s">
        <v>28</v>
      </c>
      <c r="M2325">
        <v>1</v>
      </c>
      <c r="N2325">
        <v>4.8</v>
      </c>
      <c r="O2325">
        <v>450</v>
      </c>
      <c r="P2325">
        <v>3960</v>
      </c>
      <c r="Q2325" t="s">
        <v>114</v>
      </c>
      <c r="R2325">
        <v>7</v>
      </c>
      <c r="S2325" t="s">
        <v>37</v>
      </c>
      <c r="T2325" t="s">
        <v>84</v>
      </c>
      <c r="U2325" t="str">
        <f>TRIM(CLEAN(tbl_Operations[[#This Row],[Location]]))</f>
        <v>Bengaluru</v>
      </c>
      <c r="V2325" t="str">
        <f>TRIM(CLEAN(tbl_Operations[[#This Row],[Channel]]))</f>
        <v>Portal</v>
      </c>
      <c r="W2325" t="str">
        <f t="shared" si="180"/>
        <v>System Issue</v>
      </c>
      <c r="X2325" t="str">
        <f t="shared" si="181"/>
        <v>Sales</v>
      </c>
      <c r="Y2325" t="str">
        <f t="shared" si="182"/>
        <v>Within SLA</v>
      </c>
      <c r="Z2325" t="str">
        <f t="shared" si="183"/>
        <v>Normal</v>
      </c>
      <c r="AA2325" t="str" cm="1">
        <f t="array" ref="AA2325">_xlfn.IFS(
J2325&lt;=K2325*0.5,"Excellent",
J2325&lt;=K2325,"Good",
J2325&lt;=K2325*1.5,"At Risk",
TRUE,"Critical"
)</f>
        <v>Excellent</v>
      </c>
      <c r="AB2325" t="str">
        <f t="shared" si="184"/>
        <v>Reworked</v>
      </c>
    </row>
    <row r="2326" spans="1:28" x14ac:dyDescent="0.3">
      <c r="A2326" t="s">
        <v>2408</v>
      </c>
      <c r="B2326" s="1">
        <v>45986</v>
      </c>
      <c r="C2326" t="s">
        <v>54</v>
      </c>
      <c r="D2326" t="s">
        <v>55</v>
      </c>
      <c r="E2326" t="s">
        <v>35</v>
      </c>
      <c r="F2326" t="s">
        <v>24</v>
      </c>
      <c r="G2326" t="s">
        <v>42</v>
      </c>
      <c r="H2326" t="s">
        <v>26</v>
      </c>
      <c r="I2326" t="s">
        <v>27</v>
      </c>
      <c r="J2326">
        <v>6.3</v>
      </c>
      <c r="K2326">
        <v>24</v>
      </c>
      <c r="L2326" t="s">
        <v>28</v>
      </c>
      <c r="M2326">
        <v>0</v>
      </c>
      <c r="N2326">
        <v>4.2</v>
      </c>
      <c r="O2326">
        <v>450</v>
      </c>
      <c r="P2326">
        <v>2835</v>
      </c>
      <c r="Q2326" t="s">
        <v>67</v>
      </c>
      <c r="R2326">
        <v>11</v>
      </c>
      <c r="S2326" t="s">
        <v>52</v>
      </c>
      <c r="T2326" t="s">
        <v>38</v>
      </c>
      <c r="U2326" t="str">
        <f>TRIM(CLEAN(tbl_Operations[[#This Row],[Location]]))</f>
        <v>Hyderabad</v>
      </c>
      <c r="V2326" t="str">
        <f>TRIM(CLEAN(tbl_Operations[[#This Row],[Channel]]))</f>
        <v>Portal</v>
      </c>
      <c r="W2326" t="str">
        <f t="shared" si="180"/>
        <v>Employee Query</v>
      </c>
      <c r="X2326" t="str">
        <f t="shared" si="181"/>
        <v>Hr</v>
      </c>
      <c r="Y2326" t="str">
        <f t="shared" si="182"/>
        <v>Within SLA</v>
      </c>
      <c r="Z2326" t="str">
        <f t="shared" si="183"/>
        <v>Normal</v>
      </c>
      <c r="AA2326" t="str" cm="1">
        <f t="array" ref="AA2326">_xlfn.IFS(
J2326&lt;=K2326*0.5,"Excellent",
J2326&lt;=K2326,"Good",
J2326&lt;=K2326*1.5,"At Risk",
TRUE,"Critical"
)</f>
        <v>Excellent</v>
      </c>
      <c r="AB2326" t="str">
        <f t="shared" si="184"/>
        <v>No Rework</v>
      </c>
    </row>
    <row r="2327" spans="1:28" x14ac:dyDescent="0.3">
      <c r="A2327" t="s">
        <v>2409</v>
      </c>
      <c r="B2327" s="1">
        <v>45835</v>
      </c>
      <c r="C2327" t="s">
        <v>33</v>
      </c>
      <c r="D2327" t="s">
        <v>41</v>
      </c>
      <c r="E2327" t="s">
        <v>92</v>
      </c>
      <c r="F2327" t="s">
        <v>24</v>
      </c>
      <c r="G2327" t="s">
        <v>25</v>
      </c>
      <c r="H2327" t="s">
        <v>50</v>
      </c>
      <c r="I2327" t="s">
        <v>101</v>
      </c>
      <c r="J2327">
        <v>2.4</v>
      </c>
      <c r="K2327">
        <v>24</v>
      </c>
      <c r="L2327" t="s">
        <v>28</v>
      </c>
      <c r="M2327">
        <v>0</v>
      </c>
      <c r="N2327">
        <v>5</v>
      </c>
      <c r="O2327">
        <v>400</v>
      </c>
      <c r="P2327">
        <v>960</v>
      </c>
      <c r="Q2327" t="s">
        <v>29</v>
      </c>
      <c r="R2327">
        <v>6</v>
      </c>
      <c r="S2327" t="s">
        <v>30</v>
      </c>
      <c r="T2327" t="s">
        <v>45</v>
      </c>
      <c r="U2327" t="str">
        <f>TRIM(CLEAN(tbl_Operations[[#This Row],[Location]]))</f>
        <v>Bengaluru</v>
      </c>
      <c r="V2327" t="str">
        <f>TRIM(CLEAN(tbl_Operations[[#This Row],[Channel]]))</f>
        <v>Email</v>
      </c>
      <c r="W2327" t="str">
        <f t="shared" si="180"/>
        <v>Report Request</v>
      </c>
      <c r="X2327" t="str">
        <f t="shared" si="181"/>
        <v>It</v>
      </c>
      <c r="Y2327" t="str">
        <f t="shared" si="182"/>
        <v>Within SLA</v>
      </c>
      <c r="Z2327" t="str">
        <f t="shared" si="183"/>
        <v>Normal</v>
      </c>
      <c r="AA2327" t="str" cm="1">
        <f t="array" ref="AA2327">_xlfn.IFS(
J2327&lt;=K2327*0.5,"Excellent",
J2327&lt;=K2327,"Good",
J2327&lt;=K2327*1.5,"At Risk",
TRUE,"Critical"
)</f>
        <v>Excellent</v>
      </c>
      <c r="AB2327" t="str">
        <f t="shared" si="184"/>
        <v>No Rework</v>
      </c>
    </row>
    <row r="2328" spans="1:28" x14ac:dyDescent="0.3">
      <c r="A2328" t="s">
        <v>2410</v>
      </c>
      <c r="B2328" s="1">
        <v>45703</v>
      </c>
      <c r="C2328" t="s">
        <v>77</v>
      </c>
      <c r="D2328" t="s">
        <v>55</v>
      </c>
      <c r="E2328" t="s">
        <v>78</v>
      </c>
      <c r="F2328" t="s">
        <v>24</v>
      </c>
      <c r="G2328" t="s">
        <v>42</v>
      </c>
      <c r="H2328" t="s">
        <v>43</v>
      </c>
      <c r="I2328" t="s">
        <v>27</v>
      </c>
      <c r="J2328">
        <v>2.7</v>
      </c>
      <c r="K2328">
        <v>24</v>
      </c>
      <c r="L2328" t="s">
        <v>28</v>
      </c>
      <c r="M2328">
        <v>0</v>
      </c>
      <c r="N2328">
        <v>5</v>
      </c>
      <c r="O2328">
        <v>320</v>
      </c>
      <c r="P2328">
        <v>864</v>
      </c>
      <c r="Q2328" t="s">
        <v>57</v>
      </c>
      <c r="R2328">
        <v>2</v>
      </c>
      <c r="S2328" t="s">
        <v>58</v>
      </c>
      <c r="T2328" t="s">
        <v>68</v>
      </c>
      <c r="U2328" t="str">
        <f>TRIM(CLEAN(tbl_Operations[[#This Row],[Location]]))</f>
        <v>Hyderabad</v>
      </c>
      <c r="V2328" t="str">
        <f>TRIM(CLEAN(tbl_Operations[[#This Row],[Channel]]))</f>
        <v>Portal</v>
      </c>
      <c r="W2328" t="str">
        <f t="shared" si="180"/>
        <v>Access Request</v>
      </c>
      <c r="X2328" t="str">
        <f t="shared" si="181"/>
        <v>Finance</v>
      </c>
      <c r="Y2328" t="str">
        <f t="shared" si="182"/>
        <v>Within SLA</v>
      </c>
      <c r="Z2328" t="str">
        <f t="shared" si="183"/>
        <v>Normal</v>
      </c>
      <c r="AA2328" t="str" cm="1">
        <f t="array" ref="AA2328">_xlfn.IFS(
J2328&lt;=K2328*0.5,"Excellent",
J2328&lt;=K2328,"Good",
J2328&lt;=K2328*1.5,"At Risk",
TRUE,"Critical"
)</f>
        <v>Excellent</v>
      </c>
      <c r="AB2328" t="str">
        <f t="shared" si="184"/>
        <v>No Rework</v>
      </c>
    </row>
    <row r="2329" spans="1:28" x14ac:dyDescent="0.3">
      <c r="A2329" t="s">
        <v>2411</v>
      </c>
      <c r="B2329" s="1">
        <v>45937</v>
      </c>
      <c r="C2329" t="s">
        <v>54</v>
      </c>
      <c r="D2329" t="s">
        <v>34</v>
      </c>
      <c r="E2329" t="s">
        <v>78</v>
      </c>
      <c r="F2329" t="s">
        <v>61</v>
      </c>
      <c r="G2329" t="s">
        <v>42</v>
      </c>
      <c r="H2329" t="s">
        <v>66</v>
      </c>
      <c r="I2329" t="s">
        <v>27</v>
      </c>
      <c r="J2329">
        <v>2.5</v>
      </c>
      <c r="K2329">
        <v>12</v>
      </c>
      <c r="L2329" t="s">
        <v>28</v>
      </c>
      <c r="M2329">
        <v>0</v>
      </c>
      <c r="N2329">
        <v>4.5</v>
      </c>
      <c r="O2329">
        <v>450</v>
      </c>
      <c r="P2329">
        <v>1125</v>
      </c>
      <c r="Q2329" t="s">
        <v>51</v>
      </c>
      <c r="R2329">
        <v>10</v>
      </c>
      <c r="S2329" t="s">
        <v>52</v>
      </c>
      <c r="T2329" t="s">
        <v>38</v>
      </c>
      <c r="U2329" t="str">
        <f>TRIM(CLEAN(tbl_Operations[[#This Row],[Location]]))</f>
        <v>Mumbai</v>
      </c>
      <c r="V2329" t="str">
        <f>TRIM(CLEAN(tbl_Operations[[#This Row],[Channel]]))</f>
        <v>Portal</v>
      </c>
      <c r="W2329" t="str">
        <f t="shared" si="180"/>
        <v>Access Request</v>
      </c>
      <c r="X2329" t="str">
        <f t="shared" si="181"/>
        <v>Hr</v>
      </c>
      <c r="Y2329" t="str">
        <f t="shared" si="182"/>
        <v>Within SLA</v>
      </c>
      <c r="Z2329" t="str">
        <f t="shared" si="183"/>
        <v>Normal</v>
      </c>
      <c r="AA2329" t="str" cm="1">
        <f t="array" ref="AA2329">_xlfn.IFS(
J2329&lt;=K2329*0.5,"Excellent",
J2329&lt;=K2329,"Good",
J2329&lt;=K2329*1.5,"At Risk",
TRUE,"Critical"
)</f>
        <v>Excellent</v>
      </c>
      <c r="AB2329" t="str">
        <f t="shared" si="184"/>
        <v>No Rework</v>
      </c>
    </row>
    <row r="2330" spans="1:28" x14ac:dyDescent="0.3">
      <c r="A2330" t="s">
        <v>2412</v>
      </c>
      <c r="B2330" s="1">
        <v>45943</v>
      </c>
      <c r="C2330" t="s">
        <v>95</v>
      </c>
      <c r="D2330" t="s">
        <v>73</v>
      </c>
      <c r="E2330" t="s">
        <v>92</v>
      </c>
      <c r="F2330" t="s">
        <v>61</v>
      </c>
      <c r="G2330" t="s">
        <v>25</v>
      </c>
      <c r="H2330" t="s">
        <v>43</v>
      </c>
      <c r="I2330" t="s">
        <v>27</v>
      </c>
      <c r="J2330">
        <v>7.6</v>
      </c>
      <c r="K2330">
        <v>12</v>
      </c>
      <c r="L2330" t="s">
        <v>28</v>
      </c>
      <c r="M2330">
        <v>1</v>
      </c>
      <c r="N2330">
        <v>4.4000000000000004</v>
      </c>
      <c r="O2330">
        <v>400</v>
      </c>
      <c r="P2330">
        <v>3040</v>
      </c>
      <c r="Q2330" t="s">
        <v>51</v>
      </c>
      <c r="R2330">
        <v>10</v>
      </c>
      <c r="S2330" t="s">
        <v>52</v>
      </c>
      <c r="T2330" t="s">
        <v>31</v>
      </c>
      <c r="U2330" t="str">
        <f>TRIM(CLEAN(tbl_Operations[[#This Row],[Location]]))</f>
        <v>Chennai</v>
      </c>
      <c r="V2330" t="str">
        <f>TRIM(CLEAN(tbl_Operations[[#This Row],[Channel]]))</f>
        <v>Email</v>
      </c>
      <c r="W2330" t="str">
        <f t="shared" si="180"/>
        <v>Report Request</v>
      </c>
      <c r="X2330" t="str">
        <f t="shared" si="181"/>
        <v>Sales</v>
      </c>
      <c r="Y2330" t="str">
        <f t="shared" si="182"/>
        <v>Within SLA</v>
      </c>
      <c r="Z2330" t="str">
        <f t="shared" si="183"/>
        <v>Normal</v>
      </c>
      <c r="AA2330" t="str" cm="1">
        <f t="array" ref="AA2330">_xlfn.IFS(
J2330&lt;=K2330*0.5,"Excellent",
J2330&lt;=K2330,"Good",
J2330&lt;=K2330*1.5,"At Risk",
TRUE,"Critical"
)</f>
        <v>Good</v>
      </c>
      <c r="AB2330" t="str">
        <f t="shared" si="184"/>
        <v>Reworked</v>
      </c>
    </row>
    <row r="2331" spans="1:28" x14ac:dyDescent="0.3">
      <c r="A2331" t="s">
        <v>2413</v>
      </c>
      <c r="B2331" s="1">
        <v>45834</v>
      </c>
      <c r="C2331" t="s">
        <v>95</v>
      </c>
      <c r="D2331" t="s">
        <v>34</v>
      </c>
      <c r="E2331" t="s">
        <v>92</v>
      </c>
      <c r="F2331" t="s">
        <v>49</v>
      </c>
      <c r="G2331" t="s">
        <v>25</v>
      </c>
      <c r="H2331" t="s">
        <v>50</v>
      </c>
      <c r="I2331" t="s">
        <v>88</v>
      </c>
      <c r="J2331">
        <v>14.8</v>
      </c>
      <c r="K2331">
        <v>48</v>
      </c>
      <c r="L2331" t="s">
        <v>28</v>
      </c>
      <c r="M2331">
        <v>2</v>
      </c>
      <c r="N2331">
        <v>4.0999999999999996</v>
      </c>
      <c r="O2331">
        <v>350</v>
      </c>
      <c r="P2331">
        <v>5180</v>
      </c>
      <c r="Q2331" t="s">
        <v>29</v>
      </c>
      <c r="R2331">
        <v>6</v>
      </c>
      <c r="S2331" t="s">
        <v>30</v>
      </c>
      <c r="T2331" t="s">
        <v>84</v>
      </c>
      <c r="U2331" t="str">
        <f>TRIM(CLEAN(tbl_Operations[[#This Row],[Location]]))</f>
        <v>Mumbai</v>
      </c>
      <c r="V2331" t="str">
        <f>TRIM(CLEAN(tbl_Operations[[#This Row],[Channel]]))</f>
        <v>Email</v>
      </c>
      <c r="W2331" t="str">
        <f t="shared" si="180"/>
        <v>Report Request</v>
      </c>
      <c r="X2331" t="str">
        <f t="shared" si="181"/>
        <v>Sales</v>
      </c>
      <c r="Y2331" t="str">
        <f t="shared" si="182"/>
        <v>Within SLA</v>
      </c>
      <c r="Z2331" t="str">
        <f t="shared" si="183"/>
        <v>Normal</v>
      </c>
      <c r="AA2331" t="str" cm="1">
        <f t="array" ref="AA2331">_xlfn.IFS(
J2331&lt;=K2331*0.5,"Excellent",
J2331&lt;=K2331,"Good",
J2331&lt;=K2331*1.5,"At Risk",
TRUE,"Critical"
)</f>
        <v>Excellent</v>
      </c>
      <c r="AB2331" t="str">
        <f t="shared" si="184"/>
        <v>Reworked</v>
      </c>
    </row>
    <row r="2332" spans="1:28" x14ac:dyDescent="0.3">
      <c r="A2332" t="s">
        <v>2414</v>
      </c>
      <c r="B2332" s="1">
        <v>45935</v>
      </c>
      <c r="C2332" t="s">
        <v>54</v>
      </c>
      <c r="D2332" t="s">
        <v>73</v>
      </c>
      <c r="E2332" t="s">
        <v>23</v>
      </c>
      <c r="F2332" t="s">
        <v>24</v>
      </c>
      <c r="G2332" t="s">
        <v>42</v>
      </c>
      <c r="H2332" t="s">
        <v>43</v>
      </c>
      <c r="I2332" t="s">
        <v>27</v>
      </c>
      <c r="J2332">
        <v>11.1</v>
      </c>
      <c r="K2332">
        <v>24</v>
      </c>
      <c r="L2332" t="s">
        <v>28</v>
      </c>
      <c r="M2332">
        <v>0</v>
      </c>
      <c r="N2332">
        <v>5</v>
      </c>
      <c r="O2332">
        <v>280</v>
      </c>
      <c r="P2332">
        <v>3108</v>
      </c>
      <c r="Q2332" t="s">
        <v>51</v>
      </c>
      <c r="R2332">
        <v>10</v>
      </c>
      <c r="S2332" t="s">
        <v>52</v>
      </c>
      <c r="T2332" t="s">
        <v>102</v>
      </c>
      <c r="U2332" t="str">
        <f>TRIM(CLEAN(tbl_Operations[[#This Row],[Location]]))</f>
        <v>Chennai</v>
      </c>
      <c r="V2332" t="str">
        <f>TRIM(CLEAN(tbl_Operations[[#This Row],[Channel]]))</f>
        <v>Portal</v>
      </c>
      <c r="W2332" t="str">
        <f t="shared" si="180"/>
        <v>Invoice Query</v>
      </c>
      <c r="X2332" t="str">
        <f t="shared" si="181"/>
        <v>Hr</v>
      </c>
      <c r="Y2332" t="str">
        <f t="shared" si="182"/>
        <v>Within SLA</v>
      </c>
      <c r="Z2332" t="str">
        <f t="shared" si="183"/>
        <v>Normal</v>
      </c>
      <c r="AA2332" t="str" cm="1">
        <f t="array" ref="AA2332">_xlfn.IFS(
J2332&lt;=K2332*0.5,"Excellent",
J2332&lt;=K2332,"Good",
J2332&lt;=K2332*1.5,"At Risk",
TRUE,"Critical"
)</f>
        <v>Excellent</v>
      </c>
      <c r="AB2332" t="str">
        <f t="shared" si="184"/>
        <v>No Rework</v>
      </c>
    </row>
    <row r="2333" spans="1:28" x14ac:dyDescent="0.3">
      <c r="A2333" t="s">
        <v>2415</v>
      </c>
      <c r="B2333" s="1">
        <v>45741</v>
      </c>
      <c r="C2333" t="s">
        <v>33</v>
      </c>
      <c r="D2333" t="s">
        <v>34</v>
      </c>
      <c r="E2333" t="s">
        <v>74</v>
      </c>
      <c r="F2333" t="s">
        <v>61</v>
      </c>
      <c r="G2333" t="s">
        <v>62</v>
      </c>
      <c r="H2333" t="s">
        <v>43</v>
      </c>
      <c r="I2333" t="s">
        <v>27</v>
      </c>
      <c r="J2333">
        <v>29</v>
      </c>
      <c r="K2333">
        <v>12</v>
      </c>
      <c r="L2333" t="s">
        <v>63</v>
      </c>
      <c r="M2333">
        <v>1</v>
      </c>
      <c r="N2333">
        <v>3.5</v>
      </c>
      <c r="O2333">
        <v>320</v>
      </c>
      <c r="P2333">
        <v>9280</v>
      </c>
      <c r="Q2333" t="s">
        <v>79</v>
      </c>
      <c r="R2333">
        <v>3</v>
      </c>
      <c r="S2333" t="s">
        <v>58</v>
      </c>
      <c r="T2333" t="s">
        <v>38</v>
      </c>
      <c r="U2333" t="str">
        <f>TRIM(CLEAN(tbl_Operations[[#This Row],[Location]]))</f>
        <v>Mumbai</v>
      </c>
      <c r="V2333" t="str">
        <f>TRIM(CLEAN(tbl_Operations[[#This Row],[Channel]]))</f>
        <v>Teams</v>
      </c>
      <c r="W2333" t="str">
        <f t="shared" si="180"/>
        <v>System Issue</v>
      </c>
      <c r="X2333" t="str">
        <f t="shared" si="181"/>
        <v>It</v>
      </c>
      <c r="Y2333" t="str">
        <f t="shared" si="182"/>
        <v>SLA Breach</v>
      </c>
      <c r="Z2333" t="str">
        <f t="shared" si="183"/>
        <v>Normal</v>
      </c>
      <c r="AA2333" t="str" cm="1">
        <f t="array" ref="AA2333">_xlfn.IFS(
J2333&lt;=K2333*0.5,"Excellent",
J2333&lt;=K2333,"Good",
J2333&lt;=K2333*1.5,"At Risk",
TRUE,"Critical"
)</f>
        <v>Critical</v>
      </c>
      <c r="AB2333" t="str">
        <f t="shared" si="184"/>
        <v>Reworked</v>
      </c>
    </row>
    <row r="2334" spans="1:28" x14ac:dyDescent="0.3">
      <c r="A2334" t="s">
        <v>2416</v>
      </c>
      <c r="B2334" s="1">
        <v>45804</v>
      </c>
      <c r="C2334" t="s">
        <v>95</v>
      </c>
      <c r="D2334" t="s">
        <v>41</v>
      </c>
      <c r="E2334" t="s">
        <v>92</v>
      </c>
      <c r="F2334" t="s">
        <v>61</v>
      </c>
      <c r="G2334" t="s">
        <v>25</v>
      </c>
      <c r="H2334" t="s">
        <v>50</v>
      </c>
      <c r="I2334" t="s">
        <v>27</v>
      </c>
      <c r="J2334">
        <v>32.6</v>
      </c>
      <c r="K2334">
        <v>12</v>
      </c>
      <c r="L2334" t="s">
        <v>63</v>
      </c>
      <c r="M2334">
        <v>0</v>
      </c>
      <c r="N2334">
        <v>3.6</v>
      </c>
      <c r="O2334">
        <v>320</v>
      </c>
      <c r="P2334">
        <v>10432</v>
      </c>
      <c r="Q2334" t="s">
        <v>44</v>
      </c>
      <c r="R2334">
        <v>5</v>
      </c>
      <c r="S2334" t="s">
        <v>30</v>
      </c>
      <c r="T2334" t="s">
        <v>38</v>
      </c>
      <c r="U2334" t="str">
        <f>TRIM(CLEAN(tbl_Operations[[#This Row],[Location]]))</f>
        <v>Bengaluru</v>
      </c>
      <c r="V2334" t="str">
        <f>TRIM(CLEAN(tbl_Operations[[#This Row],[Channel]]))</f>
        <v>Email</v>
      </c>
      <c r="W2334" t="str">
        <f t="shared" si="180"/>
        <v>Report Request</v>
      </c>
      <c r="X2334" t="str">
        <f t="shared" si="181"/>
        <v>Sales</v>
      </c>
      <c r="Y2334" t="str">
        <f t="shared" si="182"/>
        <v>SLA Breach</v>
      </c>
      <c r="Z2334" t="str">
        <f t="shared" si="183"/>
        <v>Normal</v>
      </c>
      <c r="AA2334" t="str" cm="1">
        <f t="array" ref="AA2334">_xlfn.IFS(
J2334&lt;=K2334*0.5,"Excellent",
J2334&lt;=K2334,"Good",
J2334&lt;=K2334*1.5,"At Risk",
TRUE,"Critical"
)</f>
        <v>Critical</v>
      </c>
      <c r="AB2334" t="str">
        <f t="shared" si="184"/>
        <v>No Rework</v>
      </c>
    </row>
    <row r="2335" spans="1:28" x14ac:dyDescent="0.3">
      <c r="A2335" t="s">
        <v>2417</v>
      </c>
      <c r="B2335" s="1">
        <v>45905</v>
      </c>
      <c r="C2335" t="s">
        <v>33</v>
      </c>
      <c r="D2335" t="s">
        <v>55</v>
      </c>
      <c r="E2335" t="s">
        <v>74</v>
      </c>
      <c r="F2335" t="s">
        <v>49</v>
      </c>
      <c r="G2335" t="s">
        <v>42</v>
      </c>
      <c r="H2335" t="s">
        <v>50</v>
      </c>
      <c r="I2335" t="s">
        <v>27</v>
      </c>
      <c r="J2335">
        <v>14.4</v>
      </c>
      <c r="K2335">
        <v>48</v>
      </c>
      <c r="L2335" t="s">
        <v>28</v>
      </c>
      <c r="M2335">
        <v>1</v>
      </c>
      <c r="N2335">
        <v>4.5</v>
      </c>
      <c r="O2335">
        <v>280</v>
      </c>
      <c r="P2335">
        <v>4032</v>
      </c>
      <c r="Q2335" t="s">
        <v>83</v>
      </c>
      <c r="R2335">
        <v>9</v>
      </c>
      <c r="S2335" t="s">
        <v>37</v>
      </c>
      <c r="T2335" t="s">
        <v>45</v>
      </c>
      <c r="U2335" t="str">
        <f>TRIM(CLEAN(tbl_Operations[[#This Row],[Location]]))</f>
        <v>Hyderabad</v>
      </c>
      <c r="V2335" t="str">
        <f>TRIM(CLEAN(tbl_Operations[[#This Row],[Channel]]))</f>
        <v>Portal</v>
      </c>
      <c r="W2335" t="str">
        <f t="shared" si="180"/>
        <v>System Issue</v>
      </c>
      <c r="X2335" t="str">
        <f t="shared" si="181"/>
        <v>It</v>
      </c>
      <c r="Y2335" t="str">
        <f t="shared" si="182"/>
        <v>Within SLA</v>
      </c>
      <c r="Z2335" t="str">
        <f t="shared" si="183"/>
        <v>Normal</v>
      </c>
      <c r="AA2335" t="str" cm="1">
        <f t="array" ref="AA2335">_xlfn.IFS(
J2335&lt;=K2335*0.5,"Excellent",
J2335&lt;=K2335,"Good",
J2335&lt;=K2335*1.5,"At Risk",
TRUE,"Critical"
)</f>
        <v>Excellent</v>
      </c>
      <c r="AB2335" t="str">
        <f t="shared" si="184"/>
        <v>Reworked</v>
      </c>
    </row>
    <row r="2336" spans="1:28" x14ac:dyDescent="0.3">
      <c r="A2336" t="s">
        <v>2418</v>
      </c>
      <c r="B2336" s="1">
        <v>45964</v>
      </c>
      <c r="C2336" t="s">
        <v>91</v>
      </c>
      <c r="D2336" t="s">
        <v>34</v>
      </c>
      <c r="E2336" t="s">
        <v>78</v>
      </c>
      <c r="F2336" t="s">
        <v>49</v>
      </c>
      <c r="G2336" t="s">
        <v>25</v>
      </c>
      <c r="H2336" t="s">
        <v>75</v>
      </c>
      <c r="I2336" t="s">
        <v>27</v>
      </c>
      <c r="J2336">
        <v>15</v>
      </c>
      <c r="K2336">
        <v>48</v>
      </c>
      <c r="L2336" t="s">
        <v>28</v>
      </c>
      <c r="M2336">
        <v>0</v>
      </c>
      <c r="N2336">
        <v>5</v>
      </c>
      <c r="O2336">
        <v>450</v>
      </c>
      <c r="P2336">
        <v>6750</v>
      </c>
      <c r="Q2336" t="s">
        <v>67</v>
      </c>
      <c r="R2336">
        <v>11</v>
      </c>
      <c r="S2336" t="s">
        <v>52</v>
      </c>
      <c r="T2336" t="s">
        <v>31</v>
      </c>
      <c r="U2336" t="str">
        <f>TRIM(CLEAN(tbl_Operations[[#This Row],[Location]]))</f>
        <v>Mumbai</v>
      </c>
      <c r="V2336" t="str">
        <f>TRIM(CLEAN(tbl_Operations[[#This Row],[Channel]]))</f>
        <v>Email</v>
      </c>
      <c r="W2336" t="str">
        <f t="shared" si="180"/>
        <v>Access Request</v>
      </c>
      <c r="X2336" t="str">
        <f t="shared" si="181"/>
        <v>Operations</v>
      </c>
      <c r="Y2336" t="str">
        <f t="shared" si="182"/>
        <v>Within SLA</v>
      </c>
      <c r="Z2336" t="str">
        <f t="shared" si="183"/>
        <v>Normal</v>
      </c>
      <c r="AA2336" t="str" cm="1">
        <f t="array" ref="AA2336">_xlfn.IFS(
J2336&lt;=K2336*0.5,"Excellent",
J2336&lt;=K2336,"Good",
J2336&lt;=K2336*1.5,"At Risk",
TRUE,"Critical"
)</f>
        <v>Excellent</v>
      </c>
      <c r="AB2336" t="str">
        <f t="shared" si="184"/>
        <v>No Rework</v>
      </c>
    </row>
    <row r="2337" spans="1:28" x14ac:dyDescent="0.3">
      <c r="A2337" t="s">
        <v>2419</v>
      </c>
      <c r="B2337" s="1">
        <v>45693</v>
      </c>
      <c r="C2337" t="s">
        <v>91</v>
      </c>
      <c r="D2337" t="s">
        <v>73</v>
      </c>
      <c r="E2337" t="s">
        <v>92</v>
      </c>
      <c r="F2337" t="s">
        <v>49</v>
      </c>
      <c r="G2337" t="s">
        <v>25</v>
      </c>
      <c r="H2337" t="s">
        <v>50</v>
      </c>
      <c r="I2337" t="s">
        <v>27</v>
      </c>
      <c r="J2337">
        <v>9.6999999999999993</v>
      </c>
      <c r="K2337">
        <v>48</v>
      </c>
      <c r="L2337" t="s">
        <v>28</v>
      </c>
      <c r="M2337">
        <v>0</v>
      </c>
      <c r="N2337">
        <v>5</v>
      </c>
      <c r="O2337">
        <v>320</v>
      </c>
      <c r="P2337">
        <v>3104</v>
      </c>
      <c r="Q2337" t="s">
        <v>57</v>
      </c>
      <c r="R2337">
        <v>2</v>
      </c>
      <c r="S2337" t="s">
        <v>58</v>
      </c>
      <c r="T2337" t="s">
        <v>86</v>
      </c>
      <c r="U2337" t="str">
        <f>TRIM(CLEAN(tbl_Operations[[#This Row],[Location]]))</f>
        <v>Chennai</v>
      </c>
      <c r="V2337" t="str">
        <f>TRIM(CLEAN(tbl_Operations[[#This Row],[Channel]]))</f>
        <v>Email</v>
      </c>
      <c r="W2337" t="str">
        <f t="shared" si="180"/>
        <v>Report Request</v>
      </c>
      <c r="X2337" t="str">
        <f t="shared" si="181"/>
        <v>Operations</v>
      </c>
      <c r="Y2337" t="str">
        <f t="shared" si="182"/>
        <v>Within SLA</v>
      </c>
      <c r="Z2337" t="str">
        <f t="shared" si="183"/>
        <v>Normal</v>
      </c>
      <c r="AA2337" t="str" cm="1">
        <f t="array" ref="AA2337">_xlfn.IFS(
J2337&lt;=K2337*0.5,"Excellent",
J2337&lt;=K2337,"Good",
J2337&lt;=K2337*1.5,"At Risk",
TRUE,"Critical"
)</f>
        <v>Excellent</v>
      </c>
      <c r="AB2337" t="str">
        <f t="shared" si="184"/>
        <v>No Rework</v>
      </c>
    </row>
    <row r="2338" spans="1:28" x14ac:dyDescent="0.3">
      <c r="A2338" t="s">
        <v>2420</v>
      </c>
      <c r="B2338" s="1">
        <v>45880</v>
      </c>
      <c r="C2338" t="s">
        <v>54</v>
      </c>
      <c r="D2338" t="s">
        <v>73</v>
      </c>
      <c r="E2338" t="s">
        <v>48</v>
      </c>
      <c r="F2338" t="s">
        <v>49</v>
      </c>
      <c r="G2338" t="s">
        <v>42</v>
      </c>
      <c r="H2338" t="s">
        <v>50</v>
      </c>
      <c r="I2338" t="s">
        <v>27</v>
      </c>
      <c r="J2338">
        <v>7.3</v>
      </c>
      <c r="K2338">
        <v>48</v>
      </c>
      <c r="L2338" t="s">
        <v>28</v>
      </c>
      <c r="M2338">
        <v>0</v>
      </c>
      <c r="N2338">
        <v>4.5999999999999996</v>
      </c>
      <c r="O2338">
        <v>280</v>
      </c>
      <c r="P2338">
        <v>2044</v>
      </c>
      <c r="Q2338" t="s">
        <v>36</v>
      </c>
      <c r="R2338">
        <v>8</v>
      </c>
      <c r="S2338" t="s">
        <v>37</v>
      </c>
      <c r="T2338" t="s">
        <v>31</v>
      </c>
      <c r="U2338" t="str">
        <f>TRIM(CLEAN(tbl_Operations[[#This Row],[Location]]))</f>
        <v>Chennai</v>
      </c>
      <c r="V2338" t="str">
        <f>TRIM(CLEAN(tbl_Operations[[#This Row],[Channel]]))</f>
        <v>Portal</v>
      </c>
      <c r="W2338" t="str">
        <f t="shared" si="180"/>
        <v>Compliance Request</v>
      </c>
      <c r="X2338" t="str">
        <f t="shared" si="181"/>
        <v>Hr</v>
      </c>
      <c r="Y2338" t="str">
        <f t="shared" si="182"/>
        <v>Within SLA</v>
      </c>
      <c r="Z2338" t="str">
        <f t="shared" si="183"/>
        <v>Normal</v>
      </c>
      <c r="AA2338" t="str" cm="1">
        <f t="array" ref="AA2338">_xlfn.IFS(
J2338&lt;=K2338*0.5,"Excellent",
J2338&lt;=K2338,"Good",
J2338&lt;=K2338*1.5,"At Risk",
TRUE,"Critical"
)</f>
        <v>Excellent</v>
      </c>
      <c r="AB2338" t="str">
        <f t="shared" si="184"/>
        <v>No Rework</v>
      </c>
    </row>
    <row r="2339" spans="1:28" x14ac:dyDescent="0.3">
      <c r="A2339" t="s">
        <v>2421</v>
      </c>
      <c r="B2339" s="1">
        <v>45731</v>
      </c>
      <c r="C2339" t="s">
        <v>95</v>
      </c>
      <c r="D2339" t="s">
        <v>73</v>
      </c>
      <c r="E2339" t="s">
        <v>92</v>
      </c>
      <c r="F2339" t="s">
        <v>49</v>
      </c>
      <c r="G2339" t="s">
        <v>25</v>
      </c>
      <c r="H2339" t="s">
        <v>26</v>
      </c>
      <c r="I2339" t="s">
        <v>27</v>
      </c>
      <c r="J2339">
        <v>1.8</v>
      </c>
      <c r="K2339">
        <v>48</v>
      </c>
      <c r="L2339" t="s">
        <v>28</v>
      </c>
      <c r="M2339">
        <v>1</v>
      </c>
      <c r="N2339">
        <v>4.8</v>
      </c>
      <c r="O2339">
        <v>450</v>
      </c>
      <c r="P2339">
        <v>810</v>
      </c>
      <c r="Q2339" t="s">
        <v>79</v>
      </c>
      <c r="R2339">
        <v>3</v>
      </c>
      <c r="S2339" t="s">
        <v>58</v>
      </c>
      <c r="T2339" t="s">
        <v>68</v>
      </c>
      <c r="U2339" t="str">
        <f>TRIM(CLEAN(tbl_Operations[[#This Row],[Location]]))</f>
        <v>Chennai</v>
      </c>
      <c r="V2339" t="str">
        <f>TRIM(CLEAN(tbl_Operations[[#This Row],[Channel]]))</f>
        <v>Email</v>
      </c>
      <c r="W2339" t="str">
        <f t="shared" si="180"/>
        <v>Report Request</v>
      </c>
      <c r="X2339" t="str">
        <f t="shared" si="181"/>
        <v>Sales</v>
      </c>
      <c r="Y2339" t="str">
        <f t="shared" si="182"/>
        <v>Within SLA</v>
      </c>
      <c r="Z2339" t="str">
        <f t="shared" si="183"/>
        <v>Normal</v>
      </c>
      <c r="AA2339" t="str" cm="1">
        <f t="array" ref="AA2339">_xlfn.IFS(
J2339&lt;=K2339*0.5,"Excellent",
J2339&lt;=K2339,"Good",
J2339&lt;=K2339*1.5,"At Risk",
TRUE,"Critical"
)</f>
        <v>Excellent</v>
      </c>
      <c r="AB2339" t="str">
        <f t="shared" si="184"/>
        <v>Reworked</v>
      </c>
    </row>
    <row r="2340" spans="1:28" x14ac:dyDescent="0.3">
      <c r="A2340" t="s">
        <v>2422</v>
      </c>
      <c r="B2340" s="1">
        <v>45949</v>
      </c>
      <c r="C2340" t="s">
        <v>21</v>
      </c>
      <c r="D2340" t="s">
        <v>55</v>
      </c>
      <c r="E2340" t="s">
        <v>56</v>
      </c>
      <c r="F2340" t="s">
        <v>61</v>
      </c>
      <c r="G2340" t="s">
        <v>25</v>
      </c>
      <c r="H2340" t="s">
        <v>50</v>
      </c>
      <c r="I2340" t="s">
        <v>27</v>
      </c>
      <c r="J2340">
        <v>18.2</v>
      </c>
      <c r="K2340">
        <v>12</v>
      </c>
      <c r="L2340" t="s">
        <v>63</v>
      </c>
      <c r="M2340">
        <v>0</v>
      </c>
      <c r="N2340">
        <v>4.7</v>
      </c>
      <c r="O2340">
        <v>350</v>
      </c>
      <c r="P2340">
        <v>6370</v>
      </c>
      <c r="Q2340" t="s">
        <v>51</v>
      </c>
      <c r="R2340">
        <v>10</v>
      </c>
      <c r="S2340" t="s">
        <v>52</v>
      </c>
      <c r="T2340" t="s">
        <v>102</v>
      </c>
      <c r="U2340" t="str">
        <f>TRIM(CLEAN(tbl_Operations[[#This Row],[Location]]))</f>
        <v>Hyderabad</v>
      </c>
      <c r="V2340" t="str">
        <f>TRIM(CLEAN(tbl_Operations[[#This Row],[Channel]]))</f>
        <v>Email</v>
      </c>
      <c r="W2340" t="str">
        <f t="shared" si="180"/>
        <v>Vendor Query</v>
      </c>
      <c r="X2340" t="str">
        <f t="shared" si="181"/>
        <v>Customer Support</v>
      </c>
      <c r="Y2340" t="str">
        <f t="shared" si="182"/>
        <v>SLA Breach</v>
      </c>
      <c r="Z2340" t="str">
        <f t="shared" si="183"/>
        <v>Normal</v>
      </c>
      <c r="AA2340" t="str" cm="1">
        <f t="array" ref="AA2340">_xlfn.IFS(
J2340&lt;=K2340*0.5,"Excellent",
J2340&lt;=K2340,"Good",
J2340&lt;=K2340*1.5,"At Risk",
TRUE,"Critical"
)</f>
        <v>Critical</v>
      </c>
      <c r="AB2340" t="str">
        <f t="shared" si="184"/>
        <v>No Rework</v>
      </c>
    </row>
    <row r="2341" spans="1:28" x14ac:dyDescent="0.3">
      <c r="A2341" t="s">
        <v>2423</v>
      </c>
      <c r="B2341" s="1">
        <v>45801</v>
      </c>
      <c r="C2341" t="s">
        <v>77</v>
      </c>
      <c r="D2341" t="s">
        <v>47</v>
      </c>
      <c r="E2341" t="s">
        <v>56</v>
      </c>
      <c r="F2341" t="s">
        <v>49</v>
      </c>
      <c r="G2341" t="s">
        <v>42</v>
      </c>
      <c r="H2341" t="s">
        <v>66</v>
      </c>
      <c r="I2341" t="s">
        <v>88</v>
      </c>
      <c r="J2341">
        <v>15</v>
      </c>
      <c r="K2341">
        <v>48</v>
      </c>
      <c r="L2341" t="s">
        <v>28</v>
      </c>
      <c r="M2341">
        <v>1</v>
      </c>
      <c r="N2341">
        <v>4.2</v>
      </c>
      <c r="O2341">
        <v>320</v>
      </c>
      <c r="P2341">
        <v>4800</v>
      </c>
      <c r="Q2341" t="s">
        <v>44</v>
      </c>
      <c r="R2341">
        <v>5</v>
      </c>
      <c r="S2341" t="s">
        <v>30</v>
      </c>
      <c r="T2341" t="s">
        <v>68</v>
      </c>
      <c r="U2341" t="str">
        <f>TRIM(CLEAN(tbl_Operations[[#This Row],[Location]]))</f>
        <v>Gurugram</v>
      </c>
      <c r="V2341" t="str">
        <f>TRIM(CLEAN(tbl_Operations[[#This Row],[Channel]]))</f>
        <v>Portal</v>
      </c>
      <c r="W2341" t="str">
        <f t="shared" si="180"/>
        <v>Vendor Query</v>
      </c>
      <c r="X2341" t="str">
        <f t="shared" si="181"/>
        <v>Finance</v>
      </c>
      <c r="Y2341" t="str">
        <f t="shared" si="182"/>
        <v>Within SLA</v>
      </c>
      <c r="Z2341" t="str">
        <f t="shared" si="183"/>
        <v>Normal</v>
      </c>
      <c r="AA2341" t="str" cm="1">
        <f t="array" ref="AA2341">_xlfn.IFS(
J2341&lt;=K2341*0.5,"Excellent",
J2341&lt;=K2341,"Good",
J2341&lt;=K2341*1.5,"At Risk",
TRUE,"Critical"
)</f>
        <v>Excellent</v>
      </c>
      <c r="AB2341" t="str">
        <f t="shared" si="184"/>
        <v>Reworked</v>
      </c>
    </row>
    <row r="2342" spans="1:28" x14ac:dyDescent="0.3">
      <c r="A2342" t="s">
        <v>2424</v>
      </c>
      <c r="B2342" s="1">
        <v>45730</v>
      </c>
      <c r="C2342" t="s">
        <v>40</v>
      </c>
      <c r="D2342" t="s">
        <v>47</v>
      </c>
      <c r="E2342" t="s">
        <v>48</v>
      </c>
      <c r="F2342" t="s">
        <v>49</v>
      </c>
      <c r="G2342" t="s">
        <v>25</v>
      </c>
      <c r="H2342" t="s">
        <v>66</v>
      </c>
      <c r="I2342" t="s">
        <v>88</v>
      </c>
      <c r="J2342">
        <v>6.5</v>
      </c>
      <c r="K2342">
        <v>48</v>
      </c>
      <c r="L2342" t="s">
        <v>28</v>
      </c>
      <c r="M2342">
        <v>2</v>
      </c>
      <c r="N2342">
        <v>4.3</v>
      </c>
      <c r="O2342">
        <v>280</v>
      </c>
      <c r="P2342">
        <v>1820</v>
      </c>
      <c r="Q2342" t="s">
        <v>79</v>
      </c>
      <c r="R2342">
        <v>3</v>
      </c>
      <c r="S2342" t="s">
        <v>58</v>
      </c>
      <c r="T2342" t="s">
        <v>45</v>
      </c>
      <c r="U2342" t="str">
        <f>TRIM(CLEAN(tbl_Operations[[#This Row],[Location]]))</f>
        <v>Gurugram</v>
      </c>
      <c r="V2342" t="str">
        <f>TRIM(CLEAN(tbl_Operations[[#This Row],[Channel]]))</f>
        <v>Email</v>
      </c>
      <c r="W2342" t="str">
        <f t="shared" si="180"/>
        <v>Compliance Request</v>
      </c>
      <c r="X2342" t="str">
        <f t="shared" si="181"/>
        <v>Procurement</v>
      </c>
      <c r="Y2342" t="str">
        <f t="shared" si="182"/>
        <v>Within SLA</v>
      </c>
      <c r="Z2342" t="str">
        <f t="shared" si="183"/>
        <v>Normal</v>
      </c>
      <c r="AA2342" t="str" cm="1">
        <f t="array" ref="AA2342">_xlfn.IFS(
J2342&lt;=K2342*0.5,"Excellent",
J2342&lt;=K2342,"Good",
J2342&lt;=K2342*1.5,"At Risk",
TRUE,"Critical"
)</f>
        <v>Excellent</v>
      </c>
      <c r="AB2342" t="str">
        <f t="shared" si="184"/>
        <v>Reworked</v>
      </c>
    </row>
    <row r="2343" spans="1:28" x14ac:dyDescent="0.3">
      <c r="A2343" t="s">
        <v>2425</v>
      </c>
      <c r="B2343" s="1">
        <v>45883</v>
      </c>
      <c r="C2343" t="s">
        <v>40</v>
      </c>
      <c r="D2343" t="s">
        <v>60</v>
      </c>
      <c r="E2343" t="s">
        <v>48</v>
      </c>
      <c r="F2343" t="s">
        <v>49</v>
      </c>
      <c r="G2343" t="s">
        <v>25</v>
      </c>
      <c r="H2343" t="s">
        <v>26</v>
      </c>
      <c r="I2343" t="s">
        <v>27</v>
      </c>
      <c r="J2343">
        <v>21.7</v>
      </c>
      <c r="K2343">
        <v>48</v>
      </c>
      <c r="L2343" t="s">
        <v>28</v>
      </c>
      <c r="M2343">
        <v>0</v>
      </c>
      <c r="N2343">
        <v>4.8</v>
      </c>
      <c r="O2343">
        <v>320</v>
      </c>
      <c r="P2343">
        <v>6944</v>
      </c>
      <c r="Q2343" t="s">
        <v>36</v>
      </c>
      <c r="R2343">
        <v>8</v>
      </c>
      <c r="S2343" t="s">
        <v>37</v>
      </c>
      <c r="T2343" t="s">
        <v>84</v>
      </c>
      <c r="U2343" t="str">
        <f>TRIM(CLEAN(tbl_Operations[[#This Row],[Location]]))</f>
        <v>Pune</v>
      </c>
      <c r="V2343" t="str">
        <f>TRIM(CLEAN(tbl_Operations[[#This Row],[Channel]]))</f>
        <v>Email</v>
      </c>
      <c r="W2343" t="str">
        <f t="shared" si="180"/>
        <v>Compliance Request</v>
      </c>
      <c r="X2343" t="str">
        <f t="shared" si="181"/>
        <v>Procurement</v>
      </c>
      <c r="Y2343" t="str">
        <f t="shared" si="182"/>
        <v>Within SLA</v>
      </c>
      <c r="Z2343" t="str">
        <f t="shared" si="183"/>
        <v>Normal</v>
      </c>
      <c r="AA2343" t="str" cm="1">
        <f t="array" ref="AA2343">_xlfn.IFS(
J2343&lt;=K2343*0.5,"Excellent",
J2343&lt;=K2343,"Good",
J2343&lt;=K2343*1.5,"At Risk",
TRUE,"Critical"
)</f>
        <v>Excellent</v>
      </c>
      <c r="AB2343" t="str">
        <f t="shared" si="184"/>
        <v>No Rework</v>
      </c>
    </row>
    <row r="2344" spans="1:28" x14ac:dyDescent="0.3">
      <c r="A2344" t="s">
        <v>2426</v>
      </c>
      <c r="B2344" s="1">
        <v>45979</v>
      </c>
      <c r="C2344" t="s">
        <v>91</v>
      </c>
      <c r="D2344" t="s">
        <v>73</v>
      </c>
      <c r="E2344" t="s">
        <v>78</v>
      </c>
      <c r="F2344" t="s">
        <v>24</v>
      </c>
      <c r="G2344" t="s">
        <v>81</v>
      </c>
      <c r="H2344" t="s">
        <v>75</v>
      </c>
      <c r="I2344" t="s">
        <v>27</v>
      </c>
      <c r="J2344">
        <v>6.9</v>
      </c>
      <c r="K2344">
        <v>24</v>
      </c>
      <c r="L2344" t="s">
        <v>28</v>
      </c>
      <c r="M2344">
        <v>0</v>
      </c>
      <c r="N2344">
        <v>4.5</v>
      </c>
      <c r="O2344">
        <v>400</v>
      </c>
      <c r="P2344">
        <v>2760</v>
      </c>
      <c r="Q2344" t="s">
        <v>67</v>
      </c>
      <c r="R2344">
        <v>11</v>
      </c>
      <c r="S2344" t="s">
        <v>52</v>
      </c>
      <c r="T2344" t="s">
        <v>38</v>
      </c>
      <c r="U2344" t="str">
        <f>TRIM(CLEAN(tbl_Operations[[#This Row],[Location]]))</f>
        <v>Chennai</v>
      </c>
      <c r="V2344" t="str">
        <f>TRIM(CLEAN(tbl_Operations[[#This Row],[Channel]]))</f>
        <v>Phone</v>
      </c>
      <c r="W2344" t="str">
        <f t="shared" si="180"/>
        <v>Access Request</v>
      </c>
      <c r="X2344" t="str">
        <f t="shared" si="181"/>
        <v>Operations</v>
      </c>
      <c r="Y2344" t="str">
        <f t="shared" si="182"/>
        <v>Within SLA</v>
      </c>
      <c r="Z2344" t="str">
        <f t="shared" si="183"/>
        <v>Normal</v>
      </c>
      <c r="AA2344" t="str" cm="1">
        <f t="array" ref="AA2344">_xlfn.IFS(
J2344&lt;=K2344*0.5,"Excellent",
J2344&lt;=K2344,"Good",
J2344&lt;=K2344*1.5,"At Risk",
TRUE,"Critical"
)</f>
        <v>Excellent</v>
      </c>
      <c r="AB2344" t="str">
        <f t="shared" si="184"/>
        <v>No Rework</v>
      </c>
    </row>
    <row r="2345" spans="1:28" x14ac:dyDescent="0.3">
      <c r="A2345" t="s">
        <v>2427</v>
      </c>
      <c r="B2345" s="1">
        <v>45950</v>
      </c>
      <c r="C2345" t="s">
        <v>54</v>
      </c>
      <c r="D2345" t="s">
        <v>73</v>
      </c>
      <c r="E2345" t="s">
        <v>74</v>
      </c>
      <c r="F2345" t="s">
        <v>146</v>
      </c>
      <c r="G2345" t="s">
        <v>42</v>
      </c>
      <c r="H2345" t="s">
        <v>43</v>
      </c>
      <c r="I2345" t="s">
        <v>27</v>
      </c>
      <c r="J2345">
        <v>1.3</v>
      </c>
      <c r="K2345">
        <v>4</v>
      </c>
      <c r="L2345" t="s">
        <v>28</v>
      </c>
      <c r="M2345">
        <v>0</v>
      </c>
      <c r="N2345">
        <v>4.5999999999999996</v>
      </c>
      <c r="O2345">
        <v>320</v>
      </c>
      <c r="P2345">
        <v>416</v>
      </c>
      <c r="Q2345" t="s">
        <v>51</v>
      </c>
      <c r="R2345">
        <v>10</v>
      </c>
      <c r="S2345" t="s">
        <v>52</v>
      </c>
      <c r="T2345" t="s">
        <v>31</v>
      </c>
      <c r="U2345" t="str">
        <f>TRIM(CLEAN(tbl_Operations[[#This Row],[Location]]))</f>
        <v>Chennai</v>
      </c>
      <c r="V2345" t="str">
        <f>TRIM(CLEAN(tbl_Operations[[#This Row],[Channel]]))</f>
        <v>Portal</v>
      </c>
      <c r="W2345" t="str">
        <f t="shared" si="180"/>
        <v>System Issue</v>
      </c>
      <c r="X2345" t="str">
        <f t="shared" si="181"/>
        <v>Hr</v>
      </c>
      <c r="Y2345" t="str">
        <f t="shared" si="182"/>
        <v>Within SLA</v>
      </c>
      <c r="Z2345" t="str">
        <f t="shared" si="183"/>
        <v>Normal</v>
      </c>
      <c r="AA2345" t="str" cm="1">
        <f t="array" ref="AA2345">_xlfn.IFS(
J2345&lt;=K2345*0.5,"Excellent",
J2345&lt;=K2345,"Good",
J2345&lt;=K2345*1.5,"At Risk",
TRUE,"Critical"
)</f>
        <v>Excellent</v>
      </c>
      <c r="AB2345" t="str">
        <f t="shared" si="184"/>
        <v>No Rework</v>
      </c>
    </row>
    <row r="2346" spans="1:28" x14ac:dyDescent="0.3">
      <c r="A2346" t="s">
        <v>2428</v>
      </c>
      <c r="B2346" s="1">
        <v>45720</v>
      </c>
      <c r="C2346" t="s">
        <v>95</v>
      </c>
      <c r="D2346" t="s">
        <v>34</v>
      </c>
      <c r="E2346" t="s">
        <v>92</v>
      </c>
      <c r="F2346" t="s">
        <v>24</v>
      </c>
      <c r="G2346" t="s">
        <v>81</v>
      </c>
      <c r="H2346" t="s">
        <v>26</v>
      </c>
      <c r="I2346" t="s">
        <v>27</v>
      </c>
      <c r="J2346">
        <v>10.4</v>
      </c>
      <c r="K2346">
        <v>24</v>
      </c>
      <c r="L2346" t="s">
        <v>28</v>
      </c>
      <c r="M2346">
        <v>1</v>
      </c>
      <c r="N2346">
        <v>4.8</v>
      </c>
      <c r="O2346">
        <v>350</v>
      </c>
      <c r="P2346">
        <v>3640</v>
      </c>
      <c r="Q2346" t="s">
        <v>79</v>
      </c>
      <c r="R2346">
        <v>3</v>
      </c>
      <c r="S2346" t="s">
        <v>58</v>
      </c>
      <c r="T2346" t="s">
        <v>38</v>
      </c>
      <c r="U2346" t="str">
        <f>TRIM(CLEAN(tbl_Operations[[#This Row],[Location]]))</f>
        <v>Mumbai</v>
      </c>
      <c r="V2346" t="str">
        <f>TRIM(CLEAN(tbl_Operations[[#This Row],[Channel]]))</f>
        <v>Phone</v>
      </c>
      <c r="W2346" t="str">
        <f t="shared" si="180"/>
        <v>Report Request</v>
      </c>
      <c r="X2346" t="str">
        <f t="shared" si="181"/>
        <v>Sales</v>
      </c>
      <c r="Y2346" t="str">
        <f t="shared" si="182"/>
        <v>Within SLA</v>
      </c>
      <c r="Z2346" t="str">
        <f t="shared" si="183"/>
        <v>Normal</v>
      </c>
      <c r="AA2346" t="str" cm="1">
        <f t="array" ref="AA2346">_xlfn.IFS(
J2346&lt;=K2346*0.5,"Excellent",
J2346&lt;=K2346,"Good",
J2346&lt;=K2346*1.5,"At Risk",
TRUE,"Critical"
)</f>
        <v>Excellent</v>
      </c>
      <c r="AB2346" t="str">
        <f t="shared" si="184"/>
        <v>Reworked</v>
      </c>
    </row>
    <row r="2347" spans="1:28" x14ac:dyDescent="0.3">
      <c r="A2347" t="s">
        <v>2429</v>
      </c>
      <c r="B2347" s="1">
        <v>45928</v>
      </c>
      <c r="C2347" t="s">
        <v>40</v>
      </c>
      <c r="D2347" t="s">
        <v>41</v>
      </c>
      <c r="E2347" t="s">
        <v>74</v>
      </c>
      <c r="F2347" t="s">
        <v>24</v>
      </c>
      <c r="G2347" t="s">
        <v>25</v>
      </c>
      <c r="H2347" t="s">
        <v>43</v>
      </c>
      <c r="I2347" t="s">
        <v>88</v>
      </c>
      <c r="J2347">
        <v>9.6999999999999993</v>
      </c>
      <c r="K2347">
        <v>24</v>
      </c>
      <c r="L2347" t="s">
        <v>28</v>
      </c>
      <c r="M2347">
        <v>1</v>
      </c>
      <c r="N2347">
        <v>3.8</v>
      </c>
      <c r="O2347">
        <v>320</v>
      </c>
      <c r="P2347">
        <v>3104</v>
      </c>
      <c r="Q2347" t="s">
        <v>83</v>
      </c>
      <c r="R2347">
        <v>9</v>
      </c>
      <c r="S2347" t="s">
        <v>37</v>
      </c>
      <c r="T2347" t="s">
        <v>102</v>
      </c>
      <c r="U2347" t="str">
        <f>TRIM(CLEAN(tbl_Operations[[#This Row],[Location]]))</f>
        <v>Bengaluru</v>
      </c>
      <c r="V2347" t="str">
        <f>TRIM(CLEAN(tbl_Operations[[#This Row],[Channel]]))</f>
        <v>Email</v>
      </c>
      <c r="W2347" t="str">
        <f t="shared" si="180"/>
        <v>System Issue</v>
      </c>
      <c r="X2347" t="str">
        <f t="shared" si="181"/>
        <v>Procurement</v>
      </c>
      <c r="Y2347" t="str">
        <f t="shared" si="182"/>
        <v>Within SLA</v>
      </c>
      <c r="Z2347" t="str">
        <f t="shared" si="183"/>
        <v>Normal</v>
      </c>
      <c r="AA2347" t="str" cm="1">
        <f t="array" ref="AA2347">_xlfn.IFS(
J2347&lt;=K2347*0.5,"Excellent",
J2347&lt;=K2347,"Good",
J2347&lt;=K2347*1.5,"At Risk",
TRUE,"Critical"
)</f>
        <v>Excellent</v>
      </c>
      <c r="AB2347" t="str">
        <f t="shared" si="184"/>
        <v>Reworked</v>
      </c>
    </row>
    <row r="2348" spans="1:28" x14ac:dyDescent="0.3">
      <c r="A2348" t="s">
        <v>2430</v>
      </c>
      <c r="B2348" s="1">
        <v>45896</v>
      </c>
      <c r="C2348" t="s">
        <v>91</v>
      </c>
      <c r="D2348" t="s">
        <v>60</v>
      </c>
      <c r="E2348" t="s">
        <v>23</v>
      </c>
      <c r="F2348" t="s">
        <v>24</v>
      </c>
      <c r="G2348" t="s">
        <v>42</v>
      </c>
      <c r="H2348" t="s">
        <v>75</v>
      </c>
      <c r="I2348" t="s">
        <v>88</v>
      </c>
      <c r="J2348">
        <v>4.8</v>
      </c>
      <c r="K2348">
        <v>24</v>
      </c>
      <c r="L2348" t="s">
        <v>28</v>
      </c>
      <c r="M2348">
        <v>1</v>
      </c>
      <c r="N2348">
        <v>4.7</v>
      </c>
      <c r="O2348">
        <v>450</v>
      </c>
      <c r="P2348">
        <v>2160</v>
      </c>
      <c r="Q2348" t="s">
        <v>36</v>
      </c>
      <c r="R2348">
        <v>8</v>
      </c>
      <c r="S2348" t="s">
        <v>37</v>
      </c>
      <c r="T2348" t="s">
        <v>86</v>
      </c>
      <c r="U2348" t="str">
        <f>TRIM(CLEAN(tbl_Operations[[#This Row],[Location]]))</f>
        <v>Pune</v>
      </c>
      <c r="V2348" t="str">
        <f>TRIM(CLEAN(tbl_Operations[[#This Row],[Channel]]))</f>
        <v>Portal</v>
      </c>
      <c r="W2348" t="str">
        <f t="shared" si="180"/>
        <v>Invoice Query</v>
      </c>
      <c r="X2348" t="str">
        <f t="shared" si="181"/>
        <v>Operations</v>
      </c>
      <c r="Y2348" t="str">
        <f t="shared" si="182"/>
        <v>Within SLA</v>
      </c>
      <c r="Z2348" t="str">
        <f t="shared" si="183"/>
        <v>Normal</v>
      </c>
      <c r="AA2348" t="str" cm="1">
        <f t="array" ref="AA2348">_xlfn.IFS(
J2348&lt;=K2348*0.5,"Excellent",
J2348&lt;=K2348,"Good",
J2348&lt;=K2348*1.5,"At Risk",
TRUE,"Critical"
)</f>
        <v>Excellent</v>
      </c>
      <c r="AB2348" t="str">
        <f t="shared" si="184"/>
        <v>Reworked</v>
      </c>
    </row>
    <row r="2349" spans="1:28" x14ac:dyDescent="0.3">
      <c r="A2349" t="s">
        <v>2431</v>
      </c>
      <c r="B2349" s="1">
        <v>45754</v>
      </c>
      <c r="C2349" t="s">
        <v>21</v>
      </c>
      <c r="D2349" t="s">
        <v>41</v>
      </c>
      <c r="E2349" t="s">
        <v>70</v>
      </c>
      <c r="F2349" t="s">
        <v>24</v>
      </c>
      <c r="G2349" t="s">
        <v>25</v>
      </c>
      <c r="H2349" t="s">
        <v>75</v>
      </c>
      <c r="I2349" t="s">
        <v>27</v>
      </c>
      <c r="J2349">
        <v>6.8</v>
      </c>
      <c r="K2349">
        <v>24</v>
      </c>
      <c r="L2349" t="s">
        <v>28</v>
      </c>
      <c r="M2349">
        <v>0</v>
      </c>
      <c r="N2349">
        <v>4.9000000000000004</v>
      </c>
      <c r="O2349">
        <v>320</v>
      </c>
      <c r="P2349">
        <v>2176</v>
      </c>
      <c r="Q2349" t="s">
        <v>89</v>
      </c>
      <c r="R2349">
        <v>4</v>
      </c>
      <c r="S2349" t="s">
        <v>30</v>
      </c>
      <c r="T2349" t="s">
        <v>31</v>
      </c>
      <c r="U2349" t="str">
        <f>TRIM(CLEAN(tbl_Operations[[#This Row],[Location]]))</f>
        <v>Bengaluru</v>
      </c>
      <c r="V2349" t="str">
        <f>TRIM(CLEAN(tbl_Operations[[#This Row],[Channel]]))</f>
        <v>Email</v>
      </c>
      <c r="W2349" t="str">
        <f t="shared" si="180"/>
        <v>Data Correction</v>
      </c>
      <c r="X2349" t="str">
        <f t="shared" si="181"/>
        <v>Customer Support</v>
      </c>
      <c r="Y2349" t="str">
        <f t="shared" si="182"/>
        <v>Within SLA</v>
      </c>
      <c r="Z2349" t="str">
        <f t="shared" si="183"/>
        <v>Normal</v>
      </c>
      <c r="AA2349" t="str" cm="1">
        <f t="array" ref="AA2349">_xlfn.IFS(
J2349&lt;=K2349*0.5,"Excellent",
J2349&lt;=K2349,"Good",
J2349&lt;=K2349*1.5,"At Risk",
TRUE,"Critical"
)</f>
        <v>Excellent</v>
      </c>
      <c r="AB2349" t="str">
        <f t="shared" si="184"/>
        <v>No Rework</v>
      </c>
    </row>
    <row r="2350" spans="1:28" x14ac:dyDescent="0.3">
      <c r="A2350" t="s">
        <v>2432</v>
      </c>
      <c r="B2350" s="1">
        <v>45674</v>
      </c>
      <c r="C2350" t="s">
        <v>21</v>
      </c>
      <c r="D2350" t="s">
        <v>41</v>
      </c>
      <c r="E2350" t="s">
        <v>78</v>
      </c>
      <c r="F2350" t="s">
        <v>24</v>
      </c>
      <c r="G2350" t="s">
        <v>42</v>
      </c>
      <c r="H2350" t="s">
        <v>50</v>
      </c>
      <c r="I2350" t="s">
        <v>101</v>
      </c>
      <c r="J2350">
        <v>1.1000000000000001</v>
      </c>
      <c r="K2350">
        <v>24</v>
      </c>
      <c r="L2350" t="s">
        <v>28</v>
      </c>
      <c r="M2350">
        <v>1</v>
      </c>
      <c r="N2350">
        <v>4.9000000000000004</v>
      </c>
      <c r="O2350">
        <v>400</v>
      </c>
      <c r="P2350">
        <v>440</v>
      </c>
      <c r="Q2350" t="s">
        <v>64</v>
      </c>
      <c r="R2350">
        <v>1</v>
      </c>
      <c r="S2350" t="s">
        <v>58</v>
      </c>
      <c r="T2350" t="s">
        <v>45</v>
      </c>
      <c r="U2350" t="str">
        <f>TRIM(CLEAN(tbl_Operations[[#This Row],[Location]]))</f>
        <v>Bengaluru</v>
      </c>
      <c r="V2350" t="str">
        <f>TRIM(CLEAN(tbl_Operations[[#This Row],[Channel]]))</f>
        <v>Portal</v>
      </c>
      <c r="W2350" t="str">
        <f t="shared" si="180"/>
        <v>Access Request</v>
      </c>
      <c r="X2350" t="str">
        <f t="shared" si="181"/>
        <v>Customer Support</v>
      </c>
      <c r="Y2350" t="str">
        <f t="shared" si="182"/>
        <v>Within SLA</v>
      </c>
      <c r="Z2350" t="str">
        <f t="shared" si="183"/>
        <v>Normal</v>
      </c>
      <c r="AA2350" t="str" cm="1">
        <f t="array" ref="AA2350">_xlfn.IFS(
J2350&lt;=K2350*0.5,"Excellent",
J2350&lt;=K2350,"Good",
J2350&lt;=K2350*1.5,"At Risk",
TRUE,"Critical"
)</f>
        <v>Excellent</v>
      </c>
      <c r="AB2350" t="str">
        <f t="shared" si="184"/>
        <v>Reworked</v>
      </c>
    </row>
    <row r="2351" spans="1:28" x14ac:dyDescent="0.3">
      <c r="A2351" t="s">
        <v>2433</v>
      </c>
      <c r="B2351" s="1">
        <v>45756</v>
      </c>
      <c r="C2351" t="s">
        <v>33</v>
      </c>
      <c r="D2351" t="s">
        <v>73</v>
      </c>
      <c r="E2351" t="s">
        <v>48</v>
      </c>
      <c r="F2351" t="s">
        <v>61</v>
      </c>
      <c r="G2351" t="s">
        <v>42</v>
      </c>
      <c r="H2351" t="s">
        <v>26</v>
      </c>
      <c r="I2351" t="s">
        <v>88</v>
      </c>
      <c r="J2351">
        <v>7</v>
      </c>
      <c r="K2351">
        <v>12</v>
      </c>
      <c r="L2351" t="s">
        <v>28</v>
      </c>
      <c r="M2351">
        <v>3</v>
      </c>
      <c r="N2351">
        <v>3.8</v>
      </c>
      <c r="O2351">
        <v>450</v>
      </c>
      <c r="P2351">
        <v>3150</v>
      </c>
      <c r="Q2351" t="s">
        <v>89</v>
      </c>
      <c r="R2351">
        <v>4</v>
      </c>
      <c r="S2351" t="s">
        <v>30</v>
      </c>
      <c r="T2351" t="s">
        <v>86</v>
      </c>
      <c r="U2351" t="str">
        <f>TRIM(CLEAN(tbl_Operations[[#This Row],[Location]]))</f>
        <v>Chennai</v>
      </c>
      <c r="V2351" t="str">
        <f>TRIM(CLEAN(tbl_Operations[[#This Row],[Channel]]))</f>
        <v>Portal</v>
      </c>
      <c r="W2351" t="str">
        <f t="shared" si="180"/>
        <v>Compliance Request</v>
      </c>
      <c r="X2351" t="str">
        <f t="shared" si="181"/>
        <v>It</v>
      </c>
      <c r="Y2351" t="str">
        <f t="shared" si="182"/>
        <v>Within SLA</v>
      </c>
      <c r="Z2351" t="str">
        <f t="shared" si="183"/>
        <v>Normal</v>
      </c>
      <c r="AA2351" t="str" cm="1">
        <f t="array" ref="AA2351">_xlfn.IFS(
J2351&lt;=K2351*0.5,"Excellent",
J2351&lt;=K2351,"Good",
J2351&lt;=K2351*1.5,"At Risk",
TRUE,"Critical"
)</f>
        <v>Good</v>
      </c>
      <c r="AB2351" t="str">
        <f t="shared" si="184"/>
        <v>Reworked</v>
      </c>
    </row>
    <row r="2352" spans="1:28" x14ac:dyDescent="0.3">
      <c r="A2352" t="s">
        <v>2434</v>
      </c>
      <c r="B2352" s="1">
        <v>45778</v>
      </c>
      <c r="C2352" t="s">
        <v>77</v>
      </c>
      <c r="D2352" t="s">
        <v>55</v>
      </c>
      <c r="E2352" t="s">
        <v>74</v>
      </c>
      <c r="F2352" t="s">
        <v>24</v>
      </c>
      <c r="G2352" t="s">
        <v>25</v>
      </c>
      <c r="H2352" t="s">
        <v>75</v>
      </c>
      <c r="I2352" t="s">
        <v>27</v>
      </c>
      <c r="J2352">
        <v>7.3</v>
      </c>
      <c r="K2352">
        <v>24</v>
      </c>
      <c r="L2352" t="s">
        <v>28</v>
      </c>
      <c r="M2352">
        <v>1</v>
      </c>
      <c r="N2352">
        <v>4.4000000000000004</v>
      </c>
      <c r="O2352">
        <v>400</v>
      </c>
      <c r="P2352">
        <v>2920</v>
      </c>
      <c r="Q2352" t="s">
        <v>44</v>
      </c>
      <c r="R2352">
        <v>5</v>
      </c>
      <c r="S2352" t="s">
        <v>30</v>
      </c>
      <c r="T2352" t="s">
        <v>84</v>
      </c>
      <c r="U2352" t="str">
        <f>TRIM(CLEAN(tbl_Operations[[#This Row],[Location]]))</f>
        <v>Hyderabad</v>
      </c>
      <c r="V2352" t="str">
        <f>TRIM(CLEAN(tbl_Operations[[#This Row],[Channel]]))</f>
        <v>Email</v>
      </c>
      <c r="W2352" t="str">
        <f t="shared" si="180"/>
        <v>System Issue</v>
      </c>
      <c r="X2352" t="str">
        <f t="shared" si="181"/>
        <v>Finance</v>
      </c>
      <c r="Y2352" t="str">
        <f t="shared" si="182"/>
        <v>Within SLA</v>
      </c>
      <c r="Z2352" t="str">
        <f t="shared" si="183"/>
        <v>Normal</v>
      </c>
      <c r="AA2352" t="str" cm="1">
        <f t="array" ref="AA2352">_xlfn.IFS(
J2352&lt;=K2352*0.5,"Excellent",
J2352&lt;=K2352,"Good",
J2352&lt;=K2352*1.5,"At Risk",
TRUE,"Critical"
)</f>
        <v>Excellent</v>
      </c>
      <c r="AB2352" t="str">
        <f t="shared" si="184"/>
        <v>Reworked</v>
      </c>
    </row>
    <row r="2353" spans="1:28" x14ac:dyDescent="0.3">
      <c r="A2353" t="s">
        <v>2435</v>
      </c>
      <c r="B2353" s="1">
        <v>45821</v>
      </c>
      <c r="C2353" t="s">
        <v>77</v>
      </c>
      <c r="D2353" t="s">
        <v>47</v>
      </c>
      <c r="E2353" t="s">
        <v>48</v>
      </c>
      <c r="F2353" t="s">
        <v>61</v>
      </c>
      <c r="G2353" t="s">
        <v>62</v>
      </c>
      <c r="H2353" t="s">
        <v>26</v>
      </c>
      <c r="I2353" t="s">
        <v>27</v>
      </c>
      <c r="J2353">
        <v>6.4</v>
      </c>
      <c r="K2353">
        <v>12</v>
      </c>
      <c r="L2353" t="s">
        <v>28</v>
      </c>
      <c r="M2353">
        <v>0</v>
      </c>
      <c r="N2353" t="s">
        <v>5094</v>
      </c>
      <c r="O2353">
        <v>350</v>
      </c>
      <c r="P2353">
        <v>2240</v>
      </c>
      <c r="Q2353" t="s">
        <v>29</v>
      </c>
      <c r="R2353">
        <v>6</v>
      </c>
      <c r="S2353" t="s">
        <v>30</v>
      </c>
      <c r="T2353" t="s">
        <v>45</v>
      </c>
      <c r="U2353" t="str">
        <f>TRIM(CLEAN(tbl_Operations[[#This Row],[Location]]))</f>
        <v>Gurugram</v>
      </c>
      <c r="V2353" t="str">
        <f>TRIM(CLEAN(tbl_Operations[[#This Row],[Channel]]))</f>
        <v>Teams</v>
      </c>
      <c r="W2353" t="str">
        <f t="shared" si="180"/>
        <v>Compliance Request</v>
      </c>
      <c r="X2353" t="str">
        <f t="shared" si="181"/>
        <v>Finance</v>
      </c>
      <c r="Y2353" t="str">
        <f t="shared" si="182"/>
        <v>Within SLA</v>
      </c>
      <c r="Z2353" t="str">
        <f t="shared" si="183"/>
        <v>Normal</v>
      </c>
      <c r="AA2353" t="str" cm="1">
        <f t="array" ref="AA2353">_xlfn.IFS(
J2353&lt;=K2353*0.5,"Excellent",
J2353&lt;=K2353,"Good",
J2353&lt;=K2353*1.5,"At Risk",
TRUE,"Critical"
)</f>
        <v>Good</v>
      </c>
      <c r="AB2353" t="str">
        <f t="shared" si="184"/>
        <v>No Rework</v>
      </c>
    </row>
    <row r="2354" spans="1:28" x14ac:dyDescent="0.3">
      <c r="A2354" t="s">
        <v>2436</v>
      </c>
      <c r="B2354" s="1">
        <v>45848</v>
      </c>
      <c r="C2354" t="s">
        <v>77</v>
      </c>
      <c r="D2354" t="s">
        <v>60</v>
      </c>
      <c r="E2354" t="s">
        <v>70</v>
      </c>
      <c r="F2354" t="s">
        <v>24</v>
      </c>
      <c r="G2354" t="s">
        <v>42</v>
      </c>
      <c r="H2354" t="s">
        <v>50</v>
      </c>
      <c r="I2354" t="s">
        <v>27</v>
      </c>
      <c r="J2354">
        <v>9</v>
      </c>
      <c r="K2354">
        <v>24</v>
      </c>
      <c r="L2354" t="s">
        <v>28</v>
      </c>
      <c r="M2354">
        <v>0</v>
      </c>
      <c r="N2354">
        <v>3.9</v>
      </c>
      <c r="O2354">
        <v>400</v>
      </c>
      <c r="P2354">
        <v>3600</v>
      </c>
      <c r="Q2354" t="s">
        <v>114</v>
      </c>
      <c r="R2354">
        <v>7</v>
      </c>
      <c r="S2354" t="s">
        <v>37</v>
      </c>
      <c r="T2354" t="s">
        <v>84</v>
      </c>
      <c r="U2354" t="str">
        <f>TRIM(CLEAN(tbl_Operations[[#This Row],[Location]]))</f>
        <v>Pune</v>
      </c>
      <c r="V2354" t="str">
        <f>TRIM(CLEAN(tbl_Operations[[#This Row],[Channel]]))</f>
        <v>Portal</v>
      </c>
      <c r="W2354" t="str">
        <f t="shared" si="180"/>
        <v>Data Correction</v>
      </c>
      <c r="X2354" t="str">
        <f t="shared" si="181"/>
        <v>Finance</v>
      </c>
      <c r="Y2354" t="str">
        <f t="shared" si="182"/>
        <v>Within SLA</v>
      </c>
      <c r="Z2354" t="str">
        <f t="shared" si="183"/>
        <v>Normal</v>
      </c>
      <c r="AA2354" t="str" cm="1">
        <f t="array" ref="AA2354">_xlfn.IFS(
J2354&lt;=K2354*0.5,"Excellent",
J2354&lt;=K2354,"Good",
J2354&lt;=K2354*1.5,"At Risk",
TRUE,"Critical"
)</f>
        <v>Excellent</v>
      </c>
      <c r="AB2354" t="str">
        <f t="shared" si="184"/>
        <v>No Rework</v>
      </c>
    </row>
    <row r="2355" spans="1:28" x14ac:dyDescent="0.3">
      <c r="A2355" t="s">
        <v>2437</v>
      </c>
      <c r="B2355" s="1">
        <v>45985</v>
      </c>
      <c r="C2355" t="s">
        <v>40</v>
      </c>
      <c r="D2355" t="s">
        <v>60</v>
      </c>
      <c r="E2355" t="s">
        <v>74</v>
      </c>
      <c r="F2355" t="s">
        <v>24</v>
      </c>
      <c r="G2355" t="s">
        <v>42</v>
      </c>
      <c r="H2355" t="s">
        <v>50</v>
      </c>
      <c r="I2355" t="s">
        <v>88</v>
      </c>
      <c r="J2355">
        <v>26.7</v>
      </c>
      <c r="K2355">
        <v>24</v>
      </c>
      <c r="L2355" t="s">
        <v>63</v>
      </c>
      <c r="M2355">
        <v>3</v>
      </c>
      <c r="N2355">
        <v>2.5</v>
      </c>
      <c r="O2355">
        <v>450</v>
      </c>
      <c r="P2355">
        <v>12015</v>
      </c>
      <c r="Q2355" t="s">
        <v>67</v>
      </c>
      <c r="R2355">
        <v>11</v>
      </c>
      <c r="S2355" t="s">
        <v>52</v>
      </c>
      <c r="T2355" t="s">
        <v>31</v>
      </c>
      <c r="U2355" t="str">
        <f>TRIM(CLEAN(tbl_Operations[[#This Row],[Location]]))</f>
        <v>Pune</v>
      </c>
      <c r="V2355" t="str">
        <f>TRIM(CLEAN(tbl_Operations[[#This Row],[Channel]]))</f>
        <v>Portal</v>
      </c>
      <c r="W2355" t="str">
        <f t="shared" si="180"/>
        <v>System Issue</v>
      </c>
      <c r="X2355" t="str">
        <f t="shared" si="181"/>
        <v>Procurement</v>
      </c>
      <c r="Y2355" t="str">
        <f t="shared" si="182"/>
        <v>SLA Breach</v>
      </c>
      <c r="Z2355" t="str">
        <f t="shared" si="183"/>
        <v>Normal</v>
      </c>
      <c r="AA2355" t="str" cm="1">
        <f t="array" ref="AA2355">_xlfn.IFS(
J2355&lt;=K2355*0.5,"Excellent",
J2355&lt;=K2355,"Good",
J2355&lt;=K2355*1.5,"At Risk",
TRUE,"Critical"
)</f>
        <v>At Risk</v>
      </c>
      <c r="AB2355" t="str">
        <f t="shared" si="184"/>
        <v>Reworked</v>
      </c>
    </row>
    <row r="2356" spans="1:28" x14ac:dyDescent="0.3">
      <c r="A2356" t="s">
        <v>2438</v>
      </c>
      <c r="B2356" s="1">
        <v>45844</v>
      </c>
      <c r="C2356" t="s">
        <v>33</v>
      </c>
      <c r="D2356" t="s">
        <v>73</v>
      </c>
      <c r="E2356" t="s">
        <v>48</v>
      </c>
      <c r="F2356" t="s">
        <v>61</v>
      </c>
      <c r="G2356" t="s">
        <v>62</v>
      </c>
      <c r="H2356" t="s">
        <v>75</v>
      </c>
      <c r="I2356" t="s">
        <v>101</v>
      </c>
      <c r="J2356">
        <v>14.9</v>
      </c>
      <c r="K2356">
        <v>12</v>
      </c>
      <c r="L2356" t="s">
        <v>63</v>
      </c>
      <c r="M2356">
        <v>0</v>
      </c>
      <c r="N2356">
        <v>4</v>
      </c>
      <c r="O2356">
        <v>280</v>
      </c>
      <c r="P2356">
        <v>4172</v>
      </c>
      <c r="Q2356" t="s">
        <v>114</v>
      </c>
      <c r="R2356">
        <v>7</v>
      </c>
      <c r="S2356" t="s">
        <v>37</v>
      </c>
      <c r="T2356" t="s">
        <v>102</v>
      </c>
      <c r="U2356" t="str">
        <f>TRIM(CLEAN(tbl_Operations[[#This Row],[Location]]))</f>
        <v>Chennai</v>
      </c>
      <c r="V2356" t="str">
        <f>TRIM(CLEAN(tbl_Operations[[#This Row],[Channel]]))</f>
        <v>Teams</v>
      </c>
      <c r="W2356" t="str">
        <f t="shared" si="180"/>
        <v>Compliance Request</v>
      </c>
      <c r="X2356" t="str">
        <f t="shared" si="181"/>
        <v>It</v>
      </c>
      <c r="Y2356" t="str">
        <f t="shared" si="182"/>
        <v>SLA Breach</v>
      </c>
      <c r="Z2356" t="str">
        <f t="shared" si="183"/>
        <v>Normal</v>
      </c>
      <c r="AA2356" t="str" cm="1">
        <f t="array" ref="AA2356">_xlfn.IFS(
J2356&lt;=K2356*0.5,"Excellent",
J2356&lt;=K2356,"Good",
J2356&lt;=K2356*1.5,"At Risk",
TRUE,"Critical"
)</f>
        <v>At Risk</v>
      </c>
      <c r="AB2356" t="str">
        <f t="shared" si="184"/>
        <v>No Rework</v>
      </c>
    </row>
    <row r="2357" spans="1:28" x14ac:dyDescent="0.3">
      <c r="A2357" t="s">
        <v>2439</v>
      </c>
      <c r="B2357" s="1">
        <v>45659</v>
      </c>
      <c r="C2357" t="s">
        <v>91</v>
      </c>
      <c r="D2357" t="s">
        <v>5094</v>
      </c>
      <c r="E2357" t="s">
        <v>23</v>
      </c>
      <c r="F2357" t="s">
        <v>24</v>
      </c>
      <c r="G2357" t="s">
        <v>25</v>
      </c>
      <c r="H2357" t="s">
        <v>66</v>
      </c>
      <c r="I2357" t="s">
        <v>88</v>
      </c>
      <c r="J2357">
        <v>20.100000000000001</v>
      </c>
      <c r="K2357">
        <v>24</v>
      </c>
      <c r="L2357" t="s">
        <v>28</v>
      </c>
      <c r="M2357">
        <v>2</v>
      </c>
      <c r="N2357">
        <v>3.9</v>
      </c>
      <c r="O2357">
        <v>450</v>
      </c>
      <c r="P2357">
        <v>9045</v>
      </c>
      <c r="Q2357" t="s">
        <v>64</v>
      </c>
      <c r="R2357">
        <v>1</v>
      </c>
      <c r="S2357" t="s">
        <v>58</v>
      </c>
      <c r="T2357" t="s">
        <v>84</v>
      </c>
      <c r="U2357" t="str">
        <f>TRIM(CLEAN(tbl_Operations[[#This Row],[Location]]))</f>
        <v>Unknown</v>
      </c>
      <c r="V2357" t="str">
        <f>TRIM(CLEAN(tbl_Operations[[#This Row],[Channel]]))</f>
        <v>Email</v>
      </c>
      <c r="W2357" t="str">
        <f t="shared" si="180"/>
        <v>Invoice Query</v>
      </c>
      <c r="X2357" t="str">
        <f t="shared" si="181"/>
        <v>Operations</v>
      </c>
      <c r="Y2357" t="str">
        <f t="shared" si="182"/>
        <v>Within SLA</v>
      </c>
      <c r="Z2357" t="str">
        <f t="shared" si="183"/>
        <v>Normal</v>
      </c>
      <c r="AA2357" t="str" cm="1">
        <f t="array" ref="AA2357">_xlfn.IFS(
J2357&lt;=K2357*0.5,"Excellent",
J2357&lt;=K2357,"Good",
J2357&lt;=K2357*1.5,"At Risk",
TRUE,"Critical"
)</f>
        <v>Good</v>
      </c>
      <c r="AB2357" t="str">
        <f t="shared" si="184"/>
        <v>Reworked</v>
      </c>
    </row>
    <row r="2358" spans="1:28" x14ac:dyDescent="0.3">
      <c r="A2358" t="s">
        <v>2440</v>
      </c>
      <c r="B2358" s="1">
        <v>45834</v>
      </c>
      <c r="C2358" t="s">
        <v>33</v>
      </c>
      <c r="D2358" t="s">
        <v>22</v>
      </c>
      <c r="E2358" t="s">
        <v>92</v>
      </c>
      <c r="F2358" t="s">
        <v>61</v>
      </c>
      <c r="G2358" t="s">
        <v>25</v>
      </c>
      <c r="H2358" t="s">
        <v>66</v>
      </c>
      <c r="I2358" t="s">
        <v>27</v>
      </c>
      <c r="J2358">
        <v>8.8000000000000007</v>
      </c>
      <c r="K2358">
        <v>12</v>
      </c>
      <c r="L2358" t="s">
        <v>28</v>
      </c>
      <c r="M2358">
        <v>0</v>
      </c>
      <c r="N2358">
        <v>5</v>
      </c>
      <c r="O2358">
        <v>450</v>
      </c>
      <c r="P2358">
        <v>3960</v>
      </c>
      <c r="Q2358" t="s">
        <v>29</v>
      </c>
      <c r="R2358">
        <v>6</v>
      </c>
      <c r="S2358" t="s">
        <v>30</v>
      </c>
      <c r="T2358" t="s">
        <v>84</v>
      </c>
      <c r="U2358" t="str">
        <f>TRIM(CLEAN(tbl_Operations[[#This Row],[Location]]))</f>
        <v>Noida</v>
      </c>
      <c r="V2358" t="str">
        <f>TRIM(CLEAN(tbl_Operations[[#This Row],[Channel]]))</f>
        <v>Email</v>
      </c>
      <c r="W2358" t="str">
        <f t="shared" si="180"/>
        <v>Report Request</v>
      </c>
      <c r="X2358" t="str">
        <f t="shared" si="181"/>
        <v>It</v>
      </c>
      <c r="Y2358" t="str">
        <f t="shared" si="182"/>
        <v>Within SLA</v>
      </c>
      <c r="Z2358" t="str">
        <f t="shared" si="183"/>
        <v>Normal</v>
      </c>
      <c r="AA2358" t="str" cm="1">
        <f t="array" ref="AA2358">_xlfn.IFS(
J2358&lt;=K2358*0.5,"Excellent",
J2358&lt;=K2358,"Good",
J2358&lt;=K2358*1.5,"At Risk",
TRUE,"Critical"
)</f>
        <v>Good</v>
      </c>
      <c r="AB2358" t="str">
        <f t="shared" si="184"/>
        <v>No Rework</v>
      </c>
    </row>
    <row r="2359" spans="1:28" x14ac:dyDescent="0.3">
      <c r="A2359" t="s">
        <v>2441</v>
      </c>
      <c r="B2359" s="1">
        <v>45951</v>
      </c>
      <c r="C2359" t="s">
        <v>21</v>
      </c>
      <c r="D2359" t="s">
        <v>34</v>
      </c>
      <c r="E2359" t="s">
        <v>48</v>
      </c>
      <c r="F2359" t="s">
        <v>49</v>
      </c>
      <c r="G2359" t="s">
        <v>25</v>
      </c>
      <c r="H2359" t="s">
        <v>50</v>
      </c>
      <c r="I2359" t="s">
        <v>27</v>
      </c>
      <c r="J2359">
        <v>7</v>
      </c>
      <c r="K2359">
        <v>48</v>
      </c>
      <c r="L2359" t="s">
        <v>28</v>
      </c>
      <c r="M2359">
        <v>0</v>
      </c>
      <c r="N2359">
        <v>4.9000000000000004</v>
      </c>
      <c r="O2359">
        <v>450</v>
      </c>
      <c r="P2359">
        <v>3150</v>
      </c>
      <c r="Q2359" t="s">
        <v>51</v>
      </c>
      <c r="R2359">
        <v>10</v>
      </c>
      <c r="S2359" t="s">
        <v>52</v>
      </c>
      <c r="T2359" t="s">
        <v>38</v>
      </c>
      <c r="U2359" t="str">
        <f>TRIM(CLEAN(tbl_Operations[[#This Row],[Location]]))</f>
        <v>Mumbai</v>
      </c>
      <c r="V2359" t="str">
        <f>TRIM(CLEAN(tbl_Operations[[#This Row],[Channel]]))</f>
        <v>Email</v>
      </c>
      <c r="W2359" t="str">
        <f t="shared" si="180"/>
        <v>Compliance Request</v>
      </c>
      <c r="X2359" t="str">
        <f t="shared" si="181"/>
        <v>Customer Support</v>
      </c>
      <c r="Y2359" t="str">
        <f t="shared" si="182"/>
        <v>Within SLA</v>
      </c>
      <c r="Z2359" t="str">
        <f t="shared" si="183"/>
        <v>Normal</v>
      </c>
      <c r="AA2359" t="str" cm="1">
        <f t="array" ref="AA2359">_xlfn.IFS(
J2359&lt;=K2359*0.5,"Excellent",
J2359&lt;=K2359,"Good",
J2359&lt;=K2359*1.5,"At Risk",
TRUE,"Critical"
)</f>
        <v>Excellent</v>
      </c>
      <c r="AB2359" t="str">
        <f t="shared" si="184"/>
        <v>No Rework</v>
      </c>
    </row>
    <row r="2360" spans="1:28" x14ac:dyDescent="0.3">
      <c r="A2360" t="s">
        <v>2442</v>
      </c>
      <c r="B2360" s="1">
        <v>45730</v>
      </c>
      <c r="C2360" t="s">
        <v>77</v>
      </c>
      <c r="D2360" t="s">
        <v>73</v>
      </c>
      <c r="E2360" t="s">
        <v>70</v>
      </c>
      <c r="F2360" t="s">
        <v>49</v>
      </c>
      <c r="G2360" t="s">
        <v>42</v>
      </c>
      <c r="H2360" t="s">
        <v>66</v>
      </c>
      <c r="I2360" t="s">
        <v>27</v>
      </c>
      <c r="J2360">
        <v>10.4</v>
      </c>
      <c r="K2360">
        <v>48</v>
      </c>
      <c r="L2360" t="s">
        <v>28</v>
      </c>
      <c r="M2360">
        <v>0</v>
      </c>
      <c r="N2360">
        <v>5</v>
      </c>
      <c r="O2360">
        <v>320</v>
      </c>
      <c r="P2360">
        <v>3328</v>
      </c>
      <c r="Q2360" t="s">
        <v>79</v>
      </c>
      <c r="R2360">
        <v>3</v>
      </c>
      <c r="S2360" t="s">
        <v>58</v>
      </c>
      <c r="T2360" t="s">
        <v>45</v>
      </c>
      <c r="U2360" t="str">
        <f>TRIM(CLEAN(tbl_Operations[[#This Row],[Location]]))</f>
        <v>Chennai</v>
      </c>
      <c r="V2360" t="str">
        <f>TRIM(CLEAN(tbl_Operations[[#This Row],[Channel]]))</f>
        <v>Portal</v>
      </c>
      <c r="W2360" t="str">
        <f t="shared" si="180"/>
        <v>Data Correction</v>
      </c>
      <c r="X2360" t="str">
        <f t="shared" si="181"/>
        <v>Finance</v>
      </c>
      <c r="Y2360" t="str">
        <f t="shared" si="182"/>
        <v>Within SLA</v>
      </c>
      <c r="Z2360" t="str">
        <f t="shared" si="183"/>
        <v>Normal</v>
      </c>
      <c r="AA2360" t="str" cm="1">
        <f t="array" ref="AA2360">_xlfn.IFS(
J2360&lt;=K2360*0.5,"Excellent",
J2360&lt;=K2360,"Good",
J2360&lt;=K2360*1.5,"At Risk",
TRUE,"Critical"
)</f>
        <v>Excellent</v>
      </c>
      <c r="AB2360" t="str">
        <f t="shared" si="184"/>
        <v>No Rework</v>
      </c>
    </row>
    <row r="2361" spans="1:28" x14ac:dyDescent="0.3">
      <c r="A2361" t="s">
        <v>2443</v>
      </c>
      <c r="B2361" s="1">
        <v>45946</v>
      </c>
      <c r="C2361" t="s">
        <v>91</v>
      </c>
      <c r="D2361" t="s">
        <v>55</v>
      </c>
      <c r="E2361" t="s">
        <v>48</v>
      </c>
      <c r="F2361" t="s">
        <v>49</v>
      </c>
      <c r="G2361" t="s">
        <v>81</v>
      </c>
      <c r="H2361" t="s">
        <v>50</v>
      </c>
      <c r="I2361" t="s">
        <v>101</v>
      </c>
      <c r="J2361">
        <v>7.4</v>
      </c>
      <c r="K2361">
        <v>48</v>
      </c>
      <c r="L2361" t="s">
        <v>28</v>
      </c>
      <c r="M2361">
        <v>0</v>
      </c>
      <c r="N2361">
        <v>4.5999999999999996</v>
      </c>
      <c r="O2361">
        <v>450</v>
      </c>
      <c r="P2361">
        <v>3330</v>
      </c>
      <c r="Q2361" t="s">
        <v>51</v>
      </c>
      <c r="R2361">
        <v>10</v>
      </c>
      <c r="S2361" t="s">
        <v>52</v>
      </c>
      <c r="T2361" t="s">
        <v>84</v>
      </c>
      <c r="U2361" t="str">
        <f>TRIM(CLEAN(tbl_Operations[[#This Row],[Location]]))</f>
        <v>Hyderabad</v>
      </c>
      <c r="V2361" t="str">
        <f>TRIM(CLEAN(tbl_Operations[[#This Row],[Channel]]))</f>
        <v>Phone</v>
      </c>
      <c r="W2361" t="str">
        <f t="shared" si="180"/>
        <v>Compliance Request</v>
      </c>
      <c r="X2361" t="str">
        <f t="shared" si="181"/>
        <v>Operations</v>
      </c>
      <c r="Y2361" t="str">
        <f t="shared" si="182"/>
        <v>Within SLA</v>
      </c>
      <c r="Z2361" t="str">
        <f t="shared" si="183"/>
        <v>Normal</v>
      </c>
      <c r="AA2361" t="str" cm="1">
        <f t="array" ref="AA2361">_xlfn.IFS(
J2361&lt;=K2361*0.5,"Excellent",
J2361&lt;=K2361,"Good",
J2361&lt;=K2361*1.5,"At Risk",
TRUE,"Critical"
)</f>
        <v>Excellent</v>
      </c>
      <c r="AB2361" t="str">
        <f t="shared" si="184"/>
        <v>No Rework</v>
      </c>
    </row>
    <row r="2362" spans="1:28" x14ac:dyDescent="0.3">
      <c r="A2362" t="s">
        <v>2444</v>
      </c>
      <c r="B2362" s="1">
        <v>45787</v>
      </c>
      <c r="C2362" t="s">
        <v>54</v>
      </c>
      <c r="D2362" t="s">
        <v>60</v>
      </c>
      <c r="E2362" t="s">
        <v>78</v>
      </c>
      <c r="F2362" t="s">
        <v>49</v>
      </c>
      <c r="G2362" t="s">
        <v>25</v>
      </c>
      <c r="H2362" t="s">
        <v>43</v>
      </c>
      <c r="I2362" t="s">
        <v>27</v>
      </c>
      <c r="J2362">
        <v>17.8</v>
      </c>
      <c r="K2362">
        <v>48</v>
      </c>
      <c r="L2362" t="s">
        <v>28</v>
      </c>
      <c r="M2362">
        <v>0</v>
      </c>
      <c r="N2362">
        <v>4.3</v>
      </c>
      <c r="O2362">
        <v>350</v>
      </c>
      <c r="P2362">
        <v>6230</v>
      </c>
      <c r="Q2362" t="s">
        <v>44</v>
      </c>
      <c r="R2362">
        <v>5</v>
      </c>
      <c r="S2362" t="s">
        <v>30</v>
      </c>
      <c r="T2362" t="s">
        <v>68</v>
      </c>
      <c r="U2362" t="str">
        <f>TRIM(CLEAN(tbl_Operations[[#This Row],[Location]]))</f>
        <v>Pune</v>
      </c>
      <c r="V2362" t="str">
        <f>TRIM(CLEAN(tbl_Operations[[#This Row],[Channel]]))</f>
        <v>Email</v>
      </c>
      <c r="W2362" t="str">
        <f t="shared" si="180"/>
        <v>Access Request</v>
      </c>
      <c r="X2362" t="str">
        <f t="shared" si="181"/>
        <v>Hr</v>
      </c>
      <c r="Y2362" t="str">
        <f t="shared" si="182"/>
        <v>Within SLA</v>
      </c>
      <c r="Z2362" t="str">
        <f t="shared" si="183"/>
        <v>Normal</v>
      </c>
      <c r="AA2362" t="str" cm="1">
        <f t="array" ref="AA2362">_xlfn.IFS(
J2362&lt;=K2362*0.5,"Excellent",
J2362&lt;=K2362,"Good",
J2362&lt;=K2362*1.5,"At Risk",
TRUE,"Critical"
)</f>
        <v>Excellent</v>
      </c>
      <c r="AB2362" t="str">
        <f t="shared" si="184"/>
        <v>No Rework</v>
      </c>
    </row>
    <row r="2363" spans="1:28" x14ac:dyDescent="0.3">
      <c r="A2363" t="s">
        <v>2445</v>
      </c>
      <c r="B2363" s="1">
        <v>45861</v>
      </c>
      <c r="C2363" t="s">
        <v>40</v>
      </c>
      <c r="D2363" t="s">
        <v>60</v>
      </c>
      <c r="E2363" t="s">
        <v>56</v>
      </c>
      <c r="F2363" t="s">
        <v>49</v>
      </c>
      <c r="G2363" t="s">
        <v>62</v>
      </c>
      <c r="H2363" t="s">
        <v>66</v>
      </c>
      <c r="I2363" t="s">
        <v>27</v>
      </c>
      <c r="J2363">
        <v>23.8</v>
      </c>
      <c r="K2363">
        <v>48</v>
      </c>
      <c r="L2363" t="s">
        <v>28</v>
      </c>
      <c r="M2363">
        <v>0</v>
      </c>
      <c r="N2363">
        <v>4.5</v>
      </c>
      <c r="O2363">
        <v>350</v>
      </c>
      <c r="P2363">
        <v>8330</v>
      </c>
      <c r="Q2363" t="s">
        <v>114</v>
      </c>
      <c r="R2363">
        <v>7</v>
      </c>
      <c r="S2363" t="s">
        <v>37</v>
      </c>
      <c r="T2363" t="s">
        <v>86</v>
      </c>
      <c r="U2363" t="str">
        <f>TRIM(CLEAN(tbl_Operations[[#This Row],[Location]]))</f>
        <v>Pune</v>
      </c>
      <c r="V2363" t="str">
        <f>TRIM(CLEAN(tbl_Operations[[#This Row],[Channel]]))</f>
        <v>Teams</v>
      </c>
      <c r="W2363" t="str">
        <f t="shared" si="180"/>
        <v>Vendor Query</v>
      </c>
      <c r="X2363" t="str">
        <f t="shared" si="181"/>
        <v>Procurement</v>
      </c>
      <c r="Y2363" t="str">
        <f t="shared" si="182"/>
        <v>Within SLA</v>
      </c>
      <c r="Z2363" t="str">
        <f t="shared" si="183"/>
        <v>Normal</v>
      </c>
      <c r="AA2363" t="str" cm="1">
        <f t="array" ref="AA2363">_xlfn.IFS(
J2363&lt;=K2363*0.5,"Excellent",
J2363&lt;=K2363,"Good",
J2363&lt;=K2363*1.5,"At Risk",
TRUE,"Critical"
)</f>
        <v>Excellent</v>
      </c>
      <c r="AB2363" t="str">
        <f t="shared" si="184"/>
        <v>No Rework</v>
      </c>
    </row>
    <row r="2364" spans="1:28" x14ac:dyDescent="0.3">
      <c r="A2364" t="s">
        <v>2446</v>
      </c>
      <c r="B2364" s="1">
        <v>45685</v>
      </c>
      <c r="C2364" t="s">
        <v>40</v>
      </c>
      <c r="D2364" t="s">
        <v>73</v>
      </c>
      <c r="E2364" t="s">
        <v>92</v>
      </c>
      <c r="F2364" t="s">
        <v>61</v>
      </c>
      <c r="G2364" t="s">
        <v>42</v>
      </c>
      <c r="H2364" t="s">
        <v>75</v>
      </c>
      <c r="I2364" t="s">
        <v>27</v>
      </c>
      <c r="J2364">
        <v>10.4</v>
      </c>
      <c r="K2364">
        <v>12</v>
      </c>
      <c r="L2364" t="s">
        <v>28</v>
      </c>
      <c r="M2364">
        <v>0</v>
      </c>
      <c r="N2364">
        <v>4.9000000000000004</v>
      </c>
      <c r="O2364">
        <v>450</v>
      </c>
      <c r="P2364">
        <v>4680</v>
      </c>
      <c r="Q2364" t="s">
        <v>64</v>
      </c>
      <c r="R2364">
        <v>1</v>
      </c>
      <c r="S2364" t="s">
        <v>58</v>
      </c>
      <c r="T2364" t="s">
        <v>38</v>
      </c>
      <c r="U2364" t="str">
        <f>TRIM(CLEAN(tbl_Operations[[#This Row],[Location]]))</f>
        <v>Chennai</v>
      </c>
      <c r="V2364" t="str">
        <f>TRIM(CLEAN(tbl_Operations[[#This Row],[Channel]]))</f>
        <v>Portal</v>
      </c>
      <c r="W2364" t="str">
        <f t="shared" si="180"/>
        <v>Report Request</v>
      </c>
      <c r="X2364" t="str">
        <f t="shared" si="181"/>
        <v>Procurement</v>
      </c>
      <c r="Y2364" t="str">
        <f t="shared" si="182"/>
        <v>Within SLA</v>
      </c>
      <c r="Z2364" t="str">
        <f t="shared" si="183"/>
        <v>Normal</v>
      </c>
      <c r="AA2364" t="str" cm="1">
        <f t="array" ref="AA2364">_xlfn.IFS(
J2364&lt;=K2364*0.5,"Excellent",
J2364&lt;=K2364,"Good",
J2364&lt;=K2364*1.5,"At Risk",
TRUE,"Critical"
)</f>
        <v>Good</v>
      </c>
      <c r="AB2364" t="str">
        <f t="shared" si="184"/>
        <v>No Rework</v>
      </c>
    </row>
    <row r="2365" spans="1:28" x14ac:dyDescent="0.3">
      <c r="A2365" t="s">
        <v>2447</v>
      </c>
      <c r="B2365" s="1">
        <v>45734</v>
      </c>
      <c r="C2365" t="s">
        <v>33</v>
      </c>
      <c r="D2365" t="s">
        <v>55</v>
      </c>
      <c r="E2365" t="s">
        <v>70</v>
      </c>
      <c r="F2365" t="s">
        <v>61</v>
      </c>
      <c r="G2365" t="s">
        <v>81</v>
      </c>
      <c r="H2365" t="s">
        <v>66</v>
      </c>
      <c r="I2365" t="s">
        <v>27</v>
      </c>
      <c r="J2365">
        <v>4.0999999999999996</v>
      </c>
      <c r="K2365">
        <v>12</v>
      </c>
      <c r="L2365" t="s">
        <v>28</v>
      </c>
      <c r="M2365">
        <v>1</v>
      </c>
      <c r="N2365">
        <v>5</v>
      </c>
      <c r="O2365">
        <v>280</v>
      </c>
      <c r="P2365">
        <v>1148</v>
      </c>
      <c r="Q2365" t="s">
        <v>79</v>
      </c>
      <c r="R2365">
        <v>3</v>
      </c>
      <c r="S2365" t="s">
        <v>58</v>
      </c>
      <c r="T2365" t="s">
        <v>38</v>
      </c>
      <c r="U2365" t="str">
        <f>TRIM(CLEAN(tbl_Operations[[#This Row],[Location]]))</f>
        <v>Hyderabad</v>
      </c>
      <c r="V2365" t="str">
        <f>TRIM(CLEAN(tbl_Operations[[#This Row],[Channel]]))</f>
        <v>Phone</v>
      </c>
      <c r="W2365" t="str">
        <f t="shared" si="180"/>
        <v>Data Correction</v>
      </c>
      <c r="X2365" t="str">
        <f t="shared" si="181"/>
        <v>It</v>
      </c>
      <c r="Y2365" t="str">
        <f t="shared" si="182"/>
        <v>Within SLA</v>
      </c>
      <c r="Z2365" t="str">
        <f t="shared" si="183"/>
        <v>Normal</v>
      </c>
      <c r="AA2365" t="str" cm="1">
        <f t="array" ref="AA2365">_xlfn.IFS(
J2365&lt;=K2365*0.5,"Excellent",
J2365&lt;=K2365,"Good",
J2365&lt;=K2365*1.5,"At Risk",
TRUE,"Critical"
)</f>
        <v>Excellent</v>
      </c>
      <c r="AB2365" t="str">
        <f t="shared" si="184"/>
        <v>Reworked</v>
      </c>
    </row>
    <row r="2366" spans="1:28" x14ac:dyDescent="0.3">
      <c r="A2366" t="s">
        <v>2448</v>
      </c>
      <c r="B2366" s="1">
        <v>45799</v>
      </c>
      <c r="C2366" t="s">
        <v>77</v>
      </c>
      <c r="D2366" t="s">
        <v>22</v>
      </c>
      <c r="E2366" t="s">
        <v>23</v>
      </c>
      <c r="F2366" t="s">
        <v>24</v>
      </c>
      <c r="G2366" t="s">
        <v>25</v>
      </c>
      <c r="H2366" t="s">
        <v>43</v>
      </c>
      <c r="I2366" t="s">
        <v>27</v>
      </c>
      <c r="J2366">
        <v>2.2999999999999998</v>
      </c>
      <c r="K2366">
        <v>24</v>
      </c>
      <c r="L2366" t="s">
        <v>28</v>
      </c>
      <c r="M2366">
        <v>0</v>
      </c>
      <c r="N2366">
        <v>5</v>
      </c>
      <c r="O2366">
        <v>350</v>
      </c>
      <c r="P2366">
        <v>805</v>
      </c>
      <c r="Q2366" t="s">
        <v>44</v>
      </c>
      <c r="R2366">
        <v>5</v>
      </c>
      <c r="S2366" t="s">
        <v>30</v>
      </c>
      <c r="T2366" t="s">
        <v>84</v>
      </c>
      <c r="U2366" t="str">
        <f>TRIM(CLEAN(tbl_Operations[[#This Row],[Location]]))</f>
        <v>Noida</v>
      </c>
      <c r="V2366" t="str">
        <f>TRIM(CLEAN(tbl_Operations[[#This Row],[Channel]]))</f>
        <v>Email</v>
      </c>
      <c r="W2366" t="str">
        <f t="shared" si="180"/>
        <v>Invoice Query</v>
      </c>
      <c r="X2366" t="str">
        <f t="shared" si="181"/>
        <v>Finance</v>
      </c>
      <c r="Y2366" t="str">
        <f t="shared" si="182"/>
        <v>Within SLA</v>
      </c>
      <c r="Z2366" t="str">
        <f t="shared" si="183"/>
        <v>Normal</v>
      </c>
      <c r="AA2366" t="str" cm="1">
        <f t="array" ref="AA2366">_xlfn.IFS(
J2366&lt;=K2366*0.5,"Excellent",
J2366&lt;=K2366,"Good",
J2366&lt;=K2366*1.5,"At Risk",
TRUE,"Critical"
)</f>
        <v>Excellent</v>
      </c>
      <c r="AB2366" t="str">
        <f t="shared" si="184"/>
        <v>No Rework</v>
      </c>
    </row>
    <row r="2367" spans="1:28" x14ac:dyDescent="0.3">
      <c r="A2367" t="s">
        <v>2449</v>
      </c>
      <c r="B2367" s="1">
        <v>45743</v>
      </c>
      <c r="C2367" t="s">
        <v>33</v>
      </c>
      <c r="D2367" t="s">
        <v>41</v>
      </c>
      <c r="E2367" t="s">
        <v>78</v>
      </c>
      <c r="F2367" t="s">
        <v>61</v>
      </c>
      <c r="G2367" t="s">
        <v>81</v>
      </c>
      <c r="H2367" t="s">
        <v>26</v>
      </c>
      <c r="I2367" t="s">
        <v>27</v>
      </c>
      <c r="J2367">
        <v>7</v>
      </c>
      <c r="K2367">
        <v>12</v>
      </c>
      <c r="L2367" t="s">
        <v>28</v>
      </c>
      <c r="M2367">
        <v>0</v>
      </c>
      <c r="N2367">
        <v>4.4000000000000004</v>
      </c>
      <c r="O2367">
        <v>450</v>
      </c>
      <c r="P2367">
        <v>3150</v>
      </c>
      <c r="Q2367" t="s">
        <v>79</v>
      </c>
      <c r="R2367">
        <v>3</v>
      </c>
      <c r="S2367" t="s">
        <v>58</v>
      </c>
      <c r="T2367" t="s">
        <v>84</v>
      </c>
      <c r="U2367" t="str">
        <f>TRIM(CLEAN(tbl_Operations[[#This Row],[Location]]))</f>
        <v>Bengaluru</v>
      </c>
      <c r="V2367" t="str">
        <f>TRIM(CLEAN(tbl_Operations[[#This Row],[Channel]]))</f>
        <v>Phone</v>
      </c>
      <c r="W2367" t="str">
        <f t="shared" si="180"/>
        <v>Access Request</v>
      </c>
      <c r="X2367" t="str">
        <f t="shared" si="181"/>
        <v>It</v>
      </c>
      <c r="Y2367" t="str">
        <f t="shared" si="182"/>
        <v>Within SLA</v>
      </c>
      <c r="Z2367" t="str">
        <f t="shared" si="183"/>
        <v>Normal</v>
      </c>
      <c r="AA2367" t="str" cm="1">
        <f t="array" ref="AA2367">_xlfn.IFS(
J2367&lt;=K2367*0.5,"Excellent",
J2367&lt;=K2367,"Good",
J2367&lt;=K2367*1.5,"At Risk",
TRUE,"Critical"
)</f>
        <v>Good</v>
      </c>
      <c r="AB2367" t="str">
        <f t="shared" si="184"/>
        <v>No Rework</v>
      </c>
    </row>
    <row r="2368" spans="1:28" x14ac:dyDescent="0.3">
      <c r="A2368" t="s">
        <v>2450</v>
      </c>
      <c r="B2368" s="1">
        <v>46010</v>
      </c>
      <c r="C2368" t="s">
        <v>54</v>
      </c>
      <c r="D2368" t="s">
        <v>73</v>
      </c>
      <c r="E2368" t="s">
        <v>74</v>
      </c>
      <c r="F2368" t="s">
        <v>146</v>
      </c>
      <c r="G2368" t="s">
        <v>42</v>
      </c>
      <c r="H2368" t="s">
        <v>75</v>
      </c>
      <c r="I2368" t="s">
        <v>27</v>
      </c>
      <c r="J2368">
        <v>1.4</v>
      </c>
      <c r="K2368">
        <v>4</v>
      </c>
      <c r="L2368" t="s">
        <v>28</v>
      </c>
      <c r="M2368">
        <v>2</v>
      </c>
      <c r="N2368">
        <v>4.5</v>
      </c>
      <c r="O2368">
        <v>320</v>
      </c>
      <c r="P2368">
        <v>448</v>
      </c>
      <c r="Q2368" t="s">
        <v>71</v>
      </c>
      <c r="R2368">
        <v>12</v>
      </c>
      <c r="S2368" t="s">
        <v>52</v>
      </c>
      <c r="T2368" t="s">
        <v>45</v>
      </c>
      <c r="U2368" t="str">
        <f>TRIM(CLEAN(tbl_Operations[[#This Row],[Location]]))</f>
        <v>Chennai</v>
      </c>
      <c r="V2368" t="str">
        <f>TRIM(CLEAN(tbl_Operations[[#This Row],[Channel]]))</f>
        <v>Portal</v>
      </c>
      <c r="W2368" t="str">
        <f t="shared" si="180"/>
        <v>System Issue</v>
      </c>
      <c r="X2368" t="str">
        <f t="shared" si="181"/>
        <v>Hr</v>
      </c>
      <c r="Y2368" t="str">
        <f t="shared" si="182"/>
        <v>Within SLA</v>
      </c>
      <c r="Z2368" t="str">
        <f t="shared" si="183"/>
        <v>Normal</v>
      </c>
      <c r="AA2368" t="str" cm="1">
        <f t="array" ref="AA2368">_xlfn.IFS(
J2368&lt;=K2368*0.5,"Excellent",
J2368&lt;=K2368,"Good",
J2368&lt;=K2368*1.5,"At Risk",
TRUE,"Critical"
)</f>
        <v>Excellent</v>
      </c>
      <c r="AB2368" t="str">
        <f t="shared" si="184"/>
        <v>Reworked</v>
      </c>
    </row>
    <row r="2369" spans="1:28" x14ac:dyDescent="0.3">
      <c r="A2369" t="s">
        <v>2451</v>
      </c>
      <c r="B2369" s="1">
        <v>45939</v>
      </c>
      <c r="C2369" t="s">
        <v>77</v>
      </c>
      <c r="D2369" t="s">
        <v>47</v>
      </c>
      <c r="E2369" t="s">
        <v>56</v>
      </c>
      <c r="F2369" t="s">
        <v>24</v>
      </c>
      <c r="G2369" t="s">
        <v>62</v>
      </c>
      <c r="H2369" t="s">
        <v>43</v>
      </c>
      <c r="I2369" t="s">
        <v>27</v>
      </c>
      <c r="J2369">
        <v>17.2</v>
      </c>
      <c r="K2369">
        <v>24</v>
      </c>
      <c r="L2369" t="s">
        <v>28</v>
      </c>
      <c r="M2369">
        <v>0</v>
      </c>
      <c r="N2369">
        <v>4.3</v>
      </c>
      <c r="O2369">
        <v>350</v>
      </c>
      <c r="P2369">
        <v>6020</v>
      </c>
      <c r="Q2369" t="s">
        <v>51</v>
      </c>
      <c r="R2369">
        <v>10</v>
      </c>
      <c r="S2369" t="s">
        <v>52</v>
      </c>
      <c r="T2369" t="s">
        <v>84</v>
      </c>
      <c r="U2369" t="str">
        <f>TRIM(CLEAN(tbl_Operations[[#This Row],[Location]]))</f>
        <v>Gurugram</v>
      </c>
      <c r="V2369" t="str">
        <f>TRIM(CLEAN(tbl_Operations[[#This Row],[Channel]]))</f>
        <v>Teams</v>
      </c>
      <c r="W2369" t="str">
        <f t="shared" si="180"/>
        <v>Vendor Query</v>
      </c>
      <c r="X2369" t="str">
        <f t="shared" si="181"/>
        <v>Finance</v>
      </c>
      <c r="Y2369" t="str">
        <f t="shared" si="182"/>
        <v>Within SLA</v>
      </c>
      <c r="Z2369" t="str">
        <f t="shared" si="183"/>
        <v>Normal</v>
      </c>
      <c r="AA2369" t="str" cm="1">
        <f t="array" ref="AA2369">_xlfn.IFS(
J2369&lt;=K2369*0.5,"Excellent",
J2369&lt;=K2369,"Good",
J2369&lt;=K2369*1.5,"At Risk",
TRUE,"Critical"
)</f>
        <v>Good</v>
      </c>
      <c r="AB2369" t="str">
        <f t="shared" si="184"/>
        <v>No Rework</v>
      </c>
    </row>
    <row r="2370" spans="1:28" x14ac:dyDescent="0.3">
      <c r="A2370" t="s">
        <v>2452</v>
      </c>
      <c r="B2370" s="1">
        <v>45730</v>
      </c>
      <c r="C2370" t="s">
        <v>40</v>
      </c>
      <c r="D2370" t="s">
        <v>34</v>
      </c>
      <c r="E2370" t="s">
        <v>74</v>
      </c>
      <c r="F2370" t="s">
        <v>61</v>
      </c>
      <c r="G2370" t="s">
        <v>25</v>
      </c>
      <c r="H2370" t="s">
        <v>75</v>
      </c>
      <c r="I2370" t="s">
        <v>27</v>
      </c>
      <c r="J2370">
        <v>5.9</v>
      </c>
      <c r="K2370">
        <v>12</v>
      </c>
      <c r="L2370" t="s">
        <v>28</v>
      </c>
      <c r="M2370">
        <v>0</v>
      </c>
      <c r="N2370">
        <v>4.8</v>
      </c>
      <c r="O2370">
        <v>280</v>
      </c>
      <c r="P2370">
        <v>1652</v>
      </c>
      <c r="Q2370" t="s">
        <v>79</v>
      </c>
      <c r="R2370">
        <v>3</v>
      </c>
      <c r="S2370" t="s">
        <v>58</v>
      </c>
      <c r="T2370" t="s">
        <v>45</v>
      </c>
      <c r="U2370" t="str">
        <f>TRIM(CLEAN(tbl_Operations[[#This Row],[Location]]))</f>
        <v>Mumbai</v>
      </c>
      <c r="V2370" t="str">
        <f>TRIM(CLEAN(tbl_Operations[[#This Row],[Channel]]))</f>
        <v>Email</v>
      </c>
      <c r="W2370" t="str">
        <f t="shared" ref="W2370:W2433" si="185">TRIM(CLEAN(E2370))</f>
        <v>System Issue</v>
      </c>
      <c r="X2370" t="str">
        <f t="shared" ref="X2370:X2433" si="186">PROPER(TRIM(CLEAN(C2370)))</f>
        <v>Procurement</v>
      </c>
      <c r="Y2370" t="str">
        <f t="shared" ref="Y2370:Y2433" si="187">IF(J2370&lt;=K2370,"Within SLA","SLA Breach")</f>
        <v>Within SLA</v>
      </c>
      <c r="Z2370" t="str">
        <f t="shared" ref="Z2370:Z2433" si="188">IF(AND(F2370="Critical",Y2369="SLA Breach"),"Critical Risk","Normal")</f>
        <v>Normal</v>
      </c>
      <c r="AA2370" t="str" cm="1">
        <f t="array" ref="AA2370">_xlfn.IFS(
J2370&lt;=K2370*0.5,"Excellent",
J2370&lt;=K2370,"Good",
J2370&lt;=K2370*1.5,"At Risk",
TRUE,"Critical"
)</f>
        <v>Excellent</v>
      </c>
      <c r="AB2370" t="str">
        <f t="shared" ref="AB2370:AB2433" si="189">IF(M2370&gt;0,"Reworked","No Rework")</f>
        <v>No Rework</v>
      </c>
    </row>
    <row r="2371" spans="1:28" x14ac:dyDescent="0.3">
      <c r="A2371" t="s">
        <v>2453</v>
      </c>
      <c r="B2371" s="1">
        <v>45941</v>
      </c>
      <c r="C2371" t="s">
        <v>40</v>
      </c>
      <c r="D2371" t="s">
        <v>60</v>
      </c>
      <c r="E2371" t="s">
        <v>23</v>
      </c>
      <c r="F2371" t="s">
        <v>24</v>
      </c>
      <c r="G2371" t="s">
        <v>25</v>
      </c>
      <c r="H2371" t="s">
        <v>75</v>
      </c>
      <c r="I2371" t="s">
        <v>101</v>
      </c>
      <c r="J2371">
        <v>4</v>
      </c>
      <c r="K2371">
        <v>24</v>
      </c>
      <c r="L2371" t="s">
        <v>28</v>
      </c>
      <c r="M2371">
        <v>0</v>
      </c>
      <c r="N2371">
        <v>5</v>
      </c>
      <c r="O2371">
        <v>280</v>
      </c>
      <c r="P2371">
        <v>1120</v>
      </c>
      <c r="Q2371" t="s">
        <v>51</v>
      </c>
      <c r="R2371">
        <v>10</v>
      </c>
      <c r="S2371" t="s">
        <v>52</v>
      </c>
      <c r="T2371" t="s">
        <v>68</v>
      </c>
      <c r="U2371" t="str">
        <f>TRIM(CLEAN(tbl_Operations[[#This Row],[Location]]))</f>
        <v>Pune</v>
      </c>
      <c r="V2371" t="str">
        <f>TRIM(CLEAN(tbl_Operations[[#This Row],[Channel]]))</f>
        <v>Email</v>
      </c>
      <c r="W2371" t="str">
        <f t="shared" si="185"/>
        <v>Invoice Query</v>
      </c>
      <c r="X2371" t="str">
        <f t="shared" si="186"/>
        <v>Procurement</v>
      </c>
      <c r="Y2371" t="str">
        <f t="shared" si="187"/>
        <v>Within SLA</v>
      </c>
      <c r="Z2371" t="str">
        <f t="shared" si="188"/>
        <v>Normal</v>
      </c>
      <c r="AA2371" t="str" cm="1">
        <f t="array" ref="AA2371">_xlfn.IFS(
J2371&lt;=K2371*0.5,"Excellent",
J2371&lt;=K2371,"Good",
J2371&lt;=K2371*1.5,"At Risk",
TRUE,"Critical"
)</f>
        <v>Excellent</v>
      </c>
      <c r="AB2371" t="str">
        <f t="shared" si="189"/>
        <v>No Rework</v>
      </c>
    </row>
    <row r="2372" spans="1:28" x14ac:dyDescent="0.3">
      <c r="A2372" t="s">
        <v>2454</v>
      </c>
      <c r="B2372" s="1">
        <v>45739</v>
      </c>
      <c r="C2372" t="s">
        <v>91</v>
      </c>
      <c r="D2372" t="s">
        <v>47</v>
      </c>
      <c r="E2372" t="s">
        <v>56</v>
      </c>
      <c r="F2372" t="s">
        <v>24</v>
      </c>
      <c r="G2372" t="s">
        <v>62</v>
      </c>
      <c r="H2372" t="s">
        <v>66</v>
      </c>
      <c r="I2372" t="s">
        <v>27</v>
      </c>
      <c r="J2372">
        <v>4</v>
      </c>
      <c r="K2372">
        <v>24</v>
      </c>
      <c r="L2372" t="s">
        <v>28</v>
      </c>
      <c r="M2372">
        <v>1</v>
      </c>
      <c r="N2372">
        <v>5</v>
      </c>
      <c r="O2372">
        <v>400</v>
      </c>
      <c r="P2372">
        <v>1600</v>
      </c>
      <c r="Q2372" t="s">
        <v>79</v>
      </c>
      <c r="R2372">
        <v>3</v>
      </c>
      <c r="S2372" t="s">
        <v>58</v>
      </c>
      <c r="T2372" t="s">
        <v>102</v>
      </c>
      <c r="U2372" t="str">
        <f>TRIM(CLEAN(tbl_Operations[[#This Row],[Location]]))</f>
        <v>Gurugram</v>
      </c>
      <c r="V2372" t="str">
        <f>TRIM(CLEAN(tbl_Operations[[#This Row],[Channel]]))</f>
        <v>Teams</v>
      </c>
      <c r="W2372" t="str">
        <f t="shared" si="185"/>
        <v>Vendor Query</v>
      </c>
      <c r="X2372" t="str">
        <f t="shared" si="186"/>
        <v>Operations</v>
      </c>
      <c r="Y2372" t="str">
        <f t="shared" si="187"/>
        <v>Within SLA</v>
      </c>
      <c r="Z2372" t="str">
        <f t="shared" si="188"/>
        <v>Normal</v>
      </c>
      <c r="AA2372" t="str" cm="1">
        <f t="array" ref="AA2372">_xlfn.IFS(
J2372&lt;=K2372*0.5,"Excellent",
J2372&lt;=K2372,"Good",
J2372&lt;=K2372*1.5,"At Risk",
TRUE,"Critical"
)</f>
        <v>Excellent</v>
      </c>
      <c r="AB2372" t="str">
        <f t="shared" si="189"/>
        <v>Reworked</v>
      </c>
    </row>
    <row r="2373" spans="1:28" x14ac:dyDescent="0.3">
      <c r="A2373" t="s">
        <v>2455</v>
      </c>
      <c r="B2373" s="1">
        <v>45912</v>
      </c>
      <c r="C2373" t="s">
        <v>91</v>
      </c>
      <c r="D2373" t="s">
        <v>60</v>
      </c>
      <c r="E2373" t="s">
        <v>56</v>
      </c>
      <c r="F2373" t="s">
        <v>49</v>
      </c>
      <c r="G2373" t="s">
        <v>42</v>
      </c>
      <c r="H2373" t="s">
        <v>50</v>
      </c>
      <c r="I2373" t="s">
        <v>88</v>
      </c>
      <c r="J2373">
        <v>9.1999999999999993</v>
      </c>
      <c r="K2373">
        <v>48</v>
      </c>
      <c r="L2373" t="s">
        <v>28</v>
      </c>
      <c r="M2373">
        <v>2</v>
      </c>
      <c r="N2373">
        <v>3.6</v>
      </c>
      <c r="O2373">
        <v>450</v>
      </c>
      <c r="P2373">
        <v>4140</v>
      </c>
      <c r="Q2373" t="s">
        <v>83</v>
      </c>
      <c r="R2373">
        <v>9</v>
      </c>
      <c r="S2373" t="s">
        <v>37</v>
      </c>
      <c r="T2373" t="s">
        <v>45</v>
      </c>
      <c r="U2373" t="str">
        <f>TRIM(CLEAN(tbl_Operations[[#This Row],[Location]]))</f>
        <v>Pune</v>
      </c>
      <c r="V2373" t="str">
        <f>TRIM(CLEAN(tbl_Operations[[#This Row],[Channel]]))</f>
        <v>Portal</v>
      </c>
      <c r="W2373" t="str">
        <f t="shared" si="185"/>
        <v>Vendor Query</v>
      </c>
      <c r="X2373" t="str">
        <f t="shared" si="186"/>
        <v>Operations</v>
      </c>
      <c r="Y2373" t="str">
        <f t="shared" si="187"/>
        <v>Within SLA</v>
      </c>
      <c r="Z2373" t="str">
        <f t="shared" si="188"/>
        <v>Normal</v>
      </c>
      <c r="AA2373" t="str" cm="1">
        <f t="array" ref="AA2373">_xlfn.IFS(
J2373&lt;=K2373*0.5,"Excellent",
J2373&lt;=K2373,"Good",
J2373&lt;=K2373*1.5,"At Risk",
TRUE,"Critical"
)</f>
        <v>Excellent</v>
      </c>
      <c r="AB2373" t="str">
        <f t="shared" si="189"/>
        <v>Reworked</v>
      </c>
    </row>
    <row r="2374" spans="1:28" x14ac:dyDescent="0.3">
      <c r="A2374" t="s">
        <v>2456</v>
      </c>
      <c r="B2374" s="1">
        <v>45867</v>
      </c>
      <c r="C2374" t="s">
        <v>91</v>
      </c>
      <c r="D2374" t="s">
        <v>47</v>
      </c>
      <c r="E2374" t="s">
        <v>48</v>
      </c>
      <c r="F2374" t="s">
        <v>24</v>
      </c>
      <c r="G2374" t="s">
        <v>5094</v>
      </c>
      <c r="H2374" t="s">
        <v>26</v>
      </c>
      <c r="I2374" t="s">
        <v>27</v>
      </c>
      <c r="J2374">
        <v>5.9</v>
      </c>
      <c r="K2374">
        <v>24</v>
      </c>
      <c r="L2374" t="s">
        <v>28</v>
      </c>
      <c r="M2374">
        <v>0</v>
      </c>
      <c r="N2374">
        <v>5</v>
      </c>
      <c r="O2374">
        <v>320</v>
      </c>
      <c r="P2374">
        <v>1888</v>
      </c>
      <c r="Q2374" t="s">
        <v>114</v>
      </c>
      <c r="R2374">
        <v>7</v>
      </c>
      <c r="S2374" t="s">
        <v>37</v>
      </c>
      <c r="T2374" t="s">
        <v>38</v>
      </c>
      <c r="U2374" t="str">
        <f>TRIM(CLEAN(tbl_Operations[[#This Row],[Location]]))</f>
        <v>Gurugram</v>
      </c>
      <c r="V2374" t="str">
        <f>TRIM(CLEAN(tbl_Operations[[#This Row],[Channel]]))</f>
        <v>Unknown</v>
      </c>
      <c r="W2374" t="str">
        <f t="shared" si="185"/>
        <v>Compliance Request</v>
      </c>
      <c r="X2374" t="str">
        <f t="shared" si="186"/>
        <v>Operations</v>
      </c>
      <c r="Y2374" t="str">
        <f t="shared" si="187"/>
        <v>Within SLA</v>
      </c>
      <c r="Z2374" t="str">
        <f t="shared" si="188"/>
        <v>Normal</v>
      </c>
      <c r="AA2374" t="str" cm="1">
        <f t="array" ref="AA2374">_xlfn.IFS(
J2374&lt;=K2374*0.5,"Excellent",
J2374&lt;=K2374,"Good",
J2374&lt;=K2374*1.5,"At Risk",
TRUE,"Critical"
)</f>
        <v>Excellent</v>
      </c>
      <c r="AB2374" t="str">
        <f t="shared" si="189"/>
        <v>No Rework</v>
      </c>
    </row>
    <row r="2375" spans="1:28" x14ac:dyDescent="0.3">
      <c r="A2375" t="s">
        <v>2457</v>
      </c>
      <c r="B2375" s="1">
        <v>45744</v>
      </c>
      <c r="C2375" t="s">
        <v>33</v>
      </c>
      <c r="D2375" t="s">
        <v>41</v>
      </c>
      <c r="E2375" t="s">
        <v>48</v>
      </c>
      <c r="F2375" t="s">
        <v>49</v>
      </c>
      <c r="G2375" t="s">
        <v>42</v>
      </c>
      <c r="H2375" t="s">
        <v>66</v>
      </c>
      <c r="I2375" t="s">
        <v>27</v>
      </c>
      <c r="J2375">
        <v>24.1</v>
      </c>
      <c r="K2375">
        <v>48</v>
      </c>
      <c r="L2375" t="s">
        <v>28</v>
      </c>
      <c r="M2375">
        <v>0</v>
      </c>
      <c r="N2375">
        <v>4.0999999999999996</v>
      </c>
      <c r="O2375">
        <v>400</v>
      </c>
      <c r="P2375">
        <v>9640</v>
      </c>
      <c r="Q2375" t="s">
        <v>79</v>
      </c>
      <c r="R2375">
        <v>3</v>
      </c>
      <c r="S2375" t="s">
        <v>58</v>
      </c>
      <c r="T2375" t="s">
        <v>45</v>
      </c>
      <c r="U2375" t="str">
        <f>TRIM(CLEAN(tbl_Operations[[#This Row],[Location]]))</f>
        <v>Bengaluru</v>
      </c>
      <c r="V2375" t="str">
        <f>TRIM(CLEAN(tbl_Operations[[#This Row],[Channel]]))</f>
        <v>Portal</v>
      </c>
      <c r="W2375" t="str">
        <f t="shared" si="185"/>
        <v>Compliance Request</v>
      </c>
      <c r="X2375" t="str">
        <f t="shared" si="186"/>
        <v>It</v>
      </c>
      <c r="Y2375" t="str">
        <f t="shared" si="187"/>
        <v>Within SLA</v>
      </c>
      <c r="Z2375" t="str">
        <f t="shared" si="188"/>
        <v>Normal</v>
      </c>
      <c r="AA2375" t="str" cm="1">
        <f t="array" ref="AA2375">_xlfn.IFS(
J2375&lt;=K2375*0.5,"Excellent",
J2375&lt;=K2375,"Good",
J2375&lt;=K2375*1.5,"At Risk",
TRUE,"Critical"
)</f>
        <v>Good</v>
      </c>
      <c r="AB2375" t="str">
        <f t="shared" si="189"/>
        <v>No Rework</v>
      </c>
    </row>
    <row r="2376" spans="1:28" x14ac:dyDescent="0.3">
      <c r="A2376" t="s">
        <v>2458</v>
      </c>
      <c r="B2376" s="1">
        <v>45953</v>
      </c>
      <c r="C2376" t="s">
        <v>40</v>
      </c>
      <c r="D2376" t="s">
        <v>73</v>
      </c>
      <c r="E2376" t="s">
        <v>92</v>
      </c>
      <c r="F2376" t="s">
        <v>24</v>
      </c>
      <c r="G2376" t="s">
        <v>42</v>
      </c>
      <c r="H2376" t="s">
        <v>43</v>
      </c>
      <c r="I2376" t="s">
        <v>27</v>
      </c>
      <c r="J2376">
        <v>4.4000000000000004</v>
      </c>
      <c r="K2376">
        <v>24</v>
      </c>
      <c r="L2376" t="s">
        <v>28</v>
      </c>
      <c r="M2376">
        <v>1</v>
      </c>
      <c r="N2376">
        <v>5</v>
      </c>
      <c r="O2376">
        <v>350</v>
      </c>
      <c r="P2376">
        <v>1540</v>
      </c>
      <c r="Q2376" t="s">
        <v>51</v>
      </c>
      <c r="R2376">
        <v>10</v>
      </c>
      <c r="S2376" t="s">
        <v>52</v>
      </c>
      <c r="T2376" t="s">
        <v>84</v>
      </c>
      <c r="U2376" t="str">
        <f>TRIM(CLEAN(tbl_Operations[[#This Row],[Location]]))</f>
        <v>Chennai</v>
      </c>
      <c r="V2376" t="str">
        <f>TRIM(CLEAN(tbl_Operations[[#This Row],[Channel]]))</f>
        <v>Portal</v>
      </c>
      <c r="W2376" t="str">
        <f t="shared" si="185"/>
        <v>Report Request</v>
      </c>
      <c r="X2376" t="str">
        <f t="shared" si="186"/>
        <v>Procurement</v>
      </c>
      <c r="Y2376" t="str">
        <f t="shared" si="187"/>
        <v>Within SLA</v>
      </c>
      <c r="Z2376" t="str">
        <f t="shared" si="188"/>
        <v>Normal</v>
      </c>
      <c r="AA2376" t="str" cm="1">
        <f t="array" ref="AA2376">_xlfn.IFS(
J2376&lt;=K2376*0.5,"Excellent",
J2376&lt;=K2376,"Good",
J2376&lt;=K2376*1.5,"At Risk",
TRUE,"Critical"
)</f>
        <v>Excellent</v>
      </c>
      <c r="AB2376" t="str">
        <f t="shared" si="189"/>
        <v>Reworked</v>
      </c>
    </row>
    <row r="2377" spans="1:28" x14ac:dyDescent="0.3">
      <c r="A2377" t="s">
        <v>2459</v>
      </c>
      <c r="B2377" s="1">
        <v>45860</v>
      </c>
      <c r="C2377" t="s">
        <v>91</v>
      </c>
      <c r="D2377" t="s">
        <v>60</v>
      </c>
      <c r="E2377" t="s">
        <v>48</v>
      </c>
      <c r="F2377" t="s">
        <v>24</v>
      </c>
      <c r="G2377" t="s">
        <v>25</v>
      </c>
      <c r="H2377" t="s">
        <v>66</v>
      </c>
      <c r="I2377" t="s">
        <v>27</v>
      </c>
      <c r="J2377">
        <v>19</v>
      </c>
      <c r="K2377">
        <v>24</v>
      </c>
      <c r="L2377" t="s">
        <v>28</v>
      </c>
      <c r="M2377">
        <v>0</v>
      </c>
      <c r="N2377">
        <v>4.7</v>
      </c>
      <c r="O2377">
        <v>400</v>
      </c>
      <c r="P2377">
        <v>7600</v>
      </c>
      <c r="Q2377" t="s">
        <v>114</v>
      </c>
      <c r="R2377">
        <v>7</v>
      </c>
      <c r="S2377" t="s">
        <v>37</v>
      </c>
      <c r="T2377" t="s">
        <v>38</v>
      </c>
      <c r="U2377" t="str">
        <f>TRIM(CLEAN(tbl_Operations[[#This Row],[Location]]))</f>
        <v>Pune</v>
      </c>
      <c r="V2377" t="str">
        <f>TRIM(CLEAN(tbl_Operations[[#This Row],[Channel]]))</f>
        <v>Email</v>
      </c>
      <c r="W2377" t="str">
        <f t="shared" si="185"/>
        <v>Compliance Request</v>
      </c>
      <c r="X2377" t="str">
        <f t="shared" si="186"/>
        <v>Operations</v>
      </c>
      <c r="Y2377" t="str">
        <f t="shared" si="187"/>
        <v>Within SLA</v>
      </c>
      <c r="Z2377" t="str">
        <f t="shared" si="188"/>
        <v>Normal</v>
      </c>
      <c r="AA2377" t="str" cm="1">
        <f t="array" ref="AA2377">_xlfn.IFS(
J2377&lt;=K2377*0.5,"Excellent",
J2377&lt;=K2377,"Good",
J2377&lt;=K2377*1.5,"At Risk",
TRUE,"Critical"
)</f>
        <v>Good</v>
      </c>
      <c r="AB2377" t="str">
        <f t="shared" si="189"/>
        <v>No Rework</v>
      </c>
    </row>
    <row r="2378" spans="1:28" x14ac:dyDescent="0.3">
      <c r="A2378" t="s">
        <v>2460</v>
      </c>
      <c r="B2378" s="1">
        <v>45977</v>
      </c>
      <c r="C2378" t="s">
        <v>91</v>
      </c>
      <c r="D2378" t="s">
        <v>41</v>
      </c>
      <c r="E2378" t="s">
        <v>70</v>
      </c>
      <c r="F2378" t="s">
        <v>61</v>
      </c>
      <c r="G2378" t="s">
        <v>25</v>
      </c>
      <c r="H2378" t="s">
        <v>26</v>
      </c>
      <c r="I2378" t="s">
        <v>27</v>
      </c>
      <c r="J2378">
        <v>31.8</v>
      </c>
      <c r="K2378">
        <v>12</v>
      </c>
      <c r="L2378" t="s">
        <v>63</v>
      </c>
      <c r="M2378">
        <v>0</v>
      </c>
      <c r="N2378">
        <v>3.3</v>
      </c>
      <c r="O2378">
        <v>450</v>
      </c>
      <c r="P2378">
        <v>14310</v>
      </c>
      <c r="Q2378" t="s">
        <v>67</v>
      </c>
      <c r="R2378">
        <v>11</v>
      </c>
      <c r="S2378" t="s">
        <v>52</v>
      </c>
      <c r="T2378" t="s">
        <v>102</v>
      </c>
      <c r="U2378" t="str">
        <f>TRIM(CLEAN(tbl_Operations[[#This Row],[Location]]))</f>
        <v>Bengaluru</v>
      </c>
      <c r="V2378" t="str">
        <f>TRIM(CLEAN(tbl_Operations[[#This Row],[Channel]]))</f>
        <v>Email</v>
      </c>
      <c r="W2378" t="str">
        <f t="shared" si="185"/>
        <v>Data Correction</v>
      </c>
      <c r="X2378" t="str">
        <f t="shared" si="186"/>
        <v>Operations</v>
      </c>
      <c r="Y2378" t="str">
        <f t="shared" si="187"/>
        <v>SLA Breach</v>
      </c>
      <c r="Z2378" t="str">
        <f t="shared" si="188"/>
        <v>Normal</v>
      </c>
      <c r="AA2378" t="str" cm="1">
        <f t="array" ref="AA2378">_xlfn.IFS(
J2378&lt;=K2378*0.5,"Excellent",
J2378&lt;=K2378,"Good",
J2378&lt;=K2378*1.5,"At Risk",
TRUE,"Critical"
)</f>
        <v>Critical</v>
      </c>
      <c r="AB2378" t="str">
        <f t="shared" si="189"/>
        <v>No Rework</v>
      </c>
    </row>
    <row r="2379" spans="1:28" x14ac:dyDescent="0.3">
      <c r="A2379" t="s">
        <v>2461</v>
      </c>
      <c r="B2379" s="1">
        <v>45824</v>
      </c>
      <c r="C2379" t="s">
        <v>40</v>
      </c>
      <c r="D2379" t="s">
        <v>60</v>
      </c>
      <c r="E2379" t="s">
        <v>35</v>
      </c>
      <c r="F2379" t="s">
        <v>24</v>
      </c>
      <c r="G2379" t="s">
        <v>25</v>
      </c>
      <c r="H2379" t="s">
        <v>75</v>
      </c>
      <c r="I2379" t="s">
        <v>27</v>
      </c>
      <c r="J2379">
        <v>18.5</v>
      </c>
      <c r="K2379">
        <v>24</v>
      </c>
      <c r="L2379" t="s">
        <v>28</v>
      </c>
      <c r="M2379">
        <v>1</v>
      </c>
      <c r="N2379">
        <v>4.3</v>
      </c>
      <c r="O2379">
        <v>280</v>
      </c>
      <c r="P2379">
        <v>5180</v>
      </c>
      <c r="Q2379" t="s">
        <v>29</v>
      </c>
      <c r="R2379">
        <v>6</v>
      </c>
      <c r="S2379" t="s">
        <v>30</v>
      </c>
      <c r="T2379" t="s">
        <v>31</v>
      </c>
      <c r="U2379" t="str">
        <f>TRIM(CLEAN(tbl_Operations[[#This Row],[Location]]))</f>
        <v>Pune</v>
      </c>
      <c r="V2379" t="str">
        <f>TRIM(CLEAN(tbl_Operations[[#This Row],[Channel]]))</f>
        <v>Email</v>
      </c>
      <c r="W2379" t="str">
        <f t="shared" si="185"/>
        <v>Employee Query</v>
      </c>
      <c r="X2379" t="str">
        <f t="shared" si="186"/>
        <v>Procurement</v>
      </c>
      <c r="Y2379" t="str">
        <f t="shared" si="187"/>
        <v>Within SLA</v>
      </c>
      <c r="Z2379" t="str">
        <f t="shared" si="188"/>
        <v>Normal</v>
      </c>
      <c r="AA2379" t="str" cm="1">
        <f t="array" ref="AA2379">_xlfn.IFS(
J2379&lt;=K2379*0.5,"Excellent",
J2379&lt;=K2379,"Good",
J2379&lt;=K2379*1.5,"At Risk",
TRUE,"Critical"
)</f>
        <v>Good</v>
      </c>
      <c r="AB2379" t="str">
        <f t="shared" si="189"/>
        <v>Reworked</v>
      </c>
    </row>
    <row r="2380" spans="1:28" x14ac:dyDescent="0.3">
      <c r="A2380" t="s">
        <v>2462</v>
      </c>
      <c r="B2380" s="1">
        <v>46006</v>
      </c>
      <c r="C2380" t="s">
        <v>91</v>
      </c>
      <c r="D2380" t="s">
        <v>73</v>
      </c>
      <c r="E2380" t="s">
        <v>92</v>
      </c>
      <c r="F2380" t="s">
        <v>49</v>
      </c>
      <c r="G2380" t="s">
        <v>25</v>
      </c>
      <c r="H2380" t="s">
        <v>66</v>
      </c>
      <c r="I2380" t="s">
        <v>101</v>
      </c>
      <c r="J2380">
        <v>6.9</v>
      </c>
      <c r="K2380">
        <v>48</v>
      </c>
      <c r="L2380" t="s">
        <v>28</v>
      </c>
      <c r="M2380">
        <v>0</v>
      </c>
      <c r="N2380">
        <v>5</v>
      </c>
      <c r="O2380">
        <v>280</v>
      </c>
      <c r="P2380">
        <v>1932</v>
      </c>
      <c r="Q2380" t="s">
        <v>71</v>
      </c>
      <c r="R2380">
        <v>12</v>
      </c>
      <c r="S2380" t="s">
        <v>52</v>
      </c>
      <c r="T2380" t="s">
        <v>31</v>
      </c>
      <c r="U2380" t="str">
        <f>TRIM(CLEAN(tbl_Operations[[#This Row],[Location]]))</f>
        <v>Chennai</v>
      </c>
      <c r="V2380" t="str">
        <f>TRIM(CLEAN(tbl_Operations[[#This Row],[Channel]]))</f>
        <v>Email</v>
      </c>
      <c r="W2380" t="str">
        <f t="shared" si="185"/>
        <v>Report Request</v>
      </c>
      <c r="X2380" t="str">
        <f t="shared" si="186"/>
        <v>Operations</v>
      </c>
      <c r="Y2380" t="str">
        <f t="shared" si="187"/>
        <v>Within SLA</v>
      </c>
      <c r="Z2380" t="str">
        <f t="shared" si="188"/>
        <v>Normal</v>
      </c>
      <c r="AA2380" t="str" cm="1">
        <f t="array" ref="AA2380">_xlfn.IFS(
J2380&lt;=K2380*0.5,"Excellent",
J2380&lt;=K2380,"Good",
J2380&lt;=K2380*1.5,"At Risk",
TRUE,"Critical"
)</f>
        <v>Excellent</v>
      </c>
      <c r="AB2380" t="str">
        <f t="shared" si="189"/>
        <v>No Rework</v>
      </c>
    </row>
    <row r="2381" spans="1:28" x14ac:dyDescent="0.3">
      <c r="A2381" t="s">
        <v>2463</v>
      </c>
      <c r="B2381" s="1">
        <v>45872</v>
      </c>
      <c r="C2381" t="s">
        <v>54</v>
      </c>
      <c r="D2381" t="s">
        <v>5094</v>
      </c>
      <c r="E2381" t="s">
        <v>56</v>
      </c>
      <c r="F2381" t="s">
        <v>49</v>
      </c>
      <c r="G2381" t="s">
        <v>25</v>
      </c>
      <c r="H2381" t="s">
        <v>26</v>
      </c>
      <c r="I2381" t="s">
        <v>27</v>
      </c>
      <c r="J2381">
        <v>18.899999999999999</v>
      </c>
      <c r="K2381">
        <v>48</v>
      </c>
      <c r="L2381" t="s">
        <v>28</v>
      </c>
      <c r="M2381">
        <v>2</v>
      </c>
      <c r="N2381">
        <v>3.1</v>
      </c>
      <c r="O2381">
        <v>400</v>
      </c>
      <c r="P2381">
        <v>7560</v>
      </c>
      <c r="Q2381" t="s">
        <v>36</v>
      </c>
      <c r="R2381">
        <v>8</v>
      </c>
      <c r="S2381" t="s">
        <v>37</v>
      </c>
      <c r="T2381" t="s">
        <v>102</v>
      </c>
      <c r="U2381" t="str">
        <f>TRIM(CLEAN(tbl_Operations[[#This Row],[Location]]))</f>
        <v>Unknown</v>
      </c>
      <c r="V2381" t="str">
        <f>TRIM(CLEAN(tbl_Operations[[#This Row],[Channel]]))</f>
        <v>Email</v>
      </c>
      <c r="W2381" t="str">
        <f t="shared" si="185"/>
        <v>Vendor Query</v>
      </c>
      <c r="X2381" t="str">
        <f t="shared" si="186"/>
        <v>Hr</v>
      </c>
      <c r="Y2381" t="str">
        <f t="shared" si="187"/>
        <v>Within SLA</v>
      </c>
      <c r="Z2381" t="str">
        <f t="shared" si="188"/>
        <v>Normal</v>
      </c>
      <c r="AA2381" t="str" cm="1">
        <f t="array" ref="AA2381">_xlfn.IFS(
J2381&lt;=K2381*0.5,"Excellent",
J2381&lt;=K2381,"Good",
J2381&lt;=K2381*1.5,"At Risk",
TRUE,"Critical"
)</f>
        <v>Excellent</v>
      </c>
      <c r="AB2381" t="str">
        <f t="shared" si="189"/>
        <v>Reworked</v>
      </c>
    </row>
    <row r="2382" spans="1:28" x14ac:dyDescent="0.3">
      <c r="A2382" t="s">
        <v>2464</v>
      </c>
      <c r="B2382" s="1">
        <v>45760</v>
      </c>
      <c r="C2382" t="s">
        <v>40</v>
      </c>
      <c r="D2382" t="s">
        <v>55</v>
      </c>
      <c r="E2382" t="s">
        <v>78</v>
      </c>
      <c r="F2382" t="s">
        <v>24</v>
      </c>
      <c r="G2382" t="s">
        <v>42</v>
      </c>
      <c r="H2382" t="s">
        <v>66</v>
      </c>
      <c r="I2382" t="s">
        <v>88</v>
      </c>
      <c r="J2382">
        <v>13.4</v>
      </c>
      <c r="K2382">
        <v>24</v>
      </c>
      <c r="L2382" t="s">
        <v>28</v>
      </c>
      <c r="M2382">
        <v>1</v>
      </c>
      <c r="N2382">
        <v>3.8</v>
      </c>
      <c r="O2382">
        <v>280</v>
      </c>
      <c r="P2382">
        <v>3752</v>
      </c>
      <c r="Q2382" t="s">
        <v>89</v>
      </c>
      <c r="R2382">
        <v>4</v>
      </c>
      <c r="S2382" t="s">
        <v>30</v>
      </c>
      <c r="T2382" t="s">
        <v>102</v>
      </c>
      <c r="U2382" t="str">
        <f>TRIM(CLEAN(tbl_Operations[[#This Row],[Location]]))</f>
        <v>Hyderabad</v>
      </c>
      <c r="V2382" t="str">
        <f>TRIM(CLEAN(tbl_Operations[[#This Row],[Channel]]))</f>
        <v>Portal</v>
      </c>
      <c r="W2382" t="str">
        <f t="shared" si="185"/>
        <v>Access Request</v>
      </c>
      <c r="X2382" t="str">
        <f t="shared" si="186"/>
        <v>Procurement</v>
      </c>
      <c r="Y2382" t="str">
        <f t="shared" si="187"/>
        <v>Within SLA</v>
      </c>
      <c r="Z2382" t="str">
        <f t="shared" si="188"/>
        <v>Normal</v>
      </c>
      <c r="AA2382" t="str" cm="1">
        <f t="array" ref="AA2382">_xlfn.IFS(
J2382&lt;=K2382*0.5,"Excellent",
J2382&lt;=K2382,"Good",
J2382&lt;=K2382*1.5,"At Risk",
TRUE,"Critical"
)</f>
        <v>Good</v>
      </c>
      <c r="AB2382" t="str">
        <f t="shared" si="189"/>
        <v>Reworked</v>
      </c>
    </row>
    <row r="2383" spans="1:28" x14ac:dyDescent="0.3">
      <c r="A2383" t="s">
        <v>2465</v>
      </c>
      <c r="B2383" s="1">
        <v>45658</v>
      </c>
      <c r="C2383" t="s">
        <v>54</v>
      </c>
      <c r="D2383" t="s">
        <v>60</v>
      </c>
      <c r="E2383" t="s">
        <v>92</v>
      </c>
      <c r="F2383" t="s">
        <v>49</v>
      </c>
      <c r="G2383" t="s">
        <v>62</v>
      </c>
      <c r="H2383" t="s">
        <v>66</v>
      </c>
      <c r="I2383" t="s">
        <v>27</v>
      </c>
      <c r="J2383">
        <v>9.8000000000000007</v>
      </c>
      <c r="K2383">
        <v>48</v>
      </c>
      <c r="L2383" t="s">
        <v>28</v>
      </c>
      <c r="M2383">
        <v>2</v>
      </c>
      <c r="N2383">
        <v>4.2</v>
      </c>
      <c r="O2383">
        <v>450</v>
      </c>
      <c r="P2383">
        <v>4410</v>
      </c>
      <c r="Q2383" t="s">
        <v>64</v>
      </c>
      <c r="R2383">
        <v>1</v>
      </c>
      <c r="S2383" t="s">
        <v>58</v>
      </c>
      <c r="T2383" t="s">
        <v>86</v>
      </c>
      <c r="U2383" t="str">
        <f>TRIM(CLEAN(tbl_Operations[[#This Row],[Location]]))</f>
        <v>Pune</v>
      </c>
      <c r="V2383" t="str">
        <f>TRIM(CLEAN(tbl_Operations[[#This Row],[Channel]]))</f>
        <v>Teams</v>
      </c>
      <c r="W2383" t="str">
        <f t="shared" si="185"/>
        <v>Report Request</v>
      </c>
      <c r="X2383" t="str">
        <f t="shared" si="186"/>
        <v>Hr</v>
      </c>
      <c r="Y2383" t="str">
        <f t="shared" si="187"/>
        <v>Within SLA</v>
      </c>
      <c r="Z2383" t="str">
        <f t="shared" si="188"/>
        <v>Normal</v>
      </c>
      <c r="AA2383" t="str" cm="1">
        <f t="array" ref="AA2383">_xlfn.IFS(
J2383&lt;=K2383*0.5,"Excellent",
J2383&lt;=K2383,"Good",
J2383&lt;=K2383*1.5,"At Risk",
TRUE,"Critical"
)</f>
        <v>Excellent</v>
      </c>
      <c r="AB2383" t="str">
        <f t="shared" si="189"/>
        <v>Reworked</v>
      </c>
    </row>
    <row r="2384" spans="1:28" x14ac:dyDescent="0.3">
      <c r="A2384" t="s">
        <v>2466</v>
      </c>
      <c r="B2384" s="1">
        <v>45951</v>
      </c>
      <c r="C2384" t="s">
        <v>21</v>
      </c>
      <c r="D2384" t="s">
        <v>34</v>
      </c>
      <c r="E2384" t="s">
        <v>92</v>
      </c>
      <c r="F2384" t="s">
        <v>24</v>
      </c>
      <c r="G2384" t="s">
        <v>62</v>
      </c>
      <c r="H2384" t="s">
        <v>50</v>
      </c>
      <c r="I2384" t="s">
        <v>27</v>
      </c>
      <c r="J2384">
        <v>8.5</v>
      </c>
      <c r="K2384">
        <v>24</v>
      </c>
      <c r="L2384" t="s">
        <v>28</v>
      </c>
      <c r="M2384">
        <v>0</v>
      </c>
      <c r="N2384">
        <v>4.5</v>
      </c>
      <c r="O2384">
        <v>400</v>
      </c>
      <c r="P2384">
        <v>3400</v>
      </c>
      <c r="Q2384" t="s">
        <v>51</v>
      </c>
      <c r="R2384">
        <v>10</v>
      </c>
      <c r="S2384" t="s">
        <v>52</v>
      </c>
      <c r="T2384" t="s">
        <v>38</v>
      </c>
      <c r="U2384" t="str">
        <f>TRIM(CLEAN(tbl_Operations[[#This Row],[Location]]))</f>
        <v>Mumbai</v>
      </c>
      <c r="V2384" t="str">
        <f>TRIM(CLEAN(tbl_Operations[[#This Row],[Channel]]))</f>
        <v>Teams</v>
      </c>
      <c r="W2384" t="str">
        <f t="shared" si="185"/>
        <v>Report Request</v>
      </c>
      <c r="X2384" t="str">
        <f t="shared" si="186"/>
        <v>Customer Support</v>
      </c>
      <c r="Y2384" t="str">
        <f t="shared" si="187"/>
        <v>Within SLA</v>
      </c>
      <c r="Z2384" t="str">
        <f t="shared" si="188"/>
        <v>Normal</v>
      </c>
      <c r="AA2384" t="str" cm="1">
        <f t="array" ref="AA2384">_xlfn.IFS(
J2384&lt;=K2384*0.5,"Excellent",
J2384&lt;=K2384,"Good",
J2384&lt;=K2384*1.5,"At Risk",
TRUE,"Critical"
)</f>
        <v>Excellent</v>
      </c>
      <c r="AB2384" t="str">
        <f t="shared" si="189"/>
        <v>No Rework</v>
      </c>
    </row>
    <row r="2385" spans="1:28" x14ac:dyDescent="0.3">
      <c r="A2385" t="s">
        <v>2467</v>
      </c>
      <c r="B2385" s="1">
        <v>45832</v>
      </c>
      <c r="C2385" t="s">
        <v>91</v>
      </c>
      <c r="D2385" t="s">
        <v>47</v>
      </c>
      <c r="E2385" t="s">
        <v>92</v>
      </c>
      <c r="F2385" t="s">
        <v>49</v>
      </c>
      <c r="G2385" t="s">
        <v>25</v>
      </c>
      <c r="H2385" t="s">
        <v>50</v>
      </c>
      <c r="I2385" t="s">
        <v>27</v>
      </c>
      <c r="J2385">
        <v>21.1</v>
      </c>
      <c r="K2385">
        <v>48</v>
      </c>
      <c r="L2385" t="s">
        <v>28</v>
      </c>
      <c r="M2385">
        <v>0</v>
      </c>
      <c r="N2385">
        <v>4</v>
      </c>
      <c r="O2385">
        <v>450</v>
      </c>
      <c r="P2385">
        <v>9495</v>
      </c>
      <c r="Q2385" t="s">
        <v>29</v>
      </c>
      <c r="R2385">
        <v>6</v>
      </c>
      <c r="S2385" t="s">
        <v>30</v>
      </c>
      <c r="T2385" t="s">
        <v>38</v>
      </c>
      <c r="U2385" t="str">
        <f>TRIM(CLEAN(tbl_Operations[[#This Row],[Location]]))</f>
        <v>Gurugram</v>
      </c>
      <c r="V2385" t="str">
        <f>TRIM(CLEAN(tbl_Operations[[#This Row],[Channel]]))</f>
        <v>Email</v>
      </c>
      <c r="W2385" t="str">
        <f t="shared" si="185"/>
        <v>Report Request</v>
      </c>
      <c r="X2385" t="str">
        <f t="shared" si="186"/>
        <v>Operations</v>
      </c>
      <c r="Y2385" t="str">
        <f t="shared" si="187"/>
        <v>Within SLA</v>
      </c>
      <c r="Z2385" t="str">
        <f t="shared" si="188"/>
        <v>Normal</v>
      </c>
      <c r="AA2385" t="str" cm="1">
        <f t="array" ref="AA2385">_xlfn.IFS(
J2385&lt;=K2385*0.5,"Excellent",
J2385&lt;=K2385,"Good",
J2385&lt;=K2385*1.5,"At Risk",
TRUE,"Critical"
)</f>
        <v>Excellent</v>
      </c>
      <c r="AB2385" t="str">
        <f t="shared" si="189"/>
        <v>No Rework</v>
      </c>
    </row>
    <row r="2386" spans="1:28" x14ac:dyDescent="0.3">
      <c r="A2386" t="s">
        <v>2468</v>
      </c>
      <c r="B2386" s="1">
        <v>45661</v>
      </c>
      <c r="C2386" t="s">
        <v>54</v>
      </c>
      <c r="D2386" t="s">
        <v>41</v>
      </c>
      <c r="E2386" t="s">
        <v>48</v>
      </c>
      <c r="F2386" t="s">
        <v>24</v>
      </c>
      <c r="G2386" t="s">
        <v>25</v>
      </c>
      <c r="H2386" t="s">
        <v>50</v>
      </c>
      <c r="I2386" t="s">
        <v>27</v>
      </c>
      <c r="J2386">
        <v>5.9</v>
      </c>
      <c r="K2386">
        <v>24</v>
      </c>
      <c r="L2386" t="s">
        <v>28</v>
      </c>
      <c r="M2386">
        <v>1</v>
      </c>
      <c r="N2386">
        <v>4.5999999999999996</v>
      </c>
      <c r="O2386">
        <v>320</v>
      </c>
      <c r="P2386">
        <v>1888</v>
      </c>
      <c r="Q2386" t="s">
        <v>64</v>
      </c>
      <c r="R2386">
        <v>1</v>
      </c>
      <c r="S2386" t="s">
        <v>58</v>
      </c>
      <c r="T2386" t="s">
        <v>68</v>
      </c>
      <c r="U2386" t="str">
        <f>TRIM(CLEAN(tbl_Operations[[#This Row],[Location]]))</f>
        <v>Bengaluru</v>
      </c>
      <c r="V2386" t="str">
        <f>TRIM(CLEAN(tbl_Operations[[#This Row],[Channel]]))</f>
        <v>Email</v>
      </c>
      <c r="W2386" t="str">
        <f t="shared" si="185"/>
        <v>Compliance Request</v>
      </c>
      <c r="X2386" t="str">
        <f t="shared" si="186"/>
        <v>Hr</v>
      </c>
      <c r="Y2386" t="str">
        <f t="shared" si="187"/>
        <v>Within SLA</v>
      </c>
      <c r="Z2386" t="str">
        <f t="shared" si="188"/>
        <v>Normal</v>
      </c>
      <c r="AA2386" t="str" cm="1">
        <f t="array" ref="AA2386">_xlfn.IFS(
J2386&lt;=K2386*0.5,"Excellent",
J2386&lt;=K2386,"Good",
J2386&lt;=K2386*1.5,"At Risk",
TRUE,"Critical"
)</f>
        <v>Excellent</v>
      </c>
      <c r="AB2386" t="str">
        <f t="shared" si="189"/>
        <v>Reworked</v>
      </c>
    </row>
    <row r="2387" spans="1:28" x14ac:dyDescent="0.3">
      <c r="A2387" t="s">
        <v>2469</v>
      </c>
      <c r="B2387" s="1">
        <v>45832</v>
      </c>
      <c r="C2387" t="s">
        <v>21</v>
      </c>
      <c r="D2387" t="s">
        <v>47</v>
      </c>
      <c r="E2387" t="s">
        <v>23</v>
      </c>
      <c r="F2387" t="s">
        <v>24</v>
      </c>
      <c r="G2387" t="s">
        <v>62</v>
      </c>
      <c r="H2387" t="s">
        <v>5095</v>
      </c>
      <c r="I2387" t="s">
        <v>27</v>
      </c>
      <c r="J2387">
        <v>3.3</v>
      </c>
      <c r="K2387">
        <v>24</v>
      </c>
      <c r="L2387" t="s">
        <v>28</v>
      </c>
      <c r="M2387">
        <v>0</v>
      </c>
      <c r="N2387">
        <v>5</v>
      </c>
      <c r="O2387">
        <v>450</v>
      </c>
      <c r="P2387">
        <v>1485</v>
      </c>
      <c r="Q2387" t="s">
        <v>29</v>
      </c>
      <c r="R2387">
        <v>6</v>
      </c>
      <c r="S2387" t="s">
        <v>30</v>
      </c>
      <c r="T2387" t="s">
        <v>38</v>
      </c>
      <c r="U2387" t="str">
        <f>TRIM(CLEAN(tbl_Operations[[#This Row],[Location]]))</f>
        <v>Gurugram</v>
      </c>
      <c r="V2387" t="str">
        <f>TRIM(CLEAN(tbl_Operations[[#This Row],[Channel]]))</f>
        <v>Teams</v>
      </c>
      <c r="W2387" t="str">
        <f t="shared" si="185"/>
        <v>Invoice Query</v>
      </c>
      <c r="X2387" t="str">
        <f t="shared" si="186"/>
        <v>Customer Support</v>
      </c>
      <c r="Y2387" t="str">
        <f t="shared" si="187"/>
        <v>Within SLA</v>
      </c>
      <c r="Z2387" t="str">
        <f t="shared" si="188"/>
        <v>Normal</v>
      </c>
      <c r="AA2387" t="str" cm="1">
        <f t="array" ref="AA2387">_xlfn.IFS(
J2387&lt;=K2387*0.5,"Excellent",
J2387&lt;=K2387,"Good",
J2387&lt;=K2387*1.5,"At Risk",
TRUE,"Critical"
)</f>
        <v>Excellent</v>
      </c>
      <c r="AB2387" t="str">
        <f t="shared" si="189"/>
        <v>No Rework</v>
      </c>
    </row>
    <row r="2388" spans="1:28" x14ac:dyDescent="0.3">
      <c r="A2388" t="s">
        <v>2470</v>
      </c>
      <c r="B2388" s="1">
        <v>45713</v>
      </c>
      <c r="C2388" t="s">
        <v>91</v>
      </c>
      <c r="D2388" t="s">
        <v>41</v>
      </c>
      <c r="E2388" t="s">
        <v>48</v>
      </c>
      <c r="F2388" t="s">
        <v>49</v>
      </c>
      <c r="G2388" t="s">
        <v>25</v>
      </c>
      <c r="H2388" t="s">
        <v>50</v>
      </c>
      <c r="I2388" t="s">
        <v>27</v>
      </c>
      <c r="J2388">
        <v>4</v>
      </c>
      <c r="K2388">
        <v>48</v>
      </c>
      <c r="L2388" t="s">
        <v>28</v>
      </c>
      <c r="M2388">
        <v>0</v>
      </c>
      <c r="N2388">
        <v>4.2</v>
      </c>
      <c r="O2388">
        <v>320</v>
      </c>
      <c r="P2388">
        <v>1280</v>
      </c>
      <c r="Q2388" t="s">
        <v>57</v>
      </c>
      <c r="R2388">
        <v>2</v>
      </c>
      <c r="S2388" t="s">
        <v>58</v>
      </c>
      <c r="T2388" t="s">
        <v>38</v>
      </c>
      <c r="U2388" t="str">
        <f>TRIM(CLEAN(tbl_Operations[[#This Row],[Location]]))</f>
        <v>Bengaluru</v>
      </c>
      <c r="V2388" t="str">
        <f>TRIM(CLEAN(tbl_Operations[[#This Row],[Channel]]))</f>
        <v>Email</v>
      </c>
      <c r="W2388" t="str">
        <f t="shared" si="185"/>
        <v>Compliance Request</v>
      </c>
      <c r="X2388" t="str">
        <f t="shared" si="186"/>
        <v>Operations</v>
      </c>
      <c r="Y2388" t="str">
        <f t="shared" si="187"/>
        <v>Within SLA</v>
      </c>
      <c r="Z2388" t="str">
        <f t="shared" si="188"/>
        <v>Normal</v>
      </c>
      <c r="AA2388" t="str" cm="1">
        <f t="array" ref="AA2388">_xlfn.IFS(
J2388&lt;=K2388*0.5,"Excellent",
J2388&lt;=K2388,"Good",
J2388&lt;=K2388*1.5,"At Risk",
TRUE,"Critical"
)</f>
        <v>Excellent</v>
      </c>
      <c r="AB2388" t="str">
        <f t="shared" si="189"/>
        <v>No Rework</v>
      </c>
    </row>
    <row r="2389" spans="1:28" x14ac:dyDescent="0.3">
      <c r="A2389" t="s">
        <v>2471</v>
      </c>
      <c r="B2389" s="1">
        <v>45898</v>
      </c>
      <c r="C2389" t="s">
        <v>95</v>
      </c>
      <c r="D2389" t="s">
        <v>22</v>
      </c>
      <c r="E2389" t="s">
        <v>23</v>
      </c>
      <c r="F2389" t="s">
        <v>49</v>
      </c>
      <c r="G2389" t="s">
        <v>42</v>
      </c>
      <c r="H2389" t="s">
        <v>66</v>
      </c>
      <c r="I2389" t="s">
        <v>27</v>
      </c>
      <c r="J2389">
        <v>2.6</v>
      </c>
      <c r="K2389">
        <v>48</v>
      </c>
      <c r="L2389" t="s">
        <v>28</v>
      </c>
      <c r="M2389">
        <v>2</v>
      </c>
      <c r="N2389">
        <v>3.9</v>
      </c>
      <c r="O2389">
        <v>280</v>
      </c>
      <c r="P2389">
        <v>728</v>
      </c>
      <c r="Q2389" t="s">
        <v>36</v>
      </c>
      <c r="R2389">
        <v>8</v>
      </c>
      <c r="S2389" t="s">
        <v>37</v>
      </c>
      <c r="T2389" t="s">
        <v>45</v>
      </c>
      <c r="U2389" t="str">
        <f>TRIM(CLEAN(tbl_Operations[[#This Row],[Location]]))</f>
        <v>Noida</v>
      </c>
      <c r="V2389" t="str">
        <f>TRIM(CLEAN(tbl_Operations[[#This Row],[Channel]]))</f>
        <v>Portal</v>
      </c>
      <c r="W2389" t="str">
        <f t="shared" si="185"/>
        <v>Invoice Query</v>
      </c>
      <c r="X2389" t="str">
        <f t="shared" si="186"/>
        <v>Sales</v>
      </c>
      <c r="Y2389" t="str">
        <f t="shared" si="187"/>
        <v>Within SLA</v>
      </c>
      <c r="Z2389" t="str">
        <f t="shared" si="188"/>
        <v>Normal</v>
      </c>
      <c r="AA2389" t="str" cm="1">
        <f t="array" ref="AA2389">_xlfn.IFS(
J2389&lt;=K2389*0.5,"Excellent",
J2389&lt;=K2389,"Good",
J2389&lt;=K2389*1.5,"At Risk",
TRUE,"Critical"
)</f>
        <v>Excellent</v>
      </c>
      <c r="AB2389" t="str">
        <f t="shared" si="189"/>
        <v>Reworked</v>
      </c>
    </row>
    <row r="2390" spans="1:28" x14ac:dyDescent="0.3">
      <c r="A2390" t="s">
        <v>2472</v>
      </c>
      <c r="B2390" s="1">
        <v>45695</v>
      </c>
      <c r="C2390" t="s">
        <v>33</v>
      </c>
      <c r="D2390" t="s">
        <v>47</v>
      </c>
      <c r="E2390" t="s">
        <v>23</v>
      </c>
      <c r="F2390" t="s">
        <v>49</v>
      </c>
      <c r="G2390" t="s">
        <v>42</v>
      </c>
      <c r="H2390" t="s">
        <v>43</v>
      </c>
      <c r="I2390" t="s">
        <v>27</v>
      </c>
      <c r="J2390">
        <v>10.5</v>
      </c>
      <c r="K2390">
        <v>48</v>
      </c>
      <c r="L2390" t="s">
        <v>28</v>
      </c>
      <c r="M2390">
        <v>0</v>
      </c>
      <c r="N2390">
        <v>5</v>
      </c>
      <c r="O2390">
        <v>350</v>
      </c>
      <c r="P2390">
        <v>3675</v>
      </c>
      <c r="Q2390" t="s">
        <v>57</v>
      </c>
      <c r="R2390">
        <v>2</v>
      </c>
      <c r="S2390" t="s">
        <v>58</v>
      </c>
      <c r="T2390" t="s">
        <v>45</v>
      </c>
      <c r="U2390" t="str">
        <f>TRIM(CLEAN(tbl_Operations[[#This Row],[Location]]))</f>
        <v>Gurugram</v>
      </c>
      <c r="V2390" t="str">
        <f>TRIM(CLEAN(tbl_Operations[[#This Row],[Channel]]))</f>
        <v>Portal</v>
      </c>
      <c r="W2390" t="str">
        <f t="shared" si="185"/>
        <v>Invoice Query</v>
      </c>
      <c r="X2390" t="str">
        <f t="shared" si="186"/>
        <v>It</v>
      </c>
      <c r="Y2390" t="str">
        <f t="shared" si="187"/>
        <v>Within SLA</v>
      </c>
      <c r="Z2390" t="str">
        <f t="shared" si="188"/>
        <v>Normal</v>
      </c>
      <c r="AA2390" t="str" cm="1">
        <f t="array" ref="AA2390">_xlfn.IFS(
J2390&lt;=K2390*0.5,"Excellent",
J2390&lt;=K2390,"Good",
J2390&lt;=K2390*1.5,"At Risk",
TRUE,"Critical"
)</f>
        <v>Excellent</v>
      </c>
      <c r="AB2390" t="str">
        <f t="shared" si="189"/>
        <v>No Rework</v>
      </c>
    </row>
    <row r="2391" spans="1:28" x14ac:dyDescent="0.3">
      <c r="A2391" t="s">
        <v>2473</v>
      </c>
      <c r="B2391" s="1">
        <v>45978</v>
      </c>
      <c r="C2391" t="s">
        <v>21</v>
      </c>
      <c r="D2391" t="s">
        <v>47</v>
      </c>
      <c r="E2391" t="s">
        <v>48</v>
      </c>
      <c r="F2391" t="s">
        <v>61</v>
      </c>
      <c r="G2391" t="s">
        <v>42</v>
      </c>
      <c r="H2391" t="s">
        <v>75</v>
      </c>
      <c r="I2391" t="s">
        <v>27</v>
      </c>
      <c r="J2391">
        <v>7.1</v>
      </c>
      <c r="K2391">
        <v>12</v>
      </c>
      <c r="L2391" t="s">
        <v>28</v>
      </c>
      <c r="M2391">
        <v>1</v>
      </c>
      <c r="N2391">
        <v>4.8</v>
      </c>
      <c r="O2391">
        <v>280</v>
      </c>
      <c r="P2391">
        <v>1988</v>
      </c>
      <c r="Q2391" t="s">
        <v>67</v>
      </c>
      <c r="R2391">
        <v>11</v>
      </c>
      <c r="S2391" t="s">
        <v>52</v>
      </c>
      <c r="T2391" t="s">
        <v>31</v>
      </c>
      <c r="U2391" t="str">
        <f>TRIM(CLEAN(tbl_Operations[[#This Row],[Location]]))</f>
        <v>Gurugram</v>
      </c>
      <c r="V2391" t="str">
        <f>TRIM(CLEAN(tbl_Operations[[#This Row],[Channel]]))</f>
        <v>Portal</v>
      </c>
      <c r="W2391" t="str">
        <f t="shared" si="185"/>
        <v>Compliance Request</v>
      </c>
      <c r="X2391" t="str">
        <f t="shared" si="186"/>
        <v>Customer Support</v>
      </c>
      <c r="Y2391" t="str">
        <f t="shared" si="187"/>
        <v>Within SLA</v>
      </c>
      <c r="Z2391" t="str">
        <f t="shared" si="188"/>
        <v>Normal</v>
      </c>
      <c r="AA2391" t="str" cm="1">
        <f t="array" ref="AA2391">_xlfn.IFS(
J2391&lt;=K2391*0.5,"Excellent",
J2391&lt;=K2391,"Good",
J2391&lt;=K2391*1.5,"At Risk",
TRUE,"Critical"
)</f>
        <v>Good</v>
      </c>
      <c r="AB2391" t="str">
        <f t="shared" si="189"/>
        <v>Reworked</v>
      </c>
    </row>
    <row r="2392" spans="1:28" x14ac:dyDescent="0.3">
      <c r="A2392" t="s">
        <v>2474</v>
      </c>
      <c r="B2392" s="1">
        <v>45997</v>
      </c>
      <c r="C2392" t="s">
        <v>77</v>
      </c>
      <c r="D2392" t="s">
        <v>41</v>
      </c>
      <c r="E2392" t="s">
        <v>23</v>
      </c>
      <c r="F2392" t="s">
        <v>49</v>
      </c>
      <c r="G2392" t="s">
        <v>42</v>
      </c>
      <c r="H2392" t="s">
        <v>26</v>
      </c>
      <c r="I2392" t="s">
        <v>27</v>
      </c>
      <c r="J2392">
        <v>11.8</v>
      </c>
      <c r="K2392">
        <v>48</v>
      </c>
      <c r="L2392" t="s">
        <v>28</v>
      </c>
      <c r="M2392">
        <v>0</v>
      </c>
      <c r="N2392">
        <v>5</v>
      </c>
      <c r="O2392">
        <v>450</v>
      </c>
      <c r="P2392">
        <v>5310</v>
      </c>
      <c r="Q2392" t="s">
        <v>71</v>
      </c>
      <c r="R2392">
        <v>12</v>
      </c>
      <c r="S2392" t="s">
        <v>52</v>
      </c>
      <c r="T2392" t="s">
        <v>68</v>
      </c>
      <c r="U2392" t="str">
        <f>TRIM(CLEAN(tbl_Operations[[#This Row],[Location]]))</f>
        <v>Bengaluru</v>
      </c>
      <c r="V2392" t="str">
        <f>TRIM(CLEAN(tbl_Operations[[#This Row],[Channel]]))</f>
        <v>Portal</v>
      </c>
      <c r="W2392" t="str">
        <f t="shared" si="185"/>
        <v>Invoice Query</v>
      </c>
      <c r="X2392" t="str">
        <f t="shared" si="186"/>
        <v>Finance</v>
      </c>
      <c r="Y2392" t="str">
        <f t="shared" si="187"/>
        <v>Within SLA</v>
      </c>
      <c r="Z2392" t="str">
        <f t="shared" si="188"/>
        <v>Normal</v>
      </c>
      <c r="AA2392" t="str" cm="1">
        <f t="array" ref="AA2392">_xlfn.IFS(
J2392&lt;=K2392*0.5,"Excellent",
J2392&lt;=K2392,"Good",
J2392&lt;=K2392*1.5,"At Risk",
TRUE,"Critical"
)</f>
        <v>Excellent</v>
      </c>
      <c r="AB2392" t="str">
        <f t="shared" si="189"/>
        <v>No Rework</v>
      </c>
    </row>
    <row r="2393" spans="1:28" x14ac:dyDescent="0.3">
      <c r="A2393" t="s">
        <v>2475</v>
      </c>
      <c r="B2393" s="1">
        <v>46011</v>
      </c>
      <c r="C2393" t="s">
        <v>91</v>
      </c>
      <c r="D2393" t="s">
        <v>22</v>
      </c>
      <c r="E2393" t="s">
        <v>92</v>
      </c>
      <c r="F2393" t="s">
        <v>24</v>
      </c>
      <c r="G2393" t="s">
        <v>25</v>
      </c>
      <c r="H2393" t="s">
        <v>26</v>
      </c>
      <c r="I2393" t="s">
        <v>88</v>
      </c>
      <c r="J2393">
        <v>24.8</v>
      </c>
      <c r="K2393">
        <v>24</v>
      </c>
      <c r="L2393" t="s">
        <v>63</v>
      </c>
      <c r="M2393">
        <v>2</v>
      </c>
      <c r="N2393">
        <v>4</v>
      </c>
      <c r="O2393">
        <v>280</v>
      </c>
      <c r="P2393">
        <v>6944</v>
      </c>
      <c r="Q2393" t="s">
        <v>71</v>
      </c>
      <c r="R2393">
        <v>12</v>
      </c>
      <c r="S2393" t="s">
        <v>52</v>
      </c>
      <c r="T2393" t="s">
        <v>68</v>
      </c>
      <c r="U2393" t="str">
        <f>TRIM(CLEAN(tbl_Operations[[#This Row],[Location]]))</f>
        <v>Noida</v>
      </c>
      <c r="V2393" t="str">
        <f>TRIM(CLEAN(tbl_Operations[[#This Row],[Channel]]))</f>
        <v>Email</v>
      </c>
      <c r="W2393" t="str">
        <f t="shared" si="185"/>
        <v>Report Request</v>
      </c>
      <c r="X2393" t="str">
        <f t="shared" si="186"/>
        <v>Operations</v>
      </c>
      <c r="Y2393" t="str">
        <f t="shared" si="187"/>
        <v>SLA Breach</v>
      </c>
      <c r="Z2393" t="str">
        <f t="shared" si="188"/>
        <v>Normal</v>
      </c>
      <c r="AA2393" t="str" cm="1">
        <f t="array" ref="AA2393">_xlfn.IFS(
J2393&lt;=K2393*0.5,"Excellent",
J2393&lt;=K2393,"Good",
J2393&lt;=K2393*1.5,"At Risk",
TRUE,"Critical"
)</f>
        <v>At Risk</v>
      </c>
      <c r="AB2393" t="str">
        <f t="shared" si="189"/>
        <v>Reworked</v>
      </c>
    </row>
    <row r="2394" spans="1:28" x14ac:dyDescent="0.3">
      <c r="A2394" t="s">
        <v>2476</v>
      </c>
      <c r="B2394" s="1">
        <v>45711</v>
      </c>
      <c r="C2394" t="s">
        <v>95</v>
      </c>
      <c r="D2394" t="s">
        <v>34</v>
      </c>
      <c r="E2394" t="s">
        <v>23</v>
      </c>
      <c r="F2394" t="s">
        <v>61</v>
      </c>
      <c r="G2394" t="s">
        <v>42</v>
      </c>
      <c r="H2394" t="s">
        <v>26</v>
      </c>
      <c r="I2394" t="s">
        <v>27</v>
      </c>
      <c r="J2394">
        <v>9.6</v>
      </c>
      <c r="K2394">
        <v>12</v>
      </c>
      <c r="L2394" t="s">
        <v>28</v>
      </c>
      <c r="M2394">
        <v>1</v>
      </c>
      <c r="N2394">
        <v>4.5999999999999996</v>
      </c>
      <c r="O2394">
        <v>400</v>
      </c>
      <c r="P2394">
        <v>3840</v>
      </c>
      <c r="Q2394" t="s">
        <v>57</v>
      </c>
      <c r="R2394">
        <v>2</v>
      </c>
      <c r="S2394" t="s">
        <v>58</v>
      </c>
      <c r="T2394" t="s">
        <v>102</v>
      </c>
      <c r="U2394" t="str">
        <f>TRIM(CLEAN(tbl_Operations[[#This Row],[Location]]))</f>
        <v>Mumbai</v>
      </c>
      <c r="V2394" t="str">
        <f>TRIM(CLEAN(tbl_Operations[[#This Row],[Channel]]))</f>
        <v>Portal</v>
      </c>
      <c r="W2394" t="str">
        <f t="shared" si="185"/>
        <v>Invoice Query</v>
      </c>
      <c r="X2394" t="str">
        <f t="shared" si="186"/>
        <v>Sales</v>
      </c>
      <c r="Y2394" t="str">
        <f t="shared" si="187"/>
        <v>Within SLA</v>
      </c>
      <c r="Z2394" t="str">
        <f t="shared" si="188"/>
        <v>Normal</v>
      </c>
      <c r="AA2394" t="str" cm="1">
        <f t="array" ref="AA2394">_xlfn.IFS(
J2394&lt;=K2394*0.5,"Excellent",
J2394&lt;=K2394,"Good",
J2394&lt;=K2394*1.5,"At Risk",
TRUE,"Critical"
)</f>
        <v>Good</v>
      </c>
      <c r="AB2394" t="str">
        <f t="shared" si="189"/>
        <v>Reworked</v>
      </c>
    </row>
    <row r="2395" spans="1:28" x14ac:dyDescent="0.3">
      <c r="A2395" t="s">
        <v>2477</v>
      </c>
      <c r="B2395" s="1">
        <v>45763</v>
      </c>
      <c r="C2395" t="s">
        <v>95</v>
      </c>
      <c r="D2395" t="s">
        <v>34</v>
      </c>
      <c r="E2395" t="s">
        <v>48</v>
      </c>
      <c r="F2395" t="s">
        <v>24</v>
      </c>
      <c r="G2395" t="s">
        <v>25</v>
      </c>
      <c r="H2395" t="s">
        <v>43</v>
      </c>
      <c r="I2395" t="s">
        <v>27</v>
      </c>
      <c r="J2395">
        <v>7</v>
      </c>
      <c r="K2395">
        <v>24</v>
      </c>
      <c r="L2395" t="s">
        <v>28</v>
      </c>
      <c r="M2395">
        <v>0</v>
      </c>
      <c r="N2395">
        <v>4.5999999999999996</v>
      </c>
      <c r="O2395">
        <v>280</v>
      </c>
      <c r="P2395">
        <v>1960</v>
      </c>
      <c r="Q2395" t="s">
        <v>89</v>
      </c>
      <c r="R2395">
        <v>4</v>
      </c>
      <c r="S2395" t="s">
        <v>30</v>
      </c>
      <c r="T2395" t="s">
        <v>86</v>
      </c>
      <c r="U2395" t="str">
        <f>TRIM(CLEAN(tbl_Operations[[#This Row],[Location]]))</f>
        <v>Mumbai</v>
      </c>
      <c r="V2395" t="str">
        <f>TRIM(CLEAN(tbl_Operations[[#This Row],[Channel]]))</f>
        <v>Email</v>
      </c>
      <c r="W2395" t="str">
        <f t="shared" si="185"/>
        <v>Compliance Request</v>
      </c>
      <c r="X2395" t="str">
        <f t="shared" si="186"/>
        <v>Sales</v>
      </c>
      <c r="Y2395" t="str">
        <f t="shared" si="187"/>
        <v>Within SLA</v>
      </c>
      <c r="Z2395" t="str">
        <f t="shared" si="188"/>
        <v>Normal</v>
      </c>
      <c r="AA2395" t="str" cm="1">
        <f t="array" ref="AA2395">_xlfn.IFS(
J2395&lt;=K2395*0.5,"Excellent",
J2395&lt;=K2395,"Good",
J2395&lt;=K2395*1.5,"At Risk",
TRUE,"Critical"
)</f>
        <v>Excellent</v>
      </c>
      <c r="AB2395" t="str">
        <f t="shared" si="189"/>
        <v>No Rework</v>
      </c>
    </row>
    <row r="2396" spans="1:28" x14ac:dyDescent="0.3">
      <c r="A2396" t="s">
        <v>2478</v>
      </c>
      <c r="B2396" s="1">
        <v>45926</v>
      </c>
      <c r="C2396" t="s">
        <v>33</v>
      </c>
      <c r="D2396" t="s">
        <v>34</v>
      </c>
      <c r="E2396" t="s">
        <v>23</v>
      </c>
      <c r="F2396" t="s">
        <v>49</v>
      </c>
      <c r="G2396" t="s">
        <v>25</v>
      </c>
      <c r="H2396" t="s">
        <v>66</v>
      </c>
      <c r="I2396" t="s">
        <v>88</v>
      </c>
      <c r="J2396">
        <v>18.5</v>
      </c>
      <c r="K2396">
        <v>48</v>
      </c>
      <c r="L2396" t="s">
        <v>28</v>
      </c>
      <c r="M2396">
        <v>2</v>
      </c>
      <c r="N2396">
        <v>3.9</v>
      </c>
      <c r="O2396">
        <v>350</v>
      </c>
      <c r="P2396">
        <v>6475</v>
      </c>
      <c r="Q2396" t="s">
        <v>83</v>
      </c>
      <c r="R2396">
        <v>9</v>
      </c>
      <c r="S2396" t="s">
        <v>37</v>
      </c>
      <c r="T2396" t="s">
        <v>45</v>
      </c>
      <c r="U2396" t="str">
        <f>TRIM(CLEAN(tbl_Operations[[#This Row],[Location]]))</f>
        <v>Mumbai</v>
      </c>
      <c r="V2396" t="str">
        <f>TRIM(CLEAN(tbl_Operations[[#This Row],[Channel]]))</f>
        <v>Email</v>
      </c>
      <c r="W2396" t="str">
        <f t="shared" si="185"/>
        <v>Invoice Query</v>
      </c>
      <c r="X2396" t="str">
        <f t="shared" si="186"/>
        <v>It</v>
      </c>
      <c r="Y2396" t="str">
        <f t="shared" si="187"/>
        <v>Within SLA</v>
      </c>
      <c r="Z2396" t="str">
        <f t="shared" si="188"/>
        <v>Normal</v>
      </c>
      <c r="AA2396" t="str" cm="1">
        <f t="array" ref="AA2396">_xlfn.IFS(
J2396&lt;=K2396*0.5,"Excellent",
J2396&lt;=K2396,"Good",
J2396&lt;=K2396*1.5,"At Risk",
TRUE,"Critical"
)</f>
        <v>Excellent</v>
      </c>
      <c r="AB2396" t="str">
        <f t="shared" si="189"/>
        <v>Reworked</v>
      </c>
    </row>
    <row r="2397" spans="1:28" x14ac:dyDescent="0.3">
      <c r="A2397" t="s">
        <v>2479</v>
      </c>
      <c r="B2397" s="1">
        <v>45680</v>
      </c>
      <c r="C2397" t="s">
        <v>33</v>
      </c>
      <c r="D2397" t="s">
        <v>41</v>
      </c>
      <c r="E2397" t="s">
        <v>78</v>
      </c>
      <c r="F2397" t="s">
        <v>49</v>
      </c>
      <c r="G2397" t="s">
        <v>25</v>
      </c>
      <c r="H2397" t="s">
        <v>75</v>
      </c>
      <c r="I2397" t="s">
        <v>27</v>
      </c>
      <c r="J2397">
        <v>7</v>
      </c>
      <c r="K2397">
        <v>48</v>
      </c>
      <c r="L2397" t="s">
        <v>28</v>
      </c>
      <c r="M2397">
        <v>0</v>
      </c>
      <c r="N2397">
        <v>5</v>
      </c>
      <c r="O2397">
        <v>320</v>
      </c>
      <c r="P2397">
        <v>2240</v>
      </c>
      <c r="Q2397" t="s">
        <v>64</v>
      </c>
      <c r="R2397">
        <v>1</v>
      </c>
      <c r="S2397" t="s">
        <v>58</v>
      </c>
      <c r="T2397" t="s">
        <v>84</v>
      </c>
      <c r="U2397" t="str">
        <f>TRIM(CLEAN(tbl_Operations[[#This Row],[Location]]))</f>
        <v>Bengaluru</v>
      </c>
      <c r="V2397" t="str">
        <f>TRIM(CLEAN(tbl_Operations[[#This Row],[Channel]]))</f>
        <v>Email</v>
      </c>
      <c r="W2397" t="str">
        <f t="shared" si="185"/>
        <v>Access Request</v>
      </c>
      <c r="X2397" t="str">
        <f t="shared" si="186"/>
        <v>It</v>
      </c>
      <c r="Y2397" t="str">
        <f t="shared" si="187"/>
        <v>Within SLA</v>
      </c>
      <c r="Z2397" t="str">
        <f t="shared" si="188"/>
        <v>Normal</v>
      </c>
      <c r="AA2397" t="str" cm="1">
        <f t="array" ref="AA2397">_xlfn.IFS(
J2397&lt;=K2397*0.5,"Excellent",
J2397&lt;=K2397,"Good",
J2397&lt;=K2397*1.5,"At Risk",
TRUE,"Critical"
)</f>
        <v>Excellent</v>
      </c>
      <c r="AB2397" t="str">
        <f t="shared" si="189"/>
        <v>No Rework</v>
      </c>
    </row>
    <row r="2398" spans="1:28" x14ac:dyDescent="0.3">
      <c r="A2398" t="s">
        <v>2480</v>
      </c>
      <c r="B2398" s="1">
        <v>45747</v>
      </c>
      <c r="C2398" t="s">
        <v>91</v>
      </c>
      <c r="D2398" t="s">
        <v>41</v>
      </c>
      <c r="E2398" t="s">
        <v>92</v>
      </c>
      <c r="F2398" t="s">
        <v>24</v>
      </c>
      <c r="G2398" t="s">
        <v>25</v>
      </c>
      <c r="H2398" t="s">
        <v>43</v>
      </c>
      <c r="I2398" t="s">
        <v>88</v>
      </c>
      <c r="J2398">
        <v>8</v>
      </c>
      <c r="K2398">
        <v>24</v>
      </c>
      <c r="L2398" t="s">
        <v>28</v>
      </c>
      <c r="M2398">
        <v>1</v>
      </c>
      <c r="N2398">
        <v>4.5999999999999996</v>
      </c>
      <c r="O2398">
        <v>280</v>
      </c>
      <c r="P2398">
        <v>2240</v>
      </c>
      <c r="Q2398" t="s">
        <v>79</v>
      </c>
      <c r="R2398">
        <v>3</v>
      </c>
      <c r="S2398" t="s">
        <v>58</v>
      </c>
      <c r="T2398" t="s">
        <v>31</v>
      </c>
      <c r="U2398" t="str">
        <f>TRIM(CLEAN(tbl_Operations[[#This Row],[Location]]))</f>
        <v>Bengaluru</v>
      </c>
      <c r="V2398" t="str">
        <f>TRIM(CLEAN(tbl_Operations[[#This Row],[Channel]]))</f>
        <v>Email</v>
      </c>
      <c r="W2398" t="str">
        <f t="shared" si="185"/>
        <v>Report Request</v>
      </c>
      <c r="X2398" t="str">
        <f t="shared" si="186"/>
        <v>Operations</v>
      </c>
      <c r="Y2398" t="str">
        <f t="shared" si="187"/>
        <v>Within SLA</v>
      </c>
      <c r="Z2398" t="str">
        <f t="shared" si="188"/>
        <v>Normal</v>
      </c>
      <c r="AA2398" t="str" cm="1">
        <f t="array" ref="AA2398">_xlfn.IFS(
J2398&lt;=K2398*0.5,"Excellent",
J2398&lt;=K2398,"Good",
J2398&lt;=K2398*1.5,"At Risk",
TRUE,"Critical"
)</f>
        <v>Excellent</v>
      </c>
      <c r="AB2398" t="str">
        <f t="shared" si="189"/>
        <v>Reworked</v>
      </c>
    </row>
    <row r="2399" spans="1:28" x14ac:dyDescent="0.3">
      <c r="A2399" t="s">
        <v>2481</v>
      </c>
      <c r="B2399" s="1">
        <v>45999</v>
      </c>
      <c r="C2399" t="s">
        <v>91</v>
      </c>
      <c r="D2399" t="s">
        <v>47</v>
      </c>
      <c r="E2399" t="s">
        <v>92</v>
      </c>
      <c r="F2399" t="s">
        <v>49</v>
      </c>
      <c r="G2399" t="s">
        <v>25</v>
      </c>
      <c r="H2399" t="s">
        <v>66</v>
      </c>
      <c r="I2399" t="s">
        <v>101</v>
      </c>
      <c r="J2399">
        <v>9.8000000000000007</v>
      </c>
      <c r="K2399">
        <v>48</v>
      </c>
      <c r="L2399" t="s">
        <v>28</v>
      </c>
      <c r="M2399">
        <v>0</v>
      </c>
      <c r="N2399">
        <v>4.3</v>
      </c>
      <c r="O2399">
        <v>400</v>
      </c>
      <c r="P2399">
        <v>3920</v>
      </c>
      <c r="Q2399" t="s">
        <v>71</v>
      </c>
      <c r="R2399">
        <v>12</v>
      </c>
      <c r="S2399" t="s">
        <v>52</v>
      </c>
      <c r="T2399" t="s">
        <v>31</v>
      </c>
      <c r="U2399" t="str">
        <f>TRIM(CLEAN(tbl_Operations[[#This Row],[Location]]))</f>
        <v>Gurugram</v>
      </c>
      <c r="V2399" t="str">
        <f>TRIM(CLEAN(tbl_Operations[[#This Row],[Channel]]))</f>
        <v>Email</v>
      </c>
      <c r="W2399" t="str">
        <f t="shared" si="185"/>
        <v>Report Request</v>
      </c>
      <c r="X2399" t="str">
        <f t="shared" si="186"/>
        <v>Operations</v>
      </c>
      <c r="Y2399" t="str">
        <f t="shared" si="187"/>
        <v>Within SLA</v>
      </c>
      <c r="Z2399" t="str">
        <f t="shared" si="188"/>
        <v>Normal</v>
      </c>
      <c r="AA2399" t="str" cm="1">
        <f t="array" ref="AA2399">_xlfn.IFS(
J2399&lt;=K2399*0.5,"Excellent",
J2399&lt;=K2399,"Good",
J2399&lt;=K2399*1.5,"At Risk",
TRUE,"Critical"
)</f>
        <v>Excellent</v>
      </c>
      <c r="AB2399" t="str">
        <f t="shared" si="189"/>
        <v>No Rework</v>
      </c>
    </row>
    <row r="2400" spans="1:28" x14ac:dyDescent="0.3">
      <c r="A2400" t="s">
        <v>2482</v>
      </c>
      <c r="B2400" s="1">
        <v>45875</v>
      </c>
      <c r="C2400" t="s">
        <v>91</v>
      </c>
      <c r="D2400" t="s">
        <v>47</v>
      </c>
      <c r="E2400" t="s">
        <v>56</v>
      </c>
      <c r="F2400" t="s">
        <v>61</v>
      </c>
      <c r="G2400" t="s">
        <v>42</v>
      </c>
      <c r="H2400" t="s">
        <v>50</v>
      </c>
      <c r="I2400" t="s">
        <v>27</v>
      </c>
      <c r="J2400">
        <v>2.6</v>
      </c>
      <c r="K2400">
        <v>12</v>
      </c>
      <c r="L2400" t="s">
        <v>28</v>
      </c>
      <c r="M2400">
        <v>0</v>
      </c>
      <c r="N2400">
        <v>4.4000000000000004</v>
      </c>
      <c r="O2400">
        <v>400</v>
      </c>
      <c r="P2400">
        <v>1040</v>
      </c>
      <c r="Q2400" t="s">
        <v>36</v>
      </c>
      <c r="R2400">
        <v>8</v>
      </c>
      <c r="S2400" t="s">
        <v>37</v>
      </c>
      <c r="T2400" t="s">
        <v>86</v>
      </c>
      <c r="U2400" t="str">
        <f>TRIM(CLEAN(tbl_Operations[[#This Row],[Location]]))</f>
        <v>Gurugram</v>
      </c>
      <c r="V2400" t="str">
        <f>TRIM(CLEAN(tbl_Operations[[#This Row],[Channel]]))</f>
        <v>Portal</v>
      </c>
      <c r="W2400" t="str">
        <f t="shared" si="185"/>
        <v>Vendor Query</v>
      </c>
      <c r="X2400" t="str">
        <f t="shared" si="186"/>
        <v>Operations</v>
      </c>
      <c r="Y2400" t="str">
        <f t="shared" si="187"/>
        <v>Within SLA</v>
      </c>
      <c r="Z2400" t="str">
        <f t="shared" si="188"/>
        <v>Normal</v>
      </c>
      <c r="AA2400" t="str" cm="1">
        <f t="array" ref="AA2400">_xlfn.IFS(
J2400&lt;=K2400*0.5,"Excellent",
J2400&lt;=K2400,"Good",
J2400&lt;=K2400*1.5,"At Risk",
TRUE,"Critical"
)</f>
        <v>Excellent</v>
      </c>
      <c r="AB2400" t="str">
        <f t="shared" si="189"/>
        <v>No Rework</v>
      </c>
    </row>
    <row r="2401" spans="1:28" x14ac:dyDescent="0.3">
      <c r="A2401" t="s">
        <v>2483</v>
      </c>
      <c r="B2401" s="1">
        <v>45817</v>
      </c>
      <c r="C2401" t="s">
        <v>33</v>
      </c>
      <c r="D2401" t="s">
        <v>47</v>
      </c>
      <c r="E2401" t="s">
        <v>23</v>
      </c>
      <c r="F2401" t="s">
        <v>61</v>
      </c>
      <c r="G2401" t="s">
        <v>42</v>
      </c>
      <c r="H2401" t="s">
        <v>50</v>
      </c>
      <c r="I2401" t="s">
        <v>27</v>
      </c>
      <c r="J2401">
        <v>8.1999999999999993</v>
      </c>
      <c r="K2401">
        <v>12</v>
      </c>
      <c r="L2401" t="s">
        <v>28</v>
      </c>
      <c r="M2401">
        <v>0</v>
      </c>
      <c r="N2401">
        <v>4.7</v>
      </c>
      <c r="O2401">
        <v>400</v>
      </c>
      <c r="P2401">
        <v>3280</v>
      </c>
      <c r="Q2401" t="s">
        <v>29</v>
      </c>
      <c r="R2401">
        <v>6</v>
      </c>
      <c r="S2401" t="s">
        <v>30</v>
      </c>
      <c r="T2401" t="s">
        <v>31</v>
      </c>
      <c r="U2401" t="str">
        <f>TRIM(CLEAN(tbl_Operations[[#This Row],[Location]]))</f>
        <v>Gurugram</v>
      </c>
      <c r="V2401" t="str">
        <f>TRIM(CLEAN(tbl_Operations[[#This Row],[Channel]]))</f>
        <v>Portal</v>
      </c>
      <c r="W2401" t="str">
        <f t="shared" si="185"/>
        <v>Invoice Query</v>
      </c>
      <c r="X2401" t="str">
        <f t="shared" si="186"/>
        <v>It</v>
      </c>
      <c r="Y2401" t="str">
        <f t="shared" si="187"/>
        <v>Within SLA</v>
      </c>
      <c r="Z2401" t="str">
        <f t="shared" si="188"/>
        <v>Normal</v>
      </c>
      <c r="AA2401" t="str" cm="1">
        <f t="array" ref="AA2401">_xlfn.IFS(
J2401&lt;=K2401*0.5,"Excellent",
J2401&lt;=K2401,"Good",
J2401&lt;=K2401*1.5,"At Risk",
TRUE,"Critical"
)</f>
        <v>Good</v>
      </c>
      <c r="AB2401" t="str">
        <f t="shared" si="189"/>
        <v>No Rework</v>
      </c>
    </row>
    <row r="2402" spans="1:28" x14ac:dyDescent="0.3">
      <c r="A2402" t="s">
        <v>2484</v>
      </c>
      <c r="B2402" s="1">
        <v>45764</v>
      </c>
      <c r="C2402" t="s">
        <v>40</v>
      </c>
      <c r="D2402" t="s">
        <v>47</v>
      </c>
      <c r="E2402" t="s">
        <v>48</v>
      </c>
      <c r="F2402" t="s">
        <v>49</v>
      </c>
      <c r="G2402" t="s">
        <v>25</v>
      </c>
      <c r="H2402" t="s">
        <v>66</v>
      </c>
      <c r="I2402" t="s">
        <v>27</v>
      </c>
      <c r="J2402">
        <v>14.3</v>
      </c>
      <c r="K2402">
        <v>48</v>
      </c>
      <c r="L2402" t="s">
        <v>28</v>
      </c>
      <c r="M2402">
        <v>1</v>
      </c>
      <c r="N2402">
        <v>4.8</v>
      </c>
      <c r="O2402">
        <v>400</v>
      </c>
      <c r="P2402">
        <v>5720</v>
      </c>
      <c r="Q2402" t="s">
        <v>89</v>
      </c>
      <c r="R2402">
        <v>4</v>
      </c>
      <c r="S2402" t="s">
        <v>30</v>
      </c>
      <c r="T2402" t="s">
        <v>84</v>
      </c>
      <c r="U2402" t="str">
        <f>TRIM(CLEAN(tbl_Operations[[#This Row],[Location]]))</f>
        <v>Gurugram</v>
      </c>
      <c r="V2402" t="str">
        <f>TRIM(CLEAN(tbl_Operations[[#This Row],[Channel]]))</f>
        <v>Email</v>
      </c>
      <c r="W2402" t="str">
        <f t="shared" si="185"/>
        <v>Compliance Request</v>
      </c>
      <c r="X2402" t="str">
        <f t="shared" si="186"/>
        <v>Procurement</v>
      </c>
      <c r="Y2402" t="str">
        <f t="shared" si="187"/>
        <v>Within SLA</v>
      </c>
      <c r="Z2402" t="str">
        <f t="shared" si="188"/>
        <v>Normal</v>
      </c>
      <c r="AA2402" t="str" cm="1">
        <f t="array" ref="AA2402">_xlfn.IFS(
J2402&lt;=K2402*0.5,"Excellent",
J2402&lt;=K2402,"Good",
J2402&lt;=K2402*1.5,"At Risk",
TRUE,"Critical"
)</f>
        <v>Excellent</v>
      </c>
      <c r="AB2402" t="str">
        <f t="shared" si="189"/>
        <v>Reworked</v>
      </c>
    </row>
    <row r="2403" spans="1:28" x14ac:dyDescent="0.3">
      <c r="A2403" t="s">
        <v>2485</v>
      </c>
      <c r="B2403" s="1">
        <v>45881</v>
      </c>
      <c r="C2403" t="s">
        <v>21</v>
      </c>
      <c r="D2403" t="s">
        <v>41</v>
      </c>
      <c r="E2403" t="s">
        <v>48</v>
      </c>
      <c r="F2403" t="s">
        <v>49</v>
      </c>
      <c r="G2403" t="s">
        <v>62</v>
      </c>
      <c r="H2403" t="s">
        <v>66</v>
      </c>
      <c r="I2403" t="s">
        <v>27</v>
      </c>
      <c r="J2403">
        <v>10.5</v>
      </c>
      <c r="K2403">
        <v>48</v>
      </c>
      <c r="L2403" t="s">
        <v>28</v>
      </c>
      <c r="M2403">
        <v>1</v>
      </c>
      <c r="N2403">
        <v>4.3</v>
      </c>
      <c r="O2403">
        <v>320</v>
      </c>
      <c r="P2403">
        <v>3360</v>
      </c>
      <c r="Q2403" t="s">
        <v>36</v>
      </c>
      <c r="R2403">
        <v>8</v>
      </c>
      <c r="S2403" t="s">
        <v>37</v>
      </c>
      <c r="T2403" t="s">
        <v>38</v>
      </c>
      <c r="U2403" t="str">
        <f>TRIM(CLEAN(tbl_Operations[[#This Row],[Location]]))</f>
        <v>Bengaluru</v>
      </c>
      <c r="V2403" t="str">
        <f>TRIM(CLEAN(tbl_Operations[[#This Row],[Channel]]))</f>
        <v>Teams</v>
      </c>
      <c r="W2403" t="str">
        <f t="shared" si="185"/>
        <v>Compliance Request</v>
      </c>
      <c r="X2403" t="str">
        <f t="shared" si="186"/>
        <v>Customer Support</v>
      </c>
      <c r="Y2403" t="str">
        <f t="shared" si="187"/>
        <v>Within SLA</v>
      </c>
      <c r="Z2403" t="str">
        <f t="shared" si="188"/>
        <v>Normal</v>
      </c>
      <c r="AA2403" t="str" cm="1">
        <f t="array" ref="AA2403">_xlfn.IFS(
J2403&lt;=K2403*0.5,"Excellent",
J2403&lt;=K2403,"Good",
J2403&lt;=K2403*1.5,"At Risk",
TRUE,"Critical"
)</f>
        <v>Excellent</v>
      </c>
      <c r="AB2403" t="str">
        <f t="shared" si="189"/>
        <v>Reworked</v>
      </c>
    </row>
    <row r="2404" spans="1:28" x14ac:dyDescent="0.3">
      <c r="A2404" t="s">
        <v>2486</v>
      </c>
      <c r="B2404" s="1">
        <v>45711</v>
      </c>
      <c r="C2404" t="s">
        <v>95</v>
      </c>
      <c r="D2404" t="s">
        <v>73</v>
      </c>
      <c r="E2404" t="s">
        <v>56</v>
      </c>
      <c r="F2404" t="s">
        <v>61</v>
      </c>
      <c r="G2404" t="s">
        <v>25</v>
      </c>
      <c r="H2404" t="s">
        <v>26</v>
      </c>
      <c r="I2404" t="s">
        <v>27</v>
      </c>
      <c r="J2404">
        <v>6</v>
      </c>
      <c r="K2404">
        <v>12</v>
      </c>
      <c r="L2404" t="s">
        <v>28</v>
      </c>
      <c r="M2404">
        <v>0</v>
      </c>
      <c r="N2404">
        <v>4.5999999999999996</v>
      </c>
      <c r="O2404">
        <v>280</v>
      </c>
      <c r="P2404">
        <v>1680</v>
      </c>
      <c r="Q2404" t="s">
        <v>57</v>
      </c>
      <c r="R2404">
        <v>2</v>
      </c>
      <c r="S2404" t="s">
        <v>58</v>
      </c>
      <c r="T2404" t="s">
        <v>102</v>
      </c>
      <c r="U2404" t="str">
        <f>TRIM(CLEAN(tbl_Operations[[#This Row],[Location]]))</f>
        <v>Chennai</v>
      </c>
      <c r="V2404" t="str">
        <f>TRIM(CLEAN(tbl_Operations[[#This Row],[Channel]]))</f>
        <v>Email</v>
      </c>
      <c r="W2404" t="str">
        <f t="shared" si="185"/>
        <v>Vendor Query</v>
      </c>
      <c r="X2404" t="str">
        <f t="shared" si="186"/>
        <v>Sales</v>
      </c>
      <c r="Y2404" t="str">
        <f t="shared" si="187"/>
        <v>Within SLA</v>
      </c>
      <c r="Z2404" t="str">
        <f t="shared" si="188"/>
        <v>Normal</v>
      </c>
      <c r="AA2404" t="str" cm="1">
        <f t="array" ref="AA2404">_xlfn.IFS(
J2404&lt;=K2404*0.5,"Excellent",
J2404&lt;=K2404,"Good",
J2404&lt;=K2404*1.5,"At Risk",
TRUE,"Critical"
)</f>
        <v>Excellent</v>
      </c>
      <c r="AB2404" t="str">
        <f t="shared" si="189"/>
        <v>No Rework</v>
      </c>
    </row>
    <row r="2405" spans="1:28" x14ac:dyDescent="0.3">
      <c r="A2405" t="s">
        <v>2487</v>
      </c>
      <c r="B2405" s="1">
        <v>45801</v>
      </c>
      <c r="C2405" t="s">
        <v>91</v>
      </c>
      <c r="D2405" t="s">
        <v>41</v>
      </c>
      <c r="E2405" t="s">
        <v>78</v>
      </c>
      <c r="F2405" t="s">
        <v>24</v>
      </c>
      <c r="G2405" t="s">
        <v>42</v>
      </c>
      <c r="H2405" t="s">
        <v>50</v>
      </c>
      <c r="I2405" t="s">
        <v>27</v>
      </c>
      <c r="J2405">
        <v>15.1</v>
      </c>
      <c r="K2405">
        <v>24</v>
      </c>
      <c r="L2405" t="s">
        <v>28</v>
      </c>
      <c r="M2405">
        <v>0</v>
      </c>
      <c r="N2405">
        <v>4.0999999999999996</v>
      </c>
      <c r="O2405">
        <v>400</v>
      </c>
      <c r="P2405">
        <v>6040</v>
      </c>
      <c r="Q2405" t="s">
        <v>44</v>
      </c>
      <c r="R2405">
        <v>5</v>
      </c>
      <c r="S2405" t="s">
        <v>30</v>
      </c>
      <c r="T2405" t="s">
        <v>68</v>
      </c>
      <c r="U2405" t="str">
        <f>TRIM(CLEAN(tbl_Operations[[#This Row],[Location]]))</f>
        <v>Bengaluru</v>
      </c>
      <c r="V2405" t="str">
        <f>TRIM(CLEAN(tbl_Operations[[#This Row],[Channel]]))</f>
        <v>Portal</v>
      </c>
      <c r="W2405" t="str">
        <f t="shared" si="185"/>
        <v>Access Request</v>
      </c>
      <c r="X2405" t="str">
        <f t="shared" si="186"/>
        <v>Operations</v>
      </c>
      <c r="Y2405" t="str">
        <f t="shared" si="187"/>
        <v>Within SLA</v>
      </c>
      <c r="Z2405" t="str">
        <f t="shared" si="188"/>
        <v>Normal</v>
      </c>
      <c r="AA2405" t="str" cm="1">
        <f t="array" ref="AA2405">_xlfn.IFS(
J2405&lt;=K2405*0.5,"Excellent",
J2405&lt;=K2405,"Good",
J2405&lt;=K2405*1.5,"At Risk",
TRUE,"Critical"
)</f>
        <v>Good</v>
      </c>
      <c r="AB2405" t="str">
        <f t="shared" si="189"/>
        <v>No Rework</v>
      </c>
    </row>
    <row r="2406" spans="1:28" x14ac:dyDescent="0.3">
      <c r="A2406" t="s">
        <v>2488</v>
      </c>
      <c r="B2406" s="1">
        <v>45958</v>
      </c>
      <c r="C2406" t="s">
        <v>40</v>
      </c>
      <c r="D2406" t="s">
        <v>55</v>
      </c>
      <c r="E2406" t="s">
        <v>23</v>
      </c>
      <c r="F2406" t="s">
        <v>24</v>
      </c>
      <c r="G2406" t="s">
        <v>25</v>
      </c>
      <c r="H2406" t="s">
        <v>26</v>
      </c>
      <c r="I2406" t="s">
        <v>27</v>
      </c>
      <c r="J2406">
        <v>22</v>
      </c>
      <c r="K2406">
        <v>24</v>
      </c>
      <c r="L2406" t="s">
        <v>28</v>
      </c>
      <c r="M2406">
        <v>1</v>
      </c>
      <c r="N2406">
        <v>4.0999999999999996</v>
      </c>
      <c r="O2406">
        <v>450</v>
      </c>
      <c r="P2406">
        <v>9900</v>
      </c>
      <c r="Q2406" t="s">
        <v>51</v>
      </c>
      <c r="R2406">
        <v>10</v>
      </c>
      <c r="S2406" t="s">
        <v>52</v>
      </c>
      <c r="T2406" t="s">
        <v>38</v>
      </c>
      <c r="U2406" t="str">
        <f>TRIM(CLEAN(tbl_Operations[[#This Row],[Location]]))</f>
        <v>Hyderabad</v>
      </c>
      <c r="V2406" t="str">
        <f>TRIM(CLEAN(tbl_Operations[[#This Row],[Channel]]))</f>
        <v>Email</v>
      </c>
      <c r="W2406" t="str">
        <f t="shared" si="185"/>
        <v>Invoice Query</v>
      </c>
      <c r="X2406" t="str">
        <f t="shared" si="186"/>
        <v>Procurement</v>
      </c>
      <c r="Y2406" t="str">
        <f t="shared" si="187"/>
        <v>Within SLA</v>
      </c>
      <c r="Z2406" t="str">
        <f t="shared" si="188"/>
        <v>Normal</v>
      </c>
      <c r="AA2406" t="str" cm="1">
        <f t="array" ref="AA2406">_xlfn.IFS(
J2406&lt;=K2406*0.5,"Excellent",
J2406&lt;=K2406,"Good",
J2406&lt;=K2406*1.5,"At Risk",
TRUE,"Critical"
)</f>
        <v>Good</v>
      </c>
      <c r="AB2406" t="str">
        <f t="shared" si="189"/>
        <v>Reworked</v>
      </c>
    </row>
    <row r="2407" spans="1:28" x14ac:dyDescent="0.3">
      <c r="A2407" t="s">
        <v>2489</v>
      </c>
      <c r="B2407" s="1">
        <v>45958</v>
      </c>
      <c r="C2407" t="s">
        <v>77</v>
      </c>
      <c r="D2407" t="s">
        <v>55</v>
      </c>
      <c r="E2407" t="s">
        <v>23</v>
      </c>
      <c r="F2407" t="s">
        <v>49</v>
      </c>
      <c r="G2407" t="s">
        <v>81</v>
      </c>
      <c r="H2407" t="s">
        <v>43</v>
      </c>
      <c r="I2407" t="s">
        <v>27</v>
      </c>
      <c r="J2407">
        <v>9.9</v>
      </c>
      <c r="K2407">
        <v>48</v>
      </c>
      <c r="L2407" t="s">
        <v>28</v>
      </c>
      <c r="M2407">
        <v>2</v>
      </c>
      <c r="N2407">
        <v>4.3</v>
      </c>
      <c r="O2407">
        <v>350</v>
      </c>
      <c r="P2407">
        <v>3465</v>
      </c>
      <c r="Q2407" t="s">
        <v>51</v>
      </c>
      <c r="R2407">
        <v>10</v>
      </c>
      <c r="S2407" t="s">
        <v>52</v>
      </c>
      <c r="T2407" t="s">
        <v>38</v>
      </c>
      <c r="U2407" t="str">
        <f>TRIM(CLEAN(tbl_Operations[[#This Row],[Location]]))</f>
        <v>Hyderabad</v>
      </c>
      <c r="V2407" t="str">
        <f>TRIM(CLEAN(tbl_Operations[[#This Row],[Channel]]))</f>
        <v>Phone</v>
      </c>
      <c r="W2407" t="str">
        <f t="shared" si="185"/>
        <v>Invoice Query</v>
      </c>
      <c r="X2407" t="str">
        <f t="shared" si="186"/>
        <v>Finance</v>
      </c>
      <c r="Y2407" t="str">
        <f t="shared" si="187"/>
        <v>Within SLA</v>
      </c>
      <c r="Z2407" t="str">
        <f t="shared" si="188"/>
        <v>Normal</v>
      </c>
      <c r="AA2407" t="str" cm="1">
        <f t="array" ref="AA2407">_xlfn.IFS(
J2407&lt;=K2407*0.5,"Excellent",
J2407&lt;=K2407,"Good",
J2407&lt;=K2407*1.5,"At Risk",
TRUE,"Critical"
)</f>
        <v>Excellent</v>
      </c>
      <c r="AB2407" t="str">
        <f t="shared" si="189"/>
        <v>Reworked</v>
      </c>
    </row>
    <row r="2408" spans="1:28" x14ac:dyDescent="0.3">
      <c r="A2408" t="s">
        <v>2490</v>
      </c>
      <c r="B2408" s="1">
        <v>45853</v>
      </c>
      <c r="C2408" t="s">
        <v>95</v>
      </c>
      <c r="D2408" t="s">
        <v>55</v>
      </c>
      <c r="E2408" t="s">
        <v>70</v>
      </c>
      <c r="F2408" t="s">
        <v>61</v>
      </c>
      <c r="G2408" t="s">
        <v>25</v>
      </c>
      <c r="H2408" t="s">
        <v>66</v>
      </c>
      <c r="I2408" t="s">
        <v>27</v>
      </c>
      <c r="J2408">
        <v>5.6</v>
      </c>
      <c r="K2408">
        <v>12</v>
      </c>
      <c r="L2408" t="s">
        <v>28</v>
      </c>
      <c r="M2408">
        <v>0</v>
      </c>
      <c r="N2408">
        <v>4.4000000000000004</v>
      </c>
      <c r="O2408">
        <v>400</v>
      </c>
      <c r="P2408">
        <v>2240</v>
      </c>
      <c r="Q2408" t="s">
        <v>114</v>
      </c>
      <c r="R2408">
        <v>7</v>
      </c>
      <c r="S2408" t="s">
        <v>37</v>
      </c>
      <c r="T2408" t="s">
        <v>38</v>
      </c>
      <c r="U2408" t="str">
        <f>TRIM(CLEAN(tbl_Operations[[#This Row],[Location]]))</f>
        <v>Hyderabad</v>
      </c>
      <c r="V2408" t="str">
        <f>TRIM(CLEAN(tbl_Operations[[#This Row],[Channel]]))</f>
        <v>Email</v>
      </c>
      <c r="W2408" t="str">
        <f t="shared" si="185"/>
        <v>Data Correction</v>
      </c>
      <c r="X2408" t="str">
        <f t="shared" si="186"/>
        <v>Sales</v>
      </c>
      <c r="Y2408" t="str">
        <f t="shared" si="187"/>
        <v>Within SLA</v>
      </c>
      <c r="Z2408" t="str">
        <f t="shared" si="188"/>
        <v>Normal</v>
      </c>
      <c r="AA2408" t="str" cm="1">
        <f t="array" ref="AA2408">_xlfn.IFS(
J2408&lt;=K2408*0.5,"Excellent",
J2408&lt;=K2408,"Good",
J2408&lt;=K2408*1.5,"At Risk",
TRUE,"Critical"
)</f>
        <v>Excellent</v>
      </c>
      <c r="AB2408" t="str">
        <f t="shared" si="189"/>
        <v>No Rework</v>
      </c>
    </row>
    <row r="2409" spans="1:28" x14ac:dyDescent="0.3">
      <c r="A2409" t="s">
        <v>2491</v>
      </c>
      <c r="B2409" s="1">
        <v>45955</v>
      </c>
      <c r="C2409" t="s">
        <v>33</v>
      </c>
      <c r="D2409" t="s">
        <v>22</v>
      </c>
      <c r="E2409" t="s">
        <v>56</v>
      </c>
      <c r="F2409" t="s">
        <v>24</v>
      </c>
      <c r="G2409" t="s">
        <v>42</v>
      </c>
      <c r="H2409" t="s">
        <v>43</v>
      </c>
      <c r="I2409" t="s">
        <v>88</v>
      </c>
      <c r="J2409">
        <v>9.5</v>
      </c>
      <c r="K2409">
        <v>24</v>
      </c>
      <c r="L2409" t="s">
        <v>28</v>
      </c>
      <c r="M2409">
        <v>1</v>
      </c>
      <c r="N2409">
        <v>4.5</v>
      </c>
      <c r="O2409">
        <v>450</v>
      </c>
      <c r="P2409">
        <v>4275</v>
      </c>
      <c r="Q2409" t="s">
        <v>51</v>
      </c>
      <c r="R2409">
        <v>10</v>
      </c>
      <c r="S2409" t="s">
        <v>52</v>
      </c>
      <c r="T2409" t="s">
        <v>68</v>
      </c>
      <c r="U2409" t="str">
        <f>TRIM(CLEAN(tbl_Operations[[#This Row],[Location]]))</f>
        <v>Noida</v>
      </c>
      <c r="V2409" t="str">
        <f>TRIM(CLEAN(tbl_Operations[[#This Row],[Channel]]))</f>
        <v>Portal</v>
      </c>
      <c r="W2409" t="str">
        <f t="shared" si="185"/>
        <v>Vendor Query</v>
      </c>
      <c r="X2409" t="str">
        <f t="shared" si="186"/>
        <v>It</v>
      </c>
      <c r="Y2409" t="str">
        <f t="shared" si="187"/>
        <v>Within SLA</v>
      </c>
      <c r="Z2409" t="str">
        <f t="shared" si="188"/>
        <v>Normal</v>
      </c>
      <c r="AA2409" t="str" cm="1">
        <f t="array" ref="AA2409">_xlfn.IFS(
J2409&lt;=K2409*0.5,"Excellent",
J2409&lt;=K2409,"Good",
J2409&lt;=K2409*1.5,"At Risk",
TRUE,"Critical"
)</f>
        <v>Excellent</v>
      </c>
      <c r="AB2409" t="str">
        <f t="shared" si="189"/>
        <v>Reworked</v>
      </c>
    </row>
    <row r="2410" spans="1:28" x14ac:dyDescent="0.3">
      <c r="A2410" t="s">
        <v>2492</v>
      </c>
      <c r="B2410" s="1">
        <v>45725</v>
      </c>
      <c r="C2410" t="s">
        <v>54</v>
      </c>
      <c r="D2410" t="s">
        <v>55</v>
      </c>
      <c r="E2410" t="s">
        <v>70</v>
      </c>
      <c r="F2410" t="s">
        <v>49</v>
      </c>
      <c r="G2410" t="s">
        <v>25</v>
      </c>
      <c r="H2410" t="s">
        <v>43</v>
      </c>
      <c r="I2410" t="s">
        <v>88</v>
      </c>
      <c r="J2410">
        <v>61.7</v>
      </c>
      <c r="K2410">
        <v>48</v>
      </c>
      <c r="L2410" t="s">
        <v>63</v>
      </c>
      <c r="M2410">
        <v>2</v>
      </c>
      <c r="N2410">
        <v>2.8</v>
      </c>
      <c r="O2410">
        <v>350</v>
      </c>
      <c r="P2410">
        <v>21595</v>
      </c>
      <c r="Q2410" t="s">
        <v>79</v>
      </c>
      <c r="R2410">
        <v>3</v>
      </c>
      <c r="S2410" t="s">
        <v>58</v>
      </c>
      <c r="T2410" t="s">
        <v>102</v>
      </c>
      <c r="U2410" t="str">
        <f>TRIM(CLEAN(tbl_Operations[[#This Row],[Location]]))</f>
        <v>Hyderabad</v>
      </c>
      <c r="V2410" t="str">
        <f>TRIM(CLEAN(tbl_Operations[[#This Row],[Channel]]))</f>
        <v>Email</v>
      </c>
      <c r="W2410" t="str">
        <f t="shared" si="185"/>
        <v>Data Correction</v>
      </c>
      <c r="X2410" t="str">
        <f t="shared" si="186"/>
        <v>Hr</v>
      </c>
      <c r="Y2410" t="str">
        <f t="shared" si="187"/>
        <v>SLA Breach</v>
      </c>
      <c r="Z2410" t="str">
        <f t="shared" si="188"/>
        <v>Normal</v>
      </c>
      <c r="AA2410" t="str" cm="1">
        <f t="array" ref="AA2410">_xlfn.IFS(
J2410&lt;=K2410*0.5,"Excellent",
J2410&lt;=K2410,"Good",
J2410&lt;=K2410*1.5,"At Risk",
TRUE,"Critical"
)</f>
        <v>At Risk</v>
      </c>
      <c r="AB2410" t="str">
        <f t="shared" si="189"/>
        <v>Reworked</v>
      </c>
    </row>
    <row r="2411" spans="1:28" x14ac:dyDescent="0.3">
      <c r="A2411" t="s">
        <v>2493</v>
      </c>
      <c r="B2411" s="1">
        <v>45700</v>
      </c>
      <c r="C2411" t="s">
        <v>95</v>
      </c>
      <c r="D2411" t="s">
        <v>22</v>
      </c>
      <c r="E2411" t="s">
        <v>48</v>
      </c>
      <c r="F2411" t="s">
        <v>146</v>
      </c>
      <c r="G2411" t="s">
        <v>42</v>
      </c>
      <c r="H2411" t="s">
        <v>50</v>
      </c>
      <c r="I2411" t="s">
        <v>27</v>
      </c>
      <c r="J2411">
        <v>13.1</v>
      </c>
      <c r="K2411">
        <v>4</v>
      </c>
      <c r="L2411" t="s">
        <v>63</v>
      </c>
      <c r="M2411">
        <v>0</v>
      </c>
      <c r="N2411">
        <v>4.8</v>
      </c>
      <c r="O2411">
        <v>320</v>
      </c>
      <c r="P2411">
        <v>4192</v>
      </c>
      <c r="Q2411" t="s">
        <v>57</v>
      </c>
      <c r="R2411">
        <v>2</v>
      </c>
      <c r="S2411" t="s">
        <v>58</v>
      </c>
      <c r="T2411" t="s">
        <v>86</v>
      </c>
      <c r="U2411" t="str">
        <f>TRIM(CLEAN(tbl_Operations[[#This Row],[Location]]))</f>
        <v>Noida</v>
      </c>
      <c r="V2411" t="str">
        <f>TRIM(CLEAN(tbl_Operations[[#This Row],[Channel]]))</f>
        <v>Portal</v>
      </c>
      <c r="W2411" t="str">
        <f t="shared" si="185"/>
        <v>Compliance Request</v>
      </c>
      <c r="X2411" t="str">
        <f t="shared" si="186"/>
        <v>Sales</v>
      </c>
      <c r="Y2411" t="str">
        <f t="shared" si="187"/>
        <v>SLA Breach</v>
      </c>
      <c r="Z2411" t="str">
        <f t="shared" si="188"/>
        <v>Critical Risk</v>
      </c>
      <c r="AA2411" t="str" cm="1">
        <f t="array" ref="AA2411">_xlfn.IFS(
J2411&lt;=K2411*0.5,"Excellent",
J2411&lt;=K2411,"Good",
J2411&lt;=K2411*1.5,"At Risk",
TRUE,"Critical"
)</f>
        <v>Critical</v>
      </c>
      <c r="AB2411" t="str">
        <f t="shared" si="189"/>
        <v>No Rework</v>
      </c>
    </row>
    <row r="2412" spans="1:28" x14ac:dyDescent="0.3">
      <c r="A2412" t="s">
        <v>2494</v>
      </c>
      <c r="B2412" s="1">
        <v>45700</v>
      </c>
      <c r="C2412" t="s">
        <v>77</v>
      </c>
      <c r="D2412" t="s">
        <v>34</v>
      </c>
      <c r="E2412" t="s">
        <v>48</v>
      </c>
      <c r="F2412" t="s">
        <v>49</v>
      </c>
      <c r="G2412" t="s">
        <v>62</v>
      </c>
      <c r="H2412" t="s">
        <v>66</v>
      </c>
      <c r="I2412" t="s">
        <v>27</v>
      </c>
      <c r="J2412">
        <v>1.9</v>
      </c>
      <c r="K2412">
        <v>48</v>
      </c>
      <c r="L2412" t="s">
        <v>28</v>
      </c>
      <c r="M2412">
        <v>0</v>
      </c>
      <c r="N2412">
        <v>5</v>
      </c>
      <c r="O2412">
        <v>450</v>
      </c>
      <c r="P2412">
        <v>855</v>
      </c>
      <c r="Q2412" t="s">
        <v>57</v>
      </c>
      <c r="R2412">
        <v>2</v>
      </c>
      <c r="S2412" t="s">
        <v>58</v>
      </c>
      <c r="T2412" t="s">
        <v>86</v>
      </c>
      <c r="U2412" t="str">
        <f>TRIM(CLEAN(tbl_Operations[[#This Row],[Location]]))</f>
        <v>Mumbai</v>
      </c>
      <c r="V2412" t="str">
        <f>TRIM(CLEAN(tbl_Operations[[#This Row],[Channel]]))</f>
        <v>Teams</v>
      </c>
      <c r="W2412" t="str">
        <f t="shared" si="185"/>
        <v>Compliance Request</v>
      </c>
      <c r="X2412" t="str">
        <f t="shared" si="186"/>
        <v>Finance</v>
      </c>
      <c r="Y2412" t="str">
        <f t="shared" si="187"/>
        <v>Within SLA</v>
      </c>
      <c r="Z2412" t="str">
        <f t="shared" si="188"/>
        <v>Normal</v>
      </c>
      <c r="AA2412" t="str" cm="1">
        <f t="array" ref="AA2412">_xlfn.IFS(
J2412&lt;=K2412*0.5,"Excellent",
J2412&lt;=K2412,"Good",
J2412&lt;=K2412*1.5,"At Risk",
TRUE,"Critical"
)</f>
        <v>Excellent</v>
      </c>
      <c r="AB2412" t="str">
        <f t="shared" si="189"/>
        <v>No Rework</v>
      </c>
    </row>
    <row r="2413" spans="1:28" x14ac:dyDescent="0.3">
      <c r="A2413" t="s">
        <v>2495</v>
      </c>
      <c r="B2413" s="1">
        <v>45967</v>
      </c>
      <c r="C2413" t="s">
        <v>95</v>
      </c>
      <c r="D2413" t="s">
        <v>55</v>
      </c>
      <c r="E2413" t="s">
        <v>35</v>
      </c>
      <c r="F2413" t="s">
        <v>49</v>
      </c>
      <c r="G2413" t="s">
        <v>42</v>
      </c>
      <c r="H2413" t="s">
        <v>75</v>
      </c>
      <c r="I2413" t="s">
        <v>27</v>
      </c>
      <c r="J2413">
        <v>9.8000000000000007</v>
      </c>
      <c r="K2413">
        <v>48</v>
      </c>
      <c r="L2413" t="s">
        <v>28</v>
      </c>
      <c r="M2413">
        <v>0</v>
      </c>
      <c r="N2413">
        <v>4.3</v>
      </c>
      <c r="O2413">
        <v>450</v>
      </c>
      <c r="P2413">
        <v>4410</v>
      </c>
      <c r="Q2413" t="s">
        <v>67</v>
      </c>
      <c r="R2413">
        <v>11</v>
      </c>
      <c r="S2413" t="s">
        <v>52</v>
      </c>
      <c r="T2413" t="s">
        <v>84</v>
      </c>
      <c r="U2413" t="str">
        <f>TRIM(CLEAN(tbl_Operations[[#This Row],[Location]]))</f>
        <v>Hyderabad</v>
      </c>
      <c r="V2413" t="str">
        <f>TRIM(CLEAN(tbl_Operations[[#This Row],[Channel]]))</f>
        <v>Portal</v>
      </c>
      <c r="W2413" t="str">
        <f t="shared" si="185"/>
        <v>Employee Query</v>
      </c>
      <c r="X2413" t="str">
        <f t="shared" si="186"/>
        <v>Sales</v>
      </c>
      <c r="Y2413" t="str">
        <f t="shared" si="187"/>
        <v>Within SLA</v>
      </c>
      <c r="Z2413" t="str">
        <f t="shared" si="188"/>
        <v>Normal</v>
      </c>
      <c r="AA2413" t="str" cm="1">
        <f t="array" ref="AA2413">_xlfn.IFS(
J2413&lt;=K2413*0.5,"Excellent",
J2413&lt;=K2413,"Good",
J2413&lt;=K2413*1.5,"At Risk",
TRUE,"Critical"
)</f>
        <v>Excellent</v>
      </c>
      <c r="AB2413" t="str">
        <f t="shared" si="189"/>
        <v>No Rework</v>
      </c>
    </row>
    <row r="2414" spans="1:28" x14ac:dyDescent="0.3">
      <c r="A2414" t="s">
        <v>2496</v>
      </c>
      <c r="B2414" s="1">
        <v>45762</v>
      </c>
      <c r="C2414" t="s">
        <v>40</v>
      </c>
      <c r="D2414" t="s">
        <v>22</v>
      </c>
      <c r="E2414" t="s">
        <v>56</v>
      </c>
      <c r="F2414" t="s">
        <v>61</v>
      </c>
      <c r="G2414" t="s">
        <v>25</v>
      </c>
      <c r="H2414" t="s">
        <v>50</v>
      </c>
      <c r="I2414" t="s">
        <v>27</v>
      </c>
      <c r="J2414">
        <v>14.8</v>
      </c>
      <c r="K2414">
        <v>12</v>
      </c>
      <c r="L2414" t="s">
        <v>63</v>
      </c>
      <c r="M2414">
        <v>3</v>
      </c>
      <c r="N2414">
        <v>4.0999999999999996</v>
      </c>
      <c r="O2414">
        <v>450</v>
      </c>
      <c r="P2414">
        <v>6660</v>
      </c>
      <c r="Q2414" t="s">
        <v>89</v>
      </c>
      <c r="R2414">
        <v>4</v>
      </c>
      <c r="S2414" t="s">
        <v>30</v>
      </c>
      <c r="T2414" t="s">
        <v>38</v>
      </c>
      <c r="U2414" t="str">
        <f>TRIM(CLEAN(tbl_Operations[[#This Row],[Location]]))</f>
        <v>Noida</v>
      </c>
      <c r="V2414" t="str">
        <f>TRIM(CLEAN(tbl_Operations[[#This Row],[Channel]]))</f>
        <v>Email</v>
      </c>
      <c r="W2414" t="str">
        <f t="shared" si="185"/>
        <v>Vendor Query</v>
      </c>
      <c r="X2414" t="str">
        <f t="shared" si="186"/>
        <v>Procurement</v>
      </c>
      <c r="Y2414" t="str">
        <f t="shared" si="187"/>
        <v>SLA Breach</v>
      </c>
      <c r="Z2414" t="str">
        <f t="shared" si="188"/>
        <v>Normal</v>
      </c>
      <c r="AA2414" t="str" cm="1">
        <f t="array" ref="AA2414">_xlfn.IFS(
J2414&lt;=K2414*0.5,"Excellent",
J2414&lt;=K2414,"Good",
J2414&lt;=K2414*1.5,"At Risk",
TRUE,"Critical"
)</f>
        <v>At Risk</v>
      </c>
      <c r="AB2414" t="str">
        <f t="shared" si="189"/>
        <v>Reworked</v>
      </c>
    </row>
    <row r="2415" spans="1:28" x14ac:dyDescent="0.3">
      <c r="A2415" t="s">
        <v>2497</v>
      </c>
      <c r="B2415" s="1">
        <v>45992</v>
      </c>
      <c r="C2415" t="s">
        <v>95</v>
      </c>
      <c r="D2415" t="s">
        <v>34</v>
      </c>
      <c r="E2415" t="s">
        <v>56</v>
      </c>
      <c r="F2415" t="s">
        <v>49</v>
      </c>
      <c r="G2415" t="s">
        <v>25</v>
      </c>
      <c r="H2415" t="s">
        <v>43</v>
      </c>
      <c r="I2415" t="s">
        <v>27</v>
      </c>
      <c r="J2415">
        <v>9.9</v>
      </c>
      <c r="K2415">
        <v>48</v>
      </c>
      <c r="L2415" t="s">
        <v>28</v>
      </c>
      <c r="M2415">
        <v>0</v>
      </c>
      <c r="N2415">
        <v>4.5999999999999996</v>
      </c>
      <c r="O2415">
        <v>450</v>
      </c>
      <c r="P2415">
        <v>4455</v>
      </c>
      <c r="Q2415" t="s">
        <v>71</v>
      </c>
      <c r="R2415">
        <v>12</v>
      </c>
      <c r="S2415" t="s">
        <v>52</v>
      </c>
      <c r="T2415" t="s">
        <v>31</v>
      </c>
      <c r="U2415" t="str">
        <f>TRIM(CLEAN(tbl_Operations[[#This Row],[Location]]))</f>
        <v>Mumbai</v>
      </c>
      <c r="V2415" t="str">
        <f>TRIM(CLEAN(tbl_Operations[[#This Row],[Channel]]))</f>
        <v>Email</v>
      </c>
      <c r="W2415" t="str">
        <f t="shared" si="185"/>
        <v>Vendor Query</v>
      </c>
      <c r="X2415" t="str">
        <f t="shared" si="186"/>
        <v>Sales</v>
      </c>
      <c r="Y2415" t="str">
        <f t="shared" si="187"/>
        <v>Within SLA</v>
      </c>
      <c r="Z2415" t="str">
        <f t="shared" si="188"/>
        <v>Normal</v>
      </c>
      <c r="AA2415" t="str" cm="1">
        <f t="array" ref="AA2415">_xlfn.IFS(
J2415&lt;=K2415*0.5,"Excellent",
J2415&lt;=K2415,"Good",
J2415&lt;=K2415*1.5,"At Risk",
TRUE,"Critical"
)</f>
        <v>Excellent</v>
      </c>
      <c r="AB2415" t="str">
        <f t="shared" si="189"/>
        <v>No Rework</v>
      </c>
    </row>
    <row r="2416" spans="1:28" x14ac:dyDescent="0.3">
      <c r="A2416" t="s">
        <v>2498</v>
      </c>
      <c r="B2416" s="1">
        <v>45692</v>
      </c>
      <c r="C2416" t="s">
        <v>77</v>
      </c>
      <c r="D2416" t="s">
        <v>47</v>
      </c>
      <c r="E2416" t="s">
        <v>23</v>
      </c>
      <c r="F2416" t="s">
        <v>49</v>
      </c>
      <c r="G2416" t="s">
        <v>25</v>
      </c>
      <c r="H2416" t="s">
        <v>75</v>
      </c>
      <c r="I2416" t="s">
        <v>27</v>
      </c>
      <c r="J2416">
        <v>6.2</v>
      </c>
      <c r="K2416">
        <v>48</v>
      </c>
      <c r="L2416" t="s">
        <v>28</v>
      </c>
      <c r="M2416">
        <v>0</v>
      </c>
      <c r="N2416">
        <v>4.5</v>
      </c>
      <c r="O2416">
        <v>280</v>
      </c>
      <c r="P2416">
        <v>1736</v>
      </c>
      <c r="Q2416" t="s">
        <v>57</v>
      </c>
      <c r="R2416">
        <v>2</v>
      </c>
      <c r="S2416" t="s">
        <v>58</v>
      </c>
      <c r="T2416" t="s">
        <v>38</v>
      </c>
      <c r="U2416" t="str">
        <f>TRIM(CLEAN(tbl_Operations[[#This Row],[Location]]))</f>
        <v>Gurugram</v>
      </c>
      <c r="V2416" t="str">
        <f>TRIM(CLEAN(tbl_Operations[[#This Row],[Channel]]))</f>
        <v>Email</v>
      </c>
      <c r="W2416" t="str">
        <f t="shared" si="185"/>
        <v>Invoice Query</v>
      </c>
      <c r="X2416" t="str">
        <f t="shared" si="186"/>
        <v>Finance</v>
      </c>
      <c r="Y2416" t="str">
        <f t="shared" si="187"/>
        <v>Within SLA</v>
      </c>
      <c r="Z2416" t="str">
        <f t="shared" si="188"/>
        <v>Normal</v>
      </c>
      <c r="AA2416" t="str" cm="1">
        <f t="array" ref="AA2416">_xlfn.IFS(
J2416&lt;=K2416*0.5,"Excellent",
J2416&lt;=K2416,"Good",
J2416&lt;=K2416*1.5,"At Risk",
TRUE,"Critical"
)</f>
        <v>Excellent</v>
      </c>
      <c r="AB2416" t="str">
        <f t="shared" si="189"/>
        <v>No Rework</v>
      </c>
    </row>
    <row r="2417" spans="1:28" x14ac:dyDescent="0.3">
      <c r="A2417" t="s">
        <v>2499</v>
      </c>
      <c r="B2417" s="1">
        <v>45856</v>
      </c>
      <c r="C2417" t="s">
        <v>40</v>
      </c>
      <c r="D2417" t="s">
        <v>60</v>
      </c>
      <c r="E2417" t="s">
        <v>35</v>
      </c>
      <c r="F2417" t="s">
        <v>24</v>
      </c>
      <c r="G2417" t="s">
        <v>62</v>
      </c>
      <c r="H2417" t="s">
        <v>50</v>
      </c>
      <c r="I2417" t="s">
        <v>27</v>
      </c>
      <c r="J2417">
        <v>11.8</v>
      </c>
      <c r="K2417">
        <v>24</v>
      </c>
      <c r="L2417" t="s">
        <v>28</v>
      </c>
      <c r="M2417">
        <v>0</v>
      </c>
      <c r="N2417">
        <v>4.5999999999999996</v>
      </c>
      <c r="O2417">
        <v>400</v>
      </c>
      <c r="P2417">
        <v>4720</v>
      </c>
      <c r="Q2417" t="s">
        <v>114</v>
      </c>
      <c r="R2417">
        <v>7</v>
      </c>
      <c r="S2417" t="s">
        <v>37</v>
      </c>
      <c r="T2417" t="s">
        <v>45</v>
      </c>
      <c r="U2417" t="str">
        <f>TRIM(CLEAN(tbl_Operations[[#This Row],[Location]]))</f>
        <v>Pune</v>
      </c>
      <c r="V2417" t="str">
        <f>TRIM(CLEAN(tbl_Operations[[#This Row],[Channel]]))</f>
        <v>Teams</v>
      </c>
      <c r="W2417" t="str">
        <f t="shared" si="185"/>
        <v>Employee Query</v>
      </c>
      <c r="X2417" t="str">
        <f t="shared" si="186"/>
        <v>Procurement</v>
      </c>
      <c r="Y2417" t="str">
        <f t="shared" si="187"/>
        <v>Within SLA</v>
      </c>
      <c r="Z2417" t="str">
        <f t="shared" si="188"/>
        <v>Normal</v>
      </c>
      <c r="AA2417" t="str" cm="1">
        <f t="array" ref="AA2417">_xlfn.IFS(
J2417&lt;=K2417*0.5,"Excellent",
J2417&lt;=K2417,"Good",
J2417&lt;=K2417*1.5,"At Risk",
TRUE,"Critical"
)</f>
        <v>Excellent</v>
      </c>
      <c r="AB2417" t="str">
        <f t="shared" si="189"/>
        <v>No Rework</v>
      </c>
    </row>
    <row r="2418" spans="1:28" x14ac:dyDescent="0.3">
      <c r="A2418" t="s">
        <v>2500</v>
      </c>
      <c r="B2418" s="1">
        <v>45924</v>
      </c>
      <c r="C2418" t="s">
        <v>95</v>
      </c>
      <c r="D2418" t="s">
        <v>73</v>
      </c>
      <c r="E2418" t="s">
        <v>56</v>
      </c>
      <c r="F2418" t="s">
        <v>24</v>
      </c>
      <c r="G2418" t="s">
        <v>42</v>
      </c>
      <c r="H2418" t="s">
        <v>43</v>
      </c>
      <c r="I2418" t="s">
        <v>27</v>
      </c>
      <c r="J2418">
        <v>17.2</v>
      </c>
      <c r="K2418">
        <v>24</v>
      </c>
      <c r="L2418" t="s">
        <v>28</v>
      </c>
      <c r="M2418">
        <v>1</v>
      </c>
      <c r="N2418">
        <v>4</v>
      </c>
      <c r="O2418">
        <v>450</v>
      </c>
      <c r="P2418">
        <v>7740</v>
      </c>
      <c r="Q2418" t="s">
        <v>83</v>
      </c>
      <c r="R2418">
        <v>9</v>
      </c>
      <c r="S2418" t="s">
        <v>37</v>
      </c>
      <c r="T2418" t="s">
        <v>86</v>
      </c>
      <c r="U2418" t="str">
        <f>TRIM(CLEAN(tbl_Operations[[#This Row],[Location]]))</f>
        <v>Chennai</v>
      </c>
      <c r="V2418" t="str">
        <f>TRIM(CLEAN(tbl_Operations[[#This Row],[Channel]]))</f>
        <v>Portal</v>
      </c>
      <c r="W2418" t="str">
        <f t="shared" si="185"/>
        <v>Vendor Query</v>
      </c>
      <c r="X2418" t="str">
        <f t="shared" si="186"/>
        <v>Sales</v>
      </c>
      <c r="Y2418" t="str">
        <f t="shared" si="187"/>
        <v>Within SLA</v>
      </c>
      <c r="Z2418" t="str">
        <f t="shared" si="188"/>
        <v>Normal</v>
      </c>
      <c r="AA2418" t="str" cm="1">
        <f t="array" ref="AA2418">_xlfn.IFS(
J2418&lt;=K2418*0.5,"Excellent",
J2418&lt;=K2418,"Good",
J2418&lt;=K2418*1.5,"At Risk",
TRUE,"Critical"
)</f>
        <v>Good</v>
      </c>
      <c r="AB2418" t="str">
        <f t="shared" si="189"/>
        <v>Reworked</v>
      </c>
    </row>
    <row r="2419" spans="1:28" x14ac:dyDescent="0.3">
      <c r="A2419" t="s">
        <v>2501</v>
      </c>
      <c r="B2419" s="1">
        <v>45713</v>
      </c>
      <c r="C2419" t="s">
        <v>21</v>
      </c>
      <c r="D2419" t="s">
        <v>55</v>
      </c>
      <c r="E2419" t="s">
        <v>92</v>
      </c>
      <c r="F2419" t="s">
        <v>24</v>
      </c>
      <c r="G2419" t="s">
        <v>62</v>
      </c>
      <c r="H2419" t="s">
        <v>50</v>
      </c>
      <c r="I2419" t="s">
        <v>101</v>
      </c>
      <c r="J2419">
        <v>17.100000000000001</v>
      </c>
      <c r="K2419">
        <v>24</v>
      </c>
      <c r="L2419" t="s">
        <v>28</v>
      </c>
      <c r="M2419">
        <v>0</v>
      </c>
      <c r="N2419">
        <v>5</v>
      </c>
      <c r="O2419">
        <v>400</v>
      </c>
      <c r="P2419">
        <v>6840</v>
      </c>
      <c r="Q2419" t="s">
        <v>57</v>
      </c>
      <c r="R2419">
        <v>2</v>
      </c>
      <c r="S2419" t="s">
        <v>58</v>
      </c>
      <c r="T2419" t="s">
        <v>38</v>
      </c>
      <c r="U2419" t="str">
        <f>TRIM(CLEAN(tbl_Operations[[#This Row],[Location]]))</f>
        <v>Hyderabad</v>
      </c>
      <c r="V2419" t="str">
        <f>TRIM(CLEAN(tbl_Operations[[#This Row],[Channel]]))</f>
        <v>Teams</v>
      </c>
      <c r="W2419" t="str">
        <f t="shared" si="185"/>
        <v>Report Request</v>
      </c>
      <c r="X2419" t="str">
        <f t="shared" si="186"/>
        <v>Customer Support</v>
      </c>
      <c r="Y2419" t="str">
        <f t="shared" si="187"/>
        <v>Within SLA</v>
      </c>
      <c r="Z2419" t="str">
        <f t="shared" si="188"/>
        <v>Normal</v>
      </c>
      <c r="AA2419" t="str" cm="1">
        <f t="array" ref="AA2419">_xlfn.IFS(
J2419&lt;=K2419*0.5,"Excellent",
J2419&lt;=K2419,"Good",
J2419&lt;=K2419*1.5,"At Risk",
TRUE,"Critical"
)</f>
        <v>Good</v>
      </c>
      <c r="AB2419" t="str">
        <f t="shared" si="189"/>
        <v>No Rework</v>
      </c>
    </row>
    <row r="2420" spans="1:28" x14ac:dyDescent="0.3">
      <c r="A2420" t="s">
        <v>2502</v>
      </c>
      <c r="B2420" s="1">
        <v>45893</v>
      </c>
      <c r="C2420" t="s">
        <v>77</v>
      </c>
      <c r="D2420" t="s">
        <v>41</v>
      </c>
      <c r="E2420" t="s">
        <v>74</v>
      </c>
      <c r="F2420" t="s">
        <v>24</v>
      </c>
      <c r="G2420" t="s">
        <v>25</v>
      </c>
      <c r="H2420" t="s">
        <v>66</v>
      </c>
      <c r="I2420" t="s">
        <v>101</v>
      </c>
      <c r="J2420">
        <v>8.6</v>
      </c>
      <c r="K2420">
        <v>24</v>
      </c>
      <c r="L2420" t="s">
        <v>28</v>
      </c>
      <c r="M2420">
        <v>0</v>
      </c>
      <c r="N2420">
        <v>4.5999999999999996</v>
      </c>
      <c r="O2420">
        <v>400</v>
      </c>
      <c r="P2420">
        <v>3440</v>
      </c>
      <c r="Q2420" t="s">
        <v>36</v>
      </c>
      <c r="R2420">
        <v>8</v>
      </c>
      <c r="S2420" t="s">
        <v>37</v>
      </c>
      <c r="T2420" t="s">
        <v>102</v>
      </c>
      <c r="U2420" t="str">
        <f>TRIM(CLEAN(tbl_Operations[[#This Row],[Location]]))</f>
        <v>Bengaluru</v>
      </c>
      <c r="V2420" t="str">
        <f>TRIM(CLEAN(tbl_Operations[[#This Row],[Channel]]))</f>
        <v>Email</v>
      </c>
      <c r="W2420" t="str">
        <f t="shared" si="185"/>
        <v>System Issue</v>
      </c>
      <c r="X2420" t="str">
        <f t="shared" si="186"/>
        <v>Finance</v>
      </c>
      <c r="Y2420" t="str">
        <f t="shared" si="187"/>
        <v>Within SLA</v>
      </c>
      <c r="Z2420" t="str">
        <f t="shared" si="188"/>
        <v>Normal</v>
      </c>
      <c r="AA2420" t="str" cm="1">
        <f t="array" ref="AA2420">_xlfn.IFS(
J2420&lt;=K2420*0.5,"Excellent",
J2420&lt;=K2420,"Good",
J2420&lt;=K2420*1.5,"At Risk",
TRUE,"Critical"
)</f>
        <v>Excellent</v>
      </c>
      <c r="AB2420" t="str">
        <f t="shared" si="189"/>
        <v>No Rework</v>
      </c>
    </row>
    <row r="2421" spans="1:28" x14ac:dyDescent="0.3">
      <c r="A2421" t="s">
        <v>2503</v>
      </c>
      <c r="B2421" s="1">
        <v>45781</v>
      </c>
      <c r="C2421" t="s">
        <v>40</v>
      </c>
      <c r="D2421" t="s">
        <v>73</v>
      </c>
      <c r="E2421" t="s">
        <v>35</v>
      </c>
      <c r="F2421" t="s">
        <v>24</v>
      </c>
      <c r="G2421" t="s">
        <v>25</v>
      </c>
      <c r="H2421" t="s">
        <v>26</v>
      </c>
      <c r="I2421" t="s">
        <v>27</v>
      </c>
      <c r="J2421">
        <v>5</v>
      </c>
      <c r="K2421">
        <v>24</v>
      </c>
      <c r="L2421" t="s">
        <v>28</v>
      </c>
      <c r="M2421">
        <v>0</v>
      </c>
      <c r="N2421">
        <v>5</v>
      </c>
      <c r="O2421">
        <v>320</v>
      </c>
      <c r="P2421">
        <v>1600</v>
      </c>
      <c r="Q2421" t="s">
        <v>44</v>
      </c>
      <c r="R2421">
        <v>5</v>
      </c>
      <c r="S2421" t="s">
        <v>30</v>
      </c>
      <c r="T2421" t="s">
        <v>102</v>
      </c>
      <c r="U2421" t="str">
        <f>TRIM(CLEAN(tbl_Operations[[#This Row],[Location]]))</f>
        <v>Chennai</v>
      </c>
      <c r="V2421" t="str">
        <f>TRIM(CLEAN(tbl_Operations[[#This Row],[Channel]]))</f>
        <v>Email</v>
      </c>
      <c r="W2421" t="str">
        <f t="shared" si="185"/>
        <v>Employee Query</v>
      </c>
      <c r="X2421" t="str">
        <f t="shared" si="186"/>
        <v>Procurement</v>
      </c>
      <c r="Y2421" t="str">
        <f t="shared" si="187"/>
        <v>Within SLA</v>
      </c>
      <c r="Z2421" t="str">
        <f t="shared" si="188"/>
        <v>Normal</v>
      </c>
      <c r="AA2421" t="str" cm="1">
        <f t="array" ref="AA2421">_xlfn.IFS(
J2421&lt;=K2421*0.5,"Excellent",
J2421&lt;=K2421,"Good",
J2421&lt;=K2421*1.5,"At Risk",
TRUE,"Critical"
)</f>
        <v>Excellent</v>
      </c>
      <c r="AB2421" t="str">
        <f t="shared" si="189"/>
        <v>No Rework</v>
      </c>
    </row>
    <row r="2422" spans="1:28" x14ac:dyDescent="0.3">
      <c r="A2422" t="s">
        <v>2504</v>
      </c>
      <c r="B2422" s="1">
        <v>45884</v>
      </c>
      <c r="C2422" t="s">
        <v>54</v>
      </c>
      <c r="D2422" t="s">
        <v>34</v>
      </c>
      <c r="E2422" t="s">
        <v>92</v>
      </c>
      <c r="F2422" t="s">
        <v>24</v>
      </c>
      <c r="G2422" t="s">
        <v>81</v>
      </c>
      <c r="H2422" t="s">
        <v>50</v>
      </c>
      <c r="I2422" t="s">
        <v>101</v>
      </c>
      <c r="J2422">
        <v>16.2</v>
      </c>
      <c r="K2422">
        <v>24</v>
      </c>
      <c r="L2422" t="s">
        <v>28</v>
      </c>
      <c r="M2422">
        <v>0</v>
      </c>
      <c r="N2422">
        <v>4.3</v>
      </c>
      <c r="O2422">
        <v>400</v>
      </c>
      <c r="P2422">
        <v>6480</v>
      </c>
      <c r="Q2422" t="s">
        <v>36</v>
      </c>
      <c r="R2422">
        <v>8</v>
      </c>
      <c r="S2422" t="s">
        <v>37</v>
      </c>
      <c r="T2422" t="s">
        <v>45</v>
      </c>
      <c r="U2422" t="str">
        <f>TRIM(CLEAN(tbl_Operations[[#This Row],[Location]]))</f>
        <v>Mumbai</v>
      </c>
      <c r="V2422" t="str">
        <f>TRIM(CLEAN(tbl_Operations[[#This Row],[Channel]]))</f>
        <v>Phone</v>
      </c>
      <c r="W2422" t="str">
        <f t="shared" si="185"/>
        <v>Report Request</v>
      </c>
      <c r="X2422" t="str">
        <f t="shared" si="186"/>
        <v>Hr</v>
      </c>
      <c r="Y2422" t="str">
        <f t="shared" si="187"/>
        <v>Within SLA</v>
      </c>
      <c r="Z2422" t="str">
        <f t="shared" si="188"/>
        <v>Normal</v>
      </c>
      <c r="AA2422" t="str" cm="1">
        <f t="array" ref="AA2422">_xlfn.IFS(
J2422&lt;=K2422*0.5,"Excellent",
J2422&lt;=K2422,"Good",
J2422&lt;=K2422*1.5,"At Risk",
TRUE,"Critical"
)</f>
        <v>Good</v>
      </c>
      <c r="AB2422" t="str">
        <f t="shared" si="189"/>
        <v>No Rework</v>
      </c>
    </row>
    <row r="2423" spans="1:28" x14ac:dyDescent="0.3">
      <c r="A2423" t="s">
        <v>2505</v>
      </c>
      <c r="B2423" s="1">
        <v>45875</v>
      </c>
      <c r="C2423" t="s">
        <v>33</v>
      </c>
      <c r="D2423" t="s">
        <v>22</v>
      </c>
      <c r="E2423" t="s">
        <v>74</v>
      </c>
      <c r="F2423" t="s">
        <v>24</v>
      </c>
      <c r="G2423" t="s">
        <v>42</v>
      </c>
      <c r="H2423" t="s">
        <v>43</v>
      </c>
      <c r="I2423" t="s">
        <v>101</v>
      </c>
      <c r="J2423">
        <v>14.7</v>
      </c>
      <c r="K2423">
        <v>24</v>
      </c>
      <c r="L2423" t="s">
        <v>28</v>
      </c>
      <c r="M2423">
        <v>0</v>
      </c>
      <c r="N2423">
        <v>4.5999999999999996</v>
      </c>
      <c r="O2423">
        <v>320</v>
      </c>
      <c r="P2423">
        <v>4704</v>
      </c>
      <c r="Q2423" t="s">
        <v>36</v>
      </c>
      <c r="R2423">
        <v>8</v>
      </c>
      <c r="S2423" t="s">
        <v>37</v>
      </c>
      <c r="T2423" t="s">
        <v>86</v>
      </c>
      <c r="U2423" t="str">
        <f>TRIM(CLEAN(tbl_Operations[[#This Row],[Location]]))</f>
        <v>Noida</v>
      </c>
      <c r="V2423" t="str">
        <f>TRIM(CLEAN(tbl_Operations[[#This Row],[Channel]]))</f>
        <v>Portal</v>
      </c>
      <c r="W2423" t="str">
        <f t="shared" si="185"/>
        <v>System Issue</v>
      </c>
      <c r="X2423" t="str">
        <f t="shared" si="186"/>
        <v>It</v>
      </c>
      <c r="Y2423" t="str">
        <f t="shared" si="187"/>
        <v>Within SLA</v>
      </c>
      <c r="Z2423" t="str">
        <f t="shared" si="188"/>
        <v>Normal</v>
      </c>
      <c r="AA2423" t="str" cm="1">
        <f t="array" ref="AA2423">_xlfn.IFS(
J2423&lt;=K2423*0.5,"Excellent",
J2423&lt;=K2423,"Good",
J2423&lt;=K2423*1.5,"At Risk",
TRUE,"Critical"
)</f>
        <v>Good</v>
      </c>
      <c r="AB2423" t="str">
        <f t="shared" si="189"/>
        <v>No Rework</v>
      </c>
    </row>
    <row r="2424" spans="1:28" x14ac:dyDescent="0.3">
      <c r="A2424" t="s">
        <v>2506</v>
      </c>
      <c r="B2424" s="1">
        <v>45749</v>
      </c>
      <c r="C2424" t="s">
        <v>40</v>
      </c>
      <c r="D2424" t="s">
        <v>22</v>
      </c>
      <c r="E2424" t="s">
        <v>74</v>
      </c>
      <c r="F2424" t="s">
        <v>49</v>
      </c>
      <c r="G2424" t="s">
        <v>25</v>
      </c>
      <c r="H2424" t="s">
        <v>66</v>
      </c>
      <c r="I2424" t="s">
        <v>27</v>
      </c>
      <c r="J2424">
        <v>16.100000000000001</v>
      </c>
      <c r="K2424">
        <v>48</v>
      </c>
      <c r="L2424" t="s">
        <v>28</v>
      </c>
      <c r="M2424">
        <v>0</v>
      </c>
      <c r="N2424">
        <v>5</v>
      </c>
      <c r="O2424">
        <v>450</v>
      </c>
      <c r="P2424">
        <v>7245</v>
      </c>
      <c r="Q2424" t="s">
        <v>89</v>
      </c>
      <c r="R2424">
        <v>4</v>
      </c>
      <c r="S2424" t="s">
        <v>30</v>
      </c>
      <c r="T2424" t="s">
        <v>86</v>
      </c>
      <c r="U2424" t="str">
        <f>TRIM(CLEAN(tbl_Operations[[#This Row],[Location]]))</f>
        <v>Noida</v>
      </c>
      <c r="V2424" t="str">
        <f>TRIM(CLEAN(tbl_Operations[[#This Row],[Channel]]))</f>
        <v>Email</v>
      </c>
      <c r="W2424" t="str">
        <f t="shared" si="185"/>
        <v>System Issue</v>
      </c>
      <c r="X2424" t="str">
        <f t="shared" si="186"/>
        <v>Procurement</v>
      </c>
      <c r="Y2424" t="str">
        <f t="shared" si="187"/>
        <v>Within SLA</v>
      </c>
      <c r="Z2424" t="str">
        <f t="shared" si="188"/>
        <v>Normal</v>
      </c>
      <c r="AA2424" t="str" cm="1">
        <f t="array" ref="AA2424">_xlfn.IFS(
J2424&lt;=K2424*0.5,"Excellent",
J2424&lt;=K2424,"Good",
J2424&lt;=K2424*1.5,"At Risk",
TRUE,"Critical"
)</f>
        <v>Excellent</v>
      </c>
      <c r="AB2424" t="str">
        <f t="shared" si="189"/>
        <v>No Rework</v>
      </c>
    </row>
    <row r="2425" spans="1:28" x14ac:dyDescent="0.3">
      <c r="A2425" t="s">
        <v>2507</v>
      </c>
      <c r="B2425" s="1">
        <v>45800</v>
      </c>
      <c r="C2425" t="s">
        <v>54</v>
      </c>
      <c r="D2425" t="s">
        <v>22</v>
      </c>
      <c r="E2425" t="s">
        <v>48</v>
      </c>
      <c r="F2425" t="s">
        <v>49</v>
      </c>
      <c r="G2425" t="s">
        <v>62</v>
      </c>
      <c r="H2425" t="s">
        <v>66</v>
      </c>
      <c r="I2425" t="s">
        <v>27</v>
      </c>
      <c r="J2425">
        <v>6.5</v>
      </c>
      <c r="K2425">
        <v>48</v>
      </c>
      <c r="L2425" t="s">
        <v>28</v>
      </c>
      <c r="M2425">
        <v>2</v>
      </c>
      <c r="N2425">
        <v>4.5</v>
      </c>
      <c r="O2425">
        <v>280</v>
      </c>
      <c r="P2425">
        <v>1820</v>
      </c>
      <c r="Q2425" t="s">
        <v>44</v>
      </c>
      <c r="R2425">
        <v>5</v>
      </c>
      <c r="S2425" t="s">
        <v>30</v>
      </c>
      <c r="T2425" t="s">
        <v>45</v>
      </c>
      <c r="U2425" t="str">
        <f>TRIM(CLEAN(tbl_Operations[[#This Row],[Location]]))</f>
        <v>Noida</v>
      </c>
      <c r="V2425" t="str">
        <f>TRIM(CLEAN(tbl_Operations[[#This Row],[Channel]]))</f>
        <v>Teams</v>
      </c>
      <c r="W2425" t="str">
        <f t="shared" si="185"/>
        <v>Compliance Request</v>
      </c>
      <c r="X2425" t="str">
        <f t="shared" si="186"/>
        <v>Hr</v>
      </c>
      <c r="Y2425" t="str">
        <f t="shared" si="187"/>
        <v>Within SLA</v>
      </c>
      <c r="Z2425" t="str">
        <f t="shared" si="188"/>
        <v>Normal</v>
      </c>
      <c r="AA2425" t="str" cm="1">
        <f t="array" ref="AA2425">_xlfn.IFS(
J2425&lt;=K2425*0.5,"Excellent",
J2425&lt;=K2425,"Good",
J2425&lt;=K2425*1.5,"At Risk",
TRUE,"Critical"
)</f>
        <v>Excellent</v>
      </c>
      <c r="AB2425" t="str">
        <f t="shared" si="189"/>
        <v>Reworked</v>
      </c>
    </row>
    <row r="2426" spans="1:28" x14ac:dyDescent="0.3">
      <c r="A2426" t="s">
        <v>2508</v>
      </c>
      <c r="B2426" s="1">
        <v>45862</v>
      </c>
      <c r="C2426" t="s">
        <v>33</v>
      </c>
      <c r="D2426" t="s">
        <v>55</v>
      </c>
      <c r="E2426" t="s">
        <v>78</v>
      </c>
      <c r="F2426" t="s">
        <v>61</v>
      </c>
      <c r="G2426" t="s">
        <v>62</v>
      </c>
      <c r="H2426" t="s">
        <v>26</v>
      </c>
      <c r="I2426" t="s">
        <v>27</v>
      </c>
      <c r="J2426">
        <v>27.9</v>
      </c>
      <c r="K2426">
        <v>12</v>
      </c>
      <c r="L2426" t="s">
        <v>63</v>
      </c>
      <c r="M2426">
        <v>0</v>
      </c>
      <c r="N2426">
        <v>4.5</v>
      </c>
      <c r="O2426">
        <v>400</v>
      </c>
      <c r="P2426">
        <v>11160</v>
      </c>
      <c r="Q2426" t="s">
        <v>114</v>
      </c>
      <c r="R2426">
        <v>7</v>
      </c>
      <c r="S2426" t="s">
        <v>37</v>
      </c>
      <c r="T2426" t="s">
        <v>84</v>
      </c>
      <c r="U2426" t="str">
        <f>TRIM(CLEAN(tbl_Operations[[#This Row],[Location]]))</f>
        <v>Hyderabad</v>
      </c>
      <c r="V2426" t="str">
        <f>TRIM(CLEAN(tbl_Operations[[#This Row],[Channel]]))</f>
        <v>Teams</v>
      </c>
      <c r="W2426" t="str">
        <f t="shared" si="185"/>
        <v>Access Request</v>
      </c>
      <c r="X2426" t="str">
        <f t="shared" si="186"/>
        <v>It</v>
      </c>
      <c r="Y2426" t="str">
        <f t="shared" si="187"/>
        <v>SLA Breach</v>
      </c>
      <c r="Z2426" t="str">
        <f t="shared" si="188"/>
        <v>Normal</v>
      </c>
      <c r="AA2426" t="str" cm="1">
        <f t="array" ref="AA2426">_xlfn.IFS(
J2426&lt;=K2426*0.5,"Excellent",
J2426&lt;=K2426,"Good",
J2426&lt;=K2426*1.5,"At Risk",
TRUE,"Critical"
)</f>
        <v>Critical</v>
      </c>
      <c r="AB2426" t="str">
        <f t="shared" si="189"/>
        <v>No Rework</v>
      </c>
    </row>
    <row r="2427" spans="1:28" x14ac:dyDescent="0.3">
      <c r="A2427" t="s">
        <v>2509</v>
      </c>
      <c r="B2427" s="1">
        <v>45747</v>
      </c>
      <c r="C2427" t="s">
        <v>95</v>
      </c>
      <c r="D2427" t="s">
        <v>55</v>
      </c>
      <c r="E2427" t="s">
        <v>23</v>
      </c>
      <c r="F2427" t="s">
        <v>24</v>
      </c>
      <c r="G2427" t="s">
        <v>62</v>
      </c>
      <c r="H2427" t="s">
        <v>50</v>
      </c>
      <c r="I2427" t="s">
        <v>27</v>
      </c>
      <c r="J2427">
        <v>18.899999999999999</v>
      </c>
      <c r="K2427">
        <v>24</v>
      </c>
      <c r="L2427" t="s">
        <v>28</v>
      </c>
      <c r="M2427">
        <v>1</v>
      </c>
      <c r="N2427">
        <v>4.2</v>
      </c>
      <c r="O2427">
        <v>350</v>
      </c>
      <c r="P2427">
        <v>6615</v>
      </c>
      <c r="Q2427" t="s">
        <v>79</v>
      </c>
      <c r="R2427">
        <v>3</v>
      </c>
      <c r="S2427" t="s">
        <v>58</v>
      </c>
      <c r="T2427" t="s">
        <v>31</v>
      </c>
      <c r="U2427" t="str">
        <f>TRIM(CLEAN(tbl_Operations[[#This Row],[Location]]))</f>
        <v>Hyderabad</v>
      </c>
      <c r="V2427" t="str">
        <f>TRIM(CLEAN(tbl_Operations[[#This Row],[Channel]]))</f>
        <v>Teams</v>
      </c>
      <c r="W2427" t="str">
        <f t="shared" si="185"/>
        <v>Invoice Query</v>
      </c>
      <c r="X2427" t="str">
        <f t="shared" si="186"/>
        <v>Sales</v>
      </c>
      <c r="Y2427" t="str">
        <f t="shared" si="187"/>
        <v>Within SLA</v>
      </c>
      <c r="Z2427" t="str">
        <f t="shared" si="188"/>
        <v>Normal</v>
      </c>
      <c r="AA2427" t="str" cm="1">
        <f t="array" ref="AA2427">_xlfn.IFS(
J2427&lt;=K2427*0.5,"Excellent",
J2427&lt;=K2427,"Good",
J2427&lt;=K2427*1.5,"At Risk",
TRUE,"Critical"
)</f>
        <v>Good</v>
      </c>
      <c r="AB2427" t="str">
        <f t="shared" si="189"/>
        <v>Reworked</v>
      </c>
    </row>
    <row r="2428" spans="1:28" x14ac:dyDescent="0.3">
      <c r="A2428" t="s">
        <v>2510</v>
      </c>
      <c r="B2428" s="1">
        <v>46014</v>
      </c>
      <c r="C2428" t="s">
        <v>54</v>
      </c>
      <c r="D2428" t="s">
        <v>34</v>
      </c>
      <c r="E2428" t="s">
        <v>74</v>
      </c>
      <c r="F2428" t="s">
        <v>49</v>
      </c>
      <c r="G2428" t="s">
        <v>25</v>
      </c>
      <c r="H2428" t="s">
        <v>50</v>
      </c>
      <c r="I2428" t="s">
        <v>27</v>
      </c>
      <c r="J2428">
        <v>19.100000000000001</v>
      </c>
      <c r="K2428">
        <v>48</v>
      </c>
      <c r="L2428" t="s">
        <v>28</v>
      </c>
      <c r="M2428">
        <v>0</v>
      </c>
      <c r="N2428">
        <v>4.0999999999999996</v>
      </c>
      <c r="O2428">
        <v>350</v>
      </c>
      <c r="P2428">
        <v>6685</v>
      </c>
      <c r="Q2428" t="s">
        <v>71</v>
      </c>
      <c r="R2428">
        <v>12</v>
      </c>
      <c r="S2428" t="s">
        <v>52</v>
      </c>
      <c r="T2428" t="s">
        <v>38</v>
      </c>
      <c r="U2428" t="str">
        <f>TRIM(CLEAN(tbl_Operations[[#This Row],[Location]]))</f>
        <v>Mumbai</v>
      </c>
      <c r="V2428" t="str">
        <f>TRIM(CLEAN(tbl_Operations[[#This Row],[Channel]]))</f>
        <v>Email</v>
      </c>
      <c r="W2428" t="str">
        <f t="shared" si="185"/>
        <v>System Issue</v>
      </c>
      <c r="X2428" t="str">
        <f t="shared" si="186"/>
        <v>Hr</v>
      </c>
      <c r="Y2428" t="str">
        <f t="shared" si="187"/>
        <v>Within SLA</v>
      </c>
      <c r="Z2428" t="str">
        <f t="shared" si="188"/>
        <v>Normal</v>
      </c>
      <c r="AA2428" t="str" cm="1">
        <f t="array" ref="AA2428">_xlfn.IFS(
J2428&lt;=K2428*0.5,"Excellent",
J2428&lt;=K2428,"Good",
J2428&lt;=K2428*1.5,"At Risk",
TRUE,"Critical"
)</f>
        <v>Excellent</v>
      </c>
      <c r="AB2428" t="str">
        <f t="shared" si="189"/>
        <v>No Rework</v>
      </c>
    </row>
    <row r="2429" spans="1:28" x14ac:dyDescent="0.3">
      <c r="A2429" t="s">
        <v>2511</v>
      </c>
      <c r="B2429" s="1">
        <v>45680</v>
      </c>
      <c r="C2429" t="s">
        <v>40</v>
      </c>
      <c r="D2429" t="s">
        <v>41</v>
      </c>
      <c r="E2429" t="s">
        <v>78</v>
      </c>
      <c r="F2429" t="s">
        <v>24</v>
      </c>
      <c r="G2429" t="s">
        <v>25</v>
      </c>
      <c r="H2429" t="s">
        <v>43</v>
      </c>
      <c r="I2429" t="s">
        <v>27</v>
      </c>
      <c r="J2429">
        <v>7.5</v>
      </c>
      <c r="K2429">
        <v>24</v>
      </c>
      <c r="L2429" t="s">
        <v>28</v>
      </c>
      <c r="M2429">
        <v>0</v>
      </c>
      <c r="N2429">
        <v>5</v>
      </c>
      <c r="O2429">
        <v>350</v>
      </c>
      <c r="P2429">
        <v>2625</v>
      </c>
      <c r="Q2429" t="s">
        <v>64</v>
      </c>
      <c r="R2429">
        <v>1</v>
      </c>
      <c r="S2429" t="s">
        <v>58</v>
      </c>
      <c r="T2429" t="s">
        <v>84</v>
      </c>
      <c r="U2429" t="str">
        <f>TRIM(CLEAN(tbl_Operations[[#This Row],[Location]]))</f>
        <v>Bengaluru</v>
      </c>
      <c r="V2429" t="str">
        <f>TRIM(CLEAN(tbl_Operations[[#This Row],[Channel]]))</f>
        <v>Email</v>
      </c>
      <c r="W2429" t="str">
        <f t="shared" si="185"/>
        <v>Access Request</v>
      </c>
      <c r="X2429" t="str">
        <f t="shared" si="186"/>
        <v>Procurement</v>
      </c>
      <c r="Y2429" t="str">
        <f t="shared" si="187"/>
        <v>Within SLA</v>
      </c>
      <c r="Z2429" t="str">
        <f t="shared" si="188"/>
        <v>Normal</v>
      </c>
      <c r="AA2429" t="str" cm="1">
        <f t="array" ref="AA2429">_xlfn.IFS(
J2429&lt;=K2429*0.5,"Excellent",
J2429&lt;=K2429,"Good",
J2429&lt;=K2429*1.5,"At Risk",
TRUE,"Critical"
)</f>
        <v>Excellent</v>
      </c>
      <c r="AB2429" t="str">
        <f t="shared" si="189"/>
        <v>No Rework</v>
      </c>
    </row>
    <row r="2430" spans="1:28" x14ac:dyDescent="0.3">
      <c r="A2430" t="s">
        <v>2512</v>
      </c>
      <c r="B2430" s="1">
        <v>45965</v>
      </c>
      <c r="C2430" t="s">
        <v>21</v>
      </c>
      <c r="D2430" t="s">
        <v>73</v>
      </c>
      <c r="E2430" t="s">
        <v>35</v>
      </c>
      <c r="F2430" t="s">
        <v>49</v>
      </c>
      <c r="G2430" t="s">
        <v>25</v>
      </c>
      <c r="H2430" t="s">
        <v>66</v>
      </c>
      <c r="I2430" t="s">
        <v>88</v>
      </c>
      <c r="J2430">
        <v>8.5</v>
      </c>
      <c r="K2430">
        <v>48</v>
      </c>
      <c r="L2430" t="s">
        <v>28</v>
      </c>
      <c r="M2430">
        <v>1</v>
      </c>
      <c r="N2430">
        <v>3.7</v>
      </c>
      <c r="O2430">
        <v>450</v>
      </c>
      <c r="P2430">
        <v>3825</v>
      </c>
      <c r="Q2430" t="s">
        <v>67</v>
      </c>
      <c r="R2430">
        <v>11</v>
      </c>
      <c r="S2430" t="s">
        <v>52</v>
      </c>
      <c r="T2430" t="s">
        <v>38</v>
      </c>
      <c r="U2430" t="str">
        <f>TRIM(CLEAN(tbl_Operations[[#This Row],[Location]]))</f>
        <v>Chennai</v>
      </c>
      <c r="V2430" t="str">
        <f>TRIM(CLEAN(tbl_Operations[[#This Row],[Channel]]))</f>
        <v>Email</v>
      </c>
      <c r="W2430" t="str">
        <f t="shared" si="185"/>
        <v>Employee Query</v>
      </c>
      <c r="X2430" t="str">
        <f t="shared" si="186"/>
        <v>Customer Support</v>
      </c>
      <c r="Y2430" t="str">
        <f t="shared" si="187"/>
        <v>Within SLA</v>
      </c>
      <c r="Z2430" t="str">
        <f t="shared" si="188"/>
        <v>Normal</v>
      </c>
      <c r="AA2430" t="str" cm="1">
        <f t="array" ref="AA2430">_xlfn.IFS(
J2430&lt;=K2430*0.5,"Excellent",
J2430&lt;=K2430,"Good",
J2430&lt;=K2430*1.5,"At Risk",
TRUE,"Critical"
)</f>
        <v>Excellent</v>
      </c>
      <c r="AB2430" t="str">
        <f t="shared" si="189"/>
        <v>Reworked</v>
      </c>
    </row>
    <row r="2431" spans="1:28" x14ac:dyDescent="0.3">
      <c r="A2431" t="s">
        <v>2513</v>
      </c>
      <c r="B2431" s="1">
        <v>45789</v>
      </c>
      <c r="C2431" t="s">
        <v>21</v>
      </c>
      <c r="D2431" t="s">
        <v>34</v>
      </c>
      <c r="E2431" t="s">
        <v>35</v>
      </c>
      <c r="F2431" t="s">
        <v>49</v>
      </c>
      <c r="G2431" t="s">
        <v>25</v>
      </c>
      <c r="H2431" t="s">
        <v>75</v>
      </c>
      <c r="I2431" t="s">
        <v>27</v>
      </c>
      <c r="J2431">
        <v>2.9</v>
      </c>
      <c r="K2431">
        <v>48</v>
      </c>
      <c r="L2431" t="s">
        <v>28</v>
      </c>
      <c r="M2431">
        <v>0</v>
      </c>
      <c r="N2431">
        <v>5</v>
      </c>
      <c r="O2431">
        <v>350</v>
      </c>
      <c r="P2431">
        <v>1015</v>
      </c>
      <c r="Q2431" t="s">
        <v>44</v>
      </c>
      <c r="R2431">
        <v>5</v>
      </c>
      <c r="S2431" t="s">
        <v>30</v>
      </c>
      <c r="T2431" t="s">
        <v>31</v>
      </c>
      <c r="U2431" t="str">
        <f>TRIM(CLEAN(tbl_Operations[[#This Row],[Location]]))</f>
        <v>Mumbai</v>
      </c>
      <c r="V2431" t="str">
        <f>TRIM(CLEAN(tbl_Operations[[#This Row],[Channel]]))</f>
        <v>Email</v>
      </c>
      <c r="W2431" t="str">
        <f t="shared" si="185"/>
        <v>Employee Query</v>
      </c>
      <c r="X2431" t="str">
        <f t="shared" si="186"/>
        <v>Customer Support</v>
      </c>
      <c r="Y2431" t="str">
        <f t="shared" si="187"/>
        <v>Within SLA</v>
      </c>
      <c r="Z2431" t="str">
        <f t="shared" si="188"/>
        <v>Normal</v>
      </c>
      <c r="AA2431" t="str" cm="1">
        <f t="array" ref="AA2431">_xlfn.IFS(
J2431&lt;=K2431*0.5,"Excellent",
J2431&lt;=K2431,"Good",
J2431&lt;=K2431*1.5,"At Risk",
TRUE,"Critical"
)</f>
        <v>Excellent</v>
      </c>
      <c r="AB2431" t="str">
        <f t="shared" si="189"/>
        <v>No Rework</v>
      </c>
    </row>
    <row r="2432" spans="1:28" x14ac:dyDescent="0.3">
      <c r="A2432" t="s">
        <v>2514</v>
      </c>
      <c r="B2432" s="1">
        <v>45738</v>
      </c>
      <c r="C2432" t="s">
        <v>95</v>
      </c>
      <c r="D2432" t="s">
        <v>60</v>
      </c>
      <c r="E2432" t="s">
        <v>92</v>
      </c>
      <c r="F2432" t="s">
        <v>146</v>
      </c>
      <c r="G2432" t="s">
        <v>42</v>
      </c>
      <c r="H2432" t="s">
        <v>66</v>
      </c>
      <c r="I2432" t="s">
        <v>27</v>
      </c>
      <c r="J2432">
        <v>1.2</v>
      </c>
      <c r="K2432">
        <v>4</v>
      </c>
      <c r="L2432" t="s">
        <v>28</v>
      </c>
      <c r="M2432">
        <v>0</v>
      </c>
      <c r="N2432">
        <v>4.5</v>
      </c>
      <c r="O2432">
        <v>320</v>
      </c>
      <c r="P2432">
        <v>384</v>
      </c>
      <c r="Q2432" t="s">
        <v>79</v>
      </c>
      <c r="R2432">
        <v>3</v>
      </c>
      <c r="S2432" t="s">
        <v>58</v>
      </c>
      <c r="T2432" t="s">
        <v>68</v>
      </c>
      <c r="U2432" t="str">
        <f>TRIM(CLEAN(tbl_Operations[[#This Row],[Location]]))</f>
        <v>Pune</v>
      </c>
      <c r="V2432" t="str">
        <f>TRIM(CLEAN(tbl_Operations[[#This Row],[Channel]]))</f>
        <v>Portal</v>
      </c>
      <c r="W2432" t="str">
        <f t="shared" si="185"/>
        <v>Report Request</v>
      </c>
      <c r="X2432" t="str">
        <f t="shared" si="186"/>
        <v>Sales</v>
      </c>
      <c r="Y2432" t="str">
        <f t="shared" si="187"/>
        <v>Within SLA</v>
      </c>
      <c r="Z2432" t="str">
        <f t="shared" si="188"/>
        <v>Normal</v>
      </c>
      <c r="AA2432" t="str" cm="1">
        <f t="array" ref="AA2432">_xlfn.IFS(
J2432&lt;=K2432*0.5,"Excellent",
J2432&lt;=K2432,"Good",
J2432&lt;=K2432*1.5,"At Risk",
TRUE,"Critical"
)</f>
        <v>Excellent</v>
      </c>
      <c r="AB2432" t="str">
        <f t="shared" si="189"/>
        <v>No Rework</v>
      </c>
    </row>
    <row r="2433" spans="1:28" x14ac:dyDescent="0.3">
      <c r="A2433" t="s">
        <v>2515</v>
      </c>
      <c r="B2433" s="1">
        <v>45705</v>
      </c>
      <c r="C2433" t="s">
        <v>54</v>
      </c>
      <c r="D2433" t="s">
        <v>22</v>
      </c>
      <c r="E2433" t="s">
        <v>48</v>
      </c>
      <c r="F2433" t="s">
        <v>49</v>
      </c>
      <c r="G2433" t="s">
        <v>25</v>
      </c>
      <c r="H2433" t="s">
        <v>43</v>
      </c>
      <c r="I2433" t="s">
        <v>27</v>
      </c>
      <c r="J2433">
        <v>17</v>
      </c>
      <c r="K2433">
        <v>48</v>
      </c>
      <c r="L2433" t="s">
        <v>28</v>
      </c>
      <c r="M2433">
        <v>1</v>
      </c>
      <c r="N2433">
        <v>4.2</v>
      </c>
      <c r="O2433">
        <v>400</v>
      </c>
      <c r="P2433">
        <v>6800</v>
      </c>
      <c r="Q2433" t="s">
        <v>57</v>
      </c>
      <c r="R2433">
        <v>2</v>
      </c>
      <c r="S2433" t="s">
        <v>58</v>
      </c>
      <c r="T2433" t="s">
        <v>31</v>
      </c>
      <c r="U2433" t="str">
        <f>TRIM(CLEAN(tbl_Operations[[#This Row],[Location]]))</f>
        <v>Noida</v>
      </c>
      <c r="V2433" t="str">
        <f>TRIM(CLEAN(tbl_Operations[[#This Row],[Channel]]))</f>
        <v>Email</v>
      </c>
      <c r="W2433" t="str">
        <f t="shared" si="185"/>
        <v>Compliance Request</v>
      </c>
      <c r="X2433" t="str">
        <f t="shared" si="186"/>
        <v>Hr</v>
      </c>
      <c r="Y2433" t="str">
        <f t="shared" si="187"/>
        <v>Within SLA</v>
      </c>
      <c r="Z2433" t="str">
        <f t="shared" si="188"/>
        <v>Normal</v>
      </c>
      <c r="AA2433" t="str" cm="1">
        <f t="array" ref="AA2433">_xlfn.IFS(
J2433&lt;=K2433*0.5,"Excellent",
J2433&lt;=K2433,"Good",
J2433&lt;=K2433*1.5,"At Risk",
TRUE,"Critical"
)</f>
        <v>Excellent</v>
      </c>
      <c r="AB2433" t="str">
        <f t="shared" si="189"/>
        <v>Reworked</v>
      </c>
    </row>
    <row r="2434" spans="1:28" x14ac:dyDescent="0.3">
      <c r="A2434" t="s">
        <v>2516</v>
      </c>
      <c r="B2434" s="1">
        <v>45807</v>
      </c>
      <c r="C2434" t="s">
        <v>77</v>
      </c>
      <c r="D2434" t="s">
        <v>47</v>
      </c>
      <c r="E2434" t="s">
        <v>70</v>
      </c>
      <c r="F2434" t="s">
        <v>24</v>
      </c>
      <c r="G2434" t="s">
        <v>42</v>
      </c>
      <c r="H2434" t="s">
        <v>50</v>
      </c>
      <c r="I2434" t="s">
        <v>27</v>
      </c>
      <c r="J2434">
        <v>18</v>
      </c>
      <c r="K2434">
        <v>24</v>
      </c>
      <c r="L2434" t="s">
        <v>28</v>
      </c>
      <c r="M2434">
        <v>0</v>
      </c>
      <c r="N2434">
        <v>4.8</v>
      </c>
      <c r="O2434">
        <v>350</v>
      </c>
      <c r="P2434">
        <v>6300</v>
      </c>
      <c r="Q2434" t="s">
        <v>44</v>
      </c>
      <c r="R2434">
        <v>5</v>
      </c>
      <c r="S2434" t="s">
        <v>30</v>
      </c>
      <c r="T2434" t="s">
        <v>45</v>
      </c>
      <c r="U2434" t="str">
        <f>TRIM(CLEAN(tbl_Operations[[#This Row],[Location]]))</f>
        <v>Gurugram</v>
      </c>
      <c r="V2434" t="str">
        <f>TRIM(CLEAN(tbl_Operations[[#This Row],[Channel]]))</f>
        <v>Portal</v>
      </c>
      <c r="W2434" t="str">
        <f t="shared" ref="W2434:W2497" si="190">TRIM(CLEAN(E2434))</f>
        <v>Data Correction</v>
      </c>
      <c r="X2434" t="str">
        <f t="shared" ref="X2434:X2497" si="191">PROPER(TRIM(CLEAN(C2434)))</f>
        <v>Finance</v>
      </c>
      <c r="Y2434" t="str">
        <f t="shared" ref="Y2434:Y2497" si="192">IF(J2434&lt;=K2434,"Within SLA","SLA Breach")</f>
        <v>Within SLA</v>
      </c>
      <c r="Z2434" t="str">
        <f t="shared" ref="Z2434:Z2497" si="193">IF(AND(F2434="Critical",Y2433="SLA Breach"),"Critical Risk","Normal")</f>
        <v>Normal</v>
      </c>
      <c r="AA2434" t="str" cm="1">
        <f t="array" ref="AA2434">_xlfn.IFS(
J2434&lt;=K2434*0.5,"Excellent",
J2434&lt;=K2434,"Good",
J2434&lt;=K2434*1.5,"At Risk",
TRUE,"Critical"
)</f>
        <v>Good</v>
      </c>
      <c r="AB2434" t="str">
        <f t="shared" ref="AB2434:AB2497" si="194">IF(M2434&gt;0,"Reworked","No Rework")</f>
        <v>No Rework</v>
      </c>
    </row>
    <row r="2435" spans="1:28" x14ac:dyDescent="0.3">
      <c r="A2435" t="s">
        <v>2517</v>
      </c>
      <c r="B2435" s="1">
        <v>45697</v>
      </c>
      <c r="C2435" t="s">
        <v>95</v>
      </c>
      <c r="D2435" t="s">
        <v>73</v>
      </c>
      <c r="E2435" t="s">
        <v>74</v>
      </c>
      <c r="F2435" t="s">
        <v>24</v>
      </c>
      <c r="G2435" t="s">
        <v>25</v>
      </c>
      <c r="H2435" t="s">
        <v>43</v>
      </c>
      <c r="I2435" t="s">
        <v>27</v>
      </c>
      <c r="J2435">
        <v>2.2000000000000002</v>
      </c>
      <c r="K2435">
        <v>24</v>
      </c>
      <c r="L2435" t="s">
        <v>28</v>
      </c>
      <c r="M2435">
        <v>0</v>
      </c>
      <c r="N2435">
        <v>4.9000000000000004</v>
      </c>
      <c r="O2435">
        <v>450</v>
      </c>
      <c r="P2435">
        <v>990</v>
      </c>
      <c r="Q2435" t="s">
        <v>57</v>
      </c>
      <c r="R2435">
        <v>2</v>
      </c>
      <c r="S2435" t="s">
        <v>58</v>
      </c>
      <c r="T2435" t="s">
        <v>102</v>
      </c>
      <c r="U2435" t="str">
        <f>TRIM(CLEAN(tbl_Operations[[#This Row],[Location]]))</f>
        <v>Chennai</v>
      </c>
      <c r="V2435" t="str">
        <f>TRIM(CLEAN(tbl_Operations[[#This Row],[Channel]]))</f>
        <v>Email</v>
      </c>
      <c r="W2435" t="str">
        <f t="shared" si="190"/>
        <v>System Issue</v>
      </c>
      <c r="X2435" t="str">
        <f t="shared" si="191"/>
        <v>Sales</v>
      </c>
      <c r="Y2435" t="str">
        <f t="shared" si="192"/>
        <v>Within SLA</v>
      </c>
      <c r="Z2435" t="str">
        <f t="shared" si="193"/>
        <v>Normal</v>
      </c>
      <c r="AA2435" t="str" cm="1">
        <f t="array" ref="AA2435">_xlfn.IFS(
J2435&lt;=K2435*0.5,"Excellent",
J2435&lt;=K2435,"Good",
J2435&lt;=K2435*1.5,"At Risk",
TRUE,"Critical"
)</f>
        <v>Excellent</v>
      </c>
      <c r="AB2435" t="str">
        <f t="shared" si="194"/>
        <v>No Rework</v>
      </c>
    </row>
    <row r="2436" spans="1:28" x14ac:dyDescent="0.3">
      <c r="A2436" t="s">
        <v>2518</v>
      </c>
      <c r="B2436" s="1">
        <v>45721</v>
      </c>
      <c r="C2436" t="s">
        <v>33</v>
      </c>
      <c r="D2436" t="s">
        <v>60</v>
      </c>
      <c r="E2436" t="s">
        <v>48</v>
      </c>
      <c r="F2436" t="s">
        <v>61</v>
      </c>
      <c r="G2436" t="s">
        <v>25</v>
      </c>
      <c r="H2436" t="s">
        <v>26</v>
      </c>
      <c r="I2436" t="s">
        <v>27</v>
      </c>
      <c r="J2436">
        <v>27.5</v>
      </c>
      <c r="K2436">
        <v>12</v>
      </c>
      <c r="L2436" t="s">
        <v>63</v>
      </c>
      <c r="M2436">
        <v>0</v>
      </c>
      <c r="N2436">
        <v>4</v>
      </c>
      <c r="O2436">
        <v>280</v>
      </c>
      <c r="P2436">
        <v>7700</v>
      </c>
      <c r="Q2436" t="s">
        <v>79</v>
      </c>
      <c r="R2436">
        <v>3</v>
      </c>
      <c r="S2436" t="s">
        <v>58</v>
      </c>
      <c r="T2436" t="s">
        <v>86</v>
      </c>
      <c r="U2436" t="str">
        <f>TRIM(CLEAN(tbl_Operations[[#This Row],[Location]]))</f>
        <v>Pune</v>
      </c>
      <c r="V2436" t="str">
        <f>TRIM(CLEAN(tbl_Operations[[#This Row],[Channel]]))</f>
        <v>Email</v>
      </c>
      <c r="W2436" t="str">
        <f t="shared" si="190"/>
        <v>Compliance Request</v>
      </c>
      <c r="X2436" t="str">
        <f t="shared" si="191"/>
        <v>It</v>
      </c>
      <c r="Y2436" t="str">
        <f t="shared" si="192"/>
        <v>SLA Breach</v>
      </c>
      <c r="Z2436" t="str">
        <f t="shared" si="193"/>
        <v>Normal</v>
      </c>
      <c r="AA2436" t="str" cm="1">
        <f t="array" ref="AA2436">_xlfn.IFS(
J2436&lt;=K2436*0.5,"Excellent",
J2436&lt;=K2436,"Good",
J2436&lt;=K2436*1.5,"At Risk",
TRUE,"Critical"
)</f>
        <v>Critical</v>
      </c>
      <c r="AB2436" t="str">
        <f t="shared" si="194"/>
        <v>No Rework</v>
      </c>
    </row>
    <row r="2437" spans="1:28" x14ac:dyDescent="0.3">
      <c r="A2437" t="s">
        <v>2519</v>
      </c>
      <c r="B2437" s="1">
        <v>45845</v>
      </c>
      <c r="C2437" t="s">
        <v>40</v>
      </c>
      <c r="D2437" t="s">
        <v>41</v>
      </c>
      <c r="E2437" t="s">
        <v>70</v>
      </c>
      <c r="F2437" t="s">
        <v>24</v>
      </c>
      <c r="G2437" t="s">
        <v>62</v>
      </c>
      <c r="H2437" t="s">
        <v>66</v>
      </c>
      <c r="I2437" t="s">
        <v>27</v>
      </c>
      <c r="J2437">
        <v>35.799999999999997</v>
      </c>
      <c r="K2437">
        <v>24</v>
      </c>
      <c r="L2437" t="s">
        <v>63</v>
      </c>
      <c r="M2437">
        <v>1</v>
      </c>
      <c r="N2437">
        <v>4.3</v>
      </c>
      <c r="O2437">
        <v>320</v>
      </c>
      <c r="P2437">
        <v>11456</v>
      </c>
      <c r="Q2437" t="s">
        <v>114</v>
      </c>
      <c r="R2437">
        <v>7</v>
      </c>
      <c r="S2437" t="s">
        <v>37</v>
      </c>
      <c r="T2437" t="s">
        <v>31</v>
      </c>
      <c r="U2437" t="str">
        <f>TRIM(CLEAN(tbl_Operations[[#This Row],[Location]]))</f>
        <v>Bengaluru</v>
      </c>
      <c r="V2437" t="str">
        <f>TRIM(CLEAN(tbl_Operations[[#This Row],[Channel]]))</f>
        <v>Teams</v>
      </c>
      <c r="W2437" t="str">
        <f t="shared" si="190"/>
        <v>Data Correction</v>
      </c>
      <c r="X2437" t="str">
        <f t="shared" si="191"/>
        <v>Procurement</v>
      </c>
      <c r="Y2437" t="str">
        <f t="shared" si="192"/>
        <v>SLA Breach</v>
      </c>
      <c r="Z2437" t="str">
        <f t="shared" si="193"/>
        <v>Normal</v>
      </c>
      <c r="AA2437" t="str" cm="1">
        <f t="array" ref="AA2437">_xlfn.IFS(
J2437&lt;=K2437*0.5,"Excellent",
J2437&lt;=K2437,"Good",
J2437&lt;=K2437*1.5,"At Risk",
TRUE,"Critical"
)</f>
        <v>At Risk</v>
      </c>
      <c r="AB2437" t="str">
        <f t="shared" si="194"/>
        <v>Reworked</v>
      </c>
    </row>
    <row r="2438" spans="1:28" x14ac:dyDescent="0.3">
      <c r="A2438" t="s">
        <v>2520</v>
      </c>
      <c r="B2438" s="1">
        <v>45937</v>
      </c>
      <c r="C2438" t="s">
        <v>77</v>
      </c>
      <c r="D2438" t="s">
        <v>73</v>
      </c>
      <c r="E2438" t="s">
        <v>48</v>
      </c>
      <c r="F2438" t="s">
        <v>61</v>
      </c>
      <c r="G2438" t="s">
        <v>25</v>
      </c>
      <c r="H2438" t="s">
        <v>50</v>
      </c>
      <c r="I2438" t="s">
        <v>101</v>
      </c>
      <c r="J2438">
        <v>13.5</v>
      </c>
      <c r="K2438">
        <v>12</v>
      </c>
      <c r="L2438" t="s">
        <v>63</v>
      </c>
      <c r="M2438">
        <v>0</v>
      </c>
      <c r="N2438">
        <v>4.5</v>
      </c>
      <c r="O2438">
        <v>280</v>
      </c>
      <c r="P2438">
        <v>3780</v>
      </c>
      <c r="Q2438" t="s">
        <v>51</v>
      </c>
      <c r="R2438">
        <v>10</v>
      </c>
      <c r="S2438" t="s">
        <v>52</v>
      </c>
      <c r="T2438" t="s">
        <v>38</v>
      </c>
      <c r="U2438" t="str">
        <f>TRIM(CLEAN(tbl_Operations[[#This Row],[Location]]))</f>
        <v>Chennai</v>
      </c>
      <c r="V2438" t="str">
        <f>TRIM(CLEAN(tbl_Operations[[#This Row],[Channel]]))</f>
        <v>Email</v>
      </c>
      <c r="W2438" t="str">
        <f t="shared" si="190"/>
        <v>Compliance Request</v>
      </c>
      <c r="X2438" t="str">
        <f t="shared" si="191"/>
        <v>Finance</v>
      </c>
      <c r="Y2438" t="str">
        <f t="shared" si="192"/>
        <v>SLA Breach</v>
      </c>
      <c r="Z2438" t="str">
        <f t="shared" si="193"/>
        <v>Normal</v>
      </c>
      <c r="AA2438" t="str" cm="1">
        <f t="array" ref="AA2438">_xlfn.IFS(
J2438&lt;=K2438*0.5,"Excellent",
J2438&lt;=K2438,"Good",
J2438&lt;=K2438*1.5,"At Risk",
TRUE,"Critical"
)</f>
        <v>At Risk</v>
      </c>
      <c r="AB2438" t="str">
        <f t="shared" si="194"/>
        <v>No Rework</v>
      </c>
    </row>
    <row r="2439" spans="1:28" x14ac:dyDescent="0.3">
      <c r="A2439" t="s">
        <v>2521</v>
      </c>
      <c r="B2439" s="1">
        <v>45924</v>
      </c>
      <c r="C2439" t="s">
        <v>21</v>
      </c>
      <c r="D2439" t="s">
        <v>47</v>
      </c>
      <c r="E2439" t="s">
        <v>23</v>
      </c>
      <c r="F2439" t="s">
        <v>49</v>
      </c>
      <c r="G2439" t="s">
        <v>42</v>
      </c>
      <c r="H2439" t="s">
        <v>66</v>
      </c>
      <c r="I2439" t="s">
        <v>27</v>
      </c>
      <c r="J2439">
        <v>9</v>
      </c>
      <c r="K2439">
        <v>48</v>
      </c>
      <c r="L2439" t="s">
        <v>28</v>
      </c>
      <c r="M2439">
        <v>0</v>
      </c>
      <c r="N2439">
        <v>4.7</v>
      </c>
      <c r="O2439">
        <v>280</v>
      </c>
      <c r="P2439">
        <v>2520</v>
      </c>
      <c r="Q2439" t="s">
        <v>83</v>
      </c>
      <c r="R2439">
        <v>9</v>
      </c>
      <c r="S2439" t="s">
        <v>37</v>
      </c>
      <c r="T2439" t="s">
        <v>86</v>
      </c>
      <c r="U2439" t="str">
        <f>TRIM(CLEAN(tbl_Operations[[#This Row],[Location]]))</f>
        <v>Gurugram</v>
      </c>
      <c r="V2439" t="str">
        <f>TRIM(CLEAN(tbl_Operations[[#This Row],[Channel]]))</f>
        <v>Portal</v>
      </c>
      <c r="W2439" t="str">
        <f t="shared" si="190"/>
        <v>Invoice Query</v>
      </c>
      <c r="X2439" t="str">
        <f t="shared" si="191"/>
        <v>Customer Support</v>
      </c>
      <c r="Y2439" t="str">
        <f t="shared" si="192"/>
        <v>Within SLA</v>
      </c>
      <c r="Z2439" t="str">
        <f t="shared" si="193"/>
        <v>Normal</v>
      </c>
      <c r="AA2439" t="str" cm="1">
        <f t="array" ref="AA2439">_xlfn.IFS(
J2439&lt;=K2439*0.5,"Excellent",
J2439&lt;=K2439,"Good",
J2439&lt;=K2439*1.5,"At Risk",
TRUE,"Critical"
)</f>
        <v>Excellent</v>
      </c>
      <c r="AB2439" t="str">
        <f t="shared" si="194"/>
        <v>No Rework</v>
      </c>
    </row>
    <row r="2440" spans="1:28" x14ac:dyDescent="0.3">
      <c r="A2440" t="s">
        <v>2522</v>
      </c>
      <c r="B2440" s="1">
        <v>45664</v>
      </c>
      <c r="C2440" t="s">
        <v>91</v>
      </c>
      <c r="D2440" t="s">
        <v>34</v>
      </c>
      <c r="E2440" t="s">
        <v>56</v>
      </c>
      <c r="F2440" t="s">
        <v>49</v>
      </c>
      <c r="G2440" t="s">
        <v>25</v>
      </c>
      <c r="H2440" t="s">
        <v>50</v>
      </c>
      <c r="I2440" t="s">
        <v>27</v>
      </c>
      <c r="J2440">
        <v>4.5</v>
      </c>
      <c r="K2440">
        <v>48</v>
      </c>
      <c r="L2440" t="s">
        <v>28</v>
      </c>
      <c r="M2440">
        <v>2</v>
      </c>
      <c r="N2440">
        <v>4.8</v>
      </c>
      <c r="O2440">
        <v>320</v>
      </c>
      <c r="P2440">
        <v>1440</v>
      </c>
      <c r="Q2440" t="s">
        <v>64</v>
      </c>
      <c r="R2440">
        <v>1</v>
      </c>
      <c r="S2440" t="s">
        <v>58</v>
      </c>
      <c r="T2440" t="s">
        <v>38</v>
      </c>
      <c r="U2440" t="str">
        <f>TRIM(CLEAN(tbl_Operations[[#This Row],[Location]]))</f>
        <v>Mumbai</v>
      </c>
      <c r="V2440" t="str">
        <f>TRIM(CLEAN(tbl_Operations[[#This Row],[Channel]]))</f>
        <v>Email</v>
      </c>
      <c r="W2440" t="str">
        <f t="shared" si="190"/>
        <v>Vendor Query</v>
      </c>
      <c r="X2440" t="str">
        <f t="shared" si="191"/>
        <v>Operations</v>
      </c>
      <c r="Y2440" t="str">
        <f t="shared" si="192"/>
        <v>Within SLA</v>
      </c>
      <c r="Z2440" t="str">
        <f t="shared" si="193"/>
        <v>Normal</v>
      </c>
      <c r="AA2440" t="str" cm="1">
        <f t="array" ref="AA2440">_xlfn.IFS(
J2440&lt;=K2440*0.5,"Excellent",
J2440&lt;=K2440,"Good",
J2440&lt;=K2440*1.5,"At Risk",
TRUE,"Critical"
)</f>
        <v>Excellent</v>
      </c>
      <c r="AB2440" t="str">
        <f t="shared" si="194"/>
        <v>Reworked</v>
      </c>
    </row>
    <row r="2441" spans="1:28" x14ac:dyDescent="0.3">
      <c r="A2441" t="s">
        <v>2523</v>
      </c>
      <c r="B2441" s="1">
        <v>45894</v>
      </c>
      <c r="C2441" t="s">
        <v>77</v>
      </c>
      <c r="D2441" t="s">
        <v>47</v>
      </c>
      <c r="E2441" t="s">
        <v>78</v>
      </c>
      <c r="F2441" t="s">
        <v>49</v>
      </c>
      <c r="G2441" t="s">
        <v>25</v>
      </c>
      <c r="H2441" t="s">
        <v>50</v>
      </c>
      <c r="I2441" t="s">
        <v>27</v>
      </c>
      <c r="J2441">
        <v>1.6</v>
      </c>
      <c r="K2441">
        <v>48</v>
      </c>
      <c r="L2441" t="s">
        <v>28</v>
      </c>
      <c r="M2441">
        <v>0</v>
      </c>
      <c r="N2441">
        <v>4.8</v>
      </c>
      <c r="O2441">
        <v>350</v>
      </c>
      <c r="P2441">
        <v>560</v>
      </c>
      <c r="Q2441" t="s">
        <v>36</v>
      </c>
      <c r="R2441">
        <v>8</v>
      </c>
      <c r="S2441" t="s">
        <v>37</v>
      </c>
      <c r="T2441" t="s">
        <v>31</v>
      </c>
      <c r="U2441" t="str">
        <f>TRIM(CLEAN(tbl_Operations[[#This Row],[Location]]))</f>
        <v>Gurugram</v>
      </c>
      <c r="V2441" t="str">
        <f>TRIM(CLEAN(tbl_Operations[[#This Row],[Channel]]))</f>
        <v>Email</v>
      </c>
      <c r="W2441" t="str">
        <f t="shared" si="190"/>
        <v>Access Request</v>
      </c>
      <c r="X2441" t="str">
        <f t="shared" si="191"/>
        <v>Finance</v>
      </c>
      <c r="Y2441" t="str">
        <f t="shared" si="192"/>
        <v>Within SLA</v>
      </c>
      <c r="Z2441" t="str">
        <f t="shared" si="193"/>
        <v>Normal</v>
      </c>
      <c r="AA2441" t="str" cm="1">
        <f t="array" ref="AA2441">_xlfn.IFS(
J2441&lt;=K2441*0.5,"Excellent",
J2441&lt;=K2441,"Good",
J2441&lt;=K2441*1.5,"At Risk",
TRUE,"Critical"
)</f>
        <v>Excellent</v>
      </c>
      <c r="AB2441" t="str">
        <f t="shared" si="194"/>
        <v>No Rework</v>
      </c>
    </row>
    <row r="2442" spans="1:28" x14ac:dyDescent="0.3">
      <c r="A2442" t="s">
        <v>2524</v>
      </c>
      <c r="B2442" s="1">
        <v>45775</v>
      </c>
      <c r="C2442" t="s">
        <v>91</v>
      </c>
      <c r="D2442" t="s">
        <v>73</v>
      </c>
      <c r="E2442" t="s">
        <v>92</v>
      </c>
      <c r="F2442" t="s">
        <v>24</v>
      </c>
      <c r="G2442" t="s">
        <v>42</v>
      </c>
      <c r="H2442" t="s">
        <v>75</v>
      </c>
      <c r="I2442" t="s">
        <v>27</v>
      </c>
      <c r="J2442">
        <v>4</v>
      </c>
      <c r="K2442">
        <v>24</v>
      </c>
      <c r="L2442" t="s">
        <v>28</v>
      </c>
      <c r="M2442">
        <v>1</v>
      </c>
      <c r="N2442">
        <v>4.3</v>
      </c>
      <c r="O2442">
        <v>320</v>
      </c>
      <c r="P2442">
        <v>1280</v>
      </c>
      <c r="Q2442" t="s">
        <v>89</v>
      </c>
      <c r="R2442">
        <v>4</v>
      </c>
      <c r="S2442" t="s">
        <v>30</v>
      </c>
      <c r="T2442" t="s">
        <v>31</v>
      </c>
      <c r="U2442" t="str">
        <f>TRIM(CLEAN(tbl_Operations[[#This Row],[Location]]))</f>
        <v>Chennai</v>
      </c>
      <c r="V2442" t="str">
        <f>TRIM(CLEAN(tbl_Operations[[#This Row],[Channel]]))</f>
        <v>Portal</v>
      </c>
      <c r="W2442" t="str">
        <f t="shared" si="190"/>
        <v>Report Request</v>
      </c>
      <c r="X2442" t="str">
        <f t="shared" si="191"/>
        <v>Operations</v>
      </c>
      <c r="Y2442" t="str">
        <f t="shared" si="192"/>
        <v>Within SLA</v>
      </c>
      <c r="Z2442" t="str">
        <f t="shared" si="193"/>
        <v>Normal</v>
      </c>
      <c r="AA2442" t="str" cm="1">
        <f t="array" ref="AA2442">_xlfn.IFS(
J2442&lt;=K2442*0.5,"Excellent",
J2442&lt;=K2442,"Good",
J2442&lt;=K2442*1.5,"At Risk",
TRUE,"Critical"
)</f>
        <v>Excellent</v>
      </c>
      <c r="AB2442" t="str">
        <f t="shared" si="194"/>
        <v>Reworked</v>
      </c>
    </row>
    <row r="2443" spans="1:28" x14ac:dyDescent="0.3">
      <c r="A2443" t="s">
        <v>2525</v>
      </c>
      <c r="B2443" s="1">
        <v>45790</v>
      </c>
      <c r="C2443" t="s">
        <v>33</v>
      </c>
      <c r="D2443" t="s">
        <v>41</v>
      </c>
      <c r="E2443" t="s">
        <v>35</v>
      </c>
      <c r="F2443" t="s">
        <v>24</v>
      </c>
      <c r="G2443" t="s">
        <v>25</v>
      </c>
      <c r="H2443" t="s">
        <v>50</v>
      </c>
      <c r="I2443" t="s">
        <v>27</v>
      </c>
      <c r="J2443">
        <v>5.8</v>
      </c>
      <c r="K2443">
        <v>24</v>
      </c>
      <c r="L2443" t="s">
        <v>28</v>
      </c>
      <c r="M2443">
        <v>0</v>
      </c>
      <c r="N2443">
        <v>4.4000000000000004</v>
      </c>
      <c r="O2443">
        <v>350</v>
      </c>
      <c r="P2443">
        <v>2030</v>
      </c>
      <c r="Q2443" t="s">
        <v>44</v>
      </c>
      <c r="R2443">
        <v>5</v>
      </c>
      <c r="S2443" t="s">
        <v>30</v>
      </c>
      <c r="T2443" t="s">
        <v>38</v>
      </c>
      <c r="U2443" t="str">
        <f>TRIM(CLEAN(tbl_Operations[[#This Row],[Location]]))</f>
        <v>Bengaluru</v>
      </c>
      <c r="V2443" t="str">
        <f>TRIM(CLEAN(tbl_Operations[[#This Row],[Channel]]))</f>
        <v>Email</v>
      </c>
      <c r="W2443" t="str">
        <f t="shared" si="190"/>
        <v>Employee Query</v>
      </c>
      <c r="X2443" t="str">
        <f t="shared" si="191"/>
        <v>It</v>
      </c>
      <c r="Y2443" t="str">
        <f t="shared" si="192"/>
        <v>Within SLA</v>
      </c>
      <c r="Z2443" t="str">
        <f t="shared" si="193"/>
        <v>Normal</v>
      </c>
      <c r="AA2443" t="str" cm="1">
        <f t="array" ref="AA2443">_xlfn.IFS(
J2443&lt;=K2443*0.5,"Excellent",
J2443&lt;=K2443,"Good",
J2443&lt;=K2443*1.5,"At Risk",
TRUE,"Critical"
)</f>
        <v>Excellent</v>
      </c>
      <c r="AB2443" t="str">
        <f t="shared" si="194"/>
        <v>No Rework</v>
      </c>
    </row>
    <row r="2444" spans="1:28" x14ac:dyDescent="0.3">
      <c r="A2444" t="s">
        <v>2526</v>
      </c>
      <c r="B2444" s="1">
        <v>46002</v>
      </c>
      <c r="C2444" t="s">
        <v>40</v>
      </c>
      <c r="D2444" t="s">
        <v>41</v>
      </c>
      <c r="E2444" t="s">
        <v>56</v>
      </c>
      <c r="F2444" t="s">
        <v>49</v>
      </c>
      <c r="G2444" t="s">
        <v>62</v>
      </c>
      <c r="H2444" t="s">
        <v>43</v>
      </c>
      <c r="I2444" t="s">
        <v>101</v>
      </c>
      <c r="J2444">
        <v>4.5</v>
      </c>
      <c r="K2444">
        <v>48</v>
      </c>
      <c r="L2444" t="s">
        <v>28</v>
      </c>
      <c r="M2444">
        <v>0</v>
      </c>
      <c r="N2444">
        <v>4.8</v>
      </c>
      <c r="O2444">
        <v>280</v>
      </c>
      <c r="P2444">
        <v>1260</v>
      </c>
      <c r="Q2444" t="s">
        <v>71</v>
      </c>
      <c r="R2444">
        <v>12</v>
      </c>
      <c r="S2444" t="s">
        <v>52</v>
      </c>
      <c r="T2444" t="s">
        <v>84</v>
      </c>
      <c r="U2444" t="str">
        <f>TRIM(CLEAN(tbl_Operations[[#This Row],[Location]]))</f>
        <v>Bengaluru</v>
      </c>
      <c r="V2444" t="str">
        <f>TRIM(CLEAN(tbl_Operations[[#This Row],[Channel]]))</f>
        <v>Teams</v>
      </c>
      <c r="W2444" t="str">
        <f t="shared" si="190"/>
        <v>Vendor Query</v>
      </c>
      <c r="X2444" t="str">
        <f t="shared" si="191"/>
        <v>Procurement</v>
      </c>
      <c r="Y2444" t="str">
        <f t="shared" si="192"/>
        <v>Within SLA</v>
      </c>
      <c r="Z2444" t="str">
        <f t="shared" si="193"/>
        <v>Normal</v>
      </c>
      <c r="AA2444" t="str" cm="1">
        <f t="array" ref="AA2444">_xlfn.IFS(
J2444&lt;=K2444*0.5,"Excellent",
J2444&lt;=K2444,"Good",
J2444&lt;=K2444*1.5,"At Risk",
TRUE,"Critical"
)</f>
        <v>Excellent</v>
      </c>
      <c r="AB2444" t="str">
        <f t="shared" si="194"/>
        <v>No Rework</v>
      </c>
    </row>
    <row r="2445" spans="1:28" x14ac:dyDescent="0.3">
      <c r="A2445" t="s">
        <v>2527</v>
      </c>
      <c r="B2445" s="1">
        <v>45701</v>
      </c>
      <c r="C2445" t="s">
        <v>40</v>
      </c>
      <c r="D2445" t="s">
        <v>55</v>
      </c>
      <c r="E2445" t="s">
        <v>70</v>
      </c>
      <c r="F2445" t="s">
        <v>24</v>
      </c>
      <c r="G2445" t="s">
        <v>42</v>
      </c>
      <c r="H2445" t="s">
        <v>50</v>
      </c>
      <c r="I2445" t="s">
        <v>88</v>
      </c>
      <c r="J2445">
        <v>36</v>
      </c>
      <c r="K2445">
        <v>24</v>
      </c>
      <c r="L2445" t="s">
        <v>63</v>
      </c>
      <c r="M2445">
        <v>2</v>
      </c>
      <c r="N2445">
        <v>3.7</v>
      </c>
      <c r="O2445">
        <v>280</v>
      </c>
      <c r="P2445">
        <v>10080</v>
      </c>
      <c r="Q2445" t="s">
        <v>57</v>
      </c>
      <c r="R2445">
        <v>2</v>
      </c>
      <c r="S2445" t="s">
        <v>58</v>
      </c>
      <c r="T2445" t="s">
        <v>84</v>
      </c>
      <c r="U2445" t="str">
        <f>TRIM(CLEAN(tbl_Operations[[#This Row],[Location]]))</f>
        <v>Hyderabad</v>
      </c>
      <c r="V2445" t="str">
        <f>TRIM(CLEAN(tbl_Operations[[#This Row],[Channel]]))</f>
        <v>Portal</v>
      </c>
      <c r="W2445" t="str">
        <f t="shared" si="190"/>
        <v>Data Correction</v>
      </c>
      <c r="X2445" t="str">
        <f t="shared" si="191"/>
        <v>Procurement</v>
      </c>
      <c r="Y2445" t="str">
        <f t="shared" si="192"/>
        <v>SLA Breach</v>
      </c>
      <c r="Z2445" t="str">
        <f t="shared" si="193"/>
        <v>Normal</v>
      </c>
      <c r="AA2445" t="str" cm="1">
        <f t="array" ref="AA2445">_xlfn.IFS(
J2445&lt;=K2445*0.5,"Excellent",
J2445&lt;=K2445,"Good",
J2445&lt;=K2445*1.5,"At Risk",
TRUE,"Critical"
)</f>
        <v>At Risk</v>
      </c>
      <c r="AB2445" t="str">
        <f t="shared" si="194"/>
        <v>Reworked</v>
      </c>
    </row>
    <row r="2446" spans="1:28" x14ac:dyDescent="0.3">
      <c r="A2446" t="s">
        <v>2528</v>
      </c>
      <c r="B2446" s="1">
        <v>45830</v>
      </c>
      <c r="C2446" t="s">
        <v>40</v>
      </c>
      <c r="D2446" t="s">
        <v>55</v>
      </c>
      <c r="E2446" t="s">
        <v>56</v>
      </c>
      <c r="F2446" t="s">
        <v>24</v>
      </c>
      <c r="G2446" t="s">
        <v>42</v>
      </c>
      <c r="H2446" t="s">
        <v>50</v>
      </c>
      <c r="I2446" t="s">
        <v>27</v>
      </c>
      <c r="J2446">
        <v>9.5</v>
      </c>
      <c r="K2446">
        <v>24</v>
      </c>
      <c r="L2446" t="s">
        <v>28</v>
      </c>
      <c r="M2446">
        <v>1</v>
      </c>
      <c r="N2446">
        <v>4.5</v>
      </c>
      <c r="O2446">
        <v>450</v>
      </c>
      <c r="P2446">
        <v>4275</v>
      </c>
      <c r="Q2446" t="s">
        <v>29</v>
      </c>
      <c r="R2446">
        <v>6</v>
      </c>
      <c r="S2446" t="s">
        <v>30</v>
      </c>
      <c r="T2446" t="s">
        <v>102</v>
      </c>
      <c r="U2446" t="str">
        <f>TRIM(CLEAN(tbl_Operations[[#This Row],[Location]]))</f>
        <v>Hyderabad</v>
      </c>
      <c r="V2446" t="str">
        <f>TRIM(CLEAN(tbl_Operations[[#This Row],[Channel]]))</f>
        <v>Portal</v>
      </c>
      <c r="W2446" t="str">
        <f t="shared" si="190"/>
        <v>Vendor Query</v>
      </c>
      <c r="X2446" t="str">
        <f t="shared" si="191"/>
        <v>Procurement</v>
      </c>
      <c r="Y2446" t="str">
        <f t="shared" si="192"/>
        <v>Within SLA</v>
      </c>
      <c r="Z2446" t="str">
        <f t="shared" si="193"/>
        <v>Normal</v>
      </c>
      <c r="AA2446" t="str" cm="1">
        <f t="array" ref="AA2446">_xlfn.IFS(
J2446&lt;=K2446*0.5,"Excellent",
J2446&lt;=K2446,"Good",
J2446&lt;=K2446*1.5,"At Risk",
TRUE,"Critical"
)</f>
        <v>Excellent</v>
      </c>
      <c r="AB2446" t="str">
        <f t="shared" si="194"/>
        <v>Reworked</v>
      </c>
    </row>
    <row r="2447" spans="1:28" x14ac:dyDescent="0.3">
      <c r="A2447" t="s">
        <v>2529</v>
      </c>
      <c r="B2447" s="1">
        <v>45693</v>
      </c>
      <c r="C2447" t="s">
        <v>54</v>
      </c>
      <c r="D2447" t="s">
        <v>34</v>
      </c>
      <c r="E2447" t="s">
        <v>23</v>
      </c>
      <c r="F2447" t="s">
        <v>24</v>
      </c>
      <c r="G2447" t="s">
        <v>42</v>
      </c>
      <c r="H2447" t="s">
        <v>66</v>
      </c>
      <c r="I2447" t="s">
        <v>27</v>
      </c>
      <c r="J2447">
        <v>1.5</v>
      </c>
      <c r="K2447">
        <v>24</v>
      </c>
      <c r="L2447" t="s">
        <v>28</v>
      </c>
      <c r="M2447">
        <v>0</v>
      </c>
      <c r="N2447">
        <v>4.9000000000000004</v>
      </c>
      <c r="O2447">
        <v>350</v>
      </c>
      <c r="P2447">
        <v>525</v>
      </c>
      <c r="Q2447" t="s">
        <v>57</v>
      </c>
      <c r="R2447">
        <v>2</v>
      </c>
      <c r="S2447" t="s">
        <v>58</v>
      </c>
      <c r="T2447" t="s">
        <v>86</v>
      </c>
      <c r="U2447" t="str">
        <f>TRIM(CLEAN(tbl_Operations[[#This Row],[Location]]))</f>
        <v>Mumbai</v>
      </c>
      <c r="V2447" t="str">
        <f>TRIM(CLEAN(tbl_Operations[[#This Row],[Channel]]))</f>
        <v>Portal</v>
      </c>
      <c r="W2447" t="str">
        <f t="shared" si="190"/>
        <v>Invoice Query</v>
      </c>
      <c r="X2447" t="str">
        <f t="shared" si="191"/>
        <v>Hr</v>
      </c>
      <c r="Y2447" t="str">
        <f t="shared" si="192"/>
        <v>Within SLA</v>
      </c>
      <c r="Z2447" t="str">
        <f t="shared" si="193"/>
        <v>Normal</v>
      </c>
      <c r="AA2447" t="str" cm="1">
        <f t="array" ref="AA2447">_xlfn.IFS(
J2447&lt;=K2447*0.5,"Excellent",
J2447&lt;=K2447,"Good",
J2447&lt;=K2447*1.5,"At Risk",
TRUE,"Critical"
)</f>
        <v>Excellent</v>
      </c>
      <c r="AB2447" t="str">
        <f t="shared" si="194"/>
        <v>No Rework</v>
      </c>
    </row>
    <row r="2448" spans="1:28" x14ac:dyDescent="0.3">
      <c r="A2448" t="s">
        <v>2530</v>
      </c>
      <c r="B2448" s="1">
        <v>45671</v>
      </c>
      <c r="C2448" t="s">
        <v>21</v>
      </c>
      <c r="D2448" t="s">
        <v>34</v>
      </c>
      <c r="E2448" t="s">
        <v>78</v>
      </c>
      <c r="F2448" t="s">
        <v>49</v>
      </c>
      <c r="G2448" t="s">
        <v>25</v>
      </c>
      <c r="H2448" t="s">
        <v>75</v>
      </c>
      <c r="I2448" t="s">
        <v>27</v>
      </c>
      <c r="J2448">
        <v>14</v>
      </c>
      <c r="K2448">
        <v>48</v>
      </c>
      <c r="L2448" t="s">
        <v>28</v>
      </c>
      <c r="M2448">
        <v>0</v>
      </c>
      <c r="N2448">
        <v>4.4000000000000004</v>
      </c>
      <c r="O2448">
        <v>450</v>
      </c>
      <c r="P2448">
        <v>6300</v>
      </c>
      <c r="Q2448" t="s">
        <v>64</v>
      </c>
      <c r="R2448">
        <v>1</v>
      </c>
      <c r="S2448" t="s">
        <v>58</v>
      </c>
      <c r="T2448" t="s">
        <v>38</v>
      </c>
      <c r="U2448" t="str">
        <f>TRIM(CLEAN(tbl_Operations[[#This Row],[Location]]))</f>
        <v>Mumbai</v>
      </c>
      <c r="V2448" t="str">
        <f>TRIM(CLEAN(tbl_Operations[[#This Row],[Channel]]))</f>
        <v>Email</v>
      </c>
      <c r="W2448" t="str">
        <f t="shared" si="190"/>
        <v>Access Request</v>
      </c>
      <c r="X2448" t="str">
        <f t="shared" si="191"/>
        <v>Customer Support</v>
      </c>
      <c r="Y2448" t="str">
        <f t="shared" si="192"/>
        <v>Within SLA</v>
      </c>
      <c r="Z2448" t="str">
        <f t="shared" si="193"/>
        <v>Normal</v>
      </c>
      <c r="AA2448" t="str" cm="1">
        <f t="array" ref="AA2448">_xlfn.IFS(
J2448&lt;=K2448*0.5,"Excellent",
J2448&lt;=K2448,"Good",
J2448&lt;=K2448*1.5,"At Risk",
TRUE,"Critical"
)</f>
        <v>Excellent</v>
      </c>
      <c r="AB2448" t="str">
        <f t="shared" si="194"/>
        <v>No Rework</v>
      </c>
    </row>
    <row r="2449" spans="1:28" x14ac:dyDescent="0.3">
      <c r="A2449" t="s">
        <v>2531</v>
      </c>
      <c r="B2449" s="1">
        <v>45809</v>
      </c>
      <c r="C2449" t="s">
        <v>54</v>
      </c>
      <c r="D2449" t="s">
        <v>47</v>
      </c>
      <c r="E2449" t="s">
        <v>74</v>
      </c>
      <c r="F2449" t="s">
        <v>24</v>
      </c>
      <c r="G2449" t="s">
        <v>25</v>
      </c>
      <c r="H2449" t="s">
        <v>43</v>
      </c>
      <c r="I2449" t="s">
        <v>27</v>
      </c>
      <c r="J2449">
        <v>5.2</v>
      </c>
      <c r="K2449">
        <v>24</v>
      </c>
      <c r="L2449" t="s">
        <v>28</v>
      </c>
      <c r="M2449">
        <v>0</v>
      </c>
      <c r="N2449">
        <v>5</v>
      </c>
      <c r="O2449">
        <v>350</v>
      </c>
      <c r="P2449">
        <v>1820</v>
      </c>
      <c r="Q2449" t="s">
        <v>29</v>
      </c>
      <c r="R2449">
        <v>6</v>
      </c>
      <c r="S2449" t="s">
        <v>30</v>
      </c>
      <c r="T2449" t="s">
        <v>102</v>
      </c>
      <c r="U2449" t="str">
        <f>TRIM(CLEAN(tbl_Operations[[#This Row],[Location]]))</f>
        <v>Gurugram</v>
      </c>
      <c r="V2449" t="str">
        <f>TRIM(CLEAN(tbl_Operations[[#This Row],[Channel]]))</f>
        <v>Email</v>
      </c>
      <c r="W2449" t="str">
        <f t="shared" si="190"/>
        <v>System Issue</v>
      </c>
      <c r="X2449" t="str">
        <f t="shared" si="191"/>
        <v>Hr</v>
      </c>
      <c r="Y2449" t="str">
        <f t="shared" si="192"/>
        <v>Within SLA</v>
      </c>
      <c r="Z2449" t="str">
        <f t="shared" si="193"/>
        <v>Normal</v>
      </c>
      <c r="AA2449" t="str" cm="1">
        <f t="array" ref="AA2449">_xlfn.IFS(
J2449&lt;=K2449*0.5,"Excellent",
J2449&lt;=K2449,"Good",
J2449&lt;=K2449*1.5,"At Risk",
TRUE,"Critical"
)</f>
        <v>Excellent</v>
      </c>
      <c r="AB2449" t="str">
        <f t="shared" si="194"/>
        <v>No Rework</v>
      </c>
    </row>
    <row r="2450" spans="1:28" x14ac:dyDescent="0.3">
      <c r="A2450" t="s">
        <v>2532</v>
      </c>
      <c r="B2450" s="1">
        <v>45727</v>
      </c>
      <c r="C2450" t="s">
        <v>77</v>
      </c>
      <c r="D2450" t="s">
        <v>34</v>
      </c>
      <c r="E2450" t="s">
        <v>56</v>
      </c>
      <c r="F2450" t="s">
        <v>49</v>
      </c>
      <c r="G2450" t="s">
        <v>25</v>
      </c>
      <c r="H2450" t="s">
        <v>43</v>
      </c>
      <c r="I2450" t="s">
        <v>27</v>
      </c>
      <c r="J2450">
        <v>3.4</v>
      </c>
      <c r="K2450">
        <v>48</v>
      </c>
      <c r="L2450" t="s">
        <v>28</v>
      </c>
      <c r="M2450">
        <v>0</v>
      </c>
      <c r="N2450">
        <v>4.5</v>
      </c>
      <c r="O2450">
        <v>400</v>
      </c>
      <c r="P2450">
        <v>1360</v>
      </c>
      <c r="Q2450" t="s">
        <v>79</v>
      </c>
      <c r="R2450">
        <v>3</v>
      </c>
      <c r="S2450" t="s">
        <v>58</v>
      </c>
      <c r="T2450" t="s">
        <v>38</v>
      </c>
      <c r="U2450" t="str">
        <f>TRIM(CLEAN(tbl_Operations[[#This Row],[Location]]))</f>
        <v>Mumbai</v>
      </c>
      <c r="V2450" t="str">
        <f>TRIM(CLEAN(tbl_Operations[[#This Row],[Channel]]))</f>
        <v>Email</v>
      </c>
      <c r="W2450" t="str">
        <f t="shared" si="190"/>
        <v>Vendor Query</v>
      </c>
      <c r="X2450" t="str">
        <f t="shared" si="191"/>
        <v>Finance</v>
      </c>
      <c r="Y2450" t="str">
        <f t="shared" si="192"/>
        <v>Within SLA</v>
      </c>
      <c r="Z2450" t="str">
        <f t="shared" si="193"/>
        <v>Normal</v>
      </c>
      <c r="AA2450" t="str" cm="1">
        <f t="array" ref="AA2450">_xlfn.IFS(
J2450&lt;=K2450*0.5,"Excellent",
J2450&lt;=K2450,"Good",
J2450&lt;=K2450*1.5,"At Risk",
TRUE,"Critical"
)</f>
        <v>Excellent</v>
      </c>
      <c r="AB2450" t="str">
        <f t="shared" si="194"/>
        <v>No Rework</v>
      </c>
    </row>
    <row r="2451" spans="1:28" x14ac:dyDescent="0.3">
      <c r="A2451" t="s">
        <v>2533</v>
      </c>
      <c r="B2451" s="1">
        <v>45985</v>
      </c>
      <c r="C2451" t="s">
        <v>33</v>
      </c>
      <c r="D2451" t="s">
        <v>22</v>
      </c>
      <c r="E2451" t="s">
        <v>92</v>
      </c>
      <c r="F2451" t="s">
        <v>49</v>
      </c>
      <c r="G2451" t="s">
        <v>25</v>
      </c>
      <c r="H2451" t="s">
        <v>43</v>
      </c>
      <c r="I2451" t="s">
        <v>88</v>
      </c>
      <c r="J2451">
        <v>3.9</v>
      </c>
      <c r="K2451">
        <v>48</v>
      </c>
      <c r="L2451" t="s">
        <v>28</v>
      </c>
      <c r="M2451">
        <v>2</v>
      </c>
      <c r="N2451">
        <v>4.3</v>
      </c>
      <c r="O2451">
        <v>320</v>
      </c>
      <c r="P2451">
        <v>1248</v>
      </c>
      <c r="Q2451" t="s">
        <v>67</v>
      </c>
      <c r="R2451">
        <v>11</v>
      </c>
      <c r="S2451" t="s">
        <v>52</v>
      </c>
      <c r="T2451" t="s">
        <v>31</v>
      </c>
      <c r="U2451" t="str">
        <f>TRIM(CLEAN(tbl_Operations[[#This Row],[Location]]))</f>
        <v>Noida</v>
      </c>
      <c r="V2451" t="str">
        <f>TRIM(CLEAN(tbl_Operations[[#This Row],[Channel]]))</f>
        <v>Email</v>
      </c>
      <c r="W2451" t="str">
        <f t="shared" si="190"/>
        <v>Report Request</v>
      </c>
      <c r="X2451" t="str">
        <f t="shared" si="191"/>
        <v>It</v>
      </c>
      <c r="Y2451" t="str">
        <f t="shared" si="192"/>
        <v>Within SLA</v>
      </c>
      <c r="Z2451" t="str">
        <f t="shared" si="193"/>
        <v>Normal</v>
      </c>
      <c r="AA2451" t="str" cm="1">
        <f t="array" ref="AA2451">_xlfn.IFS(
J2451&lt;=K2451*0.5,"Excellent",
J2451&lt;=K2451,"Good",
J2451&lt;=K2451*1.5,"At Risk",
TRUE,"Critical"
)</f>
        <v>Excellent</v>
      </c>
      <c r="AB2451" t="str">
        <f t="shared" si="194"/>
        <v>Reworked</v>
      </c>
    </row>
    <row r="2452" spans="1:28" x14ac:dyDescent="0.3">
      <c r="A2452" t="s">
        <v>2534</v>
      </c>
      <c r="B2452" s="1">
        <v>45869</v>
      </c>
      <c r="C2452" t="s">
        <v>21</v>
      </c>
      <c r="D2452" t="s">
        <v>55</v>
      </c>
      <c r="E2452" t="s">
        <v>56</v>
      </c>
      <c r="F2452" t="s">
        <v>24</v>
      </c>
      <c r="G2452" t="s">
        <v>42</v>
      </c>
      <c r="H2452" t="s">
        <v>75</v>
      </c>
      <c r="I2452" t="s">
        <v>27</v>
      </c>
      <c r="J2452">
        <v>13.5</v>
      </c>
      <c r="K2452">
        <v>24</v>
      </c>
      <c r="L2452" t="s">
        <v>28</v>
      </c>
      <c r="M2452">
        <v>1</v>
      </c>
      <c r="N2452">
        <v>4</v>
      </c>
      <c r="O2452">
        <v>450</v>
      </c>
      <c r="P2452">
        <v>6075</v>
      </c>
      <c r="Q2452" t="s">
        <v>114</v>
      </c>
      <c r="R2452">
        <v>7</v>
      </c>
      <c r="S2452" t="s">
        <v>37</v>
      </c>
      <c r="T2452" t="s">
        <v>84</v>
      </c>
      <c r="U2452" t="str">
        <f>TRIM(CLEAN(tbl_Operations[[#This Row],[Location]]))</f>
        <v>Hyderabad</v>
      </c>
      <c r="V2452" t="str">
        <f>TRIM(CLEAN(tbl_Operations[[#This Row],[Channel]]))</f>
        <v>Portal</v>
      </c>
      <c r="W2452" t="str">
        <f t="shared" si="190"/>
        <v>Vendor Query</v>
      </c>
      <c r="X2452" t="str">
        <f t="shared" si="191"/>
        <v>Customer Support</v>
      </c>
      <c r="Y2452" t="str">
        <f t="shared" si="192"/>
        <v>Within SLA</v>
      </c>
      <c r="Z2452" t="str">
        <f t="shared" si="193"/>
        <v>Normal</v>
      </c>
      <c r="AA2452" t="str" cm="1">
        <f t="array" ref="AA2452">_xlfn.IFS(
J2452&lt;=K2452*0.5,"Excellent",
J2452&lt;=K2452,"Good",
J2452&lt;=K2452*1.5,"At Risk",
TRUE,"Critical"
)</f>
        <v>Good</v>
      </c>
      <c r="AB2452" t="str">
        <f t="shared" si="194"/>
        <v>Reworked</v>
      </c>
    </row>
    <row r="2453" spans="1:28" x14ac:dyDescent="0.3">
      <c r="A2453" t="s">
        <v>2535</v>
      </c>
      <c r="B2453" s="1">
        <v>45888</v>
      </c>
      <c r="C2453" t="s">
        <v>54</v>
      </c>
      <c r="D2453" t="s">
        <v>41</v>
      </c>
      <c r="E2453" t="s">
        <v>56</v>
      </c>
      <c r="F2453" t="s">
        <v>49</v>
      </c>
      <c r="G2453" t="s">
        <v>62</v>
      </c>
      <c r="H2453" t="s">
        <v>66</v>
      </c>
      <c r="I2453" t="s">
        <v>27</v>
      </c>
      <c r="J2453">
        <v>16.8</v>
      </c>
      <c r="K2453">
        <v>48</v>
      </c>
      <c r="L2453" t="s">
        <v>28</v>
      </c>
      <c r="M2453">
        <v>0</v>
      </c>
      <c r="N2453">
        <v>4.4000000000000004</v>
      </c>
      <c r="O2453">
        <v>400</v>
      </c>
      <c r="P2453">
        <v>6720</v>
      </c>
      <c r="Q2453" t="s">
        <v>36</v>
      </c>
      <c r="R2453">
        <v>8</v>
      </c>
      <c r="S2453" t="s">
        <v>37</v>
      </c>
      <c r="T2453" t="s">
        <v>38</v>
      </c>
      <c r="U2453" t="str">
        <f>TRIM(CLEAN(tbl_Operations[[#This Row],[Location]]))</f>
        <v>Bengaluru</v>
      </c>
      <c r="V2453" t="str">
        <f>TRIM(CLEAN(tbl_Operations[[#This Row],[Channel]]))</f>
        <v>Teams</v>
      </c>
      <c r="W2453" t="str">
        <f t="shared" si="190"/>
        <v>Vendor Query</v>
      </c>
      <c r="X2453" t="str">
        <f t="shared" si="191"/>
        <v>Hr</v>
      </c>
      <c r="Y2453" t="str">
        <f t="shared" si="192"/>
        <v>Within SLA</v>
      </c>
      <c r="Z2453" t="str">
        <f t="shared" si="193"/>
        <v>Normal</v>
      </c>
      <c r="AA2453" t="str" cm="1">
        <f t="array" ref="AA2453">_xlfn.IFS(
J2453&lt;=K2453*0.5,"Excellent",
J2453&lt;=K2453,"Good",
J2453&lt;=K2453*1.5,"At Risk",
TRUE,"Critical"
)</f>
        <v>Excellent</v>
      </c>
      <c r="AB2453" t="str">
        <f t="shared" si="194"/>
        <v>No Rework</v>
      </c>
    </row>
    <row r="2454" spans="1:28" x14ac:dyDescent="0.3">
      <c r="A2454" t="s">
        <v>2536</v>
      </c>
      <c r="B2454" s="1">
        <v>45762</v>
      </c>
      <c r="C2454" t="s">
        <v>91</v>
      </c>
      <c r="D2454" t="s">
        <v>47</v>
      </c>
      <c r="E2454" t="s">
        <v>35</v>
      </c>
      <c r="F2454" t="s">
        <v>49</v>
      </c>
      <c r="G2454" t="s">
        <v>42</v>
      </c>
      <c r="H2454" t="s">
        <v>26</v>
      </c>
      <c r="I2454" t="s">
        <v>27</v>
      </c>
      <c r="J2454">
        <v>14.3</v>
      </c>
      <c r="K2454">
        <v>48</v>
      </c>
      <c r="L2454" t="s">
        <v>28</v>
      </c>
      <c r="M2454">
        <v>0</v>
      </c>
      <c r="N2454">
        <v>5</v>
      </c>
      <c r="O2454">
        <v>320</v>
      </c>
      <c r="P2454">
        <v>4576</v>
      </c>
      <c r="Q2454" t="s">
        <v>89</v>
      </c>
      <c r="R2454">
        <v>4</v>
      </c>
      <c r="S2454" t="s">
        <v>30</v>
      </c>
      <c r="T2454" t="s">
        <v>38</v>
      </c>
      <c r="U2454" t="str">
        <f>TRIM(CLEAN(tbl_Operations[[#This Row],[Location]]))</f>
        <v>Gurugram</v>
      </c>
      <c r="V2454" t="str">
        <f>TRIM(CLEAN(tbl_Operations[[#This Row],[Channel]]))</f>
        <v>Portal</v>
      </c>
      <c r="W2454" t="str">
        <f t="shared" si="190"/>
        <v>Employee Query</v>
      </c>
      <c r="X2454" t="str">
        <f t="shared" si="191"/>
        <v>Operations</v>
      </c>
      <c r="Y2454" t="str">
        <f t="shared" si="192"/>
        <v>Within SLA</v>
      </c>
      <c r="Z2454" t="str">
        <f t="shared" si="193"/>
        <v>Normal</v>
      </c>
      <c r="AA2454" t="str" cm="1">
        <f t="array" ref="AA2454">_xlfn.IFS(
J2454&lt;=K2454*0.5,"Excellent",
J2454&lt;=K2454,"Good",
J2454&lt;=K2454*1.5,"At Risk",
TRUE,"Critical"
)</f>
        <v>Excellent</v>
      </c>
      <c r="AB2454" t="str">
        <f t="shared" si="194"/>
        <v>No Rework</v>
      </c>
    </row>
    <row r="2455" spans="1:28" x14ac:dyDescent="0.3">
      <c r="A2455" t="s">
        <v>2537</v>
      </c>
      <c r="B2455" s="1">
        <v>45845</v>
      </c>
      <c r="C2455" t="s">
        <v>77</v>
      </c>
      <c r="D2455" t="s">
        <v>47</v>
      </c>
      <c r="E2455" t="s">
        <v>48</v>
      </c>
      <c r="F2455" t="s">
        <v>49</v>
      </c>
      <c r="G2455" t="s">
        <v>25</v>
      </c>
      <c r="H2455" t="s">
        <v>75</v>
      </c>
      <c r="I2455" t="s">
        <v>101</v>
      </c>
      <c r="J2455">
        <v>14.2</v>
      </c>
      <c r="K2455">
        <v>48</v>
      </c>
      <c r="L2455" t="s">
        <v>28</v>
      </c>
      <c r="M2455">
        <v>1</v>
      </c>
      <c r="N2455">
        <v>4.9000000000000004</v>
      </c>
      <c r="O2455">
        <v>400</v>
      </c>
      <c r="P2455">
        <v>5680</v>
      </c>
      <c r="Q2455" t="s">
        <v>114</v>
      </c>
      <c r="R2455">
        <v>7</v>
      </c>
      <c r="S2455" t="s">
        <v>37</v>
      </c>
      <c r="T2455" t="s">
        <v>31</v>
      </c>
      <c r="U2455" t="str">
        <f>TRIM(CLEAN(tbl_Operations[[#This Row],[Location]]))</f>
        <v>Gurugram</v>
      </c>
      <c r="V2455" t="str">
        <f>TRIM(CLEAN(tbl_Operations[[#This Row],[Channel]]))</f>
        <v>Email</v>
      </c>
      <c r="W2455" t="str">
        <f t="shared" si="190"/>
        <v>Compliance Request</v>
      </c>
      <c r="X2455" t="str">
        <f t="shared" si="191"/>
        <v>Finance</v>
      </c>
      <c r="Y2455" t="str">
        <f t="shared" si="192"/>
        <v>Within SLA</v>
      </c>
      <c r="Z2455" t="str">
        <f t="shared" si="193"/>
        <v>Normal</v>
      </c>
      <c r="AA2455" t="str" cm="1">
        <f t="array" ref="AA2455">_xlfn.IFS(
J2455&lt;=K2455*0.5,"Excellent",
J2455&lt;=K2455,"Good",
J2455&lt;=K2455*1.5,"At Risk",
TRUE,"Critical"
)</f>
        <v>Excellent</v>
      </c>
      <c r="AB2455" t="str">
        <f t="shared" si="194"/>
        <v>Reworked</v>
      </c>
    </row>
    <row r="2456" spans="1:28" x14ac:dyDescent="0.3">
      <c r="A2456" t="s">
        <v>2538</v>
      </c>
      <c r="B2456" s="1">
        <v>45898</v>
      </c>
      <c r="C2456" t="s">
        <v>40</v>
      </c>
      <c r="D2456" t="s">
        <v>34</v>
      </c>
      <c r="E2456" t="s">
        <v>78</v>
      </c>
      <c r="F2456" t="s">
        <v>61</v>
      </c>
      <c r="G2456" t="s">
        <v>25</v>
      </c>
      <c r="H2456" t="s">
        <v>43</v>
      </c>
      <c r="I2456" t="s">
        <v>27</v>
      </c>
      <c r="J2456">
        <v>10.6</v>
      </c>
      <c r="K2456">
        <v>12</v>
      </c>
      <c r="L2456" t="s">
        <v>28</v>
      </c>
      <c r="M2456">
        <v>0</v>
      </c>
      <c r="N2456">
        <v>4.5999999999999996</v>
      </c>
      <c r="O2456">
        <v>450</v>
      </c>
      <c r="P2456">
        <v>4770</v>
      </c>
      <c r="Q2456" t="s">
        <v>36</v>
      </c>
      <c r="R2456">
        <v>8</v>
      </c>
      <c r="S2456" t="s">
        <v>37</v>
      </c>
      <c r="T2456" t="s">
        <v>45</v>
      </c>
      <c r="U2456" t="str">
        <f>TRIM(CLEAN(tbl_Operations[[#This Row],[Location]]))</f>
        <v>Mumbai</v>
      </c>
      <c r="V2456" t="str">
        <f>TRIM(CLEAN(tbl_Operations[[#This Row],[Channel]]))</f>
        <v>Email</v>
      </c>
      <c r="W2456" t="str">
        <f t="shared" si="190"/>
        <v>Access Request</v>
      </c>
      <c r="X2456" t="str">
        <f t="shared" si="191"/>
        <v>Procurement</v>
      </c>
      <c r="Y2456" t="str">
        <f t="shared" si="192"/>
        <v>Within SLA</v>
      </c>
      <c r="Z2456" t="str">
        <f t="shared" si="193"/>
        <v>Normal</v>
      </c>
      <c r="AA2456" t="str" cm="1">
        <f t="array" ref="AA2456">_xlfn.IFS(
J2456&lt;=K2456*0.5,"Excellent",
J2456&lt;=K2456,"Good",
J2456&lt;=K2456*1.5,"At Risk",
TRUE,"Critical"
)</f>
        <v>Good</v>
      </c>
      <c r="AB2456" t="str">
        <f t="shared" si="194"/>
        <v>No Rework</v>
      </c>
    </row>
    <row r="2457" spans="1:28" x14ac:dyDescent="0.3">
      <c r="A2457" t="s">
        <v>2539</v>
      </c>
      <c r="B2457" s="1">
        <v>45756</v>
      </c>
      <c r="C2457" t="s">
        <v>95</v>
      </c>
      <c r="D2457" t="s">
        <v>47</v>
      </c>
      <c r="E2457" t="s">
        <v>78</v>
      </c>
      <c r="F2457" t="s">
        <v>49</v>
      </c>
      <c r="G2457" t="s">
        <v>42</v>
      </c>
      <c r="H2457" t="s">
        <v>43</v>
      </c>
      <c r="I2457" t="s">
        <v>88</v>
      </c>
      <c r="J2457">
        <v>25.3</v>
      </c>
      <c r="K2457">
        <v>48</v>
      </c>
      <c r="L2457" t="s">
        <v>28</v>
      </c>
      <c r="M2457">
        <v>1</v>
      </c>
      <c r="N2457">
        <v>4.0999999999999996</v>
      </c>
      <c r="O2457">
        <v>350</v>
      </c>
      <c r="P2457">
        <v>8855</v>
      </c>
      <c r="Q2457" t="s">
        <v>89</v>
      </c>
      <c r="R2457">
        <v>4</v>
      </c>
      <c r="S2457" t="s">
        <v>30</v>
      </c>
      <c r="T2457" t="s">
        <v>86</v>
      </c>
      <c r="U2457" t="str">
        <f>TRIM(CLEAN(tbl_Operations[[#This Row],[Location]]))</f>
        <v>Gurugram</v>
      </c>
      <c r="V2457" t="str">
        <f>TRIM(CLEAN(tbl_Operations[[#This Row],[Channel]]))</f>
        <v>Portal</v>
      </c>
      <c r="W2457" t="str">
        <f t="shared" si="190"/>
        <v>Access Request</v>
      </c>
      <c r="X2457" t="str">
        <f t="shared" si="191"/>
        <v>Sales</v>
      </c>
      <c r="Y2457" t="str">
        <f t="shared" si="192"/>
        <v>Within SLA</v>
      </c>
      <c r="Z2457" t="str">
        <f t="shared" si="193"/>
        <v>Normal</v>
      </c>
      <c r="AA2457" t="str" cm="1">
        <f t="array" ref="AA2457">_xlfn.IFS(
J2457&lt;=K2457*0.5,"Excellent",
J2457&lt;=K2457,"Good",
J2457&lt;=K2457*1.5,"At Risk",
TRUE,"Critical"
)</f>
        <v>Good</v>
      </c>
      <c r="AB2457" t="str">
        <f t="shared" si="194"/>
        <v>Reworked</v>
      </c>
    </row>
    <row r="2458" spans="1:28" x14ac:dyDescent="0.3">
      <c r="A2458" t="s">
        <v>2540</v>
      </c>
      <c r="B2458" s="1">
        <v>45958</v>
      </c>
      <c r="C2458" t="s">
        <v>21</v>
      </c>
      <c r="D2458" t="s">
        <v>73</v>
      </c>
      <c r="E2458" t="s">
        <v>92</v>
      </c>
      <c r="F2458" t="s">
        <v>49</v>
      </c>
      <c r="G2458" t="s">
        <v>42</v>
      </c>
      <c r="H2458" t="s">
        <v>43</v>
      </c>
      <c r="I2458" t="s">
        <v>27</v>
      </c>
      <c r="J2458">
        <v>14.3</v>
      </c>
      <c r="K2458">
        <v>48</v>
      </c>
      <c r="L2458" t="s">
        <v>28</v>
      </c>
      <c r="M2458">
        <v>0</v>
      </c>
      <c r="N2458">
        <v>4.5</v>
      </c>
      <c r="O2458">
        <v>450</v>
      </c>
      <c r="P2458">
        <v>6435</v>
      </c>
      <c r="Q2458" t="s">
        <v>51</v>
      </c>
      <c r="R2458">
        <v>10</v>
      </c>
      <c r="S2458" t="s">
        <v>52</v>
      </c>
      <c r="T2458" t="s">
        <v>38</v>
      </c>
      <c r="U2458" t="str">
        <f>TRIM(CLEAN(tbl_Operations[[#This Row],[Location]]))</f>
        <v>Chennai</v>
      </c>
      <c r="V2458" t="str">
        <f>TRIM(CLEAN(tbl_Operations[[#This Row],[Channel]]))</f>
        <v>Portal</v>
      </c>
      <c r="W2458" t="str">
        <f t="shared" si="190"/>
        <v>Report Request</v>
      </c>
      <c r="X2458" t="str">
        <f t="shared" si="191"/>
        <v>Customer Support</v>
      </c>
      <c r="Y2458" t="str">
        <f t="shared" si="192"/>
        <v>Within SLA</v>
      </c>
      <c r="Z2458" t="str">
        <f t="shared" si="193"/>
        <v>Normal</v>
      </c>
      <c r="AA2458" t="str" cm="1">
        <f t="array" ref="AA2458">_xlfn.IFS(
J2458&lt;=K2458*0.5,"Excellent",
J2458&lt;=K2458,"Good",
J2458&lt;=K2458*1.5,"At Risk",
TRUE,"Critical"
)</f>
        <v>Excellent</v>
      </c>
      <c r="AB2458" t="str">
        <f t="shared" si="194"/>
        <v>No Rework</v>
      </c>
    </row>
    <row r="2459" spans="1:28" x14ac:dyDescent="0.3">
      <c r="A2459" t="s">
        <v>2541</v>
      </c>
      <c r="B2459" s="1">
        <v>45821</v>
      </c>
      <c r="C2459" t="s">
        <v>91</v>
      </c>
      <c r="D2459" t="s">
        <v>60</v>
      </c>
      <c r="E2459" t="s">
        <v>56</v>
      </c>
      <c r="F2459" t="s">
        <v>146</v>
      </c>
      <c r="G2459" t="s">
        <v>25</v>
      </c>
      <c r="H2459" t="s">
        <v>75</v>
      </c>
      <c r="I2459" t="s">
        <v>27</v>
      </c>
      <c r="J2459">
        <v>1.2</v>
      </c>
      <c r="K2459">
        <v>4</v>
      </c>
      <c r="L2459" t="s">
        <v>28</v>
      </c>
      <c r="M2459">
        <v>1</v>
      </c>
      <c r="N2459">
        <v>4.9000000000000004</v>
      </c>
      <c r="O2459">
        <v>280</v>
      </c>
      <c r="P2459">
        <v>336</v>
      </c>
      <c r="Q2459" t="s">
        <v>29</v>
      </c>
      <c r="R2459">
        <v>6</v>
      </c>
      <c r="S2459" t="s">
        <v>30</v>
      </c>
      <c r="T2459" t="s">
        <v>45</v>
      </c>
      <c r="U2459" t="str">
        <f>TRIM(CLEAN(tbl_Operations[[#This Row],[Location]]))</f>
        <v>Pune</v>
      </c>
      <c r="V2459" t="str">
        <f>TRIM(CLEAN(tbl_Operations[[#This Row],[Channel]]))</f>
        <v>Email</v>
      </c>
      <c r="W2459" t="str">
        <f t="shared" si="190"/>
        <v>Vendor Query</v>
      </c>
      <c r="X2459" t="str">
        <f t="shared" si="191"/>
        <v>Operations</v>
      </c>
      <c r="Y2459" t="str">
        <f t="shared" si="192"/>
        <v>Within SLA</v>
      </c>
      <c r="Z2459" t="str">
        <f t="shared" si="193"/>
        <v>Normal</v>
      </c>
      <c r="AA2459" t="str" cm="1">
        <f t="array" ref="AA2459">_xlfn.IFS(
J2459&lt;=K2459*0.5,"Excellent",
J2459&lt;=K2459,"Good",
J2459&lt;=K2459*1.5,"At Risk",
TRUE,"Critical"
)</f>
        <v>Excellent</v>
      </c>
      <c r="AB2459" t="str">
        <f t="shared" si="194"/>
        <v>Reworked</v>
      </c>
    </row>
    <row r="2460" spans="1:28" x14ac:dyDescent="0.3">
      <c r="A2460" t="s">
        <v>2542</v>
      </c>
      <c r="B2460" s="1">
        <v>45910</v>
      </c>
      <c r="C2460" t="s">
        <v>40</v>
      </c>
      <c r="D2460" t="s">
        <v>47</v>
      </c>
      <c r="E2460" t="s">
        <v>23</v>
      </c>
      <c r="F2460" t="s">
        <v>49</v>
      </c>
      <c r="G2460" t="s">
        <v>25</v>
      </c>
      <c r="H2460" t="s">
        <v>75</v>
      </c>
      <c r="I2460" t="s">
        <v>27</v>
      </c>
      <c r="J2460">
        <v>6</v>
      </c>
      <c r="K2460">
        <v>48</v>
      </c>
      <c r="L2460" t="s">
        <v>28</v>
      </c>
      <c r="M2460">
        <v>1</v>
      </c>
      <c r="N2460">
        <v>4</v>
      </c>
      <c r="O2460">
        <v>280</v>
      </c>
      <c r="P2460">
        <v>1680</v>
      </c>
      <c r="Q2460" t="s">
        <v>83</v>
      </c>
      <c r="R2460">
        <v>9</v>
      </c>
      <c r="S2460" t="s">
        <v>37</v>
      </c>
      <c r="T2460" t="s">
        <v>86</v>
      </c>
      <c r="U2460" t="str">
        <f>TRIM(CLEAN(tbl_Operations[[#This Row],[Location]]))</f>
        <v>Gurugram</v>
      </c>
      <c r="V2460" t="str">
        <f>TRIM(CLEAN(tbl_Operations[[#This Row],[Channel]]))</f>
        <v>Email</v>
      </c>
      <c r="W2460" t="str">
        <f t="shared" si="190"/>
        <v>Invoice Query</v>
      </c>
      <c r="X2460" t="str">
        <f t="shared" si="191"/>
        <v>Procurement</v>
      </c>
      <c r="Y2460" t="str">
        <f t="shared" si="192"/>
        <v>Within SLA</v>
      </c>
      <c r="Z2460" t="str">
        <f t="shared" si="193"/>
        <v>Normal</v>
      </c>
      <c r="AA2460" t="str" cm="1">
        <f t="array" ref="AA2460">_xlfn.IFS(
J2460&lt;=K2460*0.5,"Excellent",
J2460&lt;=K2460,"Good",
J2460&lt;=K2460*1.5,"At Risk",
TRUE,"Critical"
)</f>
        <v>Excellent</v>
      </c>
      <c r="AB2460" t="str">
        <f t="shared" si="194"/>
        <v>Reworked</v>
      </c>
    </row>
    <row r="2461" spans="1:28" x14ac:dyDescent="0.3">
      <c r="A2461" t="s">
        <v>2543</v>
      </c>
      <c r="B2461" s="1">
        <v>45667</v>
      </c>
      <c r="C2461" t="s">
        <v>40</v>
      </c>
      <c r="D2461" t="s">
        <v>34</v>
      </c>
      <c r="E2461" t="s">
        <v>48</v>
      </c>
      <c r="F2461" t="s">
        <v>61</v>
      </c>
      <c r="G2461" t="s">
        <v>25</v>
      </c>
      <c r="H2461" t="s">
        <v>50</v>
      </c>
      <c r="I2461" t="s">
        <v>27</v>
      </c>
      <c r="J2461">
        <v>21.5</v>
      </c>
      <c r="K2461">
        <v>12</v>
      </c>
      <c r="L2461" t="s">
        <v>63</v>
      </c>
      <c r="M2461">
        <v>1</v>
      </c>
      <c r="N2461">
        <v>4.2</v>
      </c>
      <c r="O2461">
        <v>280</v>
      </c>
      <c r="P2461">
        <v>6020</v>
      </c>
      <c r="Q2461" t="s">
        <v>64</v>
      </c>
      <c r="R2461">
        <v>1</v>
      </c>
      <c r="S2461" t="s">
        <v>58</v>
      </c>
      <c r="T2461" t="s">
        <v>45</v>
      </c>
      <c r="U2461" t="str">
        <f>TRIM(CLEAN(tbl_Operations[[#This Row],[Location]]))</f>
        <v>Mumbai</v>
      </c>
      <c r="V2461" t="str">
        <f>TRIM(CLEAN(tbl_Operations[[#This Row],[Channel]]))</f>
        <v>Email</v>
      </c>
      <c r="W2461" t="str">
        <f t="shared" si="190"/>
        <v>Compliance Request</v>
      </c>
      <c r="X2461" t="str">
        <f t="shared" si="191"/>
        <v>Procurement</v>
      </c>
      <c r="Y2461" t="str">
        <f t="shared" si="192"/>
        <v>SLA Breach</v>
      </c>
      <c r="Z2461" t="str">
        <f t="shared" si="193"/>
        <v>Normal</v>
      </c>
      <c r="AA2461" t="str" cm="1">
        <f t="array" ref="AA2461">_xlfn.IFS(
J2461&lt;=K2461*0.5,"Excellent",
J2461&lt;=K2461,"Good",
J2461&lt;=K2461*1.5,"At Risk",
TRUE,"Critical"
)</f>
        <v>Critical</v>
      </c>
      <c r="AB2461" t="str">
        <f t="shared" si="194"/>
        <v>Reworked</v>
      </c>
    </row>
    <row r="2462" spans="1:28" x14ac:dyDescent="0.3">
      <c r="A2462" t="s">
        <v>2544</v>
      </c>
      <c r="B2462" s="1">
        <v>45682</v>
      </c>
      <c r="C2462" t="s">
        <v>77</v>
      </c>
      <c r="D2462" t="s">
        <v>22</v>
      </c>
      <c r="E2462" t="s">
        <v>56</v>
      </c>
      <c r="F2462" t="s">
        <v>49</v>
      </c>
      <c r="G2462" t="s">
        <v>42</v>
      </c>
      <c r="H2462" t="s">
        <v>50</v>
      </c>
      <c r="I2462" t="s">
        <v>27</v>
      </c>
      <c r="J2462">
        <v>8</v>
      </c>
      <c r="K2462">
        <v>48</v>
      </c>
      <c r="L2462" t="s">
        <v>28</v>
      </c>
      <c r="M2462">
        <v>1</v>
      </c>
      <c r="N2462">
        <v>4.3</v>
      </c>
      <c r="O2462">
        <v>280</v>
      </c>
      <c r="P2462">
        <v>2240</v>
      </c>
      <c r="Q2462" t="s">
        <v>64</v>
      </c>
      <c r="R2462">
        <v>1</v>
      </c>
      <c r="S2462" t="s">
        <v>58</v>
      </c>
      <c r="T2462" t="s">
        <v>68</v>
      </c>
      <c r="U2462" t="str">
        <f>TRIM(CLEAN(tbl_Operations[[#This Row],[Location]]))</f>
        <v>Noida</v>
      </c>
      <c r="V2462" t="str">
        <f>TRIM(CLEAN(tbl_Operations[[#This Row],[Channel]]))</f>
        <v>Portal</v>
      </c>
      <c r="W2462" t="str">
        <f t="shared" si="190"/>
        <v>Vendor Query</v>
      </c>
      <c r="X2462" t="str">
        <f t="shared" si="191"/>
        <v>Finance</v>
      </c>
      <c r="Y2462" t="str">
        <f t="shared" si="192"/>
        <v>Within SLA</v>
      </c>
      <c r="Z2462" t="str">
        <f t="shared" si="193"/>
        <v>Normal</v>
      </c>
      <c r="AA2462" t="str" cm="1">
        <f t="array" ref="AA2462">_xlfn.IFS(
J2462&lt;=K2462*0.5,"Excellent",
J2462&lt;=K2462,"Good",
J2462&lt;=K2462*1.5,"At Risk",
TRUE,"Critical"
)</f>
        <v>Excellent</v>
      </c>
      <c r="AB2462" t="str">
        <f t="shared" si="194"/>
        <v>Reworked</v>
      </c>
    </row>
    <row r="2463" spans="1:28" x14ac:dyDescent="0.3">
      <c r="A2463" t="s">
        <v>2545</v>
      </c>
      <c r="B2463" s="1">
        <v>45917</v>
      </c>
      <c r="C2463" t="s">
        <v>33</v>
      </c>
      <c r="D2463" t="s">
        <v>55</v>
      </c>
      <c r="E2463" t="s">
        <v>70</v>
      </c>
      <c r="F2463" t="s">
        <v>24</v>
      </c>
      <c r="G2463" t="s">
        <v>25</v>
      </c>
      <c r="H2463" t="s">
        <v>26</v>
      </c>
      <c r="I2463" t="s">
        <v>27</v>
      </c>
      <c r="J2463">
        <v>5.3</v>
      </c>
      <c r="K2463">
        <v>24</v>
      </c>
      <c r="L2463" t="s">
        <v>28</v>
      </c>
      <c r="M2463">
        <v>0</v>
      </c>
      <c r="N2463">
        <v>4.5999999999999996</v>
      </c>
      <c r="O2463">
        <v>280</v>
      </c>
      <c r="P2463">
        <v>1484</v>
      </c>
      <c r="Q2463" t="s">
        <v>83</v>
      </c>
      <c r="R2463">
        <v>9</v>
      </c>
      <c r="S2463" t="s">
        <v>37</v>
      </c>
      <c r="T2463" t="s">
        <v>86</v>
      </c>
      <c r="U2463" t="str">
        <f>TRIM(CLEAN(tbl_Operations[[#This Row],[Location]]))</f>
        <v>Hyderabad</v>
      </c>
      <c r="V2463" t="str">
        <f>TRIM(CLEAN(tbl_Operations[[#This Row],[Channel]]))</f>
        <v>Email</v>
      </c>
      <c r="W2463" t="str">
        <f t="shared" si="190"/>
        <v>Data Correction</v>
      </c>
      <c r="X2463" t="str">
        <f t="shared" si="191"/>
        <v>It</v>
      </c>
      <c r="Y2463" t="str">
        <f t="shared" si="192"/>
        <v>Within SLA</v>
      </c>
      <c r="Z2463" t="str">
        <f t="shared" si="193"/>
        <v>Normal</v>
      </c>
      <c r="AA2463" t="str" cm="1">
        <f t="array" ref="AA2463">_xlfn.IFS(
J2463&lt;=K2463*0.5,"Excellent",
J2463&lt;=K2463,"Good",
J2463&lt;=K2463*1.5,"At Risk",
TRUE,"Critical"
)</f>
        <v>Excellent</v>
      </c>
      <c r="AB2463" t="str">
        <f t="shared" si="194"/>
        <v>No Rework</v>
      </c>
    </row>
    <row r="2464" spans="1:28" x14ac:dyDescent="0.3">
      <c r="A2464" t="s">
        <v>2546</v>
      </c>
      <c r="B2464" s="1">
        <v>45773</v>
      </c>
      <c r="C2464" t="s">
        <v>95</v>
      </c>
      <c r="D2464" t="s">
        <v>34</v>
      </c>
      <c r="E2464" t="s">
        <v>35</v>
      </c>
      <c r="F2464" t="s">
        <v>49</v>
      </c>
      <c r="G2464" t="s">
        <v>62</v>
      </c>
      <c r="H2464" t="s">
        <v>26</v>
      </c>
      <c r="I2464" t="s">
        <v>27</v>
      </c>
      <c r="J2464">
        <v>7</v>
      </c>
      <c r="K2464">
        <v>48</v>
      </c>
      <c r="L2464" t="s">
        <v>28</v>
      </c>
      <c r="M2464">
        <v>0</v>
      </c>
      <c r="N2464">
        <v>3.9</v>
      </c>
      <c r="O2464">
        <v>450</v>
      </c>
      <c r="P2464">
        <v>3150</v>
      </c>
      <c r="Q2464" t="s">
        <v>89</v>
      </c>
      <c r="R2464">
        <v>4</v>
      </c>
      <c r="S2464" t="s">
        <v>30</v>
      </c>
      <c r="T2464" t="s">
        <v>68</v>
      </c>
      <c r="U2464" t="str">
        <f>TRIM(CLEAN(tbl_Operations[[#This Row],[Location]]))</f>
        <v>Mumbai</v>
      </c>
      <c r="V2464" t="str">
        <f>TRIM(CLEAN(tbl_Operations[[#This Row],[Channel]]))</f>
        <v>Teams</v>
      </c>
      <c r="W2464" t="str">
        <f t="shared" si="190"/>
        <v>Employee Query</v>
      </c>
      <c r="X2464" t="str">
        <f t="shared" si="191"/>
        <v>Sales</v>
      </c>
      <c r="Y2464" t="str">
        <f t="shared" si="192"/>
        <v>Within SLA</v>
      </c>
      <c r="Z2464" t="str">
        <f t="shared" si="193"/>
        <v>Normal</v>
      </c>
      <c r="AA2464" t="str" cm="1">
        <f t="array" ref="AA2464">_xlfn.IFS(
J2464&lt;=K2464*0.5,"Excellent",
J2464&lt;=K2464,"Good",
J2464&lt;=K2464*1.5,"At Risk",
TRUE,"Critical"
)</f>
        <v>Excellent</v>
      </c>
      <c r="AB2464" t="str">
        <f t="shared" si="194"/>
        <v>No Rework</v>
      </c>
    </row>
    <row r="2465" spans="1:28" x14ac:dyDescent="0.3">
      <c r="A2465" t="s">
        <v>2547</v>
      </c>
      <c r="B2465" s="1">
        <v>45674</v>
      </c>
      <c r="C2465" t="s">
        <v>77</v>
      </c>
      <c r="D2465" t="s">
        <v>41</v>
      </c>
      <c r="E2465" t="s">
        <v>74</v>
      </c>
      <c r="F2465" t="s">
        <v>49</v>
      </c>
      <c r="G2465" t="s">
        <v>81</v>
      </c>
      <c r="H2465" t="s">
        <v>50</v>
      </c>
      <c r="I2465" t="s">
        <v>27</v>
      </c>
      <c r="J2465">
        <v>8.5</v>
      </c>
      <c r="K2465">
        <v>48</v>
      </c>
      <c r="L2465" t="s">
        <v>28</v>
      </c>
      <c r="M2465">
        <v>0</v>
      </c>
      <c r="N2465">
        <v>4.5999999999999996</v>
      </c>
      <c r="O2465">
        <v>400</v>
      </c>
      <c r="P2465">
        <v>3400</v>
      </c>
      <c r="Q2465" t="s">
        <v>64</v>
      </c>
      <c r="R2465">
        <v>1</v>
      </c>
      <c r="S2465" t="s">
        <v>58</v>
      </c>
      <c r="T2465" t="s">
        <v>45</v>
      </c>
      <c r="U2465" t="str">
        <f>TRIM(CLEAN(tbl_Operations[[#This Row],[Location]]))</f>
        <v>Bengaluru</v>
      </c>
      <c r="V2465" t="str">
        <f>TRIM(CLEAN(tbl_Operations[[#This Row],[Channel]]))</f>
        <v>Phone</v>
      </c>
      <c r="W2465" t="str">
        <f t="shared" si="190"/>
        <v>System Issue</v>
      </c>
      <c r="X2465" t="str">
        <f t="shared" si="191"/>
        <v>Finance</v>
      </c>
      <c r="Y2465" t="str">
        <f t="shared" si="192"/>
        <v>Within SLA</v>
      </c>
      <c r="Z2465" t="str">
        <f t="shared" si="193"/>
        <v>Normal</v>
      </c>
      <c r="AA2465" t="str" cm="1">
        <f t="array" ref="AA2465">_xlfn.IFS(
J2465&lt;=K2465*0.5,"Excellent",
J2465&lt;=K2465,"Good",
J2465&lt;=K2465*1.5,"At Risk",
TRUE,"Critical"
)</f>
        <v>Excellent</v>
      </c>
      <c r="AB2465" t="str">
        <f t="shared" si="194"/>
        <v>No Rework</v>
      </c>
    </row>
    <row r="2466" spans="1:28" x14ac:dyDescent="0.3">
      <c r="A2466" t="s">
        <v>2548</v>
      </c>
      <c r="B2466" s="1">
        <v>45894</v>
      </c>
      <c r="C2466" t="s">
        <v>33</v>
      </c>
      <c r="D2466" t="s">
        <v>73</v>
      </c>
      <c r="E2466" t="s">
        <v>70</v>
      </c>
      <c r="F2466" t="s">
        <v>24</v>
      </c>
      <c r="G2466" t="s">
        <v>62</v>
      </c>
      <c r="H2466" t="s">
        <v>50</v>
      </c>
      <c r="I2466" t="s">
        <v>27</v>
      </c>
      <c r="J2466">
        <v>9.6999999999999993</v>
      </c>
      <c r="K2466">
        <v>24</v>
      </c>
      <c r="L2466" t="s">
        <v>28</v>
      </c>
      <c r="M2466">
        <v>0</v>
      </c>
      <c r="N2466">
        <v>4.5999999999999996</v>
      </c>
      <c r="O2466">
        <v>350</v>
      </c>
      <c r="P2466">
        <v>3395</v>
      </c>
      <c r="Q2466" t="s">
        <v>36</v>
      </c>
      <c r="R2466">
        <v>8</v>
      </c>
      <c r="S2466" t="s">
        <v>37</v>
      </c>
      <c r="T2466" t="s">
        <v>31</v>
      </c>
      <c r="U2466" t="str">
        <f>TRIM(CLEAN(tbl_Operations[[#This Row],[Location]]))</f>
        <v>Chennai</v>
      </c>
      <c r="V2466" t="str">
        <f>TRIM(CLEAN(tbl_Operations[[#This Row],[Channel]]))</f>
        <v>Teams</v>
      </c>
      <c r="W2466" t="str">
        <f t="shared" si="190"/>
        <v>Data Correction</v>
      </c>
      <c r="X2466" t="str">
        <f t="shared" si="191"/>
        <v>It</v>
      </c>
      <c r="Y2466" t="str">
        <f t="shared" si="192"/>
        <v>Within SLA</v>
      </c>
      <c r="Z2466" t="str">
        <f t="shared" si="193"/>
        <v>Normal</v>
      </c>
      <c r="AA2466" t="str" cm="1">
        <f t="array" ref="AA2466">_xlfn.IFS(
J2466&lt;=K2466*0.5,"Excellent",
J2466&lt;=K2466,"Good",
J2466&lt;=K2466*1.5,"At Risk",
TRUE,"Critical"
)</f>
        <v>Excellent</v>
      </c>
      <c r="AB2466" t="str">
        <f t="shared" si="194"/>
        <v>No Rework</v>
      </c>
    </row>
    <row r="2467" spans="1:28" x14ac:dyDescent="0.3">
      <c r="A2467" t="s">
        <v>2549</v>
      </c>
      <c r="B2467" s="1">
        <v>45896</v>
      </c>
      <c r="C2467" t="s">
        <v>91</v>
      </c>
      <c r="D2467" t="s">
        <v>73</v>
      </c>
      <c r="E2467" t="s">
        <v>23</v>
      </c>
      <c r="F2467" t="s">
        <v>49</v>
      </c>
      <c r="G2467" t="s">
        <v>25</v>
      </c>
      <c r="H2467" t="s">
        <v>50</v>
      </c>
      <c r="I2467" t="s">
        <v>27</v>
      </c>
      <c r="J2467">
        <v>7.3</v>
      </c>
      <c r="K2467">
        <v>48</v>
      </c>
      <c r="L2467" t="s">
        <v>28</v>
      </c>
      <c r="M2467">
        <v>1</v>
      </c>
      <c r="N2467">
        <v>4.4000000000000004</v>
      </c>
      <c r="O2467">
        <v>350</v>
      </c>
      <c r="P2467">
        <v>2555</v>
      </c>
      <c r="Q2467" t="s">
        <v>36</v>
      </c>
      <c r="R2467">
        <v>8</v>
      </c>
      <c r="S2467" t="s">
        <v>37</v>
      </c>
      <c r="T2467" t="s">
        <v>86</v>
      </c>
      <c r="U2467" t="str">
        <f>TRIM(CLEAN(tbl_Operations[[#This Row],[Location]]))</f>
        <v>Chennai</v>
      </c>
      <c r="V2467" t="str">
        <f>TRIM(CLEAN(tbl_Operations[[#This Row],[Channel]]))</f>
        <v>Email</v>
      </c>
      <c r="W2467" t="str">
        <f t="shared" si="190"/>
        <v>Invoice Query</v>
      </c>
      <c r="X2467" t="str">
        <f t="shared" si="191"/>
        <v>Operations</v>
      </c>
      <c r="Y2467" t="str">
        <f t="shared" si="192"/>
        <v>Within SLA</v>
      </c>
      <c r="Z2467" t="str">
        <f t="shared" si="193"/>
        <v>Normal</v>
      </c>
      <c r="AA2467" t="str" cm="1">
        <f t="array" ref="AA2467">_xlfn.IFS(
J2467&lt;=K2467*0.5,"Excellent",
J2467&lt;=K2467,"Good",
J2467&lt;=K2467*1.5,"At Risk",
TRUE,"Critical"
)</f>
        <v>Excellent</v>
      </c>
      <c r="AB2467" t="str">
        <f t="shared" si="194"/>
        <v>Reworked</v>
      </c>
    </row>
    <row r="2468" spans="1:28" x14ac:dyDescent="0.3">
      <c r="A2468" t="s">
        <v>2550</v>
      </c>
      <c r="B2468" s="1">
        <v>45683</v>
      </c>
      <c r="C2468" t="s">
        <v>95</v>
      </c>
      <c r="D2468" t="s">
        <v>47</v>
      </c>
      <c r="E2468" t="s">
        <v>35</v>
      </c>
      <c r="F2468" t="s">
        <v>61</v>
      </c>
      <c r="G2468" t="s">
        <v>25</v>
      </c>
      <c r="H2468" t="s">
        <v>50</v>
      </c>
      <c r="I2468" t="s">
        <v>27</v>
      </c>
      <c r="J2468">
        <v>5.6</v>
      </c>
      <c r="K2468">
        <v>12</v>
      </c>
      <c r="L2468" t="s">
        <v>28</v>
      </c>
      <c r="M2468">
        <v>0</v>
      </c>
      <c r="N2468">
        <v>5</v>
      </c>
      <c r="O2468">
        <v>400</v>
      </c>
      <c r="P2468">
        <v>2240</v>
      </c>
      <c r="Q2468" t="s">
        <v>64</v>
      </c>
      <c r="R2468">
        <v>1</v>
      </c>
      <c r="S2468" t="s">
        <v>58</v>
      </c>
      <c r="T2468" t="s">
        <v>102</v>
      </c>
      <c r="U2468" t="str">
        <f>TRIM(CLEAN(tbl_Operations[[#This Row],[Location]]))</f>
        <v>Gurugram</v>
      </c>
      <c r="V2468" t="str">
        <f>TRIM(CLEAN(tbl_Operations[[#This Row],[Channel]]))</f>
        <v>Email</v>
      </c>
      <c r="W2468" t="str">
        <f t="shared" si="190"/>
        <v>Employee Query</v>
      </c>
      <c r="X2468" t="str">
        <f t="shared" si="191"/>
        <v>Sales</v>
      </c>
      <c r="Y2468" t="str">
        <f t="shared" si="192"/>
        <v>Within SLA</v>
      </c>
      <c r="Z2468" t="str">
        <f t="shared" si="193"/>
        <v>Normal</v>
      </c>
      <c r="AA2468" t="str" cm="1">
        <f t="array" ref="AA2468">_xlfn.IFS(
J2468&lt;=K2468*0.5,"Excellent",
J2468&lt;=K2468,"Good",
J2468&lt;=K2468*1.5,"At Risk",
TRUE,"Critical"
)</f>
        <v>Excellent</v>
      </c>
      <c r="AB2468" t="str">
        <f t="shared" si="194"/>
        <v>No Rework</v>
      </c>
    </row>
    <row r="2469" spans="1:28" x14ac:dyDescent="0.3">
      <c r="A2469" t="s">
        <v>2551</v>
      </c>
      <c r="B2469" s="1">
        <v>45818</v>
      </c>
      <c r="C2469" t="s">
        <v>54</v>
      </c>
      <c r="D2469" t="s">
        <v>34</v>
      </c>
      <c r="E2469" t="s">
        <v>92</v>
      </c>
      <c r="F2469" t="s">
        <v>61</v>
      </c>
      <c r="G2469" t="s">
        <v>25</v>
      </c>
      <c r="H2469" t="s">
        <v>66</v>
      </c>
      <c r="I2469" t="s">
        <v>27</v>
      </c>
      <c r="J2469">
        <v>7.3</v>
      </c>
      <c r="K2469">
        <v>12</v>
      </c>
      <c r="L2469" t="s">
        <v>28</v>
      </c>
      <c r="M2469">
        <v>0</v>
      </c>
      <c r="N2469">
        <v>4.9000000000000004</v>
      </c>
      <c r="O2469">
        <v>320</v>
      </c>
      <c r="P2469">
        <v>2336</v>
      </c>
      <c r="Q2469" t="s">
        <v>29</v>
      </c>
      <c r="R2469">
        <v>6</v>
      </c>
      <c r="S2469" t="s">
        <v>30</v>
      </c>
      <c r="T2469" t="s">
        <v>38</v>
      </c>
      <c r="U2469" t="str">
        <f>TRIM(CLEAN(tbl_Operations[[#This Row],[Location]]))</f>
        <v>Mumbai</v>
      </c>
      <c r="V2469" t="str">
        <f>TRIM(CLEAN(tbl_Operations[[#This Row],[Channel]]))</f>
        <v>Email</v>
      </c>
      <c r="W2469" t="str">
        <f t="shared" si="190"/>
        <v>Report Request</v>
      </c>
      <c r="X2469" t="str">
        <f t="shared" si="191"/>
        <v>Hr</v>
      </c>
      <c r="Y2469" t="str">
        <f t="shared" si="192"/>
        <v>Within SLA</v>
      </c>
      <c r="Z2469" t="str">
        <f t="shared" si="193"/>
        <v>Normal</v>
      </c>
      <c r="AA2469" t="str" cm="1">
        <f t="array" ref="AA2469">_xlfn.IFS(
J2469&lt;=K2469*0.5,"Excellent",
J2469&lt;=K2469,"Good",
J2469&lt;=K2469*1.5,"At Risk",
TRUE,"Critical"
)</f>
        <v>Good</v>
      </c>
      <c r="AB2469" t="str">
        <f t="shared" si="194"/>
        <v>No Rework</v>
      </c>
    </row>
    <row r="2470" spans="1:28" x14ac:dyDescent="0.3">
      <c r="A2470" t="s">
        <v>2552</v>
      </c>
      <c r="B2470" s="1">
        <v>45768</v>
      </c>
      <c r="C2470" t="s">
        <v>54</v>
      </c>
      <c r="D2470" t="s">
        <v>55</v>
      </c>
      <c r="E2470" t="s">
        <v>48</v>
      </c>
      <c r="F2470" t="s">
        <v>24</v>
      </c>
      <c r="G2470" t="s">
        <v>42</v>
      </c>
      <c r="H2470" t="s">
        <v>50</v>
      </c>
      <c r="I2470" t="s">
        <v>27</v>
      </c>
      <c r="J2470">
        <v>11.4</v>
      </c>
      <c r="K2470">
        <v>24</v>
      </c>
      <c r="L2470" t="s">
        <v>28</v>
      </c>
      <c r="M2470">
        <v>0</v>
      </c>
      <c r="N2470">
        <v>5</v>
      </c>
      <c r="O2470">
        <v>450</v>
      </c>
      <c r="P2470">
        <v>5130</v>
      </c>
      <c r="Q2470" t="s">
        <v>89</v>
      </c>
      <c r="R2470">
        <v>4</v>
      </c>
      <c r="S2470" t="s">
        <v>30</v>
      </c>
      <c r="T2470" t="s">
        <v>31</v>
      </c>
      <c r="U2470" t="str">
        <f>TRIM(CLEAN(tbl_Operations[[#This Row],[Location]]))</f>
        <v>Hyderabad</v>
      </c>
      <c r="V2470" t="str">
        <f>TRIM(CLEAN(tbl_Operations[[#This Row],[Channel]]))</f>
        <v>Portal</v>
      </c>
      <c r="W2470" t="str">
        <f t="shared" si="190"/>
        <v>Compliance Request</v>
      </c>
      <c r="X2470" t="str">
        <f t="shared" si="191"/>
        <v>Hr</v>
      </c>
      <c r="Y2470" t="str">
        <f t="shared" si="192"/>
        <v>Within SLA</v>
      </c>
      <c r="Z2470" t="str">
        <f t="shared" si="193"/>
        <v>Normal</v>
      </c>
      <c r="AA2470" t="str" cm="1">
        <f t="array" ref="AA2470">_xlfn.IFS(
J2470&lt;=K2470*0.5,"Excellent",
J2470&lt;=K2470,"Good",
J2470&lt;=K2470*1.5,"At Risk",
TRUE,"Critical"
)</f>
        <v>Excellent</v>
      </c>
      <c r="AB2470" t="str">
        <f t="shared" si="194"/>
        <v>No Rework</v>
      </c>
    </row>
    <row r="2471" spans="1:28" x14ac:dyDescent="0.3">
      <c r="A2471" t="s">
        <v>2553</v>
      </c>
      <c r="B2471" s="1">
        <v>45845</v>
      </c>
      <c r="C2471" t="s">
        <v>95</v>
      </c>
      <c r="D2471" t="s">
        <v>60</v>
      </c>
      <c r="E2471" t="s">
        <v>56</v>
      </c>
      <c r="F2471" t="s">
        <v>49</v>
      </c>
      <c r="G2471" t="s">
        <v>62</v>
      </c>
      <c r="H2471" t="s">
        <v>75</v>
      </c>
      <c r="I2471" t="s">
        <v>27</v>
      </c>
      <c r="J2471">
        <v>6</v>
      </c>
      <c r="K2471">
        <v>48</v>
      </c>
      <c r="L2471" t="s">
        <v>28</v>
      </c>
      <c r="M2471">
        <v>0</v>
      </c>
      <c r="N2471">
        <v>4.7</v>
      </c>
      <c r="O2471">
        <v>350</v>
      </c>
      <c r="P2471">
        <v>2100</v>
      </c>
      <c r="Q2471" t="s">
        <v>114</v>
      </c>
      <c r="R2471">
        <v>7</v>
      </c>
      <c r="S2471" t="s">
        <v>37</v>
      </c>
      <c r="T2471" t="s">
        <v>31</v>
      </c>
      <c r="U2471" t="str">
        <f>TRIM(CLEAN(tbl_Operations[[#This Row],[Location]]))</f>
        <v>Pune</v>
      </c>
      <c r="V2471" t="str">
        <f>TRIM(CLEAN(tbl_Operations[[#This Row],[Channel]]))</f>
        <v>Teams</v>
      </c>
      <c r="W2471" t="str">
        <f t="shared" si="190"/>
        <v>Vendor Query</v>
      </c>
      <c r="X2471" t="str">
        <f t="shared" si="191"/>
        <v>Sales</v>
      </c>
      <c r="Y2471" t="str">
        <f t="shared" si="192"/>
        <v>Within SLA</v>
      </c>
      <c r="Z2471" t="str">
        <f t="shared" si="193"/>
        <v>Normal</v>
      </c>
      <c r="AA2471" t="str" cm="1">
        <f t="array" ref="AA2471">_xlfn.IFS(
J2471&lt;=K2471*0.5,"Excellent",
J2471&lt;=K2471,"Good",
J2471&lt;=K2471*1.5,"At Risk",
TRUE,"Critical"
)</f>
        <v>Excellent</v>
      </c>
      <c r="AB2471" t="str">
        <f t="shared" si="194"/>
        <v>No Rework</v>
      </c>
    </row>
    <row r="2472" spans="1:28" x14ac:dyDescent="0.3">
      <c r="A2472" t="s">
        <v>2554</v>
      </c>
      <c r="B2472" s="1">
        <v>45682</v>
      </c>
      <c r="C2472" t="s">
        <v>33</v>
      </c>
      <c r="D2472" t="s">
        <v>41</v>
      </c>
      <c r="E2472" t="s">
        <v>35</v>
      </c>
      <c r="F2472" t="s">
        <v>49</v>
      </c>
      <c r="G2472" t="s">
        <v>42</v>
      </c>
      <c r="H2472" t="s">
        <v>66</v>
      </c>
      <c r="I2472" t="s">
        <v>27</v>
      </c>
      <c r="J2472">
        <v>3</v>
      </c>
      <c r="K2472">
        <v>48</v>
      </c>
      <c r="L2472" t="s">
        <v>28</v>
      </c>
      <c r="M2472">
        <v>0</v>
      </c>
      <c r="N2472">
        <v>4.8</v>
      </c>
      <c r="O2472">
        <v>350</v>
      </c>
      <c r="P2472">
        <v>1050</v>
      </c>
      <c r="Q2472" t="s">
        <v>64</v>
      </c>
      <c r="R2472">
        <v>1</v>
      </c>
      <c r="S2472" t="s">
        <v>58</v>
      </c>
      <c r="T2472" t="s">
        <v>68</v>
      </c>
      <c r="U2472" t="str">
        <f>TRIM(CLEAN(tbl_Operations[[#This Row],[Location]]))</f>
        <v>Bengaluru</v>
      </c>
      <c r="V2472" t="str">
        <f>TRIM(CLEAN(tbl_Operations[[#This Row],[Channel]]))</f>
        <v>Portal</v>
      </c>
      <c r="W2472" t="str">
        <f t="shared" si="190"/>
        <v>Employee Query</v>
      </c>
      <c r="X2472" t="str">
        <f t="shared" si="191"/>
        <v>It</v>
      </c>
      <c r="Y2472" t="str">
        <f t="shared" si="192"/>
        <v>Within SLA</v>
      </c>
      <c r="Z2472" t="str">
        <f t="shared" si="193"/>
        <v>Normal</v>
      </c>
      <c r="AA2472" t="str" cm="1">
        <f t="array" ref="AA2472">_xlfn.IFS(
J2472&lt;=K2472*0.5,"Excellent",
J2472&lt;=K2472,"Good",
J2472&lt;=K2472*1.5,"At Risk",
TRUE,"Critical"
)</f>
        <v>Excellent</v>
      </c>
      <c r="AB2472" t="str">
        <f t="shared" si="194"/>
        <v>No Rework</v>
      </c>
    </row>
    <row r="2473" spans="1:28" x14ac:dyDescent="0.3">
      <c r="A2473" t="s">
        <v>2555</v>
      </c>
      <c r="B2473" s="1">
        <v>45970</v>
      </c>
      <c r="C2473" t="s">
        <v>33</v>
      </c>
      <c r="D2473" t="s">
        <v>22</v>
      </c>
      <c r="E2473" t="s">
        <v>70</v>
      </c>
      <c r="F2473" t="s">
        <v>24</v>
      </c>
      <c r="G2473" t="s">
        <v>25</v>
      </c>
      <c r="H2473" t="s">
        <v>26</v>
      </c>
      <c r="I2473" t="s">
        <v>27</v>
      </c>
      <c r="J2473">
        <v>30.1</v>
      </c>
      <c r="K2473">
        <v>24</v>
      </c>
      <c r="L2473" t="s">
        <v>63</v>
      </c>
      <c r="M2473">
        <v>0</v>
      </c>
      <c r="N2473">
        <v>4.2</v>
      </c>
      <c r="O2473">
        <v>450</v>
      </c>
      <c r="P2473">
        <v>13545</v>
      </c>
      <c r="Q2473" t="s">
        <v>67</v>
      </c>
      <c r="R2473">
        <v>11</v>
      </c>
      <c r="S2473" t="s">
        <v>52</v>
      </c>
      <c r="T2473" t="s">
        <v>102</v>
      </c>
      <c r="U2473" t="str">
        <f>TRIM(CLEAN(tbl_Operations[[#This Row],[Location]]))</f>
        <v>Noida</v>
      </c>
      <c r="V2473" t="str">
        <f>TRIM(CLEAN(tbl_Operations[[#This Row],[Channel]]))</f>
        <v>Email</v>
      </c>
      <c r="W2473" t="str">
        <f t="shared" si="190"/>
        <v>Data Correction</v>
      </c>
      <c r="X2473" t="str">
        <f t="shared" si="191"/>
        <v>It</v>
      </c>
      <c r="Y2473" t="str">
        <f t="shared" si="192"/>
        <v>SLA Breach</v>
      </c>
      <c r="Z2473" t="str">
        <f t="shared" si="193"/>
        <v>Normal</v>
      </c>
      <c r="AA2473" t="str" cm="1">
        <f t="array" ref="AA2473">_xlfn.IFS(
J2473&lt;=K2473*0.5,"Excellent",
J2473&lt;=K2473,"Good",
J2473&lt;=K2473*1.5,"At Risk",
TRUE,"Critical"
)</f>
        <v>At Risk</v>
      </c>
      <c r="AB2473" t="str">
        <f t="shared" si="194"/>
        <v>No Rework</v>
      </c>
    </row>
    <row r="2474" spans="1:28" x14ac:dyDescent="0.3">
      <c r="A2474" t="s">
        <v>2556</v>
      </c>
      <c r="B2474" s="1">
        <v>45773</v>
      </c>
      <c r="C2474" t="s">
        <v>21</v>
      </c>
      <c r="D2474" t="s">
        <v>55</v>
      </c>
      <c r="E2474" t="s">
        <v>35</v>
      </c>
      <c r="F2474" t="s">
        <v>61</v>
      </c>
      <c r="G2474" t="s">
        <v>25</v>
      </c>
      <c r="H2474" t="s">
        <v>66</v>
      </c>
      <c r="I2474" t="s">
        <v>27</v>
      </c>
      <c r="J2474">
        <v>3.1</v>
      </c>
      <c r="K2474">
        <v>12</v>
      </c>
      <c r="L2474" t="s">
        <v>28</v>
      </c>
      <c r="M2474">
        <v>0</v>
      </c>
      <c r="N2474">
        <v>5</v>
      </c>
      <c r="O2474">
        <v>350</v>
      </c>
      <c r="P2474">
        <v>1085</v>
      </c>
      <c r="Q2474" t="s">
        <v>89</v>
      </c>
      <c r="R2474">
        <v>4</v>
      </c>
      <c r="S2474" t="s">
        <v>30</v>
      </c>
      <c r="T2474" t="s">
        <v>68</v>
      </c>
      <c r="U2474" t="str">
        <f>TRIM(CLEAN(tbl_Operations[[#This Row],[Location]]))</f>
        <v>Hyderabad</v>
      </c>
      <c r="V2474" t="str">
        <f>TRIM(CLEAN(tbl_Operations[[#This Row],[Channel]]))</f>
        <v>Email</v>
      </c>
      <c r="W2474" t="str">
        <f t="shared" si="190"/>
        <v>Employee Query</v>
      </c>
      <c r="X2474" t="str">
        <f t="shared" si="191"/>
        <v>Customer Support</v>
      </c>
      <c r="Y2474" t="str">
        <f t="shared" si="192"/>
        <v>Within SLA</v>
      </c>
      <c r="Z2474" t="str">
        <f t="shared" si="193"/>
        <v>Normal</v>
      </c>
      <c r="AA2474" t="str" cm="1">
        <f t="array" ref="AA2474">_xlfn.IFS(
J2474&lt;=K2474*0.5,"Excellent",
J2474&lt;=K2474,"Good",
J2474&lt;=K2474*1.5,"At Risk",
TRUE,"Critical"
)</f>
        <v>Excellent</v>
      </c>
      <c r="AB2474" t="str">
        <f t="shared" si="194"/>
        <v>No Rework</v>
      </c>
    </row>
    <row r="2475" spans="1:28" x14ac:dyDescent="0.3">
      <c r="A2475" t="s">
        <v>2557</v>
      </c>
      <c r="B2475" s="1">
        <v>45683</v>
      </c>
      <c r="C2475" t="s">
        <v>91</v>
      </c>
      <c r="D2475" t="s">
        <v>60</v>
      </c>
      <c r="E2475" t="s">
        <v>92</v>
      </c>
      <c r="F2475" t="s">
        <v>61</v>
      </c>
      <c r="G2475" t="s">
        <v>81</v>
      </c>
      <c r="H2475" t="s">
        <v>50</v>
      </c>
      <c r="I2475" t="s">
        <v>27</v>
      </c>
      <c r="J2475">
        <v>33.700000000000003</v>
      </c>
      <c r="K2475">
        <v>12</v>
      </c>
      <c r="L2475" t="s">
        <v>63</v>
      </c>
      <c r="M2475">
        <v>1</v>
      </c>
      <c r="N2475">
        <v>3.2</v>
      </c>
      <c r="O2475">
        <v>350</v>
      </c>
      <c r="P2475">
        <v>11795</v>
      </c>
      <c r="Q2475" t="s">
        <v>64</v>
      </c>
      <c r="R2475">
        <v>1</v>
      </c>
      <c r="S2475" t="s">
        <v>58</v>
      </c>
      <c r="T2475" t="s">
        <v>102</v>
      </c>
      <c r="U2475" t="str">
        <f>TRIM(CLEAN(tbl_Operations[[#This Row],[Location]]))</f>
        <v>Pune</v>
      </c>
      <c r="V2475" t="str">
        <f>TRIM(CLEAN(tbl_Operations[[#This Row],[Channel]]))</f>
        <v>Phone</v>
      </c>
      <c r="W2475" t="str">
        <f t="shared" si="190"/>
        <v>Report Request</v>
      </c>
      <c r="X2475" t="str">
        <f t="shared" si="191"/>
        <v>Operations</v>
      </c>
      <c r="Y2475" t="str">
        <f t="shared" si="192"/>
        <v>SLA Breach</v>
      </c>
      <c r="Z2475" t="str">
        <f t="shared" si="193"/>
        <v>Normal</v>
      </c>
      <c r="AA2475" t="str" cm="1">
        <f t="array" ref="AA2475">_xlfn.IFS(
J2475&lt;=K2475*0.5,"Excellent",
J2475&lt;=K2475,"Good",
J2475&lt;=K2475*1.5,"At Risk",
TRUE,"Critical"
)</f>
        <v>Critical</v>
      </c>
      <c r="AB2475" t="str">
        <f t="shared" si="194"/>
        <v>Reworked</v>
      </c>
    </row>
    <row r="2476" spans="1:28" x14ac:dyDescent="0.3">
      <c r="A2476" t="s">
        <v>2558</v>
      </c>
      <c r="B2476" s="1">
        <v>45846</v>
      </c>
      <c r="C2476" t="s">
        <v>33</v>
      </c>
      <c r="D2476" t="s">
        <v>41</v>
      </c>
      <c r="E2476" t="s">
        <v>92</v>
      </c>
      <c r="F2476" t="s">
        <v>61</v>
      </c>
      <c r="G2476" t="s">
        <v>25</v>
      </c>
      <c r="H2476" t="s">
        <v>66</v>
      </c>
      <c r="I2476" t="s">
        <v>27</v>
      </c>
      <c r="J2476">
        <v>20</v>
      </c>
      <c r="K2476">
        <v>12</v>
      </c>
      <c r="L2476" t="s">
        <v>63</v>
      </c>
      <c r="M2476">
        <v>0</v>
      </c>
      <c r="N2476">
        <v>4.5</v>
      </c>
      <c r="O2476">
        <v>350</v>
      </c>
      <c r="P2476">
        <v>7000</v>
      </c>
      <c r="Q2476" t="s">
        <v>114</v>
      </c>
      <c r="R2476">
        <v>7</v>
      </c>
      <c r="S2476" t="s">
        <v>37</v>
      </c>
      <c r="T2476" t="s">
        <v>38</v>
      </c>
      <c r="U2476" t="str">
        <f>TRIM(CLEAN(tbl_Operations[[#This Row],[Location]]))</f>
        <v>Bengaluru</v>
      </c>
      <c r="V2476" t="str">
        <f>TRIM(CLEAN(tbl_Operations[[#This Row],[Channel]]))</f>
        <v>Email</v>
      </c>
      <c r="W2476" t="str">
        <f t="shared" si="190"/>
        <v>Report Request</v>
      </c>
      <c r="X2476" t="str">
        <f t="shared" si="191"/>
        <v>It</v>
      </c>
      <c r="Y2476" t="str">
        <f t="shared" si="192"/>
        <v>SLA Breach</v>
      </c>
      <c r="Z2476" t="str">
        <f t="shared" si="193"/>
        <v>Normal</v>
      </c>
      <c r="AA2476" t="str" cm="1">
        <f t="array" ref="AA2476">_xlfn.IFS(
J2476&lt;=K2476*0.5,"Excellent",
J2476&lt;=K2476,"Good",
J2476&lt;=K2476*1.5,"At Risk",
TRUE,"Critical"
)</f>
        <v>Critical</v>
      </c>
      <c r="AB2476" t="str">
        <f t="shared" si="194"/>
        <v>No Rework</v>
      </c>
    </row>
    <row r="2477" spans="1:28" x14ac:dyDescent="0.3">
      <c r="A2477" t="s">
        <v>2559</v>
      </c>
      <c r="B2477" s="1">
        <v>45696</v>
      </c>
      <c r="C2477" t="s">
        <v>77</v>
      </c>
      <c r="D2477" t="s">
        <v>22</v>
      </c>
      <c r="E2477" t="s">
        <v>78</v>
      </c>
      <c r="F2477" t="s">
        <v>49</v>
      </c>
      <c r="G2477" t="s">
        <v>25</v>
      </c>
      <c r="H2477" t="s">
        <v>66</v>
      </c>
      <c r="I2477" t="s">
        <v>27</v>
      </c>
      <c r="J2477">
        <v>6.9</v>
      </c>
      <c r="K2477">
        <v>48</v>
      </c>
      <c r="L2477" t="s">
        <v>28</v>
      </c>
      <c r="M2477">
        <v>0</v>
      </c>
      <c r="N2477">
        <v>5</v>
      </c>
      <c r="O2477">
        <v>400</v>
      </c>
      <c r="P2477">
        <v>2760</v>
      </c>
      <c r="Q2477" t="s">
        <v>57</v>
      </c>
      <c r="R2477">
        <v>2</v>
      </c>
      <c r="S2477" t="s">
        <v>58</v>
      </c>
      <c r="T2477" t="s">
        <v>68</v>
      </c>
      <c r="U2477" t="str">
        <f>TRIM(CLEAN(tbl_Operations[[#This Row],[Location]]))</f>
        <v>Noida</v>
      </c>
      <c r="V2477" t="str">
        <f>TRIM(CLEAN(tbl_Operations[[#This Row],[Channel]]))</f>
        <v>Email</v>
      </c>
      <c r="W2477" t="str">
        <f t="shared" si="190"/>
        <v>Access Request</v>
      </c>
      <c r="X2477" t="str">
        <f t="shared" si="191"/>
        <v>Finance</v>
      </c>
      <c r="Y2477" t="str">
        <f t="shared" si="192"/>
        <v>Within SLA</v>
      </c>
      <c r="Z2477" t="str">
        <f t="shared" si="193"/>
        <v>Normal</v>
      </c>
      <c r="AA2477" t="str" cm="1">
        <f t="array" ref="AA2477">_xlfn.IFS(
J2477&lt;=K2477*0.5,"Excellent",
J2477&lt;=K2477,"Good",
J2477&lt;=K2477*1.5,"At Risk",
TRUE,"Critical"
)</f>
        <v>Excellent</v>
      </c>
      <c r="AB2477" t="str">
        <f t="shared" si="194"/>
        <v>No Rework</v>
      </c>
    </row>
    <row r="2478" spans="1:28" x14ac:dyDescent="0.3">
      <c r="A2478" t="s">
        <v>2560</v>
      </c>
      <c r="B2478" s="1">
        <v>45761</v>
      </c>
      <c r="C2478" t="s">
        <v>95</v>
      </c>
      <c r="D2478" t="s">
        <v>5094</v>
      </c>
      <c r="E2478" t="s">
        <v>70</v>
      </c>
      <c r="F2478" t="s">
        <v>24</v>
      </c>
      <c r="G2478" t="s">
        <v>25</v>
      </c>
      <c r="H2478" t="s">
        <v>66</v>
      </c>
      <c r="I2478" t="s">
        <v>27</v>
      </c>
      <c r="J2478">
        <v>13.6</v>
      </c>
      <c r="K2478">
        <v>24</v>
      </c>
      <c r="L2478" t="s">
        <v>28</v>
      </c>
      <c r="M2478">
        <v>0</v>
      </c>
      <c r="N2478">
        <v>5</v>
      </c>
      <c r="O2478">
        <v>450</v>
      </c>
      <c r="P2478">
        <v>6120</v>
      </c>
      <c r="Q2478" t="s">
        <v>89</v>
      </c>
      <c r="R2478">
        <v>4</v>
      </c>
      <c r="S2478" t="s">
        <v>30</v>
      </c>
      <c r="T2478" t="s">
        <v>31</v>
      </c>
      <c r="U2478" t="str">
        <f>TRIM(CLEAN(tbl_Operations[[#This Row],[Location]]))</f>
        <v>Unknown</v>
      </c>
      <c r="V2478" t="str">
        <f>TRIM(CLEAN(tbl_Operations[[#This Row],[Channel]]))</f>
        <v>Email</v>
      </c>
      <c r="W2478" t="str">
        <f t="shared" si="190"/>
        <v>Data Correction</v>
      </c>
      <c r="X2478" t="str">
        <f t="shared" si="191"/>
        <v>Sales</v>
      </c>
      <c r="Y2478" t="str">
        <f t="shared" si="192"/>
        <v>Within SLA</v>
      </c>
      <c r="Z2478" t="str">
        <f t="shared" si="193"/>
        <v>Normal</v>
      </c>
      <c r="AA2478" t="str" cm="1">
        <f t="array" ref="AA2478">_xlfn.IFS(
J2478&lt;=K2478*0.5,"Excellent",
J2478&lt;=K2478,"Good",
J2478&lt;=K2478*1.5,"At Risk",
TRUE,"Critical"
)</f>
        <v>Good</v>
      </c>
      <c r="AB2478" t="str">
        <f t="shared" si="194"/>
        <v>No Rework</v>
      </c>
    </row>
    <row r="2479" spans="1:28" x14ac:dyDescent="0.3">
      <c r="A2479" t="s">
        <v>2561</v>
      </c>
      <c r="B2479" s="1">
        <v>45971</v>
      </c>
      <c r="C2479" t="s">
        <v>95</v>
      </c>
      <c r="D2479" t="s">
        <v>73</v>
      </c>
      <c r="E2479" t="s">
        <v>74</v>
      </c>
      <c r="F2479" t="s">
        <v>61</v>
      </c>
      <c r="G2479" t="s">
        <v>42</v>
      </c>
      <c r="H2479" t="s">
        <v>75</v>
      </c>
      <c r="I2479" t="s">
        <v>27</v>
      </c>
      <c r="J2479">
        <v>10.8</v>
      </c>
      <c r="K2479">
        <v>12</v>
      </c>
      <c r="L2479" t="s">
        <v>28</v>
      </c>
      <c r="M2479">
        <v>0</v>
      </c>
      <c r="N2479">
        <v>4.9000000000000004</v>
      </c>
      <c r="O2479">
        <v>320</v>
      </c>
      <c r="P2479">
        <v>3456</v>
      </c>
      <c r="Q2479" t="s">
        <v>67</v>
      </c>
      <c r="R2479">
        <v>11</v>
      </c>
      <c r="S2479" t="s">
        <v>52</v>
      </c>
      <c r="T2479" t="s">
        <v>31</v>
      </c>
      <c r="U2479" t="str">
        <f>TRIM(CLEAN(tbl_Operations[[#This Row],[Location]]))</f>
        <v>Chennai</v>
      </c>
      <c r="V2479" t="str">
        <f>TRIM(CLEAN(tbl_Operations[[#This Row],[Channel]]))</f>
        <v>Portal</v>
      </c>
      <c r="W2479" t="str">
        <f t="shared" si="190"/>
        <v>System Issue</v>
      </c>
      <c r="X2479" t="str">
        <f t="shared" si="191"/>
        <v>Sales</v>
      </c>
      <c r="Y2479" t="str">
        <f t="shared" si="192"/>
        <v>Within SLA</v>
      </c>
      <c r="Z2479" t="str">
        <f t="shared" si="193"/>
        <v>Normal</v>
      </c>
      <c r="AA2479" t="str" cm="1">
        <f t="array" ref="AA2479">_xlfn.IFS(
J2479&lt;=K2479*0.5,"Excellent",
J2479&lt;=K2479,"Good",
J2479&lt;=K2479*1.5,"At Risk",
TRUE,"Critical"
)</f>
        <v>Good</v>
      </c>
      <c r="AB2479" t="str">
        <f t="shared" si="194"/>
        <v>No Rework</v>
      </c>
    </row>
    <row r="2480" spans="1:28" x14ac:dyDescent="0.3">
      <c r="A2480" t="s">
        <v>2562</v>
      </c>
      <c r="B2480" s="1">
        <v>45760</v>
      </c>
      <c r="C2480" t="s">
        <v>33</v>
      </c>
      <c r="D2480" t="s">
        <v>34</v>
      </c>
      <c r="E2480" t="s">
        <v>92</v>
      </c>
      <c r="F2480" t="s">
        <v>61</v>
      </c>
      <c r="G2480" t="s">
        <v>42</v>
      </c>
      <c r="H2480" t="s">
        <v>50</v>
      </c>
      <c r="I2480" t="s">
        <v>27</v>
      </c>
      <c r="J2480">
        <v>11.7</v>
      </c>
      <c r="K2480">
        <v>12</v>
      </c>
      <c r="L2480" t="s">
        <v>28</v>
      </c>
      <c r="M2480">
        <v>0</v>
      </c>
      <c r="N2480">
        <v>5</v>
      </c>
      <c r="O2480">
        <v>350</v>
      </c>
      <c r="P2480">
        <v>4095</v>
      </c>
      <c r="Q2480" t="s">
        <v>89</v>
      </c>
      <c r="R2480">
        <v>4</v>
      </c>
      <c r="S2480" t="s">
        <v>30</v>
      </c>
      <c r="T2480" t="s">
        <v>102</v>
      </c>
      <c r="U2480" t="str">
        <f>TRIM(CLEAN(tbl_Operations[[#This Row],[Location]]))</f>
        <v>Mumbai</v>
      </c>
      <c r="V2480" t="str">
        <f>TRIM(CLEAN(tbl_Operations[[#This Row],[Channel]]))</f>
        <v>Portal</v>
      </c>
      <c r="W2480" t="str">
        <f t="shared" si="190"/>
        <v>Report Request</v>
      </c>
      <c r="X2480" t="str">
        <f t="shared" si="191"/>
        <v>It</v>
      </c>
      <c r="Y2480" t="str">
        <f t="shared" si="192"/>
        <v>Within SLA</v>
      </c>
      <c r="Z2480" t="str">
        <f t="shared" si="193"/>
        <v>Normal</v>
      </c>
      <c r="AA2480" t="str" cm="1">
        <f t="array" ref="AA2480">_xlfn.IFS(
J2480&lt;=K2480*0.5,"Excellent",
J2480&lt;=K2480,"Good",
J2480&lt;=K2480*1.5,"At Risk",
TRUE,"Critical"
)</f>
        <v>Good</v>
      </c>
      <c r="AB2480" t="str">
        <f t="shared" si="194"/>
        <v>No Rework</v>
      </c>
    </row>
    <row r="2481" spans="1:28" x14ac:dyDescent="0.3">
      <c r="A2481" t="s">
        <v>2563</v>
      </c>
      <c r="B2481" s="1">
        <v>45881</v>
      </c>
      <c r="C2481" t="s">
        <v>95</v>
      </c>
      <c r="D2481" t="s">
        <v>41</v>
      </c>
      <c r="E2481" t="s">
        <v>23</v>
      </c>
      <c r="F2481" t="s">
        <v>24</v>
      </c>
      <c r="G2481" t="s">
        <v>42</v>
      </c>
      <c r="H2481" t="s">
        <v>50</v>
      </c>
      <c r="I2481" t="s">
        <v>27</v>
      </c>
      <c r="J2481">
        <v>11</v>
      </c>
      <c r="K2481">
        <v>24</v>
      </c>
      <c r="L2481" t="s">
        <v>28</v>
      </c>
      <c r="M2481">
        <v>0</v>
      </c>
      <c r="N2481">
        <v>5</v>
      </c>
      <c r="O2481">
        <v>400</v>
      </c>
      <c r="P2481">
        <v>4400</v>
      </c>
      <c r="Q2481" t="s">
        <v>36</v>
      </c>
      <c r="R2481">
        <v>8</v>
      </c>
      <c r="S2481" t="s">
        <v>37</v>
      </c>
      <c r="T2481" t="s">
        <v>38</v>
      </c>
      <c r="U2481" t="str">
        <f>TRIM(CLEAN(tbl_Operations[[#This Row],[Location]]))</f>
        <v>Bengaluru</v>
      </c>
      <c r="V2481" t="str">
        <f>TRIM(CLEAN(tbl_Operations[[#This Row],[Channel]]))</f>
        <v>Portal</v>
      </c>
      <c r="W2481" t="str">
        <f t="shared" si="190"/>
        <v>Invoice Query</v>
      </c>
      <c r="X2481" t="str">
        <f t="shared" si="191"/>
        <v>Sales</v>
      </c>
      <c r="Y2481" t="str">
        <f t="shared" si="192"/>
        <v>Within SLA</v>
      </c>
      <c r="Z2481" t="str">
        <f t="shared" si="193"/>
        <v>Normal</v>
      </c>
      <c r="AA2481" t="str" cm="1">
        <f t="array" ref="AA2481">_xlfn.IFS(
J2481&lt;=K2481*0.5,"Excellent",
J2481&lt;=K2481,"Good",
J2481&lt;=K2481*1.5,"At Risk",
TRUE,"Critical"
)</f>
        <v>Excellent</v>
      </c>
      <c r="AB2481" t="str">
        <f t="shared" si="194"/>
        <v>No Rework</v>
      </c>
    </row>
    <row r="2482" spans="1:28" x14ac:dyDescent="0.3">
      <c r="A2482" t="s">
        <v>2564</v>
      </c>
      <c r="B2482" s="1">
        <v>45892</v>
      </c>
      <c r="C2482" t="s">
        <v>95</v>
      </c>
      <c r="D2482" t="s">
        <v>73</v>
      </c>
      <c r="E2482" t="s">
        <v>48</v>
      </c>
      <c r="F2482" t="s">
        <v>61</v>
      </c>
      <c r="G2482" t="s">
        <v>25</v>
      </c>
      <c r="H2482" t="s">
        <v>66</v>
      </c>
      <c r="I2482" t="s">
        <v>27</v>
      </c>
      <c r="J2482">
        <v>10.6</v>
      </c>
      <c r="K2482">
        <v>12</v>
      </c>
      <c r="L2482" t="s">
        <v>28</v>
      </c>
      <c r="M2482">
        <v>1</v>
      </c>
      <c r="N2482">
        <v>4.5999999999999996</v>
      </c>
      <c r="O2482">
        <v>350</v>
      </c>
      <c r="P2482">
        <v>3710</v>
      </c>
      <c r="Q2482" t="s">
        <v>36</v>
      </c>
      <c r="R2482">
        <v>8</v>
      </c>
      <c r="S2482" t="s">
        <v>37</v>
      </c>
      <c r="T2482" t="s">
        <v>68</v>
      </c>
      <c r="U2482" t="str">
        <f>TRIM(CLEAN(tbl_Operations[[#This Row],[Location]]))</f>
        <v>Chennai</v>
      </c>
      <c r="V2482" t="str">
        <f>TRIM(CLEAN(tbl_Operations[[#This Row],[Channel]]))</f>
        <v>Email</v>
      </c>
      <c r="W2482" t="str">
        <f t="shared" si="190"/>
        <v>Compliance Request</v>
      </c>
      <c r="X2482" t="str">
        <f t="shared" si="191"/>
        <v>Sales</v>
      </c>
      <c r="Y2482" t="str">
        <f t="shared" si="192"/>
        <v>Within SLA</v>
      </c>
      <c r="Z2482" t="str">
        <f t="shared" si="193"/>
        <v>Normal</v>
      </c>
      <c r="AA2482" t="str" cm="1">
        <f t="array" ref="AA2482">_xlfn.IFS(
J2482&lt;=K2482*0.5,"Excellent",
J2482&lt;=K2482,"Good",
J2482&lt;=K2482*1.5,"At Risk",
TRUE,"Critical"
)</f>
        <v>Good</v>
      </c>
      <c r="AB2482" t="str">
        <f t="shared" si="194"/>
        <v>Reworked</v>
      </c>
    </row>
    <row r="2483" spans="1:28" x14ac:dyDescent="0.3">
      <c r="A2483" t="s">
        <v>2565</v>
      </c>
      <c r="B2483" s="1">
        <v>45670</v>
      </c>
      <c r="C2483" t="s">
        <v>95</v>
      </c>
      <c r="D2483" t="s">
        <v>34</v>
      </c>
      <c r="E2483" t="s">
        <v>56</v>
      </c>
      <c r="F2483" t="s">
        <v>24</v>
      </c>
      <c r="G2483" t="s">
        <v>25</v>
      </c>
      <c r="H2483" t="s">
        <v>50</v>
      </c>
      <c r="I2483" t="s">
        <v>88</v>
      </c>
      <c r="J2483">
        <v>12.4</v>
      </c>
      <c r="K2483">
        <v>24</v>
      </c>
      <c r="L2483" t="s">
        <v>28</v>
      </c>
      <c r="M2483">
        <v>1</v>
      </c>
      <c r="N2483">
        <v>4.7</v>
      </c>
      <c r="O2483">
        <v>400</v>
      </c>
      <c r="P2483">
        <v>4960</v>
      </c>
      <c r="Q2483" t="s">
        <v>64</v>
      </c>
      <c r="R2483">
        <v>1</v>
      </c>
      <c r="S2483" t="s">
        <v>58</v>
      </c>
      <c r="T2483" t="s">
        <v>31</v>
      </c>
      <c r="U2483" t="str">
        <f>TRIM(CLEAN(tbl_Operations[[#This Row],[Location]]))</f>
        <v>Mumbai</v>
      </c>
      <c r="V2483" t="str">
        <f>TRIM(CLEAN(tbl_Operations[[#This Row],[Channel]]))</f>
        <v>Email</v>
      </c>
      <c r="W2483" t="str">
        <f t="shared" si="190"/>
        <v>Vendor Query</v>
      </c>
      <c r="X2483" t="str">
        <f t="shared" si="191"/>
        <v>Sales</v>
      </c>
      <c r="Y2483" t="str">
        <f t="shared" si="192"/>
        <v>Within SLA</v>
      </c>
      <c r="Z2483" t="str">
        <f t="shared" si="193"/>
        <v>Normal</v>
      </c>
      <c r="AA2483" t="str" cm="1">
        <f t="array" ref="AA2483">_xlfn.IFS(
J2483&lt;=K2483*0.5,"Excellent",
J2483&lt;=K2483,"Good",
J2483&lt;=K2483*1.5,"At Risk",
TRUE,"Critical"
)</f>
        <v>Good</v>
      </c>
      <c r="AB2483" t="str">
        <f t="shared" si="194"/>
        <v>Reworked</v>
      </c>
    </row>
    <row r="2484" spans="1:28" x14ac:dyDescent="0.3">
      <c r="A2484" t="s">
        <v>2566</v>
      </c>
      <c r="B2484" s="1">
        <v>45811</v>
      </c>
      <c r="C2484" t="s">
        <v>91</v>
      </c>
      <c r="D2484" t="s">
        <v>55</v>
      </c>
      <c r="E2484" t="s">
        <v>48</v>
      </c>
      <c r="F2484" t="s">
        <v>49</v>
      </c>
      <c r="G2484" t="s">
        <v>25</v>
      </c>
      <c r="H2484" t="s">
        <v>50</v>
      </c>
      <c r="I2484" t="s">
        <v>27</v>
      </c>
      <c r="J2484">
        <v>13.8</v>
      </c>
      <c r="K2484">
        <v>48</v>
      </c>
      <c r="L2484" t="s">
        <v>28</v>
      </c>
      <c r="M2484">
        <v>0</v>
      </c>
      <c r="N2484">
        <v>4</v>
      </c>
      <c r="O2484">
        <v>280</v>
      </c>
      <c r="P2484">
        <v>3864</v>
      </c>
      <c r="Q2484" t="s">
        <v>29</v>
      </c>
      <c r="R2484">
        <v>6</v>
      </c>
      <c r="S2484" t="s">
        <v>30</v>
      </c>
      <c r="T2484" t="s">
        <v>38</v>
      </c>
      <c r="U2484" t="str">
        <f>TRIM(CLEAN(tbl_Operations[[#This Row],[Location]]))</f>
        <v>Hyderabad</v>
      </c>
      <c r="V2484" t="str">
        <f>TRIM(CLEAN(tbl_Operations[[#This Row],[Channel]]))</f>
        <v>Email</v>
      </c>
      <c r="W2484" t="str">
        <f t="shared" si="190"/>
        <v>Compliance Request</v>
      </c>
      <c r="X2484" t="str">
        <f t="shared" si="191"/>
        <v>Operations</v>
      </c>
      <c r="Y2484" t="str">
        <f t="shared" si="192"/>
        <v>Within SLA</v>
      </c>
      <c r="Z2484" t="str">
        <f t="shared" si="193"/>
        <v>Normal</v>
      </c>
      <c r="AA2484" t="str" cm="1">
        <f t="array" ref="AA2484">_xlfn.IFS(
J2484&lt;=K2484*0.5,"Excellent",
J2484&lt;=K2484,"Good",
J2484&lt;=K2484*1.5,"At Risk",
TRUE,"Critical"
)</f>
        <v>Excellent</v>
      </c>
      <c r="AB2484" t="str">
        <f t="shared" si="194"/>
        <v>No Rework</v>
      </c>
    </row>
    <row r="2485" spans="1:28" x14ac:dyDescent="0.3">
      <c r="A2485" t="s">
        <v>2567</v>
      </c>
      <c r="B2485" s="1">
        <v>45999</v>
      </c>
      <c r="C2485" t="s">
        <v>54</v>
      </c>
      <c r="D2485" t="s">
        <v>47</v>
      </c>
      <c r="E2485" t="s">
        <v>23</v>
      </c>
      <c r="F2485" t="s">
        <v>24</v>
      </c>
      <c r="G2485" t="s">
        <v>62</v>
      </c>
      <c r="H2485" t="s">
        <v>26</v>
      </c>
      <c r="I2485" t="s">
        <v>27</v>
      </c>
      <c r="J2485">
        <v>15.4</v>
      </c>
      <c r="K2485">
        <v>24</v>
      </c>
      <c r="L2485" t="s">
        <v>28</v>
      </c>
      <c r="M2485">
        <v>1</v>
      </c>
      <c r="N2485">
        <v>4</v>
      </c>
      <c r="O2485">
        <v>450</v>
      </c>
      <c r="P2485">
        <v>6930</v>
      </c>
      <c r="Q2485" t="s">
        <v>71</v>
      </c>
      <c r="R2485">
        <v>12</v>
      </c>
      <c r="S2485" t="s">
        <v>52</v>
      </c>
      <c r="T2485" t="s">
        <v>31</v>
      </c>
      <c r="U2485" t="str">
        <f>TRIM(CLEAN(tbl_Operations[[#This Row],[Location]]))</f>
        <v>Gurugram</v>
      </c>
      <c r="V2485" t="str">
        <f>TRIM(CLEAN(tbl_Operations[[#This Row],[Channel]]))</f>
        <v>Teams</v>
      </c>
      <c r="W2485" t="str">
        <f t="shared" si="190"/>
        <v>Invoice Query</v>
      </c>
      <c r="X2485" t="str">
        <f t="shared" si="191"/>
        <v>Hr</v>
      </c>
      <c r="Y2485" t="str">
        <f t="shared" si="192"/>
        <v>Within SLA</v>
      </c>
      <c r="Z2485" t="str">
        <f t="shared" si="193"/>
        <v>Normal</v>
      </c>
      <c r="AA2485" t="str" cm="1">
        <f t="array" ref="AA2485">_xlfn.IFS(
J2485&lt;=K2485*0.5,"Excellent",
J2485&lt;=K2485,"Good",
J2485&lt;=K2485*1.5,"At Risk",
TRUE,"Critical"
)</f>
        <v>Good</v>
      </c>
      <c r="AB2485" t="str">
        <f t="shared" si="194"/>
        <v>Reworked</v>
      </c>
    </row>
    <row r="2486" spans="1:28" x14ac:dyDescent="0.3">
      <c r="A2486" t="s">
        <v>2568</v>
      </c>
      <c r="B2486" s="1">
        <v>45886</v>
      </c>
      <c r="C2486" t="s">
        <v>77</v>
      </c>
      <c r="D2486" t="s">
        <v>73</v>
      </c>
      <c r="E2486" t="s">
        <v>23</v>
      </c>
      <c r="F2486" t="s">
        <v>49</v>
      </c>
      <c r="G2486" t="s">
        <v>25</v>
      </c>
      <c r="H2486" t="s">
        <v>43</v>
      </c>
      <c r="I2486" t="s">
        <v>27</v>
      </c>
      <c r="J2486">
        <v>8.6</v>
      </c>
      <c r="K2486">
        <v>48</v>
      </c>
      <c r="L2486" t="s">
        <v>28</v>
      </c>
      <c r="M2486">
        <v>0</v>
      </c>
      <c r="N2486">
        <v>4.7</v>
      </c>
      <c r="O2486">
        <v>280</v>
      </c>
      <c r="P2486">
        <v>2408</v>
      </c>
      <c r="Q2486" t="s">
        <v>36</v>
      </c>
      <c r="R2486">
        <v>8</v>
      </c>
      <c r="S2486" t="s">
        <v>37</v>
      </c>
      <c r="T2486" t="s">
        <v>102</v>
      </c>
      <c r="U2486" t="str">
        <f>TRIM(CLEAN(tbl_Operations[[#This Row],[Location]]))</f>
        <v>Chennai</v>
      </c>
      <c r="V2486" t="str">
        <f>TRIM(CLEAN(tbl_Operations[[#This Row],[Channel]]))</f>
        <v>Email</v>
      </c>
      <c r="W2486" t="str">
        <f t="shared" si="190"/>
        <v>Invoice Query</v>
      </c>
      <c r="X2486" t="str">
        <f t="shared" si="191"/>
        <v>Finance</v>
      </c>
      <c r="Y2486" t="str">
        <f t="shared" si="192"/>
        <v>Within SLA</v>
      </c>
      <c r="Z2486" t="str">
        <f t="shared" si="193"/>
        <v>Normal</v>
      </c>
      <c r="AA2486" t="str" cm="1">
        <f t="array" ref="AA2486">_xlfn.IFS(
J2486&lt;=K2486*0.5,"Excellent",
J2486&lt;=K2486,"Good",
J2486&lt;=K2486*1.5,"At Risk",
TRUE,"Critical"
)</f>
        <v>Excellent</v>
      </c>
      <c r="AB2486" t="str">
        <f t="shared" si="194"/>
        <v>No Rework</v>
      </c>
    </row>
    <row r="2487" spans="1:28" x14ac:dyDescent="0.3">
      <c r="A2487" t="s">
        <v>2569</v>
      </c>
      <c r="B2487" s="1">
        <v>45848</v>
      </c>
      <c r="C2487" t="s">
        <v>54</v>
      </c>
      <c r="D2487" t="s">
        <v>47</v>
      </c>
      <c r="E2487" t="s">
        <v>23</v>
      </c>
      <c r="F2487" t="s">
        <v>49</v>
      </c>
      <c r="G2487" t="s">
        <v>25</v>
      </c>
      <c r="H2487" t="s">
        <v>26</v>
      </c>
      <c r="I2487" t="s">
        <v>27</v>
      </c>
      <c r="J2487">
        <v>11.1</v>
      </c>
      <c r="K2487">
        <v>48</v>
      </c>
      <c r="L2487" t="s">
        <v>28</v>
      </c>
      <c r="M2487">
        <v>0</v>
      </c>
      <c r="N2487">
        <v>4.9000000000000004</v>
      </c>
      <c r="O2487">
        <v>320</v>
      </c>
      <c r="P2487">
        <v>3552</v>
      </c>
      <c r="Q2487" t="s">
        <v>114</v>
      </c>
      <c r="R2487">
        <v>7</v>
      </c>
      <c r="S2487" t="s">
        <v>37</v>
      </c>
      <c r="T2487" t="s">
        <v>84</v>
      </c>
      <c r="U2487" t="str">
        <f>TRIM(CLEAN(tbl_Operations[[#This Row],[Location]]))</f>
        <v>Gurugram</v>
      </c>
      <c r="V2487" t="str">
        <f>TRIM(CLEAN(tbl_Operations[[#This Row],[Channel]]))</f>
        <v>Email</v>
      </c>
      <c r="W2487" t="str">
        <f t="shared" si="190"/>
        <v>Invoice Query</v>
      </c>
      <c r="X2487" t="str">
        <f t="shared" si="191"/>
        <v>Hr</v>
      </c>
      <c r="Y2487" t="str">
        <f t="shared" si="192"/>
        <v>Within SLA</v>
      </c>
      <c r="Z2487" t="str">
        <f t="shared" si="193"/>
        <v>Normal</v>
      </c>
      <c r="AA2487" t="str" cm="1">
        <f t="array" ref="AA2487">_xlfn.IFS(
J2487&lt;=K2487*0.5,"Excellent",
J2487&lt;=K2487,"Good",
J2487&lt;=K2487*1.5,"At Risk",
TRUE,"Critical"
)</f>
        <v>Excellent</v>
      </c>
      <c r="AB2487" t="str">
        <f t="shared" si="194"/>
        <v>No Rework</v>
      </c>
    </row>
    <row r="2488" spans="1:28" x14ac:dyDescent="0.3">
      <c r="A2488" t="s">
        <v>2570</v>
      </c>
      <c r="B2488" s="1">
        <v>45810</v>
      </c>
      <c r="C2488" t="s">
        <v>91</v>
      </c>
      <c r="D2488" t="s">
        <v>41</v>
      </c>
      <c r="E2488" t="s">
        <v>35</v>
      </c>
      <c r="F2488" t="s">
        <v>61</v>
      </c>
      <c r="G2488" t="s">
        <v>25</v>
      </c>
      <c r="H2488" t="s">
        <v>66</v>
      </c>
      <c r="I2488" t="s">
        <v>27</v>
      </c>
      <c r="J2488">
        <v>3.1</v>
      </c>
      <c r="K2488">
        <v>12</v>
      </c>
      <c r="L2488" t="s">
        <v>28</v>
      </c>
      <c r="M2488">
        <v>0</v>
      </c>
      <c r="N2488">
        <v>4.5999999999999996</v>
      </c>
      <c r="O2488">
        <v>320</v>
      </c>
      <c r="P2488">
        <v>992</v>
      </c>
      <c r="Q2488" t="s">
        <v>29</v>
      </c>
      <c r="R2488">
        <v>6</v>
      </c>
      <c r="S2488" t="s">
        <v>30</v>
      </c>
      <c r="T2488" t="s">
        <v>31</v>
      </c>
      <c r="U2488" t="str">
        <f>TRIM(CLEAN(tbl_Operations[[#This Row],[Location]]))</f>
        <v>Bengaluru</v>
      </c>
      <c r="V2488" t="str">
        <f>TRIM(CLEAN(tbl_Operations[[#This Row],[Channel]]))</f>
        <v>Email</v>
      </c>
      <c r="W2488" t="str">
        <f t="shared" si="190"/>
        <v>Employee Query</v>
      </c>
      <c r="X2488" t="str">
        <f t="shared" si="191"/>
        <v>Operations</v>
      </c>
      <c r="Y2488" t="str">
        <f t="shared" si="192"/>
        <v>Within SLA</v>
      </c>
      <c r="Z2488" t="str">
        <f t="shared" si="193"/>
        <v>Normal</v>
      </c>
      <c r="AA2488" t="str" cm="1">
        <f t="array" ref="AA2488">_xlfn.IFS(
J2488&lt;=K2488*0.5,"Excellent",
J2488&lt;=K2488,"Good",
J2488&lt;=K2488*1.5,"At Risk",
TRUE,"Critical"
)</f>
        <v>Excellent</v>
      </c>
      <c r="AB2488" t="str">
        <f t="shared" si="194"/>
        <v>No Rework</v>
      </c>
    </row>
    <row r="2489" spans="1:28" x14ac:dyDescent="0.3">
      <c r="A2489" t="s">
        <v>2571</v>
      </c>
      <c r="B2489" s="1">
        <v>45841</v>
      </c>
      <c r="C2489" t="s">
        <v>40</v>
      </c>
      <c r="D2489" t="s">
        <v>55</v>
      </c>
      <c r="E2489" t="s">
        <v>74</v>
      </c>
      <c r="F2489" t="s">
        <v>24</v>
      </c>
      <c r="G2489" t="s">
        <v>81</v>
      </c>
      <c r="H2489" t="s">
        <v>50</v>
      </c>
      <c r="I2489" t="s">
        <v>27</v>
      </c>
      <c r="J2489">
        <v>15.4</v>
      </c>
      <c r="K2489">
        <v>24</v>
      </c>
      <c r="L2489" t="s">
        <v>28</v>
      </c>
      <c r="M2489">
        <v>0</v>
      </c>
      <c r="N2489">
        <v>3.8</v>
      </c>
      <c r="O2489">
        <v>450</v>
      </c>
      <c r="P2489">
        <v>6930</v>
      </c>
      <c r="Q2489" t="s">
        <v>114</v>
      </c>
      <c r="R2489">
        <v>7</v>
      </c>
      <c r="S2489" t="s">
        <v>37</v>
      </c>
      <c r="T2489" t="s">
        <v>84</v>
      </c>
      <c r="U2489" t="str">
        <f>TRIM(CLEAN(tbl_Operations[[#This Row],[Location]]))</f>
        <v>Hyderabad</v>
      </c>
      <c r="V2489" t="str">
        <f>TRIM(CLEAN(tbl_Operations[[#This Row],[Channel]]))</f>
        <v>Phone</v>
      </c>
      <c r="W2489" t="str">
        <f t="shared" si="190"/>
        <v>System Issue</v>
      </c>
      <c r="X2489" t="str">
        <f t="shared" si="191"/>
        <v>Procurement</v>
      </c>
      <c r="Y2489" t="str">
        <f t="shared" si="192"/>
        <v>Within SLA</v>
      </c>
      <c r="Z2489" t="str">
        <f t="shared" si="193"/>
        <v>Normal</v>
      </c>
      <c r="AA2489" t="str" cm="1">
        <f t="array" ref="AA2489">_xlfn.IFS(
J2489&lt;=K2489*0.5,"Excellent",
J2489&lt;=K2489,"Good",
J2489&lt;=K2489*1.5,"At Risk",
TRUE,"Critical"
)</f>
        <v>Good</v>
      </c>
      <c r="AB2489" t="str">
        <f t="shared" si="194"/>
        <v>No Rework</v>
      </c>
    </row>
    <row r="2490" spans="1:28" x14ac:dyDescent="0.3">
      <c r="A2490" t="s">
        <v>2572</v>
      </c>
      <c r="B2490" s="1">
        <v>45938</v>
      </c>
      <c r="C2490" t="s">
        <v>33</v>
      </c>
      <c r="D2490" t="s">
        <v>34</v>
      </c>
      <c r="E2490" t="s">
        <v>74</v>
      </c>
      <c r="F2490" t="s">
        <v>24</v>
      </c>
      <c r="G2490" t="s">
        <v>25</v>
      </c>
      <c r="H2490" t="s">
        <v>26</v>
      </c>
      <c r="I2490" t="s">
        <v>27</v>
      </c>
      <c r="J2490">
        <v>1.7</v>
      </c>
      <c r="K2490">
        <v>24</v>
      </c>
      <c r="L2490" t="s">
        <v>28</v>
      </c>
      <c r="M2490">
        <v>0</v>
      </c>
      <c r="N2490">
        <v>5</v>
      </c>
      <c r="O2490">
        <v>450</v>
      </c>
      <c r="P2490">
        <v>765</v>
      </c>
      <c r="Q2490" t="s">
        <v>51</v>
      </c>
      <c r="R2490">
        <v>10</v>
      </c>
      <c r="S2490" t="s">
        <v>52</v>
      </c>
      <c r="T2490" t="s">
        <v>86</v>
      </c>
      <c r="U2490" t="str">
        <f>TRIM(CLEAN(tbl_Operations[[#This Row],[Location]]))</f>
        <v>Mumbai</v>
      </c>
      <c r="V2490" t="str">
        <f>TRIM(CLEAN(tbl_Operations[[#This Row],[Channel]]))</f>
        <v>Email</v>
      </c>
      <c r="W2490" t="str">
        <f t="shared" si="190"/>
        <v>System Issue</v>
      </c>
      <c r="X2490" t="str">
        <f t="shared" si="191"/>
        <v>It</v>
      </c>
      <c r="Y2490" t="str">
        <f t="shared" si="192"/>
        <v>Within SLA</v>
      </c>
      <c r="Z2490" t="str">
        <f t="shared" si="193"/>
        <v>Normal</v>
      </c>
      <c r="AA2490" t="str" cm="1">
        <f t="array" ref="AA2490">_xlfn.IFS(
J2490&lt;=K2490*0.5,"Excellent",
J2490&lt;=K2490,"Good",
J2490&lt;=K2490*1.5,"At Risk",
TRUE,"Critical"
)</f>
        <v>Excellent</v>
      </c>
      <c r="AB2490" t="str">
        <f t="shared" si="194"/>
        <v>No Rework</v>
      </c>
    </row>
    <row r="2491" spans="1:28" x14ac:dyDescent="0.3">
      <c r="A2491" t="s">
        <v>2573</v>
      </c>
      <c r="B2491" s="1">
        <v>45813</v>
      </c>
      <c r="C2491" t="s">
        <v>33</v>
      </c>
      <c r="D2491" t="s">
        <v>55</v>
      </c>
      <c r="E2491" t="s">
        <v>23</v>
      </c>
      <c r="F2491" t="s">
        <v>61</v>
      </c>
      <c r="G2491" t="s">
        <v>42</v>
      </c>
      <c r="H2491" t="s">
        <v>26</v>
      </c>
      <c r="I2491" t="s">
        <v>27</v>
      </c>
      <c r="J2491">
        <v>11.7</v>
      </c>
      <c r="K2491">
        <v>12</v>
      </c>
      <c r="L2491" t="s">
        <v>28</v>
      </c>
      <c r="M2491">
        <v>0</v>
      </c>
      <c r="N2491">
        <v>5</v>
      </c>
      <c r="O2491">
        <v>400</v>
      </c>
      <c r="P2491">
        <v>4680</v>
      </c>
      <c r="Q2491" t="s">
        <v>29</v>
      </c>
      <c r="R2491">
        <v>6</v>
      </c>
      <c r="S2491" t="s">
        <v>30</v>
      </c>
      <c r="T2491" t="s">
        <v>84</v>
      </c>
      <c r="U2491" t="str">
        <f>TRIM(CLEAN(tbl_Operations[[#This Row],[Location]]))</f>
        <v>Hyderabad</v>
      </c>
      <c r="V2491" t="str">
        <f>TRIM(CLEAN(tbl_Operations[[#This Row],[Channel]]))</f>
        <v>Portal</v>
      </c>
      <c r="W2491" t="str">
        <f t="shared" si="190"/>
        <v>Invoice Query</v>
      </c>
      <c r="X2491" t="str">
        <f t="shared" si="191"/>
        <v>It</v>
      </c>
      <c r="Y2491" t="str">
        <f t="shared" si="192"/>
        <v>Within SLA</v>
      </c>
      <c r="Z2491" t="str">
        <f t="shared" si="193"/>
        <v>Normal</v>
      </c>
      <c r="AA2491" t="str" cm="1">
        <f t="array" ref="AA2491">_xlfn.IFS(
J2491&lt;=K2491*0.5,"Excellent",
J2491&lt;=K2491,"Good",
J2491&lt;=K2491*1.5,"At Risk",
TRUE,"Critical"
)</f>
        <v>Good</v>
      </c>
      <c r="AB2491" t="str">
        <f t="shared" si="194"/>
        <v>No Rework</v>
      </c>
    </row>
    <row r="2492" spans="1:28" x14ac:dyDescent="0.3">
      <c r="A2492" t="s">
        <v>2574</v>
      </c>
      <c r="B2492" s="1">
        <v>45822</v>
      </c>
      <c r="C2492" t="s">
        <v>95</v>
      </c>
      <c r="D2492" t="s">
        <v>73</v>
      </c>
      <c r="E2492" t="s">
        <v>74</v>
      </c>
      <c r="F2492" t="s">
        <v>49</v>
      </c>
      <c r="G2492" t="s">
        <v>25</v>
      </c>
      <c r="H2492" t="s">
        <v>75</v>
      </c>
      <c r="I2492" t="s">
        <v>27</v>
      </c>
      <c r="J2492">
        <v>19.8</v>
      </c>
      <c r="K2492">
        <v>48</v>
      </c>
      <c r="L2492" t="s">
        <v>28</v>
      </c>
      <c r="M2492">
        <v>1</v>
      </c>
      <c r="N2492">
        <v>3.9</v>
      </c>
      <c r="O2492">
        <v>350</v>
      </c>
      <c r="P2492">
        <v>6930</v>
      </c>
      <c r="Q2492" t="s">
        <v>29</v>
      </c>
      <c r="R2492">
        <v>6</v>
      </c>
      <c r="S2492" t="s">
        <v>30</v>
      </c>
      <c r="T2492" t="s">
        <v>68</v>
      </c>
      <c r="U2492" t="str">
        <f>TRIM(CLEAN(tbl_Operations[[#This Row],[Location]]))</f>
        <v>Chennai</v>
      </c>
      <c r="V2492" t="str">
        <f>TRIM(CLEAN(tbl_Operations[[#This Row],[Channel]]))</f>
        <v>Email</v>
      </c>
      <c r="W2492" t="str">
        <f t="shared" si="190"/>
        <v>System Issue</v>
      </c>
      <c r="X2492" t="str">
        <f t="shared" si="191"/>
        <v>Sales</v>
      </c>
      <c r="Y2492" t="str">
        <f t="shared" si="192"/>
        <v>Within SLA</v>
      </c>
      <c r="Z2492" t="str">
        <f t="shared" si="193"/>
        <v>Normal</v>
      </c>
      <c r="AA2492" t="str" cm="1">
        <f t="array" ref="AA2492">_xlfn.IFS(
J2492&lt;=K2492*0.5,"Excellent",
J2492&lt;=K2492,"Good",
J2492&lt;=K2492*1.5,"At Risk",
TRUE,"Critical"
)</f>
        <v>Excellent</v>
      </c>
      <c r="AB2492" t="str">
        <f t="shared" si="194"/>
        <v>Reworked</v>
      </c>
    </row>
    <row r="2493" spans="1:28" x14ac:dyDescent="0.3">
      <c r="A2493" t="s">
        <v>2575</v>
      </c>
      <c r="B2493" s="1">
        <v>45811</v>
      </c>
      <c r="C2493" t="s">
        <v>40</v>
      </c>
      <c r="D2493" t="s">
        <v>22</v>
      </c>
      <c r="E2493" t="s">
        <v>78</v>
      </c>
      <c r="F2493" t="s">
        <v>49</v>
      </c>
      <c r="G2493" t="s">
        <v>42</v>
      </c>
      <c r="H2493" t="s">
        <v>26</v>
      </c>
      <c r="I2493" t="s">
        <v>27</v>
      </c>
      <c r="J2493">
        <v>28.9</v>
      </c>
      <c r="K2493">
        <v>48</v>
      </c>
      <c r="L2493" t="s">
        <v>28</v>
      </c>
      <c r="M2493">
        <v>1</v>
      </c>
      <c r="N2493">
        <v>4</v>
      </c>
      <c r="O2493">
        <v>350</v>
      </c>
      <c r="P2493">
        <v>10115</v>
      </c>
      <c r="Q2493" t="s">
        <v>29</v>
      </c>
      <c r="R2493">
        <v>6</v>
      </c>
      <c r="S2493" t="s">
        <v>30</v>
      </c>
      <c r="T2493" t="s">
        <v>38</v>
      </c>
      <c r="U2493" t="str">
        <f>TRIM(CLEAN(tbl_Operations[[#This Row],[Location]]))</f>
        <v>Noida</v>
      </c>
      <c r="V2493" t="str">
        <f>TRIM(CLEAN(tbl_Operations[[#This Row],[Channel]]))</f>
        <v>Portal</v>
      </c>
      <c r="W2493" t="str">
        <f t="shared" si="190"/>
        <v>Access Request</v>
      </c>
      <c r="X2493" t="str">
        <f t="shared" si="191"/>
        <v>Procurement</v>
      </c>
      <c r="Y2493" t="str">
        <f t="shared" si="192"/>
        <v>Within SLA</v>
      </c>
      <c r="Z2493" t="str">
        <f t="shared" si="193"/>
        <v>Normal</v>
      </c>
      <c r="AA2493" t="str" cm="1">
        <f t="array" ref="AA2493">_xlfn.IFS(
J2493&lt;=K2493*0.5,"Excellent",
J2493&lt;=K2493,"Good",
J2493&lt;=K2493*1.5,"At Risk",
TRUE,"Critical"
)</f>
        <v>Good</v>
      </c>
      <c r="AB2493" t="str">
        <f t="shared" si="194"/>
        <v>Reworked</v>
      </c>
    </row>
    <row r="2494" spans="1:28" x14ac:dyDescent="0.3">
      <c r="A2494" t="s">
        <v>2576</v>
      </c>
      <c r="B2494" s="1">
        <v>45747</v>
      </c>
      <c r="C2494" t="s">
        <v>21</v>
      </c>
      <c r="D2494" t="s">
        <v>73</v>
      </c>
      <c r="E2494" t="s">
        <v>92</v>
      </c>
      <c r="F2494" t="s">
        <v>24</v>
      </c>
      <c r="G2494" t="s">
        <v>42</v>
      </c>
      <c r="H2494" t="s">
        <v>50</v>
      </c>
      <c r="I2494" t="s">
        <v>27</v>
      </c>
      <c r="J2494">
        <v>4.5999999999999996</v>
      </c>
      <c r="K2494">
        <v>24</v>
      </c>
      <c r="L2494" t="s">
        <v>28</v>
      </c>
      <c r="M2494">
        <v>1</v>
      </c>
      <c r="N2494">
        <v>4.5999999999999996</v>
      </c>
      <c r="O2494">
        <v>280</v>
      </c>
      <c r="P2494">
        <v>1288</v>
      </c>
      <c r="Q2494" t="s">
        <v>79</v>
      </c>
      <c r="R2494">
        <v>3</v>
      </c>
      <c r="S2494" t="s">
        <v>58</v>
      </c>
      <c r="T2494" t="s">
        <v>31</v>
      </c>
      <c r="U2494" t="str">
        <f>TRIM(CLEAN(tbl_Operations[[#This Row],[Location]]))</f>
        <v>Chennai</v>
      </c>
      <c r="V2494" t="str">
        <f>TRIM(CLEAN(tbl_Operations[[#This Row],[Channel]]))</f>
        <v>Portal</v>
      </c>
      <c r="W2494" t="str">
        <f t="shared" si="190"/>
        <v>Report Request</v>
      </c>
      <c r="X2494" t="str">
        <f t="shared" si="191"/>
        <v>Customer Support</v>
      </c>
      <c r="Y2494" t="str">
        <f t="shared" si="192"/>
        <v>Within SLA</v>
      </c>
      <c r="Z2494" t="str">
        <f t="shared" si="193"/>
        <v>Normal</v>
      </c>
      <c r="AA2494" t="str" cm="1">
        <f t="array" ref="AA2494">_xlfn.IFS(
J2494&lt;=K2494*0.5,"Excellent",
J2494&lt;=K2494,"Good",
J2494&lt;=K2494*1.5,"At Risk",
TRUE,"Critical"
)</f>
        <v>Excellent</v>
      </c>
      <c r="AB2494" t="str">
        <f t="shared" si="194"/>
        <v>Reworked</v>
      </c>
    </row>
    <row r="2495" spans="1:28" x14ac:dyDescent="0.3">
      <c r="A2495" t="s">
        <v>2577</v>
      </c>
      <c r="B2495" s="1">
        <v>45708</v>
      </c>
      <c r="C2495" t="s">
        <v>21</v>
      </c>
      <c r="D2495" t="s">
        <v>22</v>
      </c>
      <c r="E2495" t="s">
        <v>70</v>
      </c>
      <c r="F2495" t="s">
        <v>49</v>
      </c>
      <c r="G2495" t="s">
        <v>25</v>
      </c>
      <c r="H2495" t="s">
        <v>75</v>
      </c>
      <c r="I2495" t="s">
        <v>27</v>
      </c>
      <c r="J2495">
        <v>11.6</v>
      </c>
      <c r="K2495">
        <v>48</v>
      </c>
      <c r="L2495" t="s">
        <v>28</v>
      </c>
      <c r="M2495">
        <v>1</v>
      </c>
      <c r="N2495">
        <v>4.7</v>
      </c>
      <c r="O2495">
        <v>400</v>
      </c>
      <c r="P2495">
        <v>4640</v>
      </c>
      <c r="Q2495" t="s">
        <v>57</v>
      </c>
      <c r="R2495">
        <v>2</v>
      </c>
      <c r="S2495" t="s">
        <v>58</v>
      </c>
      <c r="T2495" t="s">
        <v>84</v>
      </c>
      <c r="U2495" t="str">
        <f>TRIM(CLEAN(tbl_Operations[[#This Row],[Location]]))</f>
        <v>Noida</v>
      </c>
      <c r="V2495" t="str">
        <f>TRIM(CLEAN(tbl_Operations[[#This Row],[Channel]]))</f>
        <v>Email</v>
      </c>
      <c r="W2495" t="str">
        <f t="shared" si="190"/>
        <v>Data Correction</v>
      </c>
      <c r="X2495" t="str">
        <f t="shared" si="191"/>
        <v>Customer Support</v>
      </c>
      <c r="Y2495" t="str">
        <f t="shared" si="192"/>
        <v>Within SLA</v>
      </c>
      <c r="Z2495" t="str">
        <f t="shared" si="193"/>
        <v>Normal</v>
      </c>
      <c r="AA2495" t="str" cm="1">
        <f t="array" ref="AA2495">_xlfn.IFS(
J2495&lt;=K2495*0.5,"Excellent",
J2495&lt;=K2495,"Good",
J2495&lt;=K2495*1.5,"At Risk",
TRUE,"Critical"
)</f>
        <v>Excellent</v>
      </c>
      <c r="AB2495" t="str">
        <f t="shared" si="194"/>
        <v>Reworked</v>
      </c>
    </row>
    <row r="2496" spans="1:28" x14ac:dyDescent="0.3">
      <c r="A2496" t="s">
        <v>2578</v>
      </c>
      <c r="B2496" s="1">
        <v>45926</v>
      </c>
      <c r="C2496" t="s">
        <v>21</v>
      </c>
      <c r="D2496" t="s">
        <v>73</v>
      </c>
      <c r="E2496" t="s">
        <v>70</v>
      </c>
      <c r="F2496" t="s">
        <v>49</v>
      </c>
      <c r="G2496" t="s">
        <v>42</v>
      </c>
      <c r="H2496" t="s">
        <v>26</v>
      </c>
      <c r="I2496" t="s">
        <v>27</v>
      </c>
      <c r="J2496">
        <v>12.6</v>
      </c>
      <c r="K2496">
        <v>48</v>
      </c>
      <c r="L2496" t="s">
        <v>28</v>
      </c>
      <c r="M2496">
        <v>0</v>
      </c>
      <c r="N2496">
        <v>4.8</v>
      </c>
      <c r="O2496">
        <v>350</v>
      </c>
      <c r="P2496">
        <v>4410</v>
      </c>
      <c r="Q2496" t="s">
        <v>83</v>
      </c>
      <c r="R2496">
        <v>9</v>
      </c>
      <c r="S2496" t="s">
        <v>37</v>
      </c>
      <c r="T2496" t="s">
        <v>45</v>
      </c>
      <c r="U2496" t="str">
        <f>TRIM(CLEAN(tbl_Operations[[#This Row],[Location]]))</f>
        <v>Chennai</v>
      </c>
      <c r="V2496" t="str">
        <f>TRIM(CLEAN(tbl_Operations[[#This Row],[Channel]]))</f>
        <v>Portal</v>
      </c>
      <c r="W2496" t="str">
        <f t="shared" si="190"/>
        <v>Data Correction</v>
      </c>
      <c r="X2496" t="str">
        <f t="shared" si="191"/>
        <v>Customer Support</v>
      </c>
      <c r="Y2496" t="str">
        <f t="shared" si="192"/>
        <v>Within SLA</v>
      </c>
      <c r="Z2496" t="str">
        <f t="shared" si="193"/>
        <v>Normal</v>
      </c>
      <c r="AA2496" t="str" cm="1">
        <f t="array" ref="AA2496">_xlfn.IFS(
J2496&lt;=K2496*0.5,"Excellent",
J2496&lt;=K2496,"Good",
J2496&lt;=K2496*1.5,"At Risk",
TRUE,"Critical"
)</f>
        <v>Excellent</v>
      </c>
      <c r="AB2496" t="str">
        <f t="shared" si="194"/>
        <v>No Rework</v>
      </c>
    </row>
    <row r="2497" spans="1:28" x14ac:dyDescent="0.3">
      <c r="A2497" t="s">
        <v>2579</v>
      </c>
      <c r="B2497" s="1">
        <v>45989</v>
      </c>
      <c r="C2497" t="s">
        <v>54</v>
      </c>
      <c r="D2497" t="s">
        <v>73</v>
      </c>
      <c r="E2497" t="s">
        <v>56</v>
      </c>
      <c r="F2497" t="s">
        <v>24</v>
      </c>
      <c r="G2497" t="s">
        <v>25</v>
      </c>
      <c r="H2497" t="s">
        <v>43</v>
      </c>
      <c r="I2497" t="s">
        <v>27</v>
      </c>
      <c r="J2497">
        <v>11.7</v>
      </c>
      <c r="K2497">
        <v>24</v>
      </c>
      <c r="L2497" t="s">
        <v>28</v>
      </c>
      <c r="M2497">
        <v>0</v>
      </c>
      <c r="N2497">
        <v>4.3</v>
      </c>
      <c r="O2497">
        <v>450</v>
      </c>
      <c r="P2497">
        <v>5265</v>
      </c>
      <c r="Q2497" t="s">
        <v>67</v>
      </c>
      <c r="R2497">
        <v>11</v>
      </c>
      <c r="S2497" t="s">
        <v>52</v>
      </c>
      <c r="T2497" t="s">
        <v>45</v>
      </c>
      <c r="U2497" t="str">
        <f>TRIM(CLEAN(tbl_Operations[[#This Row],[Location]]))</f>
        <v>Chennai</v>
      </c>
      <c r="V2497" t="str">
        <f>TRIM(CLEAN(tbl_Operations[[#This Row],[Channel]]))</f>
        <v>Email</v>
      </c>
      <c r="W2497" t="str">
        <f t="shared" si="190"/>
        <v>Vendor Query</v>
      </c>
      <c r="X2497" t="str">
        <f t="shared" si="191"/>
        <v>Hr</v>
      </c>
      <c r="Y2497" t="str">
        <f t="shared" si="192"/>
        <v>Within SLA</v>
      </c>
      <c r="Z2497" t="str">
        <f t="shared" si="193"/>
        <v>Normal</v>
      </c>
      <c r="AA2497" t="str" cm="1">
        <f t="array" ref="AA2497">_xlfn.IFS(
J2497&lt;=K2497*0.5,"Excellent",
J2497&lt;=K2497,"Good",
J2497&lt;=K2497*1.5,"At Risk",
TRUE,"Critical"
)</f>
        <v>Excellent</v>
      </c>
      <c r="AB2497" t="str">
        <f t="shared" si="194"/>
        <v>No Rework</v>
      </c>
    </row>
    <row r="2498" spans="1:28" x14ac:dyDescent="0.3">
      <c r="A2498" t="s">
        <v>2580</v>
      </c>
      <c r="B2498" s="1">
        <v>45959</v>
      </c>
      <c r="C2498" t="s">
        <v>95</v>
      </c>
      <c r="D2498" t="s">
        <v>47</v>
      </c>
      <c r="E2498" t="s">
        <v>92</v>
      </c>
      <c r="F2498" t="s">
        <v>49</v>
      </c>
      <c r="G2498" t="s">
        <v>62</v>
      </c>
      <c r="H2498" t="s">
        <v>75</v>
      </c>
      <c r="I2498" t="s">
        <v>27</v>
      </c>
      <c r="J2498">
        <v>7.5</v>
      </c>
      <c r="K2498">
        <v>48</v>
      </c>
      <c r="L2498" t="s">
        <v>28</v>
      </c>
      <c r="M2498">
        <v>1</v>
      </c>
      <c r="N2498">
        <v>4.5</v>
      </c>
      <c r="O2498">
        <v>280</v>
      </c>
      <c r="P2498">
        <v>2100</v>
      </c>
      <c r="Q2498" t="s">
        <v>51</v>
      </c>
      <c r="R2498">
        <v>10</v>
      </c>
      <c r="S2498" t="s">
        <v>52</v>
      </c>
      <c r="T2498" t="s">
        <v>86</v>
      </c>
      <c r="U2498" t="str">
        <f>TRIM(CLEAN(tbl_Operations[[#This Row],[Location]]))</f>
        <v>Gurugram</v>
      </c>
      <c r="V2498" t="str">
        <f>TRIM(CLEAN(tbl_Operations[[#This Row],[Channel]]))</f>
        <v>Teams</v>
      </c>
      <c r="W2498" t="str">
        <f t="shared" ref="W2498:W2561" si="195">TRIM(CLEAN(E2498))</f>
        <v>Report Request</v>
      </c>
      <c r="X2498" t="str">
        <f t="shared" ref="X2498:X2561" si="196">PROPER(TRIM(CLEAN(C2498)))</f>
        <v>Sales</v>
      </c>
      <c r="Y2498" t="str">
        <f t="shared" ref="Y2498:Y2561" si="197">IF(J2498&lt;=K2498,"Within SLA","SLA Breach")</f>
        <v>Within SLA</v>
      </c>
      <c r="Z2498" t="str">
        <f t="shared" ref="Z2498:Z2561" si="198">IF(AND(F2498="Critical",Y2497="SLA Breach"),"Critical Risk","Normal")</f>
        <v>Normal</v>
      </c>
      <c r="AA2498" t="str" cm="1">
        <f t="array" ref="AA2498">_xlfn.IFS(
J2498&lt;=K2498*0.5,"Excellent",
J2498&lt;=K2498,"Good",
J2498&lt;=K2498*1.5,"At Risk",
TRUE,"Critical"
)</f>
        <v>Excellent</v>
      </c>
      <c r="AB2498" t="str">
        <f t="shared" ref="AB2498:AB2561" si="199">IF(M2498&gt;0,"Reworked","No Rework")</f>
        <v>Reworked</v>
      </c>
    </row>
    <row r="2499" spans="1:28" x14ac:dyDescent="0.3">
      <c r="A2499" t="s">
        <v>2581</v>
      </c>
      <c r="B2499" s="1">
        <v>45679</v>
      </c>
      <c r="C2499" t="s">
        <v>77</v>
      </c>
      <c r="D2499" t="s">
        <v>34</v>
      </c>
      <c r="E2499" t="s">
        <v>48</v>
      </c>
      <c r="F2499" t="s">
        <v>146</v>
      </c>
      <c r="G2499" t="s">
        <v>42</v>
      </c>
      <c r="H2499" t="s">
        <v>75</v>
      </c>
      <c r="I2499" t="s">
        <v>27</v>
      </c>
      <c r="J2499">
        <v>8.6999999999999993</v>
      </c>
      <c r="K2499">
        <v>4</v>
      </c>
      <c r="L2499" t="s">
        <v>63</v>
      </c>
      <c r="M2499">
        <v>0</v>
      </c>
      <c r="N2499">
        <v>4.8</v>
      </c>
      <c r="O2499">
        <v>280</v>
      </c>
      <c r="P2499">
        <v>2436</v>
      </c>
      <c r="Q2499" t="s">
        <v>64</v>
      </c>
      <c r="R2499">
        <v>1</v>
      </c>
      <c r="S2499" t="s">
        <v>58</v>
      </c>
      <c r="T2499" t="s">
        <v>86</v>
      </c>
      <c r="U2499" t="str">
        <f>TRIM(CLEAN(tbl_Operations[[#This Row],[Location]]))</f>
        <v>Mumbai</v>
      </c>
      <c r="V2499" t="str">
        <f>TRIM(CLEAN(tbl_Operations[[#This Row],[Channel]]))</f>
        <v>Portal</v>
      </c>
      <c r="W2499" t="str">
        <f t="shared" si="195"/>
        <v>Compliance Request</v>
      </c>
      <c r="X2499" t="str">
        <f t="shared" si="196"/>
        <v>Finance</v>
      </c>
      <c r="Y2499" t="str">
        <f t="shared" si="197"/>
        <v>SLA Breach</v>
      </c>
      <c r="Z2499" t="str">
        <f t="shared" si="198"/>
        <v>Normal</v>
      </c>
      <c r="AA2499" t="str" cm="1">
        <f t="array" ref="AA2499">_xlfn.IFS(
J2499&lt;=K2499*0.5,"Excellent",
J2499&lt;=K2499,"Good",
J2499&lt;=K2499*1.5,"At Risk",
TRUE,"Critical"
)</f>
        <v>Critical</v>
      </c>
      <c r="AB2499" t="str">
        <f t="shared" si="199"/>
        <v>No Rework</v>
      </c>
    </row>
    <row r="2500" spans="1:28" x14ac:dyDescent="0.3">
      <c r="A2500" t="s">
        <v>2582</v>
      </c>
      <c r="B2500" s="1">
        <v>45833</v>
      </c>
      <c r="C2500" t="s">
        <v>95</v>
      </c>
      <c r="D2500" t="s">
        <v>41</v>
      </c>
      <c r="E2500" t="s">
        <v>74</v>
      </c>
      <c r="F2500" t="s">
        <v>61</v>
      </c>
      <c r="G2500" t="s">
        <v>25</v>
      </c>
      <c r="H2500" t="s">
        <v>43</v>
      </c>
      <c r="I2500" t="s">
        <v>27</v>
      </c>
      <c r="J2500">
        <v>8.3000000000000007</v>
      </c>
      <c r="K2500">
        <v>12</v>
      </c>
      <c r="L2500" t="s">
        <v>28</v>
      </c>
      <c r="M2500">
        <v>0</v>
      </c>
      <c r="N2500">
        <v>4.5</v>
      </c>
      <c r="O2500">
        <v>320</v>
      </c>
      <c r="P2500">
        <v>2656</v>
      </c>
      <c r="Q2500" t="s">
        <v>29</v>
      </c>
      <c r="R2500">
        <v>6</v>
      </c>
      <c r="S2500" t="s">
        <v>30</v>
      </c>
      <c r="T2500" t="s">
        <v>86</v>
      </c>
      <c r="U2500" t="str">
        <f>TRIM(CLEAN(tbl_Operations[[#This Row],[Location]]))</f>
        <v>Bengaluru</v>
      </c>
      <c r="V2500" t="str">
        <f>TRIM(CLEAN(tbl_Operations[[#This Row],[Channel]]))</f>
        <v>Email</v>
      </c>
      <c r="W2500" t="str">
        <f t="shared" si="195"/>
        <v>System Issue</v>
      </c>
      <c r="X2500" t="str">
        <f t="shared" si="196"/>
        <v>Sales</v>
      </c>
      <c r="Y2500" t="str">
        <f t="shared" si="197"/>
        <v>Within SLA</v>
      </c>
      <c r="Z2500" t="str">
        <f t="shared" si="198"/>
        <v>Normal</v>
      </c>
      <c r="AA2500" t="str" cm="1">
        <f t="array" ref="AA2500">_xlfn.IFS(
J2500&lt;=K2500*0.5,"Excellent",
J2500&lt;=K2500,"Good",
J2500&lt;=K2500*1.5,"At Risk",
TRUE,"Critical"
)</f>
        <v>Good</v>
      </c>
      <c r="AB2500" t="str">
        <f t="shared" si="199"/>
        <v>No Rework</v>
      </c>
    </row>
    <row r="2501" spans="1:28" x14ac:dyDescent="0.3">
      <c r="A2501" t="s">
        <v>2583</v>
      </c>
      <c r="B2501" s="1">
        <v>45760</v>
      </c>
      <c r="C2501" t="s">
        <v>95</v>
      </c>
      <c r="D2501" t="s">
        <v>60</v>
      </c>
      <c r="E2501" t="s">
        <v>48</v>
      </c>
      <c r="F2501" t="s">
        <v>24</v>
      </c>
      <c r="G2501" t="s">
        <v>25</v>
      </c>
      <c r="H2501" t="s">
        <v>75</v>
      </c>
      <c r="I2501" t="s">
        <v>27</v>
      </c>
      <c r="J2501">
        <v>17</v>
      </c>
      <c r="K2501">
        <v>24</v>
      </c>
      <c r="L2501" t="s">
        <v>28</v>
      </c>
      <c r="M2501">
        <v>0</v>
      </c>
      <c r="N2501">
        <v>4.8</v>
      </c>
      <c r="O2501">
        <v>400</v>
      </c>
      <c r="P2501">
        <v>6800</v>
      </c>
      <c r="Q2501" t="s">
        <v>89</v>
      </c>
      <c r="R2501">
        <v>4</v>
      </c>
      <c r="S2501" t="s">
        <v>30</v>
      </c>
      <c r="T2501" t="s">
        <v>102</v>
      </c>
      <c r="U2501" t="str">
        <f>TRIM(CLEAN(tbl_Operations[[#This Row],[Location]]))</f>
        <v>Pune</v>
      </c>
      <c r="V2501" t="str">
        <f>TRIM(CLEAN(tbl_Operations[[#This Row],[Channel]]))</f>
        <v>Email</v>
      </c>
      <c r="W2501" t="str">
        <f t="shared" si="195"/>
        <v>Compliance Request</v>
      </c>
      <c r="X2501" t="str">
        <f t="shared" si="196"/>
        <v>Sales</v>
      </c>
      <c r="Y2501" t="str">
        <f t="shared" si="197"/>
        <v>Within SLA</v>
      </c>
      <c r="Z2501" t="str">
        <f t="shared" si="198"/>
        <v>Normal</v>
      </c>
      <c r="AA2501" t="str" cm="1">
        <f t="array" ref="AA2501">_xlfn.IFS(
J2501&lt;=K2501*0.5,"Excellent",
J2501&lt;=K2501,"Good",
J2501&lt;=K2501*1.5,"At Risk",
TRUE,"Critical"
)</f>
        <v>Good</v>
      </c>
      <c r="AB2501" t="str">
        <f t="shared" si="199"/>
        <v>No Rework</v>
      </c>
    </row>
    <row r="2502" spans="1:28" x14ac:dyDescent="0.3">
      <c r="A2502" t="s">
        <v>2584</v>
      </c>
      <c r="B2502" s="1">
        <v>45803</v>
      </c>
      <c r="C2502" t="s">
        <v>77</v>
      </c>
      <c r="D2502" t="s">
        <v>5094</v>
      </c>
      <c r="E2502" t="s">
        <v>23</v>
      </c>
      <c r="F2502" t="s">
        <v>49</v>
      </c>
      <c r="G2502" t="s">
        <v>25</v>
      </c>
      <c r="H2502" t="s">
        <v>75</v>
      </c>
      <c r="I2502" t="s">
        <v>27</v>
      </c>
      <c r="J2502">
        <v>18.600000000000001</v>
      </c>
      <c r="K2502">
        <v>48</v>
      </c>
      <c r="L2502" t="s">
        <v>28</v>
      </c>
      <c r="M2502">
        <v>1</v>
      </c>
      <c r="N2502">
        <v>4.0999999999999996</v>
      </c>
      <c r="O2502">
        <v>400</v>
      </c>
      <c r="P2502">
        <v>7440</v>
      </c>
      <c r="Q2502" t="s">
        <v>44</v>
      </c>
      <c r="R2502">
        <v>5</v>
      </c>
      <c r="S2502" t="s">
        <v>30</v>
      </c>
      <c r="T2502" t="s">
        <v>31</v>
      </c>
      <c r="U2502" t="str">
        <f>TRIM(CLEAN(tbl_Operations[[#This Row],[Location]]))</f>
        <v>Unknown</v>
      </c>
      <c r="V2502" t="str">
        <f>TRIM(CLEAN(tbl_Operations[[#This Row],[Channel]]))</f>
        <v>Email</v>
      </c>
      <c r="W2502" t="str">
        <f t="shared" si="195"/>
        <v>Invoice Query</v>
      </c>
      <c r="X2502" t="str">
        <f t="shared" si="196"/>
        <v>Finance</v>
      </c>
      <c r="Y2502" t="str">
        <f t="shared" si="197"/>
        <v>Within SLA</v>
      </c>
      <c r="Z2502" t="str">
        <f t="shared" si="198"/>
        <v>Normal</v>
      </c>
      <c r="AA2502" t="str" cm="1">
        <f t="array" ref="AA2502">_xlfn.IFS(
J2502&lt;=K2502*0.5,"Excellent",
J2502&lt;=K2502,"Good",
J2502&lt;=K2502*1.5,"At Risk",
TRUE,"Critical"
)</f>
        <v>Excellent</v>
      </c>
      <c r="AB2502" t="str">
        <f t="shared" si="199"/>
        <v>Reworked</v>
      </c>
    </row>
    <row r="2503" spans="1:28" x14ac:dyDescent="0.3">
      <c r="A2503" t="s">
        <v>2585</v>
      </c>
      <c r="B2503" s="1">
        <v>45836</v>
      </c>
      <c r="C2503" t="s">
        <v>40</v>
      </c>
      <c r="D2503" t="s">
        <v>22</v>
      </c>
      <c r="E2503" t="s">
        <v>92</v>
      </c>
      <c r="F2503" t="s">
        <v>49</v>
      </c>
      <c r="G2503" t="s">
        <v>25</v>
      </c>
      <c r="H2503" t="s">
        <v>43</v>
      </c>
      <c r="I2503" t="s">
        <v>27</v>
      </c>
      <c r="J2503">
        <v>24.7</v>
      </c>
      <c r="K2503">
        <v>48</v>
      </c>
      <c r="L2503" t="s">
        <v>28</v>
      </c>
      <c r="M2503">
        <v>0</v>
      </c>
      <c r="N2503">
        <v>4.3</v>
      </c>
      <c r="O2503">
        <v>400</v>
      </c>
      <c r="P2503">
        <v>9880</v>
      </c>
      <c r="Q2503" t="s">
        <v>29</v>
      </c>
      <c r="R2503">
        <v>6</v>
      </c>
      <c r="S2503" t="s">
        <v>30</v>
      </c>
      <c r="T2503" t="s">
        <v>68</v>
      </c>
      <c r="U2503" t="str">
        <f>TRIM(CLEAN(tbl_Operations[[#This Row],[Location]]))</f>
        <v>Noida</v>
      </c>
      <c r="V2503" t="str">
        <f>TRIM(CLEAN(tbl_Operations[[#This Row],[Channel]]))</f>
        <v>Email</v>
      </c>
      <c r="W2503" t="str">
        <f t="shared" si="195"/>
        <v>Report Request</v>
      </c>
      <c r="X2503" t="str">
        <f t="shared" si="196"/>
        <v>Procurement</v>
      </c>
      <c r="Y2503" t="str">
        <f t="shared" si="197"/>
        <v>Within SLA</v>
      </c>
      <c r="Z2503" t="str">
        <f t="shared" si="198"/>
        <v>Normal</v>
      </c>
      <c r="AA2503" t="str" cm="1">
        <f t="array" ref="AA2503">_xlfn.IFS(
J2503&lt;=K2503*0.5,"Excellent",
J2503&lt;=K2503,"Good",
J2503&lt;=K2503*1.5,"At Risk",
TRUE,"Critical"
)</f>
        <v>Good</v>
      </c>
      <c r="AB2503" t="str">
        <f t="shared" si="199"/>
        <v>No Rework</v>
      </c>
    </row>
    <row r="2504" spans="1:28" x14ac:dyDescent="0.3">
      <c r="A2504" t="s">
        <v>2586</v>
      </c>
      <c r="B2504" s="1">
        <v>45874</v>
      </c>
      <c r="C2504" t="s">
        <v>54</v>
      </c>
      <c r="D2504" t="s">
        <v>47</v>
      </c>
      <c r="E2504" t="s">
        <v>78</v>
      </c>
      <c r="F2504" t="s">
        <v>49</v>
      </c>
      <c r="G2504" t="s">
        <v>81</v>
      </c>
      <c r="H2504" t="s">
        <v>50</v>
      </c>
      <c r="I2504" t="s">
        <v>27</v>
      </c>
      <c r="J2504">
        <v>9.1999999999999993</v>
      </c>
      <c r="K2504">
        <v>48</v>
      </c>
      <c r="L2504" t="s">
        <v>28</v>
      </c>
      <c r="M2504">
        <v>0</v>
      </c>
      <c r="N2504">
        <v>4.5999999999999996</v>
      </c>
      <c r="O2504">
        <v>400</v>
      </c>
      <c r="P2504">
        <v>3680</v>
      </c>
      <c r="Q2504" t="s">
        <v>36</v>
      </c>
      <c r="R2504">
        <v>8</v>
      </c>
      <c r="S2504" t="s">
        <v>37</v>
      </c>
      <c r="T2504" t="s">
        <v>38</v>
      </c>
      <c r="U2504" t="str">
        <f>TRIM(CLEAN(tbl_Operations[[#This Row],[Location]]))</f>
        <v>Gurugram</v>
      </c>
      <c r="V2504" t="str">
        <f>TRIM(CLEAN(tbl_Operations[[#This Row],[Channel]]))</f>
        <v>Phone</v>
      </c>
      <c r="W2504" t="str">
        <f t="shared" si="195"/>
        <v>Access Request</v>
      </c>
      <c r="X2504" t="str">
        <f t="shared" si="196"/>
        <v>Hr</v>
      </c>
      <c r="Y2504" t="str">
        <f t="shared" si="197"/>
        <v>Within SLA</v>
      </c>
      <c r="Z2504" t="str">
        <f t="shared" si="198"/>
        <v>Normal</v>
      </c>
      <c r="AA2504" t="str" cm="1">
        <f t="array" ref="AA2504">_xlfn.IFS(
J2504&lt;=K2504*0.5,"Excellent",
J2504&lt;=K2504,"Good",
J2504&lt;=K2504*1.5,"At Risk",
TRUE,"Critical"
)</f>
        <v>Excellent</v>
      </c>
      <c r="AB2504" t="str">
        <f t="shared" si="199"/>
        <v>No Rework</v>
      </c>
    </row>
    <row r="2505" spans="1:28" x14ac:dyDescent="0.3">
      <c r="A2505" t="s">
        <v>2587</v>
      </c>
      <c r="B2505" s="1">
        <v>45777</v>
      </c>
      <c r="C2505" t="s">
        <v>40</v>
      </c>
      <c r="D2505" t="s">
        <v>34</v>
      </c>
      <c r="E2505" t="s">
        <v>56</v>
      </c>
      <c r="F2505" t="s">
        <v>61</v>
      </c>
      <c r="G2505" t="s">
        <v>42</v>
      </c>
      <c r="H2505" t="s">
        <v>75</v>
      </c>
      <c r="I2505" t="s">
        <v>101</v>
      </c>
      <c r="J2505">
        <v>8.8000000000000007</v>
      </c>
      <c r="K2505">
        <v>12</v>
      </c>
      <c r="L2505" t="s">
        <v>28</v>
      </c>
      <c r="M2505">
        <v>0</v>
      </c>
      <c r="N2505">
        <v>4.7</v>
      </c>
      <c r="O2505">
        <v>320</v>
      </c>
      <c r="P2505">
        <v>2816</v>
      </c>
      <c r="Q2505" t="s">
        <v>89</v>
      </c>
      <c r="R2505">
        <v>4</v>
      </c>
      <c r="S2505" t="s">
        <v>30</v>
      </c>
      <c r="T2505" t="s">
        <v>86</v>
      </c>
      <c r="U2505" t="str">
        <f>TRIM(CLEAN(tbl_Operations[[#This Row],[Location]]))</f>
        <v>Mumbai</v>
      </c>
      <c r="V2505" t="str">
        <f>TRIM(CLEAN(tbl_Operations[[#This Row],[Channel]]))</f>
        <v>Portal</v>
      </c>
      <c r="W2505" t="str">
        <f t="shared" si="195"/>
        <v>Vendor Query</v>
      </c>
      <c r="X2505" t="str">
        <f t="shared" si="196"/>
        <v>Procurement</v>
      </c>
      <c r="Y2505" t="str">
        <f t="shared" si="197"/>
        <v>Within SLA</v>
      </c>
      <c r="Z2505" t="str">
        <f t="shared" si="198"/>
        <v>Normal</v>
      </c>
      <c r="AA2505" t="str" cm="1">
        <f t="array" ref="AA2505">_xlfn.IFS(
J2505&lt;=K2505*0.5,"Excellent",
J2505&lt;=K2505,"Good",
J2505&lt;=K2505*1.5,"At Risk",
TRUE,"Critical"
)</f>
        <v>Good</v>
      </c>
      <c r="AB2505" t="str">
        <f t="shared" si="199"/>
        <v>No Rework</v>
      </c>
    </row>
    <row r="2506" spans="1:28" x14ac:dyDescent="0.3">
      <c r="A2506" t="s">
        <v>2588</v>
      </c>
      <c r="B2506" s="1">
        <v>45886</v>
      </c>
      <c r="C2506" t="s">
        <v>21</v>
      </c>
      <c r="D2506" t="s">
        <v>34</v>
      </c>
      <c r="E2506" t="s">
        <v>92</v>
      </c>
      <c r="F2506" t="s">
        <v>49</v>
      </c>
      <c r="G2506" t="s">
        <v>25</v>
      </c>
      <c r="H2506" t="s">
        <v>43</v>
      </c>
      <c r="I2506" t="s">
        <v>27</v>
      </c>
      <c r="J2506">
        <v>19.5</v>
      </c>
      <c r="K2506">
        <v>48</v>
      </c>
      <c r="L2506" t="s">
        <v>28</v>
      </c>
      <c r="M2506">
        <v>1</v>
      </c>
      <c r="N2506">
        <v>3.8</v>
      </c>
      <c r="O2506">
        <v>400</v>
      </c>
      <c r="P2506">
        <v>7800</v>
      </c>
      <c r="Q2506" t="s">
        <v>36</v>
      </c>
      <c r="R2506">
        <v>8</v>
      </c>
      <c r="S2506" t="s">
        <v>37</v>
      </c>
      <c r="T2506" t="s">
        <v>102</v>
      </c>
      <c r="U2506" t="str">
        <f>TRIM(CLEAN(tbl_Operations[[#This Row],[Location]]))</f>
        <v>Mumbai</v>
      </c>
      <c r="V2506" t="str">
        <f>TRIM(CLEAN(tbl_Operations[[#This Row],[Channel]]))</f>
        <v>Email</v>
      </c>
      <c r="W2506" t="str">
        <f t="shared" si="195"/>
        <v>Report Request</v>
      </c>
      <c r="X2506" t="str">
        <f t="shared" si="196"/>
        <v>Customer Support</v>
      </c>
      <c r="Y2506" t="str">
        <f t="shared" si="197"/>
        <v>Within SLA</v>
      </c>
      <c r="Z2506" t="str">
        <f t="shared" si="198"/>
        <v>Normal</v>
      </c>
      <c r="AA2506" t="str" cm="1">
        <f t="array" ref="AA2506">_xlfn.IFS(
J2506&lt;=K2506*0.5,"Excellent",
J2506&lt;=K2506,"Good",
J2506&lt;=K2506*1.5,"At Risk",
TRUE,"Critical"
)</f>
        <v>Excellent</v>
      </c>
      <c r="AB2506" t="str">
        <f t="shared" si="199"/>
        <v>Reworked</v>
      </c>
    </row>
    <row r="2507" spans="1:28" x14ac:dyDescent="0.3">
      <c r="A2507" t="s">
        <v>2589</v>
      </c>
      <c r="B2507" s="1">
        <v>45798</v>
      </c>
      <c r="C2507" t="s">
        <v>21</v>
      </c>
      <c r="D2507" t="s">
        <v>22</v>
      </c>
      <c r="E2507" t="s">
        <v>56</v>
      </c>
      <c r="F2507" t="s">
        <v>24</v>
      </c>
      <c r="G2507" t="s">
        <v>25</v>
      </c>
      <c r="H2507" t="s">
        <v>43</v>
      </c>
      <c r="I2507" t="s">
        <v>27</v>
      </c>
      <c r="J2507">
        <v>16.2</v>
      </c>
      <c r="K2507">
        <v>24</v>
      </c>
      <c r="L2507" t="s">
        <v>28</v>
      </c>
      <c r="M2507">
        <v>0</v>
      </c>
      <c r="N2507">
        <v>4.0999999999999996</v>
      </c>
      <c r="O2507">
        <v>400</v>
      </c>
      <c r="P2507">
        <v>6480</v>
      </c>
      <c r="Q2507" t="s">
        <v>44</v>
      </c>
      <c r="R2507">
        <v>5</v>
      </c>
      <c r="S2507" t="s">
        <v>30</v>
      </c>
      <c r="T2507" t="s">
        <v>86</v>
      </c>
      <c r="U2507" t="str">
        <f>TRIM(CLEAN(tbl_Operations[[#This Row],[Location]]))</f>
        <v>Noida</v>
      </c>
      <c r="V2507" t="str">
        <f>TRIM(CLEAN(tbl_Operations[[#This Row],[Channel]]))</f>
        <v>Email</v>
      </c>
      <c r="W2507" t="str">
        <f t="shared" si="195"/>
        <v>Vendor Query</v>
      </c>
      <c r="X2507" t="str">
        <f t="shared" si="196"/>
        <v>Customer Support</v>
      </c>
      <c r="Y2507" t="str">
        <f t="shared" si="197"/>
        <v>Within SLA</v>
      </c>
      <c r="Z2507" t="str">
        <f t="shared" si="198"/>
        <v>Normal</v>
      </c>
      <c r="AA2507" t="str" cm="1">
        <f t="array" ref="AA2507">_xlfn.IFS(
J2507&lt;=K2507*0.5,"Excellent",
J2507&lt;=K2507,"Good",
J2507&lt;=K2507*1.5,"At Risk",
TRUE,"Critical"
)</f>
        <v>Good</v>
      </c>
      <c r="AB2507" t="str">
        <f t="shared" si="199"/>
        <v>No Rework</v>
      </c>
    </row>
    <row r="2508" spans="1:28" x14ac:dyDescent="0.3">
      <c r="A2508" t="s">
        <v>2590</v>
      </c>
      <c r="B2508" s="1">
        <v>45686</v>
      </c>
      <c r="C2508" t="s">
        <v>54</v>
      </c>
      <c r="D2508" t="s">
        <v>55</v>
      </c>
      <c r="E2508" t="s">
        <v>70</v>
      </c>
      <c r="F2508" t="s">
        <v>24</v>
      </c>
      <c r="G2508" t="s">
        <v>42</v>
      </c>
      <c r="H2508" t="s">
        <v>43</v>
      </c>
      <c r="I2508" t="s">
        <v>27</v>
      </c>
      <c r="J2508">
        <v>18.100000000000001</v>
      </c>
      <c r="K2508">
        <v>24</v>
      </c>
      <c r="L2508" t="s">
        <v>28</v>
      </c>
      <c r="M2508">
        <v>1</v>
      </c>
      <c r="N2508">
        <v>4.4000000000000004</v>
      </c>
      <c r="O2508">
        <v>350</v>
      </c>
      <c r="P2508">
        <v>6335</v>
      </c>
      <c r="Q2508" t="s">
        <v>64</v>
      </c>
      <c r="R2508">
        <v>1</v>
      </c>
      <c r="S2508" t="s">
        <v>58</v>
      </c>
      <c r="T2508" t="s">
        <v>86</v>
      </c>
      <c r="U2508" t="str">
        <f>TRIM(CLEAN(tbl_Operations[[#This Row],[Location]]))</f>
        <v>Hyderabad</v>
      </c>
      <c r="V2508" t="str">
        <f>TRIM(CLEAN(tbl_Operations[[#This Row],[Channel]]))</f>
        <v>Portal</v>
      </c>
      <c r="W2508" t="str">
        <f t="shared" si="195"/>
        <v>Data Correction</v>
      </c>
      <c r="X2508" t="str">
        <f t="shared" si="196"/>
        <v>Hr</v>
      </c>
      <c r="Y2508" t="str">
        <f t="shared" si="197"/>
        <v>Within SLA</v>
      </c>
      <c r="Z2508" t="str">
        <f t="shared" si="198"/>
        <v>Normal</v>
      </c>
      <c r="AA2508" t="str" cm="1">
        <f t="array" ref="AA2508">_xlfn.IFS(
J2508&lt;=K2508*0.5,"Excellent",
J2508&lt;=K2508,"Good",
J2508&lt;=K2508*1.5,"At Risk",
TRUE,"Critical"
)</f>
        <v>Good</v>
      </c>
      <c r="AB2508" t="str">
        <f t="shared" si="199"/>
        <v>Reworked</v>
      </c>
    </row>
    <row r="2509" spans="1:28" x14ac:dyDescent="0.3">
      <c r="A2509" t="s">
        <v>2591</v>
      </c>
      <c r="B2509" s="1">
        <v>45864</v>
      </c>
      <c r="C2509" t="s">
        <v>77</v>
      </c>
      <c r="D2509" t="s">
        <v>34</v>
      </c>
      <c r="E2509" t="s">
        <v>78</v>
      </c>
      <c r="F2509" t="s">
        <v>24</v>
      </c>
      <c r="G2509" t="s">
        <v>42</v>
      </c>
      <c r="H2509" t="s">
        <v>66</v>
      </c>
      <c r="I2509" t="s">
        <v>88</v>
      </c>
      <c r="J2509">
        <v>33</v>
      </c>
      <c r="K2509">
        <v>24</v>
      </c>
      <c r="L2509" t="s">
        <v>63</v>
      </c>
      <c r="M2509">
        <v>3</v>
      </c>
      <c r="N2509">
        <v>3.2</v>
      </c>
      <c r="O2509">
        <v>320</v>
      </c>
      <c r="P2509">
        <v>10560</v>
      </c>
      <c r="Q2509" t="s">
        <v>114</v>
      </c>
      <c r="R2509">
        <v>7</v>
      </c>
      <c r="S2509" t="s">
        <v>37</v>
      </c>
      <c r="T2509" t="s">
        <v>68</v>
      </c>
      <c r="U2509" t="str">
        <f>TRIM(CLEAN(tbl_Operations[[#This Row],[Location]]))</f>
        <v>Mumbai</v>
      </c>
      <c r="V2509" t="str">
        <f>TRIM(CLEAN(tbl_Operations[[#This Row],[Channel]]))</f>
        <v>Portal</v>
      </c>
      <c r="W2509" t="str">
        <f t="shared" si="195"/>
        <v>Access Request</v>
      </c>
      <c r="X2509" t="str">
        <f t="shared" si="196"/>
        <v>Finance</v>
      </c>
      <c r="Y2509" t="str">
        <f t="shared" si="197"/>
        <v>SLA Breach</v>
      </c>
      <c r="Z2509" t="str">
        <f t="shared" si="198"/>
        <v>Normal</v>
      </c>
      <c r="AA2509" t="str" cm="1">
        <f t="array" ref="AA2509">_xlfn.IFS(
J2509&lt;=K2509*0.5,"Excellent",
J2509&lt;=K2509,"Good",
J2509&lt;=K2509*1.5,"At Risk",
TRUE,"Critical"
)</f>
        <v>At Risk</v>
      </c>
      <c r="AB2509" t="str">
        <f t="shared" si="199"/>
        <v>Reworked</v>
      </c>
    </row>
    <row r="2510" spans="1:28" x14ac:dyDescent="0.3">
      <c r="A2510" t="s">
        <v>2592</v>
      </c>
      <c r="B2510" s="1">
        <v>45968</v>
      </c>
      <c r="C2510" t="s">
        <v>40</v>
      </c>
      <c r="D2510" t="s">
        <v>55</v>
      </c>
      <c r="E2510" t="s">
        <v>92</v>
      </c>
      <c r="F2510" t="s">
        <v>24</v>
      </c>
      <c r="G2510" t="s">
        <v>25</v>
      </c>
      <c r="H2510" t="s">
        <v>26</v>
      </c>
      <c r="I2510" t="s">
        <v>27</v>
      </c>
      <c r="J2510">
        <v>21.7</v>
      </c>
      <c r="K2510">
        <v>24</v>
      </c>
      <c r="L2510" t="s">
        <v>28</v>
      </c>
      <c r="M2510">
        <v>1</v>
      </c>
      <c r="N2510">
        <v>4.7</v>
      </c>
      <c r="O2510">
        <v>350</v>
      </c>
      <c r="P2510">
        <v>7595</v>
      </c>
      <c r="Q2510" t="s">
        <v>67</v>
      </c>
      <c r="R2510">
        <v>11</v>
      </c>
      <c r="S2510" t="s">
        <v>52</v>
      </c>
      <c r="T2510" t="s">
        <v>45</v>
      </c>
      <c r="U2510" t="str">
        <f>TRIM(CLEAN(tbl_Operations[[#This Row],[Location]]))</f>
        <v>Hyderabad</v>
      </c>
      <c r="V2510" t="str">
        <f>TRIM(CLEAN(tbl_Operations[[#This Row],[Channel]]))</f>
        <v>Email</v>
      </c>
      <c r="W2510" t="str">
        <f t="shared" si="195"/>
        <v>Report Request</v>
      </c>
      <c r="X2510" t="str">
        <f t="shared" si="196"/>
        <v>Procurement</v>
      </c>
      <c r="Y2510" t="str">
        <f t="shared" si="197"/>
        <v>Within SLA</v>
      </c>
      <c r="Z2510" t="str">
        <f t="shared" si="198"/>
        <v>Normal</v>
      </c>
      <c r="AA2510" t="str" cm="1">
        <f t="array" ref="AA2510">_xlfn.IFS(
J2510&lt;=K2510*0.5,"Excellent",
J2510&lt;=K2510,"Good",
J2510&lt;=K2510*1.5,"At Risk",
TRUE,"Critical"
)</f>
        <v>Good</v>
      </c>
      <c r="AB2510" t="str">
        <f t="shared" si="199"/>
        <v>Reworked</v>
      </c>
    </row>
    <row r="2511" spans="1:28" x14ac:dyDescent="0.3">
      <c r="A2511" t="s">
        <v>2593</v>
      </c>
      <c r="B2511" s="1">
        <v>45894</v>
      </c>
      <c r="C2511" t="s">
        <v>21</v>
      </c>
      <c r="D2511" t="s">
        <v>41</v>
      </c>
      <c r="E2511" t="s">
        <v>74</v>
      </c>
      <c r="F2511" t="s">
        <v>49</v>
      </c>
      <c r="G2511" t="s">
        <v>62</v>
      </c>
      <c r="H2511" t="s">
        <v>75</v>
      </c>
      <c r="I2511" t="s">
        <v>27</v>
      </c>
      <c r="J2511">
        <v>3.5</v>
      </c>
      <c r="K2511">
        <v>48</v>
      </c>
      <c r="L2511" t="s">
        <v>28</v>
      </c>
      <c r="M2511">
        <v>1</v>
      </c>
      <c r="N2511">
        <v>3.8</v>
      </c>
      <c r="O2511">
        <v>450</v>
      </c>
      <c r="P2511">
        <v>1575</v>
      </c>
      <c r="Q2511" t="s">
        <v>36</v>
      </c>
      <c r="R2511">
        <v>8</v>
      </c>
      <c r="S2511" t="s">
        <v>37</v>
      </c>
      <c r="T2511" t="s">
        <v>31</v>
      </c>
      <c r="U2511" t="str">
        <f>TRIM(CLEAN(tbl_Operations[[#This Row],[Location]]))</f>
        <v>Bengaluru</v>
      </c>
      <c r="V2511" t="str">
        <f>TRIM(CLEAN(tbl_Operations[[#This Row],[Channel]]))</f>
        <v>Teams</v>
      </c>
      <c r="W2511" t="str">
        <f t="shared" si="195"/>
        <v>System Issue</v>
      </c>
      <c r="X2511" t="str">
        <f t="shared" si="196"/>
        <v>Customer Support</v>
      </c>
      <c r="Y2511" t="str">
        <f t="shared" si="197"/>
        <v>Within SLA</v>
      </c>
      <c r="Z2511" t="str">
        <f t="shared" si="198"/>
        <v>Normal</v>
      </c>
      <c r="AA2511" t="str" cm="1">
        <f t="array" ref="AA2511">_xlfn.IFS(
J2511&lt;=K2511*0.5,"Excellent",
J2511&lt;=K2511,"Good",
J2511&lt;=K2511*1.5,"At Risk",
TRUE,"Critical"
)</f>
        <v>Excellent</v>
      </c>
      <c r="AB2511" t="str">
        <f t="shared" si="199"/>
        <v>Reworked</v>
      </c>
    </row>
    <row r="2512" spans="1:28" x14ac:dyDescent="0.3">
      <c r="A2512" t="s">
        <v>2594</v>
      </c>
      <c r="B2512" s="1">
        <v>45882</v>
      </c>
      <c r="C2512" t="s">
        <v>77</v>
      </c>
      <c r="D2512" t="s">
        <v>60</v>
      </c>
      <c r="E2512" t="s">
        <v>35</v>
      </c>
      <c r="F2512" t="s">
        <v>49</v>
      </c>
      <c r="G2512" t="s">
        <v>62</v>
      </c>
      <c r="H2512" t="s">
        <v>26</v>
      </c>
      <c r="I2512" t="s">
        <v>101</v>
      </c>
      <c r="J2512">
        <v>9.6</v>
      </c>
      <c r="K2512">
        <v>48</v>
      </c>
      <c r="L2512" t="s">
        <v>28</v>
      </c>
      <c r="M2512">
        <v>2</v>
      </c>
      <c r="N2512">
        <v>4.0999999999999996</v>
      </c>
      <c r="O2512">
        <v>320</v>
      </c>
      <c r="P2512">
        <v>3072</v>
      </c>
      <c r="Q2512" t="s">
        <v>36</v>
      </c>
      <c r="R2512">
        <v>8</v>
      </c>
      <c r="S2512" t="s">
        <v>37</v>
      </c>
      <c r="T2512" t="s">
        <v>86</v>
      </c>
      <c r="U2512" t="str">
        <f>TRIM(CLEAN(tbl_Operations[[#This Row],[Location]]))</f>
        <v>Pune</v>
      </c>
      <c r="V2512" t="str">
        <f>TRIM(CLEAN(tbl_Operations[[#This Row],[Channel]]))</f>
        <v>Teams</v>
      </c>
      <c r="W2512" t="str">
        <f t="shared" si="195"/>
        <v>Employee Query</v>
      </c>
      <c r="X2512" t="str">
        <f t="shared" si="196"/>
        <v>Finance</v>
      </c>
      <c r="Y2512" t="str">
        <f t="shared" si="197"/>
        <v>Within SLA</v>
      </c>
      <c r="Z2512" t="str">
        <f t="shared" si="198"/>
        <v>Normal</v>
      </c>
      <c r="AA2512" t="str" cm="1">
        <f t="array" ref="AA2512">_xlfn.IFS(
J2512&lt;=K2512*0.5,"Excellent",
J2512&lt;=K2512,"Good",
J2512&lt;=K2512*1.5,"At Risk",
TRUE,"Critical"
)</f>
        <v>Excellent</v>
      </c>
      <c r="AB2512" t="str">
        <f t="shared" si="199"/>
        <v>Reworked</v>
      </c>
    </row>
    <row r="2513" spans="1:28" x14ac:dyDescent="0.3">
      <c r="A2513" t="s">
        <v>2595</v>
      </c>
      <c r="B2513" s="1">
        <v>45904</v>
      </c>
      <c r="C2513" t="s">
        <v>91</v>
      </c>
      <c r="D2513" t="s">
        <v>47</v>
      </c>
      <c r="E2513" t="s">
        <v>35</v>
      </c>
      <c r="F2513" t="s">
        <v>24</v>
      </c>
      <c r="G2513" t="s">
        <v>25</v>
      </c>
      <c r="H2513" t="s">
        <v>50</v>
      </c>
      <c r="I2513" t="s">
        <v>88</v>
      </c>
      <c r="J2513">
        <v>9.1999999999999993</v>
      </c>
      <c r="K2513">
        <v>24</v>
      </c>
      <c r="L2513" t="s">
        <v>28</v>
      </c>
      <c r="M2513">
        <v>1</v>
      </c>
      <c r="N2513">
        <v>4.0999999999999996</v>
      </c>
      <c r="O2513">
        <v>280</v>
      </c>
      <c r="P2513">
        <v>2576</v>
      </c>
      <c r="Q2513" t="s">
        <v>83</v>
      </c>
      <c r="R2513">
        <v>9</v>
      </c>
      <c r="S2513" t="s">
        <v>37</v>
      </c>
      <c r="T2513" t="s">
        <v>84</v>
      </c>
      <c r="U2513" t="str">
        <f>TRIM(CLEAN(tbl_Operations[[#This Row],[Location]]))</f>
        <v>Gurugram</v>
      </c>
      <c r="V2513" t="str">
        <f>TRIM(CLEAN(tbl_Operations[[#This Row],[Channel]]))</f>
        <v>Email</v>
      </c>
      <c r="W2513" t="str">
        <f t="shared" si="195"/>
        <v>Employee Query</v>
      </c>
      <c r="X2513" t="str">
        <f t="shared" si="196"/>
        <v>Operations</v>
      </c>
      <c r="Y2513" t="str">
        <f t="shared" si="197"/>
        <v>Within SLA</v>
      </c>
      <c r="Z2513" t="str">
        <f t="shared" si="198"/>
        <v>Normal</v>
      </c>
      <c r="AA2513" t="str" cm="1">
        <f t="array" ref="AA2513">_xlfn.IFS(
J2513&lt;=K2513*0.5,"Excellent",
J2513&lt;=K2513,"Good",
J2513&lt;=K2513*1.5,"At Risk",
TRUE,"Critical"
)</f>
        <v>Excellent</v>
      </c>
      <c r="AB2513" t="str">
        <f t="shared" si="199"/>
        <v>Reworked</v>
      </c>
    </row>
    <row r="2514" spans="1:28" x14ac:dyDescent="0.3">
      <c r="A2514" t="s">
        <v>2596</v>
      </c>
      <c r="B2514" s="1">
        <v>45749</v>
      </c>
      <c r="C2514" t="s">
        <v>95</v>
      </c>
      <c r="D2514" t="s">
        <v>47</v>
      </c>
      <c r="E2514" t="s">
        <v>35</v>
      </c>
      <c r="F2514" t="s">
        <v>61</v>
      </c>
      <c r="G2514" t="s">
        <v>25</v>
      </c>
      <c r="H2514" t="s">
        <v>66</v>
      </c>
      <c r="I2514" t="s">
        <v>27</v>
      </c>
      <c r="J2514">
        <v>14.9</v>
      </c>
      <c r="K2514">
        <v>12</v>
      </c>
      <c r="L2514" t="s">
        <v>63</v>
      </c>
      <c r="M2514">
        <v>0</v>
      </c>
      <c r="N2514">
        <v>4.4000000000000004</v>
      </c>
      <c r="O2514">
        <v>400</v>
      </c>
      <c r="P2514">
        <v>5960</v>
      </c>
      <c r="Q2514" t="s">
        <v>89</v>
      </c>
      <c r="R2514">
        <v>4</v>
      </c>
      <c r="S2514" t="s">
        <v>30</v>
      </c>
      <c r="T2514" t="s">
        <v>86</v>
      </c>
      <c r="U2514" t="str">
        <f>TRIM(CLEAN(tbl_Operations[[#This Row],[Location]]))</f>
        <v>Gurugram</v>
      </c>
      <c r="V2514" t="str">
        <f>TRIM(CLEAN(tbl_Operations[[#This Row],[Channel]]))</f>
        <v>Email</v>
      </c>
      <c r="W2514" t="str">
        <f t="shared" si="195"/>
        <v>Employee Query</v>
      </c>
      <c r="X2514" t="str">
        <f t="shared" si="196"/>
        <v>Sales</v>
      </c>
      <c r="Y2514" t="str">
        <f t="shared" si="197"/>
        <v>SLA Breach</v>
      </c>
      <c r="Z2514" t="str">
        <f t="shared" si="198"/>
        <v>Normal</v>
      </c>
      <c r="AA2514" t="str" cm="1">
        <f t="array" ref="AA2514">_xlfn.IFS(
J2514&lt;=K2514*0.5,"Excellent",
J2514&lt;=K2514,"Good",
J2514&lt;=K2514*1.5,"At Risk",
TRUE,"Critical"
)</f>
        <v>At Risk</v>
      </c>
      <c r="AB2514" t="str">
        <f t="shared" si="199"/>
        <v>No Rework</v>
      </c>
    </row>
    <row r="2515" spans="1:28" x14ac:dyDescent="0.3">
      <c r="A2515" t="s">
        <v>2597</v>
      </c>
      <c r="B2515" s="1">
        <v>45946</v>
      </c>
      <c r="C2515" t="s">
        <v>21</v>
      </c>
      <c r="D2515" t="s">
        <v>34</v>
      </c>
      <c r="E2515" t="s">
        <v>48</v>
      </c>
      <c r="F2515" t="s">
        <v>24</v>
      </c>
      <c r="G2515" t="s">
        <v>42</v>
      </c>
      <c r="H2515" t="s">
        <v>66</v>
      </c>
      <c r="I2515" t="s">
        <v>27</v>
      </c>
      <c r="J2515">
        <v>5.8</v>
      </c>
      <c r="K2515">
        <v>24</v>
      </c>
      <c r="L2515" t="s">
        <v>28</v>
      </c>
      <c r="M2515">
        <v>0</v>
      </c>
      <c r="N2515">
        <v>5</v>
      </c>
      <c r="O2515">
        <v>320</v>
      </c>
      <c r="P2515">
        <v>1856</v>
      </c>
      <c r="Q2515" t="s">
        <v>51</v>
      </c>
      <c r="R2515">
        <v>10</v>
      </c>
      <c r="S2515" t="s">
        <v>52</v>
      </c>
      <c r="T2515" t="s">
        <v>84</v>
      </c>
      <c r="U2515" t="str">
        <f>TRIM(CLEAN(tbl_Operations[[#This Row],[Location]]))</f>
        <v>Mumbai</v>
      </c>
      <c r="V2515" t="str">
        <f>TRIM(CLEAN(tbl_Operations[[#This Row],[Channel]]))</f>
        <v>Portal</v>
      </c>
      <c r="W2515" t="str">
        <f t="shared" si="195"/>
        <v>Compliance Request</v>
      </c>
      <c r="X2515" t="str">
        <f t="shared" si="196"/>
        <v>Customer Support</v>
      </c>
      <c r="Y2515" t="str">
        <f t="shared" si="197"/>
        <v>Within SLA</v>
      </c>
      <c r="Z2515" t="str">
        <f t="shared" si="198"/>
        <v>Normal</v>
      </c>
      <c r="AA2515" t="str" cm="1">
        <f t="array" ref="AA2515">_xlfn.IFS(
J2515&lt;=K2515*0.5,"Excellent",
J2515&lt;=K2515,"Good",
J2515&lt;=K2515*1.5,"At Risk",
TRUE,"Critical"
)</f>
        <v>Excellent</v>
      </c>
      <c r="AB2515" t="str">
        <f t="shared" si="199"/>
        <v>No Rework</v>
      </c>
    </row>
    <row r="2516" spans="1:28" x14ac:dyDescent="0.3">
      <c r="A2516" t="s">
        <v>2598</v>
      </c>
      <c r="B2516" s="1">
        <v>45714</v>
      </c>
      <c r="C2516" t="s">
        <v>91</v>
      </c>
      <c r="D2516" t="s">
        <v>73</v>
      </c>
      <c r="E2516" t="s">
        <v>92</v>
      </c>
      <c r="F2516" t="s">
        <v>24</v>
      </c>
      <c r="G2516" t="s">
        <v>42</v>
      </c>
      <c r="H2516" t="s">
        <v>26</v>
      </c>
      <c r="I2516" t="s">
        <v>27</v>
      </c>
      <c r="J2516">
        <v>13.7</v>
      </c>
      <c r="K2516">
        <v>24</v>
      </c>
      <c r="L2516" t="s">
        <v>28</v>
      </c>
      <c r="M2516">
        <v>0</v>
      </c>
      <c r="N2516">
        <v>5</v>
      </c>
      <c r="O2516">
        <v>280</v>
      </c>
      <c r="P2516">
        <v>3836</v>
      </c>
      <c r="Q2516" t="s">
        <v>57</v>
      </c>
      <c r="R2516">
        <v>2</v>
      </c>
      <c r="S2516" t="s">
        <v>58</v>
      </c>
      <c r="T2516" t="s">
        <v>86</v>
      </c>
      <c r="U2516" t="str">
        <f>TRIM(CLEAN(tbl_Operations[[#This Row],[Location]]))</f>
        <v>Chennai</v>
      </c>
      <c r="V2516" t="str">
        <f>TRIM(CLEAN(tbl_Operations[[#This Row],[Channel]]))</f>
        <v>Portal</v>
      </c>
      <c r="W2516" t="str">
        <f t="shared" si="195"/>
        <v>Report Request</v>
      </c>
      <c r="X2516" t="str">
        <f t="shared" si="196"/>
        <v>Operations</v>
      </c>
      <c r="Y2516" t="str">
        <f t="shared" si="197"/>
        <v>Within SLA</v>
      </c>
      <c r="Z2516" t="str">
        <f t="shared" si="198"/>
        <v>Normal</v>
      </c>
      <c r="AA2516" t="str" cm="1">
        <f t="array" ref="AA2516">_xlfn.IFS(
J2516&lt;=K2516*0.5,"Excellent",
J2516&lt;=K2516,"Good",
J2516&lt;=K2516*1.5,"At Risk",
TRUE,"Critical"
)</f>
        <v>Good</v>
      </c>
      <c r="AB2516" t="str">
        <f t="shared" si="199"/>
        <v>No Rework</v>
      </c>
    </row>
    <row r="2517" spans="1:28" x14ac:dyDescent="0.3">
      <c r="A2517" t="s">
        <v>2599</v>
      </c>
      <c r="B2517" s="1">
        <v>45912</v>
      </c>
      <c r="C2517" t="s">
        <v>21</v>
      </c>
      <c r="D2517" t="s">
        <v>22</v>
      </c>
      <c r="E2517" t="s">
        <v>23</v>
      </c>
      <c r="F2517" t="s">
        <v>49</v>
      </c>
      <c r="G2517" t="s">
        <v>62</v>
      </c>
      <c r="H2517" t="s">
        <v>50</v>
      </c>
      <c r="I2517" t="s">
        <v>27</v>
      </c>
      <c r="J2517">
        <v>22.5</v>
      </c>
      <c r="K2517">
        <v>48</v>
      </c>
      <c r="L2517" t="s">
        <v>28</v>
      </c>
      <c r="M2517">
        <v>0</v>
      </c>
      <c r="N2517">
        <v>4.4000000000000004</v>
      </c>
      <c r="O2517">
        <v>350</v>
      </c>
      <c r="P2517">
        <v>7875</v>
      </c>
      <c r="Q2517" t="s">
        <v>83</v>
      </c>
      <c r="R2517">
        <v>9</v>
      </c>
      <c r="S2517" t="s">
        <v>37</v>
      </c>
      <c r="T2517" t="s">
        <v>45</v>
      </c>
      <c r="U2517" t="str">
        <f>TRIM(CLEAN(tbl_Operations[[#This Row],[Location]]))</f>
        <v>Noida</v>
      </c>
      <c r="V2517" t="str">
        <f>TRIM(CLEAN(tbl_Operations[[#This Row],[Channel]]))</f>
        <v>Teams</v>
      </c>
      <c r="W2517" t="str">
        <f t="shared" si="195"/>
        <v>Invoice Query</v>
      </c>
      <c r="X2517" t="str">
        <f t="shared" si="196"/>
        <v>Customer Support</v>
      </c>
      <c r="Y2517" t="str">
        <f t="shared" si="197"/>
        <v>Within SLA</v>
      </c>
      <c r="Z2517" t="str">
        <f t="shared" si="198"/>
        <v>Normal</v>
      </c>
      <c r="AA2517" t="str" cm="1">
        <f t="array" ref="AA2517">_xlfn.IFS(
J2517&lt;=K2517*0.5,"Excellent",
J2517&lt;=K2517,"Good",
J2517&lt;=K2517*1.5,"At Risk",
TRUE,"Critical"
)</f>
        <v>Excellent</v>
      </c>
      <c r="AB2517" t="str">
        <f t="shared" si="199"/>
        <v>No Rework</v>
      </c>
    </row>
    <row r="2518" spans="1:28" x14ac:dyDescent="0.3">
      <c r="A2518" t="s">
        <v>2600</v>
      </c>
      <c r="B2518" s="1">
        <v>45680</v>
      </c>
      <c r="C2518" t="s">
        <v>21</v>
      </c>
      <c r="D2518" t="s">
        <v>60</v>
      </c>
      <c r="E2518" t="s">
        <v>74</v>
      </c>
      <c r="F2518" t="s">
        <v>24</v>
      </c>
      <c r="G2518" t="s">
        <v>25</v>
      </c>
      <c r="H2518" t="s">
        <v>26</v>
      </c>
      <c r="I2518" t="s">
        <v>101</v>
      </c>
      <c r="J2518">
        <v>6</v>
      </c>
      <c r="K2518">
        <v>24</v>
      </c>
      <c r="L2518" t="s">
        <v>28</v>
      </c>
      <c r="M2518">
        <v>0</v>
      </c>
      <c r="N2518">
        <v>4.5</v>
      </c>
      <c r="O2518">
        <v>400</v>
      </c>
      <c r="P2518">
        <v>2400</v>
      </c>
      <c r="Q2518" t="s">
        <v>64</v>
      </c>
      <c r="R2518">
        <v>1</v>
      </c>
      <c r="S2518" t="s">
        <v>58</v>
      </c>
      <c r="T2518" t="s">
        <v>84</v>
      </c>
      <c r="U2518" t="str">
        <f>TRIM(CLEAN(tbl_Operations[[#This Row],[Location]]))</f>
        <v>Pune</v>
      </c>
      <c r="V2518" t="str">
        <f>TRIM(CLEAN(tbl_Operations[[#This Row],[Channel]]))</f>
        <v>Email</v>
      </c>
      <c r="W2518" t="str">
        <f t="shared" si="195"/>
        <v>System Issue</v>
      </c>
      <c r="X2518" t="str">
        <f t="shared" si="196"/>
        <v>Customer Support</v>
      </c>
      <c r="Y2518" t="str">
        <f t="shared" si="197"/>
        <v>Within SLA</v>
      </c>
      <c r="Z2518" t="str">
        <f t="shared" si="198"/>
        <v>Normal</v>
      </c>
      <c r="AA2518" t="str" cm="1">
        <f t="array" ref="AA2518">_xlfn.IFS(
J2518&lt;=K2518*0.5,"Excellent",
J2518&lt;=K2518,"Good",
J2518&lt;=K2518*1.5,"At Risk",
TRUE,"Critical"
)</f>
        <v>Excellent</v>
      </c>
      <c r="AB2518" t="str">
        <f t="shared" si="199"/>
        <v>No Rework</v>
      </c>
    </row>
    <row r="2519" spans="1:28" x14ac:dyDescent="0.3">
      <c r="A2519" t="s">
        <v>2601</v>
      </c>
      <c r="B2519" s="1">
        <v>45739</v>
      </c>
      <c r="C2519" t="s">
        <v>95</v>
      </c>
      <c r="D2519" t="s">
        <v>73</v>
      </c>
      <c r="E2519" t="s">
        <v>78</v>
      </c>
      <c r="F2519" t="s">
        <v>61</v>
      </c>
      <c r="G2519" t="s">
        <v>25</v>
      </c>
      <c r="H2519" t="s">
        <v>26</v>
      </c>
      <c r="I2519" t="s">
        <v>27</v>
      </c>
      <c r="J2519">
        <v>8.6999999999999993</v>
      </c>
      <c r="K2519">
        <v>12</v>
      </c>
      <c r="L2519" t="s">
        <v>28</v>
      </c>
      <c r="M2519">
        <v>2</v>
      </c>
      <c r="N2519">
        <v>3.8</v>
      </c>
      <c r="O2519">
        <v>350</v>
      </c>
      <c r="P2519">
        <v>3045</v>
      </c>
      <c r="Q2519" t="s">
        <v>79</v>
      </c>
      <c r="R2519">
        <v>3</v>
      </c>
      <c r="S2519" t="s">
        <v>58</v>
      </c>
      <c r="T2519" t="s">
        <v>102</v>
      </c>
      <c r="U2519" t="str">
        <f>TRIM(CLEAN(tbl_Operations[[#This Row],[Location]]))</f>
        <v>Chennai</v>
      </c>
      <c r="V2519" t="str">
        <f>TRIM(CLEAN(tbl_Operations[[#This Row],[Channel]]))</f>
        <v>Email</v>
      </c>
      <c r="W2519" t="str">
        <f t="shared" si="195"/>
        <v>Access Request</v>
      </c>
      <c r="X2519" t="str">
        <f t="shared" si="196"/>
        <v>Sales</v>
      </c>
      <c r="Y2519" t="str">
        <f t="shared" si="197"/>
        <v>Within SLA</v>
      </c>
      <c r="Z2519" t="str">
        <f t="shared" si="198"/>
        <v>Normal</v>
      </c>
      <c r="AA2519" t="str" cm="1">
        <f t="array" ref="AA2519">_xlfn.IFS(
J2519&lt;=K2519*0.5,"Excellent",
J2519&lt;=K2519,"Good",
J2519&lt;=K2519*1.5,"At Risk",
TRUE,"Critical"
)</f>
        <v>Good</v>
      </c>
      <c r="AB2519" t="str">
        <f t="shared" si="199"/>
        <v>Reworked</v>
      </c>
    </row>
    <row r="2520" spans="1:28" x14ac:dyDescent="0.3">
      <c r="A2520" t="s">
        <v>2602</v>
      </c>
      <c r="B2520" s="1">
        <v>45949</v>
      </c>
      <c r="C2520" t="s">
        <v>21</v>
      </c>
      <c r="D2520" t="s">
        <v>55</v>
      </c>
      <c r="E2520" t="s">
        <v>78</v>
      </c>
      <c r="F2520" t="s">
        <v>24</v>
      </c>
      <c r="G2520" t="s">
        <v>42</v>
      </c>
      <c r="H2520" t="s">
        <v>26</v>
      </c>
      <c r="I2520" t="s">
        <v>27</v>
      </c>
      <c r="J2520">
        <v>13.2</v>
      </c>
      <c r="K2520">
        <v>24</v>
      </c>
      <c r="L2520" t="s">
        <v>28</v>
      </c>
      <c r="M2520">
        <v>0</v>
      </c>
      <c r="N2520">
        <v>4.4000000000000004</v>
      </c>
      <c r="O2520">
        <v>400</v>
      </c>
      <c r="P2520">
        <v>5280</v>
      </c>
      <c r="Q2520" t="s">
        <v>51</v>
      </c>
      <c r="R2520">
        <v>10</v>
      </c>
      <c r="S2520" t="s">
        <v>52</v>
      </c>
      <c r="T2520" t="s">
        <v>102</v>
      </c>
      <c r="U2520" t="str">
        <f>TRIM(CLEAN(tbl_Operations[[#This Row],[Location]]))</f>
        <v>Hyderabad</v>
      </c>
      <c r="V2520" t="str">
        <f>TRIM(CLEAN(tbl_Operations[[#This Row],[Channel]]))</f>
        <v>Portal</v>
      </c>
      <c r="W2520" t="str">
        <f t="shared" si="195"/>
        <v>Access Request</v>
      </c>
      <c r="X2520" t="str">
        <f t="shared" si="196"/>
        <v>Customer Support</v>
      </c>
      <c r="Y2520" t="str">
        <f t="shared" si="197"/>
        <v>Within SLA</v>
      </c>
      <c r="Z2520" t="str">
        <f t="shared" si="198"/>
        <v>Normal</v>
      </c>
      <c r="AA2520" t="str" cm="1">
        <f t="array" ref="AA2520">_xlfn.IFS(
J2520&lt;=K2520*0.5,"Excellent",
J2520&lt;=K2520,"Good",
J2520&lt;=K2520*1.5,"At Risk",
TRUE,"Critical"
)</f>
        <v>Good</v>
      </c>
      <c r="AB2520" t="str">
        <f t="shared" si="199"/>
        <v>No Rework</v>
      </c>
    </row>
    <row r="2521" spans="1:28" x14ac:dyDescent="0.3">
      <c r="A2521" t="s">
        <v>2603</v>
      </c>
      <c r="B2521" s="1">
        <v>45969</v>
      </c>
      <c r="C2521" t="s">
        <v>77</v>
      </c>
      <c r="D2521" t="s">
        <v>41</v>
      </c>
      <c r="E2521" t="s">
        <v>74</v>
      </c>
      <c r="F2521" t="s">
        <v>49</v>
      </c>
      <c r="G2521" t="s">
        <v>42</v>
      </c>
      <c r="H2521" t="s">
        <v>75</v>
      </c>
      <c r="I2521" t="s">
        <v>27</v>
      </c>
      <c r="J2521">
        <v>4.3</v>
      </c>
      <c r="K2521">
        <v>48</v>
      </c>
      <c r="L2521" t="s">
        <v>28</v>
      </c>
      <c r="M2521">
        <v>0</v>
      </c>
      <c r="N2521">
        <v>4.7</v>
      </c>
      <c r="O2521">
        <v>350</v>
      </c>
      <c r="P2521">
        <v>1505</v>
      </c>
      <c r="Q2521" t="s">
        <v>67</v>
      </c>
      <c r="R2521">
        <v>11</v>
      </c>
      <c r="S2521" t="s">
        <v>52</v>
      </c>
      <c r="T2521" t="s">
        <v>68</v>
      </c>
      <c r="U2521" t="str">
        <f>TRIM(CLEAN(tbl_Operations[[#This Row],[Location]]))</f>
        <v>Bengaluru</v>
      </c>
      <c r="V2521" t="str">
        <f>TRIM(CLEAN(tbl_Operations[[#This Row],[Channel]]))</f>
        <v>Portal</v>
      </c>
      <c r="W2521" t="str">
        <f t="shared" si="195"/>
        <v>System Issue</v>
      </c>
      <c r="X2521" t="str">
        <f t="shared" si="196"/>
        <v>Finance</v>
      </c>
      <c r="Y2521" t="str">
        <f t="shared" si="197"/>
        <v>Within SLA</v>
      </c>
      <c r="Z2521" t="str">
        <f t="shared" si="198"/>
        <v>Normal</v>
      </c>
      <c r="AA2521" t="str" cm="1">
        <f t="array" ref="AA2521">_xlfn.IFS(
J2521&lt;=K2521*0.5,"Excellent",
J2521&lt;=K2521,"Good",
J2521&lt;=K2521*1.5,"At Risk",
TRUE,"Critical"
)</f>
        <v>Excellent</v>
      </c>
      <c r="AB2521" t="str">
        <f t="shared" si="199"/>
        <v>No Rework</v>
      </c>
    </row>
    <row r="2522" spans="1:28" x14ac:dyDescent="0.3">
      <c r="A2522" t="s">
        <v>2604</v>
      </c>
      <c r="B2522" s="1">
        <v>45940</v>
      </c>
      <c r="C2522" t="s">
        <v>21</v>
      </c>
      <c r="D2522" t="s">
        <v>5094</v>
      </c>
      <c r="E2522" t="s">
        <v>5094</v>
      </c>
      <c r="F2522" t="s">
        <v>49</v>
      </c>
      <c r="G2522" t="s">
        <v>42</v>
      </c>
      <c r="H2522" t="s">
        <v>43</v>
      </c>
      <c r="I2522" t="s">
        <v>27</v>
      </c>
      <c r="J2522">
        <v>5.5</v>
      </c>
      <c r="K2522">
        <v>48</v>
      </c>
      <c r="L2522" t="s">
        <v>28</v>
      </c>
      <c r="M2522">
        <v>0</v>
      </c>
      <c r="N2522">
        <v>4.7</v>
      </c>
      <c r="O2522">
        <v>350</v>
      </c>
      <c r="P2522">
        <v>1925</v>
      </c>
      <c r="Q2522" t="s">
        <v>51</v>
      </c>
      <c r="R2522">
        <v>10</v>
      </c>
      <c r="S2522" t="s">
        <v>52</v>
      </c>
      <c r="T2522" t="s">
        <v>45</v>
      </c>
      <c r="U2522" t="str">
        <f>TRIM(CLEAN(tbl_Operations[[#This Row],[Location]]))</f>
        <v>Unknown</v>
      </c>
      <c r="V2522" t="str">
        <f>TRIM(CLEAN(tbl_Operations[[#This Row],[Channel]]))</f>
        <v>Portal</v>
      </c>
      <c r="W2522" t="str">
        <f t="shared" si="195"/>
        <v>Unknown</v>
      </c>
      <c r="X2522" t="str">
        <f t="shared" si="196"/>
        <v>Customer Support</v>
      </c>
      <c r="Y2522" t="str">
        <f t="shared" si="197"/>
        <v>Within SLA</v>
      </c>
      <c r="Z2522" t="str">
        <f t="shared" si="198"/>
        <v>Normal</v>
      </c>
      <c r="AA2522" t="str" cm="1">
        <f t="array" ref="AA2522">_xlfn.IFS(
J2522&lt;=K2522*0.5,"Excellent",
J2522&lt;=K2522,"Good",
J2522&lt;=K2522*1.5,"At Risk",
TRUE,"Critical"
)</f>
        <v>Excellent</v>
      </c>
      <c r="AB2522" t="str">
        <f t="shared" si="199"/>
        <v>No Rework</v>
      </c>
    </row>
    <row r="2523" spans="1:28" x14ac:dyDescent="0.3">
      <c r="A2523" t="s">
        <v>2605</v>
      </c>
      <c r="B2523" s="1">
        <v>45813</v>
      </c>
      <c r="C2523" t="s">
        <v>77</v>
      </c>
      <c r="D2523" t="s">
        <v>34</v>
      </c>
      <c r="E2523" t="s">
        <v>70</v>
      </c>
      <c r="F2523" t="s">
        <v>24</v>
      </c>
      <c r="G2523" t="s">
        <v>42</v>
      </c>
      <c r="H2523" t="s">
        <v>26</v>
      </c>
      <c r="I2523" t="s">
        <v>88</v>
      </c>
      <c r="J2523">
        <v>5.3</v>
      </c>
      <c r="K2523">
        <v>24</v>
      </c>
      <c r="L2523" t="s">
        <v>28</v>
      </c>
      <c r="M2523">
        <v>2</v>
      </c>
      <c r="N2523">
        <v>3.4</v>
      </c>
      <c r="O2523">
        <v>350</v>
      </c>
      <c r="P2523">
        <v>1855</v>
      </c>
      <c r="Q2523" t="s">
        <v>29</v>
      </c>
      <c r="R2523">
        <v>6</v>
      </c>
      <c r="S2523" t="s">
        <v>30</v>
      </c>
      <c r="T2523" t="s">
        <v>84</v>
      </c>
      <c r="U2523" t="str">
        <f>TRIM(CLEAN(tbl_Operations[[#This Row],[Location]]))</f>
        <v>Mumbai</v>
      </c>
      <c r="V2523" t="str">
        <f>TRIM(CLEAN(tbl_Operations[[#This Row],[Channel]]))</f>
        <v>Portal</v>
      </c>
      <c r="W2523" t="str">
        <f t="shared" si="195"/>
        <v>Data Correction</v>
      </c>
      <c r="X2523" t="str">
        <f t="shared" si="196"/>
        <v>Finance</v>
      </c>
      <c r="Y2523" t="str">
        <f t="shared" si="197"/>
        <v>Within SLA</v>
      </c>
      <c r="Z2523" t="str">
        <f t="shared" si="198"/>
        <v>Normal</v>
      </c>
      <c r="AA2523" t="str" cm="1">
        <f t="array" ref="AA2523">_xlfn.IFS(
J2523&lt;=K2523*0.5,"Excellent",
J2523&lt;=K2523,"Good",
J2523&lt;=K2523*1.5,"At Risk",
TRUE,"Critical"
)</f>
        <v>Excellent</v>
      </c>
      <c r="AB2523" t="str">
        <f t="shared" si="199"/>
        <v>Reworked</v>
      </c>
    </row>
    <row r="2524" spans="1:28" x14ac:dyDescent="0.3">
      <c r="A2524" t="s">
        <v>2606</v>
      </c>
      <c r="B2524" s="1">
        <v>45751</v>
      </c>
      <c r="C2524" t="s">
        <v>33</v>
      </c>
      <c r="D2524" t="s">
        <v>60</v>
      </c>
      <c r="E2524" t="s">
        <v>35</v>
      </c>
      <c r="F2524" t="s">
        <v>24</v>
      </c>
      <c r="G2524" t="s">
        <v>81</v>
      </c>
      <c r="H2524" t="s">
        <v>50</v>
      </c>
      <c r="I2524" t="s">
        <v>27</v>
      </c>
      <c r="J2524">
        <v>5.2</v>
      </c>
      <c r="K2524">
        <v>24</v>
      </c>
      <c r="L2524" t="s">
        <v>28</v>
      </c>
      <c r="M2524">
        <v>0</v>
      </c>
      <c r="N2524">
        <v>4.9000000000000004</v>
      </c>
      <c r="O2524">
        <v>450</v>
      </c>
      <c r="P2524">
        <v>2340</v>
      </c>
      <c r="Q2524" t="s">
        <v>89</v>
      </c>
      <c r="R2524">
        <v>4</v>
      </c>
      <c r="S2524" t="s">
        <v>30</v>
      </c>
      <c r="T2524" t="s">
        <v>45</v>
      </c>
      <c r="U2524" t="str">
        <f>TRIM(CLEAN(tbl_Operations[[#This Row],[Location]]))</f>
        <v>Pune</v>
      </c>
      <c r="V2524" t="str">
        <f>TRIM(CLEAN(tbl_Operations[[#This Row],[Channel]]))</f>
        <v>Phone</v>
      </c>
      <c r="W2524" t="str">
        <f t="shared" si="195"/>
        <v>Employee Query</v>
      </c>
      <c r="X2524" t="str">
        <f t="shared" si="196"/>
        <v>It</v>
      </c>
      <c r="Y2524" t="str">
        <f t="shared" si="197"/>
        <v>Within SLA</v>
      </c>
      <c r="Z2524" t="str">
        <f t="shared" si="198"/>
        <v>Normal</v>
      </c>
      <c r="AA2524" t="str" cm="1">
        <f t="array" ref="AA2524">_xlfn.IFS(
J2524&lt;=K2524*0.5,"Excellent",
J2524&lt;=K2524,"Good",
J2524&lt;=K2524*1.5,"At Risk",
TRUE,"Critical"
)</f>
        <v>Excellent</v>
      </c>
      <c r="AB2524" t="str">
        <f t="shared" si="199"/>
        <v>No Rework</v>
      </c>
    </row>
    <row r="2525" spans="1:28" x14ac:dyDescent="0.3">
      <c r="A2525" t="s">
        <v>2607</v>
      </c>
      <c r="B2525" s="1">
        <v>45842</v>
      </c>
      <c r="C2525" t="s">
        <v>40</v>
      </c>
      <c r="D2525" t="s">
        <v>47</v>
      </c>
      <c r="E2525" t="s">
        <v>70</v>
      </c>
      <c r="F2525" t="s">
        <v>24</v>
      </c>
      <c r="G2525" t="s">
        <v>25</v>
      </c>
      <c r="H2525" t="s">
        <v>66</v>
      </c>
      <c r="I2525" t="s">
        <v>27</v>
      </c>
      <c r="J2525">
        <v>16.5</v>
      </c>
      <c r="K2525">
        <v>24</v>
      </c>
      <c r="L2525" t="s">
        <v>28</v>
      </c>
      <c r="M2525">
        <v>0</v>
      </c>
      <c r="N2525">
        <v>5</v>
      </c>
      <c r="O2525">
        <v>350</v>
      </c>
      <c r="P2525">
        <v>5775</v>
      </c>
      <c r="Q2525" t="s">
        <v>114</v>
      </c>
      <c r="R2525">
        <v>7</v>
      </c>
      <c r="S2525" t="s">
        <v>37</v>
      </c>
      <c r="T2525" t="s">
        <v>45</v>
      </c>
      <c r="U2525" t="str">
        <f>TRIM(CLEAN(tbl_Operations[[#This Row],[Location]]))</f>
        <v>Gurugram</v>
      </c>
      <c r="V2525" t="str">
        <f>TRIM(CLEAN(tbl_Operations[[#This Row],[Channel]]))</f>
        <v>Email</v>
      </c>
      <c r="W2525" t="str">
        <f t="shared" si="195"/>
        <v>Data Correction</v>
      </c>
      <c r="X2525" t="str">
        <f t="shared" si="196"/>
        <v>Procurement</v>
      </c>
      <c r="Y2525" t="str">
        <f t="shared" si="197"/>
        <v>Within SLA</v>
      </c>
      <c r="Z2525" t="str">
        <f t="shared" si="198"/>
        <v>Normal</v>
      </c>
      <c r="AA2525" t="str" cm="1">
        <f t="array" ref="AA2525">_xlfn.IFS(
J2525&lt;=K2525*0.5,"Excellent",
J2525&lt;=K2525,"Good",
J2525&lt;=K2525*1.5,"At Risk",
TRUE,"Critical"
)</f>
        <v>Good</v>
      </c>
      <c r="AB2525" t="str">
        <f t="shared" si="199"/>
        <v>No Rework</v>
      </c>
    </row>
    <row r="2526" spans="1:28" x14ac:dyDescent="0.3">
      <c r="A2526" t="s">
        <v>2608</v>
      </c>
      <c r="B2526" s="1">
        <v>45701</v>
      </c>
      <c r="C2526" t="s">
        <v>95</v>
      </c>
      <c r="D2526" t="s">
        <v>34</v>
      </c>
      <c r="E2526" t="s">
        <v>92</v>
      </c>
      <c r="F2526" t="s">
        <v>49</v>
      </c>
      <c r="G2526" t="s">
        <v>25</v>
      </c>
      <c r="H2526" t="s">
        <v>50</v>
      </c>
      <c r="I2526" t="s">
        <v>101</v>
      </c>
      <c r="J2526">
        <v>4.8</v>
      </c>
      <c r="K2526">
        <v>48</v>
      </c>
      <c r="L2526" t="s">
        <v>28</v>
      </c>
      <c r="M2526">
        <v>1</v>
      </c>
      <c r="N2526">
        <v>4.8</v>
      </c>
      <c r="O2526">
        <v>320</v>
      </c>
      <c r="P2526">
        <v>1536</v>
      </c>
      <c r="Q2526" t="s">
        <v>57</v>
      </c>
      <c r="R2526">
        <v>2</v>
      </c>
      <c r="S2526" t="s">
        <v>58</v>
      </c>
      <c r="T2526" t="s">
        <v>84</v>
      </c>
      <c r="U2526" t="str">
        <f>TRIM(CLEAN(tbl_Operations[[#This Row],[Location]]))</f>
        <v>Mumbai</v>
      </c>
      <c r="V2526" t="str">
        <f>TRIM(CLEAN(tbl_Operations[[#This Row],[Channel]]))</f>
        <v>Email</v>
      </c>
      <c r="W2526" t="str">
        <f t="shared" si="195"/>
        <v>Report Request</v>
      </c>
      <c r="X2526" t="str">
        <f t="shared" si="196"/>
        <v>Sales</v>
      </c>
      <c r="Y2526" t="str">
        <f t="shared" si="197"/>
        <v>Within SLA</v>
      </c>
      <c r="Z2526" t="str">
        <f t="shared" si="198"/>
        <v>Normal</v>
      </c>
      <c r="AA2526" t="str" cm="1">
        <f t="array" ref="AA2526">_xlfn.IFS(
J2526&lt;=K2526*0.5,"Excellent",
J2526&lt;=K2526,"Good",
J2526&lt;=K2526*1.5,"At Risk",
TRUE,"Critical"
)</f>
        <v>Excellent</v>
      </c>
      <c r="AB2526" t="str">
        <f t="shared" si="199"/>
        <v>Reworked</v>
      </c>
    </row>
    <row r="2527" spans="1:28" x14ac:dyDescent="0.3">
      <c r="A2527" t="s">
        <v>2609</v>
      </c>
      <c r="B2527" s="1">
        <v>45929</v>
      </c>
      <c r="C2527" t="s">
        <v>91</v>
      </c>
      <c r="D2527" t="s">
        <v>22</v>
      </c>
      <c r="E2527" t="s">
        <v>56</v>
      </c>
      <c r="F2527" t="s">
        <v>61</v>
      </c>
      <c r="G2527" t="s">
        <v>42</v>
      </c>
      <c r="H2527" t="s">
        <v>75</v>
      </c>
      <c r="I2527" t="s">
        <v>101</v>
      </c>
      <c r="J2527">
        <v>3.9</v>
      </c>
      <c r="K2527">
        <v>12</v>
      </c>
      <c r="L2527" t="s">
        <v>28</v>
      </c>
      <c r="M2527">
        <v>1</v>
      </c>
      <c r="N2527">
        <v>4.5</v>
      </c>
      <c r="O2527">
        <v>280</v>
      </c>
      <c r="P2527">
        <v>1092</v>
      </c>
      <c r="Q2527" t="s">
        <v>83</v>
      </c>
      <c r="R2527">
        <v>9</v>
      </c>
      <c r="S2527" t="s">
        <v>37</v>
      </c>
      <c r="T2527" t="s">
        <v>31</v>
      </c>
      <c r="U2527" t="str">
        <f>TRIM(CLEAN(tbl_Operations[[#This Row],[Location]]))</f>
        <v>Noida</v>
      </c>
      <c r="V2527" t="str">
        <f>TRIM(CLEAN(tbl_Operations[[#This Row],[Channel]]))</f>
        <v>Portal</v>
      </c>
      <c r="W2527" t="str">
        <f t="shared" si="195"/>
        <v>Vendor Query</v>
      </c>
      <c r="X2527" t="str">
        <f t="shared" si="196"/>
        <v>Operations</v>
      </c>
      <c r="Y2527" t="str">
        <f t="shared" si="197"/>
        <v>Within SLA</v>
      </c>
      <c r="Z2527" t="str">
        <f t="shared" si="198"/>
        <v>Normal</v>
      </c>
      <c r="AA2527" t="str" cm="1">
        <f t="array" ref="AA2527">_xlfn.IFS(
J2527&lt;=K2527*0.5,"Excellent",
J2527&lt;=K2527,"Good",
J2527&lt;=K2527*1.5,"At Risk",
TRUE,"Critical"
)</f>
        <v>Excellent</v>
      </c>
      <c r="AB2527" t="str">
        <f t="shared" si="199"/>
        <v>Reworked</v>
      </c>
    </row>
    <row r="2528" spans="1:28" x14ac:dyDescent="0.3">
      <c r="A2528" t="s">
        <v>2610</v>
      </c>
      <c r="B2528" s="1">
        <v>45997</v>
      </c>
      <c r="C2528" t="s">
        <v>40</v>
      </c>
      <c r="D2528" t="s">
        <v>60</v>
      </c>
      <c r="E2528" t="s">
        <v>56</v>
      </c>
      <c r="F2528" t="s">
        <v>24</v>
      </c>
      <c r="G2528" t="s">
        <v>42</v>
      </c>
      <c r="H2528" t="s">
        <v>50</v>
      </c>
      <c r="I2528" t="s">
        <v>101</v>
      </c>
      <c r="J2528">
        <v>6.2</v>
      </c>
      <c r="K2528">
        <v>24</v>
      </c>
      <c r="L2528" t="s">
        <v>28</v>
      </c>
      <c r="M2528">
        <v>0</v>
      </c>
      <c r="N2528">
        <v>4.8</v>
      </c>
      <c r="O2528">
        <v>350</v>
      </c>
      <c r="P2528">
        <v>2170</v>
      </c>
      <c r="Q2528" t="s">
        <v>71</v>
      </c>
      <c r="R2528">
        <v>12</v>
      </c>
      <c r="S2528" t="s">
        <v>52</v>
      </c>
      <c r="T2528" t="s">
        <v>68</v>
      </c>
      <c r="U2528" t="str">
        <f>TRIM(CLEAN(tbl_Operations[[#This Row],[Location]]))</f>
        <v>Pune</v>
      </c>
      <c r="V2528" t="str">
        <f>TRIM(CLEAN(tbl_Operations[[#This Row],[Channel]]))</f>
        <v>Portal</v>
      </c>
      <c r="W2528" t="str">
        <f t="shared" si="195"/>
        <v>Vendor Query</v>
      </c>
      <c r="X2528" t="str">
        <f t="shared" si="196"/>
        <v>Procurement</v>
      </c>
      <c r="Y2528" t="str">
        <f t="shared" si="197"/>
        <v>Within SLA</v>
      </c>
      <c r="Z2528" t="str">
        <f t="shared" si="198"/>
        <v>Normal</v>
      </c>
      <c r="AA2528" t="str" cm="1">
        <f t="array" ref="AA2528">_xlfn.IFS(
J2528&lt;=K2528*0.5,"Excellent",
J2528&lt;=K2528,"Good",
J2528&lt;=K2528*1.5,"At Risk",
TRUE,"Critical"
)</f>
        <v>Excellent</v>
      </c>
      <c r="AB2528" t="str">
        <f t="shared" si="199"/>
        <v>No Rework</v>
      </c>
    </row>
    <row r="2529" spans="1:28" x14ac:dyDescent="0.3">
      <c r="A2529" t="s">
        <v>2611</v>
      </c>
      <c r="B2529" s="1">
        <v>45775</v>
      </c>
      <c r="C2529" t="s">
        <v>40</v>
      </c>
      <c r="D2529" t="s">
        <v>60</v>
      </c>
      <c r="E2529" t="s">
        <v>70</v>
      </c>
      <c r="F2529" t="s">
        <v>49</v>
      </c>
      <c r="G2529" t="s">
        <v>81</v>
      </c>
      <c r="H2529" t="s">
        <v>43</v>
      </c>
      <c r="I2529" t="s">
        <v>101</v>
      </c>
      <c r="J2529">
        <v>18.399999999999999</v>
      </c>
      <c r="K2529">
        <v>48</v>
      </c>
      <c r="L2529" t="s">
        <v>28</v>
      </c>
      <c r="M2529">
        <v>1</v>
      </c>
      <c r="N2529">
        <v>3.7</v>
      </c>
      <c r="O2529">
        <v>350</v>
      </c>
      <c r="P2529">
        <v>6440</v>
      </c>
      <c r="Q2529" t="s">
        <v>89</v>
      </c>
      <c r="R2529">
        <v>4</v>
      </c>
      <c r="S2529" t="s">
        <v>30</v>
      </c>
      <c r="T2529" t="s">
        <v>31</v>
      </c>
      <c r="U2529" t="str">
        <f>TRIM(CLEAN(tbl_Operations[[#This Row],[Location]]))</f>
        <v>Pune</v>
      </c>
      <c r="V2529" t="str">
        <f>TRIM(CLEAN(tbl_Operations[[#This Row],[Channel]]))</f>
        <v>Phone</v>
      </c>
      <c r="W2529" t="str">
        <f t="shared" si="195"/>
        <v>Data Correction</v>
      </c>
      <c r="X2529" t="str">
        <f t="shared" si="196"/>
        <v>Procurement</v>
      </c>
      <c r="Y2529" t="str">
        <f t="shared" si="197"/>
        <v>Within SLA</v>
      </c>
      <c r="Z2529" t="str">
        <f t="shared" si="198"/>
        <v>Normal</v>
      </c>
      <c r="AA2529" t="str" cm="1">
        <f t="array" ref="AA2529">_xlfn.IFS(
J2529&lt;=K2529*0.5,"Excellent",
J2529&lt;=K2529,"Good",
J2529&lt;=K2529*1.5,"At Risk",
TRUE,"Critical"
)</f>
        <v>Excellent</v>
      </c>
      <c r="AB2529" t="str">
        <f t="shared" si="199"/>
        <v>Reworked</v>
      </c>
    </row>
    <row r="2530" spans="1:28" x14ac:dyDescent="0.3">
      <c r="A2530" t="s">
        <v>2612</v>
      </c>
      <c r="B2530" s="1">
        <v>45930</v>
      </c>
      <c r="C2530" t="s">
        <v>77</v>
      </c>
      <c r="D2530" t="s">
        <v>73</v>
      </c>
      <c r="E2530" t="s">
        <v>35</v>
      </c>
      <c r="F2530" t="s">
        <v>61</v>
      </c>
      <c r="G2530" t="s">
        <v>25</v>
      </c>
      <c r="H2530" t="s">
        <v>75</v>
      </c>
      <c r="I2530" t="s">
        <v>27</v>
      </c>
      <c r="J2530">
        <v>2.8</v>
      </c>
      <c r="K2530">
        <v>12</v>
      </c>
      <c r="L2530" t="s">
        <v>28</v>
      </c>
      <c r="M2530">
        <v>1</v>
      </c>
      <c r="N2530">
        <v>4.5</v>
      </c>
      <c r="O2530">
        <v>350</v>
      </c>
      <c r="P2530">
        <v>980</v>
      </c>
      <c r="Q2530" t="s">
        <v>83</v>
      </c>
      <c r="R2530">
        <v>9</v>
      </c>
      <c r="S2530" t="s">
        <v>37</v>
      </c>
      <c r="T2530" t="s">
        <v>38</v>
      </c>
      <c r="U2530" t="str">
        <f>TRIM(CLEAN(tbl_Operations[[#This Row],[Location]]))</f>
        <v>Chennai</v>
      </c>
      <c r="V2530" t="str">
        <f>TRIM(CLEAN(tbl_Operations[[#This Row],[Channel]]))</f>
        <v>Email</v>
      </c>
      <c r="W2530" t="str">
        <f t="shared" si="195"/>
        <v>Employee Query</v>
      </c>
      <c r="X2530" t="str">
        <f t="shared" si="196"/>
        <v>Finance</v>
      </c>
      <c r="Y2530" t="str">
        <f t="shared" si="197"/>
        <v>Within SLA</v>
      </c>
      <c r="Z2530" t="str">
        <f t="shared" si="198"/>
        <v>Normal</v>
      </c>
      <c r="AA2530" t="str" cm="1">
        <f t="array" ref="AA2530">_xlfn.IFS(
J2530&lt;=K2530*0.5,"Excellent",
J2530&lt;=K2530,"Good",
J2530&lt;=K2530*1.5,"At Risk",
TRUE,"Critical"
)</f>
        <v>Excellent</v>
      </c>
      <c r="AB2530" t="str">
        <f t="shared" si="199"/>
        <v>Reworked</v>
      </c>
    </row>
    <row r="2531" spans="1:28" x14ac:dyDescent="0.3">
      <c r="A2531" t="s">
        <v>2613</v>
      </c>
      <c r="B2531" s="1">
        <v>45923</v>
      </c>
      <c r="C2531" t="s">
        <v>54</v>
      </c>
      <c r="D2531" t="s">
        <v>41</v>
      </c>
      <c r="E2531" t="s">
        <v>48</v>
      </c>
      <c r="F2531" t="s">
        <v>49</v>
      </c>
      <c r="G2531" t="s">
        <v>5094</v>
      </c>
      <c r="H2531" t="s">
        <v>50</v>
      </c>
      <c r="I2531" t="s">
        <v>27</v>
      </c>
      <c r="J2531">
        <v>4.4000000000000004</v>
      </c>
      <c r="K2531">
        <v>48</v>
      </c>
      <c r="L2531" t="s">
        <v>28</v>
      </c>
      <c r="M2531">
        <v>0</v>
      </c>
      <c r="N2531">
        <v>4.9000000000000004</v>
      </c>
      <c r="O2531">
        <v>320</v>
      </c>
      <c r="P2531">
        <v>1408</v>
      </c>
      <c r="Q2531" t="s">
        <v>83</v>
      </c>
      <c r="R2531">
        <v>9</v>
      </c>
      <c r="S2531" t="s">
        <v>37</v>
      </c>
      <c r="T2531" t="s">
        <v>38</v>
      </c>
      <c r="U2531" t="str">
        <f>TRIM(CLEAN(tbl_Operations[[#This Row],[Location]]))</f>
        <v>Bengaluru</v>
      </c>
      <c r="V2531" t="str">
        <f>TRIM(CLEAN(tbl_Operations[[#This Row],[Channel]]))</f>
        <v>Unknown</v>
      </c>
      <c r="W2531" t="str">
        <f t="shared" si="195"/>
        <v>Compliance Request</v>
      </c>
      <c r="X2531" t="str">
        <f t="shared" si="196"/>
        <v>Hr</v>
      </c>
      <c r="Y2531" t="str">
        <f t="shared" si="197"/>
        <v>Within SLA</v>
      </c>
      <c r="Z2531" t="str">
        <f t="shared" si="198"/>
        <v>Normal</v>
      </c>
      <c r="AA2531" t="str" cm="1">
        <f t="array" ref="AA2531">_xlfn.IFS(
J2531&lt;=K2531*0.5,"Excellent",
J2531&lt;=K2531,"Good",
J2531&lt;=K2531*1.5,"At Risk",
TRUE,"Critical"
)</f>
        <v>Excellent</v>
      </c>
      <c r="AB2531" t="str">
        <f t="shared" si="199"/>
        <v>No Rework</v>
      </c>
    </row>
    <row r="2532" spans="1:28" x14ac:dyDescent="0.3">
      <c r="A2532" t="s">
        <v>2614</v>
      </c>
      <c r="B2532" s="1">
        <v>45904</v>
      </c>
      <c r="C2532" t="s">
        <v>21</v>
      </c>
      <c r="D2532" t="s">
        <v>22</v>
      </c>
      <c r="E2532" t="s">
        <v>74</v>
      </c>
      <c r="F2532" t="s">
        <v>24</v>
      </c>
      <c r="G2532" t="s">
        <v>42</v>
      </c>
      <c r="H2532" t="s">
        <v>75</v>
      </c>
      <c r="I2532" t="s">
        <v>27</v>
      </c>
      <c r="J2532">
        <v>15</v>
      </c>
      <c r="K2532">
        <v>24</v>
      </c>
      <c r="L2532" t="s">
        <v>28</v>
      </c>
      <c r="M2532">
        <v>0</v>
      </c>
      <c r="N2532">
        <v>4.5999999999999996</v>
      </c>
      <c r="O2532">
        <v>350</v>
      </c>
      <c r="P2532">
        <v>5250</v>
      </c>
      <c r="Q2532" t="s">
        <v>83</v>
      </c>
      <c r="R2532">
        <v>9</v>
      </c>
      <c r="S2532" t="s">
        <v>37</v>
      </c>
      <c r="T2532" t="s">
        <v>84</v>
      </c>
      <c r="U2532" t="str">
        <f>TRIM(CLEAN(tbl_Operations[[#This Row],[Location]]))</f>
        <v>Noida</v>
      </c>
      <c r="V2532" t="str">
        <f>TRIM(CLEAN(tbl_Operations[[#This Row],[Channel]]))</f>
        <v>Portal</v>
      </c>
      <c r="W2532" t="str">
        <f t="shared" si="195"/>
        <v>System Issue</v>
      </c>
      <c r="X2532" t="str">
        <f t="shared" si="196"/>
        <v>Customer Support</v>
      </c>
      <c r="Y2532" t="str">
        <f t="shared" si="197"/>
        <v>Within SLA</v>
      </c>
      <c r="Z2532" t="str">
        <f t="shared" si="198"/>
        <v>Normal</v>
      </c>
      <c r="AA2532" t="str" cm="1">
        <f t="array" ref="AA2532">_xlfn.IFS(
J2532&lt;=K2532*0.5,"Excellent",
J2532&lt;=K2532,"Good",
J2532&lt;=K2532*1.5,"At Risk",
TRUE,"Critical"
)</f>
        <v>Good</v>
      </c>
      <c r="AB2532" t="str">
        <f t="shared" si="199"/>
        <v>No Rework</v>
      </c>
    </row>
    <row r="2533" spans="1:28" x14ac:dyDescent="0.3">
      <c r="A2533" t="s">
        <v>2615</v>
      </c>
      <c r="B2533" s="1">
        <v>45677</v>
      </c>
      <c r="C2533" t="s">
        <v>21</v>
      </c>
      <c r="D2533" t="s">
        <v>73</v>
      </c>
      <c r="E2533" t="s">
        <v>92</v>
      </c>
      <c r="F2533" t="s">
        <v>61</v>
      </c>
      <c r="G2533" t="s">
        <v>25</v>
      </c>
      <c r="H2533" t="s">
        <v>26</v>
      </c>
      <c r="I2533" t="s">
        <v>101</v>
      </c>
      <c r="J2533">
        <v>3</v>
      </c>
      <c r="K2533">
        <v>12</v>
      </c>
      <c r="L2533" t="s">
        <v>28</v>
      </c>
      <c r="M2533">
        <v>0</v>
      </c>
      <c r="N2533">
        <v>4.9000000000000004</v>
      </c>
      <c r="O2533">
        <v>350</v>
      </c>
      <c r="P2533">
        <v>1050</v>
      </c>
      <c r="Q2533" t="s">
        <v>64</v>
      </c>
      <c r="R2533">
        <v>1</v>
      </c>
      <c r="S2533" t="s">
        <v>58</v>
      </c>
      <c r="T2533" t="s">
        <v>31</v>
      </c>
      <c r="U2533" t="str">
        <f>TRIM(CLEAN(tbl_Operations[[#This Row],[Location]]))</f>
        <v>Chennai</v>
      </c>
      <c r="V2533" t="str">
        <f>TRIM(CLEAN(tbl_Operations[[#This Row],[Channel]]))</f>
        <v>Email</v>
      </c>
      <c r="W2533" t="str">
        <f t="shared" si="195"/>
        <v>Report Request</v>
      </c>
      <c r="X2533" t="str">
        <f t="shared" si="196"/>
        <v>Customer Support</v>
      </c>
      <c r="Y2533" t="str">
        <f t="shared" si="197"/>
        <v>Within SLA</v>
      </c>
      <c r="Z2533" t="str">
        <f t="shared" si="198"/>
        <v>Normal</v>
      </c>
      <c r="AA2533" t="str" cm="1">
        <f t="array" ref="AA2533">_xlfn.IFS(
J2533&lt;=K2533*0.5,"Excellent",
J2533&lt;=K2533,"Good",
J2533&lt;=K2533*1.5,"At Risk",
TRUE,"Critical"
)</f>
        <v>Excellent</v>
      </c>
      <c r="AB2533" t="str">
        <f t="shared" si="199"/>
        <v>No Rework</v>
      </c>
    </row>
    <row r="2534" spans="1:28" x14ac:dyDescent="0.3">
      <c r="A2534" t="s">
        <v>2616</v>
      </c>
      <c r="B2534" s="1">
        <v>45879</v>
      </c>
      <c r="C2534" t="s">
        <v>95</v>
      </c>
      <c r="D2534" t="s">
        <v>55</v>
      </c>
      <c r="E2534" t="s">
        <v>23</v>
      </c>
      <c r="F2534" t="s">
        <v>61</v>
      </c>
      <c r="G2534" t="s">
        <v>81</v>
      </c>
      <c r="H2534" t="s">
        <v>66</v>
      </c>
      <c r="I2534" t="s">
        <v>27</v>
      </c>
      <c r="J2534">
        <v>12.8</v>
      </c>
      <c r="K2534">
        <v>12</v>
      </c>
      <c r="L2534" t="s">
        <v>63</v>
      </c>
      <c r="M2534">
        <v>0</v>
      </c>
      <c r="N2534">
        <v>4.4000000000000004</v>
      </c>
      <c r="O2534">
        <v>450</v>
      </c>
      <c r="P2534">
        <v>5760</v>
      </c>
      <c r="Q2534" t="s">
        <v>36</v>
      </c>
      <c r="R2534">
        <v>8</v>
      </c>
      <c r="S2534" t="s">
        <v>37</v>
      </c>
      <c r="T2534" t="s">
        <v>102</v>
      </c>
      <c r="U2534" t="str">
        <f>TRIM(CLEAN(tbl_Operations[[#This Row],[Location]]))</f>
        <v>Hyderabad</v>
      </c>
      <c r="V2534" t="str">
        <f>TRIM(CLEAN(tbl_Operations[[#This Row],[Channel]]))</f>
        <v>Phone</v>
      </c>
      <c r="W2534" t="str">
        <f t="shared" si="195"/>
        <v>Invoice Query</v>
      </c>
      <c r="X2534" t="str">
        <f t="shared" si="196"/>
        <v>Sales</v>
      </c>
      <c r="Y2534" t="str">
        <f t="shared" si="197"/>
        <v>SLA Breach</v>
      </c>
      <c r="Z2534" t="str">
        <f t="shared" si="198"/>
        <v>Normal</v>
      </c>
      <c r="AA2534" t="str" cm="1">
        <f t="array" ref="AA2534">_xlfn.IFS(
J2534&lt;=K2534*0.5,"Excellent",
J2534&lt;=K2534,"Good",
J2534&lt;=K2534*1.5,"At Risk",
TRUE,"Critical"
)</f>
        <v>At Risk</v>
      </c>
      <c r="AB2534" t="str">
        <f t="shared" si="199"/>
        <v>No Rework</v>
      </c>
    </row>
    <row r="2535" spans="1:28" x14ac:dyDescent="0.3">
      <c r="A2535" t="s">
        <v>2617</v>
      </c>
      <c r="B2535" s="1">
        <v>45835</v>
      </c>
      <c r="C2535" t="s">
        <v>21</v>
      </c>
      <c r="D2535" t="s">
        <v>60</v>
      </c>
      <c r="E2535" t="s">
        <v>92</v>
      </c>
      <c r="F2535" t="s">
        <v>24</v>
      </c>
      <c r="G2535" t="s">
        <v>25</v>
      </c>
      <c r="H2535" t="s">
        <v>50</v>
      </c>
      <c r="I2535" t="s">
        <v>27</v>
      </c>
      <c r="J2535">
        <v>5.4</v>
      </c>
      <c r="K2535">
        <v>24</v>
      </c>
      <c r="L2535" t="s">
        <v>28</v>
      </c>
      <c r="M2535">
        <v>0</v>
      </c>
      <c r="N2535">
        <v>5</v>
      </c>
      <c r="O2535">
        <v>450</v>
      </c>
      <c r="P2535">
        <v>2430</v>
      </c>
      <c r="Q2535" t="s">
        <v>29</v>
      </c>
      <c r="R2535">
        <v>6</v>
      </c>
      <c r="S2535" t="s">
        <v>30</v>
      </c>
      <c r="T2535" t="s">
        <v>45</v>
      </c>
      <c r="U2535" t="str">
        <f>TRIM(CLEAN(tbl_Operations[[#This Row],[Location]]))</f>
        <v>Pune</v>
      </c>
      <c r="V2535" t="str">
        <f>TRIM(CLEAN(tbl_Operations[[#This Row],[Channel]]))</f>
        <v>Email</v>
      </c>
      <c r="W2535" t="str">
        <f t="shared" si="195"/>
        <v>Report Request</v>
      </c>
      <c r="X2535" t="str">
        <f t="shared" si="196"/>
        <v>Customer Support</v>
      </c>
      <c r="Y2535" t="str">
        <f t="shared" si="197"/>
        <v>Within SLA</v>
      </c>
      <c r="Z2535" t="str">
        <f t="shared" si="198"/>
        <v>Normal</v>
      </c>
      <c r="AA2535" t="str" cm="1">
        <f t="array" ref="AA2535">_xlfn.IFS(
J2535&lt;=K2535*0.5,"Excellent",
J2535&lt;=K2535,"Good",
J2535&lt;=K2535*1.5,"At Risk",
TRUE,"Critical"
)</f>
        <v>Excellent</v>
      </c>
      <c r="AB2535" t="str">
        <f t="shared" si="199"/>
        <v>No Rework</v>
      </c>
    </row>
    <row r="2536" spans="1:28" x14ac:dyDescent="0.3">
      <c r="A2536" t="s">
        <v>2618</v>
      </c>
      <c r="B2536" s="1">
        <v>45936</v>
      </c>
      <c r="C2536" t="s">
        <v>95</v>
      </c>
      <c r="D2536" t="s">
        <v>47</v>
      </c>
      <c r="E2536" t="s">
        <v>78</v>
      </c>
      <c r="F2536" t="s">
        <v>61</v>
      </c>
      <c r="G2536" t="s">
        <v>25</v>
      </c>
      <c r="H2536" t="s">
        <v>43</v>
      </c>
      <c r="I2536" t="s">
        <v>27</v>
      </c>
      <c r="J2536">
        <v>24.2</v>
      </c>
      <c r="K2536">
        <v>12</v>
      </c>
      <c r="L2536" t="s">
        <v>63</v>
      </c>
      <c r="M2536">
        <v>0</v>
      </c>
      <c r="N2536">
        <v>4</v>
      </c>
      <c r="O2536">
        <v>320</v>
      </c>
      <c r="P2536">
        <v>7744</v>
      </c>
      <c r="Q2536" t="s">
        <v>51</v>
      </c>
      <c r="R2536">
        <v>10</v>
      </c>
      <c r="S2536" t="s">
        <v>52</v>
      </c>
      <c r="T2536" t="s">
        <v>31</v>
      </c>
      <c r="U2536" t="str">
        <f>TRIM(CLEAN(tbl_Operations[[#This Row],[Location]]))</f>
        <v>Gurugram</v>
      </c>
      <c r="V2536" t="str">
        <f>TRIM(CLEAN(tbl_Operations[[#This Row],[Channel]]))</f>
        <v>Email</v>
      </c>
      <c r="W2536" t="str">
        <f t="shared" si="195"/>
        <v>Access Request</v>
      </c>
      <c r="X2536" t="str">
        <f t="shared" si="196"/>
        <v>Sales</v>
      </c>
      <c r="Y2536" t="str">
        <f t="shared" si="197"/>
        <v>SLA Breach</v>
      </c>
      <c r="Z2536" t="str">
        <f t="shared" si="198"/>
        <v>Normal</v>
      </c>
      <c r="AA2536" t="str" cm="1">
        <f t="array" ref="AA2536">_xlfn.IFS(
J2536&lt;=K2536*0.5,"Excellent",
J2536&lt;=K2536,"Good",
J2536&lt;=K2536*1.5,"At Risk",
TRUE,"Critical"
)</f>
        <v>Critical</v>
      </c>
      <c r="AB2536" t="str">
        <f t="shared" si="199"/>
        <v>No Rework</v>
      </c>
    </row>
    <row r="2537" spans="1:28" x14ac:dyDescent="0.3">
      <c r="A2537" t="s">
        <v>2619</v>
      </c>
      <c r="B2537" s="1">
        <v>45849</v>
      </c>
      <c r="C2537" t="s">
        <v>77</v>
      </c>
      <c r="D2537" t="s">
        <v>73</v>
      </c>
      <c r="E2537" t="s">
        <v>74</v>
      </c>
      <c r="F2537" t="s">
        <v>49</v>
      </c>
      <c r="G2537" t="s">
        <v>25</v>
      </c>
      <c r="H2537" t="s">
        <v>43</v>
      </c>
      <c r="I2537" t="s">
        <v>27</v>
      </c>
      <c r="J2537">
        <v>6</v>
      </c>
      <c r="K2537">
        <v>48</v>
      </c>
      <c r="L2537" t="s">
        <v>28</v>
      </c>
      <c r="M2537">
        <v>1</v>
      </c>
      <c r="N2537">
        <v>4.5999999999999996</v>
      </c>
      <c r="O2537">
        <v>320</v>
      </c>
      <c r="P2537">
        <v>1920</v>
      </c>
      <c r="Q2537" t="s">
        <v>114</v>
      </c>
      <c r="R2537">
        <v>7</v>
      </c>
      <c r="S2537" t="s">
        <v>37</v>
      </c>
      <c r="T2537" t="s">
        <v>45</v>
      </c>
      <c r="U2537" t="str">
        <f>TRIM(CLEAN(tbl_Operations[[#This Row],[Location]]))</f>
        <v>Chennai</v>
      </c>
      <c r="V2537" t="str">
        <f>TRIM(CLEAN(tbl_Operations[[#This Row],[Channel]]))</f>
        <v>Email</v>
      </c>
      <c r="W2537" t="str">
        <f t="shared" si="195"/>
        <v>System Issue</v>
      </c>
      <c r="X2537" t="str">
        <f t="shared" si="196"/>
        <v>Finance</v>
      </c>
      <c r="Y2537" t="str">
        <f t="shared" si="197"/>
        <v>Within SLA</v>
      </c>
      <c r="Z2537" t="str">
        <f t="shared" si="198"/>
        <v>Normal</v>
      </c>
      <c r="AA2537" t="str" cm="1">
        <f t="array" ref="AA2537">_xlfn.IFS(
J2537&lt;=K2537*0.5,"Excellent",
J2537&lt;=K2537,"Good",
J2537&lt;=K2537*1.5,"At Risk",
TRUE,"Critical"
)</f>
        <v>Excellent</v>
      </c>
      <c r="AB2537" t="str">
        <f t="shared" si="199"/>
        <v>Reworked</v>
      </c>
    </row>
    <row r="2538" spans="1:28" x14ac:dyDescent="0.3">
      <c r="A2538" t="s">
        <v>2620</v>
      </c>
      <c r="B2538" s="1">
        <v>45682</v>
      </c>
      <c r="C2538" t="s">
        <v>91</v>
      </c>
      <c r="D2538" t="s">
        <v>47</v>
      </c>
      <c r="E2538" t="s">
        <v>48</v>
      </c>
      <c r="F2538" t="s">
        <v>146</v>
      </c>
      <c r="G2538" t="s">
        <v>81</v>
      </c>
      <c r="H2538" t="s">
        <v>5095</v>
      </c>
      <c r="I2538" t="s">
        <v>27</v>
      </c>
      <c r="J2538">
        <v>7.5</v>
      </c>
      <c r="K2538">
        <v>4</v>
      </c>
      <c r="L2538" t="s">
        <v>63</v>
      </c>
      <c r="M2538">
        <v>0</v>
      </c>
      <c r="N2538">
        <v>4.4000000000000004</v>
      </c>
      <c r="O2538">
        <v>450</v>
      </c>
      <c r="P2538">
        <v>3375</v>
      </c>
      <c r="Q2538" t="s">
        <v>64</v>
      </c>
      <c r="R2538">
        <v>1</v>
      </c>
      <c r="S2538" t="s">
        <v>58</v>
      </c>
      <c r="T2538" t="s">
        <v>68</v>
      </c>
      <c r="U2538" t="str">
        <f>TRIM(CLEAN(tbl_Operations[[#This Row],[Location]]))</f>
        <v>Gurugram</v>
      </c>
      <c r="V2538" t="str">
        <f>TRIM(CLEAN(tbl_Operations[[#This Row],[Channel]]))</f>
        <v>Phone</v>
      </c>
      <c r="W2538" t="str">
        <f t="shared" si="195"/>
        <v>Compliance Request</v>
      </c>
      <c r="X2538" t="str">
        <f t="shared" si="196"/>
        <v>Operations</v>
      </c>
      <c r="Y2538" t="str">
        <f t="shared" si="197"/>
        <v>SLA Breach</v>
      </c>
      <c r="Z2538" t="str">
        <f t="shared" si="198"/>
        <v>Normal</v>
      </c>
      <c r="AA2538" t="str" cm="1">
        <f t="array" ref="AA2538">_xlfn.IFS(
J2538&lt;=K2538*0.5,"Excellent",
J2538&lt;=K2538,"Good",
J2538&lt;=K2538*1.5,"At Risk",
TRUE,"Critical"
)</f>
        <v>Critical</v>
      </c>
      <c r="AB2538" t="str">
        <f t="shared" si="199"/>
        <v>No Rework</v>
      </c>
    </row>
    <row r="2539" spans="1:28" x14ac:dyDescent="0.3">
      <c r="A2539" t="s">
        <v>2621</v>
      </c>
      <c r="B2539" s="1">
        <v>45779</v>
      </c>
      <c r="C2539" t="s">
        <v>40</v>
      </c>
      <c r="D2539" t="s">
        <v>22</v>
      </c>
      <c r="E2539" t="s">
        <v>74</v>
      </c>
      <c r="F2539" t="s">
        <v>61</v>
      </c>
      <c r="G2539" t="s">
        <v>42</v>
      </c>
      <c r="H2539" t="s">
        <v>26</v>
      </c>
      <c r="I2539" t="s">
        <v>27</v>
      </c>
      <c r="J2539">
        <v>1.9</v>
      </c>
      <c r="K2539">
        <v>12</v>
      </c>
      <c r="L2539" t="s">
        <v>28</v>
      </c>
      <c r="M2539">
        <v>1</v>
      </c>
      <c r="N2539">
        <v>4.4000000000000004</v>
      </c>
      <c r="O2539">
        <v>280</v>
      </c>
      <c r="P2539">
        <v>532</v>
      </c>
      <c r="Q2539" t="s">
        <v>44</v>
      </c>
      <c r="R2539">
        <v>5</v>
      </c>
      <c r="S2539" t="s">
        <v>30</v>
      </c>
      <c r="T2539" t="s">
        <v>45</v>
      </c>
      <c r="U2539" t="str">
        <f>TRIM(CLEAN(tbl_Operations[[#This Row],[Location]]))</f>
        <v>Noida</v>
      </c>
      <c r="V2539" t="str">
        <f>TRIM(CLEAN(tbl_Operations[[#This Row],[Channel]]))</f>
        <v>Portal</v>
      </c>
      <c r="W2539" t="str">
        <f t="shared" si="195"/>
        <v>System Issue</v>
      </c>
      <c r="X2539" t="str">
        <f t="shared" si="196"/>
        <v>Procurement</v>
      </c>
      <c r="Y2539" t="str">
        <f t="shared" si="197"/>
        <v>Within SLA</v>
      </c>
      <c r="Z2539" t="str">
        <f t="shared" si="198"/>
        <v>Normal</v>
      </c>
      <c r="AA2539" t="str" cm="1">
        <f t="array" ref="AA2539">_xlfn.IFS(
J2539&lt;=K2539*0.5,"Excellent",
J2539&lt;=K2539,"Good",
J2539&lt;=K2539*1.5,"At Risk",
TRUE,"Critical"
)</f>
        <v>Excellent</v>
      </c>
      <c r="AB2539" t="str">
        <f t="shared" si="199"/>
        <v>Reworked</v>
      </c>
    </row>
    <row r="2540" spans="1:28" x14ac:dyDescent="0.3">
      <c r="A2540" t="s">
        <v>2622</v>
      </c>
      <c r="B2540" s="1">
        <v>45887</v>
      </c>
      <c r="C2540" t="s">
        <v>33</v>
      </c>
      <c r="D2540" t="s">
        <v>47</v>
      </c>
      <c r="E2540" t="s">
        <v>23</v>
      </c>
      <c r="F2540" t="s">
        <v>24</v>
      </c>
      <c r="G2540" t="s">
        <v>25</v>
      </c>
      <c r="H2540" t="s">
        <v>50</v>
      </c>
      <c r="I2540" t="s">
        <v>27</v>
      </c>
      <c r="J2540">
        <v>6.7</v>
      </c>
      <c r="K2540">
        <v>24</v>
      </c>
      <c r="L2540" t="s">
        <v>28</v>
      </c>
      <c r="M2540">
        <v>0</v>
      </c>
      <c r="N2540">
        <v>5</v>
      </c>
      <c r="O2540">
        <v>350</v>
      </c>
      <c r="P2540">
        <v>2345</v>
      </c>
      <c r="Q2540" t="s">
        <v>36</v>
      </c>
      <c r="R2540">
        <v>8</v>
      </c>
      <c r="S2540" t="s">
        <v>37</v>
      </c>
      <c r="T2540" t="s">
        <v>31</v>
      </c>
      <c r="U2540" t="str">
        <f>TRIM(CLEAN(tbl_Operations[[#This Row],[Location]]))</f>
        <v>Gurugram</v>
      </c>
      <c r="V2540" t="str">
        <f>TRIM(CLEAN(tbl_Operations[[#This Row],[Channel]]))</f>
        <v>Email</v>
      </c>
      <c r="W2540" t="str">
        <f t="shared" si="195"/>
        <v>Invoice Query</v>
      </c>
      <c r="X2540" t="str">
        <f t="shared" si="196"/>
        <v>It</v>
      </c>
      <c r="Y2540" t="str">
        <f t="shared" si="197"/>
        <v>Within SLA</v>
      </c>
      <c r="Z2540" t="str">
        <f t="shared" si="198"/>
        <v>Normal</v>
      </c>
      <c r="AA2540" t="str" cm="1">
        <f t="array" ref="AA2540">_xlfn.IFS(
J2540&lt;=K2540*0.5,"Excellent",
J2540&lt;=K2540,"Good",
J2540&lt;=K2540*1.5,"At Risk",
TRUE,"Critical"
)</f>
        <v>Excellent</v>
      </c>
      <c r="AB2540" t="str">
        <f t="shared" si="199"/>
        <v>No Rework</v>
      </c>
    </row>
    <row r="2541" spans="1:28" x14ac:dyDescent="0.3">
      <c r="A2541" t="s">
        <v>2623</v>
      </c>
      <c r="B2541" s="1">
        <v>45877</v>
      </c>
      <c r="C2541" t="s">
        <v>54</v>
      </c>
      <c r="D2541" t="s">
        <v>22</v>
      </c>
      <c r="E2541" t="s">
        <v>70</v>
      </c>
      <c r="F2541" t="s">
        <v>61</v>
      </c>
      <c r="G2541" t="s">
        <v>25</v>
      </c>
      <c r="H2541" t="s">
        <v>66</v>
      </c>
      <c r="I2541" t="s">
        <v>101</v>
      </c>
      <c r="J2541">
        <v>4.0999999999999996</v>
      </c>
      <c r="K2541">
        <v>12</v>
      </c>
      <c r="L2541" t="s">
        <v>28</v>
      </c>
      <c r="M2541">
        <v>0</v>
      </c>
      <c r="N2541">
        <v>4.9000000000000004</v>
      </c>
      <c r="O2541">
        <v>400</v>
      </c>
      <c r="P2541">
        <v>1640</v>
      </c>
      <c r="Q2541" t="s">
        <v>36</v>
      </c>
      <c r="R2541">
        <v>8</v>
      </c>
      <c r="S2541" t="s">
        <v>37</v>
      </c>
      <c r="T2541" t="s">
        <v>45</v>
      </c>
      <c r="U2541" t="str">
        <f>TRIM(CLEAN(tbl_Operations[[#This Row],[Location]]))</f>
        <v>Noida</v>
      </c>
      <c r="V2541" t="str">
        <f>TRIM(CLEAN(tbl_Operations[[#This Row],[Channel]]))</f>
        <v>Email</v>
      </c>
      <c r="W2541" t="str">
        <f t="shared" si="195"/>
        <v>Data Correction</v>
      </c>
      <c r="X2541" t="str">
        <f t="shared" si="196"/>
        <v>Hr</v>
      </c>
      <c r="Y2541" t="str">
        <f t="shared" si="197"/>
        <v>Within SLA</v>
      </c>
      <c r="Z2541" t="str">
        <f t="shared" si="198"/>
        <v>Normal</v>
      </c>
      <c r="AA2541" t="str" cm="1">
        <f t="array" ref="AA2541">_xlfn.IFS(
J2541&lt;=K2541*0.5,"Excellent",
J2541&lt;=K2541,"Good",
J2541&lt;=K2541*1.5,"At Risk",
TRUE,"Critical"
)</f>
        <v>Excellent</v>
      </c>
      <c r="AB2541" t="str">
        <f t="shared" si="199"/>
        <v>No Rework</v>
      </c>
    </row>
    <row r="2542" spans="1:28" x14ac:dyDescent="0.3">
      <c r="A2542" t="s">
        <v>2624</v>
      </c>
      <c r="B2542" s="1">
        <v>45887</v>
      </c>
      <c r="C2542" t="s">
        <v>77</v>
      </c>
      <c r="D2542" t="s">
        <v>34</v>
      </c>
      <c r="E2542" t="s">
        <v>78</v>
      </c>
      <c r="F2542" t="s">
        <v>49</v>
      </c>
      <c r="G2542" t="s">
        <v>25</v>
      </c>
      <c r="H2542" t="s">
        <v>50</v>
      </c>
      <c r="I2542" t="s">
        <v>27</v>
      </c>
      <c r="J2542">
        <v>13.9</v>
      </c>
      <c r="K2542">
        <v>48</v>
      </c>
      <c r="L2542" t="s">
        <v>28</v>
      </c>
      <c r="M2542">
        <v>1</v>
      </c>
      <c r="N2542">
        <v>4.5</v>
      </c>
      <c r="O2542">
        <v>280</v>
      </c>
      <c r="P2542">
        <v>3892</v>
      </c>
      <c r="Q2542" t="s">
        <v>36</v>
      </c>
      <c r="R2542">
        <v>8</v>
      </c>
      <c r="S2542" t="s">
        <v>37</v>
      </c>
      <c r="T2542" t="s">
        <v>31</v>
      </c>
      <c r="U2542" t="str">
        <f>TRIM(CLEAN(tbl_Operations[[#This Row],[Location]]))</f>
        <v>Mumbai</v>
      </c>
      <c r="V2542" t="str">
        <f>TRIM(CLEAN(tbl_Operations[[#This Row],[Channel]]))</f>
        <v>Email</v>
      </c>
      <c r="W2542" t="str">
        <f t="shared" si="195"/>
        <v>Access Request</v>
      </c>
      <c r="X2542" t="str">
        <f t="shared" si="196"/>
        <v>Finance</v>
      </c>
      <c r="Y2542" t="str">
        <f t="shared" si="197"/>
        <v>Within SLA</v>
      </c>
      <c r="Z2542" t="str">
        <f t="shared" si="198"/>
        <v>Normal</v>
      </c>
      <c r="AA2542" t="str" cm="1">
        <f t="array" ref="AA2542">_xlfn.IFS(
J2542&lt;=K2542*0.5,"Excellent",
J2542&lt;=K2542,"Good",
J2542&lt;=K2542*1.5,"At Risk",
TRUE,"Critical"
)</f>
        <v>Excellent</v>
      </c>
      <c r="AB2542" t="str">
        <f t="shared" si="199"/>
        <v>Reworked</v>
      </c>
    </row>
    <row r="2543" spans="1:28" x14ac:dyDescent="0.3">
      <c r="A2543" t="s">
        <v>2625</v>
      </c>
      <c r="B2543" s="1">
        <v>45843</v>
      </c>
      <c r="C2543" t="s">
        <v>54</v>
      </c>
      <c r="D2543" t="s">
        <v>41</v>
      </c>
      <c r="E2543" t="s">
        <v>92</v>
      </c>
      <c r="F2543" t="s">
        <v>24</v>
      </c>
      <c r="G2543" t="s">
        <v>42</v>
      </c>
      <c r="H2543" t="s">
        <v>75</v>
      </c>
      <c r="I2543" t="s">
        <v>27</v>
      </c>
      <c r="J2543">
        <v>11.4</v>
      </c>
      <c r="K2543">
        <v>24</v>
      </c>
      <c r="L2543" t="s">
        <v>28</v>
      </c>
      <c r="M2543">
        <v>1</v>
      </c>
      <c r="N2543">
        <v>4.3</v>
      </c>
      <c r="O2543">
        <v>450</v>
      </c>
      <c r="P2543">
        <v>5130</v>
      </c>
      <c r="Q2543" t="s">
        <v>114</v>
      </c>
      <c r="R2543">
        <v>7</v>
      </c>
      <c r="S2543" t="s">
        <v>37</v>
      </c>
      <c r="T2543" t="s">
        <v>68</v>
      </c>
      <c r="U2543" t="str">
        <f>TRIM(CLEAN(tbl_Operations[[#This Row],[Location]]))</f>
        <v>Bengaluru</v>
      </c>
      <c r="V2543" t="str">
        <f>TRIM(CLEAN(tbl_Operations[[#This Row],[Channel]]))</f>
        <v>Portal</v>
      </c>
      <c r="W2543" t="str">
        <f t="shared" si="195"/>
        <v>Report Request</v>
      </c>
      <c r="X2543" t="str">
        <f t="shared" si="196"/>
        <v>Hr</v>
      </c>
      <c r="Y2543" t="str">
        <f t="shared" si="197"/>
        <v>Within SLA</v>
      </c>
      <c r="Z2543" t="str">
        <f t="shared" si="198"/>
        <v>Normal</v>
      </c>
      <c r="AA2543" t="str" cm="1">
        <f t="array" ref="AA2543">_xlfn.IFS(
J2543&lt;=K2543*0.5,"Excellent",
J2543&lt;=K2543,"Good",
J2543&lt;=K2543*1.5,"At Risk",
TRUE,"Critical"
)</f>
        <v>Excellent</v>
      </c>
      <c r="AB2543" t="str">
        <f t="shared" si="199"/>
        <v>Reworked</v>
      </c>
    </row>
    <row r="2544" spans="1:28" x14ac:dyDescent="0.3">
      <c r="A2544" t="s">
        <v>2626</v>
      </c>
      <c r="B2544" s="1">
        <v>45749</v>
      </c>
      <c r="C2544" t="s">
        <v>91</v>
      </c>
      <c r="D2544" t="s">
        <v>41</v>
      </c>
      <c r="E2544" t="s">
        <v>23</v>
      </c>
      <c r="F2544" t="s">
        <v>24</v>
      </c>
      <c r="G2544" t="s">
        <v>42</v>
      </c>
      <c r="H2544" t="s">
        <v>26</v>
      </c>
      <c r="I2544" t="s">
        <v>27</v>
      </c>
      <c r="J2544">
        <v>18.899999999999999</v>
      </c>
      <c r="K2544">
        <v>24</v>
      </c>
      <c r="L2544" t="s">
        <v>28</v>
      </c>
      <c r="M2544">
        <v>0</v>
      </c>
      <c r="N2544">
        <v>4.5999999999999996</v>
      </c>
      <c r="O2544">
        <v>400</v>
      </c>
      <c r="P2544">
        <v>7560</v>
      </c>
      <c r="Q2544" t="s">
        <v>89</v>
      </c>
      <c r="R2544">
        <v>4</v>
      </c>
      <c r="S2544" t="s">
        <v>30</v>
      </c>
      <c r="T2544" t="s">
        <v>86</v>
      </c>
      <c r="U2544" t="str">
        <f>TRIM(CLEAN(tbl_Operations[[#This Row],[Location]]))</f>
        <v>Bengaluru</v>
      </c>
      <c r="V2544" t="str">
        <f>TRIM(CLEAN(tbl_Operations[[#This Row],[Channel]]))</f>
        <v>Portal</v>
      </c>
      <c r="W2544" t="str">
        <f t="shared" si="195"/>
        <v>Invoice Query</v>
      </c>
      <c r="X2544" t="str">
        <f t="shared" si="196"/>
        <v>Operations</v>
      </c>
      <c r="Y2544" t="str">
        <f t="shared" si="197"/>
        <v>Within SLA</v>
      </c>
      <c r="Z2544" t="str">
        <f t="shared" si="198"/>
        <v>Normal</v>
      </c>
      <c r="AA2544" t="str" cm="1">
        <f t="array" ref="AA2544">_xlfn.IFS(
J2544&lt;=K2544*0.5,"Excellent",
J2544&lt;=K2544,"Good",
J2544&lt;=K2544*1.5,"At Risk",
TRUE,"Critical"
)</f>
        <v>Good</v>
      </c>
      <c r="AB2544" t="str">
        <f t="shared" si="199"/>
        <v>No Rework</v>
      </c>
    </row>
    <row r="2545" spans="1:28" x14ac:dyDescent="0.3">
      <c r="A2545" t="s">
        <v>2627</v>
      </c>
      <c r="B2545" s="1">
        <v>45802</v>
      </c>
      <c r="C2545" t="s">
        <v>54</v>
      </c>
      <c r="D2545" t="s">
        <v>41</v>
      </c>
      <c r="E2545" t="s">
        <v>23</v>
      </c>
      <c r="F2545" t="s">
        <v>24</v>
      </c>
      <c r="G2545" t="s">
        <v>25</v>
      </c>
      <c r="H2545" t="s">
        <v>50</v>
      </c>
      <c r="I2545" t="s">
        <v>27</v>
      </c>
      <c r="J2545">
        <v>6.3</v>
      </c>
      <c r="K2545">
        <v>24</v>
      </c>
      <c r="L2545" t="s">
        <v>28</v>
      </c>
      <c r="M2545">
        <v>0</v>
      </c>
      <c r="N2545">
        <v>5</v>
      </c>
      <c r="O2545">
        <v>400</v>
      </c>
      <c r="P2545">
        <v>2520</v>
      </c>
      <c r="Q2545" t="s">
        <v>44</v>
      </c>
      <c r="R2545">
        <v>5</v>
      </c>
      <c r="S2545" t="s">
        <v>30</v>
      </c>
      <c r="T2545" t="s">
        <v>102</v>
      </c>
      <c r="U2545" t="str">
        <f>TRIM(CLEAN(tbl_Operations[[#This Row],[Location]]))</f>
        <v>Bengaluru</v>
      </c>
      <c r="V2545" t="str">
        <f>TRIM(CLEAN(tbl_Operations[[#This Row],[Channel]]))</f>
        <v>Email</v>
      </c>
      <c r="W2545" t="str">
        <f t="shared" si="195"/>
        <v>Invoice Query</v>
      </c>
      <c r="X2545" t="str">
        <f t="shared" si="196"/>
        <v>Hr</v>
      </c>
      <c r="Y2545" t="str">
        <f t="shared" si="197"/>
        <v>Within SLA</v>
      </c>
      <c r="Z2545" t="str">
        <f t="shared" si="198"/>
        <v>Normal</v>
      </c>
      <c r="AA2545" t="str" cm="1">
        <f t="array" ref="AA2545">_xlfn.IFS(
J2545&lt;=K2545*0.5,"Excellent",
J2545&lt;=K2545,"Good",
J2545&lt;=K2545*1.5,"At Risk",
TRUE,"Critical"
)</f>
        <v>Excellent</v>
      </c>
      <c r="AB2545" t="str">
        <f t="shared" si="199"/>
        <v>No Rework</v>
      </c>
    </row>
    <row r="2546" spans="1:28" x14ac:dyDescent="0.3">
      <c r="A2546" t="s">
        <v>2628</v>
      </c>
      <c r="B2546" s="1">
        <v>45940</v>
      </c>
      <c r="C2546" t="s">
        <v>40</v>
      </c>
      <c r="D2546" t="s">
        <v>55</v>
      </c>
      <c r="E2546" t="s">
        <v>23</v>
      </c>
      <c r="F2546" t="s">
        <v>24</v>
      </c>
      <c r="G2546" t="s">
        <v>42</v>
      </c>
      <c r="H2546" t="s">
        <v>66</v>
      </c>
      <c r="I2546" t="s">
        <v>27</v>
      </c>
      <c r="J2546">
        <v>10.8</v>
      </c>
      <c r="K2546">
        <v>24</v>
      </c>
      <c r="L2546" t="s">
        <v>28</v>
      </c>
      <c r="M2546">
        <v>1</v>
      </c>
      <c r="N2546">
        <v>4</v>
      </c>
      <c r="O2546">
        <v>320</v>
      </c>
      <c r="P2546">
        <v>3456</v>
      </c>
      <c r="Q2546" t="s">
        <v>51</v>
      </c>
      <c r="R2546">
        <v>10</v>
      </c>
      <c r="S2546" t="s">
        <v>52</v>
      </c>
      <c r="T2546" t="s">
        <v>45</v>
      </c>
      <c r="U2546" t="str">
        <f>TRIM(CLEAN(tbl_Operations[[#This Row],[Location]]))</f>
        <v>Hyderabad</v>
      </c>
      <c r="V2546" t="str">
        <f>TRIM(CLEAN(tbl_Operations[[#This Row],[Channel]]))</f>
        <v>Portal</v>
      </c>
      <c r="W2546" t="str">
        <f t="shared" si="195"/>
        <v>Invoice Query</v>
      </c>
      <c r="X2546" t="str">
        <f t="shared" si="196"/>
        <v>Procurement</v>
      </c>
      <c r="Y2546" t="str">
        <f t="shared" si="197"/>
        <v>Within SLA</v>
      </c>
      <c r="Z2546" t="str">
        <f t="shared" si="198"/>
        <v>Normal</v>
      </c>
      <c r="AA2546" t="str" cm="1">
        <f t="array" ref="AA2546">_xlfn.IFS(
J2546&lt;=K2546*0.5,"Excellent",
J2546&lt;=K2546,"Good",
J2546&lt;=K2546*1.5,"At Risk",
TRUE,"Critical"
)</f>
        <v>Excellent</v>
      </c>
      <c r="AB2546" t="str">
        <f t="shared" si="199"/>
        <v>Reworked</v>
      </c>
    </row>
    <row r="2547" spans="1:28" x14ac:dyDescent="0.3">
      <c r="A2547" t="s">
        <v>2629</v>
      </c>
      <c r="B2547" s="1">
        <v>45888</v>
      </c>
      <c r="C2547" t="s">
        <v>33</v>
      </c>
      <c r="D2547" t="s">
        <v>60</v>
      </c>
      <c r="E2547" t="s">
        <v>48</v>
      </c>
      <c r="F2547" t="s">
        <v>24</v>
      </c>
      <c r="G2547" t="s">
        <v>25</v>
      </c>
      <c r="H2547" t="s">
        <v>75</v>
      </c>
      <c r="I2547" t="s">
        <v>27</v>
      </c>
      <c r="J2547">
        <v>8.9</v>
      </c>
      <c r="K2547">
        <v>24</v>
      </c>
      <c r="L2547" t="s">
        <v>28</v>
      </c>
      <c r="M2547">
        <v>0</v>
      </c>
      <c r="N2547">
        <v>5</v>
      </c>
      <c r="O2547">
        <v>280</v>
      </c>
      <c r="P2547">
        <v>2492</v>
      </c>
      <c r="Q2547" t="s">
        <v>36</v>
      </c>
      <c r="R2547">
        <v>8</v>
      </c>
      <c r="S2547" t="s">
        <v>37</v>
      </c>
      <c r="T2547" t="s">
        <v>38</v>
      </c>
      <c r="U2547" t="str">
        <f>TRIM(CLEAN(tbl_Operations[[#This Row],[Location]]))</f>
        <v>Pune</v>
      </c>
      <c r="V2547" t="str">
        <f>TRIM(CLEAN(tbl_Operations[[#This Row],[Channel]]))</f>
        <v>Email</v>
      </c>
      <c r="W2547" t="str">
        <f t="shared" si="195"/>
        <v>Compliance Request</v>
      </c>
      <c r="X2547" t="str">
        <f t="shared" si="196"/>
        <v>It</v>
      </c>
      <c r="Y2547" t="str">
        <f t="shared" si="197"/>
        <v>Within SLA</v>
      </c>
      <c r="Z2547" t="str">
        <f t="shared" si="198"/>
        <v>Normal</v>
      </c>
      <c r="AA2547" t="str" cm="1">
        <f t="array" ref="AA2547">_xlfn.IFS(
J2547&lt;=K2547*0.5,"Excellent",
J2547&lt;=K2547,"Good",
J2547&lt;=K2547*1.5,"At Risk",
TRUE,"Critical"
)</f>
        <v>Excellent</v>
      </c>
      <c r="AB2547" t="str">
        <f t="shared" si="199"/>
        <v>No Rework</v>
      </c>
    </row>
    <row r="2548" spans="1:28" x14ac:dyDescent="0.3">
      <c r="A2548" t="s">
        <v>2630</v>
      </c>
      <c r="B2548" s="1">
        <v>45779</v>
      </c>
      <c r="C2548" t="s">
        <v>91</v>
      </c>
      <c r="D2548" t="s">
        <v>34</v>
      </c>
      <c r="E2548" t="s">
        <v>48</v>
      </c>
      <c r="F2548" t="s">
        <v>24</v>
      </c>
      <c r="G2548" t="s">
        <v>62</v>
      </c>
      <c r="H2548" t="s">
        <v>43</v>
      </c>
      <c r="I2548" t="s">
        <v>27</v>
      </c>
      <c r="J2548">
        <v>9.3000000000000007</v>
      </c>
      <c r="K2548">
        <v>24</v>
      </c>
      <c r="L2548" t="s">
        <v>28</v>
      </c>
      <c r="M2548">
        <v>0</v>
      </c>
      <c r="N2548">
        <v>4.5999999999999996</v>
      </c>
      <c r="O2548">
        <v>450</v>
      </c>
      <c r="P2548">
        <v>4185</v>
      </c>
      <c r="Q2548" t="s">
        <v>44</v>
      </c>
      <c r="R2548">
        <v>5</v>
      </c>
      <c r="S2548" t="s">
        <v>30</v>
      </c>
      <c r="T2548" t="s">
        <v>45</v>
      </c>
      <c r="U2548" t="str">
        <f>TRIM(CLEAN(tbl_Operations[[#This Row],[Location]]))</f>
        <v>Mumbai</v>
      </c>
      <c r="V2548" t="str">
        <f>TRIM(CLEAN(tbl_Operations[[#This Row],[Channel]]))</f>
        <v>Teams</v>
      </c>
      <c r="W2548" t="str">
        <f t="shared" si="195"/>
        <v>Compliance Request</v>
      </c>
      <c r="X2548" t="str">
        <f t="shared" si="196"/>
        <v>Operations</v>
      </c>
      <c r="Y2548" t="str">
        <f t="shared" si="197"/>
        <v>Within SLA</v>
      </c>
      <c r="Z2548" t="str">
        <f t="shared" si="198"/>
        <v>Normal</v>
      </c>
      <c r="AA2548" t="str" cm="1">
        <f t="array" ref="AA2548">_xlfn.IFS(
J2548&lt;=K2548*0.5,"Excellent",
J2548&lt;=K2548,"Good",
J2548&lt;=K2548*1.5,"At Risk",
TRUE,"Critical"
)</f>
        <v>Excellent</v>
      </c>
      <c r="AB2548" t="str">
        <f t="shared" si="199"/>
        <v>No Rework</v>
      </c>
    </row>
    <row r="2549" spans="1:28" x14ac:dyDescent="0.3">
      <c r="A2549" t="s">
        <v>2631</v>
      </c>
      <c r="B2549" s="1">
        <v>45880</v>
      </c>
      <c r="C2549" t="s">
        <v>21</v>
      </c>
      <c r="D2549" t="s">
        <v>41</v>
      </c>
      <c r="E2549" t="s">
        <v>56</v>
      </c>
      <c r="F2549" t="s">
        <v>24</v>
      </c>
      <c r="G2549" t="s">
        <v>42</v>
      </c>
      <c r="H2549" t="s">
        <v>75</v>
      </c>
      <c r="I2549" t="s">
        <v>27</v>
      </c>
      <c r="J2549">
        <v>15.5</v>
      </c>
      <c r="K2549">
        <v>24</v>
      </c>
      <c r="L2549" t="s">
        <v>28</v>
      </c>
      <c r="M2549">
        <v>1</v>
      </c>
      <c r="N2549">
        <v>3.9</v>
      </c>
      <c r="O2549">
        <v>350</v>
      </c>
      <c r="P2549">
        <v>5425</v>
      </c>
      <c r="Q2549" t="s">
        <v>36</v>
      </c>
      <c r="R2549">
        <v>8</v>
      </c>
      <c r="S2549" t="s">
        <v>37</v>
      </c>
      <c r="T2549" t="s">
        <v>31</v>
      </c>
      <c r="U2549" t="str">
        <f>TRIM(CLEAN(tbl_Operations[[#This Row],[Location]]))</f>
        <v>Bengaluru</v>
      </c>
      <c r="V2549" t="str">
        <f>TRIM(CLEAN(tbl_Operations[[#This Row],[Channel]]))</f>
        <v>Portal</v>
      </c>
      <c r="W2549" t="str">
        <f t="shared" si="195"/>
        <v>Vendor Query</v>
      </c>
      <c r="X2549" t="str">
        <f t="shared" si="196"/>
        <v>Customer Support</v>
      </c>
      <c r="Y2549" t="str">
        <f t="shared" si="197"/>
        <v>Within SLA</v>
      </c>
      <c r="Z2549" t="str">
        <f t="shared" si="198"/>
        <v>Normal</v>
      </c>
      <c r="AA2549" t="str" cm="1">
        <f t="array" ref="AA2549">_xlfn.IFS(
J2549&lt;=K2549*0.5,"Excellent",
J2549&lt;=K2549,"Good",
J2549&lt;=K2549*1.5,"At Risk",
TRUE,"Critical"
)</f>
        <v>Good</v>
      </c>
      <c r="AB2549" t="str">
        <f t="shared" si="199"/>
        <v>Reworked</v>
      </c>
    </row>
    <row r="2550" spans="1:28" x14ac:dyDescent="0.3">
      <c r="A2550" t="s">
        <v>2632</v>
      </c>
      <c r="B2550" s="1">
        <v>45819</v>
      </c>
      <c r="C2550" t="s">
        <v>21</v>
      </c>
      <c r="D2550" t="s">
        <v>34</v>
      </c>
      <c r="E2550" t="s">
        <v>48</v>
      </c>
      <c r="F2550" t="s">
        <v>49</v>
      </c>
      <c r="G2550" t="s">
        <v>25</v>
      </c>
      <c r="H2550" t="s">
        <v>75</v>
      </c>
      <c r="I2550" t="s">
        <v>27</v>
      </c>
      <c r="J2550">
        <v>7.2</v>
      </c>
      <c r="K2550">
        <v>48</v>
      </c>
      <c r="L2550" t="s">
        <v>28</v>
      </c>
      <c r="M2550">
        <v>0</v>
      </c>
      <c r="N2550">
        <v>5</v>
      </c>
      <c r="O2550">
        <v>280</v>
      </c>
      <c r="P2550">
        <v>2016</v>
      </c>
      <c r="Q2550" t="s">
        <v>29</v>
      </c>
      <c r="R2550">
        <v>6</v>
      </c>
      <c r="S2550" t="s">
        <v>30</v>
      </c>
      <c r="T2550" t="s">
        <v>86</v>
      </c>
      <c r="U2550" t="str">
        <f>TRIM(CLEAN(tbl_Operations[[#This Row],[Location]]))</f>
        <v>Mumbai</v>
      </c>
      <c r="V2550" t="str">
        <f>TRIM(CLEAN(tbl_Operations[[#This Row],[Channel]]))</f>
        <v>Email</v>
      </c>
      <c r="W2550" t="str">
        <f t="shared" si="195"/>
        <v>Compliance Request</v>
      </c>
      <c r="X2550" t="str">
        <f t="shared" si="196"/>
        <v>Customer Support</v>
      </c>
      <c r="Y2550" t="str">
        <f t="shared" si="197"/>
        <v>Within SLA</v>
      </c>
      <c r="Z2550" t="str">
        <f t="shared" si="198"/>
        <v>Normal</v>
      </c>
      <c r="AA2550" t="str" cm="1">
        <f t="array" ref="AA2550">_xlfn.IFS(
J2550&lt;=K2550*0.5,"Excellent",
J2550&lt;=K2550,"Good",
J2550&lt;=K2550*1.5,"At Risk",
TRUE,"Critical"
)</f>
        <v>Excellent</v>
      </c>
      <c r="AB2550" t="str">
        <f t="shared" si="199"/>
        <v>No Rework</v>
      </c>
    </row>
    <row r="2551" spans="1:28" x14ac:dyDescent="0.3">
      <c r="A2551" t="s">
        <v>2633</v>
      </c>
      <c r="B2551" s="1">
        <v>45839</v>
      </c>
      <c r="C2551" t="s">
        <v>95</v>
      </c>
      <c r="D2551" t="s">
        <v>22</v>
      </c>
      <c r="E2551" t="s">
        <v>70</v>
      </c>
      <c r="F2551" t="s">
        <v>24</v>
      </c>
      <c r="G2551" t="s">
        <v>81</v>
      </c>
      <c r="H2551" t="s">
        <v>26</v>
      </c>
      <c r="I2551" t="s">
        <v>27</v>
      </c>
      <c r="J2551">
        <v>34.1</v>
      </c>
      <c r="K2551">
        <v>24</v>
      </c>
      <c r="L2551" t="s">
        <v>63</v>
      </c>
      <c r="M2551">
        <v>0</v>
      </c>
      <c r="N2551">
        <v>4.4000000000000004</v>
      </c>
      <c r="O2551">
        <v>400</v>
      </c>
      <c r="P2551">
        <v>13640</v>
      </c>
      <c r="Q2551" t="s">
        <v>114</v>
      </c>
      <c r="R2551">
        <v>7</v>
      </c>
      <c r="S2551" t="s">
        <v>37</v>
      </c>
      <c r="T2551" t="s">
        <v>38</v>
      </c>
      <c r="U2551" t="str">
        <f>TRIM(CLEAN(tbl_Operations[[#This Row],[Location]]))</f>
        <v>Noida</v>
      </c>
      <c r="V2551" t="str">
        <f>TRIM(CLEAN(tbl_Operations[[#This Row],[Channel]]))</f>
        <v>Phone</v>
      </c>
      <c r="W2551" t="str">
        <f t="shared" si="195"/>
        <v>Data Correction</v>
      </c>
      <c r="X2551" t="str">
        <f t="shared" si="196"/>
        <v>Sales</v>
      </c>
      <c r="Y2551" t="str">
        <f t="shared" si="197"/>
        <v>SLA Breach</v>
      </c>
      <c r="Z2551" t="str">
        <f t="shared" si="198"/>
        <v>Normal</v>
      </c>
      <c r="AA2551" t="str" cm="1">
        <f t="array" ref="AA2551">_xlfn.IFS(
J2551&lt;=K2551*0.5,"Excellent",
J2551&lt;=K2551,"Good",
J2551&lt;=K2551*1.5,"At Risk",
TRUE,"Critical"
)</f>
        <v>At Risk</v>
      </c>
      <c r="AB2551" t="str">
        <f t="shared" si="199"/>
        <v>No Rework</v>
      </c>
    </row>
    <row r="2552" spans="1:28" x14ac:dyDescent="0.3">
      <c r="A2552" t="s">
        <v>2634</v>
      </c>
      <c r="B2552" s="1">
        <v>45805</v>
      </c>
      <c r="C2552" t="s">
        <v>91</v>
      </c>
      <c r="D2552" t="s">
        <v>22</v>
      </c>
      <c r="E2552" t="s">
        <v>23</v>
      </c>
      <c r="F2552" t="s">
        <v>24</v>
      </c>
      <c r="G2552" t="s">
        <v>81</v>
      </c>
      <c r="H2552" t="s">
        <v>50</v>
      </c>
      <c r="I2552" t="s">
        <v>101</v>
      </c>
      <c r="J2552">
        <v>9.8000000000000007</v>
      </c>
      <c r="K2552">
        <v>24</v>
      </c>
      <c r="L2552" t="s">
        <v>28</v>
      </c>
      <c r="M2552">
        <v>0</v>
      </c>
      <c r="N2552">
        <v>4.2</v>
      </c>
      <c r="O2552">
        <v>320</v>
      </c>
      <c r="P2552">
        <v>3136</v>
      </c>
      <c r="Q2552" t="s">
        <v>44</v>
      </c>
      <c r="R2552">
        <v>5</v>
      </c>
      <c r="S2552" t="s">
        <v>30</v>
      </c>
      <c r="T2552" t="s">
        <v>86</v>
      </c>
      <c r="U2552" t="str">
        <f>TRIM(CLEAN(tbl_Operations[[#This Row],[Location]]))</f>
        <v>Noida</v>
      </c>
      <c r="V2552" t="str">
        <f>TRIM(CLEAN(tbl_Operations[[#This Row],[Channel]]))</f>
        <v>Phone</v>
      </c>
      <c r="W2552" t="str">
        <f t="shared" si="195"/>
        <v>Invoice Query</v>
      </c>
      <c r="X2552" t="str">
        <f t="shared" si="196"/>
        <v>Operations</v>
      </c>
      <c r="Y2552" t="str">
        <f t="shared" si="197"/>
        <v>Within SLA</v>
      </c>
      <c r="Z2552" t="str">
        <f t="shared" si="198"/>
        <v>Normal</v>
      </c>
      <c r="AA2552" t="str" cm="1">
        <f t="array" ref="AA2552">_xlfn.IFS(
J2552&lt;=K2552*0.5,"Excellent",
J2552&lt;=K2552,"Good",
J2552&lt;=K2552*1.5,"At Risk",
TRUE,"Critical"
)</f>
        <v>Excellent</v>
      </c>
      <c r="AB2552" t="str">
        <f t="shared" si="199"/>
        <v>No Rework</v>
      </c>
    </row>
    <row r="2553" spans="1:28" x14ac:dyDescent="0.3">
      <c r="A2553" t="s">
        <v>2635</v>
      </c>
      <c r="B2553" s="1">
        <v>45916</v>
      </c>
      <c r="C2553" t="s">
        <v>95</v>
      </c>
      <c r="D2553" t="s">
        <v>47</v>
      </c>
      <c r="E2553" t="s">
        <v>35</v>
      </c>
      <c r="F2553" t="s">
        <v>24</v>
      </c>
      <c r="G2553" t="s">
        <v>42</v>
      </c>
      <c r="H2553" t="s">
        <v>50</v>
      </c>
      <c r="I2553" t="s">
        <v>88</v>
      </c>
      <c r="J2553">
        <v>19.2</v>
      </c>
      <c r="K2553">
        <v>24</v>
      </c>
      <c r="L2553" t="s">
        <v>28</v>
      </c>
      <c r="M2553">
        <v>1</v>
      </c>
      <c r="N2553">
        <v>4.4000000000000004</v>
      </c>
      <c r="O2553">
        <v>280</v>
      </c>
      <c r="P2553">
        <v>5376</v>
      </c>
      <c r="Q2553" t="s">
        <v>83</v>
      </c>
      <c r="R2553">
        <v>9</v>
      </c>
      <c r="S2553" t="s">
        <v>37</v>
      </c>
      <c r="T2553" t="s">
        <v>38</v>
      </c>
      <c r="U2553" t="str">
        <f>TRIM(CLEAN(tbl_Operations[[#This Row],[Location]]))</f>
        <v>Gurugram</v>
      </c>
      <c r="V2553" t="str">
        <f>TRIM(CLEAN(tbl_Operations[[#This Row],[Channel]]))</f>
        <v>Portal</v>
      </c>
      <c r="W2553" t="str">
        <f t="shared" si="195"/>
        <v>Employee Query</v>
      </c>
      <c r="X2553" t="str">
        <f t="shared" si="196"/>
        <v>Sales</v>
      </c>
      <c r="Y2553" t="str">
        <f t="shared" si="197"/>
        <v>Within SLA</v>
      </c>
      <c r="Z2553" t="str">
        <f t="shared" si="198"/>
        <v>Normal</v>
      </c>
      <c r="AA2553" t="str" cm="1">
        <f t="array" ref="AA2553">_xlfn.IFS(
J2553&lt;=K2553*0.5,"Excellent",
J2553&lt;=K2553,"Good",
J2553&lt;=K2553*1.5,"At Risk",
TRUE,"Critical"
)</f>
        <v>Good</v>
      </c>
      <c r="AB2553" t="str">
        <f t="shared" si="199"/>
        <v>Reworked</v>
      </c>
    </row>
    <row r="2554" spans="1:28" x14ac:dyDescent="0.3">
      <c r="A2554" t="s">
        <v>2636</v>
      </c>
      <c r="B2554" s="1">
        <v>45691</v>
      </c>
      <c r="C2554" t="s">
        <v>91</v>
      </c>
      <c r="D2554" t="s">
        <v>55</v>
      </c>
      <c r="E2554" t="s">
        <v>70</v>
      </c>
      <c r="F2554" t="s">
        <v>49</v>
      </c>
      <c r="G2554" t="s">
        <v>42</v>
      </c>
      <c r="H2554" t="s">
        <v>50</v>
      </c>
      <c r="I2554" t="s">
        <v>27</v>
      </c>
      <c r="J2554">
        <v>15.7</v>
      </c>
      <c r="K2554">
        <v>48</v>
      </c>
      <c r="L2554" t="s">
        <v>28</v>
      </c>
      <c r="M2554">
        <v>0</v>
      </c>
      <c r="N2554">
        <v>4.2</v>
      </c>
      <c r="O2554">
        <v>350</v>
      </c>
      <c r="P2554">
        <v>5495</v>
      </c>
      <c r="Q2554" t="s">
        <v>57</v>
      </c>
      <c r="R2554">
        <v>2</v>
      </c>
      <c r="S2554" t="s">
        <v>58</v>
      </c>
      <c r="T2554" t="s">
        <v>31</v>
      </c>
      <c r="U2554" t="str">
        <f>TRIM(CLEAN(tbl_Operations[[#This Row],[Location]]))</f>
        <v>Hyderabad</v>
      </c>
      <c r="V2554" t="str">
        <f>TRIM(CLEAN(tbl_Operations[[#This Row],[Channel]]))</f>
        <v>Portal</v>
      </c>
      <c r="W2554" t="str">
        <f t="shared" si="195"/>
        <v>Data Correction</v>
      </c>
      <c r="X2554" t="str">
        <f t="shared" si="196"/>
        <v>Operations</v>
      </c>
      <c r="Y2554" t="str">
        <f t="shared" si="197"/>
        <v>Within SLA</v>
      </c>
      <c r="Z2554" t="str">
        <f t="shared" si="198"/>
        <v>Normal</v>
      </c>
      <c r="AA2554" t="str" cm="1">
        <f t="array" ref="AA2554">_xlfn.IFS(
J2554&lt;=K2554*0.5,"Excellent",
J2554&lt;=K2554,"Good",
J2554&lt;=K2554*1.5,"At Risk",
TRUE,"Critical"
)</f>
        <v>Excellent</v>
      </c>
      <c r="AB2554" t="str">
        <f t="shared" si="199"/>
        <v>No Rework</v>
      </c>
    </row>
    <row r="2555" spans="1:28" x14ac:dyDescent="0.3">
      <c r="A2555" t="s">
        <v>2637</v>
      </c>
      <c r="B2555" s="1">
        <v>45888</v>
      </c>
      <c r="C2555" t="s">
        <v>40</v>
      </c>
      <c r="D2555" t="s">
        <v>47</v>
      </c>
      <c r="E2555" t="s">
        <v>74</v>
      </c>
      <c r="F2555" t="s">
        <v>24</v>
      </c>
      <c r="G2555" t="s">
        <v>25</v>
      </c>
      <c r="H2555" t="s">
        <v>50</v>
      </c>
      <c r="I2555" t="s">
        <v>27</v>
      </c>
      <c r="J2555">
        <v>14.1</v>
      </c>
      <c r="K2555">
        <v>24</v>
      </c>
      <c r="L2555" t="s">
        <v>28</v>
      </c>
      <c r="M2555">
        <v>2</v>
      </c>
      <c r="N2555">
        <v>3.8</v>
      </c>
      <c r="O2555">
        <v>350</v>
      </c>
      <c r="P2555">
        <v>4935</v>
      </c>
      <c r="Q2555" t="s">
        <v>36</v>
      </c>
      <c r="R2555">
        <v>8</v>
      </c>
      <c r="S2555" t="s">
        <v>37</v>
      </c>
      <c r="T2555" t="s">
        <v>38</v>
      </c>
      <c r="U2555" t="str">
        <f>TRIM(CLEAN(tbl_Operations[[#This Row],[Location]]))</f>
        <v>Gurugram</v>
      </c>
      <c r="V2555" t="str">
        <f>TRIM(CLEAN(tbl_Operations[[#This Row],[Channel]]))</f>
        <v>Email</v>
      </c>
      <c r="W2555" t="str">
        <f t="shared" si="195"/>
        <v>System Issue</v>
      </c>
      <c r="X2555" t="str">
        <f t="shared" si="196"/>
        <v>Procurement</v>
      </c>
      <c r="Y2555" t="str">
        <f t="shared" si="197"/>
        <v>Within SLA</v>
      </c>
      <c r="Z2555" t="str">
        <f t="shared" si="198"/>
        <v>Normal</v>
      </c>
      <c r="AA2555" t="str" cm="1">
        <f t="array" ref="AA2555">_xlfn.IFS(
J2555&lt;=K2555*0.5,"Excellent",
J2555&lt;=K2555,"Good",
J2555&lt;=K2555*1.5,"At Risk",
TRUE,"Critical"
)</f>
        <v>Good</v>
      </c>
      <c r="AB2555" t="str">
        <f t="shared" si="199"/>
        <v>Reworked</v>
      </c>
    </row>
    <row r="2556" spans="1:28" x14ac:dyDescent="0.3">
      <c r="A2556" t="s">
        <v>2638</v>
      </c>
      <c r="B2556" s="1">
        <v>45930</v>
      </c>
      <c r="C2556" t="s">
        <v>21</v>
      </c>
      <c r="D2556" t="s">
        <v>73</v>
      </c>
      <c r="E2556" t="s">
        <v>48</v>
      </c>
      <c r="F2556" t="s">
        <v>61</v>
      </c>
      <c r="G2556" t="s">
        <v>25</v>
      </c>
      <c r="H2556" t="s">
        <v>50</v>
      </c>
      <c r="I2556" t="s">
        <v>27</v>
      </c>
      <c r="J2556">
        <v>8.4</v>
      </c>
      <c r="K2556">
        <v>12</v>
      </c>
      <c r="L2556" t="s">
        <v>28</v>
      </c>
      <c r="M2556">
        <v>0</v>
      </c>
      <c r="N2556">
        <v>3.9</v>
      </c>
      <c r="O2556">
        <v>320</v>
      </c>
      <c r="P2556">
        <v>2688</v>
      </c>
      <c r="Q2556" t="s">
        <v>83</v>
      </c>
      <c r="R2556">
        <v>9</v>
      </c>
      <c r="S2556" t="s">
        <v>37</v>
      </c>
      <c r="T2556" t="s">
        <v>38</v>
      </c>
      <c r="U2556" t="str">
        <f>TRIM(CLEAN(tbl_Operations[[#This Row],[Location]]))</f>
        <v>Chennai</v>
      </c>
      <c r="V2556" t="str">
        <f>TRIM(CLEAN(tbl_Operations[[#This Row],[Channel]]))</f>
        <v>Email</v>
      </c>
      <c r="W2556" t="str">
        <f t="shared" si="195"/>
        <v>Compliance Request</v>
      </c>
      <c r="X2556" t="str">
        <f t="shared" si="196"/>
        <v>Customer Support</v>
      </c>
      <c r="Y2556" t="str">
        <f t="shared" si="197"/>
        <v>Within SLA</v>
      </c>
      <c r="Z2556" t="str">
        <f t="shared" si="198"/>
        <v>Normal</v>
      </c>
      <c r="AA2556" t="str" cm="1">
        <f t="array" ref="AA2556">_xlfn.IFS(
J2556&lt;=K2556*0.5,"Excellent",
J2556&lt;=K2556,"Good",
J2556&lt;=K2556*1.5,"At Risk",
TRUE,"Critical"
)</f>
        <v>Good</v>
      </c>
      <c r="AB2556" t="str">
        <f t="shared" si="199"/>
        <v>No Rework</v>
      </c>
    </row>
    <row r="2557" spans="1:28" x14ac:dyDescent="0.3">
      <c r="A2557" t="s">
        <v>2639</v>
      </c>
      <c r="B2557" s="1">
        <v>45730</v>
      </c>
      <c r="C2557" t="s">
        <v>54</v>
      </c>
      <c r="D2557" t="s">
        <v>41</v>
      </c>
      <c r="E2557" t="s">
        <v>35</v>
      </c>
      <c r="F2557" t="s">
        <v>61</v>
      </c>
      <c r="G2557" t="s">
        <v>62</v>
      </c>
      <c r="H2557" t="s">
        <v>50</v>
      </c>
      <c r="I2557" t="s">
        <v>27</v>
      </c>
      <c r="J2557">
        <v>18.100000000000001</v>
      </c>
      <c r="K2557">
        <v>12</v>
      </c>
      <c r="L2557" t="s">
        <v>63</v>
      </c>
      <c r="M2557">
        <v>0</v>
      </c>
      <c r="N2557">
        <v>4.5</v>
      </c>
      <c r="O2557">
        <v>280</v>
      </c>
      <c r="P2557">
        <v>5068</v>
      </c>
      <c r="Q2557" t="s">
        <v>79</v>
      </c>
      <c r="R2557">
        <v>3</v>
      </c>
      <c r="S2557" t="s">
        <v>58</v>
      </c>
      <c r="T2557" t="s">
        <v>45</v>
      </c>
      <c r="U2557" t="str">
        <f>TRIM(CLEAN(tbl_Operations[[#This Row],[Location]]))</f>
        <v>Bengaluru</v>
      </c>
      <c r="V2557" t="str">
        <f>TRIM(CLEAN(tbl_Operations[[#This Row],[Channel]]))</f>
        <v>Teams</v>
      </c>
      <c r="W2557" t="str">
        <f t="shared" si="195"/>
        <v>Employee Query</v>
      </c>
      <c r="X2557" t="str">
        <f t="shared" si="196"/>
        <v>Hr</v>
      </c>
      <c r="Y2557" t="str">
        <f t="shared" si="197"/>
        <v>SLA Breach</v>
      </c>
      <c r="Z2557" t="str">
        <f t="shared" si="198"/>
        <v>Normal</v>
      </c>
      <c r="AA2557" t="str" cm="1">
        <f t="array" ref="AA2557">_xlfn.IFS(
J2557&lt;=K2557*0.5,"Excellent",
J2557&lt;=K2557,"Good",
J2557&lt;=K2557*1.5,"At Risk",
TRUE,"Critical"
)</f>
        <v>Critical</v>
      </c>
      <c r="AB2557" t="str">
        <f t="shared" si="199"/>
        <v>No Rework</v>
      </c>
    </row>
    <row r="2558" spans="1:28" x14ac:dyDescent="0.3">
      <c r="A2558" t="s">
        <v>2640</v>
      </c>
      <c r="B2558" s="1">
        <v>45716</v>
      </c>
      <c r="C2558" t="s">
        <v>95</v>
      </c>
      <c r="D2558" t="s">
        <v>60</v>
      </c>
      <c r="E2558" t="s">
        <v>78</v>
      </c>
      <c r="F2558" t="s">
        <v>24</v>
      </c>
      <c r="G2558" t="s">
        <v>25</v>
      </c>
      <c r="H2558" t="s">
        <v>43</v>
      </c>
      <c r="I2558" t="s">
        <v>27</v>
      </c>
      <c r="J2558">
        <v>1.6</v>
      </c>
      <c r="K2558">
        <v>24</v>
      </c>
      <c r="L2558" t="s">
        <v>28</v>
      </c>
      <c r="M2558">
        <v>1</v>
      </c>
      <c r="N2558">
        <v>4.8</v>
      </c>
      <c r="O2558">
        <v>350</v>
      </c>
      <c r="P2558">
        <v>560</v>
      </c>
      <c r="Q2558" t="s">
        <v>57</v>
      </c>
      <c r="R2558">
        <v>2</v>
      </c>
      <c r="S2558" t="s">
        <v>58</v>
      </c>
      <c r="T2558" t="s">
        <v>45</v>
      </c>
      <c r="U2558" t="str">
        <f>TRIM(CLEAN(tbl_Operations[[#This Row],[Location]]))</f>
        <v>Pune</v>
      </c>
      <c r="V2558" t="str">
        <f>TRIM(CLEAN(tbl_Operations[[#This Row],[Channel]]))</f>
        <v>Email</v>
      </c>
      <c r="W2558" t="str">
        <f t="shared" si="195"/>
        <v>Access Request</v>
      </c>
      <c r="X2558" t="str">
        <f t="shared" si="196"/>
        <v>Sales</v>
      </c>
      <c r="Y2558" t="str">
        <f t="shared" si="197"/>
        <v>Within SLA</v>
      </c>
      <c r="Z2558" t="str">
        <f t="shared" si="198"/>
        <v>Normal</v>
      </c>
      <c r="AA2558" t="str" cm="1">
        <f t="array" ref="AA2558">_xlfn.IFS(
J2558&lt;=K2558*0.5,"Excellent",
J2558&lt;=K2558,"Good",
J2558&lt;=K2558*1.5,"At Risk",
TRUE,"Critical"
)</f>
        <v>Excellent</v>
      </c>
      <c r="AB2558" t="str">
        <f t="shared" si="199"/>
        <v>Reworked</v>
      </c>
    </row>
    <row r="2559" spans="1:28" x14ac:dyDescent="0.3">
      <c r="A2559" t="s">
        <v>2641</v>
      </c>
      <c r="B2559" s="1">
        <v>45971</v>
      </c>
      <c r="C2559" t="s">
        <v>54</v>
      </c>
      <c r="D2559" t="s">
        <v>41</v>
      </c>
      <c r="E2559" t="s">
        <v>78</v>
      </c>
      <c r="F2559" t="s">
        <v>49</v>
      </c>
      <c r="G2559" t="s">
        <v>25</v>
      </c>
      <c r="H2559" t="s">
        <v>50</v>
      </c>
      <c r="I2559" t="s">
        <v>27</v>
      </c>
      <c r="J2559">
        <v>7.5</v>
      </c>
      <c r="K2559">
        <v>48</v>
      </c>
      <c r="L2559" t="s">
        <v>28</v>
      </c>
      <c r="M2559">
        <v>0</v>
      </c>
      <c r="N2559">
        <v>4.5999999999999996</v>
      </c>
      <c r="O2559">
        <v>280</v>
      </c>
      <c r="P2559">
        <v>2100</v>
      </c>
      <c r="Q2559" t="s">
        <v>67</v>
      </c>
      <c r="R2559">
        <v>11</v>
      </c>
      <c r="S2559" t="s">
        <v>52</v>
      </c>
      <c r="T2559" t="s">
        <v>31</v>
      </c>
      <c r="U2559" t="str">
        <f>TRIM(CLEAN(tbl_Operations[[#This Row],[Location]]))</f>
        <v>Bengaluru</v>
      </c>
      <c r="V2559" t="str">
        <f>TRIM(CLEAN(tbl_Operations[[#This Row],[Channel]]))</f>
        <v>Email</v>
      </c>
      <c r="W2559" t="str">
        <f t="shared" si="195"/>
        <v>Access Request</v>
      </c>
      <c r="X2559" t="str">
        <f t="shared" si="196"/>
        <v>Hr</v>
      </c>
      <c r="Y2559" t="str">
        <f t="shared" si="197"/>
        <v>Within SLA</v>
      </c>
      <c r="Z2559" t="str">
        <f t="shared" si="198"/>
        <v>Normal</v>
      </c>
      <c r="AA2559" t="str" cm="1">
        <f t="array" ref="AA2559">_xlfn.IFS(
J2559&lt;=K2559*0.5,"Excellent",
J2559&lt;=K2559,"Good",
J2559&lt;=K2559*1.5,"At Risk",
TRUE,"Critical"
)</f>
        <v>Excellent</v>
      </c>
      <c r="AB2559" t="str">
        <f t="shared" si="199"/>
        <v>No Rework</v>
      </c>
    </row>
    <row r="2560" spans="1:28" x14ac:dyDescent="0.3">
      <c r="A2560" t="s">
        <v>2642</v>
      </c>
      <c r="B2560" s="1">
        <v>45982</v>
      </c>
      <c r="C2560" t="s">
        <v>40</v>
      </c>
      <c r="D2560" t="s">
        <v>60</v>
      </c>
      <c r="E2560" t="s">
        <v>35</v>
      </c>
      <c r="F2560" t="s">
        <v>49</v>
      </c>
      <c r="G2560" t="s">
        <v>25</v>
      </c>
      <c r="H2560" t="s">
        <v>50</v>
      </c>
      <c r="I2560" t="s">
        <v>88</v>
      </c>
      <c r="J2560">
        <v>6.6</v>
      </c>
      <c r="K2560">
        <v>48</v>
      </c>
      <c r="L2560" t="s">
        <v>28</v>
      </c>
      <c r="M2560">
        <v>2</v>
      </c>
      <c r="N2560">
        <v>4.2</v>
      </c>
      <c r="O2560">
        <v>320</v>
      </c>
      <c r="P2560">
        <v>2112</v>
      </c>
      <c r="Q2560" t="s">
        <v>67</v>
      </c>
      <c r="R2560">
        <v>11</v>
      </c>
      <c r="S2560" t="s">
        <v>52</v>
      </c>
      <c r="T2560" t="s">
        <v>45</v>
      </c>
      <c r="U2560" t="str">
        <f>TRIM(CLEAN(tbl_Operations[[#This Row],[Location]]))</f>
        <v>Pune</v>
      </c>
      <c r="V2560" t="str">
        <f>TRIM(CLEAN(tbl_Operations[[#This Row],[Channel]]))</f>
        <v>Email</v>
      </c>
      <c r="W2560" t="str">
        <f t="shared" si="195"/>
        <v>Employee Query</v>
      </c>
      <c r="X2560" t="str">
        <f t="shared" si="196"/>
        <v>Procurement</v>
      </c>
      <c r="Y2560" t="str">
        <f t="shared" si="197"/>
        <v>Within SLA</v>
      </c>
      <c r="Z2560" t="str">
        <f t="shared" si="198"/>
        <v>Normal</v>
      </c>
      <c r="AA2560" t="str" cm="1">
        <f t="array" ref="AA2560">_xlfn.IFS(
J2560&lt;=K2560*0.5,"Excellent",
J2560&lt;=K2560,"Good",
J2560&lt;=K2560*1.5,"At Risk",
TRUE,"Critical"
)</f>
        <v>Excellent</v>
      </c>
      <c r="AB2560" t="str">
        <f t="shared" si="199"/>
        <v>Reworked</v>
      </c>
    </row>
    <row r="2561" spans="1:28" x14ac:dyDescent="0.3">
      <c r="A2561" t="s">
        <v>2643</v>
      </c>
      <c r="B2561" s="1">
        <v>45994</v>
      </c>
      <c r="C2561" t="s">
        <v>21</v>
      </c>
      <c r="D2561" t="s">
        <v>34</v>
      </c>
      <c r="E2561" t="s">
        <v>56</v>
      </c>
      <c r="F2561" t="s">
        <v>24</v>
      </c>
      <c r="G2561" t="s">
        <v>62</v>
      </c>
      <c r="H2561" t="s">
        <v>75</v>
      </c>
      <c r="I2561" t="s">
        <v>27</v>
      </c>
      <c r="J2561">
        <v>6</v>
      </c>
      <c r="K2561">
        <v>24</v>
      </c>
      <c r="L2561" t="s">
        <v>28</v>
      </c>
      <c r="M2561">
        <v>1</v>
      </c>
      <c r="N2561">
        <v>4.5</v>
      </c>
      <c r="O2561">
        <v>350</v>
      </c>
      <c r="P2561">
        <v>2100</v>
      </c>
      <c r="Q2561" t="s">
        <v>71</v>
      </c>
      <c r="R2561">
        <v>12</v>
      </c>
      <c r="S2561" t="s">
        <v>52</v>
      </c>
      <c r="T2561" t="s">
        <v>86</v>
      </c>
      <c r="U2561" t="str">
        <f>TRIM(CLEAN(tbl_Operations[[#This Row],[Location]]))</f>
        <v>Mumbai</v>
      </c>
      <c r="V2561" t="str">
        <f>TRIM(CLEAN(tbl_Operations[[#This Row],[Channel]]))</f>
        <v>Teams</v>
      </c>
      <c r="W2561" t="str">
        <f t="shared" si="195"/>
        <v>Vendor Query</v>
      </c>
      <c r="X2561" t="str">
        <f t="shared" si="196"/>
        <v>Customer Support</v>
      </c>
      <c r="Y2561" t="str">
        <f t="shared" si="197"/>
        <v>Within SLA</v>
      </c>
      <c r="Z2561" t="str">
        <f t="shared" si="198"/>
        <v>Normal</v>
      </c>
      <c r="AA2561" t="str" cm="1">
        <f t="array" ref="AA2561">_xlfn.IFS(
J2561&lt;=K2561*0.5,"Excellent",
J2561&lt;=K2561,"Good",
J2561&lt;=K2561*1.5,"At Risk",
TRUE,"Critical"
)</f>
        <v>Excellent</v>
      </c>
      <c r="AB2561" t="str">
        <f t="shared" si="199"/>
        <v>Reworked</v>
      </c>
    </row>
    <row r="2562" spans="1:28" x14ac:dyDescent="0.3">
      <c r="A2562" t="s">
        <v>2644</v>
      </c>
      <c r="B2562" s="1">
        <v>45724</v>
      </c>
      <c r="C2562" t="s">
        <v>91</v>
      </c>
      <c r="D2562" t="s">
        <v>47</v>
      </c>
      <c r="E2562" t="s">
        <v>92</v>
      </c>
      <c r="F2562" t="s">
        <v>49</v>
      </c>
      <c r="G2562" t="s">
        <v>25</v>
      </c>
      <c r="H2562" t="s">
        <v>75</v>
      </c>
      <c r="I2562" t="s">
        <v>27</v>
      </c>
      <c r="J2562">
        <v>15.4</v>
      </c>
      <c r="K2562">
        <v>48</v>
      </c>
      <c r="L2562" t="s">
        <v>28</v>
      </c>
      <c r="M2562">
        <v>1</v>
      </c>
      <c r="N2562">
        <v>4.5</v>
      </c>
      <c r="O2562">
        <v>320</v>
      </c>
      <c r="P2562">
        <v>4928</v>
      </c>
      <c r="Q2562" t="s">
        <v>79</v>
      </c>
      <c r="R2562">
        <v>3</v>
      </c>
      <c r="S2562" t="s">
        <v>58</v>
      </c>
      <c r="T2562" t="s">
        <v>68</v>
      </c>
      <c r="U2562" t="str">
        <f>TRIM(CLEAN(tbl_Operations[[#This Row],[Location]]))</f>
        <v>Gurugram</v>
      </c>
      <c r="V2562" t="str">
        <f>TRIM(CLEAN(tbl_Operations[[#This Row],[Channel]]))</f>
        <v>Email</v>
      </c>
      <c r="W2562" t="str">
        <f t="shared" ref="W2562:W2625" si="200">TRIM(CLEAN(E2562))</f>
        <v>Report Request</v>
      </c>
      <c r="X2562" t="str">
        <f t="shared" ref="X2562:X2625" si="201">PROPER(TRIM(CLEAN(C2562)))</f>
        <v>Operations</v>
      </c>
      <c r="Y2562" t="str">
        <f t="shared" ref="Y2562:Y2625" si="202">IF(J2562&lt;=K2562,"Within SLA","SLA Breach")</f>
        <v>Within SLA</v>
      </c>
      <c r="Z2562" t="str">
        <f t="shared" ref="Z2562:Z2625" si="203">IF(AND(F2562="Critical",Y2561="SLA Breach"),"Critical Risk","Normal")</f>
        <v>Normal</v>
      </c>
      <c r="AA2562" t="str" cm="1">
        <f t="array" ref="AA2562">_xlfn.IFS(
J2562&lt;=K2562*0.5,"Excellent",
J2562&lt;=K2562,"Good",
J2562&lt;=K2562*1.5,"At Risk",
TRUE,"Critical"
)</f>
        <v>Excellent</v>
      </c>
      <c r="AB2562" t="str">
        <f t="shared" ref="AB2562:AB2625" si="204">IF(M2562&gt;0,"Reworked","No Rework")</f>
        <v>Reworked</v>
      </c>
    </row>
    <row r="2563" spans="1:28" x14ac:dyDescent="0.3">
      <c r="A2563" t="s">
        <v>2645</v>
      </c>
      <c r="B2563" s="1">
        <v>45817</v>
      </c>
      <c r="C2563" t="s">
        <v>95</v>
      </c>
      <c r="D2563" t="s">
        <v>41</v>
      </c>
      <c r="E2563" t="s">
        <v>78</v>
      </c>
      <c r="F2563" t="s">
        <v>24</v>
      </c>
      <c r="G2563" t="s">
        <v>42</v>
      </c>
      <c r="H2563" t="s">
        <v>75</v>
      </c>
      <c r="I2563" t="s">
        <v>27</v>
      </c>
      <c r="J2563">
        <v>20.399999999999999</v>
      </c>
      <c r="K2563">
        <v>24</v>
      </c>
      <c r="L2563" t="s">
        <v>28</v>
      </c>
      <c r="M2563">
        <v>2</v>
      </c>
      <c r="N2563">
        <v>3.9</v>
      </c>
      <c r="O2563">
        <v>450</v>
      </c>
      <c r="P2563">
        <v>9180</v>
      </c>
      <c r="Q2563" t="s">
        <v>29</v>
      </c>
      <c r="R2563">
        <v>6</v>
      </c>
      <c r="S2563" t="s">
        <v>30</v>
      </c>
      <c r="T2563" t="s">
        <v>31</v>
      </c>
      <c r="U2563" t="str">
        <f>TRIM(CLEAN(tbl_Operations[[#This Row],[Location]]))</f>
        <v>Bengaluru</v>
      </c>
      <c r="V2563" t="str">
        <f>TRIM(CLEAN(tbl_Operations[[#This Row],[Channel]]))</f>
        <v>Portal</v>
      </c>
      <c r="W2563" t="str">
        <f t="shared" si="200"/>
        <v>Access Request</v>
      </c>
      <c r="X2563" t="str">
        <f t="shared" si="201"/>
        <v>Sales</v>
      </c>
      <c r="Y2563" t="str">
        <f t="shared" si="202"/>
        <v>Within SLA</v>
      </c>
      <c r="Z2563" t="str">
        <f t="shared" si="203"/>
        <v>Normal</v>
      </c>
      <c r="AA2563" t="str" cm="1">
        <f t="array" ref="AA2563">_xlfn.IFS(
J2563&lt;=K2563*0.5,"Excellent",
J2563&lt;=K2563,"Good",
J2563&lt;=K2563*1.5,"At Risk",
TRUE,"Critical"
)</f>
        <v>Good</v>
      </c>
      <c r="AB2563" t="str">
        <f t="shared" si="204"/>
        <v>Reworked</v>
      </c>
    </row>
    <row r="2564" spans="1:28" x14ac:dyDescent="0.3">
      <c r="A2564" t="s">
        <v>2646</v>
      </c>
      <c r="B2564" s="1">
        <v>45822</v>
      </c>
      <c r="C2564" t="s">
        <v>91</v>
      </c>
      <c r="D2564" t="s">
        <v>41</v>
      </c>
      <c r="E2564" t="s">
        <v>35</v>
      </c>
      <c r="F2564" t="s">
        <v>61</v>
      </c>
      <c r="G2564" t="s">
        <v>25</v>
      </c>
      <c r="H2564" t="s">
        <v>75</v>
      </c>
      <c r="I2564" t="s">
        <v>101</v>
      </c>
      <c r="J2564">
        <v>9.3000000000000007</v>
      </c>
      <c r="K2564">
        <v>12</v>
      </c>
      <c r="L2564" t="s">
        <v>28</v>
      </c>
      <c r="M2564">
        <v>0</v>
      </c>
      <c r="N2564">
        <v>4.4000000000000004</v>
      </c>
      <c r="O2564">
        <v>350</v>
      </c>
      <c r="P2564">
        <v>3255</v>
      </c>
      <c r="Q2564" t="s">
        <v>29</v>
      </c>
      <c r="R2564">
        <v>6</v>
      </c>
      <c r="S2564" t="s">
        <v>30</v>
      </c>
      <c r="T2564" t="s">
        <v>68</v>
      </c>
      <c r="U2564" t="str">
        <f>TRIM(CLEAN(tbl_Operations[[#This Row],[Location]]))</f>
        <v>Bengaluru</v>
      </c>
      <c r="V2564" t="str">
        <f>TRIM(CLEAN(tbl_Operations[[#This Row],[Channel]]))</f>
        <v>Email</v>
      </c>
      <c r="W2564" t="str">
        <f t="shared" si="200"/>
        <v>Employee Query</v>
      </c>
      <c r="X2564" t="str">
        <f t="shared" si="201"/>
        <v>Operations</v>
      </c>
      <c r="Y2564" t="str">
        <f t="shared" si="202"/>
        <v>Within SLA</v>
      </c>
      <c r="Z2564" t="str">
        <f t="shared" si="203"/>
        <v>Normal</v>
      </c>
      <c r="AA2564" t="str" cm="1">
        <f t="array" ref="AA2564">_xlfn.IFS(
J2564&lt;=K2564*0.5,"Excellent",
J2564&lt;=K2564,"Good",
J2564&lt;=K2564*1.5,"At Risk",
TRUE,"Critical"
)</f>
        <v>Good</v>
      </c>
      <c r="AB2564" t="str">
        <f t="shared" si="204"/>
        <v>No Rework</v>
      </c>
    </row>
    <row r="2565" spans="1:28" x14ac:dyDescent="0.3">
      <c r="A2565" t="s">
        <v>2647</v>
      </c>
      <c r="B2565" s="1">
        <v>45960</v>
      </c>
      <c r="C2565" t="s">
        <v>21</v>
      </c>
      <c r="D2565" t="s">
        <v>55</v>
      </c>
      <c r="E2565" t="s">
        <v>78</v>
      </c>
      <c r="F2565" t="s">
        <v>146</v>
      </c>
      <c r="G2565" t="s">
        <v>81</v>
      </c>
      <c r="H2565" t="s">
        <v>75</v>
      </c>
      <c r="I2565" t="s">
        <v>27</v>
      </c>
      <c r="J2565">
        <v>7.3</v>
      </c>
      <c r="K2565">
        <v>4</v>
      </c>
      <c r="L2565" t="s">
        <v>63</v>
      </c>
      <c r="M2565">
        <v>1</v>
      </c>
      <c r="N2565">
        <v>4.5</v>
      </c>
      <c r="O2565">
        <v>280</v>
      </c>
      <c r="P2565">
        <v>2044</v>
      </c>
      <c r="Q2565" t="s">
        <v>51</v>
      </c>
      <c r="R2565">
        <v>10</v>
      </c>
      <c r="S2565" t="s">
        <v>52</v>
      </c>
      <c r="T2565" t="s">
        <v>84</v>
      </c>
      <c r="U2565" t="str">
        <f>TRIM(CLEAN(tbl_Operations[[#This Row],[Location]]))</f>
        <v>Hyderabad</v>
      </c>
      <c r="V2565" t="str">
        <f>TRIM(CLEAN(tbl_Operations[[#This Row],[Channel]]))</f>
        <v>Phone</v>
      </c>
      <c r="W2565" t="str">
        <f t="shared" si="200"/>
        <v>Access Request</v>
      </c>
      <c r="X2565" t="str">
        <f t="shared" si="201"/>
        <v>Customer Support</v>
      </c>
      <c r="Y2565" t="str">
        <f t="shared" si="202"/>
        <v>SLA Breach</v>
      </c>
      <c r="Z2565" t="str">
        <f t="shared" si="203"/>
        <v>Normal</v>
      </c>
      <c r="AA2565" t="str" cm="1">
        <f t="array" ref="AA2565">_xlfn.IFS(
J2565&lt;=K2565*0.5,"Excellent",
J2565&lt;=K2565,"Good",
J2565&lt;=K2565*1.5,"At Risk",
TRUE,"Critical"
)</f>
        <v>Critical</v>
      </c>
      <c r="AB2565" t="str">
        <f t="shared" si="204"/>
        <v>Reworked</v>
      </c>
    </row>
    <row r="2566" spans="1:28" x14ac:dyDescent="0.3">
      <c r="A2566" t="s">
        <v>2648</v>
      </c>
      <c r="B2566" s="1">
        <v>45865</v>
      </c>
      <c r="C2566" t="s">
        <v>77</v>
      </c>
      <c r="D2566" t="s">
        <v>41</v>
      </c>
      <c r="E2566" t="s">
        <v>56</v>
      </c>
      <c r="F2566" t="s">
        <v>49</v>
      </c>
      <c r="G2566" t="s">
        <v>42</v>
      </c>
      <c r="H2566" t="s">
        <v>50</v>
      </c>
      <c r="I2566" t="s">
        <v>27</v>
      </c>
      <c r="J2566">
        <v>13.5</v>
      </c>
      <c r="K2566">
        <v>48</v>
      </c>
      <c r="L2566" t="s">
        <v>28</v>
      </c>
      <c r="M2566">
        <v>2</v>
      </c>
      <c r="N2566">
        <v>3.9</v>
      </c>
      <c r="O2566">
        <v>280</v>
      </c>
      <c r="P2566">
        <v>3780</v>
      </c>
      <c r="Q2566" t="s">
        <v>114</v>
      </c>
      <c r="R2566">
        <v>7</v>
      </c>
      <c r="S2566" t="s">
        <v>37</v>
      </c>
      <c r="T2566" t="s">
        <v>102</v>
      </c>
      <c r="U2566" t="str">
        <f>TRIM(CLEAN(tbl_Operations[[#This Row],[Location]]))</f>
        <v>Bengaluru</v>
      </c>
      <c r="V2566" t="str">
        <f>TRIM(CLEAN(tbl_Operations[[#This Row],[Channel]]))</f>
        <v>Portal</v>
      </c>
      <c r="W2566" t="str">
        <f t="shared" si="200"/>
        <v>Vendor Query</v>
      </c>
      <c r="X2566" t="str">
        <f t="shared" si="201"/>
        <v>Finance</v>
      </c>
      <c r="Y2566" t="str">
        <f t="shared" si="202"/>
        <v>Within SLA</v>
      </c>
      <c r="Z2566" t="str">
        <f t="shared" si="203"/>
        <v>Normal</v>
      </c>
      <c r="AA2566" t="str" cm="1">
        <f t="array" ref="AA2566">_xlfn.IFS(
J2566&lt;=K2566*0.5,"Excellent",
J2566&lt;=K2566,"Good",
J2566&lt;=K2566*1.5,"At Risk",
TRUE,"Critical"
)</f>
        <v>Excellent</v>
      </c>
      <c r="AB2566" t="str">
        <f t="shared" si="204"/>
        <v>Reworked</v>
      </c>
    </row>
    <row r="2567" spans="1:28" x14ac:dyDescent="0.3">
      <c r="A2567" t="s">
        <v>2649</v>
      </c>
      <c r="B2567" s="1">
        <v>45839</v>
      </c>
      <c r="C2567" t="s">
        <v>33</v>
      </c>
      <c r="D2567" t="s">
        <v>22</v>
      </c>
      <c r="E2567" t="s">
        <v>92</v>
      </c>
      <c r="F2567" t="s">
        <v>49</v>
      </c>
      <c r="G2567" t="s">
        <v>25</v>
      </c>
      <c r="H2567" t="s">
        <v>75</v>
      </c>
      <c r="I2567" t="s">
        <v>27</v>
      </c>
      <c r="J2567">
        <v>7.9</v>
      </c>
      <c r="K2567">
        <v>48</v>
      </c>
      <c r="L2567" t="s">
        <v>28</v>
      </c>
      <c r="M2567">
        <v>0</v>
      </c>
      <c r="N2567">
        <v>4.7</v>
      </c>
      <c r="O2567">
        <v>350</v>
      </c>
      <c r="P2567">
        <v>2765</v>
      </c>
      <c r="Q2567" t="s">
        <v>114</v>
      </c>
      <c r="R2567">
        <v>7</v>
      </c>
      <c r="S2567" t="s">
        <v>37</v>
      </c>
      <c r="T2567" t="s">
        <v>38</v>
      </c>
      <c r="U2567" t="str">
        <f>TRIM(CLEAN(tbl_Operations[[#This Row],[Location]]))</f>
        <v>Noida</v>
      </c>
      <c r="V2567" t="str">
        <f>TRIM(CLEAN(tbl_Operations[[#This Row],[Channel]]))</f>
        <v>Email</v>
      </c>
      <c r="W2567" t="str">
        <f t="shared" si="200"/>
        <v>Report Request</v>
      </c>
      <c r="X2567" t="str">
        <f t="shared" si="201"/>
        <v>It</v>
      </c>
      <c r="Y2567" t="str">
        <f t="shared" si="202"/>
        <v>Within SLA</v>
      </c>
      <c r="Z2567" t="str">
        <f t="shared" si="203"/>
        <v>Normal</v>
      </c>
      <c r="AA2567" t="str" cm="1">
        <f t="array" ref="AA2567">_xlfn.IFS(
J2567&lt;=K2567*0.5,"Excellent",
J2567&lt;=K2567,"Good",
J2567&lt;=K2567*1.5,"At Risk",
TRUE,"Critical"
)</f>
        <v>Excellent</v>
      </c>
      <c r="AB2567" t="str">
        <f t="shared" si="204"/>
        <v>No Rework</v>
      </c>
    </row>
    <row r="2568" spans="1:28" x14ac:dyDescent="0.3">
      <c r="A2568" t="s">
        <v>2650</v>
      </c>
      <c r="B2568" s="1">
        <v>45683</v>
      </c>
      <c r="C2568" t="s">
        <v>54</v>
      </c>
      <c r="D2568" t="s">
        <v>41</v>
      </c>
      <c r="E2568" t="s">
        <v>48</v>
      </c>
      <c r="F2568" t="s">
        <v>24</v>
      </c>
      <c r="G2568" t="s">
        <v>25</v>
      </c>
      <c r="H2568" t="s">
        <v>66</v>
      </c>
      <c r="I2568" t="s">
        <v>27</v>
      </c>
      <c r="J2568">
        <v>8.8000000000000007</v>
      </c>
      <c r="K2568">
        <v>24</v>
      </c>
      <c r="L2568" t="s">
        <v>28</v>
      </c>
      <c r="M2568">
        <v>0</v>
      </c>
      <c r="N2568">
        <v>4.5999999999999996</v>
      </c>
      <c r="O2568">
        <v>280</v>
      </c>
      <c r="P2568">
        <v>2464</v>
      </c>
      <c r="Q2568" t="s">
        <v>64</v>
      </c>
      <c r="R2568">
        <v>1</v>
      </c>
      <c r="S2568" t="s">
        <v>58</v>
      </c>
      <c r="T2568" t="s">
        <v>102</v>
      </c>
      <c r="U2568" t="str">
        <f>TRIM(CLEAN(tbl_Operations[[#This Row],[Location]]))</f>
        <v>Bengaluru</v>
      </c>
      <c r="V2568" t="str">
        <f>TRIM(CLEAN(tbl_Operations[[#This Row],[Channel]]))</f>
        <v>Email</v>
      </c>
      <c r="W2568" t="str">
        <f t="shared" si="200"/>
        <v>Compliance Request</v>
      </c>
      <c r="X2568" t="str">
        <f t="shared" si="201"/>
        <v>Hr</v>
      </c>
      <c r="Y2568" t="str">
        <f t="shared" si="202"/>
        <v>Within SLA</v>
      </c>
      <c r="Z2568" t="str">
        <f t="shared" si="203"/>
        <v>Normal</v>
      </c>
      <c r="AA2568" t="str" cm="1">
        <f t="array" ref="AA2568">_xlfn.IFS(
J2568&lt;=K2568*0.5,"Excellent",
J2568&lt;=K2568,"Good",
J2568&lt;=K2568*1.5,"At Risk",
TRUE,"Critical"
)</f>
        <v>Excellent</v>
      </c>
      <c r="AB2568" t="str">
        <f t="shared" si="204"/>
        <v>No Rework</v>
      </c>
    </row>
    <row r="2569" spans="1:28" x14ac:dyDescent="0.3">
      <c r="A2569" t="s">
        <v>2651</v>
      </c>
      <c r="B2569" s="1">
        <v>45791</v>
      </c>
      <c r="C2569" t="s">
        <v>33</v>
      </c>
      <c r="D2569" t="s">
        <v>34</v>
      </c>
      <c r="E2569" t="s">
        <v>92</v>
      </c>
      <c r="F2569" t="s">
        <v>146</v>
      </c>
      <c r="G2569" t="s">
        <v>62</v>
      </c>
      <c r="H2569" t="s">
        <v>43</v>
      </c>
      <c r="I2569" t="s">
        <v>27</v>
      </c>
      <c r="J2569">
        <v>3.8</v>
      </c>
      <c r="K2569">
        <v>4</v>
      </c>
      <c r="L2569" t="s">
        <v>28</v>
      </c>
      <c r="M2569">
        <v>1</v>
      </c>
      <c r="N2569">
        <v>4.4000000000000004</v>
      </c>
      <c r="O2569">
        <v>450</v>
      </c>
      <c r="P2569">
        <v>1710</v>
      </c>
      <c r="Q2569" t="s">
        <v>44</v>
      </c>
      <c r="R2569">
        <v>5</v>
      </c>
      <c r="S2569" t="s">
        <v>30</v>
      </c>
      <c r="T2569" t="s">
        <v>86</v>
      </c>
      <c r="U2569" t="str">
        <f>TRIM(CLEAN(tbl_Operations[[#This Row],[Location]]))</f>
        <v>Mumbai</v>
      </c>
      <c r="V2569" t="str">
        <f>TRIM(CLEAN(tbl_Operations[[#This Row],[Channel]]))</f>
        <v>Teams</v>
      </c>
      <c r="W2569" t="str">
        <f t="shared" si="200"/>
        <v>Report Request</v>
      </c>
      <c r="X2569" t="str">
        <f t="shared" si="201"/>
        <v>It</v>
      </c>
      <c r="Y2569" t="str">
        <f t="shared" si="202"/>
        <v>Within SLA</v>
      </c>
      <c r="Z2569" t="str">
        <f t="shared" si="203"/>
        <v>Normal</v>
      </c>
      <c r="AA2569" t="str" cm="1">
        <f t="array" ref="AA2569">_xlfn.IFS(
J2569&lt;=K2569*0.5,"Excellent",
J2569&lt;=K2569,"Good",
J2569&lt;=K2569*1.5,"At Risk",
TRUE,"Critical"
)</f>
        <v>Good</v>
      </c>
      <c r="AB2569" t="str">
        <f t="shared" si="204"/>
        <v>Reworked</v>
      </c>
    </row>
    <row r="2570" spans="1:28" x14ac:dyDescent="0.3">
      <c r="A2570" t="s">
        <v>2652</v>
      </c>
      <c r="B2570" s="1">
        <v>45833</v>
      </c>
      <c r="C2570" t="s">
        <v>21</v>
      </c>
      <c r="D2570" t="s">
        <v>55</v>
      </c>
      <c r="E2570" t="s">
        <v>23</v>
      </c>
      <c r="F2570" t="s">
        <v>61</v>
      </c>
      <c r="G2570" t="s">
        <v>25</v>
      </c>
      <c r="H2570" t="s">
        <v>43</v>
      </c>
      <c r="I2570" t="s">
        <v>27</v>
      </c>
      <c r="J2570">
        <v>11.4</v>
      </c>
      <c r="K2570">
        <v>12</v>
      </c>
      <c r="L2570" t="s">
        <v>28</v>
      </c>
      <c r="M2570">
        <v>1</v>
      </c>
      <c r="N2570">
        <v>4.5</v>
      </c>
      <c r="O2570">
        <v>280</v>
      </c>
      <c r="P2570">
        <v>3192</v>
      </c>
      <c r="Q2570" t="s">
        <v>29</v>
      </c>
      <c r="R2570">
        <v>6</v>
      </c>
      <c r="S2570" t="s">
        <v>30</v>
      </c>
      <c r="T2570" t="s">
        <v>86</v>
      </c>
      <c r="U2570" t="str">
        <f>TRIM(CLEAN(tbl_Operations[[#This Row],[Location]]))</f>
        <v>Hyderabad</v>
      </c>
      <c r="V2570" t="str">
        <f>TRIM(CLEAN(tbl_Operations[[#This Row],[Channel]]))</f>
        <v>Email</v>
      </c>
      <c r="W2570" t="str">
        <f t="shared" si="200"/>
        <v>Invoice Query</v>
      </c>
      <c r="X2570" t="str">
        <f t="shared" si="201"/>
        <v>Customer Support</v>
      </c>
      <c r="Y2570" t="str">
        <f t="shared" si="202"/>
        <v>Within SLA</v>
      </c>
      <c r="Z2570" t="str">
        <f t="shared" si="203"/>
        <v>Normal</v>
      </c>
      <c r="AA2570" t="str" cm="1">
        <f t="array" ref="AA2570">_xlfn.IFS(
J2570&lt;=K2570*0.5,"Excellent",
J2570&lt;=K2570,"Good",
J2570&lt;=K2570*1.5,"At Risk",
TRUE,"Critical"
)</f>
        <v>Good</v>
      </c>
      <c r="AB2570" t="str">
        <f t="shared" si="204"/>
        <v>Reworked</v>
      </c>
    </row>
    <row r="2571" spans="1:28" x14ac:dyDescent="0.3">
      <c r="A2571" t="s">
        <v>2653</v>
      </c>
      <c r="B2571" s="1">
        <v>45671</v>
      </c>
      <c r="C2571" t="s">
        <v>33</v>
      </c>
      <c r="D2571" t="s">
        <v>73</v>
      </c>
      <c r="E2571" t="s">
        <v>92</v>
      </c>
      <c r="F2571" t="s">
        <v>24</v>
      </c>
      <c r="G2571" t="s">
        <v>25</v>
      </c>
      <c r="H2571" t="s">
        <v>75</v>
      </c>
      <c r="I2571" t="s">
        <v>27</v>
      </c>
      <c r="J2571">
        <v>9.5</v>
      </c>
      <c r="K2571">
        <v>24</v>
      </c>
      <c r="L2571" t="s">
        <v>28</v>
      </c>
      <c r="M2571">
        <v>0</v>
      </c>
      <c r="N2571">
        <v>4.3</v>
      </c>
      <c r="O2571">
        <v>280</v>
      </c>
      <c r="P2571">
        <v>2660</v>
      </c>
      <c r="Q2571" t="s">
        <v>64</v>
      </c>
      <c r="R2571">
        <v>1</v>
      </c>
      <c r="S2571" t="s">
        <v>58</v>
      </c>
      <c r="T2571" t="s">
        <v>38</v>
      </c>
      <c r="U2571" t="str">
        <f>TRIM(CLEAN(tbl_Operations[[#This Row],[Location]]))</f>
        <v>Chennai</v>
      </c>
      <c r="V2571" t="str">
        <f>TRIM(CLEAN(tbl_Operations[[#This Row],[Channel]]))</f>
        <v>Email</v>
      </c>
      <c r="W2571" t="str">
        <f t="shared" si="200"/>
        <v>Report Request</v>
      </c>
      <c r="X2571" t="str">
        <f t="shared" si="201"/>
        <v>It</v>
      </c>
      <c r="Y2571" t="str">
        <f t="shared" si="202"/>
        <v>Within SLA</v>
      </c>
      <c r="Z2571" t="str">
        <f t="shared" si="203"/>
        <v>Normal</v>
      </c>
      <c r="AA2571" t="str" cm="1">
        <f t="array" ref="AA2571">_xlfn.IFS(
J2571&lt;=K2571*0.5,"Excellent",
J2571&lt;=K2571,"Good",
J2571&lt;=K2571*1.5,"At Risk",
TRUE,"Critical"
)</f>
        <v>Excellent</v>
      </c>
      <c r="AB2571" t="str">
        <f t="shared" si="204"/>
        <v>No Rework</v>
      </c>
    </row>
    <row r="2572" spans="1:28" x14ac:dyDescent="0.3">
      <c r="A2572" t="s">
        <v>2654</v>
      </c>
      <c r="B2572" s="1">
        <v>45964</v>
      </c>
      <c r="C2572" t="s">
        <v>40</v>
      </c>
      <c r="D2572" t="s">
        <v>22</v>
      </c>
      <c r="E2572" t="s">
        <v>70</v>
      </c>
      <c r="F2572" t="s">
        <v>24</v>
      </c>
      <c r="G2572" t="s">
        <v>42</v>
      </c>
      <c r="H2572" t="s">
        <v>75</v>
      </c>
      <c r="I2572" t="s">
        <v>88</v>
      </c>
      <c r="J2572">
        <v>14.8</v>
      </c>
      <c r="K2572">
        <v>24</v>
      </c>
      <c r="L2572" t="s">
        <v>28</v>
      </c>
      <c r="M2572">
        <v>1</v>
      </c>
      <c r="N2572">
        <v>4.7</v>
      </c>
      <c r="O2572">
        <v>280</v>
      </c>
      <c r="P2572">
        <v>4144</v>
      </c>
      <c r="Q2572" t="s">
        <v>67</v>
      </c>
      <c r="R2572">
        <v>11</v>
      </c>
      <c r="S2572" t="s">
        <v>52</v>
      </c>
      <c r="T2572" t="s">
        <v>31</v>
      </c>
      <c r="U2572" t="str">
        <f>TRIM(CLEAN(tbl_Operations[[#This Row],[Location]]))</f>
        <v>Noida</v>
      </c>
      <c r="V2572" t="str">
        <f>TRIM(CLEAN(tbl_Operations[[#This Row],[Channel]]))</f>
        <v>Portal</v>
      </c>
      <c r="W2572" t="str">
        <f t="shared" si="200"/>
        <v>Data Correction</v>
      </c>
      <c r="X2572" t="str">
        <f t="shared" si="201"/>
        <v>Procurement</v>
      </c>
      <c r="Y2572" t="str">
        <f t="shared" si="202"/>
        <v>Within SLA</v>
      </c>
      <c r="Z2572" t="str">
        <f t="shared" si="203"/>
        <v>Normal</v>
      </c>
      <c r="AA2572" t="str" cm="1">
        <f t="array" ref="AA2572">_xlfn.IFS(
J2572&lt;=K2572*0.5,"Excellent",
J2572&lt;=K2572,"Good",
J2572&lt;=K2572*1.5,"At Risk",
TRUE,"Critical"
)</f>
        <v>Good</v>
      </c>
      <c r="AB2572" t="str">
        <f t="shared" si="204"/>
        <v>Reworked</v>
      </c>
    </row>
    <row r="2573" spans="1:28" x14ac:dyDescent="0.3">
      <c r="A2573" t="s">
        <v>2655</v>
      </c>
      <c r="B2573" s="1">
        <v>45720</v>
      </c>
      <c r="C2573" t="s">
        <v>77</v>
      </c>
      <c r="D2573" t="s">
        <v>41</v>
      </c>
      <c r="E2573" t="s">
        <v>56</v>
      </c>
      <c r="F2573" t="s">
        <v>24</v>
      </c>
      <c r="G2573" t="s">
        <v>25</v>
      </c>
      <c r="H2573" t="s">
        <v>66</v>
      </c>
      <c r="I2573" t="s">
        <v>27</v>
      </c>
      <c r="J2573">
        <v>5.2</v>
      </c>
      <c r="K2573">
        <v>24</v>
      </c>
      <c r="L2573" t="s">
        <v>28</v>
      </c>
      <c r="M2573">
        <v>1</v>
      </c>
      <c r="N2573">
        <v>4.5</v>
      </c>
      <c r="O2573">
        <v>280</v>
      </c>
      <c r="P2573">
        <v>1456</v>
      </c>
      <c r="Q2573" t="s">
        <v>79</v>
      </c>
      <c r="R2573">
        <v>3</v>
      </c>
      <c r="S2573" t="s">
        <v>58</v>
      </c>
      <c r="T2573" t="s">
        <v>38</v>
      </c>
      <c r="U2573" t="str">
        <f>TRIM(CLEAN(tbl_Operations[[#This Row],[Location]]))</f>
        <v>Bengaluru</v>
      </c>
      <c r="V2573" t="str">
        <f>TRIM(CLEAN(tbl_Operations[[#This Row],[Channel]]))</f>
        <v>Email</v>
      </c>
      <c r="W2573" t="str">
        <f t="shared" si="200"/>
        <v>Vendor Query</v>
      </c>
      <c r="X2573" t="str">
        <f t="shared" si="201"/>
        <v>Finance</v>
      </c>
      <c r="Y2573" t="str">
        <f t="shared" si="202"/>
        <v>Within SLA</v>
      </c>
      <c r="Z2573" t="str">
        <f t="shared" si="203"/>
        <v>Normal</v>
      </c>
      <c r="AA2573" t="str" cm="1">
        <f t="array" ref="AA2573">_xlfn.IFS(
J2573&lt;=K2573*0.5,"Excellent",
J2573&lt;=K2573,"Good",
J2573&lt;=K2573*1.5,"At Risk",
TRUE,"Critical"
)</f>
        <v>Excellent</v>
      </c>
      <c r="AB2573" t="str">
        <f t="shared" si="204"/>
        <v>Reworked</v>
      </c>
    </row>
    <row r="2574" spans="1:28" x14ac:dyDescent="0.3">
      <c r="A2574" t="s">
        <v>2656</v>
      </c>
      <c r="B2574" s="1">
        <v>45691</v>
      </c>
      <c r="C2574" t="s">
        <v>33</v>
      </c>
      <c r="D2574" t="s">
        <v>47</v>
      </c>
      <c r="E2574" t="s">
        <v>70</v>
      </c>
      <c r="F2574" t="s">
        <v>61</v>
      </c>
      <c r="G2574" t="s">
        <v>62</v>
      </c>
      <c r="H2574" t="s">
        <v>50</v>
      </c>
      <c r="I2574" t="s">
        <v>27</v>
      </c>
      <c r="J2574">
        <v>2.6</v>
      </c>
      <c r="K2574">
        <v>12</v>
      </c>
      <c r="L2574" t="s">
        <v>28</v>
      </c>
      <c r="M2574">
        <v>0</v>
      </c>
      <c r="N2574">
        <v>4.7</v>
      </c>
      <c r="O2574">
        <v>450</v>
      </c>
      <c r="P2574">
        <v>1170</v>
      </c>
      <c r="Q2574" t="s">
        <v>57</v>
      </c>
      <c r="R2574">
        <v>2</v>
      </c>
      <c r="S2574" t="s">
        <v>58</v>
      </c>
      <c r="T2574" t="s">
        <v>31</v>
      </c>
      <c r="U2574" t="str">
        <f>TRIM(CLEAN(tbl_Operations[[#This Row],[Location]]))</f>
        <v>Gurugram</v>
      </c>
      <c r="V2574" t="str">
        <f>TRIM(CLEAN(tbl_Operations[[#This Row],[Channel]]))</f>
        <v>Teams</v>
      </c>
      <c r="W2574" t="str">
        <f t="shared" si="200"/>
        <v>Data Correction</v>
      </c>
      <c r="X2574" t="str">
        <f t="shared" si="201"/>
        <v>It</v>
      </c>
      <c r="Y2574" t="str">
        <f t="shared" si="202"/>
        <v>Within SLA</v>
      </c>
      <c r="Z2574" t="str">
        <f t="shared" si="203"/>
        <v>Normal</v>
      </c>
      <c r="AA2574" t="str" cm="1">
        <f t="array" ref="AA2574">_xlfn.IFS(
J2574&lt;=K2574*0.5,"Excellent",
J2574&lt;=K2574,"Good",
J2574&lt;=K2574*1.5,"At Risk",
TRUE,"Critical"
)</f>
        <v>Excellent</v>
      </c>
      <c r="AB2574" t="str">
        <f t="shared" si="204"/>
        <v>No Rework</v>
      </c>
    </row>
    <row r="2575" spans="1:28" x14ac:dyDescent="0.3">
      <c r="A2575" t="s">
        <v>2657</v>
      </c>
      <c r="B2575" s="1">
        <v>45677</v>
      </c>
      <c r="C2575" t="s">
        <v>40</v>
      </c>
      <c r="D2575" t="s">
        <v>34</v>
      </c>
      <c r="E2575" t="s">
        <v>70</v>
      </c>
      <c r="F2575" t="s">
        <v>24</v>
      </c>
      <c r="G2575" t="s">
        <v>25</v>
      </c>
      <c r="H2575" t="s">
        <v>75</v>
      </c>
      <c r="I2575" t="s">
        <v>27</v>
      </c>
      <c r="J2575">
        <v>7</v>
      </c>
      <c r="K2575">
        <v>24</v>
      </c>
      <c r="L2575" t="s">
        <v>28</v>
      </c>
      <c r="M2575">
        <v>0</v>
      </c>
      <c r="N2575">
        <v>5</v>
      </c>
      <c r="O2575">
        <v>320</v>
      </c>
      <c r="P2575">
        <v>2240</v>
      </c>
      <c r="Q2575" t="s">
        <v>64</v>
      </c>
      <c r="R2575">
        <v>1</v>
      </c>
      <c r="S2575" t="s">
        <v>58</v>
      </c>
      <c r="T2575" t="s">
        <v>31</v>
      </c>
      <c r="U2575" t="str">
        <f>TRIM(CLEAN(tbl_Operations[[#This Row],[Location]]))</f>
        <v>Mumbai</v>
      </c>
      <c r="V2575" t="str">
        <f>TRIM(CLEAN(tbl_Operations[[#This Row],[Channel]]))</f>
        <v>Email</v>
      </c>
      <c r="W2575" t="str">
        <f t="shared" si="200"/>
        <v>Data Correction</v>
      </c>
      <c r="X2575" t="str">
        <f t="shared" si="201"/>
        <v>Procurement</v>
      </c>
      <c r="Y2575" t="str">
        <f t="shared" si="202"/>
        <v>Within SLA</v>
      </c>
      <c r="Z2575" t="str">
        <f t="shared" si="203"/>
        <v>Normal</v>
      </c>
      <c r="AA2575" t="str" cm="1">
        <f t="array" ref="AA2575">_xlfn.IFS(
J2575&lt;=K2575*0.5,"Excellent",
J2575&lt;=K2575,"Good",
J2575&lt;=K2575*1.5,"At Risk",
TRUE,"Critical"
)</f>
        <v>Excellent</v>
      </c>
      <c r="AB2575" t="str">
        <f t="shared" si="204"/>
        <v>No Rework</v>
      </c>
    </row>
    <row r="2576" spans="1:28" x14ac:dyDescent="0.3">
      <c r="A2576" t="s">
        <v>2658</v>
      </c>
      <c r="B2576" s="1">
        <v>45849</v>
      </c>
      <c r="C2576" t="s">
        <v>95</v>
      </c>
      <c r="D2576" t="s">
        <v>47</v>
      </c>
      <c r="E2576" t="s">
        <v>78</v>
      </c>
      <c r="F2576" t="s">
        <v>49</v>
      </c>
      <c r="G2576" t="s">
        <v>42</v>
      </c>
      <c r="H2576" t="s">
        <v>43</v>
      </c>
      <c r="I2576" t="s">
        <v>27</v>
      </c>
      <c r="J2576">
        <v>9.6</v>
      </c>
      <c r="K2576">
        <v>48</v>
      </c>
      <c r="L2576" t="s">
        <v>28</v>
      </c>
      <c r="M2576">
        <v>0</v>
      </c>
      <c r="N2576">
        <v>5</v>
      </c>
      <c r="O2576">
        <v>350</v>
      </c>
      <c r="P2576">
        <v>3360</v>
      </c>
      <c r="Q2576" t="s">
        <v>114</v>
      </c>
      <c r="R2576">
        <v>7</v>
      </c>
      <c r="S2576" t="s">
        <v>37</v>
      </c>
      <c r="T2576" t="s">
        <v>45</v>
      </c>
      <c r="U2576" t="str">
        <f>TRIM(CLEAN(tbl_Operations[[#This Row],[Location]]))</f>
        <v>Gurugram</v>
      </c>
      <c r="V2576" t="str">
        <f>TRIM(CLEAN(tbl_Operations[[#This Row],[Channel]]))</f>
        <v>Portal</v>
      </c>
      <c r="W2576" t="str">
        <f t="shared" si="200"/>
        <v>Access Request</v>
      </c>
      <c r="X2576" t="str">
        <f t="shared" si="201"/>
        <v>Sales</v>
      </c>
      <c r="Y2576" t="str">
        <f t="shared" si="202"/>
        <v>Within SLA</v>
      </c>
      <c r="Z2576" t="str">
        <f t="shared" si="203"/>
        <v>Normal</v>
      </c>
      <c r="AA2576" t="str" cm="1">
        <f t="array" ref="AA2576">_xlfn.IFS(
J2576&lt;=K2576*0.5,"Excellent",
J2576&lt;=K2576,"Good",
J2576&lt;=K2576*1.5,"At Risk",
TRUE,"Critical"
)</f>
        <v>Excellent</v>
      </c>
      <c r="AB2576" t="str">
        <f t="shared" si="204"/>
        <v>No Rework</v>
      </c>
    </row>
    <row r="2577" spans="1:28" x14ac:dyDescent="0.3">
      <c r="A2577" t="s">
        <v>2659</v>
      </c>
      <c r="B2577" s="1">
        <v>45915</v>
      </c>
      <c r="C2577" t="s">
        <v>21</v>
      </c>
      <c r="D2577" t="s">
        <v>22</v>
      </c>
      <c r="E2577" t="s">
        <v>35</v>
      </c>
      <c r="F2577" t="s">
        <v>61</v>
      </c>
      <c r="G2577" t="s">
        <v>25</v>
      </c>
      <c r="H2577" t="s">
        <v>26</v>
      </c>
      <c r="I2577" t="s">
        <v>27</v>
      </c>
      <c r="J2577">
        <v>37.200000000000003</v>
      </c>
      <c r="K2577">
        <v>12</v>
      </c>
      <c r="L2577" t="s">
        <v>63</v>
      </c>
      <c r="M2577">
        <v>0</v>
      </c>
      <c r="N2577">
        <v>3.4</v>
      </c>
      <c r="O2577">
        <v>350</v>
      </c>
      <c r="P2577">
        <v>13020</v>
      </c>
      <c r="Q2577" t="s">
        <v>83</v>
      </c>
      <c r="R2577">
        <v>9</v>
      </c>
      <c r="S2577" t="s">
        <v>37</v>
      </c>
      <c r="T2577" t="s">
        <v>31</v>
      </c>
      <c r="U2577" t="str">
        <f>TRIM(CLEAN(tbl_Operations[[#This Row],[Location]]))</f>
        <v>Noida</v>
      </c>
      <c r="V2577" t="str">
        <f>TRIM(CLEAN(tbl_Operations[[#This Row],[Channel]]))</f>
        <v>Email</v>
      </c>
      <c r="W2577" t="str">
        <f t="shared" si="200"/>
        <v>Employee Query</v>
      </c>
      <c r="X2577" t="str">
        <f t="shared" si="201"/>
        <v>Customer Support</v>
      </c>
      <c r="Y2577" t="str">
        <f t="shared" si="202"/>
        <v>SLA Breach</v>
      </c>
      <c r="Z2577" t="str">
        <f t="shared" si="203"/>
        <v>Normal</v>
      </c>
      <c r="AA2577" t="str" cm="1">
        <f t="array" ref="AA2577">_xlfn.IFS(
J2577&lt;=K2577*0.5,"Excellent",
J2577&lt;=K2577,"Good",
J2577&lt;=K2577*1.5,"At Risk",
TRUE,"Critical"
)</f>
        <v>Critical</v>
      </c>
      <c r="AB2577" t="str">
        <f t="shared" si="204"/>
        <v>No Rework</v>
      </c>
    </row>
    <row r="2578" spans="1:28" x14ac:dyDescent="0.3">
      <c r="A2578" t="s">
        <v>2660</v>
      </c>
      <c r="B2578" s="1">
        <v>45731</v>
      </c>
      <c r="C2578" t="s">
        <v>95</v>
      </c>
      <c r="D2578" t="s">
        <v>22</v>
      </c>
      <c r="E2578" t="s">
        <v>48</v>
      </c>
      <c r="F2578" t="s">
        <v>49</v>
      </c>
      <c r="G2578" t="s">
        <v>25</v>
      </c>
      <c r="H2578" t="s">
        <v>26</v>
      </c>
      <c r="I2578" t="s">
        <v>27</v>
      </c>
      <c r="J2578">
        <v>4.3</v>
      </c>
      <c r="K2578">
        <v>48</v>
      </c>
      <c r="L2578" t="s">
        <v>28</v>
      </c>
      <c r="M2578">
        <v>0</v>
      </c>
      <c r="N2578">
        <v>4.4000000000000004</v>
      </c>
      <c r="O2578">
        <v>450</v>
      </c>
      <c r="P2578">
        <v>1935</v>
      </c>
      <c r="Q2578" t="s">
        <v>79</v>
      </c>
      <c r="R2578">
        <v>3</v>
      </c>
      <c r="S2578" t="s">
        <v>58</v>
      </c>
      <c r="T2578" t="s">
        <v>68</v>
      </c>
      <c r="U2578" t="str">
        <f>TRIM(CLEAN(tbl_Operations[[#This Row],[Location]]))</f>
        <v>Noida</v>
      </c>
      <c r="V2578" t="str">
        <f>TRIM(CLEAN(tbl_Operations[[#This Row],[Channel]]))</f>
        <v>Email</v>
      </c>
      <c r="W2578" t="str">
        <f t="shared" si="200"/>
        <v>Compliance Request</v>
      </c>
      <c r="X2578" t="str">
        <f t="shared" si="201"/>
        <v>Sales</v>
      </c>
      <c r="Y2578" t="str">
        <f t="shared" si="202"/>
        <v>Within SLA</v>
      </c>
      <c r="Z2578" t="str">
        <f t="shared" si="203"/>
        <v>Normal</v>
      </c>
      <c r="AA2578" t="str" cm="1">
        <f t="array" ref="AA2578">_xlfn.IFS(
J2578&lt;=K2578*0.5,"Excellent",
J2578&lt;=K2578,"Good",
J2578&lt;=K2578*1.5,"At Risk",
TRUE,"Critical"
)</f>
        <v>Excellent</v>
      </c>
      <c r="AB2578" t="str">
        <f t="shared" si="204"/>
        <v>No Rework</v>
      </c>
    </row>
    <row r="2579" spans="1:28" x14ac:dyDescent="0.3">
      <c r="A2579" t="s">
        <v>2661</v>
      </c>
      <c r="B2579" s="1">
        <v>45698</v>
      </c>
      <c r="C2579" t="s">
        <v>33</v>
      </c>
      <c r="D2579" t="s">
        <v>41</v>
      </c>
      <c r="E2579" t="s">
        <v>48</v>
      </c>
      <c r="F2579" t="s">
        <v>24</v>
      </c>
      <c r="G2579" t="s">
        <v>62</v>
      </c>
      <c r="H2579" t="s">
        <v>75</v>
      </c>
      <c r="I2579" t="s">
        <v>27</v>
      </c>
      <c r="J2579">
        <v>4.0999999999999996</v>
      </c>
      <c r="K2579">
        <v>24</v>
      </c>
      <c r="L2579" t="s">
        <v>28</v>
      </c>
      <c r="M2579">
        <v>0</v>
      </c>
      <c r="N2579">
        <v>4.7</v>
      </c>
      <c r="O2579">
        <v>350</v>
      </c>
      <c r="P2579">
        <v>1435</v>
      </c>
      <c r="Q2579" t="s">
        <v>57</v>
      </c>
      <c r="R2579">
        <v>2</v>
      </c>
      <c r="S2579" t="s">
        <v>58</v>
      </c>
      <c r="T2579" t="s">
        <v>31</v>
      </c>
      <c r="U2579" t="str">
        <f>TRIM(CLEAN(tbl_Operations[[#This Row],[Location]]))</f>
        <v>Bengaluru</v>
      </c>
      <c r="V2579" t="str">
        <f>TRIM(CLEAN(tbl_Operations[[#This Row],[Channel]]))</f>
        <v>Teams</v>
      </c>
      <c r="W2579" t="str">
        <f t="shared" si="200"/>
        <v>Compliance Request</v>
      </c>
      <c r="X2579" t="str">
        <f t="shared" si="201"/>
        <v>It</v>
      </c>
      <c r="Y2579" t="str">
        <f t="shared" si="202"/>
        <v>Within SLA</v>
      </c>
      <c r="Z2579" t="str">
        <f t="shared" si="203"/>
        <v>Normal</v>
      </c>
      <c r="AA2579" t="str" cm="1">
        <f t="array" ref="AA2579">_xlfn.IFS(
J2579&lt;=K2579*0.5,"Excellent",
J2579&lt;=K2579,"Good",
J2579&lt;=K2579*1.5,"At Risk",
TRUE,"Critical"
)</f>
        <v>Excellent</v>
      </c>
      <c r="AB2579" t="str">
        <f t="shared" si="204"/>
        <v>No Rework</v>
      </c>
    </row>
    <row r="2580" spans="1:28" x14ac:dyDescent="0.3">
      <c r="A2580" t="s">
        <v>2662</v>
      </c>
      <c r="B2580" s="1">
        <v>45804</v>
      </c>
      <c r="C2580" t="s">
        <v>21</v>
      </c>
      <c r="D2580" t="s">
        <v>41</v>
      </c>
      <c r="E2580" t="s">
        <v>48</v>
      </c>
      <c r="F2580" t="s">
        <v>49</v>
      </c>
      <c r="G2580" t="s">
        <v>25</v>
      </c>
      <c r="H2580" t="s">
        <v>66</v>
      </c>
      <c r="I2580" t="s">
        <v>27</v>
      </c>
      <c r="J2580">
        <v>4</v>
      </c>
      <c r="K2580">
        <v>48</v>
      </c>
      <c r="L2580" t="s">
        <v>28</v>
      </c>
      <c r="M2580">
        <v>1</v>
      </c>
      <c r="N2580">
        <v>4.7</v>
      </c>
      <c r="O2580">
        <v>400</v>
      </c>
      <c r="P2580">
        <v>1600</v>
      </c>
      <c r="Q2580" t="s">
        <v>44</v>
      </c>
      <c r="R2580">
        <v>5</v>
      </c>
      <c r="S2580" t="s">
        <v>30</v>
      </c>
      <c r="T2580" t="s">
        <v>38</v>
      </c>
      <c r="U2580" t="str">
        <f>TRIM(CLEAN(tbl_Operations[[#This Row],[Location]]))</f>
        <v>Bengaluru</v>
      </c>
      <c r="V2580" t="str">
        <f>TRIM(CLEAN(tbl_Operations[[#This Row],[Channel]]))</f>
        <v>Email</v>
      </c>
      <c r="W2580" t="str">
        <f t="shared" si="200"/>
        <v>Compliance Request</v>
      </c>
      <c r="X2580" t="str">
        <f t="shared" si="201"/>
        <v>Customer Support</v>
      </c>
      <c r="Y2580" t="str">
        <f t="shared" si="202"/>
        <v>Within SLA</v>
      </c>
      <c r="Z2580" t="str">
        <f t="shared" si="203"/>
        <v>Normal</v>
      </c>
      <c r="AA2580" t="str" cm="1">
        <f t="array" ref="AA2580">_xlfn.IFS(
J2580&lt;=K2580*0.5,"Excellent",
J2580&lt;=K2580,"Good",
J2580&lt;=K2580*1.5,"At Risk",
TRUE,"Critical"
)</f>
        <v>Excellent</v>
      </c>
      <c r="AB2580" t="str">
        <f t="shared" si="204"/>
        <v>Reworked</v>
      </c>
    </row>
    <row r="2581" spans="1:28" x14ac:dyDescent="0.3">
      <c r="A2581" t="s">
        <v>2663</v>
      </c>
      <c r="B2581" s="1">
        <v>45970</v>
      </c>
      <c r="C2581" t="s">
        <v>91</v>
      </c>
      <c r="D2581" t="s">
        <v>60</v>
      </c>
      <c r="E2581" t="s">
        <v>92</v>
      </c>
      <c r="F2581" t="s">
        <v>49</v>
      </c>
      <c r="G2581" t="s">
        <v>25</v>
      </c>
      <c r="H2581" t="s">
        <v>43</v>
      </c>
      <c r="I2581" t="s">
        <v>27</v>
      </c>
      <c r="J2581">
        <v>3.5</v>
      </c>
      <c r="K2581">
        <v>48</v>
      </c>
      <c r="L2581" t="s">
        <v>28</v>
      </c>
      <c r="M2581">
        <v>1</v>
      </c>
      <c r="N2581">
        <v>4.3</v>
      </c>
      <c r="O2581">
        <v>280</v>
      </c>
      <c r="P2581">
        <v>980</v>
      </c>
      <c r="Q2581" t="s">
        <v>67</v>
      </c>
      <c r="R2581">
        <v>11</v>
      </c>
      <c r="S2581" t="s">
        <v>52</v>
      </c>
      <c r="T2581" t="s">
        <v>102</v>
      </c>
      <c r="U2581" t="str">
        <f>TRIM(CLEAN(tbl_Operations[[#This Row],[Location]]))</f>
        <v>Pune</v>
      </c>
      <c r="V2581" t="str">
        <f>TRIM(CLEAN(tbl_Operations[[#This Row],[Channel]]))</f>
        <v>Email</v>
      </c>
      <c r="W2581" t="str">
        <f t="shared" si="200"/>
        <v>Report Request</v>
      </c>
      <c r="X2581" t="str">
        <f t="shared" si="201"/>
        <v>Operations</v>
      </c>
      <c r="Y2581" t="str">
        <f t="shared" si="202"/>
        <v>Within SLA</v>
      </c>
      <c r="Z2581" t="str">
        <f t="shared" si="203"/>
        <v>Normal</v>
      </c>
      <c r="AA2581" t="str" cm="1">
        <f t="array" ref="AA2581">_xlfn.IFS(
J2581&lt;=K2581*0.5,"Excellent",
J2581&lt;=K2581,"Good",
J2581&lt;=K2581*1.5,"At Risk",
TRUE,"Critical"
)</f>
        <v>Excellent</v>
      </c>
      <c r="AB2581" t="str">
        <f t="shared" si="204"/>
        <v>Reworked</v>
      </c>
    </row>
    <row r="2582" spans="1:28" x14ac:dyDescent="0.3">
      <c r="A2582" t="s">
        <v>2664</v>
      </c>
      <c r="B2582" s="1">
        <v>45770</v>
      </c>
      <c r="C2582" t="s">
        <v>21</v>
      </c>
      <c r="D2582" t="s">
        <v>60</v>
      </c>
      <c r="E2582" t="s">
        <v>78</v>
      </c>
      <c r="F2582" t="s">
        <v>61</v>
      </c>
      <c r="G2582" t="s">
        <v>25</v>
      </c>
      <c r="H2582" t="s">
        <v>26</v>
      </c>
      <c r="I2582" t="s">
        <v>27</v>
      </c>
      <c r="J2582">
        <v>10.5</v>
      </c>
      <c r="K2582">
        <v>12</v>
      </c>
      <c r="L2582" t="s">
        <v>28</v>
      </c>
      <c r="M2582">
        <v>0</v>
      </c>
      <c r="N2582">
        <v>4.9000000000000004</v>
      </c>
      <c r="O2582">
        <v>400</v>
      </c>
      <c r="P2582">
        <v>4200</v>
      </c>
      <c r="Q2582" t="s">
        <v>89</v>
      </c>
      <c r="R2582">
        <v>4</v>
      </c>
      <c r="S2582" t="s">
        <v>30</v>
      </c>
      <c r="T2582" t="s">
        <v>86</v>
      </c>
      <c r="U2582" t="str">
        <f>TRIM(CLEAN(tbl_Operations[[#This Row],[Location]]))</f>
        <v>Pune</v>
      </c>
      <c r="V2582" t="str">
        <f>TRIM(CLEAN(tbl_Operations[[#This Row],[Channel]]))</f>
        <v>Email</v>
      </c>
      <c r="W2582" t="str">
        <f t="shared" si="200"/>
        <v>Access Request</v>
      </c>
      <c r="X2582" t="str">
        <f t="shared" si="201"/>
        <v>Customer Support</v>
      </c>
      <c r="Y2582" t="str">
        <f t="shared" si="202"/>
        <v>Within SLA</v>
      </c>
      <c r="Z2582" t="str">
        <f t="shared" si="203"/>
        <v>Normal</v>
      </c>
      <c r="AA2582" t="str" cm="1">
        <f t="array" ref="AA2582">_xlfn.IFS(
J2582&lt;=K2582*0.5,"Excellent",
J2582&lt;=K2582,"Good",
J2582&lt;=K2582*1.5,"At Risk",
TRUE,"Critical"
)</f>
        <v>Good</v>
      </c>
      <c r="AB2582" t="str">
        <f t="shared" si="204"/>
        <v>No Rework</v>
      </c>
    </row>
    <row r="2583" spans="1:28" x14ac:dyDescent="0.3">
      <c r="A2583" t="s">
        <v>2665</v>
      </c>
      <c r="B2583" s="1">
        <v>45708</v>
      </c>
      <c r="C2583" t="s">
        <v>77</v>
      </c>
      <c r="D2583" t="s">
        <v>34</v>
      </c>
      <c r="E2583" t="s">
        <v>92</v>
      </c>
      <c r="F2583" t="s">
        <v>24</v>
      </c>
      <c r="G2583" t="s">
        <v>62</v>
      </c>
      <c r="H2583" t="s">
        <v>75</v>
      </c>
      <c r="I2583" t="s">
        <v>27</v>
      </c>
      <c r="J2583">
        <v>11.3</v>
      </c>
      <c r="K2583">
        <v>24</v>
      </c>
      <c r="L2583" t="s">
        <v>28</v>
      </c>
      <c r="M2583">
        <v>0</v>
      </c>
      <c r="N2583">
        <v>4.3</v>
      </c>
      <c r="O2583">
        <v>320</v>
      </c>
      <c r="P2583">
        <v>3616</v>
      </c>
      <c r="Q2583" t="s">
        <v>57</v>
      </c>
      <c r="R2583">
        <v>2</v>
      </c>
      <c r="S2583" t="s">
        <v>58</v>
      </c>
      <c r="T2583" t="s">
        <v>84</v>
      </c>
      <c r="U2583" t="str">
        <f>TRIM(CLEAN(tbl_Operations[[#This Row],[Location]]))</f>
        <v>Mumbai</v>
      </c>
      <c r="V2583" t="str">
        <f>TRIM(CLEAN(tbl_Operations[[#This Row],[Channel]]))</f>
        <v>Teams</v>
      </c>
      <c r="W2583" t="str">
        <f t="shared" si="200"/>
        <v>Report Request</v>
      </c>
      <c r="X2583" t="str">
        <f t="shared" si="201"/>
        <v>Finance</v>
      </c>
      <c r="Y2583" t="str">
        <f t="shared" si="202"/>
        <v>Within SLA</v>
      </c>
      <c r="Z2583" t="str">
        <f t="shared" si="203"/>
        <v>Normal</v>
      </c>
      <c r="AA2583" t="str" cm="1">
        <f t="array" ref="AA2583">_xlfn.IFS(
J2583&lt;=K2583*0.5,"Excellent",
J2583&lt;=K2583,"Good",
J2583&lt;=K2583*1.5,"At Risk",
TRUE,"Critical"
)</f>
        <v>Excellent</v>
      </c>
      <c r="AB2583" t="str">
        <f t="shared" si="204"/>
        <v>No Rework</v>
      </c>
    </row>
    <row r="2584" spans="1:28" x14ac:dyDescent="0.3">
      <c r="A2584" t="s">
        <v>2666</v>
      </c>
      <c r="B2584" s="1">
        <v>45738</v>
      </c>
      <c r="C2584" t="s">
        <v>95</v>
      </c>
      <c r="D2584" t="s">
        <v>41</v>
      </c>
      <c r="E2584" t="s">
        <v>23</v>
      </c>
      <c r="F2584" t="s">
        <v>49</v>
      </c>
      <c r="G2584" t="s">
        <v>42</v>
      </c>
      <c r="H2584" t="s">
        <v>26</v>
      </c>
      <c r="I2584" t="s">
        <v>27</v>
      </c>
      <c r="J2584">
        <v>15.1</v>
      </c>
      <c r="K2584">
        <v>48</v>
      </c>
      <c r="L2584" t="s">
        <v>28</v>
      </c>
      <c r="M2584">
        <v>0</v>
      </c>
      <c r="N2584">
        <v>3.5</v>
      </c>
      <c r="O2584">
        <v>280</v>
      </c>
      <c r="P2584">
        <v>4228</v>
      </c>
      <c r="Q2584" t="s">
        <v>79</v>
      </c>
      <c r="R2584">
        <v>3</v>
      </c>
      <c r="S2584" t="s">
        <v>58</v>
      </c>
      <c r="T2584" t="s">
        <v>68</v>
      </c>
      <c r="U2584" t="str">
        <f>TRIM(CLEAN(tbl_Operations[[#This Row],[Location]]))</f>
        <v>Bengaluru</v>
      </c>
      <c r="V2584" t="str">
        <f>TRIM(CLEAN(tbl_Operations[[#This Row],[Channel]]))</f>
        <v>Portal</v>
      </c>
      <c r="W2584" t="str">
        <f t="shared" si="200"/>
        <v>Invoice Query</v>
      </c>
      <c r="X2584" t="str">
        <f t="shared" si="201"/>
        <v>Sales</v>
      </c>
      <c r="Y2584" t="str">
        <f t="shared" si="202"/>
        <v>Within SLA</v>
      </c>
      <c r="Z2584" t="str">
        <f t="shared" si="203"/>
        <v>Normal</v>
      </c>
      <c r="AA2584" t="str" cm="1">
        <f t="array" ref="AA2584">_xlfn.IFS(
J2584&lt;=K2584*0.5,"Excellent",
J2584&lt;=K2584,"Good",
J2584&lt;=K2584*1.5,"At Risk",
TRUE,"Critical"
)</f>
        <v>Excellent</v>
      </c>
      <c r="AB2584" t="str">
        <f t="shared" si="204"/>
        <v>No Rework</v>
      </c>
    </row>
    <row r="2585" spans="1:28" x14ac:dyDescent="0.3">
      <c r="A2585" t="s">
        <v>2667</v>
      </c>
      <c r="B2585" s="1">
        <v>45851</v>
      </c>
      <c r="C2585" t="s">
        <v>91</v>
      </c>
      <c r="D2585" t="s">
        <v>55</v>
      </c>
      <c r="E2585" t="s">
        <v>74</v>
      </c>
      <c r="F2585" t="s">
        <v>24</v>
      </c>
      <c r="G2585" t="s">
        <v>42</v>
      </c>
      <c r="H2585" t="s">
        <v>75</v>
      </c>
      <c r="I2585" t="s">
        <v>27</v>
      </c>
      <c r="J2585">
        <v>11.2</v>
      </c>
      <c r="K2585">
        <v>24</v>
      </c>
      <c r="L2585" t="s">
        <v>28</v>
      </c>
      <c r="M2585">
        <v>0</v>
      </c>
      <c r="N2585">
        <v>4</v>
      </c>
      <c r="O2585">
        <v>400</v>
      </c>
      <c r="P2585">
        <v>4480</v>
      </c>
      <c r="Q2585" t="s">
        <v>114</v>
      </c>
      <c r="R2585">
        <v>7</v>
      </c>
      <c r="S2585" t="s">
        <v>37</v>
      </c>
      <c r="T2585" t="s">
        <v>102</v>
      </c>
      <c r="U2585" t="str">
        <f>TRIM(CLEAN(tbl_Operations[[#This Row],[Location]]))</f>
        <v>Hyderabad</v>
      </c>
      <c r="V2585" t="str">
        <f>TRIM(CLEAN(tbl_Operations[[#This Row],[Channel]]))</f>
        <v>Portal</v>
      </c>
      <c r="W2585" t="str">
        <f t="shared" si="200"/>
        <v>System Issue</v>
      </c>
      <c r="X2585" t="str">
        <f t="shared" si="201"/>
        <v>Operations</v>
      </c>
      <c r="Y2585" t="str">
        <f t="shared" si="202"/>
        <v>Within SLA</v>
      </c>
      <c r="Z2585" t="str">
        <f t="shared" si="203"/>
        <v>Normal</v>
      </c>
      <c r="AA2585" t="str" cm="1">
        <f t="array" ref="AA2585">_xlfn.IFS(
J2585&lt;=K2585*0.5,"Excellent",
J2585&lt;=K2585,"Good",
J2585&lt;=K2585*1.5,"At Risk",
TRUE,"Critical"
)</f>
        <v>Excellent</v>
      </c>
      <c r="AB2585" t="str">
        <f t="shared" si="204"/>
        <v>No Rework</v>
      </c>
    </row>
    <row r="2586" spans="1:28" x14ac:dyDescent="0.3">
      <c r="A2586" t="s">
        <v>2668</v>
      </c>
      <c r="B2586" s="1">
        <v>45822</v>
      </c>
      <c r="C2586" t="s">
        <v>91</v>
      </c>
      <c r="D2586" t="s">
        <v>34</v>
      </c>
      <c r="E2586" t="s">
        <v>5094</v>
      </c>
      <c r="F2586" t="s">
        <v>49</v>
      </c>
      <c r="G2586" t="s">
        <v>62</v>
      </c>
      <c r="H2586" t="s">
        <v>50</v>
      </c>
      <c r="I2586" t="s">
        <v>27</v>
      </c>
      <c r="J2586">
        <v>6.2</v>
      </c>
      <c r="K2586">
        <v>48</v>
      </c>
      <c r="L2586" t="s">
        <v>28</v>
      </c>
      <c r="M2586">
        <v>0</v>
      </c>
      <c r="N2586">
        <v>5</v>
      </c>
      <c r="O2586">
        <v>280</v>
      </c>
      <c r="P2586">
        <v>1736</v>
      </c>
      <c r="Q2586" t="s">
        <v>29</v>
      </c>
      <c r="R2586">
        <v>6</v>
      </c>
      <c r="S2586" t="s">
        <v>30</v>
      </c>
      <c r="T2586" t="s">
        <v>68</v>
      </c>
      <c r="U2586" t="str">
        <f>TRIM(CLEAN(tbl_Operations[[#This Row],[Location]]))</f>
        <v>Mumbai</v>
      </c>
      <c r="V2586" t="str">
        <f>TRIM(CLEAN(tbl_Operations[[#This Row],[Channel]]))</f>
        <v>Teams</v>
      </c>
      <c r="W2586" t="str">
        <f t="shared" si="200"/>
        <v>Unknown</v>
      </c>
      <c r="X2586" t="str">
        <f t="shared" si="201"/>
        <v>Operations</v>
      </c>
      <c r="Y2586" t="str">
        <f t="shared" si="202"/>
        <v>Within SLA</v>
      </c>
      <c r="Z2586" t="str">
        <f t="shared" si="203"/>
        <v>Normal</v>
      </c>
      <c r="AA2586" t="str" cm="1">
        <f t="array" ref="AA2586">_xlfn.IFS(
J2586&lt;=K2586*0.5,"Excellent",
J2586&lt;=K2586,"Good",
J2586&lt;=K2586*1.5,"At Risk",
TRUE,"Critical"
)</f>
        <v>Excellent</v>
      </c>
      <c r="AB2586" t="str">
        <f t="shared" si="204"/>
        <v>No Rework</v>
      </c>
    </row>
    <row r="2587" spans="1:28" x14ac:dyDescent="0.3">
      <c r="A2587" t="s">
        <v>2669</v>
      </c>
      <c r="B2587" s="1">
        <v>45991</v>
      </c>
      <c r="C2587" t="s">
        <v>21</v>
      </c>
      <c r="D2587" t="s">
        <v>55</v>
      </c>
      <c r="E2587" t="s">
        <v>56</v>
      </c>
      <c r="F2587" t="s">
        <v>24</v>
      </c>
      <c r="G2587" t="s">
        <v>81</v>
      </c>
      <c r="H2587" t="s">
        <v>43</v>
      </c>
      <c r="I2587" t="s">
        <v>27</v>
      </c>
      <c r="J2587">
        <v>5.2</v>
      </c>
      <c r="K2587">
        <v>24</v>
      </c>
      <c r="L2587" t="s">
        <v>28</v>
      </c>
      <c r="M2587">
        <v>1</v>
      </c>
      <c r="N2587">
        <v>4.5</v>
      </c>
      <c r="O2587">
        <v>280</v>
      </c>
      <c r="P2587">
        <v>1456</v>
      </c>
      <c r="Q2587" t="s">
        <v>67</v>
      </c>
      <c r="R2587">
        <v>11</v>
      </c>
      <c r="S2587" t="s">
        <v>52</v>
      </c>
      <c r="T2587" t="s">
        <v>102</v>
      </c>
      <c r="U2587" t="str">
        <f>TRIM(CLEAN(tbl_Operations[[#This Row],[Location]]))</f>
        <v>Hyderabad</v>
      </c>
      <c r="V2587" t="str">
        <f>TRIM(CLEAN(tbl_Operations[[#This Row],[Channel]]))</f>
        <v>Phone</v>
      </c>
      <c r="W2587" t="str">
        <f t="shared" si="200"/>
        <v>Vendor Query</v>
      </c>
      <c r="X2587" t="str">
        <f t="shared" si="201"/>
        <v>Customer Support</v>
      </c>
      <c r="Y2587" t="str">
        <f t="shared" si="202"/>
        <v>Within SLA</v>
      </c>
      <c r="Z2587" t="str">
        <f t="shared" si="203"/>
        <v>Normal</v>
      </c>
      <c r="AA2587" t="str" cm="1">
        <f t="array" ref="AA2587">_xlfn.IFS(
J2587&lt;=K2587*0.5,"Excellent",
J2587&lt;=K2587,"Good",
J2587&lt;=K2587*1.5,"At Risk",
TRUE,"Critical"
)</f>
        <v>Excellent</v>
      </c>
      <c r="AB2587" t="str">
        <f t="shared" si="204"/>
        <v>Reworked</v>
      </c>
    </row>
    <row r="2588" spans="1:28" x14ac:dyDescent="0.3">
      <c r="A2588" t="s">
        <v>2670</v>
      </c>
      <c r="B2588" s="1">
        <v>45821</v>
      </c>
      <c r="C2588" t="s">
        <v>33</v>
      </c>
      <c r="D2588" t="s">
        <v>73</v>
      </c>
      <c r="E2588" t="s">
        <v>35</v>
      </c>
      <c r="F2588" t="s">
        <v>61</v>
      </c>
      <c r="G2588" t="s">
        <v>25</v>
      </c>
      <c r="H2588" t="s">
        <v>26</v>
      </c>
      <c r="I2588" t="s">
        <v>27</v>
      </c>
      <c r="J2588">
        <v>10.9</v>
      </c>
      <c r="K2588">
        <v>12</v>
      </c>
      <c r="L2588" t="s">
        <v>28</v>
      </c>
      <c r="M2588">
        <v>0</v>
      </c>
      <c r="N2588">
        <v>5</v>
      </c>
      <c r="O2588">
        <v>350</v>
      </c>
      <c r="P2588">
        <v>3815</v>
      </c>
      <c r="Q2588" t="s">
        <v>29</v>
      </c>
      <c r="R2588">
        <v>6</v>
      </c>
      <c r="S2588" t="s">
        <v>30</v>
      </c>
      <c r="T2588" t="s">
        <v>45</v>
      </c>
      <c r="U2588" t="str">
        <f>TRIM(CLEAN(tbl_Operations[[#This Row],[Location]]))</f>
        <v>Chennai</v>
      </c>
      <c r="V2588" t="str">
        <f>TRIM(CLEAN(tbl_Operations[[#This Row],[Channel]]))</f>
        <v>Email</v>
      </c>
      <c r="W2588" t="str">
        <f t="shared" si="200"/>
        <v>Employee Query</v>
      </c>
      <c r="X2588" t="str">
        <f t="shared" si="201"/>
        <v>It</v>
      </c>
      <c r="Y2588" t="str">
        <f t="shared" si="202"/>
        <v>Within SLA</v>
      </c>
      <c r="Z2588" t="str">
        <f t="shared" si="203"/>
        <v>Normal</v>
      </c>
      <c r="AA2588" t="str" cm="1">
        <f t="array" ref="AA2588">_xlfn.IFS(
J2588&lt;=K2588*0.5,"Excellent",
J2588&lt;=K2588,"Good",
J2588&lt;=K2588*1.5,"At Risk",
TRUE,"Critical"
)</f>
        <v>Good</v>
      </c>
      <c r="AB2588" t="str">
        <f t="shared" si="204"/>
        <v>No Rework</v>
      </c>
    </row>
    <row r="2589" spans="1:28" x14ac:dyDescent="0.3">
      <c r="A2589" t="s">
        <v>2671</v>
      </c>
      <c r="B2589" s="1">
        <v>45679</v>
      </c>
      <c r="C2589" t="s">
        <v>40</v>
      </c>
      <c r="D2589" t="s">
        <v>34</v>
      </c>
      <c r="E2589" t="s">
        <v>92</v>
      </c>
      <c r="F2589" t="s">
        <v>24</v>
      </c>
      <c r="G2589" t="s">
        <v>62</v>
      </c>
      <c r="H2589" t="s">
        <v>66</v>
      </c>
      <c r="I2589" t="s">
        <v>27</v>
      </c>
      <c r="J2589">
        <v>8.9</v>
      </c>
      <c r="K2589">
        <v>24</v>
      </c>
      <c r="L2589" t="s">
        <v>28</v>
      </c>
      <c r="M2589">
        <v>1</v>
      </c>
      <c r="N2589">
        <v>4.0999999999999996</v>
      </c>
      <c r="O2589">
        <v>400</v>
      </c>
      <c r="P2589">
        <v>3560</v>
      </c>
      <c r="Q2589" t="s">
        <v>64</v>
      </c>
      <c r="R2589">
        <v>1</v>
      </c>
      <c r="S2589" t="s">
        <v>58</v>
      </c>
      <c r="T2589" t="s">
        <v>86</v>
      </c>
      <c r="U2589" t="str">
        <f>TRIM(CLEAN(tbl_Operations[[#This Row],[Location]]))</f>
        <v>Mumbai</v>
      </c>
      <c r="V2589" t="str">
        <f>TRIM(CLEAN(tbl_Operations[[#This Row],[Channel]]))</f>
        <v>Teams</v>
      </c>
      <c r="W2589" t="str">
        <f t="shared" si="200"/>
        <v>Report Request</v>
      </c>
      <c r="X2589" t="str">
        <f t="shared" si="201"/>
        <v>Procurement</v>
      </c>
      <c r="Y2589" t="str">
        <f t="shared" si="202"/>
        <v>Within SLA</v>
      </c>
      <c r="Z2589" t="str">
        <f t="shared" si="203"/>
        <v>Normal</v>
      </c>
      <c r="AA2589" t="str" cm="1">
        <f t="array" ref="AA2589">_xlfn.IFS(
J2589&lt;=K2589*0.5,"Excellent",
J2589&lt;=K2589,"Good",
J2589&lt;=K2589*1.5,"At Risk",
TRUE,"Critical"
)</f>
        <v>Excellent</v>
      </c>
      <c r="AB2589" t="str">
        <f t="shared" si="204"/>
        <v>Reworked</v>
      </c>
    </row>
    <row r="2590" spans="1:28" x14ac:dyDescent="0.3">
      <c r="A2590" t="s">
        <v>2672</v>
      </c>
      <c r="B2590" s="1">
        <v>45783</v>
      </c>
      <c r="C2590" t="s">
        <v>33</v>
      </c>
      <c r="D2590" t="s">
        <v>34</v>
      </c>
      <c r="E2590" t="s">
        <v>56</v>
      </c>
      <c r="F2590" t="s">
        <v>24</v>
      </c>
      <c r="G2590" t="s">
        <v>25</v>
      </c>
      <c r="H2590" t="s">
        <v>26</v>
      </c>
      <c r="I2590" t="s">
        <v>27</v>
      </c>
      <c r="J2590">
        <v>18.5</v>
      </c>
      <c r="K2590">
        <v>24</v>
      </c>
      <c r="L2590" t="s">
        <v>28</v>
      </c>
      <c r="M2590">
        <v>0</v>
      </c>
      <c r="N2590">
        <v>4.3</v>
      </c>
      <c r="O2590">
        <v>280</v>
      </c>
      <c r="P2590">
        <v>5180</v>
      </c>
      <c r="Q2590" t="s">
        <v>44</v>
      </c>
      <c r="R2590">
        <v>5</v>
      </c>
      <c r="S2590" t="s">
        <v>30</v>
      </c>
      <c r="T2590" t="s">
        <v>38</v>
      </c>
      <c r="U2590" t="str">
        <f>TRIM(CLEAN(tbl_Operations[[#This Row],[Location]]))</f>
        <v>Mumbai</v>
      </c>
      <c r="V2590" t="str">
        <f>TRIM(CLEAN(tbl_Operations[[#This Row],[Channel]]))</f>
        <v>Email</v>
      </c>
      <c r="W2590" t="str">
        <f t="shared" si="200"/>
        <v>Vendor Query</v>
      </c>
      <c r="X2590" t="str">
        <f t="shared" si="201"/>
        <v>It</v>
      </c>
      <c r="Y2590" t="str">
        <f t="shared" si="202"/>
        <v>Within SLA</v>
      </c>
      <c r="Z2590" t="str">
        <f t="shared" si="203"/>
        <v>Normal</v>
      </c>
      <c r="AA2590" t="str" cm="1">
        <f t="array" ref="AA2590">_xlfn.IFS(
J2590&lt;=K2590*0.5,"Excellent",
J2590&lt;=K2590,"Good",
J2590&lt;=K2590*1.5,"At Risk",
TRUE,"Critical"
)</f>
        <v>Good</v>
      </c>
      <c r="AB2590" t="str">
        <f t="shared" si="204"/>
        <v>No Rework</v>
      </c>
    </row>
    <row r="2591" spans="1:28" x14ac:dyDescent="0.3">
      <c r="A2591" t="s">
        <v>2673</v>
      </c>
      <c r="B2591" s="1">
        <v>45966</v>
      </c>
      <c r="C2591" t="s">
        <v>33</v>
      </c>
      <c r="D2591" t="s">
        <v>73</v>
      </c>
      <c r="E2591" t="s">
        <v>92</v>
      </c>
      <c r="F2591" t="s">
        <v>49</v>
      </c>
      <c r="G2591" t="s">
        <v>42</v>
      </c>
      <c r="H2591" t="s">
        <v>43</v>
      </c>
      <c r="I2591" t="s">
        <v>27</v>
      </c>
      <c r="J2591">
        <v>18.5</v>
      </c>
      <c r="K2591">
        <v>48</v>
      </c>
      <c r="L2591" t="s">
        <v>28</v>
      </c>
      <c r="M2591">
        <v>1</v>
      </c>
      <c r="N2591">
        <v>4.5999999999999996</v>
      </c>
      <c r="O2591">
        <v>400</v>
      </c>
      <c r="P2591">
        <v>7400</v>
      </c>
      <c r="Q2591" t="s">
        <v>67</v>
      </c>
      <c r="R2591">
        <v>11</v>
      </c>
      <c r="S2591" t="s">
        <v>52</v>
      </c>
      <c r="T2591" t="s">
        <v>86</v>
      </c>
      <c r="U2591" t="str">
        <f>TRIM(CLEAN(tbl_Operations[[#This Row],[Location]]))</f>
        <v>Chennai</v>
      </c>
      <c r="V2591" t="str">
        <f>TRIM(CLEAN(tbl_Operations[[#This Row],[Channel]]))</f>
        <v>Portal</v>
      </c>
      <c r="W2591" t="str">
        <f t="shared" si="200"/>
        <v>Report Request</v>
      </c>
      <c r="X2591" t="str">
        <f t="shared" si="201"/>
        <v>It</v>
      </c>
      <c r="Y2591" t="str">
        <f t="shared" si="202"/>
        <v>Within SLA</v>
      </c>
      <c r="Z2591" t="str">
        <f t="shared" si="203"/>
        <v>Normal</v>
      </c>
      <c r="AA2591" t="str" cm="1">
        <f t="array" ref="AA2591">_xlfn.IFS(
J2591&lt;=K2591*0.5,"Excellent",
J2591&lt;=K2591,"Good",
J2591&lt;=K2591*1.5,"At Risk",
TRUE,"Critical"
)</f>
        <v>Excellent</v>
      </c>
      <c r="AB2591" t="str">
        <f t="shared" si="204"/>
        <v>Reworked</v>
      </c>
    </row>
    <row r="2592" spans="1:28" x14ac:dyDescent="0.3">
      <c r="A2592" t="s">
        <v>2674</v>
      </c>
      <c r="B2592" s="1">
        <v>45869</v>
      </c>
      <c r="C2592" t="s">
        <v>54</v>
      </c>
      <c r="D2592" t="s">
        <v>34</v>
      </c>
      <c r="E2592" t="s">
        <v>56</v>
      </c>
      <c r="F2592" t="s">
        <v>49</v>
      </c>
      <c r="G2592" t="s">
        <v>81</v>
      </c>
      <c r="H2592" t="s">
        <v>75</v>
      </c>
      <c r="I2592" t="s">
        <v>27</v>
      </c>
      <c r="J2592">
        <v>8.5</v>
      </c>
      <c r="K2592">
        <v>48</v>
      </c>
      <c r="L2592" t="s">
        <v>28</v>
      </c>
      <c r="M2592">
        <v>2</v>
      </c>
      <c r="N2592">
        <v>3.6</v>
      </c>
      <c r="O2592">
        <v>400</v>
      </c>
      <c r="P2592">
        <v>3400</v>
      </c>
      <c r="Q2592" t="s">
        <v>114</v>
      </c>
      <c r="R2592">
        <v>7</v>
      </c>
      <c r="S2592" t="s">
        <v>37</v>
      </c>
      <c r="T2592" t="s">
        <v>84</v>
      </c>
      <c r="U2592" t="str">
        <f>TRIM(CLEAN(tbl_Operations[[#This Row],[Location]]))</f>
        <v>Mumbai</v>
      </c>
      <c r="V2592" t="str">
        <f>TRIM(CLEAN(tbl_Operations[[#This Row],[Channel]]))</f>
        <v>Phone</v>
      </c>
      <c r="W2592" t="str">
        <f t="shared" si="200"/>
        <v>Vendor Query</v>
      </c>
      <c r="X2592" t="str">
        <f t="shared" si="201"/>
        <v>Hr</v>
      </c>
      <c r="Y2592" t="str">
        <f t="shared" si="202"/>
        <v>Within SLA</v>
      </c>
      <c r="Z2592" t="str">
        <f t="shared" si="203"/>
        <v>Normal</v>
      </c>
      <c r="AA2592" t="str" cm="1">
        <f t="array" ref="AA2592">_xlfn.IFS(
J2592&lt;=K2592*0.5,"Excellent",
J2592&lt;=K2592,"Good",
J2592&lt;=K2592*1.5,"At Risk",
TRUE,"Critical"
)</f>
        <v>Excellent</v>
      </c>
      <c r="AB2592" t="str">
        <f t="shared" si="204"/>
        <v>Reworked</v>
      </c>
    </row>
    <row r="2593" spans="1:28" x14ac:dyDescent="0.3">
      <c r="A2593" t="s">
        <v>2675</v>
      </c>
      <c r="B2593" s="1">
        <v>45919</v>
      </c>
      <c r="C2593" t="s">
        <v>33</v>
      </c>
      <c r="D2593" t="s">
        <v>47</v>
      </c>
      <c r="E2593" t="s">
        <v>78</v>
      </c>
      <c r="F2593" t="s">
        <v>61</v>
      </c>
      <c r="G2593" t="s">
        <v>25</v>
      </c>
      <c r="H2593" t="s">
        <v>43</v>
      </c>
      <c r="I2593" t="s">
        <v>27</v>
      </c>
      <c r="J2593">
        <v>2.9</v>
      </c>
      <c r="K2593">
        <v>12</v>
      </c>
      <c r="L2593" t="s">
        <v>28</v>
      </c>
      <c r="M2593">
        <v>2</v>
      </c>
      <c r="N2593">
        <v>4.2</v>
      </c>
      <c r="O2593">
        <v>280</v>
      </c>
      <c r="P2593">
        <v>812</v>
      </c>
      <c r="Q2593" t="s">
        <v>83</v>
      </c>
      <c r="R2593">
        <v>9</v>
      </c>
      <c r="S2593" t="s">
        <v>37</v>
      </c>
      <c r="T2593" t="s">
        <v>45</v>
      </c>
      <c r="U2593" t="str">
        <f>TRIM(CLEAN(tbl_Operations[[#This Row],[Location]]))</f>
        <v>Gurugram</v>
      </c>
      <c r="V2593" t="str">
        <f>TRIM(CLEAN(tbl_Operations[[#This Row],[Channel]]))</f>
        <v>Email</v>
      </c>
      <c r="W2593" t="str">
        <f t="shared" si="200"/>
        <v>Access Request</v>
      </c>
      <c r="X2593" t="str">
        <f t="shared" si="201"/>
        <v>It</v>
      </c>
      <c r="Y2593" t="str">
        <f t="shared" si="202"/>
        <v>Within SLA</v>
      </c>
      <c r="Z2593" t="str">
        <f t="shared" si="203"/>
        <v>Normal</v>
      </c>
      <c r="AA2593" t="str" cm="1">
        <f t="array" ref="AA2593">_xlfn.IFS(
J2593&lt;=K2593*0.5,"Excellent",
J2593&lt;=K2593,"Good",
J2593&lt;=K2593*1.5,"At Risk",
TRUE,"Critical"
)</f>
        <v>Excellent</v>
      </c>
      <c r="AB2593" t="str">
        <f t="shared" si="204"/>
        <v>Reworked</v>
      </c>
    </row>
    <row r="2594" spans="1:28" x14ac:dyDescent="0.3">
      <c r="A2594" t="s">
        <v>2676</v>
      </c>
      <c r="B2594" s="1">
        <v>45993</v>
      </c>
      <c r="C2594" t="s">
        <v>54</v>
      </c>
      <c r="D2594" t="s">
        <v>47</v>
      </c>
      <c r="E2594" t="s">
        <v>70</v>
      </c>
      <c r="F2594" t="s">
        <v>24</v>
      </c>
      <c r="G2594" t="s">
        <v>62</v>
      </c>
      <c r="H2594" t="s">
        <v>75</v>
      </c>
      <c r="I2594" t="s">
        <v>27</v>
      </c>
      <c r="J2594">
        <v>6.6</v>
      </c>
      <c r="K2594">
        <v>24</v>
      </c>
      <c r="L2594" t="s">
        <v>28</v>
      </c>
      <c r="M2594">
        <v>0</v>
      </c>
      <c r="N2594">
        <v>5</v>
      </c>
      <c r="O2594">
        <v>400</v>
      </c>
      <c r="P2594">
        <v>2640</v>
      </c>
      <c r="Q2594" t="s">
        <v>71</v>
      </c>
      <c r="R2594">
        <v>12</v>
      </c>
      <c r="S2594" t="s">
        <v>52</v>
      </c>
      <c r="T2594" t="s">
        <v>38</v>
      </c>
      <c r="U2594" t="str">
        <f>TRIM(CLEAN(tbl_Operations[[#This Row],[Location]]))</f>
        <v>Gurugram</v>
      </c>
      <c r="V2594" t="str">
        <f>TRIM(CLEAN(tbl_Operations[[#This Row],[Channel]]))</f>
        <v>Teams</v>
      </c>
      <c r="W2594" t="str">
        <f t="shared" si="200"/>
        <v>Data Correction</v>
      </c>
      <c r="X2594" t="str">
        <f t="shared" si="201"/>
        <v>Hr</v>
      </c>
      <c r="Y2594" t="str">
        <f t="shared" si="202"/>
        <v>Within SLA</v>
      </c>
      <c r="Z2594" t="str">
        <f t="shared" si="203"/>
        <v>Normal</v>
      </c>
      <c r="AA2594" t="str" cm="1">
        <f t="array" ref="AA2594">_xlfn.IFS(
J2594&lt;=K2594*0.5,"Excellent",
J2594&lt;=K2594,"Good",
J2594&lt;=K2594*1.5,"At Risk",
TRUE,"Critical"
)</f>
        <v>Excellent</v>
      </c>
      <c r="AB2594" t="str">
        <f t="shared" si="204"/>
        <v>No Rework</v>
      </c>
    </row>
    <row r="2595" spans="1:28" x14ac:dyDescent="0.3">
      <c r="A2595" t="s">
        <v>2677</v>
      </c>
      <c r="B2595" s="1">
        <v>45729</v>
      </c>
      <c r="C2595" t="s">
        <v>91</v>
      </c>
      <c r="D2595" t="s">
        <v>60</v>
      </c>
      <c r="E2595" t="s">
        <v>35</v>
      </c>
      <c r="F2595" t="s">
        <v>61</v>
      </c>
      <c r="G2595" t="s">
        <v>62</v>
      </c>
      <c r="H2595" t="s">
        <v>75</v>
      </c>
      <c r="I2595" t="s">
        <v>27</v>
      </c>
      <c r="J2595">
        <v>44.5</v>
      </c>
      <c r="K2595">
        <v>12</v>
      </c>
      <c r="L2595" t="s">
        <v>63</v>
      </c>
      <c r="M2595">
        <v>0</v>
      </c>
      <c r="N2595">
        <v>3.4</v>
      </c>
      <c r="O2595">
        <v>320</v>
      </c>
      <c r="P2595">
        <v>14240</v>
      </c>
      <c r="Q2595" t="s">
        <v>79</v>
      </c>
      <c r="R2595">
        <v>3</v>
      </c>
      <c r="S2595" t="s">
        <v>58</v>
      </c>
      <c r="T2595" t="s">
        <v>84</v>
      </c>
      <c r="U2595" t="str">
        <f>TRIM(CLEAN(tbl_Operations[[#This Row],[Location]]))</f>
        <v>Pune</v>
      </c>
      <c r="V2595" t="str">
        <f>TRIM(CLEAN(tbl_Operations[[#This Row],[Channel]]))</f>
        <v>Teams</v>
      </c>
      <c r="W2595" t="str">
        <f t="shared" si="200"/>
        <v>Employee Query</v>
      </c>
      <c r="X2595" t="str">
        <f t="shared" si="201"/>
        <v>Operations</v>
      </c>
      <c r="Y2595" t="str">
        <f t="shared" si="202"/>
        <v>SLA Breach</v>
      </c>
      <c r="Z2595" t="str">
        <f t="shared" si="203"/>
        <v>Normal</v>
      </c>
      <c r="AA2595" t="str" cm="1">
        <f t="array" ref="AA2595">_xlfn.IFS(
J2595&lt;=K2595*0.5,"Excellent",
J2595&lt;=K2595,"Good",
J2595&lt;=K2595*1.5,"At Risk",
TRUE,"Critical"
)</f>
        <v>Critical</v>
      </c>
      <c r="AB2595" t="str">
        <f t="shared" si="204"/>
        <v>No Rework</v>
      </c>
    </row>
    <row r="2596" spans="1:28" x14ac:dyDescent="0.3">
      <c r="A2596" t="s">
        <v>2678</v>
      </c>
      <c r="B2596" s="1">
        <v>45940</v>
      </c>
      <c r="C2596" t="s">
        <v>21</v>
      </c>
      <c r="D2596" t="s">
        <v>47</v>
      </c>
      <c r="E2596" t="s">
        <v>70</v>
      </c>
      <c r="F2596" t="s">
        <v>24</v>
      </c>
      <c r="G2596" t="s">
        <v>42</v>
      </c>
      <c r="H2596" t="s">
        <v>26</v>
      </c>
      <c r="I2596" t="s">
        <v>27</v>
      </c>
      <c r="J2596">
        <v>13.4</v>
      </c>
      <c r="K2596">
        <v>24</v>
      </c>
      <c r="L2596" t="s">
        <v>28</v>
      </c>
      <c r="M2596">
        <v>1</v>
      </c>
      <c r="N2596">
        <v>4.3</v>
      </c>
      <c r="O2596">
        <v>350</v>
      </c>
      <c r="P2596">
        <v>4690</v>
      </c>
      <c r="Q2596" t="s">
        <v>51</v>
      </c>
      <c r="R2596">
        <v>10</v>
      </c>
      <c r="S2596" t="s">
        <v>52</v>
      </c>
      <c r="T2596" t="s">
        <v>45</v>
      </c>
      <c r="U2596" t="str">
        <f>TRIM(CLEAN(tbl_Operations[[#This Row],[Location]]))</f>
        <v>Gurugram</v>
      </c>
      <c r="V2596" t="str">
        <f>TRIM(CLEAN(tbl_Operations[[#This Row],[Channel]]))</f>
        <v>Portal</v>
      </c>
      <c r="W2596" t="str">
        <f t="shared" si="200"/>
        <v>Data Correction</v>
      </c>
      <c r="X2596" t="str">
        <f t="shared" si="201"/>
        <v>Customer Support</v>
      </c>
      <c r="Y2596" t="str">
        <f t="shared" si="202"/>
        <v>Within SLA</v>
      </c>
      <c r="Z2596" t="str">
        <f t="shared" si="203"/>
        <v>Normal</v>
      </c>
      <c r="AA2596" t="str" cm="1">
        <f t="array" ref="AA2596">_xlfn.IFS(
J2596&lt;=K2596*0.5,"Excellent",
J2596&lt;=K2596,"Good",
J2596&lt;=K2596*1.5,"At Risk",
TRUE,"Critical"
)</f>
        <v>Good</v>
      </c>
      <c r="AB2596" t="str">
        <f t="shared" si="204"/>
        <v>Reworked</v>
      </c>
    </row>
    <row r="2597" spans="1:28" x14ac:dyDescent="0.3">
      <c r="A2597" t="s">
        <v>2679</v>
      </c>
      <c r="B2597" s="1">
        <v>45710</v>
      </c>
      <c r="C2597" t="s">
        <v>91</v>
      </c>
      <c r="D2597" t="s">
        <v>41</v>
      </c>
      <c r="E2597" t="s">
        <v>48</v>
      </c>
      <c r="F2597" t="s">
        <v>24</v>
      </c>
      <c r="G2597" t="s">
        <v>25</v>
      </c>
      <c r="H2597" t="s">
        <v>5095</v>
      </c>
      <c r="I2597" t="s">
        <v>27</v>
      </c>
      <c r="J2597">
        <v>6.6</v>
      </c>
      <c r="K2597">
        <v>24</v>
      </c>
      <c r="L2597" t="s">
        <v>28</v>
      </c>
      <c r="M2597">
        <v>0</v>
      </c>
      <c r="N2597">
        <v>4.5</v>
      </c>
      <c r="O2597">
        <v>320</v>
      </c>
      <c r="P2597">
        <v>2112</v>
      </c>
      <c r="Q2597" t="s">
        <v>57</v>
      </c>
      <c r="R2597">
        <v>2</v>
      </c>
      <c r="S2597" t="s">
        <v>58</v>
      </c>
      <c r="T2597" t="s">
        <v>68</v>
      </c>
      <c r="U2597" t="str">
        <f>TRIM(CLEAN(tbl_Operations[[#This Row],[Location]]))</f>
        <v>Bengaluru</v>
      </c>
      <c r="V2597" t="str">
        <f>TRIM(CLEAN(tbl_Operations[[#This Row],[Channel]]))</f>
        <v>Email</v>
      </c>
      <c r="W2597" t="str">
        <f t="shared" si="200"/>
        <v>Compliance Request</v>
      </c>
      <c r="X2597" t="str">
        <f t="shared" si="201"/>
        <v>Operations</v>
      </c>
      <c r="Y2597" t="str">
        <f t="shared" si="202"/>
        <v>Within SLA</v>
      </c>
      <c r="Z2597" t="str">
        <f t="shared" si="203"/>
        <v>Normal</v>
      </c>
      <c r="AA2597" t="str" cm="1">
        <f t="array" ref="AA2597">_xlfn.IFS(
J2597&lt;=K2597*0.5,"Excellent",
J2597&lt;=K2597,"Good",
J2597&lt;=K2597*1.5,"At Risk",
TRUE,"Critical"
)</f>
        <v>Excellent</v>
      </c>
      <c r="AB2597" t="str">
        <f t="shared" si="204"/>
        <v>No Rework</v>
      </c>
    </row>
    <row r="2598" spans="1:28" x14ac:dyDescent="0.3">
      <c r="A2598" t="s">
        <v>2680</v>
      </c>
      <c r="B2598" s="1">
        <v>45947</v>
      </c>
      <c r="C2598" t="s">
        <v>54</v>
      </c>
      <c r="D2598" t="s">
        <v>34</v>
      </c>
      <c r="E2598" t="s">
        <v>70</v>
      </c>
      <c r="F2598" t="s">
        <v>49</v>
      </c>
      <c r="G2598" t="s">
        <v>25</v>
      </c>
      <c r="H2598" t="s">
        <v>26</v>
      </c>
      <c r="I2598" t="s">
        <v>27</v>
      </c>
      <c r="J2598">
        <v>3.4</v>
      </c>
      <c r="K2598">
        <v>48</v>
      </c>
      <c r="L2598" t="s">
        <v>28</v>
      </c>
      <c r="M2598">
        <v>1</v>
      </c>
      <c r="N2598">
        <v>4.8</v>
      </c>
      <c r="O2598">
        <v>400</v>
      </c>
      <c r="P2598">
        <v>1360</v>
      </c>
      <c r="Q2598" t="s">
        <v>51</v>
      </c>
      <c r="R2598">
        <v>10</v>
      </c>
      <c r="S2598" t="s">
        <v>52</v>
      </c>
      <c r="T2598" t="s">
        <v>45</v>
      </c>
      <c r="U2598" t="str">
        <f>TRIM(CLEAN(tbl_Operations[[#This Row],[Location]]))</f>
        <v>Mumbai</v>
      </c>
      <c r="V2598" t="str">
        <f>TRIM(CLEAN(tbl_Operations[[#This Row],[Channel]]))</f>
        <v>Email</v>
      </c>
      <c r="W2598" t="str">
        <f t="shared" si="200"/>
        <v>Data Correction</v>
      </c>
      <c r="X2598" t="str">
        <f t="shared" si="201"/>
        <v>Hr</v>
      </c>
      <c r="Y2598" t="str">
        <f t="shared" si="202"/>
        <v>Within SLA</v>
      </c>
      <c r="Z2598" t="str">
        <f t="shared" si="203"/>
        <v>Normal</v>
      </c>
      <c r="AA2598" t="str" cm="1">
        <f t="array" ref="AA2598">_xlfn.IFS(
J2598&lt;=K2598*0.5,"Excellent",
J2598&lt;=K2598,"Good",
J2598&lt;=K2598*1.5,"At Risk",
TRUE,"Critical"
)</f>
        <v>Excellent</v>
      </c>
      <c r="AB2598" t="str">
        <f t="shared" si="204"/>
        <v>Reworked</v>
      </c>
    </row>
    <row r="2599" spans="1:28" x14ac:dyDescent="0.3">
      <c r="A2599" t="s">
        <v>2681</v>
      </c>
      <c r="B2599" s="1">
        <v>45941</v>
      </c>
      <c r="C2599" t="s">
        <v>21</v>
      </c>
      <c r="D2599" t="s">
        <v>73</v>
      </c>
      <c r="E2599" t="s">
        <v>56</v>
      </c>
      <c r="F2599" t="s">
        <v>49</v>
      </c>
      <c r="G2599" t="s">
        <v>25</v>
      </c>
      <c r="H2599" t="s">
        <v>75</v>
      </c>
      <c r="I2599" t="s">
        <v>27</v>
      </c>
      <c r="J2599">
        <v>9.6999999999999993</v>
      </c>
      <c r="K2599">
        <v>48</v>
      </c>
      <c r="L2599" t="s">
        <v>28</v>
      </c>
      <c r="M2599">
        <v>2</v>
      </c>
      <c r="N2599">
        <v>4</v>
      </c>
      <c r="O2599">
        <v>280</v>
      </c>
      <c r="P2599">
        <v>2716</v>
      </c>
      <c r="Q2599" t="s">
        <v>51</v>
      </c>
      <c r="R2599">
        <v>10</v>
      </c>
      <c r="S2599" t="s">
        <v>52</v>
      </c>
      <c r="T2599" t="s">
        <v>68</v>
      </c>
      <c r="U2599" t="str">
        <f>TRIM(CLEAN(tbl_Operations[[#This Row],[Location]]))</f>
        <v>Chennai</v>
      </c>
      <c r="V2599" t="str">
        <f>TRIM(CLEAN(tbl_Operations[[#This Row],[Channel]]))</f>
        <v>Email</v>
      </c>
      <c r="W2599" t="str">
        <f t="shared" si="200"/>
        <v>Vendor Query</v>
      </c>
      <c r="X2599" t="str">
        <f t="shared" si="201"/>
        <v>Customer Support</v>
      </c>
      <c r="Y2599" t="str">
        <f t="shared" si="202"/>
        <v>Within SLA</v>
      </c>
      <c r="Z2599" t="str">
        <f t="shared" si="203"/>
        <v>Normal</v>
      </c>
      <c r="AA2599" t="str" cm="1">
        <f t="array" ref="AA2599">_xlfn.IFS(
J2599&lt;=K2599*0.5,"Excellent",
J2599&lt;=K2599,"Good",
J2599&lt;=K2599*1.5,"At Risk",
TRUE,"Critical"
)</f>
        <v>Excellent</v>
      </c>
      <c r="AB2599" t="str">
        <f t="shared" si="204"/>
        <v>Reworked</v>
      </c>
    </row>
    <row r="2600" spans="1:28" x14ac:dyDescent="0.3">
      <c r="A2600" t="s">
        <v>2682</v>
      </c>
      <c r="B2600" s="1">
        <v>45714</v>
      </c>
      <c r="C2600" t="s">
        <v>33</v>
      </c>
      <c r="D2600" t="s">
        <v>55</v>
      </c>
      <c r="E2600" t="s">
        <v>70</v>
      </c>
      <c r="F2600" t="s">
        <v>49</v>
      </c>
      <c r="G2600" t="s">
        <v>25</v>
      </c>
      <c r="H2600" t="s">
        <v>26</v>
      </c>
      <c r="I2600" t="s">
        <v>27</v>
      </c>
      <c r="J2600">
        <v>8.4</v>
      </c>
      <c r="K2600">
        <v>48</v>
      </c>
      <c r="L2600" t="s">
        <v>28</v>
      </c>
      <c r="M2600">
        <v>0</v>
      </c>
      <c r="N2600">
        <v>5</v>
      </c>
      <c r="O2600">
        <v>320</v>
      </c>
      <c r="P2600">
        <v>2688</v>
      </c>
      <c r="Q2600" t="s">
        <v>57</v>
      </c>
      <c r="R2600">
        <v>2</v>
      </c>
      <c r="S2600" t="s">
        <v>58</v>
      </c>
      <c r="T2600" t="s">
        <v>86</v>
      </c>
      <c r="U2600" t="str">
        <f>TRIM(CLEAN(tbl_Operations[[#This Row],[Location]]))</f>
        <v>Hyderabad</v>
      </c>
      <c r="V2600" t="str">
        <f>TRIM(CLEAN(tbl_Operations[[#This Row],[Channel]]))</f>
        <v>Email</v>
      </c>
      <c r="W2600" t="str">
        <f t="shared" si="200"/>
        <v>Data Correction</v>
      </c>
      <c r="X2600" t="str">
        <f t="shared" si="201"/>
        <v>It</v>
      </c>
      <c r="Y2600" t="str">
        <f t="shared" si="202"/>
        <v>Within SLA</v>
      </c>
      <c r="Z2600" t="str">
        <f t="shared" si="203"/>
        <v>Normal</v>
      </c>
      <c r="AA2600" t="str" cm="1">
        <f t="array" ref="AA2600">_xlfn.IFS(
J2600&lt;=K2600*0.5,"Excellent",
J2600&lt;=K2600,"Good",
J2600&lt;=K2600*1.5,"At Risk",
TRUE,"Critical"
)</f>
        <v>Excellent</v>
      </c>
      <c r="AB2600" t="str">
        <f t="shared" si="204"/>
        <v>No Rework</v>
      </c>
    </row>
    <row r="2601" spans="1:28" x14ac:dyDescent="0.3">
      <c r="A2601" t="s">
        <v>2683</v>
      </c>
      <c r="B2601" s="1">
        <v>45939</v>
      </c>
      <c r="C2601" t="s">
        <v>33</v>
      </c>
      <c r="D2601" t="s">
        <v>41</v>
      </c>
      <c r="E2601" t="s">
        <v>74</v>
      </c>
      <c r="F2601" t="s">
        <v>49</v>
      </c>
      <c r="G2601" t="s">
        <v>62</v>
      </c>
      <c r="H2601" t="s">
        <v>66</v>
      </c>
      <c r="I2601" t="s">
        <v>88</v>
      </c>
      <c r="J2601">
        <v>57</v>
      </c>
      <c r="K2601">
        <v>48</v>
      </c>
      <c r="L2601" t="s">
        <v>63</v>
      </c>
      <c r="M2601">
        <v>2</v>
      </c>
      <c r="N2601">
        <v>2.9</v>
      </c>
      <c r="O2601">
        <v>450</v>
      </c>
      <c r="P2601">
        <v>25650</v>
      </c>
      <c r="Q2601" t="s">
        <v>51</v>
      </c>
      <c r="R2601">
        <v>10</v>
      </c>
      <c r="S2601" t="s">
        <v>52</v>
      </c>
      <c r="T2601" t="s">
        <v>84</v>
      </c>
      <c r="U2601" t="str">
        <f>TRIM(CLEAN(tbl_Operations[[#This Row],[Location]]))</f>
        <v>Bengaluru</v>
      </c>
      <c r="V2601" t="str">
        <f>TRIM(CLEAN(tbl_Operations[[#This Row],[Channel]]))</f>
        <v>Teams</v>
      </c>
      <c r="W2601" t="str">
        <f t="shared" si="200"/>
        <v>System Issue</v>
      </c>
      <c r="X2601" t="str">
        <f t="shared" si="201"/>
        <v>It</v>
      </c>
      <c r="Y2601" t="str">
        <f t="shared" si="202"/>
        <v>SLA Breach</v>
      </c>
      <c r="Z2601" t="str">
        <f t="shared" si="203"/>
        <v>Normal</v>
      </c>
      <c r="AA2601" t="str" cm="1">
        <f t="array" ref="AA2601">_xlfn.IFS(
J2601&lt;=K2601*0.5,"Excellent",
J2601&lt;=K2601,"Good",
J2601&lt;=K2601*1.5,"At Risk",
TRUE,"Critical"
)</f>
        <v>At Risk</v>
      </c>
      <c r="AB2601" t="str">
        <f t="shared" si="204"/>
        <v>Reworked</v>
      </c>
    </row>
    <row r="2602" spans="1:28" x14ac:dyDescent="0.3">
      <c r="A2602" t="s">
        <v>2684</v>
      </c>
      <c r="B2602" s="1">
        <v>46019</v>
      </c>
      <c r="C2602" t="s">
        <v>40</v>
      </c>
      <c r="D2602" t="s">
        <v>55</v>
      </c>
      <c r="E2602" t="s">
        <v>70</v>
      </c>
      <c r="F2602" t="s">
        <v>24</v>
      </c>
      <c r="G2602" t="s">
        <v>25</v>
      </c>
      <c r="H2602" t="s">
        <v>75</v>
      </c>
      <c r="I2602" t="s">
        <v>27</v>
      </c>
      <c r="J2602">
        <v>12.3</v>
      </c>
      <c r="K2602">
        <v>24</v>
      </c>
      <c r="L2602" t="s">
        <v>28</v>
      </c>
      <c r="M2602">
        <v>0</v>
      </c>
      <c r="N2602">
        <v>5</v>
      </c>
      <c r="O2602">
        <v>280</v>
      </c>
      <c r="P2602">
        <v>3444</v>
      </c>
      <c r="Q2602" t="s">
        <v>71</v>
      </c>
      <c r="R2602">
        <v>12</v>
      </c>
      <c r="S2602" t="s">
        <v>52</v>
      </c>
      <c r="T2602" t="s">
        <v>102</v>
      </c>
      <c r="U2602" t="str">
        <f>TRIM(CLEAN(tbl_Operations[[#This Row],[Location]]))</f>
        <v>Hyderabad</v>
      </c>
      <c r="V2602" t="str">
        <f>TRIM(CLEAN(tbl_Operations[[#This Row],[Channel]]))</f>
        <v>Email</v>
      </c>
      <c r="W2602" t="str">
        <f t="shared" si="200"/>
        <v>Data Correction</v>
      </c>
      <c r="X2602" t="str">
        <f t="shared" si="201"/>
        <v>Procurement</v>
      </c>
      <c r="Y2602" t="str">
        <f t="shared" si="202"/>
        <v>Within SLA</v>
      </c>
      <c r="Z2602" t="str">
        <f t="shared" si="203"/>
        <v>Normal</v>
      </c>
      <c r="AA2602" t="str" cm="1">
        <f t="array" ref="AA2602">_xlfn.IFS(
J2602&lt;=K2602*0.5,"Excellent",
J2602&lt;=K2602,"Good",
J2602&lt;=K2602*1.5,"At Risk",
TRUE,"Critical"
)</f>
        <v>Good</v>
      </c>
      <c r="AB2602" t="str">
        <f t="shared" si="204"/>
        <v>No Rework</v>
      </c>
    </row>
    <row r="2603" spans="1:28" x14ac:dyDescent="0.3">
      <c r="A2603" t="s">
        <v>2685</v>
      </c>
      <c r="B2603" s="1">
        <v>45818</v>
      </c>
      <c r="C2603" t="s">
        <v>21</v>
      </c>
      <c r="D2603" t="s">
        <v>73</v>
      </c>
      <c r="E2603" t="s">
        <v>23</v>
      </c>
      <c r="F2603" t="s">
        <v>61</v>
      </c>
      <c r="G2603" t="s">
        <v>42</v>
      </c>
      <c r="H2603" t="s">
        <v>75</v>
      </c>
      <c r="I2603" t="s">
        <v>27</v>
      </c>
      <c r="J2603">
        <v>12.6</v>
      </c>
      <c r="K2603">
        <v>12</v>
      </c>
      <c r="L2603" t="s">
        <v>63</v>
      </c>
      <c r="M2603">
        <v>0</v>
      </c>
      <c r="N2603">
        <v>4.4000000000000004</v>
      </c>
      <c r="O2603">
        <v>450</v>
      </c>
      <c r="P2603">
        <v>5670</v>
      </c>
      <c r="Q2603" t="s">
        <v>29</v>
      </c>
      <c r="R2603">
        <v>6</v>
      </c>
      <c r="S2603" t="s">
        <v>30</v>
      </c>
      <c r="T2603" t="s">
        <v>38</v>
      </c>
      <c r="U2603" t="str">
        <f>TRIM(CLEAN(tbl_Operations[[#This Row],[Location]]))</f>
        <v>Chennai</v>
      </c>
      <c r="V2603" t="str">
        <f>TRIM(CLEAN(tbl_Operations[[#This Row],[Channel]]))</f>
        <v>Portal</v>
      </c>
      <c r="W2603" t="str">
        <f t="shared" si="200"/>
        <v>Invoice Query</v>
      </c>
      <c r="X2603" t="str">
        <f t="shared" si="201"/>
        <v>Customer Support</v>
      </c>
      <c r="Y2603" t="str">
        <f t="shared" si="202"/>
        <v>SLA Breach</v>
      </c>
      <c r="Z2603" t="str">
        <f t="shared" si="203"/>
        <v>Normal</v>
      </c>
      <c r="AA2603" t="str" cm="1">
        <f t="array" ref="AA2603">_xlfn.IFS(
J2603&lt;=K2603*0.5,"Excellent",
J2603&lt;=K2603,"Good",
J2603&lt;=K2603*1.5,"At Risk",
TRUE,"Critical"
)</f>
        <v>At Risk</v>
      </c>
      <c r="AB2603" t="str">
        <f t="shared" si="204"/>
        <v>No Rework</v>
      </c>
    </row>
    <row r="2604" spans="1:28" x14ac:dyDescent="0.3">
      <c r="A2604" t="s">
        <v>2686</v>
      </c>
      <c r="B2604" s="1">
        <v>45786</v>
      </c>
      <c r="C2604" t="s">
        <v>91</v>
      </c>
      <c r="D2604" t="s">
        <v>22</v>
      </c>
      <c r="E2604" t="s">
        <v>35</v>
      </c>
      <c r="F2604" t="s">
        <v>24</v>
      </c>
      <c r="G2604" t="s">
        <v>25</v>
      </c>
      <c r="H2604" t="s">
        <v>66</v>
      </c>
      <c r="I2604" t="s">
        <v>101</v>
      </c>
      <c r="J2604">
        <v>12.3</v>
      </c>
      <c r="K2604">
        <v>24</v>
      </c>
      <c r="L2604" t="s">
        <v>28</v>
      </c>
      <c r="M2604">
        <v>0</v>
      </c>
      <c r="N2604">
        <v>4.0999999999999996</v>
      </c>
      <c r="O2604">
        <v>320</v>
      </c>
      <c r="P2604">
        <v>3936</v>
      </c>
      <c r="Q2604" t="s">
        <v>44</v>
      </c>
      <c r="R2604">
        <v>5</v>
      </c>
      <c r="S2604" t="s">
        <v>30</v>
      </c>
      <c r="T2604" t="s">
        <v>45</v>
      </c>
      <c r="U2604" t="str">
        <f>TRIM(CLEAN(tbl_Operations[[#This Row],[Location]]))</f>
        <v>Noida</v>
      </c>
      <c r="V2604" t="str">
        <f>TRIM(CLEAN(tbl_Operations[[#This Row],[Channel]]))</f>
        <v>Email</v>
      </c>
      <c r="W2604" t="str">
        <f t="shared" si="200"/>
        <v>Employee Query</v>
      </c>
      <c r="X2604" t="str">
        <f t="shared" si="201"/>
        <v>Operations</v>
      </c>
      <c r="Y2604" t="str">
        <f t="shared" si="202"/>
        <v>Within SLA</v>
      </c>
      <c r="Z2604" t="str">
        <f t="shared" si="203"/>
        <v>Normal</v>
      </c>
      <c r="AA2604" t="str" cm="1">
        <f t="array" ref="AA2604">_xlfn.IFS(
J2604&lt;=K2604*0.5,"Excellent",
J2604&lt;=K2604,"Good",
J2604&lt;=K2604*1.5,"At Risk",
TRUE,"Critical"
)</f>
        <v>Good</v>
      </c>
      <c r="AB2604" t="str">
        <f t="shared" si="204"/>
        <v>No Rework</v>
      </c>
    </row>
    <row r="2605" spans="1:28" x14ac:dyDescent="0.3">
      <c r="A2605" t="s">
        <v>2687</v>
      </c>
      <c r="B2605" s="1">
        <v>45916</v>
      </c>
      <c r="C2605" t="s">
        <v>33</v>
      </c>
      <c r="D2605" t="s">
        <v>41</v>
      </c>
      <c r="E2605" t="s">
        <v>56</v>
      </c>
      <c r="F2605" t="s">
        <v>61</v>
      </c>
      <c r="G2605" t="s">
        <v>42</v>
      </c>
      <c r="H2605" t="s">
        <v>75</v>
      </c>
      <c r="I2605" t="s">
        <v>27</v>
      </c>
      <c r="J2605">
        <v>12.9</v>
      </c>
      <c r="K2605">
        <v>12</v>
      </c>
      <c r="L2605" t="s">
        <v>63</v>
      </c>
      <c r="M2605">
        <v>0</v>
      </c>
      <c r="N2605">
        <v>4.0999999999999996</v>
      </c>
      <c r="O2605">
        <v>320</v>
      </c>
      <c r="P2605">
        <v>4128</v>
      </c>
      <c r="Q2605" t="s">
        <v>83</v>
      </c>
      <c r="R2605">
        <v>9</v>
      </c>
      <c r="S2605" t="s">
        <v>37</v>
      </c>
      <c r="T2605" t="s">
        <v>38</v>
      </c>
      <c r="U2605" t="str">
        <f>TRIM(CLEAN(tbl_Operations[[#This Row],[Location]]))</f>
        <v>Bengaluru</v>
      </c>
      <c r="V2605" t="str">
        <f>TRIM(CLEAN(tbl_Operations[[#This Row],[Channel]]))</f>
        <v>Portal</v>
      </c>
      <c r="W2605" t="str">
        <f t="shared" si="200"/>
        <v>Vendor Query</v>
      </c>
      <c r="X2605" t="str">
        <f t="shared" si="201"/>
        <v>It</v>
      </c>
      <c r="Y2605" t="str">
        <f t="shared" si="202"/>
        <v>SLA Breach</v>
      </c>
      <c r="Z2605" t="str">
        <f t="shared" si="203"/>
        <v>Normal</v>
      </c>
      <c r="AA2605" t="str" cm="1">
        <f t="array" ref="AA2605">_xlfn.IFS(
J2605&lt;=K2605*0.5,"Excellent",
J2605&lt;=K2605,"Good",
J2605&lt;=K2605*1.5,"At Risk",
TRUE,"Critical"
)</f>
        <v>At Risk</v>
      </c>
      <c r="AB2605" t="str">
        <f t="shared" si="204"/>
        <v>No Rework</v>
      </c>
    </row>
    <row r="2606" spans="1:28" x14ac:dyDescent="0.3">
      <c r="A2606" t="s">
        <v>2688</v>
      </c>
      <c r="B2606" s="1">
        <v>45770</v>
      </c>
      <c r="C2606" t="s">
        <v>54</v>
      </c>
      <c r="D2606" t="s">
        <v>34</v>
      </c>
      <c r="E2606" t="s">
        <v>56</v>
      </c>
      <c r="F2606" t="s">
        <v>24</v>
      </c>
      <c r="G2606" t="s">
        <v>62</v>
      </c>
      <c r="H2606" t="s">
        <v>43</v>
      </c>
      <c r="I2606" t="s">
        <v>27</v>
      </c>
      <c r="J2606">
        <v>4.9000000000000004</v>
      </c>
      <c r="K2606">
        <v>24</v>
      </c>
      <c r="L2606" t="s">
        <v>28</v>
      </c>
      <c r="M2606">
        <v>0</v>
      </c>
      <c r="N2606">
        <v>5</v>
      </c>
      <c r="O2606">
        <v>450</v>
      </c>
      <c r="P2606">
        <v>2205</v>
      </c>
      <c r="Q2606" t="s">
        <v>89</v>
      </c>
      <c r="R2606">
        <v>4</v>
      </c>
      <c r="S2606" t="s">
        <v>30</v>
      </c>
      <c r="T2606" t="s">
        <v>86</v>
      </c>
      <c r="U2606" t="str">
        <f>TRIM(CLEAN(tbl_Operations[[#This Row],[Location]]))</f>
        <v>Mumbai</v>
      </c>
      <c r="V2606" t="str">
        <f>TRIM(CLEAN(tbl_Operations[[#This Row],[Channel]]))</f>
        <v>Teams</v>
      </c>
      <c r="W2606" t="str">
        <f t="shared" si="200"/>
        <v>Vendor Query</v>
      </c>
      <c r="X2606" t="str">
        <f t="shared" si="201"/>
        <v>Hr</v>
      </c>
      <c r="Y2606" t="str">
        <f t="shared" si="202"/>
        <v>Within SLA</v>
      </c>
      <c r="Z2606" t="str">
        <f t="shared" si="203"/>
        <v>Normal</v>
      </c>
      <c r="AA2606" t="str" cm="1">
        <f t="array" ref="AA2606">_xlfn.IFS(
J2606&lt;=K2606*0.5,"Excellent",
J2606&lt;=K2606,"Good",
J2606&lt;=K2606*1.5,"At Risk",
TRUE,"Critical"
)</f>
        <v>Excellent</v>
      </c>
      <c r="AB2606" t="str">
        <f t="shared" si="204"/>
        <v>No Rework</v>
      </c>
    </row>
    <row r="2607" spans="1:28" x14ac:dyDescent="0.3">
      <c r="A2607" t="s">
        <v>2689</v>
      </c>
      <c r="B2607" s="1">
        <v>45660</v>
      </c>
      <c r="C2607" t="s">
        <v>77</v>
      </c>
      <c r="D2607" t="s">
        <v>73</v>
      </c>
      <c r="E2607" t="s">
        <v>48</v>
      </c>
      <c r="F2607" t="s">
        <v>24</v>
      </c>
      <c r="G2607" t="s">
        <v>42</v>
      </c>
      <c r="H2607" t="s">
        <v>75</v>
      </c>
      <c r="I2607" t="s">
        <v>27</v>
      </c>
      <c r="J2607">
        <v>8.1</v>
      </c>
      <c r="K2607">
        <v>24</v>
      </c>
      <c r="L2607" t="s">
        <v>28</v>
      </c>
      <c r="M2607">
        <v>0</v>
      </c>
      <c r="N2607">
        <v>4.9000000000000004</v>
      </c>
      <c r="O2607">
        <v>350</v>
      </c>
      <c r="P2607">
        <v>2835</v>
      </c>
      <c r="Q2607" t="s">
        <v>64</v>
      </c>
      <c r="R2607">
        <v>1</v>
      </c>
      <c r="S2607" t="s">
        <v>58</v>
      </c>
      <c r="T2607" t="s">
        <v>45</v>
      </c>
      <c r="U2607" t="str">
        <f>TRIM(CLEAN(tbl_Operations[[#This Row],[Location]]))</f>
        <v>Chennai</v>
      </c>
      <c r="V2607" t="str">
        <f>TRIM(CLEAN(tbl_Operations[[#This Row],[Channel]]))</f>
        <v>Portal</v>
      </c>
      <c r="W2607" t="str">
        <f t="shared" si="200"/>
        <v>Compliance Request</v>
      </c>
      <c r="X2607" t="str">
        <f t="shared" si="201"/>
        <v>Finance</v>
      </c>
      <c r="Y2607" t="str">
        <f t="shared" si="202"/>
        <v>Within SLA</v>
      </c>
      <c r="Z2607" t="str">
        <f t="shared" si="203"/>
        <v>Normal</v>
      </c>
      <c r="AA2607" t="str" cm="1">
        <f t="array" ref="AA2607">_xlfn.IFS(
J2607&lt;=K2607*0.5,"Excellent",
J2607&lt;=K2607,"Good",
J2607&lt;=K2607*1.5,"At Risk",
TRUE,"Critical"
)</f>
        <v>Excellent</v>
      </c>
      <c r="AB2607" t="str">
        <f t="shared" si="204"/>
        <v>No Rework</v>
      </c>
    </row>
    <row r="2608" spans="1:28" x14ac:dyDescent="0.3">
      <c r="A2608" t="s">
        <v>2690</v>
      </c>
      <c r="B2608" s="1">
        <v>45710</v>
      </c>
      <c r="C2608" t="s">
        <v>77</v>
      </c>
      <c r="D2608" t="s">
        <v>47</v>
      </c>
      <c r="E2608" t="s">
        <v>56</v>
      </c>
      <c r="F2608" t="s">
        <v>61</v>
      </c>
      <c r="G2608" t="s">
        <v>81</v>
      </c>
      <c r="H2608" t="s">
        <v>43</v>
      </c>
      <c r="I2608" t="s">
        <v>27</v>
      </c>
      <c r="J2608">
        <v>7.3</v>
      </c>
      <c r="K2608">
        <v>12</v>
      </c>
      <c r="L2608" t="s">
        <v>28</v>
      </c>
      <c r="M2608">
        <v>0</v>
      </c>
      <c r="N2608">
        <v>4.5999999999999996</v>
      </c>
      <c r="O2608">
        <v>280</v>
      </c>
      <c r="P2608">
        <v>2044</v>
      </c>
      <c r="Q2608" t="s">
        <v>57</v>
      </c>
      <c r="R2608">
        <v>2</v>
      </c>
      <c r="S2608" t="s">
        <v>58</v>
      </c>
      <c r="T2608" t="s">
        <v>68</v>
      </c>
      <c r="U2608" t="str">
        <f>TRIM(CLEAN(tbl_Operations[[#This Row],[Location]]))</f>
        <v>Gurugram</v>
      </c>
      <c r="V2608" t="str">
        <f>TRIM(CLEAN(tbl_Operations[[#This Row],[Channel]]))</f>
        <v>Phone</v>
      </c>
      <c r="W2608" t="str">
        <f t="shared" si="200"/>
        <v>Vendor Query</v>
      </c>
      <c r="X2608" t="str">
        <f t="shared" si="201"/>
        <v>Finance</v>
      </c>
      <c r="Y2608" t="str">
        <f t="shared" si="202"/>
        <v>Within SLA</v>
      </c>
      <c r="Z2608" t="str">
        <f t="shared" si="203"/>
        <v>Normal</v>
      </c>
      <c r="AA2608" t="str" cm="1">
        <f t="array" ref="AA2608">_xlfn.IFS(
J2608&lt;=K2608*0.5,"Excellent",
J2608&lt;=K2608,"Good",
J2608&lt;=K2608*1.5,"At Risk",
TRUE,"Critical"
)</f>
        <v>Good</v>
      </c>
      <c r="AB2608" t="str">
        <f t="shared" si="204"/>
        <v>No Rework</v>
      </c>
    </row>
    <row r="2609" spans="1:28" x14ac:dyDescent="0.3">
      <c r="A2609" t="s">
        <v>2691</v>
      </c>
      <c r="B2609" s="1">
        <v>46007</v>
      </c>
      <c r="C2609" t="s">
        <v>91</v>
      </c>
      <c r="D2609" t="s">
        <v>55</v>
      </c>
      <c r="E2609" t="s">
        <v>35</v>
      </c>
      <c r="F2609" t="s">
        <v>24</v>
      </c>
      <c r="G2609" t="s">
        <v>25</v>
      </c>
      <c r="H2609" t="s">
        <v>66</v>
      </c>
      <c r="I2609" t="s">
        <v>27</v>
      </c>
      <c r="J2609">
        <v>13.9</v>
      </c>
      <c r="K2609">
        <v>24</v>
      </c>
      <c r="L2609" t="s">
        <v>28</v>
      </c>
      <c r="M2609">
        <v>1</v>
      </c>
      <c r="N2609">
        <v>4.0999999999999996</v>
      </c>
      <c r="O2609">
        <v>280</v>
      </c>
      <c r="P2609">
        <v>3892</v>
      </c>
      <c r="Q2609" t="s">
        <v>71</v>
      </c>
      <c r="R2609">
        <v>12</v>
      </c>
      <c r="S2609" t="s">
        <v>52</v>
      </c>
      <c r="T2609" t="s">
        <v>38</v>
      </c>
      <c r="U2609" t="str">
        <f>TRIM(CLEAN(tbl_Operations[[#This Row],[Location]]))</f>
        <v>Hyderabad</v>
      </c>
      <c r="V2609" t="str">
        <f>TRIM(CLEAN(tbl_Operations[[#This Row],[Channel]]))</f>
        <v>Email</v>
      </c>
      <c r="W2609" t="str">
        <f t="shared" si="200"/>
        <v>Employee Query</v>
      </c>
      <c r="X2609" t="str">
        <f t="shared" si="201"/>
        <v>Operations</v>
      </c>
      <c r="Y2609" t="str">
        <f t="shared" si="202"/>
        <v>Within SLA</v>
      </c>
      <c r="Z2609" t="str">
        <f t="shared" si="203"/>
        <v>Normal</v>
      </c>
      <c r="AA2609" t="str" cm="1">
        <f t="array" ref="AA2609">_xlfn.IFS(
J2609&lt;=K2609*0.5,"Excellent",
J2609&lt;=K2609,"Good",
J2609&lt;=K2609*1.5,"At Risk",
TRUE,"Critical"
)</f>
        <v>Good</v>
      </c>
      <c r="AB2609" t="str">
        <f t="shared" si="204"/>
        <v>Reworked</v>
      </c>
    </row>
    <row r="2610" spans="1:28" x14ac:dyDescent="0.3">
      <c r="A2610" t="s">
        <v>2692</v>
      </c>
      <c r="B2610" s="1">
        <v>45688</v>
      </c>
      <c r="C2610" t="s">
        <v>95</v>
      </c>
      <c r="D2610" t="s">
        <v>22</v>
      </c>
      <c r="E2610" t="s">
        <v>74</v>
      </c>
      <c r="F2610" t="s">
        <v>49</v>
      </c>
      <c r="G2610" t="s">
        <v>81</v>
      </c>
      <c r="H2610" t="s">
        <v>75</v>
      </c>
      <c r="I2610" t="s">
        <v>27</v>
      </c>
      <c r="J2610">
        <v>3.9</v>
      </c>
      <c r="K2610">
        <v>48</v>
      </c>
      <c r="L2610" t="s">
        <v>28</v>
      </c>
      <c r="M2610">
        <v>2</v>
      </c>
      <c r="N2610">
        <v>4.5</v>
      </c>
      <c r="O2610">
        <v>280</v>
      </c>
      <c r="P2610">
        <v>1092</v>
      </c>
      <c r="Q2610" t="s">
        <v>64</v>
      </c>
      <c r="R2610">
        <v>1</v>
      </c>
      <c r="S2610" t="s">
        <v>58</v>
      </c>
      <c r="T2610" t="s">
        <v>45</v>
      </c>
      <c r="U2610" t="str">
        <f>TRIM(CLEAN(tbl_Operations[[#This Row],[Location]]))</f>
        <v>Noida</v>
      </c>
      <c r="V2610" t="str">
        <f>TRIM(CLEAN(tbl_Operations[[#This Row],[Channel]]))</f>
        <v>Phone</v>
      </c>
      <c r="W2610" t="str">
        <f t="shared" si="200"/>
        <v>System Issue</v>
      </c>
      <c r="X2610" t="str">
        <f t="shared" si="201"/>
        <v>Sales</v>
      </c>
      <c r="Y2610" t="str">
        <f t="shared" si="202"/>
        <v>Within SLA</v>
      </c>
      <c r="Z2610" t="str">
        <f t="shared" si="203"/>
        <v>Normal</v>
      </c>
      <c r="AA2610" t="str" cm="1">
        <f t="array" ref="AA2610">_xlfn.IFS(
J2610&lt;=K2610*0.5,"Excellent",
J2610&lt;=K2610,"Good",
J2610&lt;=K2610*1.5,"At Risk",
TRUE,"Critical"
)</f>
        <v>Excellent</v>
      </c>
      <c r="AB2610" t="str">
        <f t="shared" si="204"/>
        <v>Reworked</v>
      </c>
    </row>
    <row r="2611" spans="1:28" x14ac:dyDescent="0.3">
      <c r="A2611" t="s">
        <v>2693</v>
      </c>
      <c r="B2611" s="1">
        <v>45731</v>
      </c>
      <c r="C2611" t="s">
        <v>77</v>
      </c>
      <c r="D2611" t="s">
        <v>47</v>
      </c>
      <c r="E2611" t="s">
        <v>35</v>
      </c>
      <c r="F2611" t="s">
        <v>49</v>
      </c>
      <c r="G2611" t="s">
        <v>25</v>
      </c>
      <c r="H2611" t="s">
        <v>50</v>
      </c>
      <c r="I2611" t="s">
        <v>27</v>
      </c>
      <c r="J2611">
        <v>11.3</v>
      </c>
      <c r="K2611">
        <v>48</v>
      </c>
      <c r="L2611" t="s">
        <v>28</v>
      </c>
      <c r="M2611">
        <v>0</v>
      </c>
      <c r="N2611">
        <v>4.3</v>
      </c>
      <c r="O2611">
        <v>400</v>
      </c>
      <c r="P2611">
        <v>4520</v>
      </c>
      <c r="Q2611" t="s">
        <v>79</v>
      </c>
      <c r="R2611">
        <v>3</v>
      </c>
      <c r="S2611" t="s">
        <v>58</v>
      </c>
      <c r="T2611" t="s">
        <v>68</v>
      </c>
      <c r="U2611" t="str">
        <f>TRIM(CLEAN(tbl_Operations[[#This Row],[Location]]))</f>
        <v>Gurugram</v>
      </c>
      <c r="V2611" t="str">
        <f>TRIM(CLEAN(tbl_Operations[[#This Row],[Channel]]))</f>
        <v>Email</v>
      </c>
      <c r="W2611" t="str">
        <f t="shared" si="200"/>
        <v>Employee Query</v>
      </c>
      <c r="X2611" t="str">
        <f t="shared" si="201"/>
        <v>Finance</v>
      </c>
      <c r="Y2611" t="str">
        <f t="shared" si="202"/>
        <v>Within SLA</v>
      </c>
      <c r="Z2611" t="str">
        <f t="shared" si="203"/>
        <v>Normal</v>
      </c>
      <c r="AA2611" t="str" cm="1">
        <f t="array" ref="AA2611">_xlfn.IFS(
J2611&lt;=K2611*0.5,"Excellent",
J2611&lt;=K2611,"Good",
J2611&lt;=K2611*1.5,"At Risk",
TRUE,"Critical"
)</f>
        <v>Excellent</v>
      </c>
      <c r="AB2611" t="str">
        <f t="shared" si="204"/>
        <v>No Rework</v>
      </c>
    </row>
    <row r="2612" spans="1:28" x14ac:dyDescent="0.3">
      <c r="A2612" t="s">
        <v>2694</v>
      </c>
      <c r="B2612" s="1">
        <v>45862</v>
      </c>
      <c r="C2612" t="s">
        <v>33</v>
      </c>
      <c r="D2612" t="s">
        <v>73</v>
      </c>
      <c r="E2612" t="s">
        <v>92</v>
      </c>
      <c r="F2612" t="s">
        <v>61</v>
      </c>
      <c r="G2612" t="s">
        <v>62</v>
      </c>
      <c r="H2612" t="s">
        <v>50</v>
      </c>
      <c r="I2612" t="s">
        <v>27</v>
      </c>
      <c r="J2612">
        <v>9.6</v>
      </c>
      <c r="K2612">
        <v>12</v>
      </c>
      <c r="L2612" t="s">
        <v>28</v>
      </c>
      <c r="M2612">
        <v>0</v>
      </c>
      <c r="N2612">
        <v>4.7</v>
      </c>
      <c r="O2612">
        <v>350</v>
      </c>
      <c r="P2612">
        <v>3360</v>
      </c>
      <c r="Q2612" t="s">
        <v>114</v>
      </c>
      <c r="R2612">
        <v>7</v>
      </c>
      <c r="S2612" t="s">
        <v>37</v>
      </c>
      <c r="T2612" t="s">
        <v>84</v>
      </c>
      <c r="U2612" t="str">
        <f>TRIM(CLEAN(tbl_Operations[[#This Row],[Location]]))</f>
        <v>Chennai</v>
      </c>
      <c r="V2612" t="str">
        <f>TRIM(CLEAN(tbl_Operations[[#This Row],[Channel]]))</f>
        <v>Teams</v>
      </c>
      <c r="W2612" t="str">
        <f t="shared" si="200"/>
        <v>Report Request</v>
      </c>
      <c r="X2612" t="str">
        <f t="shared" si="201"/>
        <v>It</v>
      </c>
      <c r="Y2612" t="str">
        <f t="shared" si="202"/>
        <v>Within SLA</v>
      </c>
      <c r="Z2612" t="str">
        <f t="shared" si="203"/>
        <v>Normal</v>
      </c>
      <c r="AA2612" t="str" cm="1">
        <f t="array" ref="AA2612">_xlfn.IFS(
J2612&lt;=K2612*0.5,"Excellent",
J2612&lt;=K2612,"Good",
J2612&lt;=K2612*1.5,"At Risk",
TRUE,"Critical"
)</f>
        <v>Good</v>
      </c>
      <c r="AB2612" t="str">
        <f t="shared" si="204"/>
        <v>No Rework</v>
      </c>
    </row>
    <row r="2613" spans="1:28" x14ac:dyDescent="0.3">
      <c r="A2613" t="s">
        <v>2695</v>
      </c>
      <c r="B2613" s="1">
        <v>46014</v>
      </c>
      <c r="C2613" t="s">
        <v>54</v>
      </c>
      <c r="D2613" t="s">
        <v>73</v>
      </c>
      <c r="E2613" t="s">
        <v>92</v>
      </c>
      <c r="F2613" t="s">
        <v>49</v>
      </c>
      <c r="G2613" t="s">
        <v>25</v>
      </c>
      <c r="H2613" t="s">
        <v>43</v>
      </c>
      <c r="I2613" t="s">
        <v>27</v>
      </c>
      <c r="J2613">
        <v>4.4000000000000004</v>
      </c>
      <c r="K2613">
        <v>48</v>
      </c>
      <c r="L2613" t="s">
        <v>28</v>
      </c>
      <c r="M2613">
        <v>1</v>
      </c>
      <c r="N2613">
        <v>4.5999999999999996</v>
      </c>
      <c r="O2613">
        <v>450</v>
      </c>
      <c r="P2613">
        <v>1980</v>
      </c>
      <c r="Q2613" t="s">
        <v>71</v>
      </c>
      <c r="R2613">
        <v>12</v>
      </c>
      <c r="S2613" t="s">
        <v>52</v>
      </c>
      <c r="T2613" t="s">
        <v>38</v>
      </c>
      <c r="U2613" t="str">
        <f>TRIM(CLEAN(tbl_Operations[[#This Row],[Location]]))</f>
        <v>Chennai</v>
      </c>
      <c r="V2613" t="str">
        <f>TRIM(CLEAN(tbl_Operations[[#This Row],[Channel]]))</f>
        <v>Email</v>
      </c>
      <c r="W2613" t="str">
        <f t="shared" si="200"/>
        <v>Report Request</v>
      </c>
      <c r="X2613" t="str">
        <f t="shared" si="201"/>
        <v>Hr</v>
      </c>
      <c r="Y2613" t="str">
        <f t="shared" si="202"/>
        <v>Within SLA</v>
      </c>
      <c r="Z2613" t="str">
        <f t="shared" si="203"/>
        <v>Normal</v>
      </c>
      <c r="AA2613" t="str" cm="1">
        <f t="array" ref="AA2613">_xlfn.IFS(
J2613&lt;=K2613*0.5,"Excellent",
J2613&lt;=K2613,"Good",
J2613&lt;=K2613*1.5,"At Risk",
TRUE,"Critical"
)</f>
        <v>Excellent</v>
      </c>
      <c r="AB2613" t="str">
        <f t="shared" si="204"/>
        <v>Reworked</v>
      </c>
    </row>
    <row r="2614" spans="1:28" x14ac:dyDescent="0.3">
      <c r="A2614" t="s">
        <v>2696</v>
      </c>
      <c r="B2614" s="1">
        <v>46017</v>
      </c>
      <c r="C2614" t="s">
        <v>40</v>
      </c>
      <c r="D2614" t="s">
        <v>41</v>
      </c>
      <c r="E2614" t="s">
        <v>92</v>
      </c>
      <c r="F2614" t="s">
        <v>24</v>
      </c>
      <c r="G2614" t="s">
        <v>25</v>
      </c>
      <c r="H2614" t="s">
        <v>50</v>
      </c>
      <c r="I2614" t="s">
        <v>101</v>
      </c>
      <c r="J2614">
        <v>13.8</v>
      </c>
      <c r="K2614">
        <v>24</v>
      </c>
      <c r="L2614" t="s">
        <v>28</v>
      </c>
      <c r="M2614">
        <v>0</v>
      </c>
      <c r="N2614">
        <v>4.2</v>
      </c>
      <c r="O2614">
        <v>320</v>
      </c>
      <c r="P2614">
        <v>4416</v>
      </c>
      <c r="Q2614" t="s">
        <v>71</v>
      </c>
      <c r="R2614">
        <v>12</v>
      </c>
      <c r="S2614" t="s">
        <v>52</v>
      </c>
      <c r="T2614" t="s">
        <v>45</v>
      </c>
      <c r="U2614" t="str">
        <f>TRIM(CLEAN(tbl_Operations[[#This Row],[Location]]))</f>
        <v>Bengaluru</v>
      </c>
      <c r="V2614" t="str">
        <f>TRIM(CLEAN(tbl_Operations[[#This Row],[Channel]]))</f>
        <v>Email</v>
      </c>
      <c r="W2614" t="str">
        <f t="shared" si="200"/>
        <v>Report Request</v>
      </c>
      <c r="X2614" t="str">
        <f t="shared" si="201"/>
        <v>Procurement</v>
      </c>
      <c r="Y2614" t="str">
        <f t="shared" si="202"/>
        <v>Within SLA</v>
      </c>
      <c r="Z2614" t="str">
        <f t="shared" si="203"/>
        <v>Normal</v>
      </c>
      <c r="AA2614" t="str" cm="1">
        <f t="array" ref="AA2614">_xlfn.IFS(
J2614&lt;=K2614*0.5,"Excellent",
J2614&lt;=K2614,"Good",
J2614&lt;=K2614*1.5,"At Risk",
TRUE,"Critical"
)</f>
        <v>Good</v>
      </c>
      <c r="AB2614" t="str">
        <f t="shared" si="204"/>
        <v>No Rework</v>
      </c>
    </row>
    <row r="2615" spans="1:28" x14ac:dyDescent="0.3">
      <c r="A2615" t="s">
        <v>2697</v>
      </c>
      <c r="B2615" s="1">
        <v>46007</v>
      </c>
      <c r="C2615" t="s">
        <v>21</v>
      </c>
      <c r="D2615" t="s">
        <v>22</v>
      </c>
      <c r="E2615" t="s">
        <v>70</v>
      </c>
      <c r="F2615" t="s">
        <v>24</v>
      </c>
      <c r="G2615" t="s">
        <v>81</v>
      </c>
      <c r="H2615" t="s">
        <v>43</v>
      </c>
      <c r="I2615" t="s">
        <v>27</v>
      </c>
      <c r="J2615">
        <v>23.5</v>
      </c>
      <c r="K2615">
        <v>24</v>
      </c>
      <c r="L2615" t="s">
        <v>28</v>
      </c>
      <c r="M2615">
        <v>0</v>
      </c>
      <c r="N2615">
        <v>4</v>
      </c>
      <c r="O2615">
        <v>280</v>
      </c>
      <c r="P2615">
        <v>6580</v>
      </c>
      <c r="Q2615" t="s">
        <v>71</v>
      </c>
      <c r="R2615">
        <v>12</v>
      </c>
      <c r="S2615" t="s">
        <v>52</v>
      </c>
      <c r="T2615" t="s">
        <v>38</v>
      </c>
      <c r="U2615" t="str">
        <f>TRIM(CLEAN(tbl_Operations[[#This Row],[Location]]))</f>
        <v>Noida</v>
      </c>
      <c r="V2615" t="str">
        <f>TRIM(CLEAN(tbl_Operations[[#This Row],[Channel]]))</f>
        <v>Phone</v>
      </c>
      <c r="W2615" t="str">
        <f t="shared" si="200"/>
        <v>Data Correction</v>
      </c>
      <c r="X2615" t="str">
        <f t="shared" si="201"/>
        <v>Customer Support</v>
      </c>
      <c r="Y2615" t="str">
        <f t="shared" si="202"/>
        <v>Within SLA</v>
      </c>
      <c r="Z2615" t="str">
        <f t="shared" si="203"/>
        <v>Normal</v>
      </c>
      <c r="AA2615" t="str" cm="1">
        <f t="array" ref="AA2615">_xlfn.IFS(
J2615&lt;=K2615*0.5,"Excellent",
J2615&lt;=K2615,"Good",
J2615&lt;=K2615*1.5,"At Risk",
TRUE,"Critical"
)</f>
        <v>Good</v>
      </c>
      <c r="AB2615" t="str">
        <f t="shared" si="204"/>
        <v>No Rework</v>
      </c>
    </row>
    <row r="2616" spans="1:28" x14ac:dyDescent="0.3">
      <c r="A2616" t="s">
        <v>2698</v>
      </c>
      <c r="B2616" s="1">
        <v>45949</v>
      </c>
      <c r="C2616" t="s">
        <v>40</v>
      </c>
      <c r="D2616" t="s">
        <v>55</v>
      </c>
      <c r="E2616" t="s">
        <v>92</v>
      </c>
      <c r="F2616" t="s">
        <v>24</v>
      </c>
      <c r="G2616" t="s">
        <v>42</v>
      </c>
      <c r="H2616" t="s">
        <v>66</v>
      </c>
      <c r="I2616" t="s">
        <v>27</v>
      </c>
      <c r="J2616">
        <v>12.2</v>
      </c>
      <c r="K2616">
        <v>24</v>
      </c>
      <c r="L2616" t="s">
        <v>28</v>
      </c>
      <c r="M2616">
        <v>0</v>
      </c>
      <c r="N2616">
        <v>5</v>
      </c>
      <c r="O2616">
        <v>450</v>
      </c>
      <c r="P2616">
        <v>5490</v>
      </c>
      <c r="Q2616" t="s">
        <v>51</v>
      </c>
      <c r="R2616">
        <v>10</v>
      </c>
      <c r="S2616" t="s">
        <v>52</v>
      </c>
      <c r="T2616" t="s">
        <v>102</v>
      </c>
      <c r="U2616" t="str">
        <f>TRIM(CLEAN(tbl_Operations[[#This Row],[Location]]))</f>
        <v>Hyderabad</v>
      </c>
      <c r="V2616" t="str">
        <f>TRIM(CLEAN(tbl_Operations[[#This Row],[Channel]]))</f>
        <v>Portal</v>
      </c>
      <c r="W2616" t="str">
        <f t="shared" si="200"/>
        <v>Report Request</v>
      </c>
      <c r="X2616" t="str">
        <f t="shared" si="201"/>
        <v>Procurement</v>
      </c>
      <c r="Y2616" t="str">
        <f t="shared" si="202"/>
        <v>Within SLA</v>
      </c>
      <c r="Z2616" t="str">
        <f t="shared" si="203"/>
        <v>Normal</v>
      </c>
      <c r="AA2616" t="str" cm="1">
        <f t="array" ref="AA2616">_xlfn.IFS(
J2616&lt;=K2616*0.5,"Excellent",
J2616&lt;=K2616,"Good",
J2616&lt;=K2616*1.5,"At Risk",
TRUE,"Critical"
)</f>
        <v>Good</v>
      </c>
      <c r="AB2616" t="str">
        <f t="shared" si="204"/>
        <v>No Rework</v>
      </c>
    </row>
    <row r="2617" spans="1:28" x14ac:dyDescent="0.3">
      <c r="A2617" t="s">
        <v>2699</v>
      </c>
      <c r="B2617" s="1">
        <v>45750</v>
      </c>
      <c r="C2617" t="s">
        <v>54</v>
      </c>
      <c r="D2617" t="s">
        <v>22</v>
      </c>
      <c r="E2617" t="s">
        <v>70</v>
      </c>
      <c r="F2617" t="s">
        <v>24</v>
      </c>
      <c r="G2617" t="s">
        <v>25</v>
      </c>
      <c r="H2617" t="s">
        <v>43</v>
      </c>
      <c r="I2617" t="s">
        <v>27</v>
      </c>
      <c r="J2617">
        <v>4.5999999999999996</v>
      </c>
      <c r="K2617">
        <v>24</v>
      </c>
      <c r="L2617" t="s">
        <v>28</v>
      </c>
      <c r="M2617">
        <v>0</v>
      </c>
      <c r="N2617">
        <v>4.7</v>
      </c>
      <c r="O2617">
        <v>450</v>
      </c>
      <c r="P2617">
        <v>2070</v>
      </c>
      <c r="Q2617" t="s">
        <v>89</v>
      </c>
      <c r="R2617">
        <v>4</v>
      </c>
      <c r="S2617" t="s">
        <v>30</v>
      </c>
      <c r="T2617" t="s">
        <v>84</v>
      </c>
      <c r="U2617" t="str">
        <f>TRIM(CLEAN(tbl_Operations[[#This Row],[Location]]))</f>
        <v>Noida</v>
      </c>
      <c r="V2617" t="str">
        <f>TRIM(CLEAN(tbl_Operations[[#This Row],[Channel]]))</f>
        <v>Email</v>
      </c>
      <c r="W2617" t="str">
        <f t="shared" si="200"/>
        <v>Data Correction</v>
      </c>
      <c r="X2617" t="str">
        <f t="shared" si="201"/>
        <v>Hr</v>
      </c>
      <c r="Y2617" t="str">
        <f t="shared" si="202"/>
        <v>Within SLA</v>
      </c>
      <c r="Z2617" t="str">
        <f t="shared" si="203"/>
        <v>Normal</v>
      </c>
      <c r="AA2617" t="str" cm="1">
        <f t="array" ref="AA2617">_xlfn.IFS(
J2617&lt;=K2617*0.5,"Excellent",
J2617&lt;=K2617,"Good",
J2617&lt;=K2617*1.5,"At Risk",
TRUE,"Critical"
)</f>
        <v>Excellent</v>
      </c>
      <c r="AB2617" t="str">
        <f t="shared" si="204"/>
        <v>No Rework</v>
      </c>
    </row>
    <row r="2618" spans="1:28" x14ac:dyDescent="0.3">
      <c r="A2618" t="s">
        <v>2700</v>
      </c>
      <c r="B2618" s="1">
        <v>45943</v>
      </c>
      <c r="C2618" t="s">
        <v>95</v>
      </c>
      <c r="D2618" t="s">
        <v>73</v>
      </c>
      <c r="E2618" t="s">
        <v>70</v>
      </c>
      <c r="F2618" t="s">
        <v>49</v>
      </c>
      <c r="G2618" t="s">
        <v>25</v>
      </c>
      <c r="H2618" t="s">
        <v>26</v>
      </c>
      <c r="I2618" t="s">
        <v>27</v>
      </c>
      <c r="J2618">
        <v>8.9</v>
      </c>
      <c r="K2618">
        <v>48</v>
      </c>
      <c r="L2618" t="s">
        <v>28</v>
      </c>
      <c r="M2618">
        <v>1</v>
      </c>
      <c r="N2618">
        <v>4.3</v>
      </c>
      <c r="O2618">
        <v>320</v>
      </c>
      <c r="P2618">
        <v>2848</v>
      </c>
      <c r="Q2618" t="s">
        <v>51</v>
      </c>
      <c r="R2618">
        <v>10</v>
      </c>
      <c r="S2618" t="s">
        <v>52</v>
      </c>
      <c r="T2618" t="s">
        <v>31</v>
      </c>
      <c r="U2618" t="str">
        <f>TRIM(CLEAN(tbl_Operations[[#This Row],[Location]]))</f>
        <v>Chennai</v>
      </c>
      <c r="V2618" t="str">
        <f>TRIM(CLEAN(tbl_Operations[[#This Row],[Channel]]))</f>
        <v>Email</v>
      </c>
      <c r="W2618" t="str">
        <f t="shared" si="200"/>
        <v>Data Correction</v>
      </c>
      <c r="X2618" t="str">
        <f t="shared" si="201"/>
        <v>Sales</v>
      </c>
      <c r="Y2618" t="str">
        <f t="shared" si="202"/>
        <v>Within SLA</v>
      </c>
      <c r="Z2618" t="str">
        <f t="shared" si="203"/>
        <v>Normal</v>
      </c>
      <c r="AA2618" t="str" cm="1">
        <f t="array" ref="AA2618">_xlfn.IFS(
J2618&lt;=K2618*0.5,"Excellent",
J2618&lt;=K2618,"Good",
J2618&lt;=K2618*1.5,"At Risk",
TRUE,"Critical"
)</f>
        <v>Excellent</v>
      </c>
      <c r="AB2618" t="str">
        <f t="shared" si="204"/>
        <v>Reworked</v>
      </c>
    </row>
    <row r="2619" spans="1:28" x14ac:dyDescent="0.3">
      <c r="A2619" t="s">
        <v>2701</v>
      </c>
      <c r="B2619" s="1">
        <v>45798</v>
      </c>
      <c r="C2619" t="s">
        <v>77</v>
      </c>
      <c r="D2619" t="s">
        <v>55</v>
      </c>
      <c r="E2619" t="s">
        <v>35</v>
      </c>
      <c r="F2619" t="s">
        <v>61</v>
      </c>
      <c r="G2619" t="s">
        <v>42</v>
      </c>
      <c r="H2619" t="s">
        <v>43</v>
      </c>
      <c r="I2619" t="s">
        <v>27</v>
      </c>
      <c r="J2619">
        <v>14.6</v>
      </c>
      <c r="K2619">
        <v>12</v>
      </c>
      <c r="L2619" t="s">
        <v>63</v>
      </c>
      <c r="M2619">
        <v>1</v>
      </c>
      <c r="N2619">
        <v>4.7</v>
      </c>
      <c r="O2619">
        <v>320</v>
      </c>
      <c r="P2619">
        <v>4672</v>
      </c>
      <c r="Q2619" t="s">
        <v>44</v>
      </c>
      <c r="R2619">
        <v>5</v>
      </c>
      <c r="S2619" t="s">
        <v>30</v>
      </c>
      <c r="T2619" t="s">
        <v>86</v>
      </c>
      <c r="U2619" t="str">
        <f>TRIM(CLEAN(tbl_Operations[[#This Row],[Location]]))</f>
        <v>Hyderabad</v>
      </c>
      <c r="V2619" t="str">
        <f>TRIM(CLEAN(tbl_Operations[[#This Row],[Channel]]))</f>
        <v>Portal</v>
      </c>
      <c r="W2619" t="str">
        <f t="shared" si="200"/>
        <v>Employee Query</v>
      </c>
      <c r="X2619" t="str">
        <f t="shared" si="201"/>
        <v>Finance</v>
      </c>
      <c r="Y2619" t="str">
        <f t="shared" si="202"/>
        <v>SLA Breach</v>
      </c>
      <c r="Z2619" t="str">
        <f t="shared" si="203"/>
        <v>Normal</v>
      </c>
      <c r="AA2619" t="str" cm="1">
        <f t="array" ref="AA2619">_xlfn.IFS(
J2619&lt;=K2619*0.5,"Excellent",
J2619&lt;=K2619,"Good",
J2619&lt;=K2619*1.5,"At Risk",
TRUE,"Critical"
)</f>
        <v>At Risk</v>
      </c>
      <c r="AB2619" t="str">
        <f t="shared" si="204"/>
        <v>Reworked</v>
      </c>
    </row>
    <row r="2620" spans="1:28" x14ac:dyDescent="0.3">
      <c r="A2620" t="s">
        <v>2702</v>
      </c>
      <c r="B2620" s="1">
        <v>45934</v>
      </c>
      <c r="C2620" t="s">
        <v>21</v>
      </c>
      <c r="D2620" t="s">
        <v>34</v>
      </c>
      <c r="E2620" t="s">
        <v>56</v>
      </c>
      <c r="F2620" t="s">
        <v>61</v>
      </c>
      <c r="G2620" t="s">
        <v>25</v>
      </c>
      <c r="H2620" t="s">
        <v>26</v>
      </c>
      <c r="I2620" t="s">
        <v>27</v>
      </c>
      <c r="J2620">
        <v>4.0999999999999996</v>
      </c>
      <c r="K2620">
        <v>12</v>
      </c>
      <c r="L2620" t="s">
        <v>28</v>
      </c>
      <c r="M2620">
        <v>0</v>
      </c>
      <c r="N2620">
        <v>4.7</v>
      </c>
      <c r="O2620">
        <v>280</v>
      </c>
      <c r="P2620">
        <v>1148</v>
      </c>
      <c r="Q2620" t="s">
        <v>51</v>
      </c>
      <c r="R2620">
        <v>10</v>
      </c>
      <c r="S2620" t="s">
        <v>52</v>
      </c>
      <c r="T2620" t="s">
        <v>68</v>
      </c>
      <c r="U2620" t="str">
        <f>TRIM(CLEAN(tbl_Operations[[#This Row],[Location]]))</f>
        <v>Mumbai</v>
      </c>
      <c r="V2620" t="str">
        <f>TRIM(CLEAN(tbl_Operations[[#This Row],[Channel]]))</f>
        <v>Email</v>
      </c>
      <c r="W2620" t="str">
        <f t="shared" si="200"/>
        <v>Vendor Query</v>
      </c>
      <c r="X2620" t="str">
        <f t="shared" si="201"/>
        <v>Customer Support</v>
      </c>
      <c r="Y2620" t="str">
        <f t="shared" si="202"/>
        <v>Within SLA</v>
      </c>
      <c r="Z2620" t="str">
        <f t="shared" si="203"/>
        <v>Normal</v>
      </c>
      <c r="AA2620" t="str" cm="1">
        <f t="array" ref="AA2620">_xlfn.IFS(
J2620&lt;=K2620*0.5,"Excellent",
J2620&lt;=K2620,"Good",
J2620&lt;=K2620*1.5,"At Risk",
TRUE,"Critical"
)</f>
        <v>Excellent</v>
      </c>
      <c r="AB2620" t="str">
        <f t="shared" si="204"/>
        <v>No Rework</v>
      </c>
    </row>
    <row r="2621" spans="1:28" x14ac:dyDescent="0.3">
      <c r="A2621" t="s">
        <v>2703</v>
      </c>
      <c r="B2621" s="1">
        <v>45873</v>
      </c>
      <c r="C2621" t="s">
        <v>77</v>
      </c>
      <c r="D2621" t="s">
        <v>47</v>
      </c>
      <c r="E2621" t="s">
        <v>92</v>
      </c>
      <c r="F2621" t="s">
        <v>49</v>
      </c>
      <c r="G2621" t="s">
        <v>25</v>
      </c>
      <c r="H2621" t="s">
        <v>26</v>
      </c>
      <c r="I2621" t="s">
        <v>27</v>
      </c>
      <c r="J2621">
        <v>14.2</v>
      </c>
      <c r="K2621">
        <v>48</v>
      </c>
      <c r="L2621" t="s">
        <v>28</v>
      </c>
      <c r="M2621">
        <v>1</v>
      </c>
      <c r="N2621">
        <v>4.7</v>
      </c>
      <c r="O2621">
        <v>350</v>
      </c>
      <c r="P2621">
        <v>4970</v>
      </c>
      <c r="Q2621" t="s">
        <v>36</v>
      </c>
      <c r="R2621">
        <v>8</v>
      </c>
      <c r="S2621" t="s">
        <v>37</v>
      </c>
      <c r="T2621" t="s">
        <v>31</v>
      </c>
      <c r="U2621" t="str">
        <f>TRIM(CLEAN(tbl_Operations[[#This Row],[Location]]))</f>
        <v>Gurugram</v>
      </c>
      <c r="V2621" t="str">
        <f>TRIM(CLEAN(tbl_Operations[[#This Row],[Channel]]))</f>
        <v>Email</v>
      </c>
      <c r="W2621" t="str">
        <f t="shared" si="200"/>
        <v>Report Request</v>
      </c>
      <c r="X2621" t="str">
        <f t="shared" si="201"/>
        <v>Finance</v>
      </c>
      <c r="Y2621" t="str">
        <f t="shared" si="202"/>
        <v>Within SLA</v>
      </c>
      <c r="Z2621" t="str">
        <f t="shared" si="203"/>
        <v>Normal</v>
      </c>
      <c r="AA2621" t="str" cm="1">
        <f t="array" ref="AA2621">_xlfn.IFS(
J2621&lt;=K2621*0.5,"Excellent",
J2621&lt;=K2621,"Good",
J2621&lt;=K2621*1.5,"At Risk",
TRUE,"Critical"
)</f>
        <v>Excellent</v>
      </c>
      <c r="AB2621" t="str">
        <f t="shared" si="204"/>
        <v>Reworked</v>
      </c>
    </row>
    <row r="2622" spans="1:28" x14ac:dyDescent="0.3">
      <c r="A2622" t="s">
        <v>2704</v>
      </c>
      <c r="B2622" s="1">
        <v>45808</v>
      </c>
      <c r="C2622" t="s">
        <v>54</v>
      </c>
      <c r="D2622" t="s">
        <v>60</v>
      </c>
      <c r="E2622" t="s">
        <v>70</v>
      </c>
      <c r="F2622" t="s">
        <v>24</v>
      </c>
      <c r="G2622" t="s">
        <v>42</v>
      </c>
      <c r="H2622" t="s">
        <v>26</v>
      </c>
      <c r="I2622" t="s">
        <v>27</v>
      </c>
      <c r="J2622">
        <v>31.9</v>
      </c>
      <c r="K2622">
        <v>24</v>
      </c>
      <c r="L2622" t="s">
        <v>63</v>
      </c>
      <c r="M2622">
        <v>0</v>
      </c>
      <c r="N2622">
        <v>4.0999999999999996</v>
      </c>
      <c r="O2622">
        <v>450</v>
      </c>
      <c r="P2622">
        <v>14355</v>
      </c>
      <c r="Q2622" t="s">
        <v>44</v>
      </c>
      <c r="R2622">
        <v>5</v>
      </c>
      <c r="S2622" t="s">
        <v>30</v>
      </c>
      <c r="T2622" t="s">
        <v>68</v>
      </c>
      <c r="U2622" t="str">
        <f>TRIM(CLEAN(tbl_Operations[[#This Row],[Location]]))</f>
        <v>Pune</v>
      </c>
      <c r="V2622" t="str">
        <f>TRIM(CLEAN(tbl_Operations[[#This Row],[Channel]]))</f>
        <v>Portal</v>
      </c>
      <c r="W2622" t="str">
        <f t="shared" si="200"/>
        <v>Data Correction</v>
      </c>
      <c r="X2622" t="str">
        <f t="shared" si="201"/>
        <v>Hr</v>
      </c>
      <c r="Y2622" t="str">
        <f t="shared" si="202"/>
        <v>SLA Breach</v>
      </c>
      <c r="Z2622" t="str">
        <f t="shared" si="203"/>
        <v>Normal</v>
      </c>
      <c r="AA2622" t="str" cm="1">
        <f t="array" ref="AA2622">_xlfn.IFS(
J2622&lt;=K2622*0.5,"Excellent",
J2622&lt;=K2622,"Good",
J2622&lt;=K2622*1.5,"At Risk",
TRUE,"Critical"
)</f>
        <v>At Risk</v>
      </c>
      <c r="AB2622" t="str">
        <f t="shared" si="204"/>
        <v>No Rework</v>
      </c>
    </row>
    <row r="2623" spans="1:28" x14ac:dyDescent="0.3">
      <c r="A2623" t="s">
        <v>2705</v>
      </c>
      <c r="B2623" s="1">
        <v>45923</v>
      </c>
      <c r="C2623" t="s">
        <v>91</v>
      </c>
      <c r="D2623" t="s">
        <v>60</v>
      </c>
      <c r="E2623" t="s">
        <v>70</v>
      </c>
      <c r="F2623" t="s">
        <v>146</v>
      </c>
      <c r="G2623" t="s">
        <v>42</v>
      </c>
      <c r="H2623" t="s">
        <v>75</v>
      </c>
      <c r="I2623" t="s">
        <v>27</v>
      </c>
      <c r="J2623">
        <v>0.6</v>
      </c>
      <c r="K2623">
        <v>4</v>
      </c>
      <c r="L2623" t="s">
        <v>28</v>
      </c>
      <c r="M2623">
        <v>0</v>
      </c>
      <c r="N2623">
        <v>4.5</v>
      </c>
      <c r="O2623">
        <v>280</v>
      </c>
      <c r="P2623">
        <v>168</v>
      </c>
      <c r="Q2623" t="s">
        <v>83</v>
      </c>
      <c r="R2623">
        <v>9</v>
      </c>
      <c r="S2623" t="s">
        <v>37</v>
      </c>
      <c r="T2623" t="s">
        <v>38</v>
      </c>
      <c r="U2623" t="str">
        <f>TRIM(CLEAN(tbl_Operations[[#This Row],[Location]]))</f>
        <v>Pune</v>
      </c>
      <c r="V2623" t="str">
        <f>TRIM(CLEAN(tbl_Operations[[#This Row],[Channel]]))</f>
        <v>Portal</v>
      </c>
      <c r="W2623" t="str">
        <f t="shared" si="200"/>
        <v>Data Correction</v>
      </c>
      <c r="X2623" t="str">
        <f t="shared" si="201"/>
        <v>Operations</v>
      </c>
      <c r="Y2623" t="str">
        <f t="shared" si="202"/>
        <v>Within SLA</v>
      </c>
      <c r="Z2623" t="str">
        <f t="shared" si="203"/>
        <v>Critical Risk</v>
      </c>
      <c r="AA2623" t="str" cm="1">
        <f t="array" ref="AA2623">_xlfn.IFS(
J2623&lt;=K2623*0.5,"Excellent",
J2623&lt;=K2623,"Good",
J2623&lt;=K2623*1.5,"At Risk",
TRUE,"Critical"
)</f>
        <v>Excellent</v>
      </c>
      <c r="AB2623" t="str">
        <f t="shared" si="204"/>
        <v>No Rework</v>
      </c>
    </row>
    <row r="2624" spans="1:28" x14ac:dyDescent="0.3">
      <c r="A2624" t="s">
        <v>2706</v>
      </c>
      <c r="B2624" s="1">
        <v>45707</v>
      </c>
      <c r="C2624" t="s">
        <v>54</v>
      </c>
      <c r="D2624" t="s">
        <v>22</v>
      </c>
      <c r="E2624" t="s">
        <v>70</v>
      </c>
      <c r="F2624" t="s">
        <v>24</v>
      </c>
      <c r="G2624" t="s">
        <v>5094</v>
      </c>
      <c r="H2624" t="s">
        <v>26</v>
      </c>
      <c r="I2624" t="s">
        <v>27</v>
      </c>
      <c r="J2624">
        <v>15.9</v>
      </c>
      <c r="K2624">
        <v>24</v>
      </c>
      <c r="L2624" t="s">
        <v>28</v>
      </c>
      <c r="M2624">
        <v>0</v>
      </c>
      <c r="N2624">
        <v>4.8</v>
      </c>
      <c r="O2624">
        <v>450</v>
      </c>
      <c r="P2624">
        <v>7155</v>
      </c>
      <c r="Q2624" t="s">
        <v>57</v>
      </c>
      <c r="R2624">
        <v>2</v>
      </c>
      <c r="S2624" t="s">
        <v>58</v>
      </c>
      <c r="T2624" t="s">
        <v>86</v>
      </c>
      <c r="U2624" t="str">
        <f>TRIM(CLEAN(tbl_Operations[[#This Row],[Location]]))</f>
        <v>Noida</v>
      </c>
      <c r="V2624" t="str">
        <f>TRIM(CLEAN(tbl_Operations[[#This Row],[Channel]]))</f>
        <v>Unknown</v>
      </c>
      <c r="W2624" t="str">
        <f t="shared" si="200"/>
        <v>Data Correction</v>
      </c>
      <c r="X2624" t="str">
        <f t="shared" si="201"/>
        <v>Hr</v>
      </c>
      <c r="Y2624" t="str">
        <f t="shared" si="202"/>
        <v>Within SLA</v>
      </c>
      <c r="Z2624" t="str">
        <f t="shared" si="203"/>
        <v>Normal</v>
      </c>
      <c r="AA2624" t="str" cm="1">
        <f t="array" ref="AA2624">_xlfn.IFS(
J2624&lt;=K2624*0.5,"Excellent",
J2624&lt;=K2624,"Good",
J2624&lt;=K2624*1.5,"At Risk",
TRUE,"Critical"
)</f>
        <v>Good</v>
      </c>
      <c r="AB2624" t="str">
        <f t="shared" si="204"/>
        <v>No Rework</v>
      </c>
    </row>
    <row r="2625" spans="1:28" x14ac:dyDescent="0.3">
      <c r="A2625" t="s">
        <v>2707</v>
      </c>
      <c r="B2625" s="1">
        <v>45881</v>
      </c>
      <c r="C2625" t="s">
        <v>91</v>
      </c>
      <c r="D2625" t="s">
        <v>41</v>
      </c>
      <c r="E2625" t="s">
        <v>70</v>
      </c>
      <c r="F2625" t="s">
        <v>24</v>
      </c>
      <c r="G2625" t="s">
        <v>62</v>
      </c>
      <c r="H2625" t="s">
        <v>26</v>
      </c>
      <c r="I2625" t="s">
        <v>27</v>
      </c>
      <c r="J2625">
        <v>1.7</v>
      </c>
      <c r="K2625">
        <v>24</v>
      </c>
      <c r="L2625" t="s">
        <v>28</v>
      </c>
      <c r="M2625">
        <v>0</v>
      </c>
      <c r="N2625">
        <v>5</v>
      </c>
      <c r="O2625">
        <v>350</v>
      </c>
      <c r="P2625">
        <v>595</v>
      </c>
      <c r="Q2625" t="s">
        <v>36</v>
      </c>
      <c r="R2625">
        <v>8</v>
      </c>
      <c r="S2625" t="s">
        <v>37</v>
      </c>
      <c r="T2625" t="s">
        <v>38</v>
      </c>
      <c r="U2625" t="str">
        <f>TRIM(CLEAN(tbl_Operations[[#This Row],[Location]]))</f>
        <v>Bengaluru</v>
      </c>
      <c r="V2625" t="str">
        <f>TRIM(CLEAN(tbl_Operations[[#This Row],[Channel]]))</f>
        <v>Teams</v>
      </c>
      <c r="W2625" t="str">
        <f t="shared" si="200"/>
        <v>Data Correction</v>
      </c>
      <c r="X2625" t="str">
        <f t="shared" si="201"/>
        <v>Operations</v>
      </c>
      <c r="Y2625" t="str">
        <f t="shared" si="202"/>
        <v>Within SLA</v>
      </c>
      <c r="Z2625" t="str">
        <f t="shared" si="203"/>
        <v>Normal</v>
      </c>
      <c r="AA2625" t="str" cm="1">
        <f t="array" ref="AA2625">_xlfn.IFS(
J2625&lt;=K2625*0.5,"Excellent",
J2625&lt;=K2625,"Good",
J2625&lt;=K2625*1.5,"At Risk",
TRUE,"Critical"
)</f>
        <v>Excellent</v>
      </c>
      <c r="AB2625" t="str">
        <f t="shared" si="204"/>
        <v>No Rework</v>
      </c>
    </row>
    <row r="2626" spans="1:28" x14ac:dyDescent="0.3">
      <c r="A2626" t="s">
        <v>2708</v>
      </c>
      <c r="B2626" s="1">
        <v>45676</v>
      </c>
      <c r="C2626" t="s">
        <v>21</v>
      </c>
      <c r="D2626" t="s">
        <v>55</v>
      </c>
      <c r="E2626" t="s">
        <v>56</v>
      </c>
      <c r="F2626" t="s">
        <v>49</v>
      </c>
      <c r="G2626" t="s">
        <v>25</v>
      </c>
      <c r="H2626" t="s">
        <v>43</v>
      </c>
      <c r="I2626" t="s">
        <v>27</v>
      </c>
      <c r="J2626">
        <v>13.3</v>
      </c>
      <c r="K2626">
        <v>48</v>
      </c>
      <c r="L2626" t="s">
        <v>28</v>
      </c>
      <c r="M2626">
        <v>0</v>
      </c>
      <c r="N2626">
        <v>4.8</v>
      </c>
      <c r="O2626">
        <v>280</v>
      </c>
      <c r="P2626">
        <v>3724</v>
      </c>
      <c r="Q2626" t="s">
        <v>64</v>
      </c>
      <c r="R2626">
        <v>1</v>
      </c>
      <c r="S2626" t="s">
        <v>58</v>
      </c>
      <c r="T2626" t="s">
        <v>102</v>
      </c>
      <c r="U2626" t="str">
        <f>TRIM(CLEAN(tbl_Operations[[#This Row],[Location]]))</f>
        <v>Hyderabad</v>
      </c>
      <c r="V2626" t="str">
        <f>TRIM(CLEAN(tbl_Operations[[#This Row],[Channel]]))</f>
        <v>Email</v>
      </c>
      <c r="W2626" t="str">
        <f t="shared" ref="W2626:W2689" si="205">TRIM(CLEAN(E2626))</f>
        <v>Vendor Query</v>
      </c>
      <c r="X2626" t="str">
        <f t="shared" ref="X2626:X2689" si="206">PROPER(TRIM(CLEAN(C2626)))</f>
        <v>Customer Support</v>
      </c>
      <c r="Y2626" t="str">
        <f t="shared" ref="Y2626:Y2689" si="207">IF(J2626&lt;=K2626,"Within SLA","SLA Breach")</f>
        <v>Within SLA</v>
      </c>
      <c r="Z2626" t="str">
        <f t="shared" ref="Z2626:Z2689" si="208">IF(AND(F2626="Critical",Y2625="SLA Breach"),"Critical Risk","Normal")</f>
        <v>Normal</v>
      </c>
      <c r="AA2626" t="str" cm="1">
        <f t="array" ref="AA2626">_xlfn.IFS(
J2626&lt;=K2626*0.5,"Excellent",
J2626&lt;=K2626,"Good",
J2626&lt;=K2626*1.5,"At Risk",
TRUE,"Critical"
)</f>
        <v>Excellent</v>
      </c>
      <c r="AB2626" t="str">
        <f t="shared" ref="AB2626:AB2689" si="209">IF(M2626&gt;0,"Reworked","No Rework")</f>
        <v>No Rework</v>
      </c>
    </row>
    <row r="2627" spans="1:28" x14ac:dyDescent="0.3">
      <c r="A2627" t="s">
        <v>2709</v>
      </c>
      <c r="B2627" s="1">
        <v>45877</v>
      </c>
      <c r="C2627" t="s">
        <v>40</v>
      </c>
      <c r="D2627" t="s">
        <v>73</v>
      </c>
      <c r="E2627" t="s">
        <v>78</v>
      </c>
      <c r="F2627" t="s">
        <v>24</v>
      </c>
      <c r="G2627" t="s">
        <v>5096</v>
      </c>
      <c r="H2627" t="s">
        <v>50</v>
      </c>
      <c r="I2627" t="s">
        <v>27</v>
      </c>
      <c r="J2627">
        <v>8.4</v>
      </c>
      <c r="K2627">
        <v>24</v>
      </c>
      <c r="L2627" t="s">
        <v>28</v>
      </c>
      <c r="M2627">
        <v>0</v>
      </c>
      <c r="N2627">
        <v>4.9000000000000004</v>
      </c>
      <c r="O2627">
        <v>280</v>
      </c>
      <c r="P2627">
        <v>2352</v>
      </c>
      <c r="Q2627" t="s">
        <v>36</v>
      </c>
      <c r="R2627">
        <v>8</v>
      </c>
      <c r="S2627" t="s">
        <v>37</v>
      </c>
      <c r="T2627" t="s">
        <v>45</v>
      </c>
      <c r="U2627" t="str">
        <f>TRIM(CLEAN(tbl_Operations[[#This Row],[Location]]))</f>
        <v>Chennai</v>
      </c>
      <c r="V2627" t="str">
        <f>TRIM(CLEAN(tbl_Operations[[#This Row],[Channel]]))</f>
        <v>Email</v>
      </c>
      <c r="W2627" t="str">
        <f t="shared" si="205"/>
        <v>Access Request</v>
      </c>
      <c r="X2627" t="str">
        <f t="shared" si="206"/>
        <v>Procurement</v>
      </c>
      <c r="Y2627" t="str">
        <f t="shared" si="207"/>
        <v>Within SLA</v>
      </c>
      <c r="Z2627" t="str">
        <f t="shared" si="208"/>
        <v>Normal</v>
      </c>
      <c r="AA2627" t="str" cm="1">
        <f t="array" ref="AA2627">_xlfn.IFS(
J2627&lt;=K2627*0.5,"Excellent",
J2627&lt;=K2627,"Good",
J2627&lt;=K2627*1.5,"At Risk",
TRUE,"Critical"
)</f>
        <v>Excellent</v>
      </c>
      <c r="AB2627" t="str">
        <f t="shared" si="209"/>
        <v>No Rework</v>
      </c>
    </row>
    <row r="2628" spans="1:28" x14ac:dyDescent="0.3">
      <c r="A2628" t="s">
        <v>2710</v>
      </c>
      <c r="B2628" s="1">
        <v>45759</v>
      </c>
      <c r="C2628" t="s">
        <v>77</v>
      </c>
      <c r="D2628" t="s">
        <v>73</v>
      </c>
      <c r="E2628" t="s">
        <v>35</v>
      </c>
      <c r="F2628" t="s">
        <v>24</v>
      </c>
      <c r="G2628" t="s">
        <v>42</v>
      </c>
      <c r="H2628" t="s">
        <v>50</v>
      </c>
      <c r="I2628" t="s">
        <v>27</v>
      </c>
      <c r="J2628">
        <v>8.9</v>
      </c>
      <c r="K2628">
        <v>24</v>
      </c>
      <c r="L2628" t="s">
        <v>28</v>
      </c>
      <c r="M2628">
        <v>0</v>
      </c>
      <c r="N2628">
        <v>4.7</v>
      </c>
      <c r="O2628">
        <v>450</v>
      </c>
      <c r="P2628">
        <v>4005</v>
      </c>
      <c r="Q2628" t="s">
        <v>89</v>
      </c>
      <c r="R2628">
        <v>4</v>
      </c>
      <c r="S2628" t="s">
        <v>30</v>
      </c>
      <c r="T2628" t="s">
        <v>68</v>
      </c>
      <c r="U2628" t="str">
        <f>TRIM(CLEAN(tbl_Operations[[#This Row],[Location]]))</f>
        <v>Chennai</v>
      </c>
      <c r="V2628" t="str">
        <f>TRIM(CLEAN(tbl_Operations[[#This Row],[Channel]]))</f>
        <v>Portal</v>
      </c>
      <c r="W2628" t="str">
        <f t="shared" si="205"/>
        <v>Employee Query</v>
      </c>
      <c r="X2628" t="str">
        <f t="shared" si="206"/>
        <v>Finance</v>
      </c>
      <c r="Y2628" t="str">
        <f t="shared" si="207"/>
        <v>Within SLA</v>
      </c>
      <c r="Z2628" t="str">
        <f t="shared" si="208"/>
        <v>Normal</v>
      </c>
      <c r="AA2628" t="str" cm="1">
        <f t="array" ref="AA2628">_xlfn.IFS(
J2628&lt;=K2628*0.5,"Excellent",
J2628&lt;=K2628,"Good",
J2628&lt;=K2628*1.5,"At Risk",
TRUE,"Critical"
)</f>
        <v>Excellent</v>
      </c>
      <c r="AB2628" t="str">
        <f t="shared" si="209"/>
        <v>No Rework</v>
      </c>
    </row>
    <row r="2629" spans="1:28" x14ac:dyDescent="0.3">
      <c r="A2629" t="s">
        <v>2711</v>
      </c>
      <c r="B2629" s="1">
        <v>45873</v>
      </c>
      <c r="C2629" t="s">
        <v>40</v>
      </c>
      <c r="D2629" t="s">
        <v>55</v>
      </c>
      <c r="E2629" t="s">
        <v>78</v>
      </c>
      <c r="F2629" t="s">
        <v>24</v>
      </c>
      <c r="G2629" t="s">
        <v>25</v>
      </c>
      <c r="H2629" t="s">
        <v>66</v>
      </c>
      <c r="I2629" t="s">
        <v>27</v>
      </c>
      <c r="J2629">
        <v>7.6</v>
      </c>
      <c r="K2629">
        <v>24</v>
      </c>
      <c r="L2629" t="s">
        <v>28</v>
      </c>
      <c r="M2629">
        <v>0</v>
      </c>
      <c r="N2629">
        <v>4.7</v>
      </c>
      <c r="O2629">
        <v>350</v>
      </c>
      <c r="P2629">
        <v>2660</v>
      </c>
      <c r="Q2629" t="s">
        <v>36</v>
      </c>
      <c r="R2629">
        <v>8</v>
      </c>
      <c r="S2629" t="s">
        <v>37</v>
      </c>
      <c r="T2629" t="s">
        <v>31</v>
      </c>
      <c r="U2629" t="str">
        <f>TRIM(CLEAN(tbl_Operations[[#This Row],[Location]]))</f>
        <v>Hyderabad</v>
      </c>
      <c r="V2629" t="str">
        <f>TRIM(CLEAN(tbl_Operations[[#This Row],[Channel]]))</f>
        <v>Email</v>
      </c>
      <c r="W2629" t="str">
        <f t="shared" si="205"/>
        <v>Access Request</v>
      </c>
      <c r="X2629" t="str">
        <f t="shared" si="206"/>
        <v>Procurement</v>
      </c>
      <c r="Y2629" t="str">
        <f t="shared" si="207"/>
        <v>Within SLA</v>
      </c>
      <c r="Z2629" t="str">
        <f t="shared" si="208"/>
        <v>Normal</v>
      </c>
      <c r="AA2629" t="str" cm="1">
        <f t="array" ref="AA2629">_xlfn.IFS(
J2629&lt;=K2629*0.5,"Excellent",
J2629&lt;=K2629,"Good",
J2629&lt;=K2629*1.5,"At Risk",
TRUE,"Critical"
)</f>
        <v>Excellent</v>
      </c>
      <c r="AB2629" t="str">
        <f t="shared" si="209"/>
        <v>No Rework</v>
      </c>
    </row>
    <row r="2630" spans="1:28" x14ac:dyDescent="0.3">
      <c r="A2630" t="s">
        <v>2712</v>
      </c>
      <c r="B2630" s="1">
        <v>45672</v>
      </c>
      <c r="C2630" t="s">
        <v>33</v>
      </c>
      <c r="D2630" t="s">
        <v>47</v>
      </c>
      <c r="E2630" t="s">
        <v>74</v>
      </c>
      <c r="F2630" t="s">
        <v>61</v>
      </c>
      <c r="G2630" t="s">
        <v>25</v>
      </c>
      <c r="H2630" t="s">
        <v>66</v>
      </c>
      <c r="I2630" t="s">
        <v>27</v>
      </c>
      <c r="J2630">
        <v>13</v>
      </c>
      <c r="K2630">
        <v>12</v>
      </c>
      <c r="L2630" t="s">
        <v>63</v>
      </c>
      <c r="M2630">
        <v>0</v>
      </c>
      <c r="N2630">
        <v>4</v>
      </c>
      <c r="O2630">
        <v>450</v>
      </c>
      <c r="P2630">
        <v>5850</v>
      </c>
      <c r="Q2630" t="s">
        <v>64</v>
      </c>
      <c r="R2630">
        <v>1</v>
      </c>
      <c r="S2630" t="s">
        <v>58</v>
      </c>
      <c r="T2630" t="s">
        <v>86</v>
      </c>
      <c r="U2630" t="str">
        <f>TRIM(CLEAN(tbl_Operations[[#This Row],[Location]]))</f>
        <v>Gurugram</v>
      </c>
      <c r="V2630" t="str">
        <f>TRIM(CLEAN(tbl_Operations[[#This Row],[Channel]]))</f>
        <v>Email</v>
      </c>
      <c r="W2630" t="str">
        <f t="shared" si="205"/>
        <v>System Issue</v>
      </c>
      <c r="X2630" t="str">
        <f t="shared" si="206"/>
        <v>It</v>
      </c>
      <c r="Y2630" t="str">
        <f t="shared" si="207"/>
        <v>SLA Breach</v>
      </c>
      <c r="Z2630" t="str">
        <f t="shared" si="208"/>
        <v>Normal</v>
      </c>
      <c r="AA2630" t="str" cm="1">
        <f t="array" ref="AA2630">_xlfn.IFS(
J2630&lt;=K2630*0.5,"Excellent",
J2630&lt;=K2630,"Good",
J2630&lt;=K2630*1.5,"At Risk",
TRUE,"Critical"
)</f>
        <v>At Risk</v>
      </c>
      <c r="AB2630" t="str">
        <f t="shared" si="209"/>
        <v>No Rework</v>
      </c>
    </row>
    <row r="2631" spans="1:28" x14ac:dyDescent="0.3">
      <c r="A2631" t="s">
        <v>2713</v>
      </c>
      <c r="B2631" s="1">
        <v>45894</v>
      </c>
      <c r="C2631" t="s">
        <v>40</v>
      </c>
      <c r="D2631" t="s">
        <v>60</v>
      </c>
      <c r="E2631" t="s">
        <v>48</v>
      </c>
      <c r="F2631" t="s">
        <v>61</v>
      </c>
      <c r="G2631" t="s">
        <v>62</v>
      </c>
      <c r="H2631" t="s">
        <v>43</v>
      </c>
      <c r="I2631" t="s">
        <v>27</v>
      </c>
      <c r="J2631">
        <v>17.7</v>
      </c>
      <c r="K2631">
        <v>12</v>
      </c>
      <c r="L2631" t="s">
        <v>63</v>
      </c>
      <c r="M2631">
        <v>0</v>
      </c>
      <c r="N2631">
        <v>4.8</v>
      </c>
      <c r="O2631">
        <v>400</v>
      </c>
      <c r="P2631">
        <v>7080</v>
      </c>
      <c r="Q2631" t="s">
        <v>36</v>
      </c>
      <c r="R2631">
        <v>8</v>
      </c>
      <c r="S2631" t="s">
        <v>37</v>
      </c>
      <c r="T2631" t="s">
        <v>31</v>
      </c>
      <c r="U2631" t="str">
        <f>TRIM(CLEAN(tbl_Operations[[#This Row],[Location]]))</f>
        <v>Pune</v>
      </c>
      <c r="V2631" t="str">
        <f>TRIM(CLEAN(tbl_Operations[[#This Row],[Channel]]))</f>
        <v>Teams</v>
      </c>
      <c r="W2631" t="str">
        <f t="shared" si="205"/>
        <v>Compliance Request</v>
      </c>
      <c r="X2631" t="str">
        <f t="shared" si="206"/>
        <v>Procurement</v>
      </c>
      <c r="Y2631" t="str">
        <f t="shared" si="207"/>
        <v>SLA Breach</v>
      </c>
      <c r="Z2631" t="str">
        <f t="shared" si="208"/>
        <v>Normal</v>
      </c>
      <c r="AA2631" t="str" cm="1">
        <f t="array" ref="AA2631">_xlfn.IFS(
J2631&lt;=K2631*0.5,"Excellent",
J2631&lt;=K2631,"Good",
J2631&lt;=K2631*1.5,"At Risk",
TRUE,"Critical"
)</f>
        <v>At Risk</v>
      </c>
      <c r="AB2631" t="str">
        <f t="shared" si="209"/>
        <v>No Rework</v>
      </c>
    </row>
    <row r="2632" spans="1:28" x14ac:dyDescent="0.3">
      <c r="A2632" t="s">
        <v>2714</v>
      </c>
      <c r="B2632" s="1">
        <v>45660</v>
      </c>
      <c r="C2632" t="s">
        <v>54</v>
      </c>
      <c r="D2632" t="s">
        <v>60</v>
      </c>
      <c r="E2632" t="s">
        <v>74</v>
      </c>
      <c r="F2632" t="s">
        <v>49</v>
      </c>
      <c r="G2632" t="s">
        <v>62</v>
      </c>
      <c r="H2632" t="s">
        <v>50</v>
      </c>
      <c r="I2632" t="s">
        <v>27</v>
      </c>
      <c r="J2632">
        <v>3.3</v>
      </c>
      <c r="K2632">
        <v>48</v>
      </c>
      <c r="L2632" t="s">
        <v>28</v>
      </c>
      <c r="M2632">
        <v>0</v>
      </c>
      <c r="N2632">
        <v>5</v>
      </c>
      <c r="O2632">
        <v>400</v>
      </c>
      <c r="P2632">
        <v>1320</v>
      </c>
      <c r="Q2632" t="s">
        <v>64</v>
      </c>
      <c r="R2632">
        <v>1</v>
      </c>
      <c r="S2632" t="s">
        <v>58</v>
      </c>
      <c r="T2632" t="s">
        <v>45</v>
      </c>
      <c r="U2632" t="str">
        <f>TRIM(CLEAN(tbl_Operations[[#This Row],[Location]]))</f>
        <v>Pune</v>
      </c>
      <c r="V2632" t="str">
        <f>TRIM(CLEAN(tbl_Operations[[#This Row],[Channel]]))</f>
        <v>Teams</v>
      </c>
      <c r="W2632" t="str">
        <f t="shared" si="205"/>
        <v>System Issue</v>
      </c>
      <c r="X2632" t="str">
        <f t="shared" si="206"/>
        <v>Hr</v>
      </c>
      <c r="Y2632" t="str">
        <f t="shared" si="207"/>
        <v>Within SLA</v>
      </c>
      <c r="Z2632" t="str">
        <f t="shared" si="208"/>
        <v>Normal</v>
      </c>
      <c r="AA2632" t="str" cm="1">
        <f t="array" ref="AA2632">_xlfn.IFS(
J2632&lt;=K2632*0.5,"Excellent",
J2632&lt;=K2632,"Good",
J2632&lt;=K2632*1.5,"At Risk",
TRUE,"Critical"
)</f>
        <v>Excellent</v>
      </c>
      <c r="AB2632" t="str">
        <f t="shared" si="209"/>
        <v>No Rework</v>
      </c>
    </row>
    <row r="2633" spans="1:28" x14ac:dyDescent="0.3">
      <c r="A2633" t="s">
        <v>2715</v>
      </c>
      <c r="B2633" s="1">
        <v>45868</v>
      </c>
      <c r="C2633" t="s">
        <v>33</v>
      </c>
      <c r="D2633" t="s">
        <v>41</v>
      </c>
      <c r="E2633" t="s">
        <v>35</v>
      </c>
      <c r="F2633" t="s">
        <v>24</v>
      </c>
      <c r="G2633" t="s">
        <v>62</v>
      </c>
      <c r="H2633" t="s">
        <v>75</v>
      </c>
      <c r="I2633" t="s">
        <v>27</v>
      </c>
      <c r="J2633">
        <v>11.9</v>
      </c>
      <c r="K2633">
        <v>24</v>
      </c>
      <c r="L2633" t="s">
        <v>28</v>
      </c>
      <c r="M2633">
        <v>1</v>
      </c>
      <c r="N2633">
        <v>3.9</v>
      </c>
      <c r="O2633">
        <v>320</v>
      </c>
      <c r="P2633">
        <v>3808</v>
      </c>
      <c r="Q2633" t="s">
        <v>114</v>
      </c>
      <c r="R2633">
        <v>7</v>
      </c>
      <c r="S2633" t="s">
        <v>37</v>
      </c>
      <c r="T2633" t="s">
        <v>86</v>
      </c>
      <c r="U2633" t="str">
        <f>TRIM(CLEAN(tbl_Operations[[#This Row],[Location]]))</f>
        <v>Bengaluru</v>
      </c>
      <c r="V2633" t="str">
        <f>TRIM(CLEAN(tbl_Operations[[#This Row],[Channel]]))</f>
        <v>Teams</v>
      </c>
      <c r="W2633" t="str">
        <f t="shared" si="205"/>
        <v>Employee Query</v>
      </c>
      <c r="X2633" t="str">
        <f t="shared" si="206"/>
        <v>It</v>
      </c>
      <c r="Y2633" t="str">
        <f t="shared" si="207"/>
        <v>Within SLA</v>
      </c>
      <c r="Z2633" t="str">
        <f t="shared" si="208"/>
        <v>Normal</v>
      </c>
      <c r="AA2633" t="str" cm="1">
        <f t="array" ref="AA2633">_xlfn.IFS(
J2633&lt;=K2633*0.5,"Excellent",
J2633&lt;=K2633,"Good",
J2633&lt;=K2633*1.5,"At Risk",
TRUE,"Critical"
)</f>
        <v>Excellent</v>
      </c>
      <c r="AB2633" t="str">
        <f t="shared" si="209"/>
        <v>Reworked</v>
      </c>
    </row>
    <row r="2634" spans="1:28" x14ac:dyDescent="0.3">
      <c r="A2634" t="s">
        <v>2716</v>
      </c>
      <c r="B2634" s="1">
        <v>45774</v>
      </c>
      <c r="C2634" t="s">
        <v>77</v>
      </c>
      <c r="D2634" t="s">
        <v>41</v>
      </c>
      <c r="E2634" t="s">
        <v>92</v>
      </c>
      <c r="F2634" t="s">
        <v>24</v>
      </c>
      <c r="G2634" t="s">
        <v>42</v>
      </c>
      <c r="H2634" t="s">
        <v>50</v>
      </c>
      <c r="I2634" t="s">
        <v>27</v>
      </c>
      <c r="J2634">
        <v>11.2</v>
      </c>
      <c r="K2634">
        <v>24</v>
      </c>
      <c r="L2634" t="s">
        <v>28</v>
      </c>
      <c r="M2634">
        <v>0</v>
      </c>
      <c r="N2634">
        <v>4.4000000000000004</v>
      </c>
      <c r="O2634">
        <v>320</v>
      </c>
      <c r="P2634">
        <v>3584</v>
      </c>
      <c r="Q2634" t="s">
        <v>89</v>
      </c>
      <c r="R2634">
        <v>4</v>
      </c>
      <c r="S2634" t="s">
        <v>30</v>
      </c>
      <c r="T2634" t="s">
        <v>102</v>
      </c>
      <c r="U2634" t="str">
        <f>TRIM(CLEAN(tbl_Operations[[#This Row],[Location]]))</f>
        <v>Bengaluru</v>
      </c>
      <c r="V2634" t="str">
        <f>TRIM(CLEAN(tbl_Operations[[#This Row],[Channel]]))</f>
        <v>Portal</v>
      </c>
      <c r="W2634" t="str">
        <f t="shared" si="205"/>
        <v>Report Request</v>
      </c>
      <c r="X2634" t="str">
        <f t="shared" si="206"/>
        <v>Finance</v>
      </c>
      <c r="Y2634" t="str">
        <f t="shared" si="207"/>
        <v>Within SLA</v>
      </c>
      <c r="Z2634" t="str">
        <f t="shared" si="208"/>
        <v>Normal</v>
      </c>
      <c r="AA2634" t="str" cm="1">
        <f t="array" ref="AA2634">_xlfn.IFS(
J2634&lt;=K2634*0.5,"Excellent",
J2634&lt;=K2634,"Good",
J2634&lt;=K2634*1.5,"At Risk",
TRUE,"Critical"
)</f>
        <v>Excellent</v>
      </c>
      <c r="AB2634" t="str">
        <f t="shared" si="209"/>
        <v>No Rework</v>
      </c>
    </row>
    <row r="2635" spans="1:28" x14ac:dyDescent="0.3">
      <c r="A2635" t="s">
        <v>2717</v>
      </c>
      <c r="B2635" s="1">
        <v>46017</v>
      </c>
      <c r="C2635" t="s">
        <v>77</v>
      </c>
      <c r="D2635" t="s">
        <v>55</v>
      </c>
      <c r="E2635" t="s">
        <v>48</v>
      </c>
      <c r="F2635" t="s">
        <v>49</v>
      </c>
      <c r="G2635" t="s">
        <v>42</v>
      </c>
      <c r="H2635" t="s">
        <v>26</v>
      </c>
      <c r="I2635" t="s">
        <v>27</v>
      </c>
      <c r="J2635">
        <v>7.1</v>
      </c>
      <c r="K2635">
        <v>48</v>
      </c>
      <c r="L2635" t="s">
        <v>28</v>
      </c>
      <c r="M2635">
        <v>1</v>
      </c>
      <c r="N2635">
        <v>4.7</v>
      </c>
      <c r="O2635">
        <v>450</v>
      </c>
      <c r="P2635">
        <v>3195</v>
      </c>
      <c r="Q2635" t="s">
        <v>71</v>
      </c>
      <c r="R2635">
        <v>12</v>
      </c>
      <c r="S2635" t="s">
        <v>52</v>
      </c>
      <c r="T2635" t="s">
        <v>45</v>
      </c>
      <c r="U2635" t="str">
        <f>TRIM(CLEAN(tbl_Operations[[#This Row],[Location]]))</f>
        <v>Hyderabad</v>
      </c>
      <c r="V2635" t="str">
        <f>TRIM(CLEAN(tbl_Operations[[#This Row],[Channel]]))</f>
        <v>Portal</v>
      </c>
      <c r="W2635" t="str">
        <f t="shared" si="205"/>
        <v>Compliance Request</v>
      </c>
      <c r="X2635" t="str">
        <f t="shared" si="206"/>
        <v>Finance</v>
      </c>
      <c r="Y2635" t="str">
        <f t="shared" si="207"/>
        <v>Within SLA</v>
      </c>
      <c r="Z2635" t="str">
        <f t="shared" si="208"/>
        <v>Normal</v>
      </c>
      <c r="AA2635" t="str" cm="1">
        <f t="array" ref="AA2635">_xlfn.IFS(
J2635&lt;=K2635*0.5,"Excellent",
J2635&lt;=K2635,"Good",
J2635&lt;=K2635*1.5,"At Risk",
TRUE,"Critical"
)</f>
        <v>Excellent</v>
      </c>
      <c r="AB2635" t="str">
        <f t="shared" si="209"/>
        <v>Reworked</v>
      </c>
    </row>
    <row r="2636" spans="1:28" x14ac:dyDescent="0.3">
      <c r="A2636" t="s">
        <v>2718</v>
      </c>
      <c r="B2636" s="1">
        <v>45704</v>
      </c>
      <c r="C2636" t="s">
        <v>33</v>
      </c>
      <c r="D2636" t="s">
        <v>34</v>
      </c>
      <c r="E2636" t="s">
        <v>48</v>
      </c>
      <c r="F2636" t="s">
        <v>24</v>
      </c>
      <c r="G2636" t="s">
        <v>42</v>
      </c>
      <c r="H2636" t="s">
        <v>26</v>
      </c>
      <c r="I2636" t="s">
        <v>27</v>
      </c>
      <c r="J2636">
        <v>11.3</v>
      </c>
      <c r="K2636">
        <v>24</v>
      </c>
      <c r="L2636" t="s">
        <v>28</v>
      </c>
      <c r="M2636">
        <v>1</v>
      </c>
      <c r="N2636">
        <v>4.2</v>
      </c>
      <c r="O2636">
        <v>450</v>
      </c>
      <c r="P2636">
        <v>5085</v>
      </c>
      <c r="Q2636" t="s">
        <v>57</v>
      </c>
      <c r="R2636">
        <v>2</v>
      </c>
      <c r="S2636" t="s">
        <v>58</v>
      </c>
      <c r="T2636" t="s">
        <v>102</v>
      </c>
      <c r="U2636" t="str">
        <f>TRIM(CLEAN(tbl_Operations[[#This Row],[Location]]))</f>
        <v>Mumbai</v>
      </c>
      <c r="V2636" t="str">
        <f>TRIM(CLEAN(tbl_Operations[[#This Row],[Channel]]))</f>
        <v>Portal</v>
      </c>
      <c r="W2636" t="str">
        <f t="shared" si="205"/>
        <v>Compliance Request</v>
      </c>
      <c r="X2636" t="str">
        <f t="shared" si="206"/>
        <v>It</v>
      </c>
      <c r="Y2636" t="str">
        <f t="shared" si="207"/>
        <v>Within SLA</v>
      </c>
      <c r="Z2636" t="str">
        <f t="shared" si="208"/>
        <v>Normal</v>
      </c>
      <c r="AA2636" t="str" cm="1">
        <f t="array" ref="AA2636">_xlfn.IFS(
J2636&lt;=K2636*0.5,"Excellent",
J2636&lt;=K2636,"Good",
J2636&lt;=K2636*1.5,"At Risk",
TRUE,"Critical"
)</f>
        <v>Excellent</v>
      </c>
      <c r="AB2636" t="str">
        <f t="shared" si="209"/>
        <v>Reworked</v>
      </c>
    </row>
    <row r="2637" spans="1:28" x14ac:dyDescent="0.3">
      <c r="A2637" t="s">
        <v>2719</v>
      </c>
      <c r="B2637" s="1">
        <v>45915</v>
      </c>
      <c r="C2637" t="s">
        <v>40</v>
      </c>
      <c r="D2637" t="s">
        <v>47</v>
      </c>
      <c r="E2637" t="s">
        <v>35</v>
      </c>
      <c r="F2637" t="s">
        <v>24</v>
      </c>
      <c r="G2637" t="s">
        <v>25</v>
      </c>
      <c r="H2637" t="s">
        <v>43</v>
      </c>
      <c r="I2637" t="s">
        <v>27</v>
      </c>
      <c r="J2637">
        <v>5.2</v>
      </c>
      <c r="K2637">
        <v>24</v>
      </c>
      <c r="L2637" t="s">
        <v>28</v>
      </c>
      <c r="M2637">
        <v>2</v>
      </c>
      <c r="N2637">
        <v>4.0999999999999996</v>
      </c>
      <c r="O2637">
        <v>350</v>
      </c>
      <c r="P2637">
        <v>1820</v>
      </c>
      <c r="Q2637" t="s">
        <v>83</v>
      </c>
      <c r="R2637">
        <v>9</v>
      </c>
      <c r="S2637" t="s">
        <v>37</v>
      </c>
      <c r="T2637" t="s">
        <v>31</v>
      </c>
      <c r="U2637" t="str">
        <f>TRIM(CLEAN(tbl_Operations[[#This Row],[Location]]))</f>
        <v>Gurugram</v>
      </c>
      <c r="V2637" t="str">
        <f>TRIM(CLEAN(tbl_Operations[[#This Row],[Channel]]))</f>
        <v>Email</v>
      </c>
      <c r="W2637" t="str">
        <f t="shared" si="205"/>
        <v>Employee Query</v>
      </c>
      <c r="X2637" t="str">
        <f t="shared" si="206"/>
        <v>Procurement</v>
      </c>
      <c r="Y2637" t="str">
        <f t="shared" si="207"/>
        <v>Within SLA</v>
      </c>
      <c r="Z2637" t="str">
        <f t="shared" si="208"/>
        <v>Normal</v>
      </c>
      <c r="AA2637" t="str" cm="1">
        <f t="array" ref="AA2637">_xlfn.IFS(
J2637&lt;=K2637*0.5,"Excellent",
J2637&lt;=K2637,"Good",
J2637&lt;=K2637*1.5,"At Risk",
TRUE,"Critical"
)</f>
        <v>Excellent</v>
      </c>
      <c r="AB2637" t="str">
        <f t="shared" si="209"/>
        <v>Reworked</v>
      </c>
    </row>
    <row r="2638" spans="1:28" x14ac:dyDescent="0.3">
      <c r="A2638" t="s">
        <v>2720</v>
      </c>
      <c r="B2638" s="1">
        <v>45731</v>
      </c>
      <c r="C2638" t="s">
        <v>91</v>
      </c>
      <c r="D2638" t="s">
        <v>73</v>
      </c>
      <c r="E2638" t="s">
        <v>78</v>
      </c>
      <c r="F2638" t="s">
        <v>49</v>
      </c>
      <c r="G2638" t="s">
        <v>25</v>
      </c>
      <c r="H2638" t="s">
        <v>26</v>
      </c>
      <c r="I2638" t="s">
        <v>88</v>
      </c>
      <c r="J2638">
        <v>16.3</v>
      </c>
      <c r="K2638">
        <v>48</v>
      </c>
      <c r="L2638" t="s">
        <v>28</v>
      </c>
      <c r="M2638">
        <v>2</v>
      </c>
      <c r="N2638">
        <v>4.0999999999999996</v>
      </c>
      <c r="O2638">
        <v>450</v>
      </c>
      <c r="P2638">
        <v>7335</v>
      </c>
      <c r="Q2638" t="s">
        <v>79</v>
      </c>
      <c r="R2638">
        <v>3</v>
      </c>
      <c r="S2638" t="s">
        <v>58</v>
      </c>
      <c r="T2638" t="s">
        <v>68</v>
      </c>
      <c r="U2638" t="str">
        <f>TRIM(CLEAN(tbl_Operations[[#This Row],[Location]]))</f>
        <v>Chennai</v>
      </c>
      <c r="V2638" t="str">
        <f>TRIM(CLEAN(tbl_Operations[[#This Row],[Channel]]))</f>
        <v>Email</v>
      </c>
      <c r="W2638" t="str">
        <f t="shared" si="205"/>
        <v>Access Request</v>
      </c>
      <c r="X2638" t="str">
        <f t="shared" si="206"/>
        <v>Operations</v>
      </c>
      <c r="Y2638" t="str">
        <f t="shared" si="207"/>
        <v>Within SLA</v>
      </c>
      <c r="Z2638" t="str">
        <f t="shared" si="208"/>
        <v>Normal</v>
      </c>
      <c r="AA2638" t="str" cm="1">
        <f t="array" ref="AA2638">_xlfn.IFS(
J2638&lt;=K2638*0.5,"Excellent",
J2638&lt;=K2638,"Good",
J2638&lt;=K2638*1.5,"At Risk",
TRUE,"Critical"
)</f>
        <v>Excellent</v>
      </c>
      <c r="AB2638" t="str">
        <f t="shared" si="209"/>
        <v>Reworked</v>
      </c>
    </row>
    <row r="2639" spans="1:28" x14ac:dyDescent="0.3">
      <c r="A2639" t="s">
        <v>2721</v>
      </c>
      <c r="B2639" s="1">
        <v>45936</v>
      </c>
      <c r="C2639" t="s">
        <v>91</v>
      </c>
      <c r="D2639" t="s">
        <v>47</v>
      </c>
      <c r="E2639" t="s">
        <v>92</v>
      </c>
      <c r="F2639" t="s">
        <v>49</v>
      </c>
      <c r="G2639" t="s">
        <v>25</v>
      </c>
      <c r="H2639" t="s">
        <v>43</v>
      </c>
      <c r="I2639" t="s">
        <v>27</v>
      </c>
      <c r="J2639">
        <v>38.299999999999997</v>
      </c>
      <c r="K2639">
        <v>48</v>
      </c>
      <c r="L2639" t="s">
        <v>28</v>
      </c>
      <c r="M2639">
        <v>0</v>
      </c>
      <c r="N2639">
        <v>4.2</v>
      </c>
      <c r="O2639">
        <v>320</v>
      </c>
      <c r="P2639">
        <v>12256</v>
      </c>
      <c r="Q2639" t="s">
        <v>51</v>
      </c>
      <c r="R2639">
        <v>10</v>
      </c>
      <c r="S2639" t="s">
        <v>52</v>
      </c>
      <c r="T2639" t="s">
        <v>31</v>
      </c>
      <c r="U2639" t="str">
        <f>TRIM(CLEAN(tbl_Operations[[#This Row],[Location]]))</f>
        <v>Gurugram</v>
      </c>
      <c r="V2639" t="str">
        <f>TRIM(CLEAN(tbl_Operations[[#This Row],[Channel]]))</f>
        <v>Email</v>
      </c>
      <c r="W2639" t="str">
        <f t="shared" si="205"/>
        <v>Report Request</v>
      </c>
      <c r="X2639" t="str">
        <f t="shared" si="206"/>
        <v>Operations</v>
      </c>
      <c r="Y2639" t="str">
        <f t="shared" si="207"/>
        <v>Within SLA</v>
      </c>
      <c r="Z2639" t="str">
        <f t="shared" si="208"/>
        <v>Normal</v>
      </c>
      <c r="AA2639" t="str" cm="1">
        <f t="array" ref="AA2639">_xlfn.IFS(
J2639&lt;=K2639*0.5,"Excellent",
J2639&lt;=K2639,"Good",
J2639&lt;=K2639*1.5,"At Risk",
TRUE,"Critical"
)</f>
        <v>Good</v>
      </c>
      <c r="AB2639" t="str">
        <f t="shared" si="209"/>
        <v>No Rework</v>
      </c>
    </row>
    <row r="2640" spans="1:28" x14ac:dyDescent="0.3">
      <c r="A2640" t="s">
        <v>2722</v>
      </c>
      <c r="B2640" s="1">
        <v>45890</v>
      </c>
      <c r="C2640" t="s">
        <v>54</v>
      </c>
      <c r="D2640" t="s">
        <v>47</v>
      </c>
      <c r="E2640" t="s">
        <v>56</v>
      </c>
      <c r="F2640" t="s">
        <v>49</v>
      </c>
      <c r="G2640" t="s">
        <v>25</v>
      </c>
      <c r="H2640" t="s">
        <v>26</v>
      </c>
      <c r="I2640" t="s">
        <v>27</v>
      </c>
      <c r="J2640">
        <v>12.1</v>
      </c>
      <c r="K2640">
        <v>48</v>
      </c>
      <c r="L2640" t="s">
        <v>28</v>
      </c>
      <c r="M2640">
        <v>0</v>
      </c>
      <c r="N2640">
        <v>4</v>
      </c>
      <c r="O2640">
        <v>350</v>
      </c>
      <c r="P2640">
        <v>4235</v>
      </c>
      <c r="Q2640" t="s">
        <v>36</v>
      </c>
      <c r="R2640">
        <v>8</v>
      </c>
      <c r="S2640" t="s">
        <v>37</v>
      </c>
      <c r="T2640" t="s">
        <v>84</v>
      </c>
      <c r="U2640" t="str">
        <f>TRIM(CLEAN(tbl_Operations[[#This Row],[Location]]))</f>
        <v>Gurugram</v>
      </c>
      <c r="V2640" t="str">
        <f>TRIM(CLEAN(tbl_Operations[[#This Row],[Channel]]))</f>
        <v>Email</v>
      </c>
      <c r="W2640" t="str">
        <f t="shared" si="205"/>
        <v>Vendor Query</v>
      </c>
      <c r="X2640" t="str">
        <f t="shared" si="206"/>
        <v>Hr</v>
      </c>
      <c r="Y2640" t="str">
        <f t="shared" si="207"/>
        <v>Within SLA</v>
      </c>
      <c r="Z2640" t="str">
        <f t="shared" si="208"/>
        <v>Normal</v>
      </c>
      <c r="AA2640" t="str" cm="1">
        <f t="array" ref="AA2640">_xlfn.IFS(
J2640&lt;=K2640*0.5,"Excellent",
J2640&lt;=K2640,"Good",
J2640&lt;=K2640*1.5,"At Risk",
TRUE,"Critical"
)</f>
        <v>Excellent</v>
      </c>
      <c r="AB2640" t="str">
        <f t="shared" si="209"/>
        <v>No Rework</v>
      </c>
    </row>
    <row r="2641" spans="1:28" x14ac:dyDescent="0.3">
      <c r="A2641" t="s">
        <v>2723</v>
      </c>
      <c r="B2641" s="1">
        <v>45863</v>
      </c>
      <c r="C2641" t="s">
        <v>54</v>
      </c>
      <c r="D2641" t="s">
        <v>22</v>
      </c>
      <c r="E2641" t="s">
        <v>35</v>
      </c>
      <c r="F2641" t="s">
        <v>49</v>
      </c>
      <c r="G2641" t="s">
        <v>42</v>
      </c>
      <c r="H2641" t="s">
        <v>75</v>
      </c>
      <c r="I2641" t="s">
        <v>27</v>
      </c>
      <c r="J2641">
        <v>3.3</v>
      </c>
      <c r="K2641">
        <v>48</v>
      </c>
      <c r="L2641" t="s">
        <v>28</v>
      </c>
      <c r="M2641">
        <v>0</v>
      </c>
      <c r="N2641">
        <v>5</v>
      </c>
      <c r="O2641">
        <v>450</v>
      </c>
      <c r="P2641">
        <v>1485</v>
      </c>
      <c r="Q2641" t="s">
        <v>114</v>
      </c>
      <c r="R2641">
        <v>7</v>
      </c>
      <c r="S2641" t="s">
        <v>37</v>
      </c>
      <c r="T2641" t="s">
        <v>45</v>
      </c>
      <c r="U2641" t="str">
        <f>TRIM(CLEAN(tbl_Operations[[#This Row],[Location]]))</f>
        <v>Noida</v>
      </c>
      <c r="V2641" t="str">
        <f>TRIM(CLEAN(tbl_Operations[[#This Row],[Channel]]))</f>
        <v>Portal</v>
      </c>
      <c r="W2641" t="str">
        <f t="shared" si="205"/>
        <v>Employee Query</v>
      </c>
      <c r="X2641" t="str">
        <f t="shared" si="206"/>
        <v>Hr</v>
      </c>
      <c r="Y2641" t="str">
        <f t="shared" si="207"/>
        <v>Within SLA</v>
      </c>
      <c r="Z2641" t="str">
        <f t="shared" si="208"/>
        <v>Normal</v>
      </c>
      <c r="AA2641" t="str" cm="1">
        <f t="array" ref="AA2641">_xlfn.IFS(
J2641&lt;=K2641*0.5,"Excellent",
J2641&lt;=K2641,"Good",
J2641&lt;=K2641*1.5,"At Risk",
TRUE,"Critical"
)</f>
        <v>Excellent</v>
      </c>
      <c r="AB2641" t="str">
        <f t="shared" si="209"/>
        <v>No Rework</v>
      </c>
    </row>
    <row r="2642" spans="1:28" x14ac:dyDescent="0.3">
      <c r="A2642" t="s">
        <v>2724</v>
      </c>
      <c r="B2642" s="1">
        <v>45977</v>
      </c>
      <c r="C2642" t="s">
        <v>54</v>
      </c>
      <c r="D2642" t="s">
        <v>55</v>
      </c>
      <c r="E2642" t="s">
        <v>70</v>
      </c>
      <c r="F2642" t="s">
        <v>24</v>
      </c>
      <c r="G2642" t="s">
        <v>25</v>
      </c>
      <c r="H2642" t="s">
        <v>26</v>
      </c>
      <c r="I2642" t="s">
        <v>27</v>
      </c>
      <c r="J2642">
        <v>14.3</v>
      </c>
      <c r="K2642">
        <v>24</v>
      </c>
      <c r="L2642" t="s">
        <v>28</v>
      </c>
      <c r="M2642">
        <v>1</v>
      </c>
      <c r="N2642">
        <v>4.3</v>
      </c>
      <c r="O2642">
        <v>450</v>
      </c>
      <c r="P2642">
        <v>6435</v>
      </c>
      <c r="Q2642" t="s">
        <v>67</v>
      </c>
      <c r="R2642">
        <v>11</v>
      </c>
      <c r="S2642" t="s">
        <v>52</v>
      </c>
      <c r="T2642" t="s">
        <v>102</v>
      </c>
      <c r="U2642" t="str">
        <f>TRIM(CLEAN(tbl_Operations[[#This Row],[Location]]))</f>
        <v>Hyderabad</v>
      </c>
      <c r="V2642" t="str">
        <f>TRIM(CLEAN(tbl_Operations[[#This Row],[Channel]]))</f>
        <v>Email</v>
      </c>
      <c r="W2642" t="str">
        <f t="shared" si="205"/>
        <v>Data Correction</v>
      </c>
      <c r="X2642" t="str">
        <f t="shared" si="206"/>
        <v>Hr</v>
      </c>
      <c r="Y2642" t="str">
        <f t="shared" si="207"/>
        <v>Within SLA</v>
      </c>
      <c r="Z2642" t="str">
        <f t="shared" si="208"/>
        <v>Normal</v>
      </c>
      <c r="AA2642" t="str" cm="1">
        <f t="array" ref="AA2642">_xlfn.IFS(
J2642&lt;=K2642*0.5,"Excellent",
J2642&lt;=K2642,"Good",
J2642&lt;=K2642*1.5,"At Risk",
TRUE,"Critical"
)</f>
        <v>Good</v>
      </c>
      <c r="AB2642" t="str">
        <f t="shared" si="209"/>
        <v>Reworked</v>
      </c>
    </row>
    <row r="2643" spans="1:28" x14ac:dyDescent="0.3">
      <c r="A2643" t="s">
        <v>2725</v>
      </c>
      <c r="B2643" s="1">
        <v>45789</v>
      </c>
      <c r="C2643" t="s">
        <v>40</v>
      </c>
      <c r="D2643" t="s">
        <v>34</v>
      </c>
      <c r="E2643" t="s">
        <v>74</v>
      </c>
      <c r="F2643" t="s">
        <v>49</v>
      </c>
      <c r="G2643" t="s">
        <v>81</v>
      </c>
      <c r="H2643" t="s">
        <v>26</v>
      </c>
      <c r="I2643" t="s">
        <v>27</v>
      </c>
      <c r="J2643">
        <v>9.1999999999999993</v>
      </c>
      <c r="K2643">
        <v>48</v>
      </c>
      <c r="L2643" t="s">
        <v>28</v>
      </c>
      <c r="M2643">
        <v>2</v>
      </c>
      <c r="N2643">
        <v>4</v>
      </c>
      <c r="O2643">
        <v>400</v>
      </c>
      <c r="P2643">
        <v>3680</v>
      </c>
      <c r="Q2643" t="s">
        <v>44</v>
      </c>
      <c r="R2643">
        <v>5</v>
      </c>
      <c r="S2643" t="s">
        <v>30</v>
      </c>
      <c r="T2643" t="s">
        <v>31</v>
      </c>
      <c r="U2643" t="str">
        <f>TRIM(CLEAN(tbl_Operations[[#This Row],[Location]]))</f>
        <v>Mumbai</v>
      </c>
      <c r="V2643" t="str">
        <f>TRIM(CLEAN(tbl_Operations[[#This Row],[Channel]]))</f>
        <v>Phone</v>
      </c>
      <c r="W2643" t="str">
        <f t="shared" si="205"/>
        <v>System Issue</v>
      </c>
      <c r="X2643" t="str">
        <f t="shared" si="206"/>
        <v>Procurement</v>
      </c>
      <c r="Y2643" t="str">
        <f t="shared" si="207"/>
        <v>Within SLA</v>
      </c>
      <c r="Z2643" t="str">
        <f t="shared" si="208"/>
        <v>Normal</v>
      </c>
      <c r="AA2643" t="str" cm="1">
        <f t="array" ref="AA2643">_xlfn.IFS(
J2643&lt;=K2643*0.5,"Excellent",
J2643&lt;=K2643,"Good",
J2643&lt;=K2643*1.5,"At Risk",
TRUE,"Critical"
)</f>
        <v>Excellent</v>
      </c>
      <c r="AB2643" t="str">
        <f t="shared" si="209"/>
        <v>Reworked</v>
      </c>
    </row>
    <row r="2644" spans="1:28" x14ac:dyDescent="0.3">
      <c r="A2644" t="s">
        <v>2726</v>
      </c>
      <c r="B2644" s="1">
        <v>45689</v>
      </c>
      <c r="C2644" t="s">
        <v>95</v>
      </c>
      <c r="D2644" t="s">
        <v>41</v>
      </c>
      <c r="E2644" t="s">
        <v>23</v>
      </c>
      <c r="F2644" t="s">
        <v>61</v>
      </c>
      <c r="G2644" t="s">
        <v>25</v>
      </c>
      <c r="H2644" t="s">
        <v>66</v>
      </c>
      <c r="I2644" t="s">
        <v>27</v>
      </c>
      <c r="J2644">
        <v>7.1</v>
      </c>
      <c r="K2644">
        <v>12</v>
      </c>
      <c r="L2644" t="s">
        <v>28</v>
      </c>
      <c r="M2644">
        <v>0</v>
      </c>
      <c r="N2644">
        <v>4.3</v>
      </c>
      <c r="O2644">
        <v>320</v>
      </c>
      <c r="P2644">
        <v>2272</v>
      </c>
      <c r="Q2644" t="s">
        <v>57</v>
      </c>
      <c r="R2644">
        <v>2</v>
      </c>
      <c r="S2644" t="s">
        <v>58</v>
      </c>
      <c r="T2644" t="s">
        <v>68</v>
      </c>
      <c r="U2644" t="str">
        <f>TRIM(CLEAN(tbl_Operations[[#This Row],[Location]]))</f>
        <v>Bengaluru</v>
      </c>
      <c r="V2644" t="str">
        <f>TRIM(CLEAN(tbl_Operations[[#This Row],[Channel]]))</f>
        <v>Email</v>
      </c>
      <c r="W2644" t="str">
        <f t="shared" si="205"/>
        <v>Invoice Query</v>
      </c>
      <c r="X2644" t="str">
        <f t="shared" si="206"/>
        <v>Sales</v>
      </c>
      <c r="Y2644" t="str">
        <f t="shared" si="207"/>
        <v>Within SLA</v>
      </c>
      <c r="Z2644" t="str">
        <f t="shared" si="208"/>
        <v>Normal</v>
      </c>
      <c r="AA2644" t="str" cm="1">
        <f t="array" ref="AA2644">_xlfn.IFS(
J2644&lt;=K2644*0.5,"Excellent",
J2644&lt;=K2644,"Good",
J2644&lt;=K2644*1.5,"At Risk",
TRUE,"Critical"
)</f>
        <v>Good</v>
      </c>
      <c r="AB2644" t="str">
        <f t="shared" si="209"/>
        <v>No Rework</v>
      </c>
    </row>
    <row r="2645" spans="1:28" x14ac:dyDescent="0.3">
      <c r="A2645" t="s">
        <v>2727</v>
      </c>
      <c r="B2645" s="1">
        <v>45682</v>
      </c>
      <c r="C2645" t="s">
        <v>91</v>
      </c>
      <c r="D2645" t="s">
        <v>22</v>
      </c>
      <c r="E2645" t="s">
        <v>48</v>
      </c>
      <c r="F2645" t="s">
        <v>49</v>
      </c>
      <c r="G2645" t="s">
        <v>25</v>
      </c>
      <c r="H2645" t="s">
        <v>26</v>
      </c>
      <c r="I2645" t="s">
        <v>27</v>
      </c>
      <c r="J2645">
        <v>8.3000000000000007</v>
      </c>
      <c r="K2645">
        <v>48</v>
      </c>
      <c r="L2645" t="s">
        <v>28</v>
      </c>
      <c r="M2645">
        <v>1</v>
      </c>
      <c r="N2645">
        <v>4.9000000000000004</v>
      </c>
      <c r="O2645">
        <v>400</v>
      </c>
      <c r="P2645">
        <v>3320</v>
      </c>
      <c r="Q2645" t="s">
        <v>64</v>
      </c>
      <c r="R2645">
        <v>1</v>
      </c>
      <c r="S2645" t="s">
        <v>58</v>
      </c>
      <c r="T2645" t="s">
        <v>68</v>
      </c>
      <c r="U2645" t="str">
        <f>TRIM(CLEAN(tbl_Operations[[#This Row],[Location]]))</f>
        <v>Noida</v>
      </c>
      <c r="V2645" t="str">
        <f>TRIM(CLEAN(tbl_Operations[[#This Row],[Channel]]))</f>
        <v>Email</v>
      </c>
      <c r="W2645" t="str">
        <f t="shared" si="205"/>
        <v>Compliance Request</v>
      </c>
      <c r="X2645" t="str">
        <f t="shared" si="206"/>
        <v>Operations</v>
      </c>
      <c r="Y2645" t="str">
        <f t="shared" si="207"/>
        <v>Within SLA</v>
      </c>
      <c r="Z2645" t="str">
        <f t="shared" si="208"/>
        <v>Normal</v>
      </c>
      <c r="AA2645" t="str" cm="1">
        <f t="array" ref="AA2645">_xlfn.IFS(
J2645&lt;=K2645*0.5,"Excellent",
J2645&lt;=K2645,"Good",
J2645&lt;=K2645*1.5,"At Risk",
TRUE,"Critical"
)</f>
        <v>Excellent</v>
      </c>
      <c r="AB2645" t="str">
        <f t="shared" si="209"/>
        <v>Reworked</v>
      </c>
    </row>
    <row r="2646" spans="1:28" x14ac:dyDescent="0.3">
      <c r="A2646" t="s">
        <v>2728</v>
      </c>
      <c r="B2646" s="1">
        <v>45721</v>
      </c>
      <c r="C2646" t="s">
        <v>33</v>
      </c>
      <c r="D2646" t="s">
        <v>22</v>
      </c>
      <c r="E2646" t="s">
        <v>78</v>
      </c>
      <c r="F2646" t="s">
        <v>49</v>
      </c>
      <c r="G2646" t="s">
        <v>62</v>
      </c>
      <c r="H2646" t="s">
        <v>43</v>
      </c>
      <c r="I2646" t="s">
        <v>27</v>
      </c>
      <c r="J2646">
        <v>18.399999999999999</v>
      </c>
      <c r="K2646">
        <v>48</v>
      </c>
      <c r="L2646" t="s">
        <v>28</v>
      </c>
      <c r="M2646">
        <v>0</v>
      </c>
      <c r="N2646">
        <v>4.9000000000000004</v>
      </c>
      <c r="O2646">
        <v>280</v>
      </c>
      <c r="P2646">
        <v>5152</v>
      </c>
      <c r="Q2646" t="s">
        <v>79</v>
      </c>
      <c r="R2646">
        <v>3</v>
      </c>
      <c r="S2646" t="s">
        <v>58</v>
      </c>
      <c r="T2646" t="s">
        <v>86</v>
      </c>
      <c r="U2646" t="str">
        <f>TRIM(CLEAN(tbl_Operations[[#This Row],[Location]]))</f>
        <v>Noida</v>
      </c>
      <c r="V2646" t="str">
        <f>TRIM(CLEAN(tbl_Operations[[#This Row],[Channel]]))</f>
        <v>Teams</v>
      </c>
      <c r="W2646" t="str">
        <f t="shared" si="205"/>
        <v>Access Request</v>
      </c>
      <c r="X2646" t="str">
        <f t="shared" si="206"/>
        <v>It</v>
      </c>
      <c r="Y2646" t="str">
        <f t="shared" si="207"/>
        <v>Within SLA</v>
      </c>
      <c r="Z2646" t="str">
        <f t="shared" si="208"/>
        <v>Normal</v>
      </c>
      <c r="AA2646" t="str" cm="1">
        <f t="array" ref="AA2646">_xlfn.IFS(
J2646&lt;=K2646*0.5,"Excellent",
J2646&lt;=K2646,"Good",
J2646&lt;=K2646*1.5,"At Risk",
TRUE,"Critical"
)</f>
        <v>Excellent</v>
      </c>
      <c r="AB2646" t="str">
        <f t="shared" si="209"/>
        <v>No Rework</v>
      </c>
    </row>
    <row r="2647" spans="1:28" x14ac:dyDescent="0.3">
      <c r="A2647" t="s">
        <v>2729</v>
      </c>
      <c r="B2647" s="1">
        <v>46015</v>
      </c>
      <c r="C2647" t="s">
        <v>40</v>
      </c>
      <c r="D2647" t="s">
        <v>55</v>
      </c>
      <c r="E2647" t="s">
        <v>92</v>
      </c>
      <c r="F2647" t="s">
        <v>24</v>
      </c>
      <c r="G2647" t="s">
        <v>62</v>
      </c>
      <c r="H2647" t="s">
        <v>75</v>
      </c>
      <c r="I2647" t="s">
        <v>27</v>
      </c>
      <c r="J2647">
        <v>12</v>
      </c>
      <c r="K2647">
        <v>24</v>
      </c>
      <c r="L2647" t="s">
        <v>28</v>
      </c>
      <c r="M2647">
        <v>0</v>
      </c>
      <c r="N2647">
        <v>4.9000000000000004</v>
      </c>
      <c r="O2647">
        <v>280</v>
      </c>
      <c r="P2647">
        <v>3360</v>
      </c>
      <c r="Q2647" t="s">
        <v>71</v>
      </c>
      <c r="R2647">
        <v>12</v>
      </c>
      <c r="S2647" t="s">
        <v>52</v>
      </c>
      <c r="T2647" t="s">
        <v>86</v>
      </c>
      <c r="U2647" t="str">
        <f>TRIM(CLEAN(tbl_Operations[[#This Row],[Location]]))</f>
        <v>Hyderabad</v>
      </c>
      <c r="V2647" t="str">
        <f>TRIM(CLEAN(tbl_Operations[[#This Row],[Channel]]))</f>
        <v>Teams</v>
      </c>
      <c r="W2647" t="str">
        <f t="shared" si="205"/>
        <v>Report Request</v>
      </c>
      <c r="X2647" t="str">
        <f t="shared" si="206"/>
        <v>Procurement</v>
      </c>
      <c r="Y2647" t="str">
        <f t="shared" si="207"/>
        <v>Within SLA</v>
      </c>
      <c r="Z2647" t="str">
        <f t="shared" si="208"/>
        <v>Normal</v>
      </c>
      <c r="AA2647" t="str" cm="1">
        <f t="array" ref="AA2647">_xlfn.IFS(
J2647&lt;=K2647*0.5,"Excellent",
J2647&lt;=K2647,"Good",
J2647&lt;=K2647*1.5,"At Risk",
TRUE,"Critical"
)</f>
        <v>Excellent</v>
      </c>
      <c r="AB2647" t="str">
        <f t="shared" si="209"/>
        <v>No Rework</v>
      </c>
    </row>
    <row r="2648" spans="1:28" x14ac:dyDescent="0.3">
      <c r="A2648" t="s">
        <v>2730</v>
      </c>
      <c r="B2648" s="1">
        <v>45820</v>
      </c>
      <c r="C2648" t="s">
        <v>40</v>
      </c>
      <c r="D2648" t="s">
        <v>47</v>
      </c>
      <c r="E2648" t="s">
        <v>70</v>
      </c>
      <c r="F2648" t="s">
        <v>61</v>
      </c>
      <c r="G2648" t="s">
        <v>42</v>
      </c>
      <c r="H2648" t="s">
        <v>50</v>
      </c>
      <c r="I2648" t="s">
        <v>27</v>
      </c>
      <c r="J2648">
        <v>5.9</v>
      </c>
      <c r="K2648">
        <v>12</v>
      </c>
      <c r="L2648" t="s">
        <v>28</v>
      </c>
      <c r="M2648">
        <v>2</v>
      </c>
      <c r="N2648">
        <v>4.3</v>
      </c>
      <c r="O2648">
        <v>450</v>
      </c>
      <c r="P2648">
        <v>2655</v>
      </c>
      <c r="Q2648" t="s">
        <v>29</v>
      </c>
      <c r="R2648">
        <v>6</v>
      </c>
      <c r="S2648" t="s">
        <v>30</v>
      </c>
      <c r="T2648" t="s">
        <v>84</v>
      </c>
      <c r="U2648" t="str">
        <f>TRIM(CLEAN(tbl_Operations[[#This Row],[Location]]))</f>
        <v>Gurugram</v>
      </c>
      <c r="V2648" t="str">
        <f>TRIM(CLEAN(tbl_Operations[[#This Row],[Channel]]))</f>
        <v>Portal</v>
      </c>
      <c r="W2648" t="str">
        <f t="shared" si="205"/>
        <v>Data Correction</v>
      </c>
      <c r="X2648" t="str">
        <f t="shared" si="206"/>
        <v>Procurement</v>
      </c>
      <c r="Y2648" t="str">
        <f t="shared" si="207"/>
        <v>Within SLA</v>
      </c>
      <c r="Z2648" t="str">
        <f t="shared" si="208"/>
        <v>Normal</v>
      </c>
      <c r="AA2648" t="str" cm="1">
        <f t="array" ref="AA2648">_xlfn.IFS(
J2648&lt;=K2648*0.5,"Excellent",
J2648&lt;=K2648,"Good",
J2648&lt;=K2648*1.5,"At Risk",
TRUE,"Critical"
)</f>
        <v>Excellent</v>
      </c>
      <c r="AB2648" t="str">
        <f t="shared" si="209"/>
        <v>Reworked</v>
      </c>
    </row>
    <row r="2649" spans="1:28" x14ac:dyDescent="0.3">
      <c r="A2649" t="s">
        <v>2731</v>
      </c>
      <c r="B2649" s="1">
        <v>45807</v>
      </c>
      <c r="C2649" t="s">
        <v>33</v>
      </c>
      <c r="D2649" t="s">
        <v>34</v>
      </c>
      <c r="E2649" t="s">
        <v>48</v>
      </c>
      <c r="F2649" t="s">
        <v>49</v>
      </c>
      <c r="G2649" t="s">
        <v>42</v>
      </c>
      <c r="H2649" t="s">
        <v>66</v>
      </c>
      <c r="I2649" t="s">
        <v>27</v>
      </c>
      <c r="J2649">
        <v>25.1</v>
      </c>
      <c r="K2649">
        <v>48</v>
      </c>
      <c r="L2649" t="s">
        <v>28</v>
      </c>
      <c r="M2649">
        <v>0</v>
      </c>
      <c r="N2649">
        <v>4.3</v>
      </c>
      <c r="O2649">
        <v>400</v>
      </c>
      <c r="P2649">
        <v>10040</v>
      </c>
      <c r="Q2649" t="s">
        <v>44</v>
      </c>
      <c r="R2649">
        <v>5</v>
      </c>
      <c r="S2649" t="s">
        <v>30</v>
      </c>
      <c r="T2649" t="s">
        <v>45</v>
      </c>
      <c r="U2649" t="str">
        <f>TRIM(CLEAN(tbl_Operations[[#This Row],[Location]]))</f>
        <v>Mumbai</v>
      </c>
      <c r="V2649" t="str">
        <f>TRIM(CLEAN(tbl_Operations[[#This Row],[Channel]]))</f>
        <v>Portal</v>
      </c>
      <c r="W2649" t="str">
        <f t="shared" si="205"/>
        <v>Compliance Request</v>
      </c>
      <c r="X2649" t="str">
        <f t="shared" si="206"/>
        <v>It</v>
      </c>
      <c r="Y2649" t="str">
        <f t="shared" si="207"/>
        <v>Within SLA</v>
      </c>
      <c r="Z2649" t="str">
        <f t="shared" si="208"/>
        <v>Normal</v>
      </c>
      <c r="AA2649" t="str" cm="1">
        <f t="array" ref="AA2649">_xlfn.IFS(
J2649&lt;=K2649*0.5,"Excellent",
J2649&lt;=K2649,"Good",
J2649&lt;=K2649*1.5,"At Risk",
TRUE,"Critical"
)</f>
        <v>Good</v>
      </c>
      <c r="AB2649" t="str">
        <f t="shared" si="209"/>
        <v>No Rework</v>
      </c>
    </row>
    <row r="2650" spans="1:28" x14ac:dyDescent="0.3">
      <c r="A2650" t="s">
        <v>2732</v>
      </c>
      <c r="B2650" s="1">
        <v>45852</v>
      </c>
      <c r="C2650" t="s">
        <v>33</v>
      </c>
      <c r="D2650" t="s">
        <v>34</v>
      </c>
      <c r="E2650" t="s">
        <v>48</v>
      </c>
      <c r="F2650" t="s">
        <v>24</v>
      </c>
      <c r="G2650" t="s">
        <v>42</v>
      </c>
      <c r="H2650" t="s">
        <v>26</v>
      </c>
      <c r="I2650" t="s">
        <v>27</v>
      </c>
      <c r="J2650">
        <v>14.9</v>
      </c>
      <c r="K2650">
        <v>24</v>
      </c>
      <c r="L2650" t="s">
        <v>28</v>
      </c>
      <c r="M2650">
        <v>2</v>
      </c>
      <c r="N2650">
        <v>3.5</v>
      </c>
      <c r="O2650">
        <v>350</v>
      </c>
      <c r="P2650">
        <v>5215</v>
      </c>
      <c r="Q2650" t="s">
        <v>114</v>
      </c>
      <c r="R2650">
        <v>7</v>
      </c>
      <c r="S2650" t="s">
        <v>37</v>
      </c>
      <c r="T2650" t="s">
        <v>31</v>
      </c>
      <c r="U2650" t="str">
        <f>TRIM(CLEAN(tbl_Operations[[#This Row],[Location]]))</f>
        <v>Mumbai</v>
      </c>
      <c r="V2650" t="str">
        <f>TRIM(CLEAN(tbl_Operations[[#This Row],[Channel]]))</f>
        <v>Portal</v>
      </c>
      <c r="W2650" t="str">
        <f t="shared" si="205"/>
        <v>Compliance Request</v>
      </c>
      <c r="X2650" t="str">
        <f t="shared" si="206"/>
        <v>It</v>
      </c>
      <c r="Y2650" t="str">
        <f t="shared" si="207"/>
        <v>Within SLA</v>
      </c>
      <c r="Z2650" t="str">
        <f t="shared" si="208"/>
        <v>Normal</v>
      </c>
      <c r="AA2650" t="str" cm="1">
        <f t="array" ref="AA2650">_xlfn.IFS(
J2650&lt;=K2650*0.5,"Excellent",
J2650&lt;=K2650,"Good",
J2650&lt;=K2650*1.5,"At Risk",
TRUE,"Critical"
)</f>
        <v>Good</v>
      </c>
      <c r="AB2650" t="str">
        <f t="shared" si="209"/>
        <v>Reworked</v>
      </c>
    </row>
    <row r="2651" spans="1:28" x14ac:dyDescent="0.3">
      <c r="A2651" t="s">
        <v>2733</v>
      </c>
      <c r="B2651" s="1">
        <v>45720</v>
      </c>
      <c r="C2651" t="s">
        <v>77</v>
      </c>
      <c r="D2651" t="s">
        <v>55</v>
      </c>
      <c r="E2651" t="s">
        <v>35</v>
      </c>
      <c r="F2651" t="s">
        <v>49</v>
      </c>
      <c r="G2651" t="s">
        <v>25</v>
      </c>
      <c r="H2651" t="s">
        <v>43</v>
      </c>
      <c r="I2651" t="s">
        <v>27</v>
      </c>
      <c r="J2651">
        <v>7.3</v>
      </c>
      <c r="K2651">
        <v>48</v>
      </c>
      <c r="L2651" t="s">
        <v>28</v>
      </c>
      <c r="M2651">
        <v>1</v>
      </c>
      <c r="N2651">
        <v>4.5</v>
      </c>
      <c r="O2651">
        <v>280</v>
      </c>
      <c r="P2651">
        <v>2044</v>
      </c>
      <c r="Q2651" t="s">
        <v>79</v>
      </c>
      <c r="R2651">
        <v>3</v>
      </c>
      <c r="S2651" t="s">
        <v>58</v>
      </c>
      <c r="T2651" t="s">
        <v>38</v>
      </c>
      <c r="U2651" t="str">
        <f>TRIM(CLEAN(tbl_Operations[[#This Row],[Location]]))</f>
        <v>Hyderabad</v>
      </c>
      <c r="V2651" t="str">
        <f>TRIM(CLEAN(tbl_Operations[[#This Row],[Channel]]))</f>
        <v>Email</v>
      </c>
      <c r="W2651" t="str">
        <f t="shared" si="205"/>
        <v>Employee Query</v>
      </c>
      <c r="X2651" t="str">
        <f t="shared" si="206"/>
        <v>Finance</v>
      </c>
      <c r="Y2651" t="str">
        <f t="shared" si="207"/>
        <v>Within SLA</v>
      </c>
      <c r="Z2651" t="str">
        <f t="shared" si="208"/>
        <v>Normal</v>
      </c>
      <c r="AA2651" t="str" cm="1">
        <f t="array" ref="AA2651">_xlfn.IFS(
J2651&lt;=K2651*0.5,"Excellent",
J2651&lt;=K2651,"Good",
J2651&lt;=K2651*1.5,"At Risk",
TRUE,"Critical"
)</f>
        <v>Excellent</v>
      </c>
      <c r="AB2651" t="str">
        <f t="shared" si="209"/>
        <v>Reworked</v>
      </c>
    </row>
    <row r="2652" spans="1:28" x14ac:dyDescent="0.3">
      <c r="A2652" t="s">
        <v>2734</v>
      </c>
      <c r="B2652" s="1">
        <v>45860</v>
      </c>
      <c r="C2652" t="s">
        <v>91</v>
      </c>
      <c r="D2652" t="s">
        <v>60</v>
      </c>
      <c r="E2652" t="s">
        <v>56</v>
      </c>
      <c r="F2652" t="s">
        <v>24</v>
      </c>
      <c r="G2652" t="s">
        <v>42</v>
      </c>
      <c r="H2652" t="s">
        <v>26</v>
      </c>
      <c r="I2652" t="s">
        <v>27</v>
      </c>
      <c r="J2652">
        <v>11.3</v>
      </c>
      <c r="K2652">
        <v>24</v>
      </c>
      <c r="L2652" t="s">
        <v>28</v>
      </c>
      <c r="M2652">
        <v>0</v>
      </c>
      <c r="N2652">
        <v>4.8</v>
      </c>
      <c r="O2652">
        <v>320</v>
      </c>
      <c r="P2652">
        <v>3616</v>
      </c>
      <c r="Q2652" t="s">
        <v>114</v>
      </c>
      <c r="R2652">
        <v>7</v>
      </c>
      <c r="S2652" t="s">
        <v>37</v>
      </c>
      <c r="T2652" t="s">
        <v>38</v>
      </c>
      <c r="U2652" t="str">
        <f>TRIM(CLEAN(tbl_Operations[[#This Row],[Location]]))</f>
        <v>Pune</v>
      </c>
      <c r="V2652" t="str">
        <f>TRIM(CLEAN(tbl_Operations[[#This Row],[Channel]]))</f>
        <v>Portal</v>
      </c>
      <c r="W2652" t="str">
        <f t="shared" si="205"/>
        <v>Vendor Query</v>
      </c>
      <c r="X2652" t="str">
        <f t="shared" si="206"/>
        <v>Operations</v>
      </c>
      <c r="Y2652" t="str">
        <f t="shared" si="207"/>
        <v>Within SLA</v>
      </c>
      <c r="Z2652" t="str">
        <f t="shared" si="208"/>
        <v>Normal</v>
      </c>
      <c r="AA2652" t="str" cm="1">
        <f t="array" ref="AA2652">_xlfn.IFS(
J2652&lt;=K2652*0.5,"Excellent",
J2652&lt;=K2652,"Good",
J2652&lt;=K2652*1.5,"At Risk",
TRUE,"Critical"
)</f>
        <v>Excellent</v>
      </c>
      <c r="AB2652" t="str">
        <f t="shared" si="209"/>
        <v>No Rework</v>
      </c>
    </row>
    <row r="2653" spans="1:28" x14ac:dyDescent="0.3">
      <c r="A2653" t="s">
        <v>2735</v>
      </c>
      <c r="B2653" s="1">
        <v>46010</v>
      </c>
      <c r="C2653" t="s">
        <v>21</v>
      </c>
      <c r="D2653" t="s">
        <v>22</v>
      </c>
      <c r="E2653" t="s">
        <v>78</v>
      </c>
      <c r="F2653" t="s">
        <v>24</v>
      </c>
      <c r="G2653" t="s">
        <v>25</v>
      </c>
      <c r="H2653" t="s">
        <v>50</v>
      </c>
      <c r="I2653" t="s">
        <v>27</v>
      </c>
      <c r="J2653">
        <v>11</v>
      </c>
      <c r="K2653">
        <v>24</v>
      </c>
      <c r="L2653" t="s">
        <v>28</v>
      </c>
      <c r="M2653">
        <v>0</v>
      </c>
      <c r="N2653">
        <v>4.8</v>
      </c>
      <c r="O2653">
        <v>350</v>
      </c>
      <c r="P2653">
        <v>3850</v>
      </c>
      <c r="Q2653" t="s">
        <v>71</v>
      </c>
      <c r="R2653">
        <v>12</v>
      </c>
      <c r="S2653" t="s">
        <v>52</v>
      </c>
      <c r="T2653" t="s">
        <v>45</v>
      </c>
      <c r="U2653" t="str">
        <f>TRIM(CLEAN(tbl_Operations[[#This Row],[Location]]))</f>
        <v>Noida</v>
      </c>
      <c r="V2653" t="str">
        <f>TRIM(CLEAN(tbl_Operations[[#This Row],[Channel]]))</f>
        <v>Email</v>
      </c>
      <c r="W2653" t="str">
        <f t="shared" si="205"/>
        <v>Access Request</v>
      </c>
      <c r="X2653" t="str">
        <f t="shared" si="206"/>
        <v>Customer Support</v>
      </c>
      <c r="Y2653" t="str">
        <f t="shared" si="207"/>
        <v>Within SLA</v>
      </c>
      <c r="Z2653" t="str">
        <f t="shared" si="208"/>
        <v>Normal</v>
      </c>
      <c r="AA2653" t="str" cm="1">
        <f t="array" ref="AA2653">_xlfn.IFS(
J2653&lt;=K2653*0.5,"Excellent",
J2653&lt;=K2653,"Good",
J2653&lt;=K2653*1.5,"At Risk",
TRUE,"Critical"
)</f>
        <v>Excellent</v>
      </c>
      <c r="AB2653" t="str">
        <f t="shared" si="209"/>
        <v>No Rework</v>
      </c>
    </row>
    <row r="2654" spans="1:28" x14ac:dyDescent="0.3">
      <c r="A2654" t="s">
        <v>2736</v>
      </c>
      <c r="B2654" s="1">
        <v>45790</v>
      </c>
      <c r="C2654" t="s">
        <v>33</v>
      </c>
      <c r="D2654" t="s">
        <v>60</v>
      </c>
      <c r="E2654" t="s">
        <v>92</v>
      </c>
      <c r="F2654" t="s">
        <v>146</v>
      </c>
      <c r="G2654" t="s">
        <v>62</v>
      </c>
      <c r="H2654" t="s">
        <v>66</v>
      </c>
      <c r="I2654" t="s">
        <v>27</v>
      </c>
      <c r="J2654">
        <v>5.3</v>
      </c>
      <c r="K2654">
        <v>4</v>
      </c>
      <c r="L2654" t="s">
        <v>63</v>
      </c>
      <c r="M2654">
        <v>0</v>
      </c>
      <c r="N2654">
        <v>5</v>
      </c>
      <c r="O2654">
        <v>280</v>
      </c>
      <c r="P2654">
        <v>1484</v>
      </c>
      <c r="Q2654" t="s">
        <v>44</v>
      </c>
      <c r="R2654">
        <v>5</v>
      </c>
      <c r="S2654" t="s">
        <v>30</v>
      </c>
      <c r="T2654" t="s">
        <v>38</v>
      </c>
      <c r="U2654" t="str">
        <f>TRIM(CLEAN(tbl_Operations[[#This Row],[Location]]))</f>
        <v>Pune</v>
      </c>
      <c r="V2654" t="str">
        <f>TRIM(CLEAN(tbl_Operations[[#This Row],[Channel]]))</f>
        <v>Teams</v>
      </c>
      <c r="W2654" t="str">
        <f t="shared" si="205"/>
        <v>Report Request</v>
      </c>
      <c r="X2654" t="str">
        <f t="shared" si="206"/>
        <v>It</v>
      </c>
      <c r="Y2654" t="str">
        <f t="shared" si="207"/>
        <v>SLA Breach</v>
      </c>
      <c r="Z2654" t="str">
        <f t="shared" si="208"/>
        <v>Normal</v>
      </c>
      <c r="AA2654" t="str" cm="1">
        <f t="array" ref="AA2654">_xlfn.IFS(
J2654&lt;=K2654*0.5,"Excellent",
J2654&lt;=K2654,"Good",
J2654&lt;=K2654*1.5,"At Risk",
TRUE,"Critical"
)</f>
        <v>At Risk</v>
      </c>
      <c r="AB2654" t="str">
        <f t="shared" si="209"/>
        <v>No Rework</v>
      </c>
    </row>
    <row r="2655" spans="1:28" x14ac:dyDescent="0.3">
      <c r="A2655" t="s">
        <v>2737</v>
      </c>
      <c r="B2655" s="1">
        <v>45829</v>
      </c>
      <c r="C2655" t="s">
        <v>21</v>
      </c>
      <c r="D2655" t="s">
        <v>55</v>
      </c>
      <c r="E2655" t="s">
        <v>56</v>
      </c>
      <c r="F2655" t="s">
        <v>49</v>
      </c>
      <c r="G2655" t="s">
        <v>42</v>
      </c>
      <c r="H2655" t="s">
        <v>50</v>
      </c>
      <c r="I2655" t="s">
        <v>101</v>
      </c>
      <c r="J2655">
        <v>27.2</v>
      </c>
      <c r="K2655">
        <v>48</v>
      </c>
      <c r="L2655" t="s">
        <v>28</v>
      </c>
      <c r="M2655">
        <v>1</v>
      </c>
      <c r="N2655">
        <v>4.2</v>
      </c>
      <c r="O2655">
        <v>280</v>
      </c>
      <c r="P2655">
        <v>7616</v>
      </c>
      <c r="Q2655" t="s">
        <v>29</v>
      </c>
      <c r="R2655">
        <v>6</v>
      </c>
      <c r="S2655" t="s">
        <v>30</v>
      </c>
      <c r="T2655" t="s">
        <v>68</v>
      </c>
      <c r="U2655" t="str">
        <f>TRIM(CLEAN(tbl_Operations[[#This Row],[Location]]))</f>
        <v>Hyderabad</v>
      </c>
      <c r="V2655" t="str">
        <f>TRIM(CLEAN(tbl_Operations[[#This Row],[Channel]]))</f>
        <v>Portal</v>
      </c>
      <c r="W2655" t="str">
        <f t="shared" si="205"/>
        <v>Vendor Query</v>
      </c>
      <c r="X2655" t="str">
        <f t="shared" si="206"/>
        <v>Customer Support</v>
      </c>
      <c r="Y2655" t="str">
        <f t="shared" si="207"/>
        <v>Within SLA</v>
      </c>
      <c r="Z2655" t="str">
        <f t="shared" si="208"/>
        <v>Normal</v>
      </c>
      <c r="AA2655" t="str" cm="1">
        <f t="array" ref="AA2655">_xlfn.IFS(
J2655&lt;=K2655*0.5,"Excellent",
J2655&lt;=K2655,"Good",
J2655&lt;=K2655*1.5,"At Risk",
TRUE,"Critical"
)</f>
        <v>Good</v>
      </c>
      <c r="AB2655" t="str">
        <f t="shared" si="209"/>
        <v>Reworked</v>
      </c>
    </row>
    <row r="2656" spans="1:28" x14ac:dyDescent="0.3">
      <c r="A2656" t="s">
        <v>2738</v>
      </c>
      <c r="B2656" s="1">
        <v>45818</v>
      </c>
      <c r="C2656" t="s">
        <v>91</v>
      </c>
      <c r="D2656" t="s">
        <v>73</v>
      </c>
      <c r="E2656" t="s">
        <v>78</v>
      </c>
      <c r="F2656" t="s">
        <v>49</v>
      </c>
      <c r="G2656" t="s">
        <v>25</v>
      </c>
      <c r="H2656" t="s">
        <v>66</v>
      </c>
      <c r="I2656" t="s">
        <v>88</v>
      </c>
      <c r="J2656">
        <v>44.9</v>
      </c>
      <c r="K2656">
        <v>48</v>
      </c>
      <c r="L2656" t="s">
        <v>28</v>
      </c>
      <c r="M2656">
        <v>1</v>
      </c>
      <c r="N2656">
        <v>3.6</v>
      </c>
      <c r="O2656">
        <v>350</v>
      </c>
      <c r="P2656">
        <v>15715</v>
      </c>
      <c r="Q2656" t="s">
        <v>29</v>
      </c>
      <c r="R2656">
        <v>6</v>
      </c>
      <c r="S2656" t="s">
        <v>30</v>
      </c>
      <c r="T2656" t="s">
        <v>38</v>
      </c>
      <c r="U2656" t="str">
        <f>TRIM(CLEAN(tbl_Operations[[#This Row],[Location]]))</f>
        <v>Chennai</v>
      </c>
      <c r="V2656" t="str">
        <f>TRIM(CLEAN(tbl_Operations[[#This Row],[Channel]]))</f>
        <v>Email</v>
      </c>
      <c r="W2656" t="str">
        <f t="shared" si="205"/>
        <v>Access Request</v>
      </c>
      <c r="X2656" t="str">
        <f t="shared" si="206"/>
        <v>Operations</v>
      </c>
      <c r="Y2656" t="str">
        <f t="shared" si="207"/>
        <v>Within SLA</v>
      </c>
      <c r="Z2656" t="str">
        <f t="shared" si="208"/>
        <v>Normal</v>
      </c>
      <c r="AA2656" t="str" cm="1">
        <f t="array" ref="AA2656">_xlfn.IFS(
J2656&lt;=K2656*0.5,"Excellent",
J2656&lt;=K2656,"Good",
J2656&lt;=K2656*1.5,"At Risk",
TRUE,"Critical"
)</f>
        <v>Good</v>
      </c>
      <c r="AB2656" t="str">
        <f t="shared" si="209"/>
        <v>Reworked</v>
      </c>
    </row>
    <row r="2657" spans="1:28" x14ac:dyDescent="0.3">
      <c r="A2657" t="s">
        <v>2739</v>
      </c>
      <c r="B2657" s="1">
        <v>45764</v>
      </c>
      <c r="C2657" t="s">
        <v>95</v>
      </c>
      <c r="D2657" t="s">
        <v>60</v>
      </c>
      <c r="E2657" t="s">
        <v>35</v>
      </c>
      <c r="F2657" t="s">
        <v>61</v>
      </c>
      <c r="G2657" t="s">
        <v>5094</v>
      </c>
      <c r="H2657" t="s">
        <v>26</v>
      </c>
      <c r="I2657" t="s">
        <v>27</v>
      </c>
      <c r="J2657">
        <v>11.7</v>
      </c>
      <c r="K2657">
        <v>12</v>
      </c>
      <c r="L2657" t="s">
        <v>28</v>
      </c>
      <c r="M2657">
        <v>0</v>
      </c>
      <c r="N2657">
        <v>4.4000000000000004</v>
      </c>
      <c r="O2657">
        <v>350</v>
      </c>
      <c r="P2657">
        <v>4095</v>
      </c>
      <c r="Q2657" t="s">
        <v>89</v>
      </c>
      <c r="R2657">
        <v>4</v>
      </c>
      <c r="S2657" t="s">
        <v>30</v>
      </c>
      <c r="T2657" t="s">
        <v>84</v>
      </c>
      <c r="U2657" t="str">
        <f>TRIM(CLEAN(tbl_Operations[[#This Row],[Location]]))</f>
        <v>Pune</v>
      </c>
      <c r="V2657" t="str">
        <f>TRIM(CLEAN(tbl_Operations[[#This Row],[Channel]]))</f>
        <v>Unknown</v>
      </c>
      <c r="W2657" t="str">
        <f t="shared" si="205"/>
        <v>Employee Query</v>
      </c>
      <c r="X2657" t="str">
        <f t="shared" si="206"/>
        <v>Sales</v>
      </c>
      <c r="Y2657" t="str">
        <f t="shared" si="207"/>
        <v>Within SLA</v>
      </c>
      <c r="Z2657" t="str">
        <f t="shared" si="208"/>
        <v>Normal</v>
      </c>
      <c r="AA2657" t="str" cm="1">
        <f t="array" ref="AA2657">_xlfn.IFS(
J2657&lt;=K2657*0.5,"Excellent",
J2657&lt;=K2657,"Good",
J2657&lt;=K2657*1.5,"At Risk",
TRUE,"Critical"
)</f>
        <v>Good</v>
      </c>
      <c r="AB2657" t="str">
        <f t="shared" si="209"/>
        <v>No Rework</v>
      </c>
    </row>
    <row r="2658" spans="1:28" x14ac:dyDescent="0.3">
      <c r="A2658" t="s">
        <v>2740</v>
      </c>
      <c r="B2658" s="1">
        <v>45664</v>
      </c>
      <c r="C2658" t="s">
        <v>95</v>
      </c>
      <c r="D2658" t="s">
        <v>41</v>
      </c>
      <c r="E2658" t="s">
        <v>70</v>
      </c>
      <c r="F2658" t="s">
        <v>61</v>
      </c>
      <c r="G2658" t="s">
        <v>25</v>
      </c>
      <c r="H2658" t="s">
        <v>66</v>
      </c>
      <c r="I2658" t="s">
        <v>27</v>
      </c>
      <c r="J2658">
        <v>16.100000000000001</v>
      </c>
      <c r="K2658">
        <v>12</v>
      </c>
      <c r="L2658" t="s">
        <v>63</v>
      </c>
      <c r="M2658">
        <v>0</v>
      </c>
      <c r="N2658">
        <v>5</v>
      </c>
      <c r="O2658">
        <v>400</v>
      </c>
      <c r="P2658">
        <v>6440</v>
      </c>
      <c r="Q2658" t="s">
        <v>64</v>
      </c>
      <c r="R2658">
        <v>1</v>
      </c>
      <c r="S2658" t="s">
        <v>58</v>
      </c>
      <c r="T2658" t="s">
        <v>38</v>
      </c>
      <c r="U2658" t="str">
        <f>TRIM(CLEAN(tbl_Operations[[#This Row],[Location]]))</f>
        <v>Bengaluru</v>
      </c>
      <c r="V2658" t="str">
        <f>TRIM(CLEAN(tbl_Operations[[#This Row],[Channel]]))</f>
        <v>Email</v>
      </c>
      <c r="W2658" t="str">
        <f t="shared" si="205"/>
        <v>Data Correction</v>
      </c>
      <c r="X2658" t="str">
        <f t="shared" si="206"/>
        <v>Sales</v>
      </c>
      <c r="Y2658" t="str">
        <f t="shared" si="207"/>
        <v>SLA Breach</v>
      </c>
      <c r="Z2658" t="str">
        <f t="shared" si="208"/>
        <v>Normal</v>
      </c>
      <c r="AA2658" t="str" cm="1">
        <f t="array" ref="AA2658">_xlfn.IFS(
J2658&lt;=K2658*0.5,"Excellent",
J2658&lt;=K2658,"Good",
J2658&lt;=K2658*1.5,"At Risk",
TRUE,"Critical"
)</f>
        <v>At Risk</v>
      </c>
      <c r="AB2658" t="str">
        <f t="shared" si="209"/>
        <v>No Rework</v>
      </c>
    </row>
    <row r="2659" spans="1:28" x14ac:dyDescent="0.3">
      <c r="A2659" t="s">
        <v>2741</v>
      </c>
      <c r="B2659" s="1">
        <v>45753</v>
      </c>
      <c r="C2659" t="s">
        <v>40</v>
      </c>
      <c r="D2659" t="s">
        <v>73</v>
      </c>
      <c r="E2659" t="s">
        <v>48</v>
      </c>
      <c r="F2659" t="s">
        <v>24</v>
      </c>
      <c r="G2659" t="s">
        <v>42</v>
      </c>
      <c r="H2659" t="s">
        <v>43</v>
      </c>
      <c r="I2659" t="s">
        <v>27</v>
      </c>
      <c r="J2659">
        <v>20.399999999999999</v>
      </c>
      <c r="K2659">
        <v>24</v>
      </c>
      <c r="L2659" t="s">
        <v>28</v>
      </c>
      <c r="M2659">
        <v>1</v>
      </c>
      <c r="N2659">
        <v>4</v>
      </c>
      <c r="O2659">
        <v>280</v>
      </c>
      <c r="P2659">
        <v>5712</v>
      </c>
      <c r="Q2659" t="s">
        <v>89</v>
      </c>
      <c r="R2659">
        <v>4</v>
      </c>
      <c r="S2659" t="s">
        <v>30</v>
      </c>
      <c r="T2659" t="s">
        <v>102</v>
      </c>
      <c r="U2659" t="str">
        <f>TRIM(CLEAN(tbl_Operations[[#This Row],[Location]]))</f>
        <v>Chennai</v>
      </c>
      <c r="V2659" t="str">
        <f>TRIM(CLEAN(tbl_Operations[[#This Row],[Channel]]))</f>
        <v>Portal</v>
      </c>
      <c r="W2659" t="str">
        <f t="shared" si="205"/>
        <v>Compliance Request</v>
      </c>
      <c r="X2659" t="str">
        <f t="shared" si="206"/>
        <v>Procurement</v>
      </c>
      <c r="Y2659" t="str">
        <f t="shared" si="207"/>
        <v>Within SLA</v>
      </c>
      <c r="Z2659" t="str">
        <f t="shared" si="208"/>
        <v>Normal</v>
      </c>
      <c r="AA2659" t="str" cm="1">
        <f t="array" ref="AA2659">_xlfn.IFS(
J2659&lt;=K2659*0.5,"Excellent",
J2659&lt;=K2659,"Good",
J2659&lt;=K2659*1.5,"At Risk",
TRUE,"Critical"
)</f>
        <v>Good</v>
      </c>
      <c r="AB2659" t="str">
        <f t="shared" si="209"/>
        <v>Reworked</v>
      </c>
    </row>
    <row r="2660" spans="1:28" x14ac:dyDescent="0.3">
      <c r="A2660" t="s">
        <v>2742</v>
      </c>
      <c r="B2660" s="1">
        <v>45895</v>
      </c>
      <c r="C2660" t="s">
        <v>40</v>
      </c>
      <c r="D2660" t="s">
        <v>55</v>
      </c>
      <c r="E2660" t="s">
        <v>70</v>
      </c>
      <c r="F2660" t="s">
        <v>49</v>
      </c>
      <c r="G2660" t="s">
        <v>62</v>
      </c>
      <c r="H2660" t="s">
        <v>26</v>
      </c>
      <c r="I2660" t="s">
        <v>27</v>
      </c>
      <c r="J2660">
        <v>11.2</v>
      </c>
      <c r="K2660">
        <v>48</v>
      </c>
      <c r="L2660" t="s">
        <v>28</v>
      </c>
      <c r="M2660">
        <v>2</v>
      </c>
      <c r="N2660">
        <v>4.5</v>
      </c>
      <c r="O2660">
        <v>450</v>
      </c>
      <c r="P2660">
        <v>5040</v>
      </c>
      <c r="Q2660" t="s">
        <v>36</v>
      </c>
      <c r="R2660">
        <v>8</v>
      </c>
      <c r="S2660" t="s">
        <v>37</v>
      </c>
      <c r="T2660" t="s">
        <v>38</v>
      </c>
      <c r="U2660" t="str">
        <f>TRIM(CLEAN(tbl_Operations[[#This Row],[Location]]))</f>
        <v>Hyderabad</v>
      </c>
      <c r="V2660" t="str">
        <f>TRIM(CLEAN(tbl_Operations[[#This Row],[Channel]]))</f>
        <v>Teams</v>
      </c>
      <c r="W2660" t="str">
        <f t="shared" si="205"/>
        <v>Data Correction</v>
      </c>
      <c r="X2660" t="str">
        <f t="shared" si="206"/>
        <v>Procurement</v>
      </c>
      <c r="Y2660" t="str">
        <f t="shared" si="207"/>
        <v>Within SLA</v>
      </c>
      <c r="Z2660" t="str">
        <f t="shared" si="208"/>
        <v>Normal</v>
      </c>
      <c r="AA2660" t="str" cm="1">
        <f t="array" ref="AA2660">_xlfn.IFS(
J2660&lt;=K2660*0.5,"Excellent",
J2660&lt;=K2660,"Good",
J2660&lt;=K2660*1.5,"At Risk",
TRUE,"Critical"
)</f>
        <v>Excellent</v>
      </c>
      <c r="AB2660" t="str">
        <f t="shared" si="209"/>
        <v>Reworked</v>
      </c>
    </row>
    <row r="2661" spans="1:28" x14ac:dyDescent="0.3">
      <c r="A2661" t="s">
        <v>2743</v>
      </c>
      <c r="B2661" s="1">
        <v>45790</v>
      </c>
      <c r="C2661" t="s">
        <v>54</v>
      </c>
      <c r="D2661" t="s">
        <v>55</v>
      </c>
      <c r="E2661" t="s">
        <v>70</v>
      </c>
      <c r="F2661" t="s">
        <v>24</v>
      </c>
      <c r="G2661" t="s">
        <v>25</v>
      </c>
      <c r="H2661" t="s">
        <v>50</v>
      </c>
      <c r="I2661" t="s">
        <v>27</v>
      </c>
      <c r="J2661">
        <v>18.100000000000001</v>
      </c>
      <c r="K2661">
        <v>24</v>
      </c>
      <c r="L2661" t="s">
        <v>28</v>
      </c>
      <c r="M2661">
        <v>0</v>
      </c>
      <c r="N2661">
        <v>4.7</v>
      </c>
      <c r="O2661">
        <v>450</v>
      </c>
      <c r="P2661">
        <v>8145</v>
      </c>
      <c r="Q2661" t="s">
        <v>44</v>
      </c>
      <c r="R2661">
        <v>5</v>
      </c>
      <c r="S2661" t="s">
        <v>30</v>
      </c>
      <c r="T2661" t="s">
        <v>38</v>
      </c>
      <c r="U2661" t="str">
        <f>TRIM(CLEAN(tbl_Operations[[#This Row],[Location]]))</f>
        <v>Hyderabad</v>
      </c>
      <c r="V2661" t="str">
        <f>TRIM(CLEAN(tbl_Operations[[#This Row],[Channel]]))</f>
        <v>Email</v>
      </c>
      <c r="W2661" t="str">
        <f t="shared" si="205"/>
        <v>Data Correction</v>
      </c>
      <c r="X2661" t="str">
        <f t="shared" si="206"/>
        <v>Hr</v>
      </c>
      <c r="Y2661" t="str">
        <f t="shared" si="207"/>
        <v>Within SLA</v>
      </c>
      <c r="Z2661" t="str">
        <f t="shared" si="208"/>
        <v>Normal</v>
      </c>
      <c r="AA2661" t="str" cm="1">
        <f t="array" ref="AA2661">_xlfn.IFS(
J2661&lt;=K2661*0.5,"Excellent",
J2661&lt;=K2661,"Good",
J2661&lt;=K2661*1.5,"At Risk",
TRUE,"Critical"
)</f>
        <v>Good</v>
      </c>
      <c r="AB2661" t="str">
        <f t="shared" si="209"/>
        <v>No Rework</v>
      </c>
    </row>
    <row r="2662" spans="1:28" x14ac:dyDescent="0.3">
      <c r="A2662" t="s">
        <v>2744</v>
      </c>
      <c r="B2662" s="1">
        <v>45837</v>
      </c>
      <c r="C2662" t="s">
        <v>95</v>
      </c>
      <c r="D2662" t="s">
        <v>41</v>
      </c>
      <c r="E2662" t="s">
        <v>74</v>
      </c>
      <c r="F2662" t="s">
        <v>61</v>
      </c>
      <c r="G2662" t="s">
        <v>25</v>
      </c>
      <c r="H2662" t="s">
        <v>43</v>
      </c>
      <c r="I2662" t="s">
        <v>27</v>
      </c>
      <c r="J2662">
        <v>11.3</v>
      </c>
      <c r="K2662">
        <v>12</v>
      </c>
      <c r="L2662" t="s">
        <v>28</v>
      </c>
      <c r="M2662">
        <v>0</v>
      </c>
      <c r="N2662">
        <v>4.5</v>
      </c>
      <c r="O2662">
        <v>400</v>
      </c>
      <c r="P2662">
        <v>4520</v>
      </c>
      <c r="Q2662" t="s">
        <v>29</v>
      </c>
      <c r="R2662">
        <v>6</v>
      </c>
      <c r="S2662" t="s">
        <v>30</v>
      </c>
      <c r="T2662" t="s">
        <v>102</v>
      </c>
      <c r="U2662" t="str">
        <f>TRIM(CLEAN(tbl_Operations[[#This Row],[Location]]))</f>
        <v>Bengaluru</v>
      </c>
      <c r="V2662" t="str">
        <f>TRIM(CLEAN(tbl_Operations[[#This Row],[Channel]]))</f>
        <v>Email</v>
      </c>
      <c r="W2662" t="str">
        <f t="shared" si="205"/>
        <v>System Issue</v>
      </c>
      <c r="X2662" t="str">
        <f t="shared" si="206"/>
        <v>Sales</v>
      </c>
      <c r="Y2662" t="str">
        <f t="shared" si="207"/>
        <v>Within SLA</v>
      </c>
      <c r="Z2662" t="str">
        <f t="shared" si="208"/>
        <v>Normal</v>
      </c>
      <c r="AA2662" t="str" cm="1">
        <f t="array" ref="AA2662">_xlfn.IFS(
J2662&lt;=K2662*0.5,"Excellent",
J2662&lt;=K2662,"Good",
J2662&lt;=K2662*1.5,"At Risk",
TRUE,"Critical"
)</f>
        <v>Good</v>
      </c>
      <c r="AB2662" t="str">
        <f t="shared" si="209"/>
        <v>No Rework</v>
      </c>
    </row>
    <row r="2663" spans="1:28" x14ac:dyDescent="0.3">
      <c r="A2663" t="s">
        <v>2745</v>
      </c>
      <c r="B2663" s="1">
        <v>45669</v>
      </c>
      <c r="C2663" t="s">
        <v>40</v>
      </c>
      <c r="D2663" t="s">
        <v>60</v>
      </c>
      <c r="E2663" t="s">
        <v>48</v>
      </c>
      <c r="F2663" t="s">
        <v>61</v>
      </c>
      <c r="G2663" t="s">
        <v>81</v>
      </c>
      <c r="H2663" t="s">
        <v>66</v>
      </c>
      <c r="I2663" t="s">
        <v>27</v>
      </c>
      <c r="J2663">
        <v>7.9</v>
      </c>
      <c r="K2663">
        <v>12</v>
      </c>
      <c r="L2663" t="s">
        <v>28</v>
      </c>
      <c r="M2663">
        <v>1</v>
      </c>
      <c r="N2663">
        <v>4.5</v>
      </c>
      <c r="O2663">
        <v>280</v>
      </c>
      <c r="P2663">
        <v>2212</v>
      </c>
      <c r="Q2663" t="s">
        <v>64</v>
      </c>
      <c r="R2663">
        <v>1</v>
      </c>
      <c r="S2663" t="s">
        <v>58</v>
      </c>
      <c r="T2663" t="s">
        <v>102</v>
      </c>
      <c r="U2663" t="str">
        <f>TRIM(CLEAN(tbl_Operations[[#This Row],[Location]]))</f>
        <v>Pune</v>
      </c>
      <c r="V2663" t="str">
        <f>TRIM(CLEAN(tbl_Operations[[#This Row],[Channel]]))</f>
        <v>Phone</v>
      </c>
      <c r="W2663" t="str">
        <f t="shared" si="205"/>
        <v>Compliance Request</v>
      </c>
      <c r="X2663" t="str">
        <f t="shared" si="206"/>
        <v>Procurement</v>
      </c>
      <c r="Y2663" t="str">
        <f t="shared" si="207"/>
        <v>Within SLA</v>
      </c>
      <c r="Z2663" t="str">
        <f t="shared" si="208"/>
        <v>Normal</v>
      </c>
      <c r="AA2663" t="str" cm="1">
        <f t="array" ref="AA2663">_xlfn.IFS(
J2663&lt;=K2663*0.5,"Excellent",
J2663&lt;=K2663,"Good",
J2663&lt;=K2663*1.5,"At Risk",
TRUE,"Critical"
)</f>
        <v>Good</v>
      </c>
      <c r="AB2663" t="str">
        <f t="shared" si="209"/>
        <v>Reworked</v>
      </c>
    </row>
    <row r="2664" spans="1:28" x14ac:dyDescent="0.3">
      <c r="A2664" t="s">
        <v>2746</v>
      </c>
      <c r="B2664" s="1">
        <v>45950</v>
      </c>
      <c r="C2664" t="s">
        <v>21</v>
      </c>
      <c r="D2664" t="s">
        <v>41</v>
      </c>
      <c r="E2664" t="s">
        <v>56</v>
      </c>
      <c r="F2664" t="s">
        <v>49</v>
      </c>
      <c r="G2664" t="s">
        <v>62</v>
      </c>
      <c r="H2664" t="s">
        <v>50</v>
      </c>
      <c r="I2664" t="s">
        <v>101</v>
      </c>
      <c r="J2664">
        <v>8.1999999999999993</v>
      </c>
      <c r="K2664">
        <v>48</v>
      </c>
      <c r="L2664" t="s">
        <v>28</v>
      </c>
      <c r="M2664">
        <v>1</v>
      </c>
      <c r="N2664">
        <v>4.5</v>
      </c>
      <c r="O2664">
        <v>400</v>
      </c>
      <c r="P2664">
        <v>3280</v>
      </c>
      <c r="Q2664" t="s">
        <v>51</v>
      </c>
      <c r="R2664">
        <v>10</v>
      </c>
      <c r="S2664" t="s">
        <v>52</v>
      </c>
      <c r="T2664" t="s">
        <v>31</v>
      </c>
      <c r="U2664" t="str">
        <f>TRIM(CLEAN(tbl_Operations[[#This Row],[Location]]))</f>
        <v>Bengaluru</v>
      </c>
      <c r="V2664" t="str">
        <f>TRIM(CLEAN(tbl_Operations[[#This Row],[Channel]]))</f>
        <v>Teams</v>
      </c>
      <c r="W2664" t="str">
        <f t="shared" si="205"/>
        <v>Vendor Query</v>
      </c>
      <c r="X2664" t="str">
        <f t="shared" si="206"/>
        <v>Customer Support</v>
      </c>
      <c r="Y2664" t="str">
        <f t="shared" si="207"/>
        <v>Within SLA</v>
      </c>
      <c r="Z2664" t="str">
        <f t="shared" si="208"/>
        <v>Normal</v>
      </c>
      <c r="AA2664" t="str" cm="1">
        <f t="array" ref="AA2664">_xlfn.IFS(
J2664&lt;=K2664*0.5,"Excellent",
J2664&lt;=K2664,"Good",
J2664&lt;=K2664*1.5,"At Risk",
TRUE,"Critical"
)</f>
        <v>Excellent</v>
      </c>
      <c r="AB2664" t="str">
        <f t="shared" si="209"/>
        <v>Reworked</v>
      </c>
    </row>
    <row r="2665" spans="1:28" x14ac:dyDescent="0.3">
      <c r="A2665" t="s">
        <v>2747</v>
      </c>
      <c r="B2665" s="1">
        <v>45757</v>
      </c>
      <c r="C2665" t="s">
        <v>33</v>
      </c>
      <c r="D2665" t="s">
        <v>34</v>
      </c>
      <c r="E2665" t="s">
        <v>70</v>
      </c>
      <c r="F2665" t="s">
        <v>24</v>
      </c>
      <c r="G2665" t="s">
        <v>25</v>
      </c>
      <c r="H2665" t="s">
        <v>26</v>
      </c>
      <c r="I2665" t="s">
        <v>27</v>
      </c>
      <c r="J2665">
        <v>11.4</v>
      </c>
      <c r="K2665">
        <v>24</v>
      </c>
      <c r="L2665" t="s">
        <v>28</v>
      </c>
      <c r="M2665">
        <v>0</v>
      </c>
      <c r="N2665">
        <v>4.8</v>
      </c>
      <c r="O2665">
        <v>400</v>
      </c>
      <c r="P2665">
        <v>4560</v>
      </c>
      <c r="Q2665" t="s">
        <v>89</v>
      </c>
      <c r="R2665">
        <v>4</v>
      </c>
      <c r="S2665" t="s">
        <v>30</v>
      </c>
      <c r="T2665" t="s">
        <v>84</v>
      </c>
      <c r="U2665" t="str">
        <f>TRIM(CLEAN(tbl_Operations[[#This Row],[Location]]))</f>
        <v>Mumbai</v>
      </c>
      <c r="V2665" t="str">
        <f>TRIM(CLEAN(tbl_Operations[[#This Row],[Channel]]))</f>
        <v>Email</v>
      </c>
      <c r="W2665" t="str">
        <f t="shared" si="205"/>
        <v>Data Correction</v>
      </c>
      <c r="X2665" t="str">
        <f t="shared" si="206"/>
        <v>It</v>
      </c>
      <c r="Y2665" t="str">
        <f t="shared" si="207"/>
        <v>Within SLA</v>
      </c>
      <c r="Z2665" t="str">
        <f t="shared" si="208"/>
        <v>Normal</v>
      </c>
      <c r="AA2665" t="str" cm="1">
        <f t="array" ref="AA2665">_xlfn.IFS(
J2665&lt;=K2665*0.5,"Excellent",
J2665&lt;=K2665,"Good",
J2665&lt;=K2665*1.5,"At Risk",
TRUE,"Critical"
)</f>
        <v>Excellent</v>
      </c>
      <c r="AB2665" t="str">
        <f t="shared" si="209"/>
        <v>No Rework</v>
      </c>
    </row>
    <row r="2666" spans="1:28" x14ac:dyDescent="0.3">
      <c r="A2666" t="s">
        <v>2748</v>
      </c>
      <c r="B2666" s="1">
        <v>45946</v>
      </c>
      <c r="C2666" t="s">
        <v>21</v>
      </c>
      <c r="D2666" t="s">
        <v>41</v>
      </c>
      <c r="E2666" t="s">
        <v>78</v>
      </c>
      <c r="F2666" t="s">
        <v>49</v>
      </c>
      <c r="G2666" t="s">
        <v>25</v>
      </c>
      <c r="H2666" t="s">
        <v>50</v>
      </c>
      <c r="I2666" t="s">
        <v>101</v>
      </c>
      <c r="J2666">
        <v>17.8</v>
      </c>
      <c r="K2666">
        <v>48</v>
      </c>
      <c r="L2666" t="s">
        <v>28</v>
      </c>
      <c r="M2666">
        <v>0</v>
      </c>
      <c r="N2666">
        <v>4.2</v>
      </c>
      <c r="O2666">
        <v>350</v>
      </c>
      <c r="P2666">
        <v>6230</v>
      </c>
      <c r="Q2666" t="s">
        <v>51</v>
      </c>
      <c r="R2666">
        <v>10</v>
      </c>
      <c r="S2666" t="s">
        <v>52</v>
      </c>
      <c r="T2666" t="s">
        <v>84</v>
      </c>
      <c r="U2666" t="str">
        <f>TRIM(CLEAN(tbl_Operations[[#This Row],[Location]]))</f>
        <v>Bengaluru</v>
      </c>
      <c r="V2666" t="str">
        <f>TRIM(CLEAN(tbl_Operations[[#This Row],[Channel]]))</f>
        <v>Email</v>
      </c>
      <c r="W2666" t="str">
        <f t="shared" si="205"/>
        <v>Access Request</v>
      </c>
      <c r="X2666" t="str">
        <f t="shared" si="206"/>
        <v>Customer Support</v>
      </c>
      <c r="Y2666" t="str">
        <f t="shared" si="207"/>
        <v>Within SLA</v>
      </c>
      <c r="Z2666" t="str">
        <f t="shared" si="208"/>
        <v>Normal</v>
      </c>
      <c r="AA2666" t="str" cm="1">
        <f t="array" ref="AA2666">_xlfn.IFS(
J2666&lt;=K2666*0.5,"Excellent",
J2666&lt;=K2666,"Good",
J2666&lt;=K2666*1.5,"At Risk",
TRUE,"Critical"
)</f>
        <v>Excellent</v>
      </c>
      <c r="AB2666" t="str">
        <f t="shared" si="209"/>
        <v>No Rework</v>
      </c>
    </row>
    <row r="2667" spans="1:28" x14ac:dyDescent="0.3">
      <c r="A2667" t="s">
        <v>2749</v>
      </c>
      <c r="B2667" s="1">
        <v>45783</v>
      </c>
      <c r="C2667" t="s">
        <v>54</v>
      </c>
      <c r="D2667" t="s">
        <v>73</v>
      </c>
      <c r="E2667" t="s">
        <v>70</v>
      </c>
      <c r="F2667" t="s">
        <v>49</v>
      </c>
      <c r="G2667" t="s">
        <v>42</v>
      </c>
      <c r="H2667" t="s">
        <v>26</v>
      </c>
      <c r="I2667" t="s">
        <v>27</v>
      </c>
      <c r="J2667">
        <v>3.6</v>
      </c>
      <c r="K2667">
        <v>48</v>
      </c>
      <c r="L2667" t="s">
        <v>28</v>
      </c>
      <c r="M2667">
        <v>1</v>
      </c>
      <c r="N2667">
        <v>4.5999999999999996</v>
      </c>
      <c r="O2667">
        <v>320</v>
      </c>
      <c r="P2667">
        <v>1152</v>
      </c>
      <c r="Q2667" t="s">
        <v>44</v>
      </c>
      <c r="R2667">
        <v>5</v>
      </c>
      <c r="S2667" t="s">
        <v>30</v>
      </c>
      <c r="T2667" t="s">
        <v>38</v>
      </c>
      <c r="U2667" t="str">
        <f>TRIM(CLEAN(tbl_Operations[[#This Row],[Location]]))</f>
        <v>Chennai</v>
      </c>
      <c r="V2667" t="str">
        <f>TRIM(CLEAN(tbl_Operations[[#This Row],[Channel]]))</f>
        <v>Portal</v>
      </c>
      <c r="W2667" t="str">
        <f t="shared" si="205"/>
        <v>Data Correction</v>
      </c>
      <c r="X2667" t="str">
        <f t="shared" si="206"/>
        <v>Hr</v>
      </c>
      <c r="Y2667" t="str">
        <f t="shared" si="207"/>
        <v>Within SLA</v>
      </c>
      <c r="Z2667" t="str">
        <f t="shared" si="208"/>
        <v>Normal</v>
      </c>
      <c r="AA2667" t="str" cm="1">
        <f t="array" ref="AA2667">_xlfn.IFS(
J2667&lt;=K2667*0.5,"Excellent",
J2667&lt;=K2667,"Good",
J2667&lt;=K2667*1.5,"At Risk",
TRUE,"Critical"
)</f>
        <v>Excellent</v>
      </c>
      <c r="AB2667" t="str">
        <f t="shared" si="209"/>
        <v>Reworked</v>
      </c>
    </row>
    <row r="2668" spans="1:28" x14ac:dyDescent="0.3">
      <c r="A2668" t="s">
        <v>2750</v>
      </c>
      <c r="B2668" s="1">
        <v>45741</v>
      </c>
      <c r="C2668" t="s">
        <v>33</v>
      </c>
      <c r="D2668" t="s">
        <v>34</v>
      </c>
      <c r="E2668" t="s">
        <v>70</v>
      </c>
      <c r="F2668" t="s">
        <v>24</v>
      </c>
      <c r="G2668" t="s">
        <v>42</v>
      </c>
      <c r="H2668" t="s">
        <v>50</v>
      </c>
      <c r="I2668" t="s">
        <v>88</v>
      </c>
      <c r="J2668">
        <v>27.5</v>
      </c>
      <c r="K2668">
        <v>24</v>
      </c>
      <c r="L2668" t="s">
        <v>63</v>
      </c>
      <c r="M2668">
        <v>1</v>
      </c>
      <c r="N2668">
        <v>4.2</v>
      </c>
      <c r="O2668">
        <v>280</v>
      </c>
      <c r="P2668">
        <v>7700</v>
      </c>
      <c r="Q2668" t="s">
        <v>79</v>
      </c>
      <c r="R2668">
        <v>3</v>
      </c>
      <c r="S2668" t="s">
        <v>58</v>
      </c>
      <c r="T2668" t="s">
        <v>38</v>
      </c>
      <c r="U2668" t="str">
        <f>TRIM(CLEAN(tbl_Operations[[#This Row],[Location]]))</f>
        <v>Mumbai</v>
      </c>
      <c r="V2668" t="str">
        <f>TRIM(CLEAN(tbl_Operations[[#This Row],[Channel]]))</f>
        <v>Portal</v>
      </c>
      <c r="W2668" t="str">
        <f t="shared" si="205"/>
        <v>Data Correction</v>
      </c>
      <c r="X2668" t="str">
        <f t="shared" si="206"/>
        <v>It</v>
      </c>
      <c r="Y2668" t="str">
        <f t="shared" si="207"/>
        <v>SLA Breach</v>
      </c>
      <c r="Z2668" t="str">
        <f t="shared" si="208"/>
        <v>Normal</v>
      </c>
      <c r="AA2668" t="str" cm="1">
        <f t="array" ref="AA2668">_xlfn.IFS(
J2668&lt;=K2668*0.5,"Excellent",
J2668&lt;=K2668,"Good",
J2668&lt;=K2668*1.5,"At Risk",
TRUE,"Critical"
)</f>
        <v>At Risk</v>
      </c>
      <c r="AB2668" t="str">
        <f t="shared" si="209"/>
        <v>Reworked</v>
      </c>
    </row>
    <row r="2669" spans="1:28" x14ac:dyDescent="0.3">
      <c r="A2669" t="s">
        <v>2751</v>
      </c>
      <c r="B2669" s="1">
        <v>45660</v>
      </c>
      <c r="C2669" t="s">
        <v>21</v>
      </c>
      <c r="D2669" t="s">
        <v>60</v>
      </c>
      <c r="E2669" t="s">
        <v>56</v>
      </c>
      <c r="F2669" t="s">
        <v>49</v>
      </c>
      <c r="G2669" t="s">
        <v>42</v>
      </c>
      <c r="H2669" t="s">
        <v>43</v>
      </c>
      <c r="I2669" t="s">
        <v>101</v>
      </c>
      <c r="J2669">
        <v>8.6</v>
      </c>
      <c r="K2669">
        <v>48</v>
      </c>
      <c r="L2669" t="s">
        <v>28</v>
      </c>
      <c r="M2669">
        <v>1</v>
      </c>
      <c r="N2669">
        <v>4.2</v>
      </c>
      <c r="O2669">
        <v>350</v>
      </c>
      <c r="P2669">
        <v>3010</v>
      </c>
      <c r="Q2669" t="s">
        <v>64</v>
      </c>
      <c r="R2669">
        <v>1</v>
      </c>
      <c r="S2669" t="s">
        <v>58</v>
      </c>
      <c r="T2669" t="s">
        <v>45</v>
      </c>
      <c r="U2669" t="str">
        <f>TRIM(CLEAN(tbl_Operations[[#This Row],[Location]]))</f>
        <v>Pune</v>
      </c>
      <c r="V2669" t="str">
        <f>TRIM(CLEAN(tbl_Operations[[#This Row],[Channel]]))</f>
        <v>Portal</v>
      </c>
      <c r="W2669" t="str">
        <f t="shared" si="205"/>
        <v>Vendor Query</v>
      </c>
      <c r="X2669" t="str">
        <f t="shared" si="206"/>
        <v>Customer Support</v>
      </c>
      <c r="Y2669" t="str">
        <f t="shared" si="207"/>
        <v>Within SLA</v>
      </c>
      <c r="Z2669" t="str">
        <f t="shared" si="208"/>
        <v>Normal</v>
      </c>
      <c r="AA2669" t="str" cm="1">
        <f t="array" ref="AA2669">_xlfn.IFS(
J2669&lt;=K2669*0.5,"Excellent",
J2669&lt;=K2669,"Good",
J2669&lt;=K2669*1.5,"At Risk",
TRUE,"Critical"
)</f>
        <v>Excellent</v>
      </c>
      <c r="AB2669" t="str">
        <f t="shared" si="209"/>
        <v>Reworked</v>
      </c>
    </row>
    <row r="2670" spans="1:28" x14ac:dyDescent="0.3">
      <c r="A2670" t="s">
        <v>2752</v>
      </c>
      <c r="B2670" s="1">
        <v>45988</v>
      </c>
      <c r="C2670" t="s">
        <v>77</v>
      </c>
      <c r="D2670" t="s">
        <v>47</v>
      </c>
      <c r="E2670" t="s">
        <v>23</v>
      </c>
      <c r="F2670" t="s">
        <v>24</v>
      </c>
      <c r="G2670" t="s">
        <v>25</v>
      </c>
      <c r="H2670" t="s">
        <v>43</v>
      </c>
      <c r="I2670" t="s">
        <v>101</v>
      </c>
      <c r="J2670">
        <v>1.7</v>
      </c>
      <c r="K2670">
        <v>24</v>
      </c>
      <c r="L2670" t="s">
        <v>28</v>
      </c>
      <c r="M2670">
        <v>1</v>
      </c>
      <c r="N2670">
        <v>4.4000000000000004</v>
      </c>
      <c r="O2670">
        <v>280</v>
      </c>
      <c r="P2670">
        <v>476</v>
      </c>
      <c r="Q2670" t="s">
        <v>67</v>
      </c>
      <c r="R2670">
        <v>11</v>
      </c>
      <c r="S2670" t="s">
        <v>52</v>
      </c>
      <c r="T2670" t="s">
        <v>84</v>
      </c>
      <c r="U2670" t="str">
        <f>TRIM(CLEAN(tbl_Operations[[#This Row],[Location]]))</f>
        <v>Gurugram</v>
      </c>
      <c r="V2670" t="str">
        <f>TRIM(CLEAN(tbl_Operations[[#This Row],[Channel]]))</f>
        <v>Email</v>
      </c>
      <c r="W2670" t="str">
        <f t="shared" si="205"/>
        <v>Invoice Query</v>
      </c>
      <c r="X2670" t="str">
        <f t="shared" si="206"/>
        <v>Finance</v>
      </c>
      <c r="Y2670" t="str">
        <f t="shared" si="207"/>
        <v>Within SLA</v>
      </c>
      <c r="Z2670" t="str">
        <f t="shared" si="208"/>
        <v>Normal</v>
      </c>
      <c r="AA2670" t="str" cm="1">
        <f t="array" ref="AA2670">_xlfn.IFS(
J2670&lt;=K2670*0.5,"Excellent",
J2670&lt;=K2670,"Good",
J2670&lt;=K2670*1.5,"At Risk",
TRUE,"Critical"
)</f>
        <v>Excellent</v>
      </c>
      <c r="AB2670" t="str">
        <f t="shared" si="209"/>
        <v>Reworked</v>
      </c>
    </row>
    <row r="2671" spans="1:28" x14ac:dyDescent="0.3">
      <c r="A2671" t="s">
        <v>2753</v>
      </c>
      <c r="B2671" s="1">
        <v>45685</v>
      </c>
      <c r="C2671" t="s">
        <v>91</v>
      </c>
      <c r="D2671" t="s">
        <v>34</v>
      </c>
      <c r="E2671" t="s">
        <v>56</v>
      </c>
      <c r="F2671" t="s">
        <v>49</v>
      </c>
      <c r="G2671" t="s">
        <v>25</v>
      </c>
      <c r="H2671" t="s">
        <v>43</v>
      </c>
      <c r="I2671" t="s">
        <v>27</v>
      </c>
      <c r="J2671">
        <v>12</v>
      </c>
      <c r="K2671">
        <v>48</v>
      </c>
      <c r="L2671" t="s">
        <v>28</v>
      </c>
      <c r="M2671">
        <v>0</v>
      </c>
      <c r="N2671">
        <v>4.5999999999999996</v>
      </c>
      <c r="O2671">
        <v>400</v>
      </c>
      <c r="P2671">
        <v>4800</v>
      </c>
      <c r="Q2671" t="s">
        <v>64</v>
      </c>
      <c r="R2671">
        <v>1</v>
      </c>
      <c r="S2671" t="s">
        <v>58</v>
      </c>
      <c r="T2671" t="s">
        <v>38</v>
      </c>
      <c r="U2671" t="str">
        <f>TRIM(CLEAN(tbl_Operations[[#This Row],[Location]]))</f>
        <v>Mumbai</v>
      </c>
      <c r="V2671" t="str">
        <f>TRIM(CLEAN(tbl_Operations[[#This Row],[Channel]]))</f>
        <v>Email</v>
      </c>
      <c r="W2671" t="str">
        <f t="shared" si="205"/>
        <v>Vendor Query</v>
      </c>
      <c r="X2671" t="str">
        <f t="shared" si="206"/>
        <v>Operations</v>
      </c>
      <c r="Y2671" t="str">
        <f t="shared" si="207"/>
        <v>Within SLA</v>
      </c>
      <c r="Z2671" t="str">
        <f t="shared" si="208"/>
        <v>Normal</v>
      </c>
      <c r="AA2671" t="str" cm="1">
        <f t="array" ref="AA2671">_xlfn.IFS(
J2671&lt;=K2671*0.5,"Excellent",
J2671&lt;=K2671,"Good",
J2671&lt;=K2671*1.5,"At Risk",
TRUE,"Critical"
)</f>
        <v>Excellent</v>
      </c>
      <c r="AB2671" t="str">
        <f t="shared" si="209"/>
        <v>No Rework</v>
      </c>
    </row>
    <row r="2672" spans="1:28" x14ac:dyDescent="0.3">
      <c r="A2672" t="s">
        <v>2754</v>
      </c>
      <c r="B2672" s="1">
        <v>45843</v>
      </c>
      <c r="C2672" t="s">
        <v>40</v>
      </c>
      <c r="D2672" t="s">
        <v>73</v>
      </c>
      <c r="E2672" t="s">
        <v>48</v>
      </c>
      <c r="F2672" t="s">
        <v>24</v>
      </c>
      <c r="G2672" t="s">
        <v>81</v>
      </c>
      <c r="H2672" t="s">
        <v>66</v>
      </c>
      <c r="I2672" t="s">
        <v>101</v>
      </c>
      <c r="J2672">
        <v>15.5</v>
      </c>
      <c r="K2672">
        <v>24</v>
      </c>
      <c r="L2672" t="s">
        <v>28</v>
      </c>
      <c r="M2672">
        <v>0</v>
      </c>
      <c r="N2672">
        <v>4.7</v>
      </c>
      <c r="O2672">
        <v>400</v>
      </c>
      <c r="P2672">
        <v>6200</v>
      </c>
      <c r="Q2672" t="s">
        <v>114</v>
      </c>
      <c r="R2672">
        <v>7</v>
      </c>
      <c r="S2672" t="s">
        <v>37</v>
      </c>
      <c r="T2672" t="s">
        <v>68</v>
      </c>
      <c r="U2672" t="str">
        <f>TRIM(CLEAN(tbl_Operations[[#This Row],[Location]]))</f>
        <v>Chennai</v>
      </c>
      <c r="V2672" t="str">
        <f>TRIM(CLEAN(tbl_Operations[[#This Row],[Channel]]))</f>
        <v>Phone</v>
      </c>
      <c r="W2672" t="str">
        <f t="shared" si="205"/>
        <v>Compliance Request</v>
      </c>
      <c r="X2672" t="str">
        <f t="shared" si="206"/>
        <v>Procurement</v>
      </c>
      <c r="Y2672" t="str">
        <f t="shared" si="207"/>
        <v>Within SLA</v>
      </c>
      <c r="Z2672" t="str">
        <f t="shared" si="208"/>
        <v>Normal</v>
      </c>
      <c r="AA2672" t="str" cm="1">
        <f t="array" ref="AA2672">_xlfn.IFS(
J2672&lt;=K2672*0.5,"Excellent",
J2672&lt;=K2672,"Good",
J2672&lt;=K2672*1.5,"At Risk",
TRUE,"Critical"
)</f>
        <v>Good</v>
      </c>
      <c r="AB2672" t="str">
        <f t="shared" si="209"/>
        <v>No Rework</v>
      </c>
    </row>
    <row r="2673" spans="1:28" x14ac:dyDescent="0.3">
      <c r="A2673" t="s">
        <v>2755</v>
      </c>
      <c r="B2673" s="1">
        <v>45725</v>
      </c>
      <c r="C2673" t="s">
        <v>54</v>
      </c>
      <c r="D2673" t="s">
        <v>47</v>
      </c>
      <c r="E2673" t="s">
        <v>74</v>
      </c>
      <c r="F2673" t="s">
        <v>49</v>
      </c>
      <c r="G2673" t="s">
        <v>62</v>
      </c>
      <c r="H2673" t="s">
        <v>26</v>
      </c>
      <c r="I2673" t="s">
        <v>27</v>
      </c>
      <c r="J2673">
        <v>5.0999999999999996</v>
      </c>
      <c r="K2673">
        <v>48</v>
      </c>
      <c r="L2673" t="s">
        <v>28</v>
      </c>
      <c r="M2673">
        <v>0</v>
      </c>
      <c r="N2673">
        <v>4.5999999999999996</v>
      </c>
      <c r="O2673">
        <v>320</v>
      </c>
      <c r="P2673">
        <v>1632</v>
      </c>
      <c r="Q2673" t="s">
        <v>79</v>
      </c>
      <c r="R2673">
        <v>3</v>
      </c>
      <c r="S2673" t="s">
        <v>58</v>
      </c>
      <c r="T2673" t="s">
        <v>102</v>
      </c>
      <c r="U2673" t="str">
        <f>TRIM(CLEAN(tbl_Operations[[#This Row],[Location]]))</f>
        <v>Gurugram</v>
      </c>
      <c r="V2673" t="str">
        <f>TRIM(CLEAN(tbl_Operations[[#This Row],[Channel]]))</f>
        <v>Teams</v>
      </c>
      <c r="W2673" t="str">
        <f t="shared" si="205"/>
        <v>System Issue</v>
      </c>
      <c r="X2673" t="str">
        <f t="shared" si="206"/>
        <v>Hr</v>
      </c>
      <c r="Y2673" t="str">
        <f t="shared" si="207"/>
        <v>Within SLA</v>
      </c>
      <c r="Z2673" t="str">
        <f t="shared" si="208"/>
        <v>Normal</v>
      </c>
      <c r="AA2673" t="str" cm="1">
        <f t="array" ref="AA2673">_xlfn.IFS(
J2673&lt;=K2673*0.5,"Excellent",
J2673&lt;=K2673,"Good",
J2673&lt;=K2673*1.5,"At Risk",
TRUE,"Critical"
)</f>
        <v>Excellent</v>
      </c>
      <c r="AB2673" t="str">
        <f t="shared" si="209"/>
        <v>No Rework</v>
      </c>
    </row>
    <row r="2674" spans="1:28" x14ac:dyDescent="0.3">
      <c r="A2674" t="s">
        <v>2756</v>
      </c>
      <c r="B2674" s="1">
        <v>45789</v>
      </c>
      <c r="C2674" t="s">
        <v>91</v>
      </c>
      <c r="D2674" t="s">
        <v>47</v>
      </c>
      <c r="E2674" t="s">
        <v>74</v>
      </c>
      <c r="F2674" t="s">
        <v>61</v>
      </c>
      <c r="G2674" t="s">
        <v>25</v>
      </c>
      <c r="H2674" t="s">
        <v>43</v>
      </c>
      <c r="I2674" t="s">
        <v>27</v>
      </c>
      <c r="J2674">
        <v>13.7</v>
      </c>
      <c r="K2674">
        <v>12</v>
      </c>
      <c r="L2674" t="s">
        <v>63</v>
      </c>
      <c r="M2674">
        <v>1</v>
      </c>
      <c r="N2674">
        <v>4.0999999999999996</v>
      </c>
      <c r="O2674">
        <v>400</v>
      </c>
      <c r="P2674">
        <v>5480</v>
      </c>
      <c r="Q2674" t="s">
        <v>44</v>
      </c>
      <c r="R2674">
        <v>5</v>
      </c>
      <c r="S2674" t="s">
        <v>30</v>
      </c>
      <c r="T2674" t="s">
        <v>31</v>
      </c>
      <c r="U2674" t="str">
        <f>TRIM(CLEAN(tbl_Operations[[#This Row],[Location]]))</f>
        <v>Gurugram</v>
      </c>
      <c r="V2674" t="str">
        <f>TRIM(CLEAN(tbl_Operations[[#This Row],[Channel]]))</f>
        <v>Email</v>
      </c>
      <c r="W2674" t="str">
        <f t="shared" si="205"/>
        <v>System Issue</v>
      </c>
      <c r="X2674" t="str">
        <f t="shared" si="206"/>
        <v>Operations</v>
      </c>
      <c r="Y2674" t="str">
        <f t="shared" si="207"/>
        <v>SLA Breach</v>
      </c>
      <c r="Z2674" t="str">
        <f t="shared" si="208"/>
        <v>Normal</v>
      </c>
      <c r="AA2674" t="str" cm="1">
        <f t="array" ref="AA2674">_xlfn.IFS(
J2674&lt;=K2674*0.5,"Excellent",
J2674&lt;=K2674,"Good",
J2674&lt;=K2674*1.5,"At Risk",
TRUE,"Critical"
)</f>
        <v>At Risk</v>
      </c>
      <c r="AB2674" t="str">
        <f t="shared" si="209"/>
        <v>Reworked</v>
      </c>
    </row>
    <row r="2675" spans="1:28" x14ac:dyDescent="0.3">
      <c r="A2675" t="s">
        <v>2757</v>
      </c>
      <c r="B2675" s="1">
        <v>45826</v>
      </c>
      <c r="C2675" t="s">
        <v>77</v>
      </c>
      <c r="D2675" t="s">
        <v>34</v>
      </c>
      <c r="E2675" t="s">
        <v>23</v>
      </c>
      <c r="F2675" t="s">
        <v>49</v>
      </c>
      <c r="G2675" t="s">
        <v>81</v>
      </c>
      <c r="H2675" t="s">
        <v>66</v>
      </c>
      <c r="I2675" t="s">
        <v>101</v>
      </c>
      <c r="J2675">
        <v>19.600000000000001</v>
      </c>
      <c r="K2675">
        <v>48</v>
      </c>
      <c r="L2675" t="s">
        <v>28</v>
      </c>
      <c r="M2675">
        <v>1</v>
      </c>
      <c r="N2675">
        <v>4</v>
      </c>
      <c r="O2675">
        <v>350</v>
      </c>
      <c r="P2675">
        <v>6860</v>
      </c>
      <c r="Q2675" t="s">
        <v>29</v>
      </c>
      <c r="R2675">
        <v>6</v>
      </c>
      <c r="S2675" t="s">
        <v>30</v>
      </c>
      <c r="T2675" t="s">
        <v>86</v>
      </c>
      <c r="U2675" t="str">
        <f>TRIM(CLEAN(tbl_Operations[[#This Row],[Location]]))</f>
        <v>Mumbai</v>
      </c>
      <c r="V2675" t="str">
        <f>TRIM(CLEAN(tbl_Operations[[#This Row],[Channel]]))</f>
        <v>Phone</v>
      </c>
      <c r="W2675" t="str">
        <f t="shared" si="205"/>
        <v>Invoice Query</v>
      </c>
      <c r="X2675" t="str">
        <f t="shared" si="206"/>
        <v>Finance</v>
      </c>
      <c r="Y2675" t="str">
        <f t="shared" si="207"/>
        <v>Within SLA</v>
      </c>
      <c r="Z2675" t="str">
        <f t="shared" si="208"/>
        <v>Normal</v>
      </c>
      <c r="AA2675" t="str" cm="1">
        <f t="array" ref="AA2675">_xlfn.IFS(
J2675&lt;=K2675*0.5,"Excellent",
J2675&lt;=K2675,"Good",
J2675&lt;=K2675*1.5,"At Risk",
TRUE,"Critical"
)</f>
        <v>Excellent</v>
      </c>
      <c r="AB2675" t="str">
        <f t="shared" si="209"/>
        <v>Reworked</v>
      </c>
    </row>
    <row r="2676" spans="1:28" x14ac:dyDescent="0.3">
      <c r="A2676" t="s">
        <v>2758</v>
      </c>
      <c r="B2676" s="1">
        <v>45993</v>
      </c>
      <c r="C2676" t="s">
        <v>40</v>
      </c>
      <c r="D2676" t="s">
        <v>22</v>
      </c>
      <c r="E2676" t="s">
        <v>74</v>
      </c>
      <c r="F2676" t="s">
        <v>146</v>
      </c>
      <c r="G2676" t="s">
        <v>42</v>
      </c>
      <c r="H2676" t="s">
        <v>75</v>
      </c>
      <c r="I2676" t="s">
        <v>27</v>
      </c>
      <c r="J2676">
        <v>10.6</v>
      </c>
      <c r="K2676">
        <v>4</v>
      </c>
      <c r="L2676" t="s">
        <v>63</v>
      </c>
      <c r="M2676">
        <v>0</v>
      </c>
      <c r="N2676">
        <v>4.5</v>
      </c>
      <c r="O2676">
        <v>450</v>
      </c>
      <c r="P2676">
        <v>4770</v>
      </c>
      <c r="Q2676" t="s">
        <v>71</v>
      </c>
      <c r="R2676">
        <v>12</v>
      </c>
      <c r="S2676" t="s">
        <v>52</v>
      </c>
      <c r="T2676" t="s">
        <v>38</v>
      </c>
      <c r="U2676" t="str">
        <f>TRIM(CLEAN(tbl_Operations[[#This Row],[Location]]))</f>
        <v>Noida</v>
      </c>
      <c r="V2676" t="str">
        <f>TRIM(CLEAN(tbl_Operations[[#This Row],[Channel]]))</f>
        <v>Portal</v>
      </c>
      <c r="W2676" t="str">
        <f t="shared" si="205"/>
        <v>System Issue</v>
      </c>
      <c r="X2676" t="str">
        <f t="shared" si="206"/>
        <v>Procurement</v>
      </c>
      <c r="Y2676" t="str">
        <f t="shared" si="207"/>
        <v>SLA Breach</v>
      </c>
      <c r="Z2676" t="str">
        <f t="shared" si="208"/>
        <v>Normal</v>
      </c>
      <c r="AA2676" t="str" cm="1">
        <f t="array" ref="AA2676">_xlfn.IFS(
J2676&lt;=K2676*0.5,"Excellent",
J2676&lt;=K2676,"Good",
J2676&lt;=K2676*1.5,"At Risk",
TRUE,"Critical"
)</f>
        <v>Critical</v>
      </c>
      <c r="AB2676" t="str">
        <f t="shared" si="209"/>
        <v>No Rework</v>
      </c>
    </row>
    <row r="2677" spans="1:28" x14ac:dyDescent="0.3">
      <c r="A2677" t="s">
        <v>2759</v>
      </c>
      <c r="B2677" s="1">
        <v>45751</v>
      </c>
      <c r="C2677" t="s">
        <v>91</v>
      </c>
      <c r="D2677" t="s">
        <v>60</v>
      </c>
      <c r="E2677" t="s">
        <v>74</v>
      </c>
      <c r="F2677" t="s">
        <v>24</v>
      </c>
      <c r="G2677" t="s">
        <v>62</v>
      </c>
      <c r="H2677" t="s">
        <v>75</v>
      </c>
      <c r="I2677" t="s">
        <v>27</v>
      </c>
      <c r="J2677">
        <v>5.3</v>
      </c>
      <c r="K2677">
        <v>24</v>
      </c>
      <c r="L2677" t="s">
        <v>28</v>
      </c>
      <c r="M2677">
        <v>1</v>
      </c>
      <c r="N2677" t="s">
        <v>5094</v>
      </c>
      <c r="O2677">
        <v>320</v>
      </c>
      <c r="P2677">
        <v>1696</v>
      </c>
      <c r="Q2677" t="s">
        <v>89</v>
      </c>
      <c r="R2677">
        <v>4</v>
      </c>
      <c r="S2677" t="s">
        <v>30</v>
      </c>
      <c r="T2677" t="s">
        <v>45</v>
      </c>
      <c r="U2677" t="str">
        <f>TRIM(CLEAN(tbl_Operations[[#This Row],[Location]]))</f>
        <v>Pune</v>
      </c>
      <c r="V2677" t="str">
        <f>TRIM(CLEAN(tbl_Operations[[#This Row],[Channel]]))</f>
        <v>Teams</v>
      </c>
      <c r="W2677" t="str">
        <f t="shared" si="205"/>
        <v>System Issue</v>
      </c>
      <c r="X2677" t="str">
        <f t="shared" si="206"/>
        <v>Operations</v>
      </c>
      <c r="Y2677" t="str">
        <f t="shared" si="207"/>
        <v>Within SLA</v>
      </c>
      <c r="Z2677" t="str">
        <f t="shared" si="208"/>
        <v>Normal</v>
      </c>
      <c r="AA2677" t="str" cm="1">
        <f t="array" ref="AA2677">_xlfn.IFS(
J2677&lt;=K2677*0.5,"Excellent",
J2677&lt;=K2677,"Good",
J2677&lt;=K2677*1.5,"At Risk",
TRUE,"Critical"
)</f>
        <v>Excellent</v>
      </c>
      <c r="AB2677" t="str">
        <f t="shared" si="209"/>
        <v>Reworked</v>
      </c>
    </row>
    <row r="2678" spans="1:28" x14ac:dyDescent="0.3">
      <c r="A2678" t="s">
        <v>2760</v>
      </c>
      <c r="B2678" s="1">
        <v>45973</v>
      </c>
      <c r="C2678" t="s">
        <v>91</v>
      </c>
      <c r="D2678" t="s">
        <v>34</v>
      </c>
      <c r="E2678" t="s">
        <v>78</v>
      </c>
      <c r="F2678" t="s">
        <v>49</v>
      </c>
      <c r="G2678" t="s">
        <v>25</v>
      </c>
      <c r="H2678" t="s">
        <v>43</v>
      </c>
      <c r="I2678" t="s">
        <v>27</v>
      </c>
      <c r="J2678">
        <v>30</v>
      </c>
      <c r="K2678">
        <v>48</v>
      </c>
      <c r="L2678" t="s">
        <v>28</v>
      </c>
      <c r="M2678">
        <v>1</v>
      </c>
      <c r="N2678">
        <v>3.8</v>
      </c>
      <c r="O2678">
        <v>320</v>
      </c>
      <c r="P2678">
        <v>9600</v>
      </c>
      <c r="Q2678" t="s">
        <v>67</v>
      </c>
      <c r="R2678">
        <v>11</v>
      </c>
      <c r="S2678" t="s">
        <v>52</v>
      </c>
      <c r="T2678" t="s">
        <v>86</v>
      </c>
      <c r="U2678" t="str">
        <f>TRIM(CLEAN(tbl_Operations[[#This Row],[Location]]))</f>
        <v>Mumbai</v>
      </c>
      <c r="V2678" t="str">
        <f>TRIM(CLEAN(tbl_Operations[[#This Row],[Channel]]))</f>
        <v>Email</v>
      </c>
      <c r="W2678" t="str">
        <f t="shared" si="205"/>
        <v>Access Request</v>
      </c>
      <c r="X2678" t="str">
        <f t="shared" si="206"/>
        <v>Operations</v>
      </c>
      <c r="Y2678" t="str">
        <f t="shared" si="207"/>
        <v>Within SLA</v>
      </c>
      <c r="Z2678" t="str">
        <f t="shared" si="208"/>
        <v>Normal</v>
      </c>
      <c r="AA2678" t="str" cm="1">
        <f t="array" ref="AA2678">_xlfn.IFS(
J2678&lt;=K2678*0.5,"Excellent",
J2678&lt;=K2678,"Good",
J2678&lt;=K2678*1.5,"At Risk",
TRUE,"Critical"
)</f>
        <v>Good</v>
      </c>
      <c r="AB2678" t="str">
        <f t="shared" si="209"/>
        <v>Reworked</v>
      </c>
    </row>
    <row r="2679" spans="1:28" x14ac:dyDescent="0.3">
      <c r="A2679" t="s">
        <v>2761</v>
      </c>
      <c r="B2679" s="1">
        <v>45854</v>
      </c>
      <c r="C2679" t="s">
        <v>91</v>
      </c>
      <c r="D2679" t="s">
        <v>41</v>
      </c>
      <c r="E2679" t="s">
        <v>78</v>
      </c>
      <c r="F2679" t="s">
        <v>49</v>
      </c>
      <c r="G2679" t="s">
        <v>25</v>
      </c>
      <c r="H2679" t="s">
        <v>75</v>
      </c>
      <c r="I2679" t="s">
        <v>27</v>
      </c>
      <c r="J2679">
        <v>4.4000000000000004</v>
      </c>
      <c r="K2679">
        <v>48</v>
      </c>
      <c r="L2679" t="s">
        <v>28</v>
      </c>
      <c r="M2679">
        <v>1</v>
      </c>
      <c r="N2679">
        <v>4.4000000000000004</v>
      </c>
      <c r="O2679">
        <v>450</v>
      </c>
      <c r="P2679">
        <v>1980</v>
      </c>
      <c r="Q2679" t="s">
        <v>114</v>
      </c>
      <c r="R2679">
        <v>7</v>
      </c>
      <c r="S2679" t="s">
        <v>37</v>
      </c>
      <c r="T2679" t="s">
        <v>86</v>
      </c>
      <c r="U2679" t="str">
        <f>TRIM(CLEAN(tbl_Operations[[#This Row],[Location]]))</f>
        <v>Bengaluru</v>
      </c>
      <c r="V2679" t="str">
        <f>TRIM(CLEAN(tbl_Operations[[#This Row],[Channel]]))</f>
        <v>Email</v>
      </c>
      <c r="W2679" t="str">
        <f t="shared" si="205"/>
        <v>Access Request</v>
      </c>
      <c r="X2679" t="str">
        <f t="shared" si="206"/>
        <v>Operations</v>
      </c>
      <c r="Y2679" t="str">
        <f t="shared" si="207"/>
        <v>Within SLA</v>
      </c>
      <c r="Z2679" t="str">
        <f t="shared" si="208"/>
        <v>Normal</v>
      </c>
      <c r="AA2679" t="str" cm="1">
        <f t="array" ref="AA2679">_xlfn.IFS(
J2679&lt;=K2679*0.5,"Excellent",
J2679&lt;=K2679,"Good",
J2679&lt;=K2679*1.5,"At Risk",
TRUE,"Critical"
)</f>
        <v>Excellent</v>
      </c>
      <c r="AB2679" t="str">
        <f t="shared" si="209"/>
        <v>Reworked</v>
      </c>
    </row>
    <row r="2680" spans="1:28" x14ac:dyDescent="0.3">
      <c r="A2680" t="s">
        <v>2762</v>
      </c>
      <c r="B2680" s="1">
        <v>46000</v>
      </c>
      <c r="C2680" t="s">
        <v>21</v>
      </c>
      <c r="D2680" t="s">
        <v>73</v>
      </c>
      <c r="E2680" t="s">
        <v>70</v>
      </c>
      <c r="F2680" t="s">
        <v>49</v>
      </c>
      <c r="G2680" t="s">
        <v>25</v>
      </c>
      <c r="H2680" t="s">
        <v>66</v>
      </c>
      <c r="I2680" t="s">
        <v>27</v>
      </c>
      <c r="J2680">
        <v>12.6</v>
      </c>
      <c r="K2680">
        <v>48</v>
      </c>
      <c r="L2680" t="s">
        <v>28</v>
      </c>
      <c r="M2680">
        <v>0</v>
      </c>
      <c r="N2680">
        <v>4.2</v>
      </c>
      <c r="O2680">
        <v>400</v>
      </c>
      <c r="P2680">
        <v>5040</v>
      </c>
      <c r="Q2680" t="s">
        <v>71</v>
      </c>
      <c r="R2680">
        <v>12</v>
      </c>
      <c r="S2680" t="s">
        <v>52</v>
      </c>
      <c r="T2680" t="s">
        <v>38</v>
      </c>
      <c r="U2680" t="str">
        <f>TRIM(CLEAN(tbl_Operations[[#This Row],[Location]]))</f>
        <v>Chennai</v>
      </c>
      <c r="V2680" t="str">
        <f>TRIM(CLEAN(tbl_Operations[[#This Row],[Channel]]))</f>
        <v>Email</v>
      </c>
      <c r="W2680" t="str">
        <f t="shared" si="205"/>
        <v>Data Correction</v>
      </c>
      <c r="X2680" t="str">
        <f t="shared" si="206"/>
        <v>Customer Support</v>
      </c>
      <c r="Y2680" t="str">
        <f t="shared" si="207"/>
        <v>Within SLA</v>
      </c>
      <c r="Z2680" t="str">
        <f t="shared" si="208"/>
        <v>Normal</v>
      </c>
      <c r="AA2680" t="str" cm="1">
        <f t="array" ref="AA2680">_xlfn.IFS(
J2680&lt;=K2680*0.5,"Excellent",
J2680&lt;=K2680,"Good",
J2680&lt;=K2680*1.5,"At Risk",
TRUE,"Critical"
)</f>
        <v>Excellent</v>
      </c>
      <c r="AB2680" t="str">
        <f t="shared" si="209"/>
        <v>No Rework</v>
      </c>
    </row>
    <row r="2681" spans="1:28" x14ac:dyDescent="0.3">
      <c r="A2681" t="s">
        <v>2763</v>
      </c>
      <c r="B2681" s="1">
        <v>45984</v>
      </c>
      <c r="C2681" t="s">
        <v>54</v>
      </c>
      <c r="D2681" t="s">
        <v>47</v>
      </c>
      <c r="E2681" t="s">
        <v>23</v>
      </c>
      <c r="F2681" t="s">
        <v>24</v>
      </c>
      <c r="G2681" t="s">
        <v>25</v>
      </c>
      <c r="H2681" t="s">
        <v>66</v>
      </c>
      <c r="I2681" t="s">
        <v>27</v>
      </c>
      <c r="J2681">
        <v>21.1</v>
      </c>
      <c r="K2681">
        <v>24</v>
      </c>
      <c r="L2681" t="s">
        <v>28</v>
      </c>
      <c r="M2681">
        <v>0</v>
      </c>
      <c r="N2681">
        <v>5</v>
      </c>
      <c r="O2681">
        <v>280</v>
      </c>
      <c r="P2681">
        <v>5908</v>
      </c>
      <c r="Q2681" t="s">
        <v>67</v>
      </c>
      <c r="R2681">
        <v>11</v>
      </c>
      <c r="S2681" t="s">
        <v>52</v>
      </c>
      <c r="T2681" t="s">
        <v>102</v>
      </c>
      <c r="U2681" t="str">
        <f>TRIM(CLEAN(tbl_Operations[[#This Row],[Location]]))</f>
        <v>Gurugram</v>
      </c>
      <c r="V2681" t="str">
        <f>TRIM(CLEAN(tbl_Operations[[#This Row],[Channel]]))</f>
        <v>Email</v>
      </c>
      <c r="W2681" t="str">
        <f t="shared" si="205"/>
        <v>Invoice Query</v>
      </c>
      <c r="X2681" t="str">
        <f t="shared" si="206"/>
        <v>Hr</v>
      </c>
      <c r="Y2681" t="str">
        <f t="shared" si="207"/>
        <v>Within SLA</v>
      </c>
      <c r="Z2681" t="str">
        <f t="shared" si="208"/>
        <v>Normal</v>
      </c>
      <c r="AA2681" t="str" cm="1">
        <f t="array" ref="AA2681">_xlfn.IFS(
J2681&lt;=K2681*0.5,"Excellent",
J2681&lt;=K2681,"Good",
J2681&lt;=K2681*1.5,"At Risk",
TRUE,"Critical"
)</f>
        <v>Good</v>
      </c>
      <c r="AB2681" t="str">
        <f t="shared" si="209"/>
        <v>No Rework</v>
      </c>
    </row>
    <row r="2682" spans="1:28" x14ac:dyDescent="0.3">
      <c r="A2682" t="s">
        <v>2764</v>
      </c>
      <c r="B2682" s="1">
        <v>45811</v>
      </c>
      <c r="C2682" t="s">
        <v>54</v>
      </c>
      <c r="D2682" t="s">
        <v>73</v>
      </c>
      <c r="E2682" t="s">
        <v>23</v>
      </c>
      <c r="F2682" t="s">
        <v>61</v>
      </c>
      <c r="G2682" t="s">
        <v>42</v>
      </c>
      <c r="H2682" t="s">
        <v>75</v>
      </c>
      <c r="I2682" t="s">
        <v>27</v>
      </c>
      <c r="J2682">
        <v>7.8</v>
      </c>
      <c r="K2682">
        <v>12</v>
      </c>
      <c r="L2682" t="s">
        <v>28</v>
      </c>
      <c r="M2682">
        <v>0</v>
      </c>
      <c r="N2682">
        <v>5</v>
      </c>
      <c r="O2682">
        <v>450</v>
      </c>
      <c r="P2682">
        <v>3510</v>
      </c>
      <c r="Q2682" t="s">
        <v>29</v>
      </c>
      <c r="R2682">
        <v>6</v>
      </c>
      <c r="S2682" t="s">
        <v>30</v>
      </c>
      <c r="T2682" t="s">
        <v>38</v>
      </c>
      <c r="U2682" t="str">
        <f>TRIM(CLEAN(tbl_Operations[[#This Row],[Location]]))</f>
        <v>Chennai</v>
      </c>
      <c r="V2682" t="str">
        <f>TRIM(CLEAN(tbl_Operations[[#This Row],[Channel]]))</f>
        <v>Portal</v>
      </c>
      <c r="W2682" t="str">
        <f t="shared" si="205"/>
        <v>Invoice Query</v>
      </c>
      <c r="X2682" t="str">
        <f t="shared" si="206"/>
        <v>Hr</v>
      </c>
      <c r="Y2682" t="str">
        <f t="shared" si="207"/>
        <v>Within SLA</v>
      </c>
      <c r="Z2682" t="str">
        <f t="shared" si="208"/>
        <v>Normal</v>
      </c>
      <c r="AA2682" t="str" cm="1">
        <f t="array" ref="AA2682">_xlfn.IFS(
J2682&lt;=K2682*0.5,"Excellent",
J2682&lt;=K2682,"Good",
J2682&lt;=K2682*1.5,"At Risk",
TRUE,"Critical"
)</f>
        <v>Good</v>
      </c>
      <c r="AB2682" t="str">
        <f t="shared" si="209"/>
        <v>No Rework</v>
      </c>
    </row>
    <row r="2683" spans="1:28" x14ac:dyDescent="0.3">
      <c r="A2683" t="s">
        <v>2765</v>
      </c>
      <c r="B2683" s="1">
        <v>45925</v>
      </c>
      <c r="C2683" t="s">
        <v>40</v>
      </c>
      <c r="D2683" t="s">
        <v>22</v>
      </c>
      <c r="E2683" t="s">
        <v>70</v>
      </c>
      <c r="F2683" t="s">
        <v>61</v>
      </c>
      <c r="G2683" t="s">
        <v>42</v>
      </c>
      <c r="H2683" t="s">
        <v>43</v>
      </c>
      <c r="I2683" t="s">
        <v>27</v>
      </c>
      <c r="J2683">
        <v>7.9</v>
      </c>
      <c r="K2683">
        <v>12</v>
      </c>
      <c r="L2683" t="s">
        <v>28</v>
      </c>
      <c r="M2683">
        <v>0</v>
      </c>
      <c r="N2683">
        <v>4.7</v>
      </c>
      <c r="O2683">
        <v>280</v>
      </c>
      <c r="P2683">
        <v>2212</v>
      </c>
      <c r="Q2683" t="s">
        <v>83</v>
      </c>
      <c r="R2683">
        <v>9</v>
      </c>
      <c r="S2683" t="s">
        <v>37</v>
      </c>
      <c r="T2683" t="s">
        <v>84</v>
      </c>
      <c r="U2683" t="str">
        <f>TRIM(CLEAN(tbl_Operations[[#This Row],[Location]]))</f>
        <v>Noida</v>
      </c>
      <c r="V2683" t="str">
        <f>TRIM(CLEAN(tbl_Operations[[#This Row],[Channel]]))</f>
        <v>Portal</v>
      </c>
      <c r="W2683" t="str">
        <f t="shared" si="205"/>
        <v>Data Correction</v>
      </c>
      <c r="X2683" t="str">
        <f t="shared" si="206"/>
        <v>Procurement</v>
      </c>
      <c r="Y2683" t="str">
        <f t="shared" si="207"/>
        <v>Within SLA</v>
      </c>
      <c r="Z2683" t="str">
        <f t="shared" si="208"/>
        <v>Normal</v>
      </c>
      <c r="AA2683" t="str" cm="1">
        <f t="array" ref="AA2683">_xlfn.IFS(
J2683&lt;=K2683*0.5,"Excellent",
J2683&lt;=K2683,"Good",
J2683&lt;=K2683*1.5,"At Risk",
TRUE,"Critical"
)</f>
        <v>Good</v>
      </c>
      <c r="AB2683" t="str">
        <f t="shared" si="209"/>
        <v>No Rework</v>
      </c>
    </row>
    <row r="2684" spans="1:28" x14ac:dyDescent="0.3">
      <c r="A2684" t="s">
        <v>2766</v>
      </c>
      <c r="B2684" s="1">
        <v>45686</v>
      </c>
      <c r="C2684" t="s">
        <v>91</v>
      </c>
      <c r="D2684" t="s">
        <v>60</v>
      </c>
      <c r="E2684" t="s">
        <v>70</v>
      </c>
      <c r="F2684" t="s">
        <v>24</v>
      </c>
      <c r="G2684" t="s">
        <v>25</v>
      </c>
      <c r="H2684" t="s">
        <v>43</v>
      </c>
      <c r="I2684" t="s">
        <v>27</v>
      </c>
      <c r="J2684">
        <v>34.1</v>
      </c>
      <c r="K2684">
        <v>24</v>
      </c>
      <c r="L2684" t="s">
        <v>63</v>
      </c>
      <c r="M2684">
        <v>1</v>
      </c>
      <c r="N2684">
        <v>3.8</v>
      </c>
      <c r="O2684">
        <v>400</v>
      </c>
      <c r="P2684">
        <v>13640</v>
      </c>
      <c r="Q2684" t="s">
        <v>64</v>
      </c>
      <c r="R2684">
        <v>1</v>
      </c>
      <c r="S2684" t="s">
        <v>58</v>
      </c>
      <c r="T2684" t="s">
        <v>86</v>
      </c>
      <c r="U2684" t="str">
        <f>TRIM(CLEAN(tbl_Operations[[#This Row],[Location]]))</f>
        <v>Pune</v>
      </c>
      <c r="V2684" t="str">
        <f>TRIM(CLEAN(tbl_Operations[[#This Row],[Channel]]))</f>
        <v>Email</v>
      </c>
      <c r="W2684" t="str">
        <f t="shared" si="205"/>
        <v>Data Correction</v>
      </c>
      <c r="X2684" t="str">
        <f t="shared" si="206"/>
        <v>Operations</v>
      </c>
      <c r="Y2684" t="str">
        <f t="shared" si="207"/>
        <v>SLA Breach</v>
      </c>
      <c r="Z2684" t="str">
        <f t="shared" si="208"/>
        <v>Normal</v>
      </c>
      <c r="AA2684" t="str" cm="1">
        <f t="array" ref="AA2684">_xlfn.IFS(
J2684&lt;=K2684*0.5,"Excellent",
J2684&lt;=K2684,"Good",
J2684&lt;=K2684*1.5,"At Risk",
TRUE,"Critical"
)</f>
        <v>At Risk</v>
      </c>
      <c r="AB2684" t="str">
        <f t="shared" si="209"/>
        <v>Reworked</v>
      </c>
    </row>
    <row r="2685" spans="1:28" x14ac:dyDescent="0.3">
      <c r="A2685" t="s">
        <v>2767</v>
      </c>
      <c r="B2685" s="1">
        <v>45781</v>
      </c>
      <c r="C2685" t="s">
        <v>40</v>
      </c>
      <c r="D2685" t="s">
        <v>41</v>
      </c>
      <c r="E2685" t="s">
        <v>74</v>
      </c>
      <c r="F2685" t="s">
        <v>24</v>
      </c>
      <c r="G2685" t="s">
        <v>42</v>
      </c>
      <c r="H2685" t="s">
        <v>50</v>
      </c>
      <c r="I2685" t="s">
        <v>27</v>
      </c>
      <c r="J2685">
        <v>3</v>
      </c>
      <c r="K2685">
        <v>24</v>
      </c>
      <c r="L2685" t="s">
        <v>28</v>
      </c>
      <c r="M2685">
        <v>0</v>
      </c>
      <c r="N2685">
        <v>4.3</v>
      </c>
      <c r="O2685">
        <v>280</v>
      </c>
      <c r="P2685">
        <v>840</v>
      </c>
      <c r="Q2685" t="s">
        <v>44</v>
      </c>
      <c r="R2685">
        <v>5</v>
      </c>
      <c r="S2685" t="s">
        <v>30</v>
      </c>
      <c r="T2685" t="s">
        <v>102</v>
      </c>
      <c r="U2685" t="str">
        <f>TRIM(CLEAN(tbl_Operations[[#This Row],[Location]]))</f>
        <v>Bengaluru</v>
      </c>
      <c r="V2685" t="str">
        <f>TRIM(CLEAN(tbl_Operations[[#This Row],[Channel]]))</f>
        <v>Portal</v>
      </c>
      <c r="W2685" t="str">
        <f t="shared" si="205"/>
        <v>System Issue</v>
      </c>
      <c r="X2685" t="str">
        <f t="shared" si="206"/>
        <v>Procurement</v>
      </c>
      <c r="Y2685" t="str">
        <f t="shared" si="207"/>
        <v>Within SLA</v>
      </c>
      <c r="Z2685" t="str">
        <f t="shared" si="208"/>
        <v>Normal</v>
      </c>
      <c r="AA2685" t="str" cm="1">
        <f t="array" ref="AA2685">_xlfn.IFS(
J2685&lt;=K2685*0.5,"Excellent",
J2685&lt;=K2685,"Good",
J2685&lt;=K2685*1.5,"At Risk",
TRUE,"Critical"
)</f>
        <v>Excellent</v>
      </c>
      <c r="AB2685" t="str">
        <f t="shared" si="209"/>
        <v>No Rework</v>
      </c>
    </row>
    <row r="2686" spans="1:28" x14ac:dyDescent="0.3">
      <c r="A2686" t="s">
        <v>2768</v>
      </c>
      <c r="B2686" s="1">
        <v>45668</v>
      </c>
      <c r="C2686" t="s">
        <v>77</v>
      </c>
      <c r="D2686" t="s">
        <v>34</v>
      </c>
      <c r="E2686" t="s">
        <v>74</v>
      </c>
      <c r="F2686" t="s">
        <v>24</v>
      </c>
      <c r="G2686" t="s">
        <v>25</v>
      </c>
      <c r="H2686" t="s">
        <v>50</v>
      </c>
      <c r="I2686" t="s">
        <v>27</v>
      </c>
      <c r="J2686">
        <v>13.1</v>
      </c>
      <c r="K2686">
        <v>24</v>
      </c>
      <c r="L2686" t="s">
        <v>28</v>
      </c>
      <c r="M2686">
        <v>0</v>
      </c>
      <c r="N2686">
        <v>4.3</v>
      </c>
      <c r="O2686">
        <v>450</v>
      </c>
      <c r="P2686">
        <v>5895</v>
      </c>
      <c r="Q2686" t="s">
        <v>64</v>
      </c>
      <c r="R2686">
        <v>1</v>
      </c>
      <c r="S2686" t="s">
        <v>58</v>
      </c>
      <c r="T2686" t="s">
        <v>68</v>
      </c>
      <c r="U2686" t="str">
        <f>TRIM(CLEAN(tbl_Operations[[#This Row],[Location]]))</f>
        <v>Mumbai</v>
      </c>
      <c r="V2686" t="str">
        <f>TRIM(CLEAN(tbl_Operations[[#This Row],[Channel]]))</f>
        <v>Email</v>
      </c>
      <c r="W2686" t="str">
        <f t="shared" si="205"/>
        <v>System Issue</v>
      </c>
      <c r="X2686" t="str">
        <f t="shared" si="206"/>
        <v>Finance</v>
      </c>
      <c r="Y2686" t="str">
        <f t="shared" si="207"/>
        <v>Within SLA</v>
      </c>
      <c r="Z2686" t="str">
        <f t="shared" si="208"/>
        <v>Normal</v>
      </c>
      <c r="AA2686" t="str" cm="1">
        <f t="array" ref="AA2686">_xlfn.IFS(
J2686&lt;=K2686*0.5,"Excellent",
J2686&lt;=K2686,"Good",
J2686&lt;=K2686*1.5,"At Risk",
TRUE,"Critical"
)</f>
        <v>Good</v>
      </c>
      <c r="AB2686" t="str">
        <f t="shared" si="209"/>
        <v>No Rework</v>
      </c>
    </row>
    <row r="2687" spans="1:28" x14ac:dyDescent="0.3">
      <c r="A2687" t="s">
        <v>2769</v>
      </c>
      <c r="B2687" s="1">
        <v>45776</v>
      </c>
      <c r="C2687" t="s">
        <v>91</v>
      </c>
      <c r="D2687" t="s">
        <v>34</v>
      </c>
      <c r="E2687" t="s">
        <v>35</v>
      </c>
      <c r="F2687" t="s">
        <v>24</v>
      </c>
      <c r="G2687" t="s">
        <v>25</v>
      </c>
      <c r="H2687" t="s">
        <v>43</v>
      </c>
      <c r="I2687" t="s">
        <v>27</v>
      </c>
      <c r="J2687">
        <v>7.4</v>
      </c>
      <c r="K2687">
        <v>24</v>
      </c>
      <c r="L2687" t="s">
        <v>28</v>
      </c>
      <c r="M2687">
        <v>0</v>
      </c>
      <c r="N2687">
        <v>4.4000000000000004</v>
      </c>
      <c r="O2687">
        <v>320</v>
      </c>
      <c r="P2687">
        <v>2368</v>
      </c>
      <c r="Q2687" t="s">
        <v>89</v>
      </c>
      <c r="R2687">
        <v>4</v>
      </c>
      <c r="S2687" t="s">
        <v>30</v>
      </c>
      <c r="T2687" t="s">
        <v>38</v>
      </c>
      <c r="U2687" t="str">
        <f>TRIM(CLEAN(tbl_Operations[[#This Row],[Location]]))</f>
        <v>Mumbai</v>
      </c>
      <c r="V2687" t="str">
        <f>TRIM(CLEAN(tbl_Operations[[#This Row],[Channel]]))</f>
        <v>Email</v>
      </c>
      <c r="W2687" t="str">
        <f t="shared" si="205"/>
        <v>Employee Query</v>
      </c>
      <c r="X2687" t="str">
        <f t="shared" si="206"/>
        <v>Operations</v>
      </c>
      <c r="Y2687" t="str">
        <f t="shared" si="207"/>
        <v>Within SLA</v>
      </c>
      <c r="Z2687" t="str">
        <f t="shared" si="208"/>
        <v>Normal</v>
      </c>
      <c r="AA2687" t="str" cm="1">
        <f t="array" ref="AA2687">_xlfn.IFS(
J2687&lt;=K2687*0.5,"Excellent",
J2687&lt;=K2687,"Good",
J2687&lt;=K2687*1.5,"At Risk",
TRUE,"Critical"
)</f>
        <v>Excellent</v>
      </c>
      <c r="AB2687" t="str">
        <f t="shared" si="209"/>
        <v>No Rework</v>
      </c>
    </row>
    <row r="2688" spans="1:28" x14ac:dyDescent="0.3">
      <c r="A2688" t="s">
        <v>2770</v>
      </c>
      <c r="B2688" s="1">
        <v>45725</v>
      </c>
      <c r="C2688" t="s">
        <v>54</v>
      </c>
      <c r="D2688" t="s">
        <v>73</v>
      </c>
      <c r="E2688" t="s">
        <v>74</v>
      </c>
      <c r="F2688" t="s">
        <v>49</v>
      </c>
      <c r="G2688" t="s">
        <v>62</v>
      </c>
      <c r="H2688" t="s">
        <v>43</v>
      </c>
      <c r="I2688" t="s">
        <v>27</v>
      </c>
      <c r="J2688">
        <v>4.8</v>
      </c>
      <c r="K2688">
        <v>48</v>
      </c>
      <c r="L2688" t="s">
        <v>28</v>
      </c>
      <c r="M2688">
        <v>0</v>
      </c>
      <c r="N2688">
        <v>4.5</v>
      </c>
      <c r="O2688">
        <v>280</v>
      </c>
      <c r="P2688">
        <v>1344</v>
      </c>
      <c r="Q2688" t="s">
        <v>79</v>
      </c>
      <c r="R2688">
        <v>3</v>
      </c>
      <c r="S2688" t="s">
        <v>58</v>
      </c>
      <c r="T2688" t="s">
        <v>102</v>
      </c>
      <c r="U2688" t="str">
        <f>TRIM(CLEAN(tbl_Operations[[#This Row],[Location]]))</f>
        <v>Chennai</v>
      </c>
      <c r="V2688" t="str">
        <f>TRIM(CLEAN(tbl_Operations[[#This Row],[Channel]]))</f>
        <v>Teams</v>
      </c>
      <c r="W2688" t="str">
        <f t="shared" si="205"/>
        <v>System Issue</v>
      </c>
      <c r="X2688" t="str">
        <f t="shared" si="206"/>
        <v>Hr</v>
      </c>
      <c r="Y2688" t="str">
        <f t="shared" si="207"/>
        <v>Within SLA</v>
      </c>
      <c r="Z2688" t="str">
        <f t="shared" si="208"/>
        <v>Normal</v>
      </c>
      <c r="AA2688" t="str" cm="1">
        <f t="array" ref="AA2688">_xlfn.IFS(
J2688&lt;=K2688*0.5,"Excellent",
J2688&lt;=K2688,"Good",
J2688&lt;=K2688*1.5,"At Risk",
TRUE,"Critical"
)</f>
        <v>Excellent</v>
      </c>
      <c r="AB2688" t="str">
        <f t="shared" si="209"/>
        <v>No Rework</v>
      </c>
    </row>
    <row r="2689" spans="1:28" x14ac:dyDescent="0.3">
      <c r="A2689" t="s">
        <v>2771</v>
      </c>
      <c r="B2689" s="1">
        <v>45804</v>
      </c>
      <c r="C2689" t="s">
        <v>33</v>
      </c>
      <c r="D2689" t="s">
        <v>73</v>
      </c>
      <c r="E2689" t="s">
        <v>92</v>
      </c>
      <c r="F2689" t="s">
        <v>49</v>
      </c>
      <c r="G2689" t="s">
        <v>42</v>
      </c>
      <c r="H2689" t="s">
        <v>66</v>
      </c>
      <c r="I2689" t="s">
        <v>88</v>
      </c>
      <c r="J2689">
        <v>26.7</v>
      </c>
      <c r="K2689">
        <v>48</v>
      </c>
      <c r="L2689" t="s">
        <v>28</v>
      </c>
      <c r="M2689">
        <v>2</v>
      </c>
      <c r="N2689">
        <v>3.3</v>
      </c>
      <c r="O2689">
        <v>280</v>
      </c>
      <c r="P2689">
        <v>7476</v>
      </c>
      <c r="Q2689" t="s">
        <v>44</v>
      </c>
      <c r="R2689">
        <v>5</v>
      </c>
      <c r="S2689" t="s">
        <v>30</v>
      </c>
      <c r="T2689" t="s">
        <v>38</v>
      </c>
      <c r="U2689" t="str">
        <f>TRIM(CLEAN(tbl_Operations[[#This Row],[Location]]))</f>
        <v>Chennai</v>
      </c>
      <c r="V2689" t="str">
        <f>TRIM(CLEAN(tbl_Operations[[#This Row],[Channel]]))</f>
        <v>Portal</v>
      </c>
      <c r="W2689" t="str">
        <f t="shared" si="205"/>
        <v>Report Request</v>
      </c>
      <c r="X2689" t="str">
        <f t="shared" si="206"/>
        <v>It</v>
      </c>
      <c r="Y2689" t="str">
        <f t="shared" si="207"/>
        <v>Within SLA</v>
      </c>
      <c r="Z2689" t="str">
        <f t="shared" si="208"/>
        <v>Normal</v>
      </c>
      <c r="AA2689" t="str" cm="1">
        <f t="array" ref="AA2689">_xlfn.IFS(
J2689&lt;=K2689*0.5,"Excellent",
J2689&lt;=K2689,"Good",
J2689&lt;=K2689*1.5,"At Risk",
TRUE,"Critical"
)</f>
        <v>Good</v>
      </c>
      <c r="AB2689" t="str">
        <f t="shared" si="209"/>
        <v>Reworked</v>
      </c>
    </row>
    <row r="2690" spans="1:28" x14ac:dyDescent="0.3">
      <c r="A2690" t="s">
        <v>2772</v>
      </c>
      <c r="B2690" s="1">
        <v>45995</v>
      </c>
      <c r="C2690" t="s">
        <v>40</v>
      </c>
      <c r="D2690" t="s">
        <v>73</v>
      </c>
      <c r="E2690" t="s">
        <v>92</v>
      </c>
      <c r="F2690" t="s">
        <v>49</v>
      </c>
      <c r="G2690" t="s">
        <v>25</v>
      </c>
      <c r="H2690" t="s">
        <v>26</v>
      </c>
      <c r="I2690" t="s">
        <v>88</v>
      </c>
      <c r="J2690">
        <v>10.5</v>
      </c>
      <c r="K2690">
        <v>48</v>
      </c>
      <c r="L2690" t="s">
        <v>28</v>
      </c>
      <c r="M2690">
        <v>1</v>
      </c>
      <c r="N2690">
        <v>4.7</v>
      </c>
      <c r="O2690">
        <v>400</v>
      </c>
      <c r="P2690">
        <v>4200</v>
      </c>
      <c r="Q2690" t="s">
        <v>71</v>
      </c>
      <c r="R2690">
        <v>12</v>
      </c>
      <c r="S2690" t="s">
        <v>52</v>
      </c>
      <c r="T2690" t="s">
        <v>84</v>
      </c>
      <c r="U2690" t="str">
        <f>TRIM(CLEAN(tbl_Operations[[#This Row],[Location]]))</f>
        <v>Chennai</v>
      </c>
      <c r="V2690" t="str">
        <f>TRIM(CLEAN(tbl_Operations[[#This Row],[Channel]]))</f>
        <v>Email</v>
      </c>
      <c r="W2690" t="str">
        <f t="shared" ref="W2690:W2753" si="210">TRIM(CLEAN(E2690))</f>
        <v>Report Request</v>
      </c>
      <c r="X2690" t="str">
        <f t="shared" ref="X2690:X2753" si="211">PROPER(TRIM(CLEAN(C2690)))</f>
        <v>Procurement</v>
      </c>
      <c r="Y2690" t="str">
        <f t="shared" ref="Y2690:Y2753" si="212">IF(J2690&lt;=K2690,"Within SLA","SLA Breach")</f>
        <v>Within SLA</v>
      </c>
      <c r="Z2690" t="str">
        <f t="shared" ref="Z2690:Z2753" si="213">IF(AND(F2690="Critical",Y2689="SLA Breach"),"Critical Risk","Normal")</f>
        <v>Normal</v>
      </c>
      <c r="AA2690" t="str" cm="1">
        <f t="array" ref="AA2690">_xlfn.IFS(
J2690&lt;=K2690*0.5,"Excellent",
J2690&lt;=K2690,"Good",
J2690&lt;=K2690*1.5,"At Risk",
TRUE,"Critical"
)</f>
        <v>Excellent</v>
      </c>
      <c r="AB2690" t="str">
        <f t="shared" ref="AB2690:AB2753" si="214">IF(M2690&gt;0,"Reworked","No Rework")</f>
        <v>Reworked</v>
      </c>
    </row>
    <row r="2691" spans="1:28" x14ac:dyDescent="0.3">
      <c r="A2691" t="s">
        <v>2773</v>
      </c>
      <c r="B2691" s="1">
        <v>45876</v>
      </c>
      <c r="C2691" t="s">
        <v>33</v>
      </c>
      <c r="D2691" t="s">
        <v>34</v>
      </c>
      <c r="E2691" t="s">
        <v>48</v>
      </c>
      <c r="F2691" t="s">
        <v>49</v>
      </c>
      <c r="G2691" t="s">
        <v>25</v>
      </c>
      <c r="H2691" t="s">
        <v>50</v>
      </c>
      <c r="I2691" t="s">
        <v>27</v>
      </c>
      <c r="J2691">
        <v>1.6</v>
      </c>
      <c r="K2691">
        <v>48</v>
      </c>
      <c r="L2691" t="s">
        <v>28</v>
      </c>
      <c r="M2691">
        <v>0</v>
      </c>
      <c r="N2691">
        <v>5</v>
      </c>
      <c r="O2691">
        <v>400</v>
      </c>
      <c r="P2691">
        <v>640</v>
      </c>
      <c r="Q2691" t="s">
        <v>36</v>
      </c>
      <c r="R2691">
        <v>8</v>
      </c>
      <c r="S2691" t="s">
        <v>37</v>
      </c>
      <c r="T2691" t="s">
        <v>84</v>
      </c>
      <c r="U2691" t="str">
        <f>TRIM(CLEAN(tbl_Operations[[#This Row],[Location]]))</f>
        <v>Mumbai</v>
      </c>
      <c r="V2691" t="str">
        <f>TRIM(CLEAN(tbl_Operations[[#This Row],[Channel]]))</f>
        <v>Email</v>
      </c>
      <c r="W2691" t="str">
        <f t="shared" si="210"/>
        <v>Compliance Request</v>
      </c>
      <c r="X2691" t="str">
        <f t="shared" si="211"/>
        <v>It</v>
      </c>
      <c r="Y2691" t="str">
        <f t="shared" si="212"/>
        <v>Within SLA</v>
      </c>
      <c r="Z2691" t="str">
        <f t="shared" si="213"/>
        <v>Normal</v>
      </c>
      <c r="AA2691" t="str" cm="1">
        <f t="array" ref="AA2691">_xlfn.IFS(
J2691&lt;=K2691*0.5,"Excellent",
J2691&lt;=K2691,"Good",
J2691&lt;=K2691*1.5,"At Risk",
TRUE,"Critical"
)</f>
        <v>Excellent</v>
      </c>
      <c r="AB2691" t="str">
        <f t="shared" si="214"/>
        <v>No Rework</v>
      </c>
    </row>
    <row r="2692" spans="1:28" x14ac:dyDescent="0.3">
      <c r="A2692" t="s">
        <v>2774</v>
      </c>
      <c r="B2692" s="1">
        <v>45793</v>
      </c>
      <c r="C2692" t="s">
        <v>95</v>
      </c>
      <c r="D2692" t="s">
        <v>47</v>
      </c>
      <c r="E2692" t="s">
        <v>78</v>
      </c>
      <c r="F2692" t="s">
        <v>24</v>
      </c>
      <c r="G2692" t="s">
        <v>42</v>
      </c>
      <c r="H2692" t="s">
        <v>66</v>
      </c>
      <c r="I2692" t="s">
        <v>27</v>
      </c>
      <c r="J2692">
        <v>9.1</v>
      </c>
      <c r="K2692">
        <v>24</v>
      </c>
      <c r="L2692" t="s">
        <v>28</v>
      </c>
      <c r="M2692">
        <v>1</v>
      </c>
      <c r="N2692">
        <v>4.4000000000000004</v>
      </c>
      <c r="O2692">
        <v>450</v>
      </c>
      <c r="P2692">
        <v>4095</v>
      </c>
      <c r="Q2692" t="s">
        <v>44</v>
      </c>
      <c r="R2692">
        <v>5</v>
      </c>
      <c r="S2692" t="s">
        <v>30</v>
      </c>
      <c r="T2692" t="s">
        <v>45</v>
      </c>
      <c r="U2692" t="str">
        <f>TRIM(CLEAN(tbl_Operations[[#This Row],[Location]]))</f>
        <v>Gurugram</v>
      </c>
      <c r="V2692" t="str">
        <f>TRIM(CLEAN(tbl_Operations[[#This Row],[Channel]]))</f>
        <v>Portal</v>
      </c>
      <c r="W2692" t="str">
        <f t="shared" si="210"/>
        <v>Access Request</v>
      </c>
      <c r="X2692" t="str">
        <f t="shared" si="211"/>
        <v>Sales</v>
      </c>
      <c r="Y2692" t="str">
        <f t="shared" si="212"/>
        <v>Within SLA</v>
      </c>
      <c r="Z2692" t="str">
        <f t="shared" si="213"/>
        <v>Normal</v>
      </c>
      <c r="AA2692" t="str" cm="1">
        <f t="array" ref="AA2692">_xlfn.IFS(
J2692&lt;=K2692*0.5,"Excellent",
J2692&lt;=K2692,"Good",
J2692&lt;=K2692*1.5,"At Risk",
TRUE,"Critical"
)</f>
        <v>Excellent</v>
      </c>
      <c r="AB2692" t="str">
        <f t="shared" si="214"/>
        <v>Reworked</v>
      </c>
    </row>
    <row r="2693" spans="1:28" x14ac:dyDescent="0.3">
      <c r="A2693" t="s">
        <v>2775</v>
      </c>
      <c r="B2693" s="1">
        <v>45966</v>
      </c>
      <c r="C2693" t="s">
        <v>40</v>
      </c>
      <c r="D2693" t="s">
        <v>60</v>
      </c>
      <c r="E2693" t="s">
        <v>70</v>
      </c>
      <c r="F2693" t="s">
        <v>61</v>
      </c>
      <c r="G2693" t="s">
        <v>25</v>
      </c>
      <c r="H2693" t="s">
        <v>75</v>
      </c>
      <c r="I2693" t="s">
        <v>27</v>
      </c>
      <c r="J2693">
        <v>16.100000000000001</v>
      </c>
      <c r="K2693">
        <v>12</v>
      </c>
      <c r="L2693" t="s">
        <v>63</v>
      </c>
      <c r="M2693">
        <v>0</v>
      </c>
      <c r="N2693">
        <v>4.8</v>
      </c>
      <c r="O2693">
        <v>320</v>
      </c>
      <c r="P2693">
        <v>5152</v>
      </c>
      <c r="Q2693" t="s">
        <v>67</v>
      </c>
      <c r="R2693">
        <v>11</v>
      </c>
      <c r="S2693" t="s">
        <v>52</v>
      </c>
      <c r="T2693" t="s">
        <v>86</v>
      </c>
      <c r="U2693" t="str">
        <f>TRIM(CLEAN(tbl_Operations[[#This Row],[Location]]))</f>
        <v>Pune</v>
      </c>
      <c r="V2693" t="str">
        <f>TRIM(CLEAN(tbl_Operations[[#This Row],[Channel]]))</f>
        <v>Email</v>
      </c>
      <c r="W2693" t="str">
        <f t="shared" si="210"/>
        <v>Data Correction</v>
      </c>
      <c r="X2693" t="str">
        <f t="shared" si="211"/>
        <v>Procurement</v>
      </c>
      <c r="Y2693" t="str">
        <f t="shared" si="212"/>
        <v>SLA Breach</v>
      </c>
      <c r="Z2693" t="str">
        <f t="shared" si="213"/>
        <v>Normal</v>
      </c>
      <c r="AA2693" t="str" cm="1">
        <f t="array" ref="AA2693">_xlfn.IFS(
J2693&lt;=K2693*0.5,"Excellent",
J2693&lt;=K2693,"Good",
J2693&lt;=K2693*1.5,"At Risk",
TRUE,"Critical"
)</f>
        <v>At Risk</v>
      </c>
      <c r="AB2693" t="str">
        <f t="shared" si="214"/>
        <v>No Rework</v>
      </c>
    </row>
    <row r="2694" spans="1:28" x14ac:dyDescent="0.3">
      <c r="A2694" t="s">
        <v>2776</v>
      </c>
      <c r="B2694" s="1">
        <v>45926</v>
      </c>
      <c r="C2694" t="s">
        <v>95</v>
      </c>
      <c r="D2694" t="s">
        <v>47</v>
      </c>
      <c r="E2694" t="s">
        <v>92</v>
      </c>
      <c r="F2694" t="s">
        <v>49</v>
      </c>
      <c r="G2694" t="s">
        <v>42</v>
      </c>
      <c r="H2694" t="s">
        <v>26</v>
      </c>
      <c r="I2694" t="s">
        <v>27</v>
      </c>
      <c r="J2694">
        <v>3.8</v>
      </c>
      <c r="K2694">
        <v>48</v>
      </c>
      <c r="L2694" t="s">
        <v>28</v>
      </c>
      <c r="M2694">
        <v>0</v>
      </c>
      <c r="N2694">
        <v>5</v>
      </c>
      <c r="O2694">
        <v>450</v>
      </c>
      <c r="P2694">
        <v>1710</v>
      </c>
      <c r="Q2694" t="s">
        <v>83</v>
      </c>
      <c r="R2694">
        <v>9</v>
      </c>
      <c r="S2694" t="s">
        <v>37</v>
      </c>
      <c r="T2694" t="s">
        <v>45</v>
      </c>
      <c r="U2694" t="str">
        <f>TRIM(CLEAN(tbl_Operations[[#This Row],[Location]]))</f>
        <v>Gurugram</v>
      </c>
      <c r="V2694" t="str">
        <f>TRIM(CLEAN(tbl_Operations[[#This Row],[Channel]]))</f>
        <v>Portal</v>
      </c>
      <c r="W2694" t="str">
        <f t="shared" si="210"/>
        <v>Report Request</v>
      </c>
      <c r="X2694" t="str">
        <f t="shared" si="211"/>
        <v>Sales</v>
      </c>
      <c r="Y2694" t="str">
        <f t="shared" si="212"/>
        <v>Within SLA</v>
      </c>
      <c r="Z2694" t="str">
        <f t="shared" si="213"/>
        <v>Normal</v>
      </c>
      <c r="AA2694" t="str" cm="1">
        <f t="array" ref="AA2694">_xlfn.IFS(
J2694&lt;=K2694*0.5,"Excellent",
J2694&lt;=K2694,"Good",
J2694&lt;=K2694*1.5,"At Risk",
TRUE,"Critical"
)</f>
        <v>Excellent</v>
      </c>
      <c r="AB2694" t="str">
        <f t="shared" si="214"/>
        <v>No Rework</v>
      </c>
    </row>
    <row r="2695" spans="1:28" x14ac:dyDescent="0.3">
      <c r="A2695" t="s">
        <v>2777</v>
      </c>
      <c r="B2695" s="1">
        <v>45935</v>
      </c>
      <c r="C2695" t="s">
        <v>95</v>
      </c>
      <c r="D2695" t="s">
        <v>55</v>
      </c>
      <c r="E2695" t="s">
        <v>92</v>
      </c>
      <c r="F2695" t="s">
        <v>49</v>
      </c>
      <c r="G2695" t="s">
        <v>25</v>
      </c>
      <c r="H2695" t="s">
        <v>66</v>
      </c>
      <c r="I2695" t="s">
        <v>27</v>
      </c>
      <c r="J2695">
        <v>16.399999999999999</v>
      </c>
      <c r="K2695">
        <v>48</v>
      </c>
      <c r="L2695" t="s">
        <v>28</v>
      </c>
      <c r="M2695">
        <v>0</v>
      </c>
      <c r="N2695">
        <v>5</v>
      </c>
      <c r="O2695">
        <v>280</v>
      </c>
      <c r="P2695">
        <v>4592</v>
      </c>
      <c r="Q2695" t="s">
        <v>51</v>
      </c>
      <c r="R2695">
        <v>10</v>
      </c>
      <c r="S2695" t="s">
        <v>52</v>
      </c>
      <c r="T2695" t="s">
        <v>102</v>
      </c>
      <c r="U2695" t="str">
        <f>TRIM(CLEAN(tbl_Operations[[#This Row],[Location]]))</f>
        <v>Hyderabad</v>
      </c>
      <c r="V2695" t="str">
        <f>TRIM(CLEAN(tbl_Operations[[#This Row],[Channel]]))</f>
        <v>Email</v>
      </c>
      <c r="W2695" t="str">
        <f t="shared" si="210"/>
        <v>Report Request</v>
      </c>
      <c r="X2695" t="str">
        <f t="shared" si="211"/>
        <v>Sales</v>
      </c>
      <c r="Y2695" t="str">
        <f t="shared" si="212"/>
        <v>Within SLA</v>
      </c>
      <c r="Z2695" t="str">
        <f t="shared" si="213"/>
        <v>Normal</v>
      </c>
      <c r="AA2695" t="str" cm="1">
        <f t="array" ref="AA2695">_xlfn.IFS(
J2695&lt;=K2695*0.5,"Excellent",
J2695&lt;=K2695,"Good",
J2695&lt;=K2695*1.5,"At Risk",
TRUE,"Critical"
)</f>
        <v>Excellent</v>
      </c>
      <c r="AB2695" t="str">
        <f t="shared" si="214"/>
        <v>No Rework</v>
      </c>
    </row>
    <row r="2696" spans="1:28" x14ac:dyDescent="0.3">
      <c r="A2696" t="s">
        <v>2778</v>
      </c>
      <c r="B2696" s="1">
        <v>45699</v>
      </c>
      <c r="C2696" t="s">
        <v>21</v>
      </c>
      <c r="D2696" t="s">
        <v>47</v>
      </c>
      <c r="E2696" t="s">
        <v>92</v>
      </c>
      <c r="F2696" t="s">
        <v>24</v>
      </c>
      <c r="G2696" t="s">
        <v>25</v>
      </c>
      <c r="H2696" t="s">
        <v>66</v>
      </c>
      <c r="I2696" t="s">
        <v>101</v>
      </c>
      <c r="J2696">
        <v>4.5999999999999996</v>
      </c>
      <c r="K2696">
        <v>24</v>
      </c>
      <c r="L2696" t="s">
        <v>28</v>
      </c>
      <c r="M2696">
        <v>0</v>
      </c>
      <c r="N2696">
        <v>5</v>
      </c>
      <c r="O2696">
        <v>350</v>
      </c>
      <c r="P2696">
        <v>1610</v>
      </c>
      <c r="Q2696" t="s">
        <v>57</v>
      </c>
      <c r="R2696">
        <v>2</v>
      </c>
      <c r="S2696" t="s">
        <v>58</v>
      </c>
      <c r="T2696" t="s">
        <v>38</v>
      </c>
      <c r="U2696" t="str">
        <f>TRIM(CLEAN(tbl_Operations[[#This Row],[Location]]))</f>
        <v>Gurugram</v>
      </c>
      <c r="V2696" t="str">
        <f>TRIM(CLEAN(tbl_Operations[[#This Row],[Channel]]))</f>
        <v>Email</v>
      </c>
      <c r="W2696" t="str">
        <f t="shared" si="210"/>
        <v>Report Request</v>
      </c>
      <c r="X2696" t="str">
        <f t="shared" si="211"/>
        <v>Customer Support</v>
      </c>
      <c r="Y2696" t="str">
        <f t="shared" si="212"/>
        <v>Within SLA</v>
      </c>
      <c r="Z2696" t="str">
        <f t="shared" si="213"/>
        <v>Normal</v>
      </c>
      <c r="AA2696" t="str" cm="1">
        <f t="array" ref="AA2696">_xlfn.IFS(
J2696&lt;=K2696*0.5,"Excellent",
J2696&lt;=K2696,"Good",
J2696&lt;=K2696*1.5,"At Risk",
TRUE,"Critical"
)</f>
        <v>Excellent</v>
      </c>
      <c r="AB2696" t="str">
        <f t="shared" si="214"/>
        <v>No Rework</v>
      </c>
    </row>
    <row r="2697" spans="1:28" x14ac:dyDescent="0.3">
      <c r="A2697" t="s">
        <v>2779</v>
      </c>
      <c r="B2697" s="1">
        <v>46002</v>
      </c>
      <c r="C2697" t="s">
        <v>33</v>
      </c>
      <c r="D2697" t="s">
        <v>34</v>
      </c>
      <c r="E2697" t="s">
        <v>74</v>
      </c>
      <c r="F2697" t="s">
        <v>49</v>
      </c>
      <c r="G2697" t="s">
        <v>81</v>
      </c>
      <c r="H2697" t="s">
        <v>75</v>
      </c>
      <c r="I2697" t="s">
        <v>88</v>
      </c>
      <c r="J2697">
        <v>31.6</v>
      </c>
      <c r="K2697">
        <v>48</v>
      </c>
      <c r="L2697" t="s">
        <v>28</v>
      </c>
      <c r="M2697">
        <v>2</v>
      </c>
      <c r="N2697">
        <v>4.4000000000000004</v>
      </c>
      <c r="O2697">
        <v>280</v>
      </c>
      <c r="P2697">
        <v>8848</v>
      </c>
      <c r="Q2697" t="s">
        <v>71</v>
      </c>
      <c r="R2697">
        <v>12</v>
      </c>
      <c r="S2697" t="s">
        <v>52</v>
      </c>
      <c r="T2697" t="s">
        <v>84</v>
      </c>
      <c r="U2697" t="str">
        <f>TRIM(CLEAN(tbl_Operations[[#This Row],[Location]]))</f>
        <v>Mumbai</v>
      </c>
      <c r="V2697" t="str">
        <f>TRIM(CLEAN(tbl_Operations[[#This Row],[Channel]]))</f>
        <v>Phone</v>
      </c>
      <c r="W2697" t="str">
        <f t="shared" si="210"/>
        <v>System Issue</v>
      </c>
      <c r="X2697" t="str">
        <f t="shared" si="211"/>
        <v>It</v>
      </c>
      <c r="Y2697" t="str">
        <f t="shared" si="212"/>
        <v>Within SLA</v>
      </c>
      <c r="Z2697" t="str">
        <f t="shared" si="213"/>
        <v>Normal</v>
      </c>
      <c r="AA2697" t="str" cm="1">
        <f t="array" ref="AA2697">_xlfn.IFS(
J2697&lt;=K2697*0.5,"Excellent",
J2697&lt;=K2697,"Good",
J2697&lt;=K2697*1.5,"At Risk",
TRUE,"Critical"
)</f>
        <v>Good</v>
      </c>
      <c r="AB2697" t="str">
        <f t="shared" si="214"/>
        <v>Reworked</v>
      </c>
    </row>
    <row r="2698" spans="1:28" x14ac:dyDescent="0.3">
      <c r="A2698" t="s">
        <v>2780</v>
      </c>
      <c r="B2698" s="1">
        <v>45741</v>
      </c>
      <c r="C2698" t="s">
        <v>21</v>
      </c>
      <c r="D2698" t="s">
        <v>34</v>
      </c>
      <c r="E2698" t="s">
        <v>92</v>
      </c>
      <c r="F2698" t="s">
        <v>24</v>
      </c>
      <c r="G2698" t="s">
        <v>25</v>
      </c>
      <c r="H2698" t="s">
        <v>43</v>
      </c>
      <c r="I2698" t="s">
        <v>27</v>
      </c>
      <c r="J2698">
        <v>8.1</v>
      </c>
      <c r="K2698">
        <v>24</v>
      </c>
      <c r="L2698" t="s">
        <v>28</v>
      </c>
      <c r="M2698">
        <v>1</v>
      </c>
      <c r="N2698">
        <v>4.0999999999999996</v>
      </c>
      <c r="O2698">
        <v>350</v>
      </c>
      <c r="P2698">
        <v>2835</v>
      </c>
      <c r="Q2698" t="s">
        <v>79</v>
      </c>
      <c r="R2698">
        <v>3</v>
      </c>
      <c r="S2698" t="s">
        <v>58</v>
      </c>
      <c r="T2698" t="s">
        <v>38</v>
      </c>
      <c r="U2698" t="str">
        <f>TRIM(CLEAN(tbl_Operations[[#This Row],[Location]]))</f>
        <v>Mumbai</v>
      </c>
      <c r="V2698" t="str">
        <f>TRIM(CLEAN(tbl_Operations[[#This Row],[Channel]]))</f>
        <v>Email</v>
      </c>
      <c r="W2698" t="str">
        <f t="shared" si="210"/>
        <v>Report Request</v>
      </c>
      <c r="X2698" t="str">
        <f t="shared" si="211"/>
        <v>Customer Support</v>
      </c>
      <c r="Y2698" t="str">
        <f t="shared" si="212"/>
        <v>Within SLA</v>
      </c>
      <c r="Z2698" t="str">
        <f t="shared" si="213"/>
        <v>Normal</v>
      </c>
      <c r="AA2698" t="str" cm="1">
        <f t="array" ref="AA2698">_xlfn.IFS(
J2698&lt;=K2698*0.5,"Excellent",
J2698&lt;=K2698,"Good",
J2698&lt;=K2698*1.5,"At Risk",
TRUE,"Critical"
)</f>
        <v>Excellent</v>
      </c>
      <c r="AB2698" t="str">
        <f t="shared" si="214"/>
        <v>Reworked</v>
      </c>
    </row>
    <row r="2699" spans="1:28" x14ac:dyDescent="0.3">
      <c r="A2699" t="s">
        <v>2781</v>
      </c>
      <c r="B2699" s="1">
        <v>45883</v>
      </c>
      <c r="C2699" t="s">
        <v>33</v>
      </c>
      <c r="D2699" t="s">
        <v>73</v>
      </c>
      <c r="E2699" t="s">
        <v>48</v>
      </c>
      <c r="F2699" t="s">
        <v>24</v>
      </c>
      <c r="G2699" t="s">
        <v>42</v>
      </c>
      <c r="H2699" t="s">
        <v>66</v>
      </c>
      <c r="I2699" t="s">
        <v>88</v>
      </c>
      <c r="J2699">
        <v>25.3</v>
      </c>
      <c r="K2699">
        <v>24</v>
      </c>
      <c r="L2699" t="s">
        <v>63</v>
      </c>
      <c r="M2699">
        <v>2</v>
      </c>
      <c r="N2699">
        <v>3.8</v>
      </c>
      <c r="O2699">
        <v>400</v>
      </c>
      <c r="P2699">
        <v>10120</v>
      </c>
      <c r="Q2699" t="s">
        <v>36</v>
      </c>
      <c r="R2699">
        <v>8</v>
      </c>
      <c r="S2699" t="s">
        <v>37</v>
      </c>
      <c r="T2699" t="s">
        <v>84</v>
      </c>
      <c r="U2699" t="str">
        <f>TRIM(CLEAN(tbl_Operations[[#This Row],[Location]]))</f>
        <v>Chennai</v>
      </c>
      <c r="V2699" t="str">
        <f>TRIM(CLEAN(tbl_Operations[[#This Row],[Channel]]))</f>
        <v>Portal</v>
      </c>
      <c r="W2699" t="str">
        <f t="shared" si="210"/>
        <v>Compliance Request</v>
      </c>
      <c r="X2699" t="str">
        <f t="shared" si="211"/>
        <v>It</v>
      </c>
      <c r="Y2699" t="str">
        <f t="shared" si="212"/>
        <v>SLA Breach</v>
      </c>
      <c r="Z2699" t="str">
        <f t="shared" si="213"/>
        <v>Normal</v>
      </c>
      <c r="AA2699" t="str" cm="1">
        <f t="array" ref="AA2699">_xlfn.IFS(
J2699&lt;=K2699*0.5,"Excellent",
J2699&lt;=K2699,"Good",
J2699&lt;=K2699*1.5,"At Risk",
TRUE,"Critical"
)</f>
        <v>At Risk</v>
      </c>
      <c r="AB2699" t="str">
        <f t="shared" si="214"/>
        <v>Reworked</v>
      </c>
    </row>
    <row r="2700" spans="1:28" x14ac:dyDescent="0.3">
      <c r="A2700" t="s">
        <v>2782</v>
      </c>
      <c r="B2700" s="1">
        <v>45729</v>
      </c>
      <c r="C2700" t="s">
        <v>40</v>
      </c>
      <c r="D2700" t="s">
        <v>47</v>
      </c>
      <c r="E2700" t="s">
        <v>23</v>
      </c>
      <c r="F2700" t="s">
        <v>24</v>
      </c>
      <c r="G2700" t="s">
        <v>25</v>
      </c>
      <c r="H2700" t="s">
        <v>66</v>
      </c>
      <c r="I2700" t="s">
        <v>27</v>
      </c>
      <c r="J2700">
        <v>15.2</v>
      </c>
      <c r="K2700">
        <v>24</v>
      </c>
      <c r="L2700" t="s">
        <v>28</v>
      </c>
      <c r="M2700">
        <v>0</v>
      </c>
      <c r="N2700">
        <v>4.5999999999999996</v>
      </c>
      <c r="O2700">
        <v>280</v>
      </c>
      <c r="P2700">
        <v>4256</v>
      </c>
      <c r="Q2700" t="s">
        <v>79</v>
      </c>
      <c r="R2700">
        <v>3</v>
      </c>
      <c r="S2700" t="s">
        <v>58</v>
      </c>
      <c r="T2700" t="s">
        <v>84</v>
      </c>
      <c r="U2700" t="str">
        <f>TRIM(CLEAN(tbl_Operations[[#This Row],[Location]]))</f>
        <v>Gurugram</v>
      </c>
      <c r="V2700" t="str">
        <f>TRIM(CLEAN(tbl_Operations[[#This Row],[Channel]]))</f>
        <v>Email</v>
      </c>
      <c r="W2700" t="str">
        <f t="shared" si="210"/>
        <v>Invoice Query</v>
      </c>
      <c r="X2700" t="str">
        <f t="shared" si="211"/>
        <v>Procurement</v>
      </c>
      <c r="Y2700" t="str">
        <f t="shared" si="212"/>
        <v>Within SLA</v>
      </c>
      <c r="Z2700" t="str">
        <f t="shared" si="213"/>
        <v>Normal</v>
      </c>
      <c r="AA2700" t="str" cm="1">
        <f t="array" ref="AA2700">_xlfn.IFS(
J2700&lt;=K2700*0.5,"Excellent",
J2700&lt;=K2700,"Good",
J2700&lt;=K2700*1.5,"At Risk",
TRUE,"Critical"
)</f>
        <v>Good</v>
      </c>
      <c r="AB2700" t="str">
        <f t="shared" si="214"/>
        <v>No Rework</v>
      </c>
    </row>
    <row r="2701" spans="1:28" x14ac:dyDescent="0.3">
      <c r="A2701" t="s">
        <v>2783</v>
      </c>
      <c r="B2701" s="1">
        <v>45721</v>
      </c>
      <c r="C2701" t="s">
        <v>40</v>
      </c>
      <c r="D2701" t="s">
        <v>22</v>
      </c>
      <c r="E2701" t="s">
        <v>92</v>
      </c>
      <c r="F2701" t="s">
        <v>49</v>
      </c>
      <c r="G2701" t="s">
        <v>81</v>
      </c>
      <c r="H2701" t="s">
        <v>50</v>
      </c>
      <c r="I2701" t="s">
        <v>27</v>
      </c>
      <c r="J2701">
        <v>10.7</v>
      </c>
      <c r="K2701">
        <v>48</v>
      </c>
      <c r="L2701" t="s">
        <v>28</v>
      </c>
      <c r="M2701">
        <v>0</v>
      </c>
      <c r="N2701">
        <v>5</v>
      </c>
      <c r="O2701">
        <v>320</v>
      </c>
      <c r="P2701">
        <v>3424</v>
      </c>
      <c r="Q2701" t="s">
        <v>79</v>
      </c>
      <c r="R2701">
        <v>3</v>
      </c>
      <c r="S2701" t="s">
        <v>58</v>
      </c>
      <c r="T2701" t="s">
        <v>86</v>
      </c>
      <c r="U2701" t="str">
        <f>TRIM(CLEAN(tbl_Operations[[#This Row],[Location]]))</f>
        <v>Noida</v>
      </c>
      <c r="V2701" t="str">
        <f>TRIM(CLEAN(tbl_Operations[[#This Row],[Channel]]))</f>
        <v>Phone</v>
      </c>
      <c r="W2701" t="str">
        <f t="shared" si="210"/>
        <v>Report Request</v>
      </c>
      <c r="X2701" t="str">
        <f t="shared" si="211"/>
        <v>Procurement</v>
      </c>
      <c r="Y2701" t="str">
        <f t="shared" si="212"/>
        <v>Within SLA</v>
      </c>
      <c r="Z2701" t="str">
        <f t="shared" si="213"/>
        <v>Normal</v>
      </c>
      <c r="AA2701" t="str" cm="1">
        <f t="array" ref="AA2701">_xlfn.IFS(
J2701&lt;=K2701*0.5,"Excellent",
J2701&lt;=K2701,"Good",
J2701&lt;=K2701*1.5,"At Risk",
TRUE,"Critical"
)</f>
        <v>Excellent</v>
      </c>
      <c r="AB2701" t="str">
        <f t="shared" si="214"/>
        <v>No Rework</v>
      </c>
    </row>
    <row r="2702" spans="1:28" x14ac:dyDescent="0.3">
      <c r="A2702" t="s">
        <v>2784</v>
      </c>
      <c r="B2702" s="1">
        <v>45831</v>
      </c>
      <c r="C2702" t="s">
        <v>21</v>
      </c>
      <c r="D2702" t="s">
        <v>34</v>
      </c>
      <c r="E2702" t="s">
        <v>74</v>
      </c>
      <c r="F2702" t="s">
        <v>24</v>
      </c>
      <c r="G2702" t="s">
        <v>25</v>
      </c>
      <c r="H2702" t="s">
        <v>43</v>
      </c>
      <c r="I2702" t="s">
        <v>88</v>
      </c>
      <c r="J2702">
        <v>16.5</v>
      </c>
      <c r="K2702">
        <v>24</v>
      </c>
      <c r="L2702" t="s">
        <v>28</v>
      </c>
      <c r="M2702">
        <v>2</v>
      </c>
      <c r="N2702">
        <v>4.2</v>
      </c>
      <c r="O2702">
        <v>450</v>
      </c>
      <c r="P2702">
        <v>7425</v>
      </c>
      <c r="Q2702" t="s">
        <v>29</v>
      </c>
      <c r="R2702">
        <v>6</v>
      </c>
      <c r="S2702" t="s">
        <v>30</v>
      </c>
      <c r="T2702" t="s">
        <v>31</v>
      </c>
      <c r="U2702" t="str">
        <f>TRIM(CLEAN(tbl_Operations[[#This Row],[Location]]))</f>
        <v>Mumbai</v>
      </c>
      <c r="V2702" t="str">
        <f>TRIM(CLEAN(tbl_Operations[[#This Row],[Channel]]))</f>
        <v>Email</v>
      </c>
      <c r="W2702" t="str">
        <f t="shared" si="210"/>
        <v>System Issue</v>
      </c>
      <c r="X2702" t="str">
        <f t="shared" si="211"/>
        <v>Customer Support</v>
      </c>
      <c r="Y2702" t="str">
        <f t="shared" si="212"/>
        <v>Within SLA</v>
      </c>
      <c r="Z2702" t="str">
        <f t="shared" si="213"/>
        <v>Normal</v>
      </c>
      <c r="AA2702" t="str" cm="1">
        <f t="array" ref="AA2702">_xlfn.IFS(
J2702&lt;=K2702*0.5,"Excellent",
J2702&lt;=K2702,"Good",
J2702&lt;=K2702*1.5,"At Risk",
TRUE,"Critical"
)</f>
        <v>Good</v>
      </c>
      <c r="AB2702" t="str">
        <f t="shared" si="214"/>
        <v>Reworked</v>
      </c>
    </row>
    <row r="2703" spans="1:28" x14ac:dyDescent="0.3">
      <c r="A2703" t="s">
        <v>2785</v>
      </c>
      <c r="B2703" s="1">
        <v>45741</v>
      </c>
      <c r="C2703" t="s">
        <v>54</v>
      </c>
      <c r="D2703" t="s">
        <v>22</v>
      </c>
      <c r="E2703" t="s">
        <v>48</v>
      </c>
      <c r="F2703" t="s">
        <v>61</v>
      </c>
      <c r="G2703" t="s">
        <v>62</v>
      </c>
      <c r="H2703" t="s">
        <v>75</v>
      </c>
      <c r="I2703" t="s">
        <v>27</v>
      </c>
      <c r="J2703">
        <v>11.6</v>
      </c>
      <c r="K2703">
        <v>12</v>
      </c>
      <c r="L2703" t="s">
        <v>28</v>
      </c>
      <c r="M2703">
        <v>0</v>
      </c>
      <c r="N2703">
        <v>4.4000000000000004</v>
      </c>
      <c r="O2703">
        <v>450</v>
      </c>
      <c r="P2703">
        <v>5220</v>
      </c>
      <c r="Q2703" t="s">
        <v>79</v>
      </c>
      <c r="R2703">
        <v>3</v>
      </c>
      <c r="S2703" t="s">
        <v>58</v>
      </c>
      <c r="T2703" t="s">
        <v>38</v>
      </c>
      <c r="U2703" t="str">
        <f>TRIM(CLEAN(tbl_Operations[[#This Row],[Location]]))</f>
        <v>Noida</v>
      </c>
      <c r="V2703" t="str">
        <f>TRIM(CLEAN(tbl_Operations[[#This Row],[Channel]]))</f>
        <v>Teams</v>
      </c>
      <c r="W2703" t="str">
        <f t="shared" si="210"/>
        <v>Compliance Request</v>
      </c>
      <c r="X2703" t="str">
        <f t="shared" si="211"/>
        <v>Hr</v>
      </c>
      <c r="Y2703" t="str">
        <f t="shared" si="212"/>
        <v>Within SLA</v>
      </c>
      <c r="Z2703" t="str">
        <f t="shared" si="213"/>
        <v>Normal</v>
      </c>
      <c r="AA2703" t="str" cm="1">
        <f t="array" ref="AA2703">_xlfn.IFS(
J2703&lt;=K2703*0.5,"Excellent",
J2703&lt;=K2703,"Good",
J2703&lt;=K2703*1.5,"At Risk",
TRUE,"Critical"
)</f>
        <v>Good</v>
      </c>
      <c r="AB2703" t="str">
        <f t="shared" si="214"/>
        <v>No Rework</v>
      </c>
    </row>
    <row r="2704" spans="1:28" x14ac:dyDescent="0.3">
      <c r="A2704" t="s">
        <v>2786</v>
      </c>
      <c r="B2704" s="1">
        <v>45703</v>
      </c>
      <c r="C2704" t="s">
        <v>40</v>
      </c>
      <c r="D2704" t="s">
        <v>34</v>
      </c>
      <c r="E2704" t="s">
        <v>92</v>
      </c>
      <c r="F2704" t="s">
        <v>24</v>
      </c>
      <c r="G2704" t="s">
        <v>25</v>
      </c>
      <c r="H2704" t="s">
        <v>50</v>
      </c>
      <c r="I2704" t="s">
        <v>27</v>
      </c>
      <c r="J2704">
        <v>29.1</v>
      </c>
      <c r="K2704">
        <v>24</v>
      </c>
      <c r="L2704" t="s">
        <v>63</v>
      </c>
      <c r="M2704">
        <v>1</v>
      </c>
      <c r="N2704">
        <v>3.4</v>
      </c>
      <c r="O2704">
        <v>450</v>
      </c>
      <c r="P2704">
        <v>13095</v>
      </c>
      <c r="Q2704" t="s">
        <v>57</v>
      </c>
      <c r="R2704">
        <v>2</v>
      </c>
      <c r="S2704" t="s">
        <v>58</v>
      </c>
      <c r="T2704" t="s">
        <v>68</v>
      </c>
      <c r="U2704" t="str">
        <f>TRIM(CLEAN(tbl_Operations[[#This Row],[Location]]))</f>
        <v>Mumbai</v>
      </c>
      <c r="V2704" t="str">
        <f>TRIM(CLEAN(tbl_Operations[[#This Row],[Channel]]))</f>
        <v>Email</v>
      </c>
      <c r="W2704" t="str">
        <f t="shared" si="210"/>
        <v>Report Request</v>
      </c>
      <c r="X2704" t="str">
        <f t="shared" si="211"/>
        <v>Procurement</v>
      </c>
      <c r="Y2704" t="str">
        <f t="shared" si="212"/>
        <v>SLA Breach</v>
      </c>
      <c r="Z2704" t="str">
        <f t="shared" si="213"/>
        <v>Normal</v>
      </c>
      <c r="AA2704" t="str" cm="1">
        <f t="array" ref="AA2704">_xlfn.IFS(
J2704&lt;=K2704*0.5,"Excellent",
J2704&lt;=K2704,"Good",
J2704&lt;=K2704*1.5,"At Risk",
TRUE,"Critical"
)</f>
        <v>At Risk</v>
      </c>
      <c r="AB2704" t="str">
        <f t="shared" si="214"/>
        <v>Reworked</v>
      </c>
    </row>
    <row r="2705" spans="1:28" x14ac:dyDescent="0.3">
      <c r="A2705" t="s">
        <v>2787</v>
      </c>
      <c r="B2705" s="1">
        <v>45667</v>
      </c>
      <c r="C2705" t="s">
        <v>77</v>
      </c>
      <c r="D2705" t="s">
        <v>47</v>
      </c>
      <c r="E2705" t="s">
        <v>35</v>
      </c>
      <c r="F2705" t="s">
        <v>49</v>
      </c>
      <c r="G2705" t="s">
        <v>25</v>
      </c>
      <c r="H2705" t="s">
        <v>50</v>
      </c>
      <c r="I2705" t="s">
        <v>27</v>
      </c>
      <c r="J2705">
        <v>2.5</v>
      </c>
      <c r="K2705">
        <v>48</v>
      </c>
      <c r="L2705" t="s">
        <v>28</v>
      </c>
      <c r="M2705">
        <v>0</v>
      </c>
      <c r="N2705">
        <v>5</v>
      </c>
      <c r="O2705">
        <v>320</v>
      </c>
      <c r="P2705">
        <v>800</v>
      </c>
      <c r="Q2705" t="s">
        <v>64</v>
      </c>
      <c r="R2705">
        <v>1</v>
      </c>
      <c r="S2705" t="s">
        <v>58</v>
      </c>
      <c r="T2705" t="s">
        <v>45</v>
      </c>
      <c r="U2705" t="str">
        <f>TRIM(CLEAN(tbl_Operations[[#This Row],[Location]]))</f>
        <v>Gurugram</v>
      </c>
      <c r="V2705" t="str">
        <f>TRIM(CLEAN(tbl_Operations[[#This Row],[Channel]]))</f>
        <v>Email</v>
      </c>
      <c r="W2705" t="str">
        <f t="shared" si="210"/>
        <v>Employee Query</v>
      </c>
      <c r="X2705" t="str">
        <f t="shared" si="211"/>
        <v>Finance</v>
      </c>
      <c r="Y2705" t="str">
        <f t="shared" si="212"/>
        <v>Within SLA</v>
      </c>
      <c r="Z2705" t="str">
        <f t="shared" si="213"/>
        <v>Normal</v>
      </c>
      <c r="AA2705" t="str" cm="1">
        <f t="array" ref="AA2705">_xlfn.IFS(
J2705&lt;=K2705*0.5,"Excellent",
J2705&lt;=K2705,"Good",
J2705&lt;=K2705*1.5,"At Risk",
TRUE,"Critical"
)</f>
        <v>Excellent</v>
      </c>
      <c r="AB2705" t="str">
        <f t="shared" si="214"/>
        <v>No Rework</v>
      </c>
    </row>
    <row r="2706" spans="1:28" x14ac:dyDescent="0.3">
      <c r="A2706" t="s">
        <v>2788</v>
      </c>
      <c r="B2706" s="1">
        <v>45956</v>
      </c>
      <c r="C2706" t="s">
        <v>33</v>
      </c>
      <c r="D2706" t="s">
        <v>34</v>
      </c>
      <c r="E2706" t="s">
        <v>78</v>
      </c>
      <c r="F2706" t="s">
        <v>49</v>
      </c>
      <c r="G2706" t="s">
        <v>42</v>
      </c>
      <c r="H2706" t="s">
        <v>50</v>
      </c>
      <c r="I2706" t="s">
        <v>27</v>
      </c>
      <c r="J2706">
        <v>11.6</v>
      </c>
      <c r="K2706">
        <v>48</v>
      </c>
      <c r="L2706" t="s">
        <v>28</v>
      </c>
      <c r="M2706">
        <v>0</v>
      </c>
      <c r="N2706">
        <v>4.5999999999999996</v>
      </c>
      <c r="O2706">
        <v>280</v>
      </c>
      <c r="P2706">
        <v>3248</v>
      </c>
      <c r="Q2706" t="s">
        <v>51</v>
      </c>
      <c r="R2706">
        <v>10</v>
      </c>
      <c r="S2706" t="s">
        <v>52</v>
      </c>
      <c r="T2706" t="s">
        <v>102</v>
      </c>
      <c r="U2706" t="str">
        <f>TRIM(CLEAN(tbl_Operations[[#This Row],[Location]]))</f>
        <v>Mumbai</v>
      </c>
      <c r="V2706" t="str">
        <f>TRIM(CLEAN(tbl_Operations[[#This Row],[Channel]]))</f>
        <v>Portal</v>
      </c>
      <c r="W2706" t="str">
        <f t="shared" si="210"/>
        <v>Access Request</v>
      </c>
      <c r="X2706" t="str">
        <f t="shared" si="211"/>
        <v>It</v>
      </c>
      <c r="Y2706" t="str">
        <f t="shared" si="212"/>
        <v>Within SLA</v>
      </c>
      <c r="Z2706" t="str">
        <f t="shared" si="213"/>
        <v>Normal</v>
      </c>
      <c r="AA2706" t="str" cm="1">
        <f t="array" ref="AA2706">_xlfn.IFS(
J2706&lt;=K2706*0.5,"Excellent",
J2706&lt;=K2706,"Good",
J2706&lt;=K2706*1.5,"At Risk",
TRUE,"Critical"
)</f>
        <v>Excellent</v>
      </c>
      <c r="AB2706" t="str">
        <f t="shared" si="214"/>
        <v>No Rework</v>
      </c>
    </row>
    <row r="2707" spans="1:28" x14ac:dyDescent="0.3">
      <c r="A2707" t="s">
        <v>2789</v>
      </c>
      <c r="B2707" s="1">
        <v>45693</v>
      </c>
      <c r="C2707" t="s">
        <v>91</v>
      </c>
      <c r="D2707" t="s">
        <v>41</v>
      </c>
      <c r="E2707" t="s">
        <v>48</v>
      </c>
      <c r="F2707" t="s">
        <v>49</v>
      </c>
      <c r="G2707" t="s">
        <v>42</v>
      </c>
      <c r="H2707" t="s">
        <v>50</v>
      </c>
      <c r="I2707" t="s">
        <v>27</v>
      </c>
      <c r="J2707">
        <v>1.8</v>
      </c>
      <c r="K2707">
        <v>48</v>
      </c>
      <c r="L2707" t="s">
        <v>28</v>
      </c>
      <c r="M2707">
        <v>1</v>
      </c>
      <c r="N2707">
        <v>4.7</v>
      </c>
      <c r="O2707">
        <v>320</v>
      </c>
      <c r="P2707">
        <v>576</v>
      </c>
      <c r="Q2707" t="s">
        <v>57</v>
      </c>
      <c r="R2707">
        <v>2</v>
      </c>
      <c r="S2707" t="s">
        <v>58</v>
      </c>
      <c r="T2707" t="s">
        <v>86</v>
      </c>
      <c r="U2707" t="str">
        <f>TRIM(CLEAN(tbl_Operations[[#This Row],[Location]]))</f>
        <v>Bengaluru</v>
      </c>
      <c r="V2707" t="str">
        <f>TRIM(CLEAN(tbl_Operations[[#This Row],[Channel]]))</f>
        <v>Portal</v>
      </c>
      <c r="W2707" t="str">
        <f t="shared" si="210"/>
        <v>Compliance Request</v>
      </c>
      <c r="X2707" t="str">
        <f t="shared" si="211"/>
        <v>Operations</v>
      </c>
      <c r="Y2707" t="str">
        <f t="shared" si="212"/>
        <v>Within SLA</v>
      </c>
      <c r="Z2707" t="str">
        <f t="shared" si="213"/>
        <v>Normal</v>
      </c>
      <c r="AA2707" t="str" cm="1">
        <f t="array" ref="AA2707">_xlfn.IFS(
J2707&lt;=K2707*0.5,"Excellent",
J2707&lt;=K2707,"Good",
J2707&lt;=K2707*1.5,"At Risk",
TRUE,"Critical"
)</f>
        <v>Excellent</v>
      </c>
      <c r="AB2707" t="str">
        <f t="shared" si="214"/>
        <v>Reworked</v>
      </c>
    </row>
    <row r="2708" spans="1:28" x14ac:dyDescent="0.3">
      <c r="A2708" t="s">
        <v>2790</v>
      </c>
      <c r="B2708" s="1">
        <v>45675</v>
      </c>
      <c r="C2708" t="s">
        <v>21</v>
      </c>
      <c r="D2708" t="s">
        <v>60</v>
      </c>
      <c r="E2708" t="s">
        <v>48</v>
      </c>
      <c r="F2708" t="s">
        <v>49</v>
      </c>
      <c r="G2708" t="s">
        <v>42</v>
      </c>
      <c r="H2708" t="s">
        <v>26</v>
      </c>
      <c r="I2708" t="s">
        <v>27</v>
      </c>
      <c r="J2708">
        <v>11</v>
      </c>
      <c r="K2708">
        <v>48</v>
      </c>
      <c r="L2708" t="s">
        <v>28</v>
      </c>
      <c r="M2708">
        <v>0</v>
      </c>
      <c r="N2708">
        <v>5</v>
      </c>
      <c r="O2708">
        <v>450</v>
      </c>
      <c r="P2708">
        <v>4950</v>
      </c>
      <c r="Q2708" t="s">
        <v>64</v>
      </c>
      <c r="R2708">
        <v>1</v>
      </c>
      <c r="S2708" t="s">
        <v>58</v>
      </c>
      <c r="T2708" t="s">
        <v>68</v>
      </c>
      <c r="U2708" t="str">
        <f>TRIM(CLEAN(tbl_Operations[[#This Row],[Location]]))</f>
        <v>Pune</v>
      </c>
      <c r="V2708" t="str">
        <f>TRIM(CLEAN(tbl_Operations[[#This Row],[Channel]]))</f>
        <v>Portal</v>
      </c>
      <c r="W2708" t="str">
        <f t="shared" si="210"/>
        <v>Compliance Request</v>
      </c>
      <c r="X2708" t="str">
        <f t="shared" si="211"/>
        <v>Customer Support</v>
      </c>
      <c r="Y2708" t="str">
        <f t="shared" si="212"/>
        <v>Within SLA</v>
      </c>
      <c r="Z2708" t="str">
        <f t="shared" si="213"/>
        <v>Normal</v>
      </c>
      <c r="AA2708" t="str" cm="1">
        <f t="array" ref="AA2708">_xlfn.IFS(
J2708&lt;=K2708*0.5,"Excellent",
J2708&lt;=K2708,"Good",
J2708&lt;=K2708*1.5,"At Risk",
TRUE,"Critical"
)</f>
        <v>Excellent</v>
      </c>
      <c r="AB2708" t="str">
        <f t="shared" si="214"/>
        <v>No Rework</v>
      </c>
    </row>
    <row r="2709" spans="1:28" x14ac:dyDescent="0.3">
      <c r="A2709" t="s">
        <v>2791</v>
      </c>
      <c r="B2709" s="1">
        <v>45795</v>
      </c>
      <c r="C2709" t="s">
        <v>95</v>
      </c>
      <c r="D2709" t="s">
        <v>60</v>
      </c>
      <c r="E2709" t="s">
        <v>35</v>
      </c>
      <c r="F2709" t="s">
        <v>24</v>
      </c>
      <c r="G2709" t="s">
        <v>42</v>
      </c>
      <c r="H2709" t="s">
        <v>50</v>
      </c>
      <c r="I2709" t="s">
        <v>101</v>
      </c>
      <c r="J2709">
        <v>13</v>
      </c>
      <c r="K2709">
        <v>24</v>
      </c>
      <c r="L2709" t="s">
        <v>28</v>
      </c>
      <c r="M2709">
        <v>1</v>
      </c>
      <c r="N2709">
        <v>4.2</v>
      </c>
      <c r="O2709">
        <v>320</v>
      </c>
      <c r="P2709">
        <v>4160</v>
      </c>
      <c r="Q2709" t="s">
        <v>44</v>
      </c>
      <c r="R2709">
        <v>5</v>
      </c>
      <c r="S2709" t="s">
        <v>30</v>
      </c>
      <c r="T2709" t="s">
        <v>102</v>
      </c>
      <c r="U2709" t="str">
        <f>TRIM(CLEAN(tbl_Operations[[#This Row],[Location]]))</f>
        <v>Pune</v>
      </c>
      <c r="V2709" t="str">
        <f>TRIM(CLEAN(tbl_Operations[[#This Row],[Channel]]))</f>
        <v>Portal</v>
      </c>
      <c r="W2709" t="str">
        <f t="shared" si="210"/>
        <v>Employee Query</v>
      </c>
      <c r="X2709" t="str">
        <f t="shared" si="211"/>
        <v>Sales</v>
      </c>
      <c r="Y2709" t="str">
        <f t="shared" si="212"/>
        <v>Within SLA</v>
      </c>
      <c r="Z2709" t="str">
        <f t="shared" si="213"/>
        <v>Normal</v>
      </c>
      <c r="AA2709" t="str" cm="1">
        <f t="array" ref="AA2709">_xlfn.IFS(
J2709&lt;=K2709*0.5,"Excellent",
J2709&lt;=K2709,"Good",
J2709&lt;=K2709*1.5,"At Risk",
TRUE,"Critical"
)</f>
        <v>Good</v>
      </c>
      <c r="AB2709" t="str">
        <f t="shared" si="214"/>
        <v>Reworked</v>
      </c>
    </row>
    <row r="2710" spans="1:28" x14ac:dyDescent="0.3">
      <c r="A2710" t="s">
        <v>2792</v>
      </c>
      <c r="B2710" s="1">
        <v>45659</v>
      </c>
      <c r="C2710" t="s">
        <v>95</v>
      </c>
      <c r="D2710" t="s">
        <v>41</v>
      </c>
      <c r="E2710" t="s">
        <v>35</v>
      </c>
      <c r="F2710" t="s">
        <v>146</v>
      </c>
      <c r="G2710" t="s">
        <v>25</v>
      </c>
      <c r="H2710" t="s">
        <v>50</v>
      </c>
      <c r="I2710" t="s">
        <v>27</v>
      </c>
      <c r="J2710">
        <v>9</v>
      </c>
      <c r="K2710">
        <v>4</v>
      </c>
      <c r="L2710" t="s">
        <v>63</v>
      </c>
      <c r="M2710">
        <v>1</v>
      </c>
      <c r="N2710">
        <v>4.2</v>
      </c>
      <c r="O2710">
        <v>400</v>
      </c>
      <c r="P2710">
        <v>3600</v>
      </c>
      <c r="Q2710" t="s">
        <v>64</v>
      </c>
      <c r="R2710">
        <v>1</v>
      </c>
      <c r="S2710" t="s">
        <v>58</v>
      </c>
      <c r="T2710" t="s">
        <v>84</v>
      </c>
      <c r="U2710" t="str">
        <f>TRIM(CLEAN(tbl_Operations[[#This Row],[Location]]))</f>
        <v>Bengaluru</v>
      </c>
      <c r="V2710" t="str">
        <f>TRIM(CLEAN(tbl_Operations[[#This Row],[Channel]]))</f>
        <v>Email</v>
      </c>
      <c r="W2710" t="str">
        <f t="shared" si="210"/>
        <v>Employee Query</v>
      </c>
      <c r="X2710" t="str">
        <f t="shared" si="211"/>
        <v>Sales</v>
      </c>
      <c r="Y2710" t="str">
        <f t="shared" si="212"/>
        <v>SLA Breach</v>
      </c>
      <c r="Z2710" t="str">
        <f t="shared" si="213"/>
        <v>Normal</v>
      </c>
      <c r="AA2710" t="str" cm="1">
        <f t="array" ref="AA2710">_xlfn.IFS(
J2710&lt;=K2710*0.5,"Excellent",
J2710&lt;=K2710,"Good",
J2710&lt;=K2710*1.5,"At Risk",
TRUE,"Critical"
)</f>
        <v>Critical</v>
      </c>
      <c r="AB2710" t="str">
        <f t="shared" si="214"/>
        <v>Reworked</v>
      </c>
    </row>
    <row r="2711" spans="1:28" x14ac:dyDescent="0.3">
      <c r="A2711" t="s">
        <v>2793</v>
      </c>
      <c r="B2711" s="1">
        <v>45780</v>
      </c>
      <c r="C2711" t="s">
        <v>33</v>
      </c>
      <c r="D2711" t="s">
        <v>73</v>
      </c>
      <c r="E2711" t="s">
        <v>35</v>
      </c>
      <c r="F2711" t="s">
        <v>24</v>
      </c>
      <c r="G2711" t="s">
        <v>25</v>
      </c>
      <c r="H2711" t="s">
        <v>50</v>
      </c>
      <c r="I2711" t="s">
        <v>27</v>
      </c>
      <c r="J2711">
        <v>15.5</v>
      </c>
      <c r="K2711">
        <v>24</v>
      </c>
      <c r="L2711" t="s">
        <v>28</v>
      </c>
      <c r="M2711">
        <v>2</v>
      </c>
      <c r="N2711">
        <v>3.7</v>
      </c>
      <c r="O2711">
        <v>320</v>
      </c>
      <c r="P2711">
        <v>4960</v>
      </c>
      <c r="Q2711" t="s">
        <v>44</v>
      </c>
      <c r="R2711">
        <v>5</v>
      </c>
      <c r="S2711" t="s">
        <v>30</v>
      </c>
      <c r="T2711" t="s">
        <v>68</v>
      </c>
      <c r="U2711" t="str">
        <f>TRIM(CLEAN(tbl_Operations[[#This Row],[Location]]))</f>
        <v>Chennai</v>
      </c>
      <c r="V2711" t="str">
        <f>TRIM(CLEAN(tbl_Operations[[#This Row],[Channel]]))</f>
        <v>Email</v>
      </c>
      <c r="W2711" t="str">
        <f t="shared" si="210"/>
        <v>Employee Query</v>
      </c>
      <c r="X2711" t="str">
        <f t="shared" si="211"/>
        <v>It</v>
      </c>
      <c r="Y2711" t="str">
        <f t="shared" si="212"/>
        <v>Within SLA</v>
      </c>
      <c r="Z2711" t="str">
        <f t="shared" si="213"/>
        <v>Normal</v>
      </c>
      <c r="AA2711" t="str" cm="1">
        <f t="array" ref="AA2711">_xlfn.IFS(
J2711&lt;=K2711*0.5,"Excellent",
J2711&lt;=K2711,"Good",
J2711&lt;=K2711*1.5,"At Risk",
TRUE,"Critical"
)</f>
        <v>Good</v>
      </c>
      <c r="AB2711" t="str">
        <f t="shared" si="214"/>
        <v>Reworked</v>
      </c>
    </row>
    <row r="2712" spans="1:28" x14ac:dyDescent="0.3">
      <c r="A2712" t="s">
        <v>2794</v>
      </c>
      <c r="B2712" s="1">
        <v>45825</v>
      </c>
      <c r="C2712" t="s">
        <v>54</v>
      </c>
      <c r="D2712" t="s">
        <v>41</v>
      </c>
      <c r="E2712" t="s">
        <v>35</v>
      </c>
      <c r="F2712" t="s">
        <v>61</v>
      </c>
      <c r="G2712" t="s">
        <v>42</v>
      </c>
      <c r="H2712" t="s">
        <v>26</v>
      </c>
      <c r="I2712" t="s">
        <v>88</v>
      </c>
      <c r="J2712">
        <v>6.6</v>
      </c>
      <c r="K2712">
        <v>12</v>
      </c>
      <c r="L2712" t="s">
        <v>28</v>
      </c>
      <c r="M2712">
        <v>1</v>
      </c>
      <c r="N2712">
        <v>4.5</v>
      </c>
      <c r="O2712">
        <v>280</v>
      </c>
      <c r="P2712">
        <v>1848</v>
      </c>
      <c r="Q2712" t="s">
        <v>29</v>
      </c>
      <c r="R2712">
        <v>6</v>
      </c>
      <c r="S2712" t="s">
        <v>30</v>
      </c>
      <c r="T2712" t="s">
        <v>38</v>
      </c>
      <c r="U2712" t="str">
        <f>TRIM(CLEAN(tbl_Operations[[#This Row],[Location]]))</f>
        <v>Bengaluru</v>
      </c>
      <c r="V2712" t="str">
        <f>TRIM(CLEAN(tbl_Operations[[#This Row],[Channel]]))</f>
        <v>Portal</v>
      </c>
      <c r="W2712" t="str">
        <f t="shared" si="210"/>
        <v>Employee Query</v>
      </c>
      <c r="X2712" t="str">
        <f t="shared" si="211"/>
        <v>Hr</v>
      </c>
      <c r="Y2712" t="str">
        <f t="shared" si="212"/>
        <v>Within SLA</v>
      </c>
      <c r="Z2712" t="str">
        <f t="shared" si="213"/>
        <v>Normal</v>
      </c>
      <c r="AA2712" t="str" cm="1">
        <f t="array" ref="AA2712">_xlfn.IFS(
J2712&lt;=K2712*0.5,"Excellent",
J2712&lt;=K2712,"Good",
J2712&lt;=K2712*1.5,"At Risk",
TRUE,"Critical"
)</f>
        <v>Good</v>
      </c>
      <c r="AB2712" t="str">
        <f t="shared" si="214"/>
        <v>Reworked</v>
      </c>
    </row>
    <row r="2713" spans="1:28" x14ac:dyDescent="0.3">
      <c r="A2713" t="s">
        <v>2795</v>
      </c>
      <c r="B2713" s="1">
        <v>45983</v>
      </c>
      <c r="C2713" t="s">
        <v>21</v>
      </c>
      <c r="D2713" t="s">
        <v>47</v>
      </c>
      <c r="E2713" t="s">
        <v>35</v>
      </c>
      <c r="F2713" t="s">
        <v>61</v>
      </c>
      <c r="G2713" t="s">
        <v>25</v>
      </c>
      <c r="H2713" t="s">
        <v>66</v>
      </c>
      <c r="I2713" t="s">
        <v>27</v>
      </c>
      <c r="J2713">
        <v>2</v>
      </c>
      <c r="K2713">
        <v>12</v>
      </c>
      <c r="L2713" t="s">
        <v>28</v>
      </c>
      <c r="M2713">
        <v>2</v>
      </c>
      <c r="N2713">
        <v>4.2</v>
      </c>
      <c r="O2713">
        <v>350</v>
      </c>
      <c r="P2713">
        <v>700</v>
      </c>
      <c r="Q2713" t="s">
        <v>67</v>
      </c>
      <c r="R2713">
        <v>11</v>
      </c>
      <c r="S2713" t="s">
        <v>52</v>
      </c>
      <c r="T2713" t="s">
        <v>68</v>
      </c>
      <c r="U2713" t="str">
        <f>TRIM(CLEAN(tbl_Operations[[#This Row],[Location]]))</f>
        <v>Gurugram</v>
      </c>
      <c r="V2713" t="str">
        <f>TRIM(CLEAN(tbl_Operations[[#This Row],[Channel]]))</f>
        <v>Email</v>
      </c>
      <c r="W2713" t="str">
        <f t="shared" si="210"/>
        <v>Employee Query</v>
      </c>
      <c r="X2713" t="str">
        <f t="shared" si="211"/>
        <v>Customer Support</v>
      </c>
      <c r="Y2713" t="str">
        <f t="shared" si="212"/>
        <v>Within SLA</v>
      </c>
      <c r="Z2713" t="str">
        <f t="shared" si="213"/>
        <v>Normal</v>
      </c>
      <c r="AA2713" t="str" cm="1">
        <f t="array" ref="AA2713">_xlfn.IFS(
J2713&lt;=K2713*0.5,"Excellent",
J2713&lt;=K2713,"Good",
J2713&lt;=K2713*1.5,"At Risk",
TRUE,"Critical"
)</f>
        <v>Excellent</v>
      </c>
      <c r="AB2713" t="str">
        <f t="shared" si="214"/>
        <v>Reworked</v>
      </c>
    </row>
    <row r="2714" spans="1:28" x14ac:dyDescent="0.3">
      <c r="A2714" t="s">
        <v>2796</v>
      </c>
      <c r="B2714" s="1">
        <v>45892</v>
      </c>
      <c r="C2714" t="s">
        <v>54</v>
      </c>
      <c r="D2714" t="s">
        <v>55</v>
      </c>
      <c r="E2714" t="s">
        <v>74</v>
      </c>
      <c r="F2714" t="s">
        <v>24</v>
      </c>
      <c r="G2714" t="s">
        <v>62</v>
      </c>
      <c r="H2714" t="s">
        <v>26</v>
      </c>
      <c r="I2714" t="s">
        <v>27</v>
      </c>
      <c r="J2714">
        <v>19</v>
      </c>
      <c r="K2714">
        <v>24</v>
      </c>
      <c r="L2714" t="s">
        <v>28</v>
      </c>
      <c r="M2714">
        <v>0</v>
      </c>
      <c r="N2714">
        <v>4.4000000000000004</v>
      </c>
      <c r="O2714">
        <v>450</v>
      </c>
      <c r="P2714">
        <v>8550</v>
      </c>
      <c r="Q2714" t="s">
        <v>36</v>
      </c>
      <c r="R2714">
        <v>8</v>
      </c>
      <c r="S2714" t="s">
        <v>37</v>
      </c>
      <c r="T2714" t="s">
        <v>68</v>
      </c>
      <c r="U2714" t="str">
        <f>TRIM(CLEAN(tbl_Operations[[#This Row],[Location]]))</f>
        <v>Hyderabad</v>
      </c>
      <c r="V2714" t="str">
        <f>TRIM(CLEAN(tbl_Operations[[#This Row],[Channel]]))</f>
        <v>Teams</v>
      </c>
      <c r="W2714" t="str">
        <f t="shared" si="210"/>
        <v>System Issue</v>
      </c>
      <c r="X2714" t="str">
        <f t="shared" si="211"/>
        <v>Hr</v>
      </c>
      <c r="Y2714" t="str">
        <f t="shared" si="212"/>
        <v>Within SLA</v>
      </c>
      <c r="Z2714" t="str">
        <f t="shared" si="213"/>
        <v>Normal</v>
      </c>
      <c r="AA2714" t="str" cm="1">
        <f t="array" ref="AA2714">_xlfn.IFS(
J2714&lt;=K2714*0.5,"Excellent",
J2714&lt;=K2714,"Good",
J2714&lt;=K2714*1.5,"At Risk",
TRUE,"Critical"
)</f>
        <v>Good</v>
      </c>
      <c r="AB2714" t="str">
        <f t="shared" si="214"/>
        <v>No Rework</v>
      </c>
    </row>
    <row r="2715" spans="1:28" x14ac:dyDescent="0.3">
      <c r="A2715" t="s">
        <v>2797</v>
      </c>
      <c r="B2715" s="1">
        <v>46021</v>
      </c>
      <c r="C2715" t="s">
        <v>95</v>
      </c>
      <c r="D2715" t="s">
        <v>41</v>
      </c>
      <c r="E2715" t="s">
        <v>5094</v>
      </c>
      <c r="F2715" t="s">
        <v>61</v>
      </c>
      <c r="G2715" t="s">
        <v>42</v>
      </c>
      <c r="H2715" t="s">
        <v>75</v>
      </c>
      <c r="I2715" t="s">
        <v>27</v>
      </c>
      <c r="J2715">
        <v>9.4</v>
      </c>
      <c r="K2715">
        <v>12</v>
      </c>
      <c r="L2715" t="s">
        <v>28</v>
      </c>
      <c r="M2715">
        <v>1</v>
      </c>
      <c r="N2715">
        <v>3.7</v>
      </c>
      <c r="O2715">
        <v>320</v>
      </c>
      <c r="P2715">
        <v>3008</v>
      </c>
      <c r="Q2715" t="s">
        <v>71</v>
      </c>
      <c r="R2715">
        <v>12</v>
      </c>
      <c r="S2715" t="s">
        <v>52</v>
      </c>
      <c r="T2715" t="s">
        <v>38</v>
      </c>
      <c r="U2715" t="str">
        <f>TRIM(CLEAN(tbl_Operations[[#This Row],[Location]]))</f>
        <v>Bengaluru</v>
      </c>
      <c r="V2715" t="str">
        <f>TRIM(CLEAN(tbl_Operations[[#This Row],[Channel]]))</f>
        <v>Portal</v>
      </c>
      <c r="W2715" t="str">
        <f t="shared" si="210"/>
        <v>Unknown</v>
      </c>
      <c r="X2715" t="str">
        <f t="shared" si="211"/>
        <v>Sales</v>
      </c>
      <c r="Y2715" t="str">
        <f t="shared" si="212"/>
        <v>Within SLA</v>
      </c>
      <c r="Z2715" t="str">
        <f t="shared" si="213"/>
        <v>Normal</v>
      </c>
      <c r="AA2715" t="str" cm="1">
        <f t="array" ref="AA2715">_xlfn.IFS(
J2715&lt;=K2715*0.5,"Excellent",
J2715&lt;=K2715,"Good",
J2715&lt;=K2715*1.5,"At Risk",
TRUE,"Critical"
)</f>
        <v>Good</v>
      </c>
      <c r="AB2715" t="str">
        <f t="shared" si="214"/>
        <v>Reworked</v>
      </c>
    </row>
    <row r="2716" spans="1:28" x14ac:dyDescent="0.3">
      <c r="A2716" t="s">
        <v>2798</v>
      </c>
      <c r="B2716" s="1">
        <v>45726</v>
      </c>
      <c r="C2716" t="s">
        <v>21</v>
      </c>
      <c r="D2716" t="s">
        <v>73</v>
      </c>
      <c r="E2716" t="s">
        <v>78</v>
      </c>
      <c r="F2716" t="s">
        <v>24</v>
      </c>
      <c r="G2716" t="s">
        <v>62</v>
      </c>
      <c r="H2716" t="s">
        <v>43</v>
      </c>
      <c r="I2716" t="s">
        <v>27</v>
      </c>
      <c r="J2716">
        <v>20.2</v>
      </c>
      <c r="K2716">
        <v>24</v>
      </c>
      <c r="L2716" t="s">
        <v>28</v>
      </c>
      <c r="M2716">
        <v>0</v>
      </c>
      <c r="N2716">
        <v>4.4000000000000004</v>
      </c>
      <c r="O2716">
        <v>280</v>
      </c>
      <c r="P2716">
        <v>5656</v>
      </c>
      <c r="Q2716" t="s">
        <v>79</v>
      </c>
      <c r="R2716">
        <v>3</v>
      </c>
      <c r="S2716" t="s">
        <v>58</v>
      </c>
      <c r="T2716" t="s">
        <v>31</v>
      </c>
      <c r="U2716" t="str">
        <f>TRIM(CLEAN(tbl_Operations[[#This Row],[Location]]))</f>
        <v>Chennai</v>
      </c>
      <c r="V2716" t="str">
        <f>TRIM(CLEAN(tbl_Operations[[#This Row],[Channel]]))</f>
        <v>Teams</v>
      </c>
      <c r="W2716" t="str">
        <f t="shared" si="210"/>
        <v>Access Request</v>
      </c>
      <c r="X2716" t="str">
        <f t="shared" si="211"/>
        <v>Customer Support</v>
      </c>
      <c r="Y2716" t="str">
        <f t="shared" si="212"/>
        <v>Within SLA</v>
      </c>
      <c r="Z2716" t="str">
        <f t="shared" si="213"/>
        <v>Normal</v>
      </c>
      <c r="AA2716" t="str" cm="1">
        <f t="array" ref="AA2716">_xlfn.IFS(
J2716&lt;=K2716*0.5,"Excellent",
J2716&lt;=K2716,"Good",
J2716&lt;=K2716*1.5,"At Risk",
TRUE,"Critical"
)</f>
        <v>Good</v>
      </c>
      <c r="AB2716" t="str">
        <f t="shared" si="214"/>
        <v>No Rework</v>
      </c>
    </row>
    <row r="2717" spans="1:28" x14ac:dyDescent="0.3">
      <c r="A2717" t="s">
        <v>2799</v>
      </c>
      <c r="B2717" s="1">
        <v>45668</v>
      </c>
      <c r="C2717" t="s">
        <v>40</v>
      </c>
      <c r="D2717" t="s">
        <v>22</v>
      </c>
      <c r="E2717" t="s">
        <v>92</v>
      </c>
      <c r="F2717" t="s">
        <v>24</v>
      </c>
      <c r="G2717" t="s">
        <v>25</v>
      </c>
      <c r="H2717" t="s">
        <v>50</v>
      </c>
      <c r="I2717" t="s">
        <v>27</v>
      </c>
      <c r="J2717">
        <v>8.6999999999999993</v>
      </c>
      <c r="K2717">
        <v>24</v>
      </c>
      <c r="L2717" t="s">
        <v>28</v>
      </c>
      <c r="M2717">
        <v>0</v>
      </c>
      <c r="N2717">
        <v>4.0999999999999996</v>
      </c>
      <c r="O2717">
        <v>280</v>
      </c>
      <c r="P2717">
        <v>2436</v>
      </c>
      <c r="Q2717" t="s">
        <v>64</v>
      </c>
      <c r="R2717">
        <v>1</v>
      </c>
      <c r="S2717" t="s">
        <v>58</v>
      </c>
      <c r="T2717" t="s">
        <v>68</v>
      </c>
      <c r="U2717" t="str">
        <f>TRIM(CLEAN(tbl_Operations[[#This Row],[Location]]))</f>
        <v>Noida</v>
      </c>
      <c r="V2717" t="str">
        <f>TRIM(CLEAN(tbl_Operations[[#This Row],[Channel]]))</f>
        <v>Email</v>
      </c>
      <c r="W2717" t="str">
        <f t="shared" si="210"/>
        <v>Report Request</v>
      </c>
      <c r="X2717" t="str">
        <f t="shared" si="211"/>
        <v>Procurement</v>
      </c>
      <c r="Y2717" t="str">
        <f t="shared" si="212"/>
        <v>Within SLA</v>
      </c>
      <c r="Z2717" t="str">
        <f t="shared" si="213"/>
        <v>Normal</v>
      </c>
      <c r="AA2717" t="str" cm="1">
        <f t="array" ref="AA2717">_xlfn.IFS(
J2717&lt;=K2717*0.5,"Excellent",
J2717&lt;=K2717,"Good",
J2717&lt;=K2717*1.5,"At Risk",
TRUE,"Critical"
)</f>
        <v>Excellent</v>
      </c>
      <c r="AB2717" t="str">
        <f t="shared" si="214"/>
        <v>No Rework</v>
      </c>
    </row>
    <row r="2718" spans="1:28" x14ac:dyDescent="0.3">
      <c r="A2718" t="s">
        <v>2800</v>
      </c>
      <c r="B2718" s="1">
        <v>45732</v>
      </c>
      <c r="C2718" t="s">
        <v>54</v>
      </c>
      <c r="D2718" t="s">
        <v>34</v>
      </c>
      <c r="E2718" t="s">
        <v>74</v>
      </c>
      <c r="F2718" t="s">
        <v>49</v>
      </c>
      <c r="G2718" t="s">
        <v>42</v>
      </c>
      <c r="H2718" t="s">
        <v>5095</v>
      </c>
      <c r="I2718" t="s">
        <v>27</v>
      </c>
      <c r="J2718">
        <v>5.9</v>
      </c>
      <c r="K2718">
        <v>48</v>
      </c>
      <c r="L2718" t="s">
        <v>28</v>
      </c>
      <c r="M2718">
        <v>0</v>
      </c>
      <c r="N2718">
        <v>4.7</v>
      </c>
      <c r="O2718">
        <v>350</v>
      </c>
      <c r="P2718">
        <v>2065</v>
      </c>
      <c r="Q2718" t="s">
        <v>79</v>
      </c>
      <c r="R2718">
        <v>3</v>
      </c>
      <c r="S2718" t="s">
        <v>58</v>
      </c>
      <c r="T2718" t="s">
        <v>102</v>
      </c>
      <c r="U2718" t="str">
        <f>TRIM(CLEAN(tbl_Operations[[#This Row],[Location]]))</f>
        <v>Mumbai</v>
      </c>
      <c r="V2718" t="str">
        <f>TRIM(CLEAN(tbl_Operations[[#This Row],[Channel]]))</f>
        <v>Portal</v>
      </c>
      <c r="W2718" t="str">
        <f t="shared" si="210"/>
        <v>System Issue</v>
      </c>
      <c r="X2718" t="str">
        <f t="shared" si="211"/>
        <v>Hr</v>
      </c>
      <c r="Y2718" t="str">
        <f t="shared" si="212"/>
        <v>Within SLA</v>
      </c>
      <c r="Z2718" t="str">
        <f t="shared" si="213"/>
        <v>Normal</v>
      </c>
      <c r="AA2718" t="str" cm="1">
        <f t="array" ref="AA2718">_xlfn.IFS(
J2718&lt;=K2718*0.5,"Excellent",
J2718&lt;=K2718,"Good",
J2718&lt;=K2718*1.5,"At Risk",
TRUE,"Critical"
)</f>
        <v>Excellent</v>
      </c>
      <c r="AB2718" t="str">
        <f t="shared" si="214"/>
        <v>No Rework</v>
      </c>
    </row>
    <row r="2719" spans="1:28" x14ac:dyDescent="0.3">
      <c r="A2719" t="s">
        <v>2801</v>
      </c>
      <c r="B2719" s="1">
        <v>45903</v>
      </c>
      <c r="C2719" t="s">
        <v>40</v>
      </c>
      <c r="D2719" t="s">
        <v>47</v>
      </c>
      <c r="E2719" t="s">
        <v>23</v>
      </c>
      <c r="F2719" t="s">
        <v>24</v>
      </c>
      <c r="G2719" t="s">
        <v>62</v>
      </c>
      <c r="H2719" t="s">
        <v>43</v>
      </c>
      <c r="I2719" t="s">
        <v>27</v>
      </c>
      <c r="J2719">
        <v>25.3</v>
      </c>
      <c r="K2719">
        <v>24</v>
      </c>
      <c r="L2719" t="s">
        <v>63</v>
      </c>
      <c r="M2719">
        <v>0</v>
      </c>
      <c r="N2719">
        <v>4</v>
      </c>
      <c r="O2719">
        <v>350</v>
      </c>
      <c r="P2719">
        <v>8855</v>
      </c>
      <c r="Q2719" t="s">
        <v>83</v>
      </c>
      <c r="R2719">
        <v>9</v>
      </c>
      <c r="S2719" t="s">
        <v>37</v>
      </c>
      <c r="T2719" t="s">
        <v>86</v>
      </c>
      <c r="U2719" t="str">
        <f>TRIM(CLEAN(tbl_Operations[[#This Row],[Location]]))</f>
        <v>Gurugram</v>
      </c>
      <c r="V2719" t="str">
        <f>TRIM(CLEAN(tbl_Operations[[#This Row],[Channel]]))</f>
        <v>Teams</v>
      </c>
      <c r="W2719" t="str">
        <f t="shared" si="210"/>
        <v>Invoice Query</v>
      </c>
      <c r="X2719" t="str">
        <f t="shared" si="211"/>
        <v>Procurement</v>
      </c>
      <c r="Y2719" t="str">
        <f t="shared" si="212"/>
        <v>SLA Breach</v>
      </c>
      <c r="Z2719" t="str">
        <f t="shared" si="213"/>
        <v>Normal</v>
      </c>
      <c r="AA2719" t="str" cm="1">
        <f t="array" ref="AA2719">_xlfn.IFS(
J2719&lt;=K2719*0.5,"Excellent",
J2719&lt;=K2719,"Good",
J2719&lt;=K2719*1.5,"At Risk",
TRUE,"Critical"
)</f>
        <v>At Risk</v>
      </c>
      <c r="AB2719" t="str">
        <f t="shared" si="214"/>
        <v>No Rework</v>
      </c>
    </row>
    <row r="2720" spans="1:28" x14ac:dyDescent="0.3">
      <c r="A2720" t="s">
        <v>2802</v>
      </c>
      <c r="B2720" s="1">
        <v>46011</v>
      </c>
      <c r="C2720" t="s">
        <v>91</v>
      </c>
      <c r="D2720" t="s">
        <v>60</v>
      </c>
      <c r="E2720" t="s">
        <v>92</v>
      </c>
      <c r="F2720" t="s">
        <v>49</v>
      </c>
      <c r="G2720" t="s">
        <v>62</v>
      </c>
      <c r="H2720" t="s">
        <v>66</v>
      </c>
      <c r="I2720" t="s">
        <v>88</v>
      </c>
      <c r="J2720">
        <v>19.7</v>
      </c>
      <c r="K2720">
        <v>48</v>
      </c>
      <c r="L2720" t="s">
        <v>28</v>
      </c>
      <c r="M2720">
        <v>2</v>
      </c>
      <c r="N2720">
        <v>4.3</v>
      </c>
      <c r="O2720">
        <v>320</v>
      </c>
      <c r="P2720">
        <v>6304</v>
      </c>
      <c r="Q2720" t="s">
        <v>71</v>
      </c>
      <c r="R2720">
        <v>12</v>
      </c>
      <c r="S2720" t="s">
        <v>52</v>
      </c>
      <c r="T2720" t="s">
        <v>68</v>
      </c>
      <c r="U2720" t="str">
        <f>TRIM(CLEAN(tbl_Operations[[#This Row],[Location]]))</f>
        <v>Pune</v>
      </c>
      <c r="V2720" t="str">
        <f>TRIM(CLEAN(tbl_Operations[[#This Row],[Channel]]))</f>
        <v>Teams</v>
      </c>
      <c r="W2720" t="str">
        <f t="shared" si="210"/>
        <v>Report Request</v>
      </c>
      <c r="X2720" t="str">
        <f t="shared" si="211"/>
        <v>Operations</v>
      </c>
      <c r="Y2720" t="str">
        <f t="shared" si="212"/>
        <v>Within SLA</v>
      </c>
      <c r="Z2720" t="str">
        <f t="shared" si="213"/>
        <v>Normal</v>
      </c>
      <c r="AA2720" t="str" cm="1">
        <f t="array" ref="AA2720">_xlfn.IFS(
J2720&lt;=K2720*0.5,"Excellent",
J2720&lt;=K2720,"Good",
J2720&lt;=K2720*1.5,"At Risk",
TRUE,"Critical"
)</f>
        <v>Excellent</v>
      </c>
      <c r="AB2720" t="str">
        <f t="shared" si="214"/>
        <v>Reworked</v>
      </c>
    </row>
    <row r="2721" spans="1:28" x14ac:dyDescent="0.3">
      <c r="A2721" t="s">
        <v>2803</v>
      </c>
      <c r="B2721" s="1">
        <v>45912</v>
      </c>
      <c r="C2721" t="s">
        <v>91</v>
      </c>
      <c r="D2721" t="s">
        <v>47</v>
      </c>
      <c r="E2721" t="s">
        <v>35</v>
      </c>
      <c r="F2721" t="s">
        <v>49</v>
      </c>
      <c r="G2721" t="s">
        <v>25</v>
      </c>
      <c r="H2721" t="s">
        <v>26</v>
      </c>
      <c r="I2721" t="s">
        <v>27</v>
      </c>
      <c r="J2721">
        <v>9.1</v>
      </c>
      <c r="K2721">
        <v>48</v>
      </c>
      <c r="L2721" t="s">
        <v>28</v>
      </c>
      <c r="M2721">
        <v>0</v>
      </c>
      <c r="N2721">
        <v>5</v>
      </c>
      <c r="O2721">
        <v>450</v>
      </c>
      <c r="P2721">
        <v>4095</v>
      </c>
      <c r="Q2721" t="s">
        <v>83</v>
      </c>
      <c r="R2721">
        <v>9</v>
      </c>
      <c r="S2721" t="s">
        <v>37</v>
      </c>
      <c r="T2721" t="s">
        <v>45</v>
      </c>
      <c r="U2721" t="str">
        <f>TRIM(CLEAN(tbl_Operations[[#This Row],[Location]]))</f>
        <v>Gurugram</v>
      </c>
      <c r="V2721" t="str">
        <f>TRIM(CLEAN(tbl_Operations[[#This Row],[Channel]]))</f>
        <v>Email</v>
      </c>
      <c r="W2721" t="str">
        <f t="shared" si="210"/>
        <v>Employee Query</v>
      </c>
      <c r="X2721" t="str">
        <f t="shared" si="211"/>
        <v>Operations</v>
      </c>
      <c r="Y2721" t="str">
        <f t="shared" si="212"/>
        <v>Within SLA</v>
      </c>
      <c r="Z2721" t="str">
        <f t="shared" si="213"/>
        <v>Normal</v>
      </c>
      <c r="AA2721" t="str" cm="1">
        <f t="array" ref="AA2721">_xlfn.IFS(
J2721&lt;=K2721*0.5,"Excellent",
J2721&lt;=K2721,"Good",
J2721&lt;=K2721*1.5,"At Risk",
TRUE,"Critical"
)</f>
        <v>Excellent</v>
      </c>
      <c r="AB2721" t="str">
        <f t="shared" si="214"/>
        <v>No Rework</v>
      </c>
    </row>
    <row r="2722" spans="1:28" x14ac:dyDescent="0.3">
      <c r="A2722" t="s">
        <v>2804</v>
      </c>
      <c r="B2722" s="1">
        <v>45696</v>
      </c>
      <c r="C2722" t="s">
        <v>95</v>
      </c>
      <c r="D2722" t="s">
        <v>47</v>
      </c>
      <c r="E2722" t="s">
        <v>56</v>
      </c>
      <c r="F2722" t="s">
        <v>24</v>
      </c>
      <c r="G2722" t="s">
        <v>25</v>
      </c>
      <c r="H2722" t="s">
        <v>75</v>
      </c>
      <c r="I2722" t="s">
        <v>27</v>
      </c>
      <c r="J2722">
        <v>10.3</v>
      </c>
      <c r="K2722">
        <v>24</v>
      </c>
      <c r="L2722" t="s">
        <v>28</v>
      </c>
      <c r="M2722">
        <v>2</v>
      </c>
      <c r="N2722">
        <v>4.0999999999999996</v>
      </c>
      <c r="O2722">
        <v>320</v>
      </c>
      <c r="P2722">
        <v>3296</v>
      </c>
      <c r="Q2722" t="s">
        <v>57</v>
      </c>
      <c r="R2722">
        <v>2</v>
      </c>
      <c r="S2722" t="s">
        <v>58</v>
      </c>
      <c r="T2722" t="s">
        <v>68</v>
      </c>
      <c r="U2722" t="str">
        <f>TRIM(CLEAN(tbl_Operations[[#This Row],[Location]]))</f>
        <v>Gurugram</v>
      </c>
      <c r="V2722" t="str">
        <f>TRIM(CLEAN(tbl_Operations[[#This Row],[Channel]]))</f>
        <v>Email</v>
      </c>
      <c r="W2722" t="str">
        <f t="shared" si="210"/>
        <v>Vendor Query</v>
      </c>
      <c r="X2722" t="str">
        <f t="shared" si="211"/>
        <v>Sales</v>
      </c>
      <c r="Y2722" t="str">
        <f t="shared" si="212"/>
        <v>Within SLA</v>
      </c>
      <c r="Z2722" t="str">
        <f t="shared" si="213"/>
        <v>Normal</v>
      </c>
      <c r="AA2722" t="str" cm="1">
        <f t="array" ref="AA2722">_xlfn.IFS(
J2722&lt;=K2722*0.5,"Excellent",
J2722&lt;=K2722,"Good",
J2722&lt;=K2722*1.5,"At Risk",
TRUE,"Critical"
)</f>
        <v>Excellent</v>
      </c>
      <c r="AB2722" t="str">
        <f t="shared" si="214"/>
        <v>Reworked</v>
      </c>
    </row>
    <row r="2723" spans="1:28" x14ac:dyDescent="0.3">
      <c r="A2723" t="s">
        <v>2805</v>
      </c>
      <c r="B2723" s="1">
        <v>45708</v>
      </c>
      <c r="C2723" t="s">
        <v>21</v>
      </c>
      <c r="D2723" t="s">
        <v>34</v>
      </c>
      <c r="E2723" t="s">
        <v>23</v>
      </c>
      <c r="F2723" t="s">
        <v>24</v>
      </c>
      <c r="G2723" t="s">
        <v>81</v>
      </c>
      <c r="H2723" t="s">
        <v>66</v>
      </c>
      <c r="I2723" t="s">
        <v>27</v>
      </c>
      <c r="J2723">
        <v>10.4</v>
      </c>
      <c r="K2723">
        <v>24</v>
      </c>
      <c r="L2723" t="s">
        <v>28</v>
      </c>
      <c r="M2723">
        <v>0</v>
      </c>
      <c r="N2723">
        <v>4.9000000000000004</v>
      </c>
      <c r="O2723">
        <v>400</v>
      </c>
      <c r="P2723">
        <v>4160</v>
      </c>
      <c r="Q2723" t="s">
        <v>57</v>
      </c>
      <c r="R2723">
        <v>2</v>
      </c>
      <c r="S2723" t="s">
        <v>58</v>
      </c>
      <c r="T2723" t="s">
        <v>84</v>
      </c>
      <c r="U2723" t="str">
        <f>TRIM(CLEAN(tbl_Operations[[#This Row],[Location]]))</f>
        <v>Mumbai</v>
      </c>
      <c r="V2723" t="str">
        <f>TRIM(CLEAN(tbl_Operations[[#This Row],[Channel]]))</f>
        <v>Phone</v>
      </c>
      <c r="W2723" t="str">
        <f t="shared" si="210"/>
        <v>Invoice Query</v>
      </c>
      <c r="X2723" t="str">
        <f t="shared" si="211"/>
        <v>Customer Support</v>
      </c>
      <c r="Y2723" t="str">
        <f t="shared" si="212"/>
        <v>Within SLA</v>
      </c>
      <c r="Z2723" t="str">
        <f t="shared" si="213"/>
        <v>Normal</v>
      </c>
      <c r="AA2723" t="str" cm="1">
        <f t="array" ref="AA2723">_xlfn.IFS(
J2723&lt;=K2723*0.5,"Excellent",
J2723&lt;=K2723,"Good",
J2723&lt;=K2723*1.5,"At Risk",
TRUE,"Critical"
)</f>
        <v>Excellent</v>
      </c>
      <c r="AB2723" t="str">
        <f t="shared" si="214"/>
        <v>No Rework</v>
      </c>
    </row>
    <row r="2724" spans="1:28" x14ac:dyDescent="0.3">
      <c r="A2724" t="s">
        <v>2806</v>
      </c>
      <c r="B2724" s="1">
        <v>45722</v>
      </c>
      <c r="C2724" t="s">
        <v>33</v>
      </c>
      <c r="D2724" t="s">
        <v>47</v>
      </c>
      <c r="E2724" t="s">
        <v>48</v>
      </c>
      <c r="F2724" t="s">
        <v>24</v>
      </c>
      <c r="G2724" t="s">
        <v>25</v>
      </c>
      <c r="H2724" t="s">
        <v>43</v>
      </c>
      <c r="I2724" t="s">
        <v>27</v>
      </c>
      <c r="J2724">
        <v>8.1999999999999993</v>
      </c>
      <c r="K2724">
        <v>24</v>
      </c>
      <c r="L2724" t="s">
        <v>28</v>
      </c>
      <c r="M2724">
        <v>1</v>
      </c>
      <c r="N2724">
        <v>4.5</v>
      </c>
      <c r="O2724">
        <v>320</v>
      </c>
      <c r="P2724">
        <v>2624</v>
      </c>
      <c r="Q2724" t="s">
        <v>79</v>
      </c>
      <c r="R2724">
        <v>3</v>
      </c>
      <c r="S2724" t="s">
        <v>58</v>
      </c>
      <c r="T2724" t="s">
        <v>84</v>
      </c>
      <c r="U2724" t="str">
        <f>TRIM(CLEAN(tbl_Operations[[#This Row],[Location]]))</f>
        <v>Gurugram</v>
      </c>
      <c r="V2724" t="str">
        <f>TRIM(CLEAN(tbl_Operations[[#This Row],[Channel]]))</f>
        <v>Email</v>
      </c>
      <c r="W2724" t="str">
        <f t="shared" si="210"/>
        <v>Compliance Request</v>
      </c>
      <c r="X2724" t="str">
        <f t="shared" si="211"/>
        <v>It</v>
      </c>
      <c r="Y2724" t="str">
        <f t="shared" si="212"/>
        <v>Within SLA</v>
      </c>
      <c r="Z2724" t="str">
        <f t="shared" si="213"/>
        <v>Normal</v>
      </c>
      <c r="AA2724" t="str" cm="1">
        <f t="array" ref="AA2724">_xlfn.IFS(
J2724&lt;=K2724*0.5,"Excellent",
J2724&lt;=K2724,"Good",
J2724&lt;=K2724*1.5,"At Risk",
TRUE,"Critical"
)</f>
        <v>Excellent</v>
      </c>
      <c r="AB2724" t="str">
        <f t="shared" si="214"/>
        <v>Reworked</v>
      </c>
    </row>
    <row r="2725" spans="1:28" x14ac:dyDescent="0.3">
      <c r="A2725" t="s">
        <v>2807</v>
      </c>
      <c r="B2725" s="1">
        <v>45893</v>
      </c>
      <c r="C2725" t="s">
        <v>54</v>
      </c>
      <c r="D2725" t="s">
        <v>41</v>
      </c>
      <c r="E2725" t="s">
        <v>56</v>
      </c>
      <c r="F2725" t="s">
        <v>49</v>
      </c>
      <c r="G2725" t="s">
        <v>81</v>
      </c>
      <c r="H2725" t="s">
        <v>43</v>
      </c>
      <c r="I2725" t="s">
        <v>27</v>
      </c>
      <c r="J2725">
        <v>23.1</v>
      </c>
      <c r="K2725">
        <v>48</v>
      </c>
      <c r="L2725" t="s">
        <v>28</v>
      </c>
      <c r="M2725">
        <v>1</v>
      </c>
      <c r="N2725">
        <v>3.9</v>
      </c>
      <c r="O2725">
        <v>320</v>
      </c>
      <c r="P2725">
        <v>7392</v>
      </c>
      <c r="Q2725" t="s">
        <v>36</v>
      </c>
      <c r="R2725">
        <v>8</v>
      </c>
      <c r="S2725" t="s">
        <v>37</v>
      </c>
      <c r="T2725" t="s">
        <v>102</v>
      </c>
      <c r="U2725" t="str">
        <f>TRIM(CLEAN(tbl_Operations[[#This Row],[Location]]))</f>
        <v>Bengaluru</v>
      </c>
      <c r="V2725" t="str">
        <f>TRIM(CLEAN(tbl_Operations[[#This Row],[Channel]]))</f>
        <v>Phone</v>
      </c>
      <c r="W2725" t="str">
        <f t="shared" si="210"/>
        <v>Vendor Query</v>
      </c>
      <c r="X2725" t="str">
        <f t="shared" si="211"/>
        <v>Hr</v>
      </c>
      <c r="Y2725" t="str">
        <f t="shared" si="212"/>
        <v>Within SLA</v>
      </c>
      <c r="Z2725" t="str">
        <f t="shared" si="213"/>
        <v>Normal</v>
      </c>
      <c r="AA2725" t="str" cm="1">
        <f t="array" ref="AA2725">_xlfn.IFS(
J2725&lt;=K2725*0.5,"Excellent",
J2725&lt;=K2725,"Good",
J2725&lt;=K2725*1.5,"At Risk",
TRUE,"Critical"
)</f>
        <v>Excellent</v>
      </c>
      <c r="AB2725" t="str">
        <f t="shared" si="214"/>
        <v>Reworked</v>
      </c>
    </row>
    <row r="2726" spans="1:28" x14ac:dyDescent="0.3">
      <c r="A2726" t="s">
        <v>2808</v>
      </c>
      <c r="B2726" s="1">
        <v>45880</v>
      </c>
      <c r="C2726" t="s">
        <v>21</v>
      </c>
      <c r="D2726" t="s">
        <v>47</v>
      </c>
      <c r="E2726" t="s">
        <v>56</v>
      </c>
      <c r="F2726" t="s">
        <v>49</v>
      </c>
      <c r="G2726" t="s">
        <v>25</v>
      </c>
      <c r="H2726" t="s">
        <v>66</v>
      </c>
      <c r="I2726" t="s">
        <v>27</v>
      </c>
      <c r="J2726">
        <v>16.899999999999999</v>
      </c>
      <c r="K2726">
        <v>48</v>
      </c>
      <c r="L2726" t="s">
        <v>28</v>
      </c>
      <c r="M2726">
        <v>0</v>
      </c>
      <c r="N2726">
        <v>4.9000000000000004</v>
      </c>
      <c r="O2726">
        <v>280</v>
      </c>
      <c r="P2726">
        <v>4732</v>
      </c>
      <c r="Q2726" t="s">
        <v>36</v>
      </c>
      <c r="R2726">
        <v>8</v>
      </c>
      <c r="S2726" t="s">
        <v>37</v>
      </c>
      <c r="T2726" t="s">
        <v>31</v>
      </c>
      <c r="U2726" t="str">
        <f>TRIM(CLEAN(tbl_Operations[[#This Row],[Location]]))</f>
        <v>Gurugram</v>
      </c>
      <c r="V2726" t="str">
        <f>TRIM(CLEAN(tbl_Operations[[#This Row],[Channel]]))</f>
        <v>Email</v>
      </c>
      <c r="W2726" t="str">
        <f t="shared" si="210"/>
        <v>Vendor Query</v>
      </c>
      <c r="X2726" t="str">
        <f t="shared" si="211"/>
        <v>Customer Support</v>
      </c>
      <c r="Y2726" t="str">
        <f t="shared" si="212"/>
        <v>Within SLA</v>
      </c>
      <c r="Z2726" t="str">
        <f t="shared" si="213"/>
        <v>Normal</v>
      </c>
      <c r="AA2726" t="str" cm="1">
        <f t="array" ref="AA2726">_xlfn.IFS(
J2726&lt;=K2726*0.5,"Excellent",
J2726&lt;=K2726,"Good",
J2726&lt;=K2726*1.5,"At Risk",
TRUE,"Critical"
)</f>
        <v>Excellent</v>
      </c>
      <c r="AB2726" t="str">
        <f t="shared" si="214"/>
        <v>No Rework</v>
      </c>
    </row>
    <row r="2727" spans="1:28" x14ac:dyDescent="0.3">
      <c r="A2727" t="s">
        <v>2809</v>
      </c>
      <c r="B2727" s="1">
        <v>45937</v>
      </c>
      <c r="C2727" t="s">
        <v>91</v>
      </c>
      <c r="D2727" t="s">
        <v>47</v>
      </c>
      <c r="E2727" t="s">
        <v>35</v>
      </c>
      <c r="F2727" t="s">
        <v>49</v>
      </c>
      <c r="G2727" t="s">
        <v>25</v>
      </c>
      <c r="H2727" t="s">
        <v>75</v>
      </c>
      <c r="I2727" t="s">
        <v>27</v>
      </c>
      <c r="J2727">
        <v>2.4</v>
      </c>
      <c r="K2727">
        <v>48</v>
      </c>
      <c r="L2727" t="s">
        <v>28</v>
      </c>
      <c r="M2727">
        <v>0</v>
      </c>
      <c r="N2727">
        <v>4.8</v>
      </c>
      <c r="O2727">
        <v>450</v>
      </c>
      <c r="P2727">
        <v>1080</v>
      </c>
      <c r="Q2727" t="s">
        <v>51</v>
      </c>
      <c r="R2727">
        <v>10</v>
      </c>
      <c r="S2727" t="s">
        <v>52</v>
      </c>
      <c r="T2727" t="s">
        <v>38</v>
      </c>
      <c r="U2727" t="str">
        <f>TRIM(CLEAN(tbl_Operations[[#This Row],[Location]]))</f>
        <v>Gurugram</v>
      </c>
      <c r="V2727" t="str">
        <f>TRIM(CLEAN(tbl_Operations[[#This Row],[Channel]]))</f>
        <v>Email</v>
      </c>
      <c r="W2727" t="str">
        <f t="shared" si="210"/>
        <v>Employee Query</v>
      </c>
      <c r="X2727" t="str">
        <f t="shared" si="211"/>
        <v>Operations</v>
      </c>
      <c r="Y2727" t="str">
        <f t="shared" si="212"/>
        <v>Within SLA</v>
      </c>
      <c r="Z2727" t="str">
        <f t="shared" si="213"/>
        <v>Normal</v>
      </c>
      <c r="AA2727" t="str" cm="1">
        <f t="array" ref="AA2727">_xlfn.IFS(
J2727&lt;=K2727*0.5,"Excellent",
J2727&lt;=K2727,"Good",
J2727&lt;=K2727*1.5,"At Risk",
TRUE,"Critical"
)</f>
        <v>Excellent</v>
      </c>
      <c r="AB2727" t="str">
        <f t="shared" si="214"/>
        <v>No Rework</v>
      </c>
    </row>
    <row r="2728" spans="1:28" x14ac:dyDescent="0.3">
      <c r="A2728" t="s">
        <v>2810</v>
      </c>
      <c r="B2728" s="1">
        <v>46011</v>
      </c>
      <c r="C2728" t="s">
        <v>40</v>
      </c>
      <c r="D2728" t="s">
        <v>41</v>
      </c>
      <c r="E2728" t="s">
        <v>74</v>
      </c>
      <c r="F2728" t="s">
        <v>24</v>
      </c>
      <c r="G2728" t="s">
        <v>25</v>
      </c>
      <c r="H2728" t="s">
        <v>75</v>
      </c>
      <c r="I2728" t="s">
        <v>88</v>
      </c>
      <c r="J2728">
        <v>23.8</v>
      </c>
      <c r="K2728">
        <v>24</v>
      </c>
      <c r="L2728" t="s">
        <v>28</v>
      </c>
      <c r="M2728">
        <v>2</v>
      </c>
      <c r="N2728">
        <v>3.8</v>
      </c>
      <c r="O2728">
        <v>350</v>
      </c>
      <c r="P2728">
        <v>8330</v>
      </c>
      <c r="Q2728" t="s">
        <v>71</v>
      </c>
      <c r="R2728">
        <v>12</v>
      </c>
      <c r="S2728" t="s">
        <v>52</v>
      </c>
      <c r="T2728" t="s">
        <v>68</v>
      </c>
      <c r="U2728" t="str">
        <f>TRIM(CLEAN(tbl_Operations[[#This Row],[Location]]))</f>
        <v>Bengaluru</v>
      </c>
      <c r="V2728" t="str">
        <f>TRIM(CLEAN(tbl_Operations[[#This Row],[Channel]]))</f>
        <v>Email</v>
      </c>
      <c r="W2728" t="str">
        <f t="shared" si="210"/>
        <v>System Issue</v>
      </c>
      <c r="X2728" t="str">
        <f t="shared" si="211"/>
        <v>Procurement</v>
      </c>
      <c r="Y2728" t="str">
        <f t="shared" si="212"/>
        <v>Within SLA</v>
      </c>
      <c r="Z2728" t="str">
        <f t="shared" si="213"/>
        <v>Normal</v>
      </c>
      <c r="AA2728" t="str" cm="1">
        <f t="array" ref="AA2728">_xlfn.IFS(
J2728&lt;=K2728*0.5,"Excellent",
J2728&lt;=K2728,"Good",
J2728&lt;=K2728*1.5,"At Risk",
TRUE,"Critical"
)</f>
        <v>Good</v>
      </c>
      <c r="AB2728" t="str">
        <f t="shared" si="214"/>
        <v>Reworked</v>
      </c>
    </row>
    <row r="2729" spans="1:28" x14ac:dyDescent="0.3">
      <c r="A2729" t="s">
        <v>2811</v>
      </c>
      <c r="B2729" s="1">
        <v>45769</v>
      </c>
      <c r="C2729" t="s">
        <v>77</v>
      </c>
      <c r="D2729" t="s">
        <v>73</v>
      </c>
      <c r="E2729" t="s">
        <v>56</v>
      </c>
      <c r="F2729" t="s">
        <v>49</v>
      </c>
      <c r="G2729" t="s">
        <v>42</v>
      </c>
      <c r="H2729" t="s">
        <v>43</v>
      </c>
      <c r="I2729" t="s">
        <v>88</v>
      </c>
      <c r="J2729">
        <v>8.8000000000000007</v>
      </c>
      <c r="K2729">
        <v>48</v>
      </c>
      <c r="L2729" t="s">
        <v>28</v>
      </c>
      <c r="M2729">
        <v>1</v>
      </c>
      <c r="N2729">
        <v>4.5999999999999996</v>
      </c>
      <c r="O2729">
        <v>280</v>
      </c>
      <c r="P2729">
        <v>2464</v>
      </c>
      <c r="Q2729" t="s">
        <v>89</v>
      </c>
      <c r="R2729">
        <v>4</v>
      </c>
      <c r="S2729" t="s">
        <v>30</v>
      </c>
      <c r="T2729" t="s">
        <v>38</v>
      </c>
      <c r="U2729" t="str">
        <f>TRIM(CLEAN(tbl_Operations[[#This Row],[Location]]))</f>
        <v>Chennai</v>
      </c>
      <c r="V2729" t="str">
        <f>TRIM(CLEAN(tbl_Operations[[#This Row],[Channel]]))</f>
        <v>Portal</v>
      </c>
      <c r="W2729" t="str">
        <f t="shared" si="210"/>
        <v>Vendor Query</v>
      </c>
      <c r="X2729" t="str">
        <f t="shared" si="211"/>
        <v>Finance</v>
      </c>
      <c r="Y2729" t="str">
        <f t="shared" si="212"/>
        <v>Within SLA</v>
      </c>
      <c r="Z2729" t="str">
        <f t="shared" si="213"/>
        <v>Normal</v>
      </c>
      <c r="AA2729" t="str" cm="1">
        <f t="array" ref="AA2729">_xlfn.IFS(
J2729&lt;=K2729*0.5,"Excellent",
J2729&lt;=K2729,"Good",
J2729&lt;=K2729*1.5,"At Risk",
TRUE,"Critical"
)</f>
        <v>Excellent</v>
      </c>
      <c r="AB2729" t="str">
        <f t="shared" si="214"/>
        <v>Reworked</v>
      </c>
    </row>
    <row r="2730" spans="1:28" x14ac:dyDescent="0.3">
      <c r="A2730" t="s">
        <v>2812</v>
      </c>
      <c r="B2730" s="1">
        <v>45734</v>
      </c>
      <c r="C2730" t="s">
        <v>33</v>
      </c>
      <c r="D2730" t="s">
        <v>22</v>
      </c>
      <c r="E2730" t="s">
        <v>78</v>
      </c>
      <c r="F2730" t="s">
        <v>24</v>
      </c>
      <c r="G2730" t="s">
        <v>42</v>
      </c>
      <c r="H2730" t="s">
        <v>50</v>
      </c>
      <c r="I2730" t="s">
        <v>101</v>
      </c>
      <c r="J2730">
        <v>3.7</v>
      </c>
      <c r="K2730">
        <v>24</v>
      </c>
      <c r="L2730" t="s">
        <v>28</v>
      </c>
      <c r="M2730">
        <v>1</v>
      </c>
      <c r="N2730">
        <v>4.7</v>
      </c>
      <c r="O2730">
        <v>400</v>
      </c>
      <c r="P2730">
        <v>1480</v>
      </c>
      <c r="Q2730" t="s">
        <v>79</v>
      </c>
      <c r="R2730">
        <v>3</v>
      </c>
      <c r="S2730" t="s">
        <v>58</v>
      </c>
      <c r="T2730" t="s">
        <v>38</v>
      </c>
      <c r="U2730" t="str">
        <f>TRIM(CLEAN(tbl_Operations[[#This Row],[Location]]))</f>
        <v>Noida</v>
      </c>
      <c r="V2730" t="str">
        <f>TRIM(CLEAN(tbl_Operations[[#This Row],[Channel]]))</f>
        <v>Portal</v>
      </c>
      <c r="W2730" t="str">
        <f t="shared" si="210"/>
        <v>Access Request</v>
      </c>
      <c r="X2730" t="str">
        <f t="shared" si="211"/>
        <v>It</v>
      </c>
      <c r="Y2730" t="str">
        <f t="shared" si="212"/>
        <v>Within SLA</v>
      </c>
      <c r="Z2730" t="str">
        <f t="shared" si="213"/>
        <v>Normal</v>
      </c>
      <c r="AA2730" t="str" cm="1">
        <f t="array" ref="AA2730">_xlfn.IFS(
J2730&lt;=K2730*0.5,"Excellent",
J2730&lt;=K2730,"Good",
J2730&lt;=K2730*1.5,"At Risk",
TRUE,"Critical"
)</f>
        <v>Excellent</v>
      </c>
      <c r="AB2730" t="str">
        <f t="shared" si="214"/>
        <v>Reworked</v>
      </c>
    </row>
    <row r="2731" spans="1:28" x14ac:dyDescent="0.3">
      <c r="A2731" t="s">
        <v>2813</v>
      </c>
      <c r="B2731" s="1">
        <v>45739</v>
      </c>
      <c r="C2731" t="s">
        <v>54</v>
      </c>
      <c r="D2731" t="s">
        <v>60</v>
      </c>
      <c r="E2731" t="s">
        <v>23</v>
      </c>
      <c r="F2731" t="s">
        <v>61</v>
      </c>
      <c r="G2731" t="s">
        <v>25</v>
      </c>
      <c r="H2731" t="s">
        <v>66</v>
      </c>
      <c r="I2731" t="s">
        <v>27</v>
      </c>
      <c r="J2731">
        <v>18.899999999999999</v>
      </c>
      <c r="K2731">
        <v>12</v>
      </c>
      <c r="L2731" t="s">
        <v>63</v>
      </c>
      <c r="M2731">
        <v>1</v>
      </c>
      <c r="N2731">
        <v>4.5999999999999996</v>
      </c>
      <c r="O2731">
        <v>350</v>
      </c>
      <c r="P2731">
        <v>6615</v>
      </c>
      <c r="Q2731" t="s">
        <v>79</v>
      </c>
      <c r="R2731">
        <v>3</v>
      </c>
      <c r="S2731" t="s">
        <v>58</v>
      </c>
      <c r="T2731" t="s">
        <v>102</v>
      </c>
      <c r="U2731" t="str">
        <f>TRIM(CLEAN(tbl_Operations[[#This Row],[Location]]))</f>
        <v>Pune</v>
      </c>
      <c r="V2731" t="str">
        <f>TRIM(CLEAN(tbl_Operations[[#This Row],[Channel]]))</f>
        <v>Email</v>
      </c>
      <c r="W2731" t="str">
        <f t="shared" si="210"/>
        <v>Invoice Query</v>
      </c>
      <c r="X2731" t="str">
        <f t="shared" si="211"/>
        <v>Hr</v>
      </c>
      <c r="Y2731" t="str">
        <f t="shared" si="212"/>
        <v>SLA Breach</v>
      </c>
      <c r="Z2731" t="str">
        <f t="shared" si="213"/>
        <v>Normal</v>
      </c>
      <c r="AA2731" t="str" cm="1">
        <f t="array" ref="AA2731">_xlfn.IFS(
J2731&lt;=K2731*0.5,"Excellent",
J2731&lt;=K2731,"Good",
J2731&lt;=K2731*1.5,"At Risk",
TRUE,"Critical"
)</f>
        <v>Critical</v>
      </c>
      <c r="AB2731" t="str">
        <f t="shared" si="214"/>
        <v>Reworked</v>
      </c>
    </row>
    <row r="2732" spans="1:28" x14ac:dyDescent="0.3">
      <c r="A2732" t="s">
        <v>2814</v>
      </c>
      <c r="B2732" s="1">
        <v>45692</v>
      </c>
      <c r="C2732" t="s">
        <v>40</v>
      </c>
      <c r="D2732" t="s">
        <v>73</v>
      </c>
      <c r="E2732" t="s">
        <v>92</v>
      </c>
      <c r="F2732" t="s">
        <v>24</v>
      </c>
      <c r="G2732" t="s">
        <v>42</v>
      </c>
      <c r="H2732" t="s">
        <v>43</v>
      </c>
      <c r="I2732" t="s">
        <v>27</v>
      </c>
      <c r="J2732">
        <v>12.5</v>
      </c>
      <c r="K2732">
        <v>24</v>
      </c>
      <c r="L2732" t="s">
        <v>28</v>
      </c>
      <c r="M2732">
        <v>2</v>
      </c>
      <c r="N2732">
        <v>4.7</v>
      </c>
      <c r="O2732">
        <v>280</v>
      </c>
      <c r="P2732">
        <v>3500</v>
      </c>
      <c r="Q2732" t="s">
        <v>57</v>
      </c>
      <c r="R2732">
        <v>2</v>
      </c>
      <c r="S2732" t="s">
        <v>58</v>
      </c>
      <c r="T2732" t="s">
        <v>38</v>
      </c>
      <c r="U2732" t="str">
        <f>TRIM(CLEAN(tbl_Operations[[#This Row],[Location]]))</f>
        <v>Chennai</v>
      </c>
      <c r="V2732" t="str">
        <f>TRIM(CLEAN(tbl_Operations[[#This Row],[Channel]]))</f>
        <v>Portal</v>
      </c>
      <c r="W2732" t="str">
        <f t="shared" si="210"/>
        <v>Report Request</v>
      </c>
      <c r="X2732" t="str">
        <f t="shared" si="211"/>
        <v>Procurement</v>
      </c>
      <c r="Y2732" t="str">
        <f t="shared" si="212"/>
        <v>Within SLA</v>
      </c>
      <c r="Z2732" t="str">
        <f t="shared" si="213"/>
        <v>Normal</v>
      </c>
      <c r="AA2732" t="str" cm="1">
        <f t="array" ref="AA2732">_xlfn.IFS(
J2732&lt;=K2732*0.5,"Excellent",
J2732&lt;=K2732,"Good",
J2732&lt;=K2732*1.5,"At Risk",
TRUE,"Critical"
)</f>
        <v>Good</v>
      </c>
      <c r="AB2732" t="str">
        <f t="shared" si="214"/>
        <v>Reworked</v>
      </c>
    </row>
    <row r="2733" spans="1:28" x14ac:dyDescent="0.3">
      <c r="A2733" t="s">
        <v>2815</v>
      </c>
      <c r="B2733" s="1">
        <v>45687</v>
      </c>
      <c r="C2733" t="s">
        <v>95</v>
      </c>
      <c r="D2733" t="s">
        <v>60</v>
      </c>
      <c r="E2733" t="s">
        <v>23</v>
      </c>
      <c r="F2733" t="s">
        <v>24</v>
      </c>
      <c r="G2733" t="s">
        <v>42</v>
      </c>
      <c r="H2733" t="s">
        <v>50</v>
      </c>
      <c r="I2733" t="s">
        <v>88</v>
      </c>
      <c r="J2733">
        <v>9.4</v>
      </c>
      <c r="K2733">
        <v>24</v>
      </c>
      <c r="L2733" t="s">
        <v>28</v>
      </c>
      <c r="M2733">
        <v>1</v>
      </c>
      <c r="N2733">
        <v>3.8</v>
      </c>
      <c r="O2733">
        <v>280</v>
      </c>
      <c r="P2733">
        <v>2632</v>
      </c>
      <c r="Q2733" t="s">
        <v>64</v>
      </c>
      <c r="R2733">
        <v>1</v>
      </c>
      <c r="S2733" t="s">
        <v>58</v>
      </c>
      <c r="T2733" t="s">
        <v>84</v>
      </c>
      <c r="U2733" t="str">
        <f>TRIM(CLEAN(tbl_Operations[[#This Row],[Location]]))</f>
        <v>Pune</v>
      </c>
      <c r="V2733" t="str">
        <f>TRIM(CLEAN(tbl_Operations[[#This Row],[Channel]]))</f>
        <v>Portal</v>
      </c>
      <c r="W2733" t="str">
        <f t="shared" si="210"/>
        <v>Invoice Query</v>
      </c>
      <c r="X2733" t="str">
        <f t="shared" si="211"/>
        <v>Sales</v>
      </c>
      <c r="Y2733" t="str">
        <f t="shared" si="212"/>
        <v>Within SLA</v>
      </c>
      <c r="Z2733" t="str">
        <f t="shared" si="213"/>
        <v>Normal</v>
      </c>
      <c r="AA2733" t="str" cm="1">
        <f t="array" ref="AA2733">_xlfn.IFS(
J2733&lt;=K2733*0.5,"Excellent",
J2733&lt;=K2733,"Good",
J2733&lt;=K2733*1.5,"At Risk",
TRUE,"Critical"
)</f>
        <v>Excellent</v>
      </c>
      <c r="AB2733" t="str">
        <f t="shared" si="214"/>
        <v>Reworked</v>
      </c>
    </row>
    <row r="2734" spans="1:28" x14ac:dyDescent="0.3">
      <c r="A2734" t="s">
        <v>2816</v>
      </c>
      <c r="B2734" s="1">
        <v>45945</v>
      </c>
      <c r="C2734" t="s">
        <v>91</v>
      </c>
      <c r="D2734" t="s">
        <v>73</v>
      </c>
      <c r="E2734" t="s">
        <v>74</v>
      </c>
      <c r="F2734" t="s">
        <v>49</v>
      </c>
      <c r="G2734" t="s">
        <v>25</v>
      </c>
      <c r="H2734" t="s">
        <v>75</v>
      </c>
      <c r="I2734" t="s">
        <v>27</v>
      </c>
      <c r="J2734">
        <v>26</v>
      </c>
      <c r="K2734">
        <v>48</v>
      </c>
      <c r="L2734" t="s">
        <v>28</v>
      </c>
      <c r="M2734">
        <v>0</v>
      </c>
      <c r="N2734">
        <v>4.4000000000000004</v>
      </c>
      <c r="O2734">
        <v>350</v>
      </c>
      <c r="P2734">
        <v>9100</v>
      </c>
      <c r="Q2734" t="s">
        <v>51</v>
      </c>
      <c r="R2734">
        <v>10</v>
      </c>
      <c r="S2734" t="s">
        <v>52</v>
      </c>
      <c r="T2734" t="s">
        <v>86</v>
      </c>
      <c r="U2734" t="str">
        <f>TRIM(CLEAN(tbl_Operations[[#This Row],[Location]]))</f>
        <v>Chennai</v>
      </c>
      <c r="V2734" t="str">
        <f>TRIM(CLEAN(tbl_Operations[[#This Row],[Channel]]))</f>
        <v>Email</v>
      </c>
      <c r="W2734" t="str">
        <f t="shared" si="210"/>
        <v>System Issue</v>
      </c>
      <c r="X2734" t="str">
        <f t="shared" si="211"/>
        <v>Operations</v>
      </c>
      <c r="Y2734" t="str">
        <f t="shared" si="212"/>
        <v>Within SLA</v>
      </c>
      <c r="Z2734" t="str">
        <f t="shared" si="213"/>
        <v>Normal</v>
      </c>
      <c r="AA2734" t="str" cm="1">
        <f t="array" ref="AA2734">_xlfn.IFS(
J2734&lt;=K2734*0.5,"Excellent",
J2734&lt;=K2734,"Good",
J2734&lt;=K2734*1.5,"At Risk",
TRUE,"Critical"
)</f>
        <v>Good</v>
      </c>
      <c r="AB2734" t="str">
        <f t="shared" si="214"/>
        <v>No Rework</v>
      </c>
    </row>
    <row r="2735" spans="1:28" x14ac:dyDescent="0.3">
      <c r="A2735" t="s">
        <v>2817</v>
      </c>
      <c r="B2735" s="1">
        <v>45858</v>
      </c>
      <c r="C2735" t="s">
        <v>33</v>
      </c>
      <c r="D2735" t="s">
        <v>41</v>
      </c>
      <c r="E2735" t="s">
        <v>23</v>
      </c>
      <c r="F2735" t="s">
        <v>61</v>
      </c>
      <c r="G2735" t="s">
        <v>25</v>
      </c>
      <c r="H2735" t="s">
        <v>50</v>
      </c>
      <c r="I2735" t="s">
        <v>27</v>
      </c>
      <c r="J2735">
        <v>8.9</v>
      </c>
      <c r="K2735">
        <v>12</v>
      </c>
      <c r="L2735" t="s">
        <v>28</v>
      </c>
      <c r="M2735">
        <v>0</v>
      </c>
      <c r="N2735">
        <v>5</v>
      </c>
      <c r="O2735">
        <v>320</v>
      </c>
      <c r="P2735">
        <v>2848</v>
      </c>
      <c r="Q2735" t="s">
        <v>114</v>
      </c>
      <c r="R2735">
        <v>7</v>
      </c>
      <c r="S2735" t="s">
        <v>37</v>
      </c>
      <c r="T2735" t="s">
        <v>102</v>
      </c>
      <c r="U2735" t="str">
        <f>TRIM(CLEAN(tbl_Operations[[#This Row],[Location]]))</f>
        <v>Bengaluru</v>
      </c>
      <c r="V2735" t="str">
        <f>TRIM(CLEAN(tbl_Operations[[#This Row],[Channel]]))</f>
        <v>Email</v>
      </c>
      <c r="W2735" t="str">
        <f t="shared" si="210"/>
        <v>Invoice Query</v>
      </c>
      <c r="X2735" t="str">
        <f t="shared" si="211"/>
        <v>It</v>
      </c>
      <c r="Y2735" t="str">
        <f t="shared" si="212"/>
        <v>Within SLA</v>
      </c>
      <c r="Z2735" t="str">
        <f t="shared" si="213"/>
        <v>Normal</v>
      </c>
      <c r="AA2735" t="str" cm="1">
        <f t="array" ref="AA2735">_xlfn.IFS(
J2735&lt;=K2735*0.5,"Excellent",
J2735&lt;=K2735,"Good",
J2735&lt;=K2735*1.5,"At Risk",
TRUE,"Critical"
)</f>
        <v>Good</v>
      </c>
      <c r="AB2735" t="str">
        <f t="shared" si="214"/>
        <v>No Rework</v>
      </c>
    </row>
    <row r="2736" spans="1:28" x14ac:dyDescent="0.3">
      <c r="A2736" t="s">
        <v>2818</v>
      </c>
      <c r="B2736" s="1">
        <v>45820</v>
      </c>
      <c r="C2736" t="s">
        <v>77</v>
      </c>
      <c r="D2736" t="s">
        <v>5094</v>
      </c>
      <c r="E2736" t="s">
        <v>78</v>
      </c>
      <c r="F2736" t="s">
        <v>24</v>
      </c>
      <c r="G2736" t="s">
        <v>62</v>
      </c>
      <c r="H2736" t="s">
        <v>75</v>
      </c>
      <c r="I2736" t="s">
        <v>27</v>
      </c>
      <c r="J2736">
        <v>3.9</v>
      </c>
      <c r="K2736">
        <v>24</v>
      </c>
      <c r="L2736" t="s">
        <v>28</v>
      </c>
      <c r="M2736">
        <v>3</v>
      </c>
      <c r="N2736">
        <v>3.9</v>
      </c>
      <c r="O2736">
        <v>320</v>
      </c>
      <c r="P2736">
        <v>1248</v>
      </c>
      <c r="Q2736" t="s">
        <v>29</v>
      </c>
      <c r="R2736">
        <v>6</v>
      </c>
      <c r="S2736" t="s">
        <v>30</v>
      </c>
      <c r="T2736" t="s">
        <v>84</v>
      </c>
      <c r="U2736" t="str">
        <f>TRIM(CLEAN(tbl_Operations[[#This Row],[Location]]))</f>
        <v>Unknown</v>
      </c>
      <c r="V2736" t="str">
        <f>TRIM(CLEAN(tbl_Operations[[#This Row],[Channel]]))</f>
        <v>Teams</v>
      </c>
      <c r="W2736" t="str">
        <f t="shared" si="210"/>
        <v>Access Request</v>
      </c>
      <c r="X2736" t="str">
        <f t="shared" si="211"/>
        <v>Finance</v>
      </c>
      <c r="Y2736" t="str">
        <f t="shared" si="212"/>
        <v>Within SLA</v>
      </c>
      <c r="Z2736" t="str">
        <f t="shared" si="213"/>
        <v>Normal</v>
      </c>
      <c r="AA2736" t="str" cm="1">
        <f t="array" ref="AA2736">_xlfn.IFS(
J2736&lt;=K2736*0.5,"Excellent",
J2736&lt;=K2736,"Good",
J2736&lt;=K2736*1.5,"At Risk",
TRUE,"Critical"
)</f>
        <v>Excellent</v>
      </c>
      <c r="AB2736" t="str">
        <f t="shared" si="214"/>
        <v>Reworked</v>
      </c>
    </row>
    <row r="2737" spans="1:28" x14ac:dyDescent="0.3">
      <c r="A2737" t="s">
        <v>2819</v>
      </c>
      <c r="B2737" s="1">
        <v>45711</v>
      </c>
      <c r="C2737" t="s">
        <v>95</v>
      </c>
      <c r="D2737" t="s">
        <v>47</v>
      </c>
      <c r="E2737" t="s">
        <v>78</v>
      </c>
      <c r="F2737" t="s">
        <v>24</v>
      </c>
      <c r="G2737" t="s">
        <v>62</v>
      </c>
      <c r="H2737" t="s">
        <v>75</v>
      </c>
      <c r="I2737" t="s">
        <v>27</v>
      </c>
      <c r="J2737">
        <v>7.5</v>
      </c>
      <c r="K2737">
        <v>24</v>
      </c>
      <c r="L2737" t="s">
        <v>28</v>
      </c>
      <c r="M2737">
        <v>0</v>
      </c>
      <c r="N2737">
        <v>4.5</v>
      </c>
      <c r="O2737">
        <v>350</v>
      </c>
      <c r="P2737">
        <v>2625</v>
      </c>
      <c r="Q2737" t="s">
        <v>57</v>
      </c>
      <c r="R2737">
        <v>2</v>
      </c>
      <c r="S2737" t="s">
        <v>58</v>
      </c>
      <c r="T2737" t="s">
        <v>102</v>
      </c>
      <c r="U2737" t="str">
        <f>TRIM(CLEAN(tbl_Operations[[#This Row],[Location]]))</f>
        <v>Gurugram</v>
      </c>
      <c r="V2737" t="str">
        <f>TRIM(CLEAN(tbl_Operations[[#This Row],[Channel]]))</f>
        <v>Teams</v>
      </c>
      <c r="W2737" t="str">
        <f t="shared" si="210"/>
        <v>Access Request</v>
      </c>
      <c r="X2737" t="str">
        <f t="shared" si="211"/>
        <v>Sales</v>
      </c>
      <c r="Y2737" t="str">
        <f t="shared" si="212"/>
        <v>Within SLA</v>
      </c>
      <c r="Z2737" t="str">
        <f t="shared" si="213"/>
        <v>Normal</v>
      </c>
      <c r="AA2737" t="str" cm="1">
        <f t="array" ref="AA2737">_xlfn.IFS(
J2737&lt;=K2737*0.5,"Excellent",
J2737&lt;=K2737,"Good",
J2737&lt;=K2737*1.5,"At Risk",
TRUE,"Critical"
)</f>
        <v>Excellent</v>
      </c>
      <c r="AB2737" t="str">
        <f t="shared" si="214"/>
        <v>No Rework</v>
      </c>
    </row>
    <row r="2738" spans="1:28" x14ac:dyDescent="0.3">
      <c r="A2738" t="s">
        <v>2820</v>
      </c>
      <c r="B2738" s="1">
        <v>45725</v>
      </c>
      <c r="C2738" t="s">
        <v>40</v>
      </c>
      <c r="D2738" t="s">
        <v>55</v>
      </c>
      <c r="E2738" t="s">
        <v>35</v>
      </c>
      <c r="F2738" t="s">
        <v>61</v>
      </c>
      <c r="G2738" t="s">
        <v>25</v>
      </c>
      <c r="H2738" t="s">
        <v>66</v>
      </c>
      <c r="I2738" t="s">
        <v>88</v>
      </c>
      <c r="J2738">
        <v>12.1</v>
      </c>
      <c r="K2738">
        <v>12</v>
      </c>
      <c r="L2738" t="s">
        <v>63</v>
      </c>
      <c r="M2738">
        <v>1</v>
      </c>
      <c r="N2738">
        <v>3.9</v>
      </c>
      <c r="O2738">
        <v>450</v>
      </c>
      <c r="P2738">
        <v>5445</v>
      </c>
      <c r="Q2738" t="s">
        <v>79</v>
      </c>
      <c r="R2738">
        <v>3</v>
      </c>
      <c r="S2738" t="s">
        <v>58</v>
      </c>
      <c r="T2738" t="s">
        <v>102</v>
      </c>
      <c r="U2738" t="str">
        <f>TRIM(CLEAN(tbl_Operations[[#This Row],[Location]]))</f>
        <v>Hyderabad</v>
      </c>
      <c r="V2738" t="str">
        <f>TRIM(CLEAN(tbl_Operations[[#This Row],[Channel]]))</f>
        <v>Email</v>
      </c>
      <c r="W2738" t="str">
        <f t="shared" si="210"/>
        <v>Employee Query</v>
      </c>
      <c r="X2738" t="str">
        <f t="shared" si="211"/>
        <v>Procurement</v>
      </c>
      <c r="Y2738" t="str">
        <f t="shared" si="212"/>
        <v>SLA Breach</v>
      </c>
      <c r="Z2738" t="str">
        <f t="shared" si="213"/>
        <v>Normal</v>
      </c>
      <c r="AA2738" t="str" cm="1">
        <f t="array" ref="AA2738">_xlfn.IFS(
J2738&lt;=K2738*0.5,"Excellent",
J2738&lt;=K2738,"Good",
J2738&lt;=K2738*1.5,"At Risk",
TRUE,"Critical"
)</f>
        <v>At Risk</v>
      </c>
      <c r="AB2738" t="str">
        <f t="shared" si="214"/>
        <v>Reworked</v>
      </c>
    </row>
    <row r="2739" spans="1:28" x14ac:dyDescent="0.3">
      <c r="A2739" t="s">
        <v>2821</v>
      </c>
      <c r="B2739" s="1">
        <v>45853</v>
      </c>
      <c r="C2739" t="s">
        <v>54</v>
      </c>
      <c r="D2739" t="s">
        <v>60</v>
      </c>
      <c r="E2739" t="s">
        <v>74</v>
      </c>
      <c r="F2739" t="s">
        <v>24</v>
      </c>
      <c r="G2739" t="s">
        <v>25</v>
      </c>
      <c r="H2739" t="s">
        <v>43</v>
      </c>
      <c r="I2739" t="s">
        <v>101</v>
      </c>
      <c r="J2739">
        <v>18.100000000000001</v>
      </c>
      <c r="K2739">
        <v>24</v>
      </c>
      <c r="L2739" t="s">
        <v>28</v>
      </c>
      <c r="M2739">
        <v>1</v>
      </c>
      <c r="N2739">
        <v>3.9</v>
      </c>
      <c r="O2739">
        <v>320</v>
      </c>
      <c r="P2739">
        <v>5792</v>
      </c>
      <c r="Q2739" t="s">
        <v>114</v>
      </c>
      <c r="R2739">
        <v>7</v>
      </c>
      <c r="S2739" t="s">
        <v>37</v>
      </c>
      <c r="T2739" t="s">
        <v>38</v>
      </c>
      <c r="U2739" t="str">
        <f>TRIM(CLEAN(tbl_Operations[[#This Row],[Location]]))</f>
        <v>Pune</v>
      </c>
      <c r="V2739" t="str">
        <f>TRIM(CLEAN(tbl_Operations[[#This Row],[Channel]]))</f>
        <v>Email</v>
      </c>
      <c r="W2739" t="str">
        <f t="shared" si="210"/>
        <v>System Issue</v>
      </c>
      <c r="X2739" t="str">
        <f t="shared" si="211"/>
        <v>Hr</v>
      </c>
      <c r="Y2739" t="str">
        <f t="shared" si="212"/>
        <v>Within SLA</v>
      </c>
      <c r="Z2739" t="str">
        <f t="shared" si="213"/>
        <v>Normal</v>
      </c>
      <c r="AA2739" t="str" cm="1">
        <f t="array" ref="AA2739">_xlfn.IFS(
J2739&lt;=K2739*0.5,"Excellent",
J2739&lt;=K2739,"Good",
J2739&lt;=K2739*1.5,"At Risk",
TRUE,"Critical"
)</f>
        <v>Good</v>
      </c>
      <c r="AB2739" t="str">
        <f t="shared" si="214"/>
        <v>Reworked</v>
      </c>
    </row>
    <row r="2740" spans="1:28" x14ac:dyDescent="0.3">
      <c r="A2740" t="s">
        <v>2822</v>
      </c>
      <c r="B2740" s="1">
        <v>45699</v>
      </c>
      <c r="C2740" t="s">
        <v>21</v>
      </c>
      <c r="D2740" t="s">
        <v>22</v>
      </c>
      <c r="E2740" t="s">
        <v>78</v>
      </c>
      <c r="F2740" t="s">
        <v>24</v>
      </c>
      <c r="G2740" t="s">
        <v>81</v>
      </c>
      <c r="H2740" t="s">
        <v>66</v>
      </c>
      <c r="I2740" t="s">
        <v>101</v>
      </c>
      <c r="J2740">
        <v>15.5</v>
      </c>
      <c r="K2740">
        <v>24</v>
      </c>
      <c r="L2740" t="s">
        <v>28</v>
      </c>
      <c r="M2740">
        <v>1</v>
      </c>
      <c r="N2740">
        <v>4.0999999999999996</v>
      </c>
      <c r="O2740">
        <v>450</v>
      </c>
      <c r="P2740">
        <v>6975</v>
      </c>
      <c r="Q2740" t="s">
        <v>57</v>
      </c>
      <c r="R2740">
        <v>2</v>
      </c>
      <c r="S2740" t="s">
        <v>58</v>
      </c>
      <c r="T2740" t="s">
        <v>38</v>
      </c>
      <c r="U2740" t="str">
        <f>TRIM(CLEAN(tbl_Operations[[#This Row],[Location]]))</f>
        <v>Noida</v>
      </c>
      <c r="V2740" t="str">
        <f>TRIM(CLEAN(tbl_Operations[[#This Row],[Channel]]))</f>
        <v>Phone</v>
      </c>
      <c r="W2740" t="str">
        <f t="shared" si="210"/>
        <v>Access Request</v>
      </c>
      <c r="X2740" t="str">
        <f t="shared" si="211"/>
        <v>Customer Support</v>
      </c>
      <c r="Y2740" t="str">
        <f t="shared" si="212"/>
        <v>Within SLA</v>
      </c>
      <c r="Z2740" t="str">
        <f t="shared" si="213"/>
        <v>Normal</v>
      </c>
      <c r="AA2740" t="str" cm="1">
        <f t="array" ref="AA2740">_xlfn.IFS(
J2740&lt;=K2740*0.5,"Excellent",
J2740&lt;=K2740,"Good",
J2740&lt;=K2740*1.5,"At Risk",
TRUE,"Critical"
)</f>
        <v>Good</v>
      </c>
      <c r="AB2740" t="str">
        <f t="shared" si="214"/>
        <v>Reworked</v>
      </c>
    </row>
    <row r="2741" spans="1:28" x14ac:dyDescent="0.3">
      <c r="A2741" t="s">
        <v>2823</v>
      </c>
      <c r="B2741" s="1">
        <v>45671</v>
      </c>
      <c r="C2741" t="s">
        <v>33</v>
      </c>
      <c r="D2741" t="s">
        <v>22</v>
      </c>
      <c r="E2741" t="s">
        <v>48</v>
      </c>
      <c r="F2741" t="s">
        <v>24</v>
      </c>
      <c r="G2741" t="s">
        <v>25</v>
      </c>
      <c r="H2741" t="s">
        <v>50</v>
      </c>
      <c r="I2741" t="s">
        <v>27</v>
      </c>
      <c r="J2741">
        <v>11.7</v>
      </c>
      <c r="K2741">
        <v>24</v>
      </c>
      <c r="L2741" t="s">
        <v>28</v>
      </c>
      <c r="M2741">
        <v>2</v>
      </c>
      <c r="N2741">
        <v>4.4000000000000004</v>
      </c>
      <c r="O2741">
        <v>350</v>
      </c>
      <c r="P2741">
        <v>4095</v>
      </c>
      <c r="Q2741" t="s">
        <v>64</v>
      </c>
      <c r="R2741">
        <v>1</v>
      </c>
      <c r="S2741" t="s">
        <v>58</v>
      </c>
      <c r="T2741" t="s">
        <v>38</v>
      </c>
      <c r="U2741" t="str">
        <f>TRIM(CLEAN(tbl_Operations[[#This Row],[Location]]))</f>
        <v>Noida</v>
      </c>
      <c r="V2741" t="str">
        <f>TRIM(CLEAN(tbl_Operations[[#This Row],[Channel]]))</f>
        <v>Email</v>
      </c>
      <c r="W2741" t="str">
        <f t="shared" si="210"/>
        <v>Compliance Request</v>
      </c>
      <c r="X2741" t="str">
        <f t="shared" si="211"/>
        <v>It</v>
      </c>
      <c r="Y2741" t="str">
        <f t="shared" si="212"/>
        <v>Within SLA</v>
      </c>
      <c r="Z2741" t="str">
        <f t="shared" si="213"/>
        <v>Normal</v>
      </c>
      <c r="AA2741" t="str" cm="1">
        <f t="array" ref="AA2741">_xlfn.IFS(
J2741&lt;=K2741*0.5,"Excellent",
J2741&lt;=K2741,"Good",
J2741&lt;=K2741*1.5,"At Risk",
TRUE,"Critical"
)</f>
        <v>Excellent</v>
      </c>
      <c r="AB2741" t="str">
        <f t="shared" si="214"/>
        <v>Reworked</v>
      </c>
    </row>
    <row r="2742" spans="1:28" x14ac:dyDescent="0.3">
      <c r="A2742" t="s">
        <v>2824</v>
      </c>
      <c r="B2742" s="1">
        <v>45742</v>
      </c>
      <c r="C2742" t="s">
        <v>33</v>
      </c>
      <c r="D2742" t="s">
        <v>47</v>
      </c>
      <c r="E2742" t="s">
        <v>78</v>
      </c>
      <c r="F2742" t="s">
        <v>49</v>
      </c>
      <c r="G2742" t="s">
        <v>25</v>
      </c>
      <c r="H2742" t="s">
        <v>75</v>
      </c>
      <c r="I2742" t="s">
        <v>27</v>
      </c>
      <c r="J2742">
        <v>4.3</v>
      </c>
      <c r="K2742">
        <v>48</v>
      </c>
      <c r="L2742" t="s">
        <v>28</v>
      </c>
      <c r="M2742">
        <v>1</v>
      </c>
      <c r="N2742">
        <v>5</v>
      </c>
      <c r="O2742">
        <v>450</v>
      </c>
      <c r="P2742">
        <v>1935</v>
      </c>
      <c r="Q2742" t="s">
        <v>79</v>
      </c>
      <c r="R2742">
        <v>3</v>
      </c>
      <c r="S2742" t="s">
        <v>58</v>
      </c>
      <c r="T2742" t="s">
        <v>86</v>
      </c>
      <c r="U2742" t="str">
        <f>TRIM(CLEAN(tbl_Operations[[#This Row],[Location]]))</f>
        <v>Gurugram</v>
      </c>
      <c r="V2742" t="str">
        <f>TRIM(CLEAN(tbl_Operations[[#This Row],[Channel]]))</f>
        <v>Email</v>
      </c>
      <c r="W2742" t="str">
        <f t="shared" si="210"/>
        <v>Access Request</v>
      </c>
      <c r="X2742" t="str">
        <f t="shared" si="211"/>
        <v>It</v>
      </c>
      <c r="Y2742" t="str">
        <f t="shared" si="212"/>
        <v>Within SLA</v>
      </c>
      <c r="Z2742" t="str">
        <f t="shared" si="213"/>
        <v>Normal</v>
      </c>
      <c r="AA2742" t="str" cm="1">
        <f t="array" ref="AA2742">_xlfn.IFS(
J2742&lt;=K2742*0.5,"Excellent",
J2742&lt;=K2742,"Good",
J2742&lt;=K2742*1.5,"At Risk",
TRUE,"Critical"
)</f>
        <v>Excellent</v>
      </c>
      <c r="AB2742" t="str">
        <f t="shared" si="214"/>
        <v>Reworked</v>
      </c>
    </row>
    <row r="2743" spans="1:28" x14ac:dyDescent="0.3">
      <c r="A2743" t="s">
        <v>2825</v>
      </c>
      <c r="B2743" s="1">
        <v>45676</v>
      </c>
      <c r="C2743" t="s">
        <v>54</v>
      </c>
      <c r="D2743" t="s">
        <v>22</v>
      </c>
      <c r="E2743" t="s">
        <v>70</v>
      </c>
      <c r="F2743" t="s">
        <v>49</v>
      </c>
      <c r="G2743" t="s">
        <v>62</v>
      </c>
      <c r="H2743" t="s">
        <v>66</v>
      </c>
      <c r="I2743" t="s">
        <v>27</v>
      </c>
      <c r="J2743">
        <v>10.4</v>
      </c>
      <c r="K2743">
        <v>48</v>
      </c>
      <c r="L2743" t="s">
        <v>28</v>
      </c>
      <c r="M2743">
        <v>1</v>
      </c>
      <c r="N2743">
        <v>4.7</v>
      </c>
      <c r="O2743">
        <v>280</v>
      </c>
      <c r="P2743">
        <v>2912</v>
      </c>
      <c r="Q2743" t="s">
        <v>64</v>
      </c>
      <c r="R2743">
        <v>1</v>
      </c>
      <c r="S2743" t="s">
        <v>58</v>
      </c>
      <c r="T2743" t="s">
        <v>102</v>
      </c>
      <c r="U2743" t="str">
        <f>TRIM(CLEAN(tbl_Operations[[#This Row],[Location]]))</f>
        <v>Noida</v>
      </c>
      <c r="V2743" t="str">
        <f>TRIM(CLEAN(tbl_Operations[[#This Row],[Channel]]))</f>
        <v>Teams</v>
      </c>
      <c r="W2743" t="str">
        <f t="shared" si="210"/>
        <v>Data Correction</v>
      </c>
      <c r="X2743" t="str">
        <f t="shared" si="211"/>
        <v>Hr</v>
      </c>
      <c r="Y2743" t="str">
        <f t="shared" si="212"/>
        <v>Within SLA</v>
      </c>
      <c r="Z2743" t="str">
        <f t="shared" si="213"/>
        <v>Normal</v>
      </c>
      <c r="AA2743" t="str" cm="1">
        <f t="array" ref="AA2743">_xlfn.IFS(
J2743&lt;=K2743*0.5,"Excellent",
J2743&lt;=K2743,"Good",
J2743&lt;=K2743*1.5,"At Risk",
TRUE,"Critical"
)</f>
        <v>Excellent</v>
      </c>
      <c r="AB2743" t="str">
        <f t="shared" si="214"/>
        <v>Reworked</v>
      </c>
    </row>
    <row r="2744" spans="1:28" x14ac:dyDescent="0.3">
      <c r="A2744" t="s">
        <v>2826</v>
      </c>
      <c r="B2744" s="1">
        <v>45846</v>
      </c>
      <c r="C2744" t="s">
        <v>95</v>
      </c>
      <c r="D2744" t="s">
        <v>41</v>
      </c>
      <c r="E2744" t="s">
        <v>92</v>
      </c>
      <c r="F2744" t="s">
        <v>24</v>
      </c>
      <c r="G2744" t="s">
        <v>25</v>
      </c>
      <c r="H2744" t="s">
        <v>50</v>
      </c>
      <c r="I2744" t="s">
        <v>27</v>
      </c>
      <c r="J2744">
        <v>9.4</v>
      </c>
      <c r="K2744">
        <v>24</v>
      </c>
      <c r="L2744" t="s">
        <v>28</v>
      </c>
      <c r="M2744">
        <v>0</v>
      </c>
      <c r="N2744">
        <v>5</v>
      </c>
      <c r="O2744">
        <v>400</v>
      </c>
      <c r="P2744">
        <v>3760</v>
      </c>
      <c r="Q2744" t="s">
        <v>114</v>
      </c>
      <c r="R2744">
        <v>7</v>
      </c>
      <c r="S2744" t="s">
        <v>37</v>
      </c>
      <c r="T2744" t="s">
        <v>38</v>
      </c>
      <c r="U2744" t="str">
        <f>TRIM(CLEAN(tbl_Operations[[#This Row],[Location]]))</f>
        <v>Bengaluru</v>
      </c>
      <c r="V2744" t="str">
        <f>TRIM(CLEAN(tbl_Operations[[#This Row],[Channel]]))</f>
        <v>Email</v>
      </c>
      <c r="W2744" t="str">
        <f t="shared" si="210"/>
        <v>Report Request</v>
      </c>
      <c r="X2744" t="str">
        <f t="shared" si="211"/>
        <v>Sales</v>
      </c>
      <c r="Y2744" t="str">
        <f t="shared" si="212"/>
        <v>Within SLA</v>
      </c>
      <c r="Z2744" t="str">
        <f t="shared" si="213"/>
        <v>Normal</v>
      </c>
      <c r="AA2744" t="str" cm="1">
        <f t="array" ref="AA2744">_xlfn.IFS(
J2744&lt;=K2744*0.5,"Excellent",
J2744&lt;=K2744,"Good",
J2744&lt;=K2744*1.5,"At Risk",
TRUE,"Critical"
)</f>
        <v>Excellent</v>
      </c>
      <c r="AB2744" t="str">
        <f t="shared" si="214"/>
        <v>No Rework</v>
      </c>
    </row>
    <row r="2745" spans="1:28" x14ac:dyDescent="0.3">
      <c r="A2745" t="s">
        <v>2827</v>
      </c>
      <c r="B2745" s="1">
        <v>46006</v>
      </c>
      <c r="C2745" t="s">
        <v>40</v>
      </c>
      <c r="D2745" t="s">
        <v>34</v>
      </c>
      <c r="E2745" t="s">
        <v>35</v>
      </c>
      <c r="F2745" t="s">
        <v>49</v>
      </c>
      <c r="G2745" t="s">
        <v>42</v>
      </c>
      <c r="H2745" t="s">
        <v>66</v>
      </c>
      <c r="I2745" t="s">
        <v>101</v>
      </c>
      <c r="J2745">
        <v>44.9</v>
      </c>
      <c r="K2745">
        <v>48</v>
      </c>
      <c r="L2745" t="s">
        <v>28</v>
      </c>
      <c r="M2745">
        <v>0</v>
      </c>
      <c r="N2745">
        <v>3.6</v>
      </c>
      <c r="O2745">
        <v>350</v>
      </c>
      <c r="P2745">
        <v>15715</v>
      </c>
      <c r="Q2745" t="s">
        <v>71</v>
      </c>
      <c r="R2745">
        <v>12</v>
      </c>
      <c r="S2745" t="s">
        <v>52</v>
      </c>
      <c r="T2745" t="s">
        <v>31</v>
      </c>
      <c r="U2745" t="str">
        <f>TRIM(CLEAN(tbl_Operations[[#This Row],[Location]]))</f>
        <v>Mumbai</v>
      </c>
      <c r="V2745" t="str">
        <f>TRIM(CLEAN(tbl_Operations[[#This Row],[Channel]]))</f>
        <v>Portal</v>
      </c>
      <c r="W2745" t="str">
        <f t="shared" si="210"/>
        <v>Employee Query</v>
      </c>
      <c r="X2745" t="str">
        <f t="shared" si="211"/>
        <v>Procurement</v>
      </c>
      <c r="Y2745" t="str">
        <f t="shared" si="212"/>
        <v>Within SLA</v>
      </c>
      <c r="Z2745" t="str">
        <f t="shared" si="213"/>
        <v>Normal</v>
      </c>
      <c r="AA2745" t="str" cm="1">
        <f t="array" ref="AA2745">_xlfn.IFS(
J2745&lt;=K2745*0.5,"Excellent",
J2745&lt;=K2745,"Good",
J2745&lt;=K2745*1.5,"At Risk",
TRUE,"Critical"
)</f>
        <v>Good</v>
      </c>
      <c r="AB2745" t="str">
        <f t="shared" si="214"/>
        <v>No Rework</v>
      </c>
    </row>
    <row r="2746" spans="1:28" x14ac:dyDescent="0.3">
      <c r="A2746" t="s">
        <v>2828</v>
      </c>
      <c r="B2746" s="1">
        <v>45971</v>
      </c>
      <c r="C2746" t="s">
        <v>95</v>
      </c>
      <c r="D2746" t="s">
        <v>55</v>
      </c>
      <c r="E2746" t="s">
        <v>56</v>
      </c>
      <c r="F2746" t="s">
        <v>49</v>
      </c>
      <c r="G2746" t="s">
        <v>25</v>
      </c>
      <c r="H2746" t="s">
        <v>43</v>
      </c>
      <c r="I2746" t="s">
        <v>101</v>
      </c>
      <c r="J2746">
        <v>9</v>
      </c>
      <c r="K2746">
        <v>48</v>
      </c>
      <c r="L2746" t="s">
        <v>28</v>
      </c>
      <c r="M2746">
        <v>1</v>
      </c>
      <c r="N2746">
        <v>4.7</v>
      </c>
      <c r="O2746">
        <v>450</v>
      </c>
      <c r="P2746">
        <v>4050</v>
      </c>
      <c r="Q2746" t="s">
        <v>67</v>
      </c>
      <c r="R2746">
        <v>11</v>
      </c>
      <c r="S2746" t="s">
        <v>52</v>
      </c>
      <c r="T2746" t="s">
        <v>31</v>
      </c>
      <c r="U2746" t="str">
        <f>TRIM(CLEAN(tbl_Operations[[#This Row],[Location]]))</f>
        <v>Hyderabad</v>
      </c>
      <c r="V2746" t="str">
        <f>TRIM(CLEAN(tbl_Operations[[#This Row],[Channel]]))</f>
        <v>Email</v>
      </c>
      <c r="W2746" t="str">
        <f t="shared" si="210"/>
        <v>Vendor Query</v>
      </c>
      <c r="X2746" t="str">
        <f t="shared" si="211"/>
        <v>Sales</v>
      </c>
      <c r="Y2746" t="str">
        <f t="shared" si="212"/>
        <v>Within SLA</v>
      </c>
      <c r="Z2746" t="str">
        <f t="shared" si="213"/>
        <v>Normal</v>
      </c>
      <c r="AA2746" t="str" cm="1">
        <f t="array" ref="AA2746">_xlfn.IFS(
J2746&lt;=K2746*0.5,"Excellent",
J2746&lt;=K2746,"Good",
J2746&lt;=K2746*1.5,"At Risk",
TRUE,"Critical"
)</f>
        <v>Excellent</v>
      </c>
      <c r="AB2746" t="str">
        <f t="shared" si="214"/>
        <v>Reworked</v>
      </c>
    </row>
    <row r="2747" spans="1:28" x14ac:dyDescent="0.3">
      <c r="A2747" t="s">
        <v>2829</v>
      </c>
      <c r="B2747" s="1">
        <v>45762</v>
      </c>
      <c r="C2747" t="s">
        <v>40</v>
      </c>
      <c r="D2747" t="s">
        <v>34</v>
      </c>
      <c r="E2747" t="s">
        <v>56</v>
      </c>
      <c r="F2747" t="s">
        <v>49</v>
      </c>
      <c r="G2747" t="s">
        <v>25</v>
      </c>
      <c r="H2747" t="s">
        <v>26</v>
      </c>
      <c r="I2747" t="s">
        <v>27</v>
      </c>
      <c r="J2747">
        <v>7.2</v>
      </c>
      <c r="K2747">
        <v>48</v>
      </c>
      <c r="L2747" t="s">
        <v>28</v>
      </c>
      <c r="M2747">
        <v>0</v>
      </c>
      <c r="N2747">
        <v>4.0999999999999996</v>
      </c>
      <c r="O2747">
        <v>450</v>
      </c>
      <c r="P2747">
        <v>3240</v>
      </c>
      <c r="Q2747" t="s">
        <v>89</v>
      </c>
      <c r="R2747">
        <v>4</v>
      </c>
      <c r="S2747" t="s">
        <v>30</v>
      </c>
      <c r="T2747" t="s">
        <v>38</v>
      </c>
      <c r="U2747" t="str">
        <f>TRIM(CLEAN(tbl_Operations[[#This Row],[Location]]))</f>
        <v>Mumbai</v>
      </c>
      <c r="V2747" t="str">
        <f>TRIM(CLEAN(tbl_Operations[[#This Row],[Channel]]))</f>
        <v>Email</v>
      </c>
      <c r="W2747" t="str">
        <f t="shared" si="210"/>
        <v>Vendor Query</v>
      </c>
      <c r="X2747" t="str">
        <f t="shared" si="211"/>
        <v>Procurement</v>
      </c>
      <c r="Y2747" t="str">
        <f t="shared" si="212"/>
        <v>Within SLA</v>
      </c>
      <c r="Z2747" t="str">
        <f t="shared" si="213"/>
        <v>Normal</v>
      </c>
      <c r="AA2747" t="str" cm="1">
        <f t="array" ref="AA2747">_xlfn.IFS(
J2747&lt;=K2747*0.5,"Excellent",
J2747&lt;=K2747,"Good",
J2747&lt;=K2747*1.5,"At Risk",
TRUE,"Critical"
)</f>
        <v>Excellent</v>
      </c>
      <c r="AB2747" t="str">
        <f t="shared" si="214"/>
        <v>No Rework</v>
      </c>
    </row>
    <row r="2748" spans="1:28" x14ac:dyDescent="0.3">
      <c r="A2748" t="s">
        <v>2830</v>
      </c>
      <c r="B2748" s="1">
        <v>45814</v>
      </c>
      <c r="C2748" t="s">
        <v>40</v>
      </c>
      <c r="D2748" t="s">
        <v>47</v>
      </c>
      <c r="E2748" t="s">
        <v>23</v>
      </c>
      <c r="F2748" t="s">
        <v>146</v>
      </c>
      <c r="G2748" t="s">
        <v>42</v>
      </c>
      <c r="H2748" t="s">
        <v>75</v>
      </c>
      <c r="I2748" t="s">
        <v>88</v>
      </c>
      <c r="J2748">
        <v>14</v>
      </c>
      <c r="K2748">
        <v>4</v>
      </c>
      <c r="L2748" t="s">
        <v>63</v>
      </c>
      <c r="M2748">
        <v>1</v>
      </c>
      <c r="N2748">
        <v>4.4000000000000004</v>
      </c>
      <c r="O2748">
        <v>400</v>
      </c>
      <c r="P2748">
        <v>5600</v>
      </c>
      <c r="Q2748" t="s">
        <v>29</v>
      </c>
      <c r="R2748">
        <v>6</v>
      </c>
      <c r="S2748" t="s">
        <v>30</v>
      </c>
      <c r="T2748" t="s">
        <v>45</v>
      </c>
      <c r="U2748" t="str">
        <f>TRIM(CLEAN(tbl_Operations[[#This Row],[Location]]))</f>
        <v>Gurugram</v>
      </c>
      <c r="V2748" t="str">
        <f>TRIM(CLEAN(tbl_Operations[[#This Row],[Channel]]))</f>
        <v>Portal</v>
      </c>
      <c r="W2748" t="str">
        <f t="shared" si="210"/>
        <v>Invoice Query</v>
      </c>
      <c r="X2748" t="str">
        <f t="shared" si="211"/>
        <v>Procurement</v>
      </c>
      <c r="Y2748" t="str">
        <f t="shared" si="212"/>
        <v>SLA Breach</v>
      </c>
      <c r="Z2748" t="str">
        <f t="shared" si="213"/>
        <v>Normal</v>
      </c>
      <c r="AA2748" t="str" cm="1">
        <f t="array" ref="AA2748">_xlfn.IFS(
J2748&lt;=K2748*0.5,"Excellent",
J2748&lt;=K2748,"Good",
J2748&lt;=K2748*1.5,"At Risk",
TRUE,"Critical"
)</f>
        <v>Critical</v>
      </c>
      <c r="AB2748" t="str">
        <f t="shared" si="214"/>
        <v>Reworked</v>
      </c>
    </row>
    <row r="2749" spans="1:28" x14ac:dyDescent="0.3">
      <c r="A2749" t="s">
        <v>2831</v>
      </c>
      <c r="B2749" s="1">
        <v>45776</v>
      </c>
      <c r="C2749" t="s">
        <v>21</v>
      </c>
      <c r="D2749" t="s">
        <v>60</v>
      </c>
      <c r="E2749" t="s">
        <v>35</v>
      </c>
      <c r="F2749" t="s">
        <v>24</v>
      </c>
      <c r="G2749" t="s">
        <v>42</v>
      </c>
      <c r="H2749" t="s">
        <v>50</v>
      </c>
      <c r="I2749" t="s">
        <v>27</v>
      </c>
      <c r="J2749">
        <v>15.2</v>
      </c>
      <c r="K2749">
        <v>24</v>
      </c>
      <c r="L2749" t="s">
        <v>28</v>
      </c>
      <c r="M2749">
        <v>0</v>
      </c>
      <c r="N2749">
        <v>5</v>
      </c>
      <c r="O2749">
        <v>450</v>
      </c>
      <c r="P2749">
        <v>6840</v>
      </c>
      <c r="Q2749" t="s">
        <v>89</v>
      </c>
      <c r="R2749">
        <v>4</v>
      </c>
      <c r="S2749" t="s">
        <v>30</v>
      </c>
      <c r="T2749" t="s">
        <v>38</v>
      </c>
      <c r="U2749" t="str">
        <f>TRIM(CLEAN(tbl_Operations[[#This Row],[Location]]))</f>
        <v>Pune</v>
      </c>
      <c r="V2749" t="str">
        <f>TRIM(CLEAN(tbl_Operations[[#This Row],[Channel]]))</f>
        <v>Portal</v>
      </c>
      <c r="W2749" t="str">
        <f t="shared" si="210"/>
        <v>Employee Query</v>
      </c>
      <c r="X2749" t="str">
        <f t="shared" si="211"/>
        <v>Customer Support</v>
      </c>
      <c r="Y2749" t="str">
        <f t="shared" si="212"/>
        <v>Within SLA</v>
      </c>
      <c r="Z2749" t="str">
        <f t="shared" si="213"/>
        <v>Normal</v>
      </c>
      <c r="AA2749" t="str" cm="1">
        <f t="array" ref="AA2749">_xlfn.IFS(
J2749&lt;=K2749*0.5,"Excellent",
J2749&lt;=K2749,"Good",
J2749&lt;=K2749*1.5,"At Risk",
TRUE,"Critical"
)</f>
        <v>Good</v>
      </c>
      <c r="AB2749" t="str">
        <f t="shared" si="214"/>
        <v>No Rework</v>
      </c>
    </row>
    <row r="2750" spans="1:28" x14ac:dyDescent="0.3">
      <c r="A2750" t="s">
        <v>2832</v>
      </c>
      <c r="B2750" s="1">
        <v>46015</v>
      </c>
      <c r="C2750" t="s">
        <v>40</v>
      </c>
      <c r="D2750" t="s">
        <v>47</v>
      </c>
      <c r="E2750" t="s">
        <v>35</v>
      </c>
      <c r="F2750" t="s">
        <v>49</v>
      </c>
      <c r="G2750" t="s">
        <v>25</v>
      </c>
      <c r="H2750" t="s">
        <v>43</v>
      </c>
      <c r="I2750" t="s">
        <v>27</v>
      </c>
      <c r="J2750">
        <v>1.9</v>
      </c>
      <c r="K2750">
        <v>48</v>
      </c>
      <c r="L2750" t="s">
        <v>28</v>
      </c>
      <c r="M2750">
        <v>0</v>
      </c>
      <c r="N2750">
        <v>4.8</v>
      </c>
      <c r="O2750">
        <v>320</v>
      </c>
      <c r="P2750">
        <v>608</v>
      </c>
      <c r="Q2750" t="s">
        <v>71</v>
      </c>
      <c r="R2750">
        <v>12</v>
      </c>
      <c r="S2750" t="s">
        <v>52</v>
      </c>
      <c r="T2750" t="s">
        <v>86</v>
      </c>
      <c r="U2750" t="str">
        <f>TRIM(CLEAN(tbl_Operations[[#This Row],[Location]]))</f>
        <v>Gurugram</v>
      </c>
      <c r="V2750" t="str">
        <f>TRIM(CLEAN(tbl_Operations[[#This Row],[Channel]]))</f>
        <v>Email</v>
      </c>
      <c r="W2750" t="str">
        <f t="shared" si="210"/>
        <v>Employee Query</v>
      </c>
      <c r="X2750" t="str">
        <f t="shared" si="211"/>
        <v>Procurement</v>
      </c>
      <c r="Y2750" t="str">
        <f t="shared" si="212"/>
        <v>Within SLA</v>
      </c>
      <c r="Z2750" t="str">
        <f t="shared" si="213"/>
        <v>Normal</v>
      </c>
      <c r="AA2750" t="str" cm="1">
        <f t="array" ref="AA2750">_xlfn.IFS(
J2750&lt;=K2750*0.5,"Excellent",
J2750&lt;=K2750,"Good",
J2750&lt;=K2750*1.5,"At Risk",
TRUE,"Critical"
)</f>
        <v>Excellent</v>
      </c>
      <c r="AB2750" t="str">
        <f t="shared" si="214"/>
        <v>No Rework</v>
      </c>
    </row>
    <row r="2751" spans="1:28" x14ac:dyDescent="0.3">
      <c r="A2751" t="s">
        <v>2833</v>
      </c>
      <c r="B2751" s="1">
        <v>45976</v>
      </c>
      <c r="C2751" t="s">
        <v>40</v>
      </c>
      <c r="D2751" t="s">
        <v>55</v>
      </c>
      <c r="E2751" t="s">
        <v>23</v>
      </c>
      <c r="F2751" t="s">
        <v>146</v>
      </c>
      <c r="G2751" t="s">
        <v>42</v>
      </c>
      <c r="H2751" t="s">
        <v>66</v>
      </c>
      <c r="I2751" t="s">
        <v>101</v>
      </c>
      <c r="J2751">
        <v>6.6</v>
      </c>
      <c r="K2751">
        <v>4</v>
      </c>
      <c r="L2751" t="s">
        <v>63</v>
      </c>
      <c r="M2751">
        <v>1</v>
      </c>
      <c r="N2751">
        <v>4.5999999999999996</v>
      </c>
      <c r="O2751">
        <v>320</v>
      </c>
      <c r="P2751">
        <v>2112</v>
      </c>
      <c r="Q2751" t="s">
        <v>67</v>
      </c>
      <c r="R2751">
        <v>11</v>
      </c>
      <c r="S2751" t="s">
        <v>52</v>
      </c>
      <c r="T2751" t="s">
        <v>68</v>
      </c>
      <c r="U2751" t="str">
        <f>TRIM(CLEAN(tbl_Operations[[#This Row],[Location]]))</f>
        <v>Hyderabad</v>
      </c>
      <c r="V2751" t="str">
        <f>TRIM(CLEAN(tbl_Operations[[#This Row],[Channel]]))</f>
        <v>Portal</v>
      </c>
      <c r="W2751" t="str">
        <f t="shared" si="210"/>
        <v>Invoice Query</v>
      </c>
      <c r="X2751" t="str">
        <f t="shared" si="211"/>
        <v>Procurement</v>
      </c>
      <c r="Y2751" t="str">
        <f t="shared" si="212"/>
        <v>SLA Breach</v>
      </c>
      <c r="Z2751" t="str">
        <f t="shared" si="213"/>
        <v>Normal</v>
      </c>
      <c r="AA2751" t="str" cm="1">
        <f t="array" ref="AA2751">_xlfn.IFS(
J2751&lt;=K2751*0.5,"Excellent",
J2751&lt;=K2751,"Good",
J2751&lt;=K2751*1.5,"At Risk",
TRUE,"Critical"
)</f>
        <v>Critical</v>
      </c>
      <c r="AB2751" t="str">
        <f t="shared" si="214"/>
        <v>Reworked</v>
      </c>
    </row>
    <row r="2752" spans="1:28" x14ac:dyDescent="0.3">
      <c r="A2752" t="s">
        <v>2834</v>
      </c>
      <c r="B2752" s="1">
        <v>45725</v>
      </c>
      <c r="C2752" t="s">
        <v>54</v>
      </c>
      <c r="D2752" t="s">
        <v>55</v>
      </c>
      <c r="E2752" t="s">
        <v>78</v>
      </c>
      <c r="F2752" t="s">
        <v>24</v>
      </c>
      <c r="G2752" t="s">
        <v>42</v>
      </c>
      <c r="H2752" t="s">
        <v>26</v>
      </c>
      <c r="I2752" t="s">
        <v>88</v>
      </c>
      <c r="J2752">
        <v>24.5</v>
      </c>
      <c r="K2752">
        <v>24</v>
      </c>
      <c r="L2752" t="s">
        <v>63</v>
      </c>
      <c r="M2752">
        <v>2</v>
      </c>
      <c r="N2752">
        <v>3.5</v>
      </c>
      <c r="O2752">
        <v>320</v>
      </c>
      <c r="P2752">
        <v>7840</v>
      </c>
      <c r="Q2752" t="s">
        <v>79</v>
      </c>
      <c r="R2752">
        <v>3</v>
      </c>
      <c r="S2752" t="s">
        <v>58</v>
      </c>
      <c r="T2752" t="s">
        <v>102</v>
      </c>
      <c r="U2752" t="str">
        <f>TRIM(CLEAN(tbl_Operations[[#This Row],[Location]]))</f>
        <v>Hyderabad</v>
      </c>
      <c r="V2752" t="str">
        <f>TRIM(CLEAN(tbl_Operations[[#This Row],[Channel]]))</f>
        <v>Portal</v>
      </c>
      <c r="W2752" t="str">
        <f t="shared" si="210"/>
        <v>Access Request</v>
      </c>
      <c r="X2752" t="str">
        <f t="shared" si="211"/>
        <v>Hr</v>
      </c>
      <c r="Y2752" t="str">
        <f t="shared" si="212"/>
        <v>SLA Breach</v>
      </c>
      <c r="Z2752" t="str">
        <f t="shared" si="213"/>
        <v>Normal</v>
      </c>
      <c r="AA2752" t="str" cm="1">
        <f t="array" ref="AA2752">_xlfn.IFS(
J2752&lt;=K2752*0.5,"Excellent",
J2752&lt;=K2752,"Good",
J2752&lt;=K2752*1.5,"At Risk",
TRUE,"Critical"
)</f>
        <v>At Risk</v>
      </c>
      <c r="AB2752" t="str">
        <f t="shared" si="214"/>
        <v>Reworked</v>
      </c>
    </row>
    <row r="2753" spans="1:28" x14ac:dyDescent="0.3">
      <c r="A2753" t="s">
        <v>2835</v>
      </c>
      <c r="B2753" s="1">
        <v>45706</v>
      </c>
      <c r="C2753" t="s">
        <v>77</v>
      </c>
      <c r="D2753" t="s">
        <v>60</v>
      </c>
      <c r="E2753" t="s">
        <v>92</v>
      </c>
      <c r="F2753" t="s">
        <v>49</v>
      </c>
      <c r="G2753" t="s">
        <v>42</v>
      </c>
      <c r="H2753" t="s">
        <v>66</v>
      </c>
      <c r="I2753" t="s">
        <v>101</v>
      </c>
      <c r="J2753">
        <v>19.8</v>
      </c>
      <c r="K2753">
        <v>48</v>
      </c>
      <c r="L2753" t="s">
        <v>28</v>
      </c>
      <c r="M2753">
        <v>3</v>
      </c>
      <c r="N2753">
        <v>4.0999999999999996</v>
      </c>
      <c r="O2753">
        <v>350</v>
      </c>
      <c r="P2753">
        <v>6930</v>
      </c>
      <c r="Q2753" t="s">
        <v>57</v>
      </c>
      <c r="R2753">
        <v>2</v>
      </c>
      <c r="S2753" t="s">
        <v>58</v>
      </c>
      <c r="T2753" t="s">
        <v>38</v>
      </c>
      <c r="U2753" t="str">
        <f>TRIM(CLEAN(tbl_Operations[[#This Row],[Location]]))</f>
        <v>Pune</v>
      </c>
      <c r="V2753" t="str">
        <f>TRIM(CLEAN(tbl_Operations[[#This Row],[Channel]]))</f>
        <v>Portal</v>
      </c>
      <c r="W2753" t="str">
        <f t="shared" si="210"/>
        <v>Report Request</v>
      </c>
      <c r="X2753" t="str">
        <f t="shared" si="211"/>
        <v>Finance</v>
      </c>
      <c r="Y2753" t="str">
        <f t="shared" si="212"/>
        <v>Within SLA</v>
      </c>
      <c r="Z2753" t="str">
        <f t="shared" si="213"/>
        <v>Normal</v>
      </c>
      <c r="AA2753" t="str" cm="1">
        <f t="array" ref="AA2753">_xlfn.IFS(
J2753&lt;=K2753*0.5,"Excellent",
J2753&lt;=K2753,"Good",
J2753&lt;=K2753*1.5,"At Risk",
TRUE,"Critical"
)</f>
        <v>Excellent</v>
      </c>
      <c r="AB2753" t="str">
        <f t="shared" si="214"/>
        <v>Reworked</v>
      </c>
    </row>
    <row r="2754" spans="1:28" x14ac:dyDescent="0.3">
      <c r="A2754" t="s">
        <v>2836</v>
      </c>
      <c r="B2754" s="1">
        <v>45963</v>
      </c>
      <c r="C2754" t="s">
        <v>33</v>
      </c>
      <c r="D2754" t="s">
        <v>60</v>
      </c>
      <c r="E2754" t="s">
        <v>48</v>
      </c>
      <c r="F2754" t="s">
        <v>49</v>
      </c>
      <c r="G2754" t="s">
        <v>42</v>
      </c>
      <c r="H2754" t="s">
        <v>75</v>
      </c>
      <c r="I2754" t="s">
        <v>27</v>
      </c>
      <c r="J2754">
        <v>20.5</v>
      </c>
      <c r="K2754">
        <v>48</v>
      </c>
      <c r="L2754" t="s">
        <v>28</v>
      </c>
      <c r="M2754">
        <v>0</v>
      </c>
      <c r="N2754">
        <v>4.5</v>
      </c>
      <c r="O2754">
        <v>450</v>
      </c>
      <c r="P2754">
        <v>9225</v>
      </c>
      <c r="Q2754" t="s">
        <v>67</v>
      </c>
      <c r="R2754">
        <v>11</v>
      </c>
      <c r="S2754" t="s">
        <v>52</v>
      </c>
      <c r="T2754" t="s">
        <v>102</v>
      </c>
      <c r="U2754" t="str">
        <f>TRIM(CLEAN(tbl_Operations[[#This Row],[Location]]))</f>
        <v>Pune</v>
      </c>
      <c r="V2754" t="str">
        <f>TRIM(CLEAN(tbl_Operations[[#This Row],[Channel]]))</f>
        <v>Portal</v>
      </c>
      <c r="W2754" t="str">
        <f t="shared" ref="W2754:W2817" si="215">TRIM(CLEAN(E2754))</f>
        <v>Compliance Request</v>
      </c>
      <c r="X2754" t="str">
        <f t="shared" ref="X2754:X2817" si="216">PROPER(TRIM(CLEAN(C2754)))</f>
        <v>It</v>
      </c>
      <c r="Y2754" t="str">
        <f t="shared" ref="Y2754:Y2817" si="217">IF(J2754&lt;=K2754,"Within SLA","SLA Breach")</f>
        <v>Within SLA</v>
      </c>
      <c r="Z2754" t="str">
        <f t="shared" ref="Z2754:Z2817" si="218">IF(AND(F2754="Critical",Y2753="SLA Breach"),"Critical Risk","Normal")</f>
        <v>Normal</v>
      </c>
      <c r="AA2754" t="str" cm="1">
        <f t="array" ref="AA2754">_xlfn.IFS(
J2754&lt;=K2754*0.5,"Excellent",
J2754&lt;=K2754,"Good",
J2754&lt;=K2754*1.5,"At Risk",
TRUE,"Critical"
)</f>
        <v>Excellent</v>
      </c>
      <c r="AB2754" t="str">
        <f t="shared" ref="AB2754:AB2817" si="219">IF(M2754&gt;0,"Reworked","No Rework")</f>
        <v>No Rework</v>
      </c>
    </row>
    <row r="2755" spans="1:28" x14ac:dyDescent="0.3">
      <c r="A2755" t="s">
        <v>2837</v>
      </c>
      <c r="B2755" s="1">
        <v>45730</v>
      </c>
      <c r="C2755" t="s">
        <v>77</v>
      </c>
      <c r="D2755" t="s">
        <v>34</v>
      </c>
      <c r="E2755" t="s">
        <v>78</v>
      </c>
      <c r="F2755" t="s">
        <v>61</v>
      </c>
      <c r="G2755" t="s">
        <v>25</v>
      </c>
      <c r="H2755" t="s">
        <v>43</v>
      </c>
      <c r="I2755" t="s">
        <v>27</v>
      </c>
      <c r="J2755">
        <v>5.6</v>
      </c>
      <c r="K2755">
        <v>12</v>
      </c>
      <c r="L2755" t="s">
        <v>28</v>
      </c>
      <c r="M2755">
        <v>1</v>
      </c>
      <c r="N2755">
        <v>4.2</v>
      </c>
      <c r="O2755">
        <v>350</v>
      </c>
      <c r="P2755">
        <v>1960</v>
      </c>
      <c r="Q2755" t="s">
        <v>79</v>
      </c>
      <c r="R2755">
        <v>3</v>
      </c>
      <c r="S2755" t="s">
        <v>58</v>
      </c>
      <c r="T2755" t="s">
        <v>45</v>
      </c>
      <c r="U2755" t="str">
        <f>TRIM(CLEAN(tbl_Operations[[#This Row],[Location]]))</f>
        <v>Mumbai</v>
      </c>
      <c r="V2755" t="str">
        <f>TRIM(CLEAN(tbl_Operations[[#This Row],[Channel]]))</f>
        <v>Email</v>
      </c>
      <c r="W2755" t="str">
        <f t="shared" si="215"/>
        <v>Access Request</v>
      </c>
      <c r="X2755" t="str">
        <f t="shared" si="216"/>
        <v>Finance</v>
      </c>
      <c r="Y2755" t="str">
        <f t="shared" si="217"/>
        <v>Within SLA</v>
      </c>
      <c r="Z2755" t="str">
        <f t="shared" si="218"/>
        <v>Normal</v>
      </c>
      <c r="AA2755" t="str" cm="1">
        <f t="array" ref="AA2755">_xlfn.IFS(
J2755&lt;=K2755*0.5,"Excellent",
J2755&lt;=K2755,"Good",
J2755&lt;=K2755*1.5,"At Risk",
TRUE,"Critical"
)</f>
        <v>Excellent</v>
      </c>
      <c r="AB2755" t="str">
        <f t="shared" si="219"/>
        <v>Reworked</v>
      </c>
    </row>
    <row r="2756" spans="1:28" x14ac:dyDescent="0.3">
      <c r="A2756" t="s">
        <v>2838</v>
      </c>
      <c r="B2756" s="1">
        <v>45785</v>
      </c>
      <c r="C2756" t="s">
        <v>54</v>
      </c>
      <c r="D2756" t="s">
        <v>41</v>
      </c>
      <c r="E2756" t="s">
        <v>78</v>
      </c>
      <c r="F2756" t="s">
        <v>49</v>
      </c>
      <c r="G2756" t="s">
        <v>25</v>
      </c>
      <c r="H2756" t="s">
        <v>66</v>
      </c>
      <c r="I2756" t="s">
        <v>27</v>
      </c>
      <c r="J2756">
        <v>2.9</v>
      </c>
      <c r="K2756">
        <v>48</v>
      </c>
      <c r="L2756" t="s">
        <v>28</v>
      </c>
      <c r="M2756">
        <v>0</v>
      </c>
      <c r="N2756">
        <v>5</v>
      </c>
      <c r="O2756">
        <v>450</v>
      </c>
      <c r="P2756">
        <v>1305</v>
      </c>
      <c r="Q2756" t="s">
        <v>44</v>
      </c>
      <c r="R2756">
        <v>5</v>
      </c>
      <c r="S2756" t="s">
        <v>30</v>
      </c>
      <c r="T2756" t="s">
        <v>84</v>
      </c>
      <c r="U2756" t="str">
        <f>TRIM(CLEAN(tbl_Operations[[#This Row],[Location]]))</f>
        <v>Bengaluru</v>
      </c>
      <c r="V2756" t="str">
        <f>TRIM(CLEAN(tbl_Operations[[#This Row],[Channel]]))</f>
        <v>Email</v>
      </c>
      <c r="W2756" t="str">
        <f t="shared" si="215"/>
        <v>Access Request</v>
      </c>
      <c r="X2756" t="str">
        <f t="shared" si="216"/>
        <v>Hr</v>
      </c>
      <c r="Y2756" t="str">
        <f t="shared" si="217"/>
        <v>Within SLA</v>
      </c>
      <c r="Z2756" t="str">
        <f t="shared" si="218"/>
        <v>Normal</v>
      </c>
      <c r="AA2756" t="str" cm="1">
        <f t="array" ref="AA2756">_xlfn.IFS(
J2756&lt;=K2756*0.5,"Excellent",
J2756&lt;=K2756,"Good",
J2756&lt;=K2756*1.5,"At Risk",
TRUE,"Critical"
)</f>
        <v>Excellent</v>
      </c>
      <c r="AB2756" t="str">
        <f t="shared" si="219"/>
        <v>No Rework</v>
      </c>
    </row>
    <row r="2757" spans="1:28" x14ac:dyDescent="0.3">
      <c r="A2757" t="s">
        <v>2839</v>
      </c>
      <c r="B2757" s="1">
        <v>45870</v>
      </c>
      <c r="C2757" t="s">
        <v>21</v>
      </c>
      <c r="D2757" t="s">
        <v>47</v>
      </c>
      <c r="E2757" t="s">
        <v>70</v>
      </c>
      <c r="F2757" t="s">
        <v>61</v>
      </c>
      <c r="G2757" t="s">
        <v>42</v>
      </c>
      <c r="H2757" t="s">
        <v>66</v>
      </c>
      <c r="I2757" t="s">
        <v>27</v>
      </c>
      <c r="J2757">
        <v>15.2</v>
      </c>
      <c r="K2757">
        <v>12</v>
      </c>
      <c r="L2757" t="s">
        <v>63</v>
      </c>
      <c r="M2757">
        <v>1</v>
      </c>
      <c r="N2757">
        <v>4.5</v>
      </c>
      <c r="O2757">
        <v>400</v>
      </c>
      <c r="P2757">
        <v>6080</v>
      </c>
      <c r="Q2757" t="s">
        <v>36</v>
      </c>
      <c r="R2757">
        <v>8</v>
      </c>
      <c r="S2757" t="s">
        <v>37</v>
      </c>
      <c r="T2757" t="s">
        <v>45</v>
      </c>
      <c r="U2757" t="str">
        <f>TRIM(CLEAN(tbl_Operations[[#This Row],[Location]]))</f>
        <v>Gurugram</v>
      </c>
      <c r="V2757" t="str">
        <f>TRIM(CLEAN(tbl_Operations[[#This Row],[Channel]]))</f>
        <v>Portal</v>
      </c>
      <c r="W2757" t="str">
        <f t="shared" si="215"/>
        <v>Data Correction</v>
      </c>
      <c r="X2757" t="str">
        <f t="shared" si="216"/>
        <v>Customer Support</v>
      </c>
      <c r="Y2757" t="str">
        <f t="shared" si="217"/>
        <v>SLA Breach</v>
      </c>
      <c r="Z2757" t="str">
        <f t="shared" si="218"/>
        <v>Normal</v>
      </c>
      <c r="AA2757" t="str" cm="1">
        <f t="array" ref="AA2757">_xlfn.IFS(
J2757&lt;=K2757*0.5,"Excellent",
J2757&lt;=K2757,"Good",
J2757&lt;=K2757*1.5,"At Risk",
TRUE,"Critical"
)</f>
        <v>At Risk</v>
      </c>
      <c r="AB2757" t="str">
        <f t="shared" si="219"/>
        <v>Reworked</v>
      </c>
    </row>
    <row r="2758" spans="1:28" x14ac:dyDescent="0.3">
      <c r="A2758" t="s">
        <v>2840</v>
      </c>
      <c r="B2758" s="1">
        <v>45721</v>
      </c>
      <c r="C2758" t="s">
        <v>54</v>
      </c>
      <c r="D2758" t="s">
        <v>55</v>
      </c>
      <c r="E2758" t="s">
        <v>56</v>
      </c>
      <c r="F2758" t="s">
        <v>49</v>
      </c>
      <c r="G2758" t="s">
        <v>25</v>
      </c>
      <c r="H2758" t="s">
        <v>66</v>
      </c>
      <c r="I2758" t="s">
        <v>88</v>
      </c>
      <c r="J2758">
        <v>12.6</v>
      </c>
      <c r="K2758">
        <v>48</v>
      </c>
      <c r="L2758" t="s">
        <v>28</v>
      </c>
      <c r="M2758">
        <v>2</v>
      </c>
      <c r="N2758">
        <v>4.0999999999999996</v>
      </c>
      <c r="O2758">
        <v>320</v>
      </c>
      <c r="P2758">
        <v>4032</v>
      </c>
      <c r="Q2758" t="s">
        <v>79</v>
      </c>
      <c r="R2758">
        <v>3</v>
      </c>
      <c r="S2758" t="s">
        <v>58</v>
      </c>
      <c r="T2758" t="s">
        <v>86</v>
      </c>
      <c r="U2758" t="str">
        <f>TRIM(CLEAN(tbl_Operations[[#This Row],[Location]]))</f>
        <v>Hyderabad</v>
      </c>
      <c r="V2758" t="str">
        <f>TRIM(CLEAN(tbl_Operations[[#This Row],[Channel]]))</f>
        <v>Email</v>
      </c>
      <c r="W2758" t="str">
        <f t="shared" si="215"/>
        <v>Vendor Query</v>
      </c>
      <c r="X2758" t="str">
        <f t="shared" si="216"/>
        <v>Hr</v>
      </c>
      <c r="Y2758" t="str">
        <f t="shared" si="217"/>
        <v>Within SLA</v>
      </c>
      <c r="Z2758" t="str">
        <f t="shared" si="218"/>
        <v>Normal</v>
      </c>
      <c r="AA2758" t="str" cm="1">
        <f t="array" ref="AA2758">_xlfn.IFS(
J2758&lt;=K2758*0.5,"Excellent",
J2758&lt;=K2758,"Good",
J2758&lt;=K2758*1.5,"At Risk",
TRUE,"Critical"
)</f>
        <v>Excellent</v>
      </c>
      <c r="AB2758" t="str">
        <f t="shared" si="219"/>
        <v>Reworked</v>
      </c>
    </row>
    <row r="2759" spans="1:28" x14ac:dyDescent="0.3">
      <c r="A2759" t="s">
        <v>2841</v>
      </c>
      <c r="B2759" s="1">
        <v>45674</v>
      </c>
      <c r="C2759" t="s">
        <v>91</v>
      </c>
      <c r="D2759" t="s">
        <v>34</v>
      </c>
      <c r="E2759" t="s">
        <v>23</v>
      </c>
      <c r="F2759" t="s">
        <v>24</v>
      </c>
      <c r="G2759" t="s">
        <v>25</v>
      </c>
      <c r="H2759" t="s">
        <v>26</v>
      </c>
      <c r="I2759" t="s">
        <v>27</v>
      </c>
      <c r="J2759">
        <v>27.7</v>
      </c>
      <c r="K2759">
        <v>24</v>
      </c>
      <c r="L2759" t="s">
        <v>63</v>
      </c>
      <c r="M2759">
        <v>0</v>
      </c>
      <c r="N2759">
        <v>4.2</v>
      </c>
      <c r="O2759">
        <v>450</v>
      </c>
      <c r="P2759">
        <v>12465</v>
      </c>
      <c r="Q2759" t="s">
        <v>64</v>
      </c>
      <c r="R2759">
        <v>1</v>
      </c>
      <c r="S2759" t="s">
        <v>58</v>
      </c>
      <c r="T2759" t="s">
        <v>45</v>
      </c>
      <c r="U2759" t="str">
        <f>TRIM(CLEAN(tbl_Operations[[#This Row],[Location]]))</f>
        <v>Mumbai</v>
      </c>
      <c r="V2759" t="str">
        <f>TRIM(CLEAN(tbl_Operations[[#This Row],[Channel]]))</f>
        <v>Email</v>
      </c>
      <c r="W2759" t="str">
        <f t="shared" si="215"/>
        <v>Invoice Query</v>
      </c>
      <c r="X2759" t="str">
        <f t="shared" si="216"/>
        <v>Operations</v>
      </c>
      <c r="Y2759" t="str">
        <f t="shared" si="217"/>
        <v>SLA Breach</v>
      </c>
      <c r="Z2759" t="str">
        <f t="shared" si="218"/>
        <v>Normal</v>
      </c>
      <c r="AA2759" t="str" cm="1">
        <f t="array" ref="AA2759">_xlfn.IFS(
J2759&lt;=K2759*0.5,"Excellent",
J2759&lt;=K2759,"Good",
J2759&lt;=K2759*1.5,"At Risk",
TRUE,"Critical"
)</f>
        <v>At Risk</v>
      </c>
      <c r="AB2759" t="str">
        <f t="shared" si="219"/>
        <v>No Rework</v>
      </c>
    </row>
    <row r="2760" spans="1:28" x14ac:dyDescent="0.3">
      <c r="A2760" t="s">
        <v>2842</v>
      </c>
      <c r="B2760" s="1">
        <v>45759</v>
      </c>
      <c r="C2760" t="s">
        <v>33</v>
      </c>
      <c r="D2760" t="s">
        <v>73</v>
      </c>
      <c r="E2760" t="s">
        <v>70</v>
      </c>
      <c r="F2760" t="s">
        <v>49</v>
      </c>
      <c r="G2760" t="s">
        <v>25</v>
      </c>
      <c r="H2760" t="s">
        <v>66</v>
      </c>
      <c r="I2760" t="s">
        <v>27</v>
      </c>
      <c r="J2760">
        <v>4.5</v>
      </c>
      <c r="K2760">
        <v>48</v>
      </c>
      <c r="L2760" t="s">
        <v>28</v>
      </c>
      <c r="M2760">
        <v>0</v>
      </c>
      <c r="N2760">
        <v>5</v>
      </c>
      <c r="O2760">
        <v>280</v>
      </c>
      <c r="P2760">
        <v>1260</v>
      </c>
      <c r="Q2760" t="s">
        <v>89</v>
      </c>
      <c r="R2760">
        <v>4</v>
      </c>
      <c r="S2760" t="s">
        <v>30</v>
      </c>
      <c r="T2760" t="s">
        <v>68</v>
      </c>
      <c r="U2760" t="str">
        <f>TRIM(CLEAN(tbl_Operations[[#This Row],[Location]]))</f>
        <v>Chennai</v>
      </c>
      <c r="V2760" t="str">
        <f>TRIM(CLEAN(tbl_Operations[[#This Row],[Channel]]))</f>
        <v>Email</v>
      </c>
      <c r="W2760" t="str">
        <f t="shared" si="215"/>
        <v>Data Correction</v>
      </c>
      <c r="X2760" t="str">
        <f t="shared" si="216"/>
        <v>It</v>
      </c>
      <c r="Y2760" t="str">
        <f t="shared" si="217"/>
        <v>Within SLA</v>
      </c>
      <c r="Z2760" t="str">
        <f t="shared" si="218"/>
        <v>Normal</v>
      </c>
      <c r="AA2760" t="str" cm="1">
        <f t="array" ref="AA2760">_xlfn.IFS(
J2760&lt;=K2760*0.5,"Excellent",
J2760&lt;=K2760,"Good",
J2760&lt;=K2760*1.5,"At Risk",
TRUE,"Critical"
)</f>
        <v>Excellent</v>
      </c>
      <c r="AB2760" t="str">
        <f t="shared" si="219"/>
        <v>No Rework</v>
      </c>
    </row>
    <row r="2761" spans="1:28" x14ac:dyDescent="0.3">
      <c r="A2761" t="s">
        <v>2843</v>
      </c>
      <c r="B2761" s="1">
        <v>45743</v>
      </c>
      <c r="C2761" t="s">
        <v>54</v>
      </c>
      <c r="D2761" t="s">
        <v>22</v>
      </c>
      <c r="E2761" t="s">
        <v>48</v>
      </c>
      <c r="F2761" t="s">
        <v>24</v>
      </c>
      <c r="G2761" t="s">
        <v>42</v>
      </c>
      <c r="H2761" t="s">
        <v>50</v>
      </c>
      <c r="I2761" t="s">
        <v>27</v>
      </c>
      <c r="J2761">
        <v>13.1</v>
      </c>
      <c r="K2761">
        <v>24</v>
      </c>
      <c r="L2761" t="s">
        <v>28</v>
      </c>
      <c r="M2761">
        <v>1</v>
      </c>
      <c r="N2761">
        <v>4.2</v>
      </c>
      <c r="O2761">
        <v>350</v>
      </c>
      <c r="P2761">
        <v>4585</v>
      </c>
      <c r="Q2761" t="s">
        <v>79</v>
      </c>
      <c r="R2761">
        <v>3</v>
      </c>
      <c r="S2761" t="s">
        <v>58</v>
      </c>
      <c r="T2761" t="s">
        <v>84</v>
      </c>
      <c r="U2761" t="str">
        <f>TRIM(CLEAN(tbl_Operations[[#This Row],[Location]]))</f>
        <v>Noida</v>
      </c>
      <c r="V2761" t="str">
        <f>TRIM(CLEAN(tbl_Operations[[#This Row],[Channel]]))</f>
        <v>Portal</v>
      </c>
      <c r="W2761" t="str">
        <f t="shared" si="215"/>
        <v>Compliance Request</v>
      </c>
      <c r="X2761" t="str">
        <f t="shared" si="216"/>
        <v>Hr</v>
      </c>
      <c r="Y2761" t="str">
        <f t="shared" si="217"/>
        <v>Within SLA</v>
      </c>
      <c r="Z2761" t="str">
        <f t="shared" si="218"/>
        <v>Normal</v>
      </c>
      <c r="AA2761" t="str" cm="1">
        <f t="array" ref="AA2761">_xlfn.IFS(
J2761&lt;=K2761*0.5,"Excellent",
J2761&lt;=K2761,"Good",
J2761&lt;=K2761*1.5,"At Risk",
TRUE,"Critical"
)</f>
        <v>Good</v>
      </c>
      <c r="AB2761" t="str">
        <f t="shared" si="219"/>
        <v>Reworked</v>
      </c>
    </row>
    <row r="2762" spans="1:28" x14ac:dyDescent="0.3">
      <c r="A2762" t="s">
        <v>2844</v>
      </c>
      <c r="B2762" s="1">
        <v>45808</v>
      </c>
      <c r="C2762" t="s">
        <v>95</v>
      </c>
      <c r="D2762" t="s">
        <v>73</v>
      </c>
      <c r="E2762" t="s">
        <v>35</v>
      </c>
      <c r="F2762" t="s">
        <v>49</v>
      </c>
      <c r="G2762" t="s">
        <v>42</v>
      </c>
      <c r="H2762" t="s">
        <v>43</v>
      </c>
      <c r="I2762" t="s">
        <v>27</v>
      </c>
      <c r="J2762">
        <v>2.5</v>
      </c>
      <c r="K2762">
        <v>48</v>
      </c>
      <c r="L2762" t="s">
        <v>28</v>
      </c>
      <c r="M2762">
        <v>1</v>
      </c>
      <c r="N2762">
        <v>5</v>
      </c>
      <c r="O2762">
        <v>350</v>
      </c>
      <c r="P2762">
        <v>875</v>
      </c>
      <c r="Q2762" t="s">
        <v>44</v>
      </c>
      <c r="R2762">
        <v>5</v>
      </c>
      <c r="S2762" t="s">
        <v>30</v>
      </c>
      <c r="T2762" t="s">
        <v>68</v>
      </c>
      <c r="U2762" t="str">
        <f>TRIM(CLEAN(tbl_Operations[[#This Row],[Location]]))</f>
        <v>Chennai</v>
      </c>
      <c r="V2762" t="str">
        <f>TRIM(CLEAN(tbl_Operations[[#This Row],[Channel]]))</f>
        <v>Portal</v>
      </c>
      <c r="W2762" t="str">
        <f t="shared" si="215"/>
        <v>Employee Query</v>
      </c>
      <c r="X2762" t="str">
        <f t="shared" si="216"/>
        <v>Sales</v>
      </c>
      <c r="Y2762" t="str">
        <f t="shared" si="217"/>
        <v>Within SLA</v>
      </c>
      <c r="Z2762" t="str">
        <f t="shared" si="218"/>
        <v>Normal</v>
      </c>
      <c r="AA2762" t="str" cm="1">
        <f t="array" ref="AA2762">_xlfn.IFS(
J2762&lt;=K2762*0.5,"Excellent",
J2762&lt;=K2762,"Good",
J2762&lt;=K2762*1.5,"At Risk",
TRUE,"Critical"
)</f>
        <v>Excellent</v>
      </c>
      <c r="AB2762" t="str">
        <f t="shared" si="219"/>
        <v>Reworked</v>
      </c>
    </row>
    <row r="2763" spans="1:28" x14ac:dyDescent="0.3">
      <c r="A2763" t="s">
        <v>2845</v>
      </c>
      <c r="B2763" s="1">
        <v>45704</v>
      </c>
      <c r="C2763" t="s">
        <v>21</v>
      </c>
      <c r="D2763" t="s">
        <v>34</v>
      </c>
      <c r="E2763" t="s">
        <v>56</v>
      </c>
      <c r="F2763" t="s">
        <v>61</v>
      </c>
      <c r="G2763" t="s">
        <v>25</v>
      </c>
      <c r="H2763" t="s">
        <v>75</v>
      </c>
      <c r="I2763" t="s">
        <v>27</v>
      </c>
      <c r="J2763">
        <v>16.399999999999999</v>
      </c>
      <c r="K2763">
        <v>12</v>
      </c>
      <c r="L2763" t="s">
        <v>63</v>
      </c>
      <c r="M2763">
        <v>0</v>
      </c>
      <c r="N2763">
        <v>4.5</v>
      </c>
      <c r="O2763">
        <v>320</v>
      </c>
      <c r="P2763">
        <v>5248</v>
      </c>
      <c r="Q2763" t="s">
        <v>57</v>
      </c>
      <c r="R2763">
        <v>2</v>
      </c>
      <c r="S2763" t="s">
        <v>58</v>
      </c>
      <c r="T2763" t="s">
        <v>102</v>
      </c>
      <c r="U2763" t="str">
        <f>TRIM(CLEAN(tbl_Operations[[#This Row],[Location]]))</f>
        <v>Mumbai</v>
      </c>
      <c r="V2763" t="str">
        <f>TRIM(CLEAN(tbl_Operations[[#This Row],[Channel]]))</f>
        <v>Email</v>
      </c>
      <c r="W2763" t="str">
        <f t="shared" si="215"/>
        <v>Vendor Query</v>
      </c>
      <c r="X2763" t="str">
        <f t="shared" si="216"/>
        <v>Customer Support</v>
      </c>
      <c r="Y2763" t="str">
        <f t="shared" si="217"/>
        <v>SLA Breach</v>
      </c>
      <c r="Z2763" t="str">
        <f t="shared" si="218"/>
        <v>Normal</v>
      </c>
      <c r="AA2763" t="str" cm="1">
        <f t="array" ref="AA2763">_xlfn.IFS(
J2763&lt;=K2763*0.5,"Excellent",
J2763&lt;=K2763,"Good",
J2763&lt;=K2763*1.5,"At Risk",
TRUE,"Critical"
)</f>
        <v>At Risk</v>
      </c>
      <c r="AB2763" t="str">
        <f t="shared" si="219"/>
        <v>No Rework</v>
      </c>
    </row>
    <row r="2764" spans="1:28" x14ac:dyDescent="0.3">
      <c r="A2764" t="s">
        <v>2846</v>
      </c>
      <c r="B2764" s="1">
        <v>45862</v>
      </c>
      <c r="C2764" t="s">
        <v>91</v>
      </c>
      <c r="D2764" t="s">
        <v>55</v>
      </c>
      <c r="E2764" t="s">
        <v>92</v>
      </c>
      <c r="F2764" t="s">
        <v>24</v>
      </c>
      <c r="G2764" t="s">
        <v>62</v>
      </c>
      <c r="H2764" t="s">
        <v>75</v>
      </c>
      <c r="I2764" t="s">
        <v>27</v>
      </c>
      <c r="J2764">
        <v>6.5</v>
      </c>
      <c r="K2764">
        <v>24</v>
      </c>
      <c r="L2764" t="s">
        <v>28</v>
      </c>
      <c r="M2764">
        <v>1</v>
      </c>
      <c r="N2764">
        <v>4.5999999999999996</v>
      </c>
      <c r="O2764">
        <v>400</v>
      </c>
      <c r="P2764">
        <v>2600</v>
      </c>
      <c r="Q2764" t="s">
        <v>114</v>
      </c>
      <c r="R2764">
        <v>7</v>
      </c>
      <c r="S2764" t="s">
        <v>37</v>
      </c>
      <c r="T2764" t="s">
        <v>84</v>
      </c>
      <c r="U2764" t="str">
        <f>TRIM(CLEAN(tbl_Operations[[#This Row],[Location]]))</f>
        <v>Hyderabad</v>
      </c>
      <c r="V2764" t="str">
        <f>TRIM(CLEAN(tbl_Operations[[#This Row],[Channel]]))</f>
        <v>Teams</v>
      </c>
      <c r="W2764" t="str">
        <f t="shared" si="215"/>
        <v>Report Request</v>
      </c>
      <c r="X2764" t="str">
        <f t="shared" si="216"/>
        <v>Operations</v>
      </c>
      <c r="Y2764" t="str">
        <f t="shared" si="217"/>
        <v>Within SLA</v>
      </c>
      <c r="Z2764" t="str">
        <f t="shared" si="218"/>
        <v>Normal</v>
      </c>
      <c r="AA2764" t="str" cm="1">
        <f t="array" ref="AA2764">_xlfn.IFS(
J2764&lt;=K2764*0.5,"Excellent",
J2764&lt;=K2764,"Good",
J2764&lt;=K2764*1.5,"At Risk",
TRUE,"Critical"
)</f>
        <v>Excellent</v>
      </c>
      <c r="AB2764" t="str">
        <f t="shared" si="219"/>
        <v>Reworked</v>
      </c>
    </row>
    <row r="2765" spans="1:28" x14ac:dyDescent="0.3">
      <c r="A2765" t="s">
        <v>2847</v>
      </c>
      <c r="B2765" s="1">
        <v>45719</v>
      </c>
      <c r="C2765" t="s">
        <v>54</v>
      </c>
      <c r="D2765" t="s">
        <v>34</v>
      </c>
      <c r="E2765" t="s">
        <v>70</v>
      </c>
      <c r="F2765" t="s">
        <v>24</v>
      </c>
      <c r="G2765" t="s">
        <v>25</v>
      </c>
      <c r="H2765" t="s">
        <v>26</v>
      </c>
      <c r="I2765" t="s">
        <v>27</v>
      </c>
      <c r="J2765">
        <v>8.6</v>
      </c>
      <c r="K2765">
        <v>24</v>
      </c>
      <c r="L2765" t="s">
        <v>28</v>
      </c>
      <c r="M2765">
        <v>0</v>
      </c>
      <c r="N2765">
        <v>4.9000000000000004</v>
      </c>
      <c r="O2765">
        <v>320</v>
      </c>
      <c r="P2765">
        <v>2752</v>
      </c>
      <c r="Q2765" t="s">
        <v>79</v>
      </c>
      <c r="R2765">
        <v>3</v>
      </c>
      <c r="S2765" t="s">
        <v>58</v>
      </c>
      <c r="T2765" t="s">
        <v>31</v>
      </c>
      <c r="U2765" t="str">
        <f>TRIM(CLEAN(tbl_Operations[[#This Row],[Location]]))</f>
        <v>Mumbai</v>
      </c>
      <c r="V2765" t="str">
        <f>TRIM(CLEAN(tbl_Operations[[#This Row],[Channel]]))</f>
        <v>Email</v>
      </c>
      <c r="W2765" t="str">
        <f t="shared" si="215"/>
        <v>Data Correction</v>
      </c>
      <c r="X2765" t="str">
        <f t="shared" si="216"/>
        <v>Hr</v>
      </c>
      <c r="Y2765" t="str">
        <f t="shared" si="217"/>
        <v>Within SLA</v>
      </c>
      <c r="Z2765" t="str">
        <f t="shared" si="218"/>
        <v>Normal</v>
      </c>
      <c r="AA2765" t="str" cm="1">
        <f t="array" ref="AA2765">_xlfn.IFS(
J2765&lt;=K2765*0.5,"Excellent",
J2765&lt;=K2765,"Good",
J2765&lt;=K2765*1.5,"At Risk",
TRUE,"Critical"
)</f>
        <v>Excellent</v>
      </c>
      <c r="AB2765" t="str">
        <f t="shared" si="219"/>
        <v>No Rework</v>
      </c>
    </row>
    <row r="2766" spans="1:28" x14ac:dyDescent="0.3">
      <c r="A2766" t="s">
        <v>2848</v>
      </c>
      <c r="B2766" s="1">
        <v>45695</v>
      </c>
      <c r="C2766" t="s">
        <v>77</v>
      </c>
      <c r="D2766" t="s">
        <v>22</v>
      </c>
      <c r="E2766" t="s">
        <v>23</v>
      </c>
      <c r="F2766" t="s">
        <v>49</v>
      </c>
      <c r="G2766" t="s">
        <v>62</v>
      </c>
      <c r="H2766" t="s">
        <v>50</v>
      </c>
      <c r="I2766" t="s">
        <v>27</v>
      </c>
      <c r="J2766">
        <v>11.3</v>
      </c>
      <c r="K2766">
        <v>48</v>
      </c>
      <c r="L2766" t="s">
        <v>28</v>
      </c>
      <c r="M2766">
        <v>0</v>
      </c>
      <c r="N2766">
        <v>4.8</v>
      </c>
      <c r="O2766">
        <v>400</v>
      </c>
      <c r="P2766">
        <v>4520</v>
      </c>
      <c r="Q2766" t="s">
        <v>57</v>
      </c>
      <c r="R2766">
        <v>2</v>
      </c>
      <c r="S2766" t="s">
        <v>58</v>
      </c>
      <c r="T2766" t="s">
        <v>45</v>
      </c>
      <c r="U2766" t="str">
        <f>TRIM(CLEAN(tbl_Operations[[#This Row],[Location]]))</f>
        <v>Noida</v>
      </c>
      <c r="V2766" t="str">
        <f>TRIM(CLEAN(tbl_Operations[[#This Row],[Channel]]))</f>
        <v>Teams</v>
      </c>
      <c r="W2766" t="str">
        <f t="shared" si="215"/>
        <v>Invoice Query</v>
      </c>
      <c r="X2766" t="str">
        <f t="shared" si="216"/>
        <v>Finance</v>
      </c>
      <c r="Y2766" t="str">
        <f t="shared" si="217"/>
        <v>Within SLA</v>
      </c>
      <c r="Z2766" t="str">
        <f t="shared" si="218"/>
        <v>Normal</v>
      </c>
      <c r="AA2766" t="str" cm="1">
        <f t="array" ref="AA2766">_xlfn.IFS(
J2766&lt;=K2766*0.5,"Excellent",
J2766&lt;=K2766,"Good",
J2766&lt;=K2766*1.5,"At Risk",
TRUE,"Critical"
)</f>
        <v>Excellent</v>
      </c>
      <c r="AB2766" t="str">
        <f t="shared" si="219"/>
        <v>No Rework</v>
      </c>
    </row>
    <row r="2767" spans="1:28" x14ac:dyDescent="0.3">
      <c r="A2767" t="s">
        <v>2849</v>
      </c>
      <c r="B2767" s="1">
        <v>45894</v>
      </c>
      <c r="C2767" t="s">
        <v>33</v>
      </c>
      <c r="D2767" t="s">
        <v>55</v>
      </c>
      <c r="E2767" t="s">
        <v>35</v>
      </c>
      <c r="F2767" t="s">
        <v>146</v>
      </c>
      <c r="G2767" t="s">
        <v>42</v>
      </c>
      <c r="H2767" t="s">
        <v>50</v>
      </c>
      <c r="I2767" t="s">
        <v>27</v>
      </c>
      <c r="J2767">
        <v>3</v>
      </c>
      <c r="K2767">
        <v>4</v>
      </c>
      <c r="L2767" t="s">
        <v>28</v>
      </c>
      <c r="M2767">
        <v>1</v>
      </c>
      <c r="N2767">
        <v>5</v>
      </c>
      <c r="O2767">
        <v>350</v>
      </c>
      <c r="P2767">
        <v>1050</v>
      </c>
      <c r="Q2767" t="s">
        <v>36</v>
      </c>
      <c r="R2767">
        <v>8</v>
      </c>
      <c r="S2767" t="s">
        <v>37</v>
      </c>
      <c r="T2767" t="s">
        <v>31</v>
      </c>
      <c r="U2767" t="str">
        <f>TRIM(CLEAN(tbl_Operations[[#This Row],[Location]]))</f>
        <v>Hyderabad</v>
      </c>
      <c r="V2767" t="str">
        <f>TRIM(CLEAN(tbl_Operations[[#This Row],[Channel]]))</f>
        <v>Portal</v>
      </c>
      <c r="W2767" t="str">
        <f t="shared" si="215"/>
        <v>Employee Query</v>
      </c>
      <c r="X2767" t="str">
        <f t="shared" si="216"/>
        <v>It</v>
      </c>
      <c r="Y2767" t="str">
        <f t="shared" si="217"/>
        <v>Within SLA</v>
      </c>
      <c r="Z2767" t="str">
        <f t="shared" si="218"/>
        <v>Normal</v>
      </c>
      <c r="AA2767" t="str" cm="1">
        <f t="array" ref="AA2767">_xlfn.IFS(
J2767&lt;=K2767*0.5,"Excellent",
J2767&lt;=K2767,"Good",
J2767&lt;=K2767*1.5,"At Risk",
TRUE,"Critical"
)</f>
        <v>Good</v>
      </c>
      <c r="AB2767" t="str">
        <f t="shared" si="219"/>
        <v>Reworked</v>
      </c>
    </row>
    <row r="2768" spans="1:28" x14ac:dyDescent="0.3">
      <c r="A2768" t="s">
        <v>2850</v>
      </c>
      <c r="B2768" s="1">
        <v>46016</v>
      </c>
      <c r="C2768" t="s">
        <v>77</v>
      </c>
      <c r="D2768" t="s">
        <v>73</v>
      </c>
      <c r="E2768" t="s">
        <v>48</v>
      </c>
      <c r="F2768" t="s">
        <v>49</v>
      </c>
      <c r="G2768" t="s">
        <v>42</v>
      </c>
      <c r="H2768" t="s">
        <v>66</v>
      </c>
      <c r="I2768" t="s">
        <v>27</v>
      </c>
      <c r="J2768">
        <v>8.4</v>
      </c>
      <c r="K2768">
        <v>48</v>
      </c>
      <c r="L2768" t="s">
        <v>28</v>
      </c>
      <c r="M2768">
        <v>0</v>
      </c>
      <c r="N2768">
        <v>4.2</v>
      </c>
      <c r="O2768">
        <v>280</v>
      </c>
      <c r="P2768">
        <v>2352</v>
      </c>
      <c r="Q2768" t="s">
        <v>71</v>
      </c>
      <c r="R2768">
        <v>12</v>
      </c>
      <c r="S2768" t="s">
        <v>52</v>
      </c>
      <c r="T2768" t="s">
        <v>84</v>
      </c>
      <c r="U2768" t="str">
        <f>TRIM(CLEAN(tbl_Operations[[#This Row],[Location]]))</f>
        <v>Chennai</v>
      </c>
      <c r="V2768" t="str">
        <f>TRIM(CLEAN(tbl_Operations[[#This Row],[Channel]]))</f>
        <v>Portal</v>
      </c>
      <c r="W2768" t="str">
        <f t="shared" si="215"/>
        <v>Compliance Request</v>
      </c>
      <c r="X2768" t="str">
        <f t="shared" si="216"/>
        <v>Finance</v>
      </c>
      <c r="Y2768" t="str">
        <f t="shared" si="217"/>
        <v>Within SLA</v>
      </c>
      <c r="Z2768" t="str">
        <f t="shared" si="218"/>
        <v>Normal</v>
      </c>
      <c r="AA2768" t="str" cm="1">
        <f t="array" ref="AA2768">_xlfn.IFS(
J2768&lt;=K2768*0.5,"Excellent",
J2768&lt;=K2768,"Good",
J2768&lt;=K2768*1.5,"At Risk",
TRUE,"Critical"
)</f>
        <v>Excellent</v>
      </c>
      <c r="AB2768" t="str">
        <f t="shared" si="219"/>
        <v>No Rework</v>
      </c>
    </row>
    <row r="2769" spans="1:28" x14ac:dyDescent="0.3">
      <c r="A2769" t="s">
        <v>2851</v>
      </c>
      <c r="B2769" s="1">
        <v>45683</v>
      </c>
      <c r="C2769" t="s">
        <v>54</v>
      </c>
      <c r="D2769" t="s">
        <v>60</v>
      </c>
      <c r="E2769" t="s">
        <v>74</v>
      </c>
      <c r="F2769" t="s">
        <v>49</v>
      </c>
      <c r="G2769" t="s">
        <v>62</v>
      </c>
      <c r="H2769" t="s">
        <v>75</v>
      </c>
      <c r="I2769" t="s">
        <v>27</v>
      </c>
      <c r="J2769">
        <v>15.3</v>
      </c>
      <c r="K2769">
        <v>48</v>
      </c>
      <c r="L2769" t="s">
        <v>28</v>
      </c>
      <c r="M2769">
        <v>1</v>
      </c>
      <c r="N2769">
        <v>4.4000000000000004</v>
      </c>
      <c r="O2769">
        <v>350</v>
      </c>
      <c r="P2769">
        <v>5355</v>
      </c>
      <c r="Q2769" t="s">
        <v>64</v>
      </c>
      <c r="R2769">
        <v>1</v>
      </c>
      <c r="S2769" t="s">
        <v>58</v>
      </c>
      <c r="T2769" t="s">
        <v>102</v>
      </c>
      <c r="U2769" t="str">
        <f>TRIM(CLEAN(tbl_Operations[[#This Row],[Location]]))</f>
        <v>Pune</v>
      </c>
      <c r="V2769" t="str">
        <f>TRIM(CLEAN(tbl_Operations[[#This Row],[Channel]]))</f>
        <v>Teams</v>
      </c>
      <c r="W2769" t="str">
        <f t="shared" si="215"/>
        <v>System Issue</v>
      </c>
      <c r="X2769" t="str">
        <f t="shared" si="216"/>
        <v>Hr</v>
      </c>
      <c r="Y2769" t="str">
        <f t="shared" si="217"/>
        <v>Within SLA</v>
      </c>
      <c r="Z2769" t="str">
        <f t="shared" si="218"/>
        <v>Normal</v>
      </c>
      <c r="AA2769" t="str" cm="1">
        <f t="array" ref="AA2769">_xlfn.IFS(
J2769&lt;=K2769*0.5,"Excellent",
J2769&lt;=K2769,"Good",
J2769&lt;=K2769*1.5,"At Risk",
TRUE,"Critical"
)</f>
        <v>Excellent</v>
      </c>
      <c r="AB2769" t="str">
        <f t="shared" si="219"/>
        <v>Reworked</v>
      </c>
    </row>
    <row r="2770" spans="1:28" x14ac:dyDescent="0.3">
      <c r="A2770" t="s">
        <v>2852</v>
      </c>
      <c r="B2770" s="1">
        <v>45959</v>
      </c>
      <c r="C2770" t="s">
        <v>54</v>
      </c>
      <c r="D2770" t="s">
        <v>55</v>
      </c>
      <c r="E2770" t="s">
        <v>48</v>
      </c>
      <c r="F2770" t="s">
        <v>61</v>
      </c>
      <c r="G2770" t="s">
        <v>42</v>
      </c>
      <c r="H2770" t="s">
        <v>50</v>
      </c>
      <c r="I2770" t="s">
        <v>101</v>
      </c>
      <c r="J2770">
        <v>1.9</v>
      </c>
      <c r="K2770">
        <v>12</v>
      </c>
      <c r="L2770" t="s">
        <v>28</v>
      </c>
      <c r="M2770">
        <v>0</v>
      </c>
      <c r="N2770">
        <v>4.5999999999999996</v>
      </c>
      <c r="O2770">
        <v>280</v>
      </c>
      <c r="P2770">
        <v>532</v>
      </c>
      <c r="Q2770" t="s">
        <v>51</v>
      </c>
      <c r="R2770">
        <v>10</v>
      </c>
      <c r="S2770" t="s">
        <v>52</v>
      </c>
      <c r="T2770" t="s">
        <v>86</v>
      </c>
      <c r="U2770" t="str">
        <f>TRIM(CLEAN(tbl_Operations[[#This Row],[Location]]))</f>
        <v>Hyderabad</v>
      </c>
      <c r="V2770" t="str">
        <f>TRIM(CLEAN(tbl_Operations[[#This Row],[Channel]]))</f>
        <v>Portal</v>
      </c>
      <c r="W2770" t="str">
        <f t="shared" si="215"/>
        <v>Compliance Request</v>
      </c>
      <c r="X2770" t="str">
        <f t="shared" si="216"/>
        <v>Hr</v>
      </c>
      <c r="Y2770" t="str">
        <f t="shared" si="217"/>
        <v>Within SLA</v>
      </c>
      <c r="Z2770" t="str">
        <f t="shared" si="218"/>
        <v>Normal</v>
      </c>
      <c r="AA2770" t="str" cm="1">
        <f t="array" ref="AA2770">_xlfn.IFS(
J2770&lt;=K2770*0.5,"Excellent",
J2770&lt;=K2770,"Good",
J2770&lt;=K2770*1.5,"At Risk",
TRUE,"Critical"
)</f>
        <v>Excellent</v>
      </c>
      <c r="AB2770" t="str">
        <f t="shared" si="219"/>
        <v>No Rework</v>
      </c>
    </row>
    <row r="2771" spans="1:28" x14ac:dyDescent="0.3">
      <c r="A2771" t="s">
        <v>2853</v>
      </c>
      <c r="B2771" s="1">
        <v>45877</v>
      </c>
      <c r="C2771" t="s">
        <v>40</v>
      </c>
      <c r="D2771" t="s">
        <v>47</v>
      </c>
      <c r="E2771" t="s">
        <v>78</v>
      </c>
      <c r="F2771" t="s">
        <v>24</v>
      </c>
      <c r="G2771" t="s">
        <v>25</v>
      </c>
      <c r="H2771" t="s">
        <v>75</v>
      </c>
      <c r="I2771" t="s">
        <v>27</v>
      </c>
      <c r="J2771">
        <v>23</v>
      </c>
      <c r="K2771">
        <v>24</v>
      </c>
      <c r="L2771" t="s">
        <v>28</v>
      </c>
      <c r="M2771">
        <v>0</v>
      </c>
      <c r="N2771">
        <v>3.9</v>
      </c>
      <c r="O2771">
        <v>350</v>
      </c>
      <c r="P2771">
        <v>8050</v>
      </c>
      <c r="Q2771" t="s">
        <v>36</v>
      </c>
      <c r="R2771">
        <v>8</v>
      </c>
      <c r="S2771" t="s">
        <v>37</v>
      </c>
      <c r="T2771" t="s">
        <v>45</v>
      </c>
      <c r="U2771" t="str">
        <f>TRIM(CLEAN(tbl_Operations[[#This Row],[Location]]))</f>
        <v>Gurugram</v>
      </c>
      <c r="V2771" t="str">
        <f>TRIM(CLEAN(tbl_Operations[[#This Row],[Channel]]))</f>
        <v>Email</v>
      </c>
      <c r="W2771" t="str">
        <f t="shared" si="215"/>
        <v>Access Request</v>
      </c>
      <c r="X2771" t="str">
        <f t="shared" si="216"/>
        <v>Procurement</v>
      </c>
      <c r="Y2771" t="str">
        <f t="shared" si="217"/>
        <v>Within SLA</v>
      </c>
      <c r="Z2771" t="str">
        <f t="shared" si="218"/>
        <v>Normal</v>
      </c>
      <c r="AA2771" t="str" cm="1">
        <f t="array" ref="AA2771">_xlfn.IFS(
J2771&lt;=K2771*0.5,"Excellent",
J2771&lt;=K2771,"Good",
J2771&lt;=K2771*1.5,"At Risk",
TRUE,"Critical"
)</f>
        <v>Good</v>
      </c>
      <c r="AB2771" t="str">
        <f t="shared" si="219"/>
        <v>No Rework</v>
      </c>
    </row>
    <row r="2772" spans="1:28" x14ac:dyDescent="0.3">
      <c r="A2772" t="s">
        <v>2854</v>
      </c>
      <c r="B2772" s="1">
        <v>46021</v>
      </c>
      <c r="C2772" t="s">
        <v>21</v>
      </c>
      <c r="D2772" t="s">
        <v>41</v>
      </c>
      <c r="E2772" t="s">
        <v>23</v>
      </c>
      <c r="F2772" t="s">
        <v>24</v>
      </c>
      <c r="G2772" t="s">
        <v>25</v>
      </c>
      <c r="H2772" t="s">
        <v>75</v>
      </c>
      <c r="I2772" t="s">
        <v>27</v>
      </c>
      <c r="J2772">
        <v>18</v>
      </c>
      <c r="K2772">
        <v>24</v>
      </c>
      <c r="L2772" t="s">
        <v>28</v>
      </c>
      <c r="M2772">
        <v>0</v>
      </c>
      <c r="N2772">
        <v>4.2</v>
      </c>
      <c r="O2772">
        <v>350</v>
      </c>
      <c r="P2772">
        <v>6300</v>
      </c>
      <c r="Q2772" t="s">
        <v>71</v>
      </c>
      <c r="R2772">
        <v>12</v>
      </c>
      <c r="S2772" t="s">
        <v>52</v>
      </c>
      <c r="T2772" t="s">
        <v>38</v>
      </c>
      <c r="U2772" t="str">
        <f>TRIM(CLEAN(tbl_Operations[[#This Row],[Location]]))</f>
        <v>Bengaluru</v>
      </c>
      <c r="V2772" t="str">
        <f>TRIM(CLEAN(tbl_Operations[[#This Row],[Channel]]))</f>
        <v>Email</v>
      </c>
      <c r="W2772" t="str">
        <f t="shared" si="215"/>
        <v>Invoice Query</v>
      </c>
      <c r="X2772" t="str">
        <f t="shared" si="216"/>
        <v>Customer Support</v>
      </c>
      <c r="Y2772" t="str">
        <f t="shared" si="217"/>
        <v>Within SLA</v>
      </c>
      <c r="Z2772" t="str">
        <f t="shared" si="218"/>
        <v>Normal</v>
      </c>
      <c r="AA2772" t="str" cm="1">
        <f t="array" ref="AA2772">_xlfn.IFS(
J2772&lt;=K2772*0.5,"Excellent",
J2772&lt;=K2772,"Good",
J2772&lt;=K2772*1.5,"At Risk",
TRUE,"Critical"
)</f>
        <v>Good</v>
      </c>
      <c r="AB2772" t="str">
        <f t="shared" si="219"/>
        <v>No Rework</v>
      </c>
    </row>
    <row r="2773" spans="1:28" x14ac:dyDescent="0.3">
      <c r="A2773" t="s">
        <v>2855</v>
      </c>
      <c r="B2773" s="1">
        <v>45950</v>
      </c>
      <c r="C2773" t="s">
        <v>95</v>
      </c>
      <c r="D2773" t="s">
        <v>47</v>
      </c>
      <c r="E2773" t="s">
        <v>70</v>
      </c>
      <c r="F2773" t="s">
        <v>24</v>
      </c>
      <c r="G2773" t="s">
        <v>25</v>
      </c>
      <c r="H2773" t="s">
        <v>43</v>
      </c>
      <c r="I2773" t="s">
        <v>27</v>
      </c>
      <c r="J2773">
        <v>3.1</v>
      </c>
      <c r="K2773">
        <v>24</v>
      </c>
      <c r="L2773" t="s">
        <v>28</v>
      </c>
      <c r="M2773">
        <v>0</v>
      </c>
      <c r="N2773">
        <v>5</v>
      </c>
      <c r="O2773">
        <v>450</v>
      </c>
      <c r="P2773">
        <v>1395</v>
      </c>
      <c r="Q2773" t="s">
        <v>51</v>
      </c>
      <c r="R2773">
        <v>10</v>
      </c>
      <c r="S2773" t="s">
        <v>52</v>
      </c>
      <c r="T2773" t="s">
        <v>31</v>
      </c>
      <c r="U2773" t="str">
        <f>TRIM(CLEAN(tbl_Operations[[#This Row],[Location]]))</f>
        <v>Gurugram</v>
      </c>
      <c r="V2773" t="str">
        <f>TRIM(CLEAN(tbl_Operations[[#This Row],[Channel]]))</f>
        <v>Email</v>
      </c>
      <c r="W2773" t="str">
        <f t="shared" si="215"/>
        <v>Data Correction</v>
      </c>
      <c r="X2773" t="str">
        <f t="shared" si="216"/>
        <v>Sales</v>
      </c>
      <c r="Y2773" t="str">
        <f t="shared" si="217"/>
        <v>Within SLA</v>
      </c>
      <c r="Z2773" t="str">
        <f t="shared" si="218"/>
        <v>Normal</v>
      </c>
      <c r="AA2773" t="str" cm="1">
        <f t="array" ref="AA2773">_xlfn.IFS(
J2773&lt;=K2773*0.5,"Excellent",
J2773&lt;=K2773,"Good",
J2773&lt;=K2773*1.5,"At Risk",
TRUE,"Critical"
)</f>
        <v>Excellent</v>
      </c>
      <c r="AB2773" t="str">
        <f t="shared" si="219"/>
        <v>No Rework</v>
      </c>
    </row>
    <row r="2774" spans="1:28" x14ac:dyDescent="0.3">
      <c r="A2774" t="s">
        <v>2856</v>
      </c>
      <c r="B2774" s="1">
        <v>45834</v>
      </c>
      <c r="C2774" t="s">
        <v>21</v>
      </c>
      <c r="D2774" t="s">
        <v>22</v>
      </c>
      <c r="E2774" t="s">
        <v>35</v>
      </c>
      <c r="F2774" t="s">
        <v>24</v>
      </c>
      <c r="G2774" t="s">
        <v>81</v>
      </c>
      <c r="H2774" t="s">
        <v>75</v>
      </c>
      <c r="I2774" t="s">
        <v>27</v>
      </c>
      <c r="J2774">
        <v>5.2</v>
      </c>
      <c r="K2774">
        <v>24</v>
      </c>
      <c r="L2774" t="s">
        <v>28</v>
      </c>
      <c r="M2774">
        <v>1</v>
      </c>
      <c r="N2774">
        <v>4.8</v>
      </c>
      <c r="O2774">
        <v>450</v>
      </c>
      <c r="P2774">
        <v>2340</v>
      </c>
      <c r="Q2774" t="s">
        <v>29</v>
      </c>
      <c r="R2774">
        <v>6</v>
      </c>
      <c r="S2774" t="s">
        <v>30</v>
      </c>
      <c r="T2774" t="s">
        <v>84</v>
      </c>
      <c r="U2774" t="str">
        <f>TRIM(CLEAN(tbl_Operations[[#This Row],[Location]]))</f>
        <v>Noida</v>
      </c>
      <c r="V2774" t="str">
        <f>TRIM(CLEAN(tbl_Operations[[#This Row],[Channel]]))</f>
        <v>Phone</v>
      </c>
      <c r="W2774" t="str">
        <f t="shared" si="215"/>
        <v>Employee Query</v>
      </c>
      <c r="X2774" t="str">
        <f t="shared" si="216"/>
        <v>Customer Support</v>
      </c>
      <c r="Y2774" t="str">
        <f t="shared" si="217"/>
        <v>Within SLA</v>
      </c>
      <c r="Z2774" t="str">
        <f t="shared" si="218"/>
        <v>Normal</v>
      </c>
      <c r="AA2774" t="str" cm="1">
        <f t="array" ref="AA2774">_xlfn.IFS(
J2774&lt;=K2774*0.5,"Excellent",
J2774&lt;=K2774,"Good",
J2774&lt;=K2774*1.5,"At Risk",
TRUE,"Critical"
)</f>
        <v>Excellent</v>
      </c>
      <c r="AB2774" t="str">
        <f t="shared" si="219"/>
        <v>Reworked</v>
      </c>
    </row>
    <row r="2775" spans="1:28" x14ac:dyDescent="0.3">
      <c r="A2775" t="s">
        <v>2857</v>
      </c>
      <c r="B2775" s="1">
        <v>45826</v>
      </c>
      <c r="C2775" t="s">
        <v>95</v>
      </c>
      <c r="D2775" t="s">
        <v>22</v>
      </c>
      <c r="E2775" t="s">
        <v>78</v>
      </c>
      <c r="F2775" t="s">
        <v>24</v>
      </c>
      <c r="G2775" t="s">
        <v>25</v>
      </c>
      <c r="H2775" t="s">
        <v>26</v>
      </c>
      <c r="I2775" t="s">
        <v>27</v>
      </c>
      <c r="J2775">
        <v>7.8</v>
      </c>
      <c r="K2775">
        <v>24</v>
      </c>
      <c r="L2775" t="s">
        <v>28</v>
      </c>
      <c r="M2775">
        <v>0</v>
      </c>
      <c r="N2775">
        <v>4.0999999999999996</v>
      </c>
      <c r="O2775">
        <v>350</v>
      </c>
      <c r="P2775">
        <v>2730</v>
      </c>
      <c r="Q2775" t="s">
        <v>29</v>
      </c>
      <c r="R2775">
        <v>6</v>
      </c>
      <c r="S2775" t="s">
        <v>30</v>
      </c>
      <c r="T2775" t="s">
        <v>86</v>
      </c>
      <c r="U2775" t="str">
        <f>TRIM(CLEAN(tbl_Operations[[#This Row],[Location]]))</f>
        <v>Noida</v>
      </c>
      <c r="V2775" t="str">
        <f>TRIM(CLEAN(tbl_Operations[[#This Row],[Channel]]))</f>
        <v>Email</v>
      </c>
      <c r="W2775" t="str">
        <f t="shared" si="215"/>
        <v>Access Request</v>
      </c>
      <c r="X2775" t="str">
        <f t="shared" si="216"/>
        <v>Sales</v>
      </c>
      <c r="Y2775" t="str">
        <f t="shared" si="217"/>
        <v>Within SLA</v>
      </c>
      <c r="Z2775" t="str">
        <f t="shared" si="218"/>
        <v>Normal</v>
      </c>
      <c r="AA2775" t="str" cm="1">
        <f t="array" ref="AA2775">_xlfn.IFS(
J2775&lt;=K2775*0.5,"Excellent",
J2775&lt;=K2775,"Good",
J2775&lt;=K2775*1.5,"At Risk",
TRUE,"Critical"
)</f>
        <v>Excellent</v>
      </c>
      <c r="AB2775" t="str">
        <f t="shared" si="219"/>
        <v>No Rework</v>
      </c>
    </row>
    <row r="2776" spans="1:28" x14ac:dyDescent="0.3">
      <c r="A2776" t="s">
        <v>2858</v>
      </c>
      <c r="B2776" s="1">
        <v>45984</v>
      </c>
      <c r="C2776" t="s">
        <v>33</v>
      </c>
      <c r="D2776" t="s">
        <v>73</v>
      </c>
      <c r="E2776" t="s">
        <v>74</v>
      </c>
      <c r="F2776" t="s">
        <v>24</v>
      </c>
      <c r="G2776" t="s">
        <v>25</v>
      </c>
      <c r="H2776" t="s">
        <v>75</v>
      </c>
      <c r="I2776" t="s">
        <v>27</v>
      </c>
      <c r="J2776">
        <v>5.6</v>
      </c>
      <c r="K2776">
        <v>24</v>
      </c>
      <c r="L2776" t="s">
        <v>28</v>
      </c>
      <c r="M2776">
        <v>0</v>
      </c>
      <c r="N2776">
        <v>5</v>
      </c>
      <c r="O2776">
        <v>450</v>
      </c>
      <c r="P2776">
        <v>2520</v>
      </c>
      <c r="Q2776" t="s">
        <v>67</v>
      </c>
      <c r="R2776">
        <v>11</v>
      </c>
      <c r="S2776" t="s">
        <v>52</v>
      </c>
      <c r="T2776" t="s">
        <v>102</v>
      </c>
      <c r="U2776" t="str">
        <f>TRIM(CLEAN(tbl_Operations[[#This Row],[Location]]))</f>
        <v>Chennai</v>
      </c>
      <c r="V2776" t="str">
        <f>TRIM(CLEAN(tbl_Operations[[#This Row],[Channel]]))</f>
        <v>Email</v>
      </c>
      <c r="W2776" t="str">
        <f t="shared" si="215"/>
        <v>System Issue</v>
      </c>
      <c r="X2776" t="str">
        <f t="shared" si="216"/>
        <v>It</v>
      </c>
      <c r="Y2776" t="str">
        <f t="shared" si="217"/>
        <v>Within SLA</v>
      </c>
      <c r="Z2776" t="str">
        <f t="shared" si="218"/>
        <v>Normal</v>
      </c>
      <c r="AA2776" t="str" cm="1">
        <f t="array" ref="AA2776">_xlfn.IFS(
J2776&lt;=K2776*0.5,"Excellent",
J2776&lt;=K2776,"Good",
J2776&lt;=K2776*1.5,"At Risk",
TRUE,"Critical"
)</f>
        <v>Excellent</v>
      </c>
      <c r="AB2776" t="str">
        <f t="shared" si="219"/>
        <v>No Rework</v>
      </c>
    </row>
    <row r="2777" spans="1:28" x14ac:dyDescent="0.3">
      <c r="A2777" t="s">
        <v>2859</v>
      </c>
      <c r="B2777" s="1">
        <v>45980</v>
      </c>
      <c r="C2777" t="s">
        <v>40</v>
      </c>
      <c r="D2777" t="s">
        <v>73</v>
      </c>
      <c r="E2777" t="s">
        <v>56</v>
      </c>
      <c r="F2777" t="s">
        <v>24</v>
      </c>
      <c r="G2777" t="s">
        <v>62</v>
      </c>
      <c r="H2777" t="s">
        <v>75</v>
      </c>
      <c r="I2777" t="s">
        <v>27</v>
      </c>
      <c r="J2777">
        <v>4.8</v>
      </c>
      <c r="K2777">
        <v>24</v>
      </c>
      <c r="L2777" t="s">
        <v>28</v>
      </c>
      <c r="M2777">
        <v>0</v>
      </c>
      <c r="N2777">
        <v>5</v>
      </c>
      <c r="O2777">
        <v>320</v>
      </c>
      <c r="P2777">
        <v>1536</v>
      </c>
      <c r="Q2777" t="s">
        <v>67</v>
      </c>
      <c r="R2777">
        <v>11</v>
      </c>
      <c r="S2777" t="s">
        <v>52</v>
      </c>
      <c r="T2777" t="s">
        <v>86</v>
      </c>
      <c r="U2777" t="str">
        <f>TRIM(CLEAN(tbl_Operations[[#This Row],[Location]]))</f>
        <v>Chennai</v>
      </c>
      <c r="V2777" t="str">
        <f>TRIM(CLEAN(tbl_Operations[[#This Row],[Channel]]))</f>
        <v>Teams</v>
      </c>
      <c r="W2777" t="str">
        <f t="shared" si="215"/>
        <v>Vendor Query</v>
      </c>
      <c r="X2777" t="str">
        <f t="shared" si="216"/>
        <v>Procurement</v>
      </c>
      <c r="Y2777" t="str">
        <f t="shared" si="217"/>
        <v>Within SLA</v>
      </c>
      <c r="Z2777" t="str">
        <f t="shared" si="218"/>
        <v>Normal</v>
      </c>
      <c r="AA2777" t="str" cm="1">
        <f t="array" ref="AA2777">_xlfn.IFS(
J2777&lt;=K2777*0.5,"Excellent",
J2777&lt;=K2777,"Good",
J2777&lt;=K2777*1.5,"At Risk",
TRUE,"Critical"
)</f>
        <v>Excellent</v>
      </c>
      <c r="AB2777" t="str">
        <f t="shared" si="219"/>
        <v>No Rework</v>
      </c>
    </row>
    <row r="2778" spans="1:28" x14ac:dyDescent="0.3">
      <c r="A2778" t="s">
        <v>2860</v>
      </c>
      <c r="B2778" s="1">
        <v>45943</v>
      </c>
      <c r="C2778" t="s">
        <v>21</v>
      </c>
      <c r="D2778" t="s">
        <v>60</v>
      </c>
      <c r="E2778" t="s">
        <v>92</v>
      </c>
      <c r="F2778" t="s">
        <v>49</v>
      </c>
      <c r="G2778" t="s">
        <v>81</v>
      </c>
      <c r="H2778" t="s">
        <v>75</v>
      </c>
      <c r="I2778" t="s">
        <v>27</v>
      </c>
      <c r="J2778">
        <v>6.1</v>
      </c>
      <c r="K2778">
        <v>48</v>
      </c>
      <c r="L2778" t="s">
        <v>28</v>
      </c>
      <c r="M2778">
        <v>0</v>
      </c>
      <c r="N2778">
        <v>4.5</v>
      </c>
      <c r="O2778">
        <v>400</v>
      </c>
      <c r="P2778">
        <v>2440</v>
      </c>
      <c r="Q2778" t="s">
        <v>51</v>
      </c>
      <c r="R2778">
        <v>10</v>
      </c>
      <c r="S2778" t="s">
        <v>52</v>
      </c>
      <c r="T2778" t="s">
        <v>31</v>
      </c>
      <c r="U2778" t="str">
        <f>TRIM(CLEAN(tbl_Operations[[#This Row],[Location]]))</f>
        <v>Pune</v>
      </c>
      <c r="V2778" t="str">
        <f>TRIM(CLEAN(tbl_Operations[[#This Row],[Channel]]))</f>
        <v>Phone</v>
      </c>
      <c r="W2778" t="str">
        <f t="shared" si="215"/>
        <v>Report Request</v>
      </c>
      <c r="X2778" t="str">
        <f t="shared" si="216"/>
        <v>Customer Support</v>
      </c>
      <c r="Y2778" t="str">
        <f t="shared" si="217"/>
        <v>Within SLA</v>
      </c>
      <c r="Z2778" t="str">
        <f t="shared" si="218"/>
        <v>Normal</v>
      </c>
      <c r="AA2778" t="str" cm="1">
        <f t="array" ref="AA2778">_xlfn.IFS(
J2778&lt;=K2778*0.5,"Excellent",
J2778&lt;=K2778,"Good",
J2778&lt;=K2778*1.5,"At Risk",
TRUE,"Critical"
)</f>
        <v>Excellent</v>
      </c>
      <c r="AB2778" t="str">
        <f t="shared" si="219"/>
        <v>No Rework</v>
      </c>
    </row>
    <row r="2779" spans="1:28" x14ac:dyDescent="0.3">
      <c r="A2779" t="s">
        <v>2861</v>
      </c>
      <c r="B2779" s="1">
        <v>45970</v>
      </c>
      <c r="C2779" t="s">
        <v>95</v>
      </c>
      <c r="D2779" t="s">
        <v>73</v>
      </c>
      <c r="E2779" t="s">
        <v>5094</v>
      </c>
      <c r="F2779" t="s">
        <v>24</v>
      </c>
      <c r="G2779" t="s">
        <v>42</v>
      </c>
      <c r="H2779" t="s">
        <v>66</v>
      </c>
      <c r="I2779" t="s">
        <v>88</v>
      </c>
      <c r="J2779">
        <v>15.6</v>
      </c>
      <c r="K2779">
        <v>24</v>
      </c>
      <c r="L2779" t="s">
        <v>28</v>
      </c>
      <c r="M2779">
        <v>3</v>
      </c>
      <c r="N2779">
        <v>4</v>
      </c>
      <c r="O2779">
        <v>400</v>
      </c>
      <c r="P2779">
        <v>6240</v>
      </c>
      <c r="Q2779" t="s">
        <v>67</v>
      </c>
      <c r="R2779">
        <v>11</v>
      </c>
      <c r="S2779" t="s">
        <v>52</v>
      </c>
      <c r="T2779" t="s">
        <v>102</v>
      </c>
      <c r="U2779" t="str">
        <f>TRIM(CLEAN(tbl_Operations[[#This Row],[Location]]))</f>
        <v>Chennai</v>
      </c>
      <c r="V2779" t="str">
        <f>TRIM(CLEAN(tbl_Operations[[#This Row],[Channel]]))</f>
        <v>Portal</v>
      </c>
      <c r="W2779" t="str">
        <f t="shared" si="215"/>
        <v>Unknown</v>
      </c>
      <c r="X2779" t="str">
        <f t="shared" si="216"/>
        <v>Sales</v>
      </c>
      <c r="Y2779" t="str">
        <f t="shared" si="217"/>
        <v>Within SLA</v>
      </c>
      <c r="Z2779" t="str">
        <f t="shared" si="218"/>
        <v>Normal</v>
      </c>
      <c r="AA2779" t="str" cm="1">
        <f t="array" ref="AA2779">_xlfn.IFS(
J2779&lt;=K2779*0.5,"Excellent",
J2779&lt;=K2779,"Good",
J2779&lt;=K2779*1.5,"At Risk",
TRUE,"Critical"
)</f>
        <v>Good</v>
      </c>
      <c r="AB2779" t="str">
        <f t="shared" si="219"/>
        <v>Reworked</v>
      </c>
    </row>
    <row r="2780" spans="1:28" x14ac:dyDescent="0.3">
      <c r="A2780" t="s">
        <v>2862</v>
      </c>
      <c r="B2780" s="1">
        <v>45841</v>
      </c>
      <c r="C2780" t="s">
        <v>91</v>
      </c>
      <c r="D2780" t="s">
        <v>47</v>
      </c>
      <c r="E2780" t="s">
        <v>74</v>
      </c>
      <c r="F2780" t="s">
        <v>49</v>
      </c>
      <c r="G2780" t="s">
        <v>25</v>
      </c>
      <c r="H2780" t="s">
        <v>50</v>
      </c>
      <c r="I2780" t="s">
        <v>27</v>
      </c>
      <c r="J2780">
        <v>2.9</v>
      </c>
      <c r="K2780">
        <v>48</v>
      </c>
      <c r="L2780" t="s">
        <v>28</v>
      </c>
      <c r="M2780">
        <v>1</v>
      </c>
      <c r="N2780">
        <v>4.3</v>
      </c>
      <c r="O2780">
        <v>400</v>
      </c>
      <c r="P2780">
        <v>1160</v>
      </c>
      <c r="Q2780" t="s">
        <v>114</v>
      </c>
      <c r="R2780">
        <v>7</v>
      </c>
      <c r="S2780" t="s">
        <v>37</v>
      </c>
      <c r="T2780" t="s">
        <v>84</v>
      </c>
      <c r="U2780" t="str">
        <f>TRIM(CLEAN(tbl_Operations[[#This Row],[Location]]))</f>
        <v>Gurugram</v>
      </c>
      <c r="V2780" t="str">
        <f>TRIM(CLEAN(tbl_Operations[[#This Row],[Channel]]))</f>
        <v>Email</v>
      </c>
      <c r="W2780" t="str">
        <f t="shared" si="215"/>
        <v>System Issue</v>
      </c>
      <c r="X2780" t="str">
        <f t="shared" si="216"/>
        <v>Operations</v>
      </c>
      <c r="Y2780" t="str">
        <f t="shared" si="217"/>
        <v>Within SLA</v>
      </c>
      <c r="Z2780" t="str">
        <f t="shared" si="218"/>
        <v>Normal</v>
      </c>
      <c r="AA2780" t="str" cm="1">
        <f t="array" ref="AA2780">_xlfn.IFS(
J2780&lt;=K2780*0.5,"Excellent",
J2780&lt;=K2780,"Good",
J2780&lt;=K2780*1.5,"At Risk",
TRUE,"Critical"
)</f>
        <v>Excellent</v>
      </c>
      <c r="AB2780" t="str">
        <f t="shared" si="219"/>
        <v>Reworked</v>
      </c>
    </row>
    <row r="2781" spans="1:28" x14ac:dyDescent="0.3">
      <c r="A2781" t="s">
        <v>2863</v>
      </c>
      <c r="B2781" s="1">
        <v>45806</v>
      </c>
      <c r="C2781" t="s">
        <v>33</v>
      </c>
      <c r="D2781" t="s">
        <v>41</v>
      </c>
      <c r="E2781" t="s">
        <v>92</v>
      </c>
      <c r="F2781" t="s">
        <v>24</v>
      </c>
      <c r="G2781" t="s">
        <v>25</v>
      </c>
      <c r="H2781" t="s">
        <v>26</v>
      </c>
      <c r="I2781" t="s">
        <v>27</v>
      </c>
      <c r="J2781">
        <v>0.4</v>
      </c>
      <c r="K2781">
        <v>24</v>
      </c>
      <c r="L2781" t="s">
        <v>28</v>
      </c>
      <c r="M2781">
        <v>0</v>
      </c>
      <c r="N2781">
        <v>5</v>
      </c>
      <c r="O2781">
        <v>350</v>
      </c>
      <c r="P2781">
        <v>140</v>
      </c>
      <c r="Q2781" t="s">
        <v>44</v>
      </c>
      <c r="R2781">
        <v>5</v>
      </c>
      <c r="S2781" t="s">
        <v>30</v>
      </c>
      <c r="T2781" t="s">
        <v>84</v>
      </c>
      <c r="U2781" t="str">
        <f>TRIM(CLEAN(tbl_Operations[[#This Row],[Location]]))</f>
        <v>Bengaluru</v>
      </c>
      <c r="V2781" t="str">
        <f>TRIM(CLEAN(tbl_Operations[[#This Row],[Channel]]))</f>
        <v>Email</v>
      </c>
      <c r="W2781" t="str">
        <f t="shared" si="215"/>
        <v>Report Request</v>
      </c>
      <c r="X2781" t="str">
        <f t="shared" si="216"/>
        <v>It</v>
      </c>
      <c r="Y2781" t="str">
        <f t="shared" si="217"/>
        <v>Within SLA</v>
      </c>
      <c r="Z2781" t="str">
        <f t="shared" si="218"/>
        <v>Normal</v>
      </c>
      <c r="AA2781" t="str" cm="1">
        <f t="array" ref="AA2781">_xlfn.IFS(
J2781&lt;=K2781*0.5,"Excellent",
J2781&lt;=K2781,"Good",
J2781&lt;=K2781*1.5,"At Risk",
TRUE,"Critical"
)</f>
        <v>Excellent</v>
      </c>
      <c r="AB2781" t="str">
        <f t="shared" si="219"/>
        <v>No Rework</v>
      </c>
    </row>
    <row r="2782" spans="1:28" x14ac:dyDescent="0.3">
      <c r="A2782" t="s">
        <v>2864</v>
      </c>
      <c r="B2782" s="1">
        <v>45714</v>
      </c>
      <c r="C2782" t="s">
        <v>33</v>
      </c>
      <c r="D2782" t="s">
        <v>60</v>
      </c>
      <c r="E2782" t="s">
        <v>92</v>
      </c>
      <c r="F2782" t="s">
        <v>49</v>
      </c>
      <c r="G2782" t="s">
        <v>42</v>
      </c>
      <c r="H2782" t="s">
        <v>43</v>
      </c>
      <c r="I2782" t="s">
        <v>27</v>
      </c>
      <c r="J2782">
        <v>4</v>
      </c>
      <c r="K2782">
        <v>48</v>
      </c>
      <c r="L2782" t="s">
        <v>28</v>
      </c>
      <c r="M2782">
        <v>0</v>
      </c>
      <c r="N2782">
        <v>5</v>
      </c>
      <c r="O2782">
        <v>320</v>
      </c>
      <c r="P2782">
        <v>1280</v>
      </c>
      <c r="Q2782" t="s">
        <v>57</v>
      </c>
      <c r="R2782">
        <v>2</v>
      </c>
      <c r="S2782" t="s">
        <v>58</v>
      </c>
      <c r="T2782" t="s">
        <v>86</v>
      </c>
      <c r="U2782" t="str">
        <f>TRIM(CLEAN(tbl_Operations[[#This Row],[Location]]))</f>
        <v>Pune</v>
      </c>
      <c r="V2782" t="str">
        <f>TRIM(CLEAN(tbl_Operations[[#This Row],[Channel]]))</f>
        <v>Portal</v>
      </c>
      <c r="W2782" t="str">
        <f t="shared" si="215"/>
        <v>Report Request</v>
      </c>
      <c r="X2782" t="str">
        <f t="shared" si="216"/>
        <v>It</v>
      </c>
      <c r="Y2782" t="str">
        <f t="shared" si="217"/>
        <v>Within SLA</v>
      </c>
      <c r="Z2782" t="str">
        <f t="shared" si="218"/>
        <v>Normal</v>
      </c>
      <c r="AA2782" t="str" cm="1">
        <f t="array" ref="AA2782">_xlfn.IFS(
J2782&lt;=K2782*0.5,"Excellent",
J2782&lt;=K2782,"Good",
J2782&lt;=K2782*1.5,"At Risk",
TRUE,"Critical"
)</f>
        <v>Excellent</v>
      </c>
      <c r="AB2782" t="str">
        <f t="shared" si="219"/>
        <v>No Rework</v>
      </c>
    </row>
    <row r="2783" spans="1:28" x14ac:dyDescent="0.3">
      <c r="A2783" t="s">
        <v>2865</v>
      </c>
      <c r="B2783" s="1">
        <v>45831</v>
      </c>
      <c r="C2783" t="s">
        <v>40</v>
      </c>
      <c r="D2783" t="s">
        <v>60</v>
      </c>
      <c r="E2783" t="s">
        <v>70</v>
      </c>
      <c r="F2783" t="s">
        <v>49</v>
      </c>
      <c r="G2783" t="s">
        <v>25</v>
      </c>
      <c r="H2783" t="s">
        <v>66</v>
      </c>
      <c r="I2783" t="s">
        <v>88</v>
      </c>
      <c r="J2783">
        <v>34</v>
      </c>
      <c r="K2783">
        <v>48</v>
      </c>
      <c r="L2783" t="s">
        <v>28</v>
      </c>
      <c r="M2783">
        <v>2</v>
      </c>
      <c r="N2783">
        <v>3.8</v>
      </c>
      <c r="O2783">
        <v>350</v>
      </c>
      <c r="P2783">
        <v>11900</v>
      </c>
      <c r="Q2783" t="s">
        <v>29</v>
      </c>
      <c r="R2783">
        <v>6</v>
      </c>
      <c r="S2783" t="s">
        <v>30</v>
      </c>
      <c r="T2783" t="s">
        <v>31</v>
      </c>
      <c r="U2783" t="str">
        <f>TRIM(CLEAN(tbl_Operations[[#This Row],[Location]]))</f>
        <v>Pune</v>
      </c>
      <c r="V2783" t="str">
        <f>TRIM(CLEAN(tbl_Operations[[#This Row],[Channel]]))</f>
        <v>Email</v>
      </c>
      <c r="W2783" t="str">
        <f t="shared" si="215"/>
        <v>Data Correction</v>
      </c>
      <c r="X2783" t="str">
        <f t="shared" si="216"/>
        <v>Procurement</v>
      </c>
      <c r="Y2783" t="str">
        <f t="shared" si="217"/>
        <v>Within SLA</v>
      </c>
      <c r="Z2783" t="str">
        <f t="shared" si="218"/>
        <v>Normal</v>
      </c>
      <c r="AA2783" t="str" cm="1">
        <f t="array" ref="AA2783">_xlfn.IFS(
J2783&lt;=K2783*0.5,"Excellent",
J2783&lt;=K2783,"Good",
J2783&lt;=K2783*1.5,"At Risk",
TRUE,"Critical"
)</f>
        <v>Good</v>
      </c>
      <c r="AB2783" t="str">
        <f t="shared" si="219"/>
        <v>Reworked</v>
      </c>
    </row>
    <row r="2784" spans="1:28" x14ac:dyDescent="0.3">
      <c r="A2784" t="s">
        <v>2866</v>
      </c>
      <c r="B2784" s="1">
        <v>45872</v>
      </c>
      <c r="C2784" t="s">
        <v>95</v>
      </c>
      <c r="D2784" t="s">
        <v>34</v>
      </c>
      <c r="E2784" t="s">
        <v>56</v>
      </c>
      <c r="F2784" t="s">
        <v>61</v>
      </c>
      <c r="G2784" t="s">
        <v>62</v>
      </c>
      <c r="H2784" t="s">
        <v>50</v>
      </c>
      <c r="I2784" t="s">
        <v>27</v>
      </c>
      <c r="J2784">
        <v>6.2</v>
      </c>
      <c r="K2784">
        <v>12</v>
      </c>
      <c r="L2784" t="s">
        <v>28</v>
      </c>
      <c r="M2784">
        <v>1</v>
      </c>
      <c r="N2784">
        <v>3.9</v>
      </c>
      <c r="O2784">
        <v>280</v>
      </c>
      <c r="P2784">
        <v>1736</v>
      </c>
      <c r="Q2784" t="s">
        <v>36</v>
      </c>
      <c r="R2784">
        <v>8</v>
      </c>
      <c r="S2784" t="s">
        <v>37</v>
      </c>
      <c r="T2784" t="s">
        <v>102</v>
      </c>
      <c r="U2784" t="str">
        <f>TRIM(CLEAN(tbl_Operations[[#This Row],[Location]]))</f>
        <v>Mumbai</v>
      </c>
      <c r="V2784" t="str">
        <f>TRIM(CLEAN(tbl_Operations[[#This Row],[Channel]]))</f>
        <v>Teams</v>
      </c>
      <c r="W2784" t="str">
        <f t="shared" si="215"/>
        <v>Vendor Query</v>
      </c>
      <c r="X2784" t="str">
        <f t="shared" si="216"/>
        <v>Sales</v>
      </c>
      <c r="Y2784" t="str">
        <f t="shared" si="217"/>
        <v>Within SLA</v>
      </c>
      <c r="Z2784" t="str">
        <f t="shared" si="218"/>
        <v>Normal</v>
      </c>
      <c r="AA2784" t="str" cm="1">
        <f t="array" ref="AA2784">_xlfn.IFS(
J2784&lt;=K2784*0.5,"Excellent",
J2784&lt;=K2784,"Good",
J2784&lt;=K2784*1.5,"At Risk",
TRUE,"Critical"
)</f>
        <v>Good</v>
      </c>
      <c r="AB2784" t="str">
        <f t="shared" si="219"/>
        <v>Reworked</v>
      </c>
    </row>
    <row r="2785" spans="1:28" x14ac:dyDescent="0.3">
      <c r="A2785" t="s">
        <v>2867</v>
      </c>
      <c r="B2785" s="1">
        <v>45853</v>
      </c>
      <c r="C2785" t="s">
        <v>21</v>
      </c>
      <c r="D2785" t="s">
        <v>55</v>
      </c>
      <c r="E2785" t="s">
        <v>78</v>
      </c>
      <c r="F2785" t="s">
        <v>146</v>
      </c>
      <c r="G2785" t="s">
        <v>25</v>
      </c>
      <c r="H2785" t="s">
        <v>50</v>
      </c>
      <c r="I2785" t="s">
        <v>27</v>
      </c>
      <c r="J2785">
        <v>4</v>
      </c>
      <c r="K2785">
        <v>4</v>
      </c>
      <c r="L2785" t="s">
        <v>28</v>
      </c>
      <c r="M2785">
        <v>0</v>
      </c>
      <c r="N2785">
        <v>5</v>
      </c>
      <c r="O2785">
        <v>400</v>
      </c>
      <c r="P2785">
        <v>1600</v>
      </c>
      <c r="Q2785" t="s">
        <v>114</v>
      </c>
      <c r="R2785">
        <v>7</v>
      </c>
      <c r="S2785" t="s">
        <v>37</v>
      </c>
      <c r="T2785" t="s">
        <v>38</v>
      </c>
      <c r="U2785" t="str">
        <f>TRIM(CLEAN(tbl_Operations[[#This Row],[Location]]))</f>
        <v>Hyderabad</v>
      </c>
      <c r="V2785" t="str">
        <f>TRIM(CLEAN(tbl_Operations[[#This Row],[Channel]]))</f>
        <v>Email</v>
      </c>
      <c r="W2785" t="str">
        <f t="shared" si="215"/>
        <v>Access Request</v>
      </c>
      <c r="X2785" t="str">
        <f t="shared" si="216"/>
        <v>Customer Support</v>
      </c>
      <c r="Y2785" t="str">
        <f t="shared" si="217"/>
        <v>Within SLA</v>
      </c>
      <c r="Z2785" t="str">
        <f t="shared" si="218"/>
        <v>Normal</v>
      </c>
      <c r="AA2785" t="str" cm="1">
        <f t="array" ref="AA2785">_xlfn.IFS(
J2785&lt;=K2785*0.5,"Excellent",
J2785&lt;=K2785,"Good",
J2785&lt;=K2785*1.5,"At Risk",
TRUE,"Critical"
)</f>
        <v>Good</v>
      </c>
      <c r="AB2785" t="str">
        <f t="shared" si="219"/>
        <v>No Rework</v>
      </c>
    </row>
    <row r="2786" spans="1:28" x14ac:dyDescent="0.3">
      <c r="A2786" t="s">
        <v>2868</v>
      </c>
      <c r="B2786" s="1">
        <v>45732</v>
      </c>
      <c r="C2786" t="s">
        <v>91</v>
      </c>
      <c r="D2786" t="s">
        <v>41</v>
      </c>
      <c r="E2786" t="s">
        <v>56</v>
      </c>
      <c r="F2786" t="s">
        <v>24</v>
      </c>
      <c r="G2786" t="s">
        <v>42</v>
      </c>
      <c r="H2786" t="s">
        <v>26</v>
      </c>
      <c r="I2786" t="s">
        <v>27</v>
      </c>
      <c r="J2786">
        <v>31.5</v>
      </c>
      <c r="K2786">
        <v>24</v>
      </c>
      <c r="L2786" t="s">
        <v>63</v>
      </c>
      <c r="M2786">
        <v>2</v>
      </c>
      <c r="N2786">
        <v>3.9</v>
      </c>
      <c r="O2786">
        <v>350</v>
      </c>
      <c r="P2786">
        <v>11025</v>
      </c>
      <c r="Q2786" t="s">
        <v>79</v>
      </c>
      <c r="R2786">
        <v>3</v>
      </c>
      <c r="S2786" t="s">
        <v>58</v>
      </c>
      <c r="T2786" t="s">
        <v>102</v>
      </c>
      <c r="U2786" t="str">
        <f>TRIM(CLEAN(tbl_Operations[[#This Row],[Location]]))</f>
        <v>Bengaluru</v>
      </c>
      <c r="V2786" t="str">
        <f>TRIM(CLEAN(tbl_Operations[[#This Row],[Channel]]))</f>
        <v>Portal</v>
      </c>
      <c r="W2786" t="str">
        <f t="shared" si="215"/>
        <v>Vendor Query</v>
      </c>
      <c r="X2786" t="str">
        <f t="shared" si="216"/>
        <v>Operations</v>
      </c>
      <c r="Y2786" t="str">
        <f t="shared" si="217"/>
        <v>SLA Breach</v>
      </c>
      <c r="Z2786" t="str">
        <f t="shared" si="218"/>
        <v>Normal</v>
      </c>
      <c r="AA2786" t="str" cm="1">
        <f t="array" ref="AA2786">_xlfn.IFS(
J2786&lt;=K2786*0.5,"Excellent",
J2786&lt;=K2786,"Good",
J2786&lt;=K2786*1.5,"At Risk",
TRUE,"Critical"
)</f>
        <v>At Risk</v>
      </c>
      <c r="AB2786" t="str">
        <f t="shared" si="219"/>
        <v>Reworked</v>
      </c>
    </row>
    <row r="2787" spans="1:28" x14ac:dyDescent="0.3">
      <c r="A2787" t="s">
        <v>2869</v>
      </c>
      <c r="B2787" s="1">
        <v>45757</v>
      </c>
      <c r="C2787" t="s">
        <v>77</v>
      </c>
      <c r="D2787" t="s">
        <v>60</v>
      </c>
      <c r="E2787" t="s">
        <v>23</v>
      </c>
      <c r="F2787" t="s">
        <v>49</v>
      </c>
      <c r="G2787" t="s">
        <v>25</v>
      </c>
      <c r="H2787" t="s">
        <v>75</v>
      </c>
      <c r="I2787" t="s">
        <v>27</v>
      </c>
      <c r="J2787">
        <v>13.9</v>
      </c>
      <c r="K2787">
        <v>48</v>
      </c>
      <c r="L2787" t="s">
        <v>28</v>
      </c>
      <c r="M2787">
        <v>0</v>
      </c>
      <c r="N2787">
        <v>4.4000000000000004</v>
      </c>
      <c r="O2787">
        <v>400</v>
      </c>
      <c r="P2787">
        <v>5560</v>
      </c>
      <c r="Q2787" t="s">
        <v>89</v>
      </c>
      <c r="R2787">
        <v>4</v>
      </c>
      <c r="S2787" t="s">
        <v>30</v>
      </c>
      <c r="T2787" t="s">
        <v>84</v>
      </c>
      <c r="U2787" t="str">
        <f>TRIM(CLEAN(tbl_Operations[[#This Row],[Location]]))</f>
        <v>Pune</v>
      </c>
      <c r="V2787" t="str">
        <f>TRIM(CLEAN(tbl_Operations[[#This Row],[Channel]]))</f>
        <v>Email</v>
      </c>
      <c r="W2787" t="str">
        <f t="shared" si="215"/>
        <v>Invoice Query</v>
      </c>
      <c r="X2787" t="str">
        <f t="shared" si="216"/>
        <v>Finance</v>
      </c>
      <c r="Y2787" t="str">
        <f t="shared" si="217"/>
        <v>Within SLA</v>
      </c>
      <c r="Z2787" t="str">
        <f t="shared" si="218"/>
        <v>Normal</v>
      </c>
      <c r="AA2787" t="str" cm="1">
        <f t="array" ref="AA2787">_xlfn.IFS(
J2787&lt;=K2787*0.5,"Excellent",
J2787&lt;=K2787,"Good",
J2787&lt;=K2787*1.5,"At Risk",
TRUE,"Critical"
)</f>
        <v>Excellent</v>
      </c>
      <c r="AB2787" t="str">
        <f t="shared" si="219"/>
        <v>No Rework</v>
      </c>
    </row>
    <row r="2788" spans="1:28" x14ac:dyDescent="0.3">
      <c r="A2788" t="s">
        <v>2870</v>
      </c>
      <c r="B2788" s="1">
        <v>45924</v>
      </c>
      <c r="C2788" t="s">
        <v>33</v>
      </c>
      <c r="D2788" t="s">
        <v>73</v>
      </c>
      <c r="E2788" t="s">
        <v>74</v>
      </c>
      <c r="F2788" t="s">
        <v>24</v>
      </c>
      <c r="G2788" t="s">
        <v>42</v>
      </c>
      <c r="H2788" t="s">
        <v>26</v>
      </c>
      <c r="I2788" t="s">
        <v>88</v>
      </c>
      <c r="J2788">
        <v>41.8</v>
      </c>
      <c r="K2788">
        <v>24</v>
      </c>
      <c r="L2788" t="s">
        <v>63</v>
      </c>
      <c r="M2788">
        <v>1</v>
      </c>
      <c r="N2788">
        <v>3.2</v>
      </c>
      <c r="O2788">
        <v>280</v>
      </c>
      <c r="P2788">
        <v>11704</v>
      </c>
      <c r="Q2788" t="s">
        <v>83</v>
      </c>
      <c r="R2788">
        <v>9</v>
      </c>
      <c r="S2788" t="s">
        <v>37</v>
      </c>
      <c r="T2788" t="s">
        <v>86</v>
      </c>
      <c r="U2788" t="str">
        <f>TRIM(CLEAN(tbl_Operations[[#This Row],[Location]]))</f>
        <v>Chennai</v>
      </c>
      <c r="V2788" t="str">
        <f>TRIM(CLEAN(tbl_Operations[[#This Row],[Channel]]))</f>
        <v>Portal</v>
      </c>
      <c r="W2788" t="str">
        <f t="shared" si="215"/>
        <v>System Issue</v>
      </c>
      <c r="X2788" t="str">
        <f t="shared" si="216"/>
        <v>It</v>
      </c>
      <c r="Y2788" t="str">
        <f t="shared" si="217"/>
        <v>SLA Breach</v>
      </c>
      <c r="Z2788" t="str">
        <f t="shared" si="218"/>
        <v>Normal</v>
      </c>
      <c r="AA2788" t="str" cm="1">
        <f t="array" ref="AA2788">_xlfn.IFS(
J2788&lt;=K2788*0.5,"Excellent",
J2788&lt;=K2788,"Good",
J2788&lt;=K2788*1.5,"At Risk",
TRUE,"Critical"
)</f>
        <v>Critical</v>
      </c>
      <c r="AB2788" t="str">
        <f t="shared" si="219"/>
        <v>Reworked</v>
      </c>
    </row>
    <row r="2789" spans="1:28" x14ac:dyDescent="0.3">
      <c r="A2789" t="s">
        <v>2871</v>
      </c>
      <c r="B2789" s="1">
        <v>45815</v>
      </c>
      <c r="C2789" t="s">
        <v>33</v>
      </c>
      <c r="D2789" t="s">
        <v>60</v>
      </c>
      <c r="E2789" t="s">
        <v>74</v>
      </c>
      <c r="F2789" t="s">
        <v>24</v>
      </c>
      <c r="G2789" t="s">
        <v>62</v>
      </c>
      <c r="H2789" t="s">
        <v>26</v>
      </c>
      <c r="I2789" t="s">
        <v>101</v>
      </c>
      <c r="J2789">
        <v>5.7</v>
      </c>
      <c r="K2789">
        <v>24</v>
      </c>
      <c r="L2789" t="s">
        <v>28</v>
      </c>
      <c r="M2789">
        <v>1</v>
      </c>
      <c r="N2789">
        <v>5</v>
      </c>
      <c r="O2789">
        <v>280</v>
      </c>
      <c r="P2789">
        <v>1596</v>
      </c>
      <c r="Q2789" t="s">
        <v>29</v>
      </c>
      <c r="R2789">
        <v>6</v>
      </c>
      <c r="S2789" t="s">
        <v>30</v>
      </c>
      <c r="T2789" t="s">
        <v>68</v>
      </c>
      <c r="U2789" t="str">
        <f>TRIM(CLEAN(tbl_Operations[[#This Row],[Location]]))</f>
        <v>Pune</v>
      </c>
      <c r="V2789" t="str">
        <f>TRIM(CLEAN(tbl_Operations[[#This Row],[Channel]]))</f>
        <v>Teams</v>
      </c>
      <c r="W2789" t="str">
        <f t="shared" si="215"/>
        <v>System Issue</v>
      </c>
      <c r="X2789" t="str">
        <f t="shared" si="216"/>
        <v>It</v>
      </c>
      <c r="Y2789" t="str">
        <f t="shared" si="217"/>
        <v>Within SLA</v>
      </c>
      <c r="Z2789" t="str">
        <f t="shared" si="218"/>
        <v>Normal</v>
      </c>
      <c r="AA2789" t="str" cm="1">
        <f t="array" ref="AA2789">_xlfn.IFS(
J2789&lt;=K2789*0.5,"Excellent",
J2789&lt;=K2789,"Good",
J2789&lt;=K2789*1.5,"At Risk",
TRUE,"Critical"
)</f>
        <v>Excellent</v>
      </c>
      <c r="AB2789" t="str">
        <f t="shared" si="219"/>
        <v>Reworked</v>
      </c>
    </row>
    <row r="2790" spans="1:28" x14ac:dyDescent="0.3">
      <c r="A2790" t="s">
        <v>2872</v>
      </c>
      <c r="B2790" s="1">
        <v>45748</v>
      </c>
      <c r="C2790" t="s">
        <v>33</v>
      </c>
      <c r="D2790" t="s">
        <v>73</v>
      </c>
      <c r="E2790" t="s">
        <v>74</v>
      </c>
      <c r="F2790" t="s">
        <v>24</v>
      </c>
      <c r="G2790" t="s">
        <v>42</v>
      </c>
      <c r="H2790" t="s">
        <v>66</v>
      </c>
      <c r="I2790" t="s">
        <v>27</v>
      </c>
      <c r="J2790">
        <v>12.5</v>
      </c>
      <c r="K2790">
        <v>24</v>
      </c>
      <c r="L2790" t="s">
        <v>28</v>
      </c>
      <c r="M2790">
        <v>0</v>
      </c>
      <c r="N2790">
        <v>4.8</v>
      </c>
      <c r="O2790">
        <v>320</v>
      </c>
      <c r="P2790">
        <v>4000</v>
      </c>
      <c r="Q2790" t="s">
        <v>89</v>
      </c>
      <c r="R2790">
        <v>4</v>
      </c>
      <c r="S2790" t="s">
        <v>30</v>
      </c>
      <c r="T2790" t="s">
        <v>38</v>
      </c>
      <c r="U2790" t="str">
        <f>TRIM(CLEAN(tbl_Operations[[#This Row],[Location]]))</f>
        <v>Chennai</v>
      </c>
      <c r="V2790" t="str">
        <f>TRIM(CLEAN(tbl_Operations[[#This Row],[Channel]]))</f>
        <v>Portal</v>
      </c>
      <c r="W2790" t="str">
        <f t="shared" si="215"/>
        <v>System Issue</v>
      </c>
      <c r="X2790" t="str">
        <f t="shared" si="216"/>
        <v>It</v>
      </c>
      <c r="Y2790" t="str">
        <f t="shared" si="217"/>
        <v>Within SLA</v>
      </c>
      <c r="Z2790" t="str">
        <f t="shared" si="218"/>
        <v>Normal</v>
      </c>
      <c r="AA2790" t="str" cm="1">
        <f t="array" ref="AA2790">_xlfn.IFS(
J2790&lt;=K2790*0.5,"Excellent",
J2790&lt;=K2790,"Good",
J2790&lt;=K2790*1.5,"At Risk",
TRUE,"Critical"
)</f>
        <v>Good</v>
      </c>
      <c r="AB2790" t="str">
        <f t="shared" si="219"/>
        <v>No Rework</v>
      </c>
    </row>
    <row r="2791" spans="1:28" x14ac:dyDescent="0.3">
      <c r="A2791" t="s">
        <v>2873</v>
      </c>
      <c r="B2791" s="1">
        <v>45754</v>
      </c>
      <c r="C2791" t="s">
        <v>95</v>
      </c>
      <c r="D2791" t="s">
        <v>55</v>
      </c>
      <c r="E2791" t="s">
        <v>78</v>
      </c>
      <c r="F2791" t="s">
        <v>24</v>
      </c>
      <c r="G2791" t="s">
        <v>25</v>
      </c>
      <c r="H2791" t="s">
        <v>75</v>
      </c>
      <c r="I2791" t="s">
        <v>27</v>
      </c>
      <c r="J2791">
        <v>13.8</v>
      </c>
      <c r="K2791">
        <v>24</v>
      </c>
      <c r="L2791" t="s">
        <v>28</v>
      </c>
      <c r="M2791">
        <v>1</v>
      </c>
      <c r="N2791">
        <v>4.7</v>
      </c>
      <c r="O2791">
        <v>320</v>
      </c>
      <c r="P2791">
        <v>4416</v>
      </c>
      <c r="Q2791" t="s">
        <v>89</v>
      </c>
      <c r="R2791">
        <v>4</v>
      </c>
      <c r="S2791" t="s">
        <v>30</v>
      </c>
      <c r="T2791" t="s">
        <v>31</v>
      </c>
      <c r="U2791" t="str">
        <f>TRIM(CLEAN(tbl_Operations[[#This Row],[Location]]))</f>
        <v>Hyderabad</v>
      </c>
      <c r="V2791" t="str">
        <f>TRIM(CLEAN(tbl_Operations[[#This Row],[Channel]]))</f>
        <v>Email</v>
      </c>
      <c r="W2791" t="str">
        <f t="shared" si="215"/>
        <v>Access Request</v>
      </c>
      <c r="X2791" t="str">
        <f t="shared" si="216"/>
        <v>Sales</v>
      </c>
      <c r="Y2791" t="str">
        <f t="shared" si="217"/>
        <v>Within SLA</v>
      </c>
      <c r="Z2791" t="str">
        <f t="shared" si="218"/>
        <v>Normal</v>
      </c>
      <c r="AA2791" t="str" cm="1">
        <f t="array" ref="AA2791">_xlfn.IFS(
J2791&lt;=K2791*0.5,"Excellent",
J2791&lt;=K2791,"Good",
J2791&lt;=K2791*1.5,"At Risk",
TRUE,"Critical"
)</f>
        <v>Good</v>
      </c>
      <c r="AB2791" t="str">
        <f t="shared" si="219"/>
        <v>Reworked</v>
      </c>
    </row>
    <row r="2792" spans="1:28" x14ac:dyDescent="0.3">
      <c r="A2792" t="s">
        <v>2874</v>
      </c>
      <c r="B2792" s="1">
        <v>45833</v>
      </c>
      <c r="C2792" t="s">
        <v>33</v>
      </c>
      <c r="D2792" t="s">
        <v>34</v>
      </c>
      <c r="E2792" t="s">
        <v>56</v>
      </c>
      <c r="F2792" t="s">
        <v>61</v>
      </c>
      <c r="G2792" t="s">
        <v>25</v>
      </c>
      <c r="H2792" t="s">
        <v>43</v>
      </c>
      <c r="I2792" t="s">
        <v>27</v>
      </c>
      <c r="J2792">
        <v>36.9</v>
      </c>
      <c r="K2792">
        <v>12</v>
      </c>
      <c r="L2792" t="s">
        <v>63</v>
      </c>
      <c r="M2792">
        <v>0</v>
      </c>
      <c r="N2792">
        <v>3.5</v>
      </c>
      <c r="O2792">
        <v>350</v>
      </c>
      <c r="P2792">
        <v>12915</v>
      </c>
      <c r="Q2792" t="s">
        <v>29</v>
      </c>
      <c r="R2792">
        <v>6</v>
      </c>
      <c r="S2792" t="s">
        <v>30</v>
      </c>
      <c r="T2792" t="s">
        <v>86</v>
      </c>
      <c r="U2792" t="str">
        <f>TRIM(CLEAN(tbl_Operations[[#This Row],[Location]]))</f>
        <v>Mumbai</v>
      </c>
      <c r="V2792" t="str">
        <f>TRIM(CLEAN(tbl_Operations[[#This Row],[Channel]]))</f>
        <v>Email</v>
      </c>
      <c r="W2792" t="str">
        <f t="shared" si="215"/>
        <v>Vendor Query</v>
      </c>
      <c r="X2792" t="str">
        <f t="shared" si="216"/>
        <v>It</v>
      </c>
      <c r="Y2792" t="str">
        <f t="shared" si="217"/>
        <v>SLA Breach</v>
      </c>
      <c r="Z2792" t="str">
        <f t="shared" si="218"/>
        <v>Normal</v>
      </c>
      <c r="AA2792" t="str" cm="1">
        <f t="array" ref="AA2792">_xlfn.IFS(
J2792&lt;=K2792*0.5,"Excellent",
J2792&lt;=K2792,"Good",
J2792&lt;=K2792*1.5,"At Risk",
TRUE,"Critical"
)</f>
        <v>Critical</v>
      </c>
      <c r="AB2792" t="str">
        <f t="shared" si="219"/>
        <v>No Rework</v>
      </c>
    </row>
    <row r="2793" spans="1:28" x14ac:dyDescent="0.3">
      <c r="A2793" t="s">
        <v>2875</v>
      </c>
      <c r="B2793" s="1">
        <v>45971</v>
      </c>
      <c r="C2793" t="s">
        <v>77</v>
      </c>
      <c r="D2793" t="s">
        <v>60</v>
      </c>
      <c r="E2793" t="s">
        <v>92</v>
      </c>
      <c r="F2793" t="s">
        <v>24</v>
      </c>
      <c r="G2793" t="s">
        <v>42</v>
      </c>
      <c r="H2793" t="s">
        <v>66</v>
      </c>
      <c r="I2793" t="s">
        <v>27</v>
      </c>
      <c r="J2793">
        <v>2.6</v>
      </c>
      <c r="K2793">
        <v>24</v>
      </c>
      <c r="L2793" t="s">
        <v>28</v>
      </c>
      <c r="M2793">
        <v>1</v>
      </c>
      <c r="N2793">
        <v>5</v>
      </c>
      <c r="O2793">
        <v>350</v>
      </c>
      <c r="P2793">
        <v>910</v>
      </c>
      <c r="Q2793" t="s">
        <v>67</v>
      </c>
      <c r="R2793">
        <v>11</v>
      </c>
      <c r="S2793" t="s">
        <v>52</v>
      </c>
      <c r="T2793" t="s">
        <v>31</v>
      </c>
      <c r="U2793" t="str">
        <f>TRIM(CLEAN(tbl_Operations[[#This Row],[Location]]))</f>
        <v>Pune</v>
      </c>
      <c r="V2793" t="str">
        <f>TRIM(CLEAN(tbl_Operations[[#This Row],[Channel]]))</f>
        <v>Portal</v>
      </c>
      <c r="W2793" t="str">
        <f t="shared" si="215"/>
        <v>Report Request</v>
      </c>
      <c r="X2793" t="str">
        <f t="shared" si="216"/>
        <v>Finance</v>
      </c>
      <c r="Y2793" t="str">
        <f t="shared" si="217"/>
        <v>Within SLA</v>
      </c>
      <c r="Z2793" t="str">
        <f t="shared" si="218"/>
        <v>Normal</v>
      </c>
      <c r="AA2793" t="str" cm="1">
        <f t="array" ref="AA2793">_xlfn.IFS(
J2793&lt;=K2793*0.5,"Excellent",
J2793&lt;=K2793,"Good",
J2793&lt;=K2793*1.5,"At Risk",
TRUE,"Critical"
)</f>
        <v>Excellent</v>
      </c>
      <c r="AB2793" t="str">
        <f t="shared" si="219"/>
        <v>Reworked</v>
      </c>
    </row>
    <row r="2794" spans="1:28" x14ac:dyDescent="0.3">
      <c r="A2794" t="s">
        <v>2876</v>
      </c>
      <c r="B2794" s="1">
        <v>45676</v>
      </c>
      <c r="C2794" t="s">
        <v>21</v>
      </c>
      <c r="D2794" t="s">
        <v>41</v>
      </c>
      <c r="E2794" t="s">
        <v>56</v>
      </c>
      <c r="F2794" t="s">
        <v>24</v>
      </c>
      <c r="G2794" t="s">
        <v>25</v>
      </c>
      <c r="H2794" t="s">
        <v>50</v>
      </c>
      <c r="I2794" t="s">
        <v>27</v>
      </c>
      <c r="J2794">
        <v>7.4</v>
      </c>
      <c r="K2794">
        <v>24</v>
      </c>
      <c r="L2794" t="s">
        <v>28</v>
      </c>
      <c r="M2794">
        <v>0</v>
      </c>
      <c r="N2794">
        <v>4.4000000000000004</v>
      </c>
      <c r="O2794">
        <v>450</v>
      </c>
      <c r="P2794">
        <v>3330</v>
      </c>
      <c r="Q2794" t="s">
        <v>64</v>
      </c>
      <c r="R2794">
        <v>1</v>
      </c>
      <c r="S2794" t="s">
        <v>58</v>
      </c>
      <c r="T2794" t="s">
        <v>102</v>
      </c>
      <c r="U2794" t="str">
        <f>TRIM(CLEAN(tbl_Operations[[#This Row],[Location]]))</f>
        <v>Bengaluru</v>
      </c>
      <c r="V2794" t="str">
        <f>TRIM(CLEAN(tbl_Operations[[#This Row],[Channel]]))</f>
        <v>Email</v>
      </c>
      <c r="W2794" t="str">
        <f t="shared" si="215"/>
        <v>Vendor Query</v>
      </c>
      <c r="X2794" t="str">
        <f t="shared" si="216"/>
        <v>Customer Support</v>
      </c>
      <c r="Y2794" t="str">
        <f t="shared" si="217"/>
        <v>Within SLA</v>
      </c>
      <c r="Z2794" t="str">
        <f t="shared" si="218"/>
        <v>Normal</v>
      </c>
      <c r="AA2794" t="str" cm="1">
        <f t="array" ref="AA2794">_xlfn.IFS(
J2794&lt;=K2794*0.5,"Excellent",
J2794&lt;=K2794,"Good",
J2794&lt;=K2794*1.5,"At Risk",
TRUE,"Critical"
)</f>
        <v>Excellent</v>
      </c>
      <c r="AB2794" t="str">
        <f t="shared" si="219"/>
        <v>No Rework</v>
      </c>
    </row>
    <row r="2795" spans="1:28" x14ac:dyDescent="0.3">
      <c r="A2795" t="s">
        <v>2877</v>
      </c>
      <c r="B2795" s="1">
        <v>45782</v>
      </c>
      <c r="C2795" t="s">
        <v>54</v>
      </c>
      <c r="D2795" t="s">
        <v>41</v>
      </c>
      <c r="E2795" t="s">
        <v>48</v>
      </c>
      <c r="F2795" t="s">
        <v>49</v>
      </c>
      <c r="G2795" t="s">
        <v>42</v>
      </c>
      <c r="H2795" t="s">
        <v>50</v>
      </c>
      <c r="I2795" t="s">
        <v>27</v>
      </c>
      <c r="J2795">
        <v>27.9</v>
      </c>
      <c r="K2795">
        <v>48</v>
      </c>
      <c r="L2795" t="s">
        <v>28</v>
      </c>
      <c r="M2795">
        <v>1</v>
      </c>
      <c r="N2795">
        <v>3.4</v>
      </c>
      <c r="O2795">
        <v>400</v>
      </c>
      <c r="P2795">
        <v>11160</v>
      </c>
      <c r="Q2795" t="s">
        <v>44</v>
      </c>
      <c r="R2795">
        <v>5</v>
      </c>
      <c r="S2795" t="s">
        <v>30</v>
      </c>
      <c r="T2795" t="s">
        <v>31</v>
      </c>
      <c r="U2795" t="str">
        <f>TRIM(CLEAN(tbl_Operations[[#This Row],[Location]]))</f>
        <v>Bengaluru</v>
      </c>
      <c r="V2795" t="str">
        <f>TRIM(CLEAN(tbl_Operations[[#This Row],[Channel]]))</f>
        <v>Portal</v>
      </c>
      <c r="W2795" t="str">
        <f t="shared" si="215"/>
        <v>Compliance Request</v>
      </c>
      <c r="X2795" t="str">
        <f t="shared" si="216"/>
        <v>Hr</v>
      </c>
      <c r="Y2795" t="str">
        <f t="shared" si="217"/>
        <v>Within SLA</v>
      </c>
      <c r="Z2795" t="str">
        <f t="shared" si="218"/>
        <v>Normal</v>
      </c>
      <c r="AA2795" t="str" cm="1">
        <f t="array" ref="AA2795">_xlfn.IFS(
J2795&lt;=K2795*0.5,"Excellent",
J2795&lt;=K2795,"Good",
J2795&lt;=K2795*1.5,"At Risk",
TRUE,"Critical"
)</f>
        <v>Good</v>
      </c>
      <c r="AB2795" t="str">
        <f t="shared" si="219"/>
        <v>Reworked</v>
      </c>
    </row>
    <row r="2796" spans="1:28" x14ac:dyDescent="0.3">
      <c r="A2796" t="s">
        <v>2878</v>
      </c>
      <c r="B2796" s="1">
        <v>45719</v>
      </c>
      <c r="C2796" t="s">
        <v>91</v>
      </c>
      <c r="D2796" t="s">
        <v>34</v>
      </c>
      <c r="E2796" t="s">
        <v>48</v>
      </c>
      <c r="F2796" t="s">
        <v>24</v>
      </c>
      <c r="G2796" t="s">
        <v>5094</v>
      </c>
      <c r="H2796" t="s">
        <v>50</v>
      </c>
      <c r="I2796" t="s">
        <v>88</v>
      </c>
      <c r="J2796">
        <v>7.1</v>
      </c>
      <c r="K2796">
        <v>24</v>
      </c>
      <c r="L2796" t="s">
        <v>28</v>
      </c>
      <c r="M2796">
        <v>1</v>
      </c>
      <c r="N2796">
        <v>4.7</v>
      </c>
      <c r="O2796">
        <v>400</v>
      </c>
      <c r="P2796">
        <v>2840</v>
      </c>
      <c r="Q2796" t="s">
        <v>79</v>
      </c>
      <c r="R2796">
        <v>3</v>
      </c>
      <c r="S2796" t="s">
        <v>58</v>
      </c>
      <c r="T2796" t="s">
        <v>31</v>
      </c>
      <c r="U2796" t="str">
        <f>TRIM(CLEAN(tbl_Operations[[#This Row],[Location]]))</f>
        <v>Mumbai</v>
      </c>
      <c r="V2796" t="str">
        <f>TRIM(CLEAN(tbl_Operations[[#This Row],[Channel]]))</f>
        <v>Unknown</v>
      </c>
      <c r="W2796" t="str">
        <f t="shared" si="215"/>
        <v>Compliance Request</v>
      </c>
      <c r="X2796" t="str">
        <f t="shared" si="216"/>
        <v>Operations</v>
      </c>
      <c r="Y2796" t="str">
        <f t="shared" si="217"/>
        <v>Within SLA</v>
      </c>
      <c r="Z2796" t="str">
        <f t="shared" si="218"/>
        <v>Normal</v>
      </c>
      <c r="AA2796" t="str" cm="1">
        <f t="array" ref="AA2796">_xlfn.IFS(
J2796&lt;=K2796*0.5,"Excellent",
J2796&lt;=K2796,"Good",
J2796&lt;=K2796*1.5,"At Risk",
TRUE,"Critical"
)</f>
        <v>Excellent</v>
      </c>
      <c r="AB2796" t="str">
        <f t="shared" si="219"/>
        <v>Reworked</v>
      </c>
    </row>
    <row r="2797" spans="1:28" x14ac:dyDescent="0.3">
      <c r="A2797" t="s">
        <v>2879</v>
      </c>
      <c r="B2797" s="1">
        <v>45710</v>
      </c>
      <c r="C2797" t="s">
        <v>91</v>
      </c>
      <c r="D2797" t="s">
        <v>55</v>
      </c>
      <c r="E2797" t="s">
        <v>56</v>
      </c>
      <c r="F2797" t="s">
        <v>49</v>
      </c>
      <c r="G2797" t="s">
        <v>25</v>
      </c>
      <c r="H2797" t="s">
        <v>66</v>
      </c>
      <c r="I2797" t="s">
        <v>27</v>
      </c>
      <c r="J2797">
        <v>5</v>
      </c>
      <c r="K2797">
        <v>48</v>
      </c>
      <c r="L2797" t="s">
        <v>28</v>
      </c>
      <c r="M2797">
        <v>0</v>
      </c>
      <c r="N2797">
        <v>4.5</v>
      </c>
      <c r="O2797">
        <v>320</v>
      </c>
      <c r="P2797">
        <v>1600</v>
      </c>
      <c r="Q2797" t="s">
        <v>57</v>
      </c>
      <c r="R2797">
        <v>2</v>
      </c>
      <c r="S2797" t="s">
        <v>58</v>
      </c>
      <c r="T2797" t="s">
        <v>68</v>
      </c>
      <c r="U2797" t="str">
        <f>TRIM(CLEAN(tbl_Operations[[#This Row],[Location]]))</f>
        <v>Hyderabad</v>
      </c>
      <c r="V2797" t="str">
        <f>TRIM(CLEAN(tbl_Operations[[#This Row],[Channel]]))</f>
        <v>Email</v>
      </c>
      <c r="W2797" t="str">
        <f t="shared" si="215"/>
        <v>Vendor Query</v>
      </c>
      <c r="X2797" t="str">
        <f t="shared" si="216"/>
        <v>Operations</v>
      </c>
      <c r="Y2797" t="str">
        <f t="shared" si="217"/>
        <v>Within SLA</v>
      </c>
      <c r="Z2797" t="str">
        <f t="shared" si="218"/>
        <v>Normal</v>
      </c>
      <c r="AA2797" t="str" cm="1">
        <f t="array" ref="AA2797">_xlfn.IFS(
J2797&lt;=K2797*0.5,"Excellent",
J2797&lt;=K2797,"Good",
J2797&lt;=K2797*1.5,"At Risk",
TRUE,"Critical"
)</f>
        <v>Excellent</v>
      </c>
      <c r="AB2797" t="str">
        <f t="shared" si="219"/>
        <v>No Rework</v>
      </c>
    </row>
    <row r="2798" spans="1:28" x14ac:dyDescent="0.3">
      <c r="A2798" t="s">
        <v>2880</v>
      </c>
      <c r="B2798" s="1">
        <v>45695</v>
      </c>
      <c r="C2798" t="s">
        <v>33</v>
      </c>
      <c r="D2798" t="s">
        <v>22</v>
      </c>
      <c r="E2798" t="s">
        <v>74</v>
      </c>
      <c r="F2798" t="s">
        <v>24</v>
      </c>
      <c r="G2798" t="s">
        <v>81</v>
      </c>
      <c r="H2798" t="s">
        <v>50</v>
      </c>
      <c r="I2798" t="s">
        <v>27</v>
      </c>
      <c r="J2798">
        <v>18</v>
      </c>
      <c r="K2798">
        <v>24</v>
      </c>
      <c r="L2798" t="s">
        <v>28</v>
      </c>
      <c r="M2798">
        <v>0</v>
      </c>
      <c r="N2798">
        <v>5</v>
      </c>
      <c r="O2798">
        <v>280</v>
      </c>
      <c r="P2798">
        <v>5040</v>
      </c>
      <c r="Q2798" t="s">
        <v>57</v>
      </c>
      <c r="R2798">
        <v>2</v>
      </c>
      <c r="S2798" t="s">
        <v>58</v>
      </c>
      <c r="T2798" t="s">
        <v>45</v>
      </c>
      <c r="U2798" t="str">
        <f>TRIM(CLEAN(tbl_Operations[[#This Row],[Location]]))</f>
        <v>Noida</v>
      </c>
      <c r="V2798" t="str">
        <f>TRIM(CLEAN(tbl_Operations[[#This Row],[Channel]]))</f>
        <v>Phone</v>
      </c>
      <c r="W2798" t="str">
        <f t="shared" si="215"/>
        <v>System Issue</v>
      </c>
      <c r="X2798" t="str">
        <f t="shared" si="216"/>
        <v>It</v>
      </c>
      <c r="Y2798" t="str">
        <f t="shared" si="217"/>
        <v>Within SLA</v>
      </c>
      <c r="Z2798" t="str">
        <f t="shared" si="218"/>
        <v>Normal</v>
      </c>
      <c r="AA2798" t="str" cm="1">
        <f t="array" ref="AA2798">_xlfn.IFS(
J2798&lt;=K2798*0.5,"Excellent",
J2798&lt;=K2798,"Good",
J2798&lt;=K2798*1.5,"At Risk",
TRUE,"Critical"
)</f>
        <v>Good</v>
      </c>
      <c r="AB2798" t="str">
        <f t="shared" si="219"/>
        <v>No Rework</v>
      </c>
    </row>
    <row r="2799" spans="1:28" x14ac:dyDescent="0.3">
      <c r="A2799" t="s">
        <v>2881</v>
      </c>
      <c r="B2799" s="1">
        <v>45930</v>
      </c>
      <c r="C2799" t="s">
        <v>33</v>
      </c>
      <c r="D2799" t="s">
        <v>60</v>
      </c>
      <c r="E2799" t="s">
        <v>92</v>
      </c>
      <c r="F2799" t="s">
        <v>146</v>
      </c>
      <c r="G2799" t="s">
        <v>25</v>
      </c>
      <c r="H2799" t="s">
        <v>75</v>
      </c>
      <c r="I2799" t="s">
        <v>27</v>
      </c>
      <c r="J2799">
        <v>27.2</v>
      </c>
      <c r="K2799">
        <v>4</v>
      </c>
      <c r="L2799" t="s">
        <v>63</v>
      </c>
      <c r="M2799">
        <v>0</v>
      </c>
      <c r="N2799">
        <v>4.4000000000000004</v>
      </c>
      <c r="O2799">
        <v>280</v>
      </c>
      <c r="P2799">
        <v>7616</v>
      </c>
      <c r="Q2799" t="s">
        <v>83</v>
      </c>
      <c r="R2799">
        <v>9</v>
      </c>
      <c r="S2799" t="s">
        <v>37</v>
      </c>
      <c r="T2799" t="s">
        <v>38</v>
      </c>
      <c r="U2799" t="str">
        <f>TRIM(CLEAN(tbl_Operations[[#This Row],[Location]]))</f>
        <v>Pune</v>
      </c>
      <c r="V2799" t="str">
        <f>TRIM(CLEAN(tbl_Operations[[#This Row],[Channel]]))</f>
        <v>Email</v>
      </c>
      <c r="W2799" t="str">
        <f t="shared" si="215"/>
        <v>Report Request</v>
      </c>
      <c r="X2799" t="str">
        <f t="shared" si="216"/>
        <v>It</v>
      </c>
      <c r="Y2799" t="str">
        <f t="shared" si="217"/>
        <v>SLA Breach</v>
      </c>
      <c r="Z2799" t="str">
        <f t="shared" si="218"/>
        <v>Normal</v>
      </c>
      <c r="AA2799" t="str" cm="1">
        <f t="array" ref="AA2799">_xlfn.IFS(
J2799&lt;=K2799*0.5,"Excellent",
J2799&lt;=K2799,"Good",
J2799&lt;=K2799*1.5,"At Risk",
TRUE,"Critical"
)</f>
        <v>Critical</v>
      </c>
      <c r="AB2799" t="str">
        <f t="shared" si="219"/>
        <v>No Rework</v>
      </c>
    </row>
    <row r="2800" spans="1:28" x14ac:dyDescent="0.3">
      <c r="A2800" t="s">
        <v>2882</v>
      </c>
      <c r="B2800" s="1">
        <v>45662</v>
      </c>
      <c r="C2800" t="s">
        <v>91</v>
      </c>
      <c r="D2800" t="s">
        <v>47</v>
      </c>
      <c r="E2800" t="s">
        <v>35</v>
      </c>
      <c r="F2800" t="s">
        <v>24</v>
      </c>
      <c r="G2800" t="s">
        <v>81</v>
      </c>
      <c r="H2800" t="s">
        <v>50</v>
      </c>
      <c r="I2800" t="s">
        <v>27</v>
      </c>
      <c r="J2800">
        <v>0.8</v>
      </c>
      <c r="K2800">
        <v>24</v>
      </c>
      <c r="L2800" t="s">
        <v>28</v>
      </c>
      <c r="M2800">
        <v>1</v>
      </c>
      <c r="N2800">
        <v>4.4000000000000004</v>
      </c>
      <c r="O2800">
        <v>320</v>
      </c>
      <c r="P2800">
        <v>256</v>
      </c>
      <c r="Q2800" t="s">
        <v>64</v>
      </c>
      <c r="R2800">
        <v>1</v>
      </c>
      <c r="S2800" t="s">
        <v>58</v>
      </c>
      <c r="T2800" t="s">
        <v>102</v>
      </c>
      <c r="U2800" t="str">
        <f>TRIM(CLEAN(tbl_Operations[[#This Row],[Location]]))</f>
        <v>Gurugram</v>
      </c>
      <c r="V2800" t="str">
        <f>TRIM(CLEAN(tbl_Operations[[#This Row],[Channel]]))</f>
        <v>Phone</v>
      </c>
      <c r="W2800" t="str">
        <f t="shared" si="215"/>
        <v>Employee Query</v>
      </c>
      <c r="X2800" t="str">
        <f t="shared" si="216"/>
        <v>Operations</v>
      </c>
      <c r="Y2800" t="str">
        <f t="shared" si="217"/>
        <v>Within SLA</v>
      </c>
      <c r="Z2800" t="str">
        <f t="shared" si="218"/>
        <v>Normal</v>
      </c>
      <c r="AA2800" t="str" cm="1">
        <f t="array" ref="AA2800">_xlfn.IFS(
J2800&lt;=K2800*0.5,"Excellent",
J2800&lt;=K2800,"Good",
J2800&lt;=K2800*1.5,"At Risk",
TRUE,"Critical"
)</f>
        <v>Excellent</v>
      </c>
      <c r="AB2800" t="str">
        <f t="shared" si="219"/>
        <v>Reworked</v>
      </c>
    </row>
    <row r="2801" spans="1:28" x14ac:dyDescent="0.3">
      <c r="A2801" t="s">
        <v>2883</v>
      </c>
      <c r="B2801" s="1">
        <v>45722</v>
      </c>
      <c r="C2801" t="s">
        <v>21</v>
      </c>
      <c r="D2801" t="s">
        <v>55</v>
      </c>
      <c r="E2801" t="s">
        <v>74</v>
      </c>
      <c r="F2801" t="s">
        <v>24</v>
      </c>
      <c r="G2801" t="s">
        <v>25</v>
      </c>
      <c r="H2801" t="s">
        <v>50</v>
      </c>
      <c r="I2801" t="s">
        <v>27</v>
      </c>
      <c r="J2801">
        <v>12.3</v>
      </c>
      <c r="K2801">
        <v>24</v>
      </c>
      <c r="L2801" t="s">
        <v>28</v>
      </c>
      <c r="M2801">
        <v>2</v>
      </c>
      <c r="N2801">
        <v>4.2</v>
      </c>
      <c r="O2801">
        <v>350</v>
      </c>
      <c r="P2801">
        <v>4305</v>
      </c>
      <c r="Q2801" t="s">
        <v>79</v>
      </c>
      <c r="R2801">
        <v>3</v>
      </c>
      <c r="S2801" t="s">
        <v>58</v>
      </c>
      <c r="T2801" t="s">
        <v>84</v>
      </c>
      <c r="U2801" t="str">
        <f>TRIM(CLEAN(tbl_Operations[[#This Row],[Location]]))</f>
        <v>Hyderabad</v>
      </c>
      <c r="V2801" t="str">
        <f>TRIM(CLEAN(tbl_Operations[[#This Row],[Channel]]))</f>
        <v>Email</v>
      </c>
      <c r="W2801" t="str">
        <f t="shared" si="215"/>
        <v>System Issue</v>
      </c>
      <c r="X2801" t="str">
        <f t="shared" si="216"/>
        <v>Customer Support</v>
      </c>
      <c r="Y2801" t="str">
        <f t="shared" si="217"/>
        <v>Within SLA</v>
      </c>
      <c r="Z2801" t="str">
        <f t="shared" si="218"/>
        <v>Normal</v>
      </c>
      <c r="AA2801" t="str" cm="1">
        <f t="array" ref="AA2801">_xlfn.IFS(
J2801&lt;=K2801*0.5,"Excellent",
J2801&lt;=K2801,"Good",
J2801&lt;=K2801*1.5,"At Risk",
TRUE,"Critical"
)</f>
        <v>Good</v>
      </c>
      <c r="AB2801" t="str">
        <f t="shared" si="219"/>
        <v>Reworked</v>
      </c>
    </row>
    <row r="2802" spans="1:28" x14ac:dyDescent="0.3">
      <c r="A2802" t="s">
        <v>2884</v>
      </c>
      <c r="B2802" s="1">
        <v>45697</v>
      </c>
      <c r="C2802" t="s">
        <v>95</v>
      </c>
      <c r="D2802" t="s">
        <v>60</v>
      </c>
      <c r="E2802" t="s">
        <v>35</v>
      </c>
      <c r="F2802" t="s">
        <v>24</v>
      </c>
      <c r="G2802" t="s">
        <v>25</v>
      </c>
      <c r="H2802" t="s">
        <v>66</v>
      </c>
      <c r="I2802" t="s">
        <v>27</v>
      </c>
      <c r="J2802">
        <v>8.5</v>
      </c>
      <c r="K2802">
        <v>24</v>
      </c>
      <c r="L2802" t="s">
        <v>28</v>
      </c>
      <c r="M2802">
        <v>0</v>
      </c>
      <c r="N2802">
        <v>4.2</v>
      </c>
      <c r="O2802">
        <v>280</v>
      </c>
      <c r="P2802">
        <v>2380</v>
      </c>
      <c r="Q2802" t="s">
        <v>57</v>
      </c>
      <c r="R2802">
        <v>2</v>
      </c>
      <c r="S2802" t="s">
        <v>58</v>
      </c>
      <c r="T2802" t="s">
        <v>102</v>
      </c>
      <c r="U2802" t="str">
        <f>TRIM(CLEAN(tbl_Operations[[#This Row],[Location]]))</f>
        <v>Pune</v>
      </c>
      <c r="V2802" t="str">
        <f>TRIM(CLEAN(tbl_Operations[[#This Row],[Channel]]))</f>
        <v>Email</v>
      </c>
      <c r="W2802" t="str">
        <f t="shared" si="215"/>
        <v>Employee Query</v>
      </c>
      <c r="X2802" t="str">
        <f t="shared" si="216"/>
        <v>Sales</v>
      </c>
      <c r="Y2802" t="str">
        <f t="shared" si="217"/>
        <v>Within SLA</v>
      </c>
      <c r="Z2802" t="str">
        <f t="shared" si="218"/>
        <v>Normal</v>
      </c>
      <c r="AA2802" t="str" cm="1">
        <f t="array" ref="AA2802">_xlfn.IFS(
J2802&lt;=K2802*0.5,"Excellent",
J2802&lt;=K2802,"Good",
J2802&lt;=K2802*1.5,"At Risk",
TRUE,"Critical"
)</f>
        <v>Excellent</v>
      </c>
      <c r="AB2802" t="str">
        <f t="shared" si="219"/>
        <v>No Rework</v>
      </c>
    </row>
    <row r="2803" spans="1:28" x14ac:dyDescent="0.3">
      <c r="A2803" t="s">
        <v>2885</v>
      </c>
      <c r="B2803" s="1">
        <v>46003</v>
      </c>
      <c r="C2803" t="s">
        <v>54</v>
      </c>
      <c r="D2803" t="s">
        <v>47</v>
      </c>
      <c r="E2803" t="s">
        <v>35</v>
      </c>
      <c r="F2803" t="s">
        <v>49</v>
      </c>
      <c r="G2803" t="s">
        <v>25</v>
      </c>
      <c r="H2803" t="s">
        <v>43</v>
      </c>
      <c r="I2803" t="s">
        <v>101</v>
      </c>
      <c r="J2803">
        <v>5.9</v>
      </c>
      <c r="K2803">
        <v>48</v>
      </c>
      <c r="L2803" t="s">
        <v>28</v>
      </c>
      <c r="M2803">
        <v>0</v>
      </c>
      <c r="N2803">
        <v>4.5999999999999996</v>
      </c>
      <c r="O2803">
        <v>450</v>
      </c>
      <c r="P2803">
        <v>2655</v>
      </c>
      <c r="Q2803" t="s">
        <v>71</v>
      </c>
      <c r="R2803">
        <v>12</v>
      </c>
      <c r="S2803" t="s">
        <v>52</v>
      </c>
      <c r="T2803" t="s">
        <v>45</v>
      </c>
      <c r="U2803" t="str">
        <f>TRIM(CLEAN(tbl_Operations[[#This Row],[Location]]))</f>
        <v>Gurugram</v>
      </c>
      <c r="V2803" t="str">
        <f>TRIM(CLEAN(tbl_Operations[[#This Row],[Channel]]))</f>
        <v>Email</v>
      </c>
      <c r="W2803" t="str">
        <f t="shared" si="215"/>
        <v>Employee Query</v>
      </c>
      <c r="X2803" t="str">
        <f t="shared" si="216"/>
        <v>Hr</v>
      </c>
      <c r="Y2803" t="str">
        <f t="shared" si="217"/>
        <v>Within SLA</v>
      </c>
      <c r="Z2803" t="str">
        <f t="shared" si="218"/>
        <v>Normal</v>
      </c>
      <c r="AA2803" t="str" cm="1">
        <f t="array" ref="AA2803">_xlfn.IFS(
J2803&lt;=K2803*0.5,"Excellent",
J2803&lt;=K2803,"Good",
J2803&lt;=K2803*1.5,"At Risk",
TRUE,"Critical"
)</f>
        <v>Excellent</v>
      </c>
      <c r="AB2803" t="str">
        <f t="shared" si="219"/>
        <v>No Rework</v>
      </c>
    </row>
    <row r="2804" spans="1:28" x14ac:dyDescent="0.3">
      <c r="A2804" t="s">
        <v>2886</v>
      </c>
      <c r="B2804" s="1">
        <v>45718</v>
      </c>
      <c r="C2804" t="s">
        <v>54</v>
      </c>
      <c r="D2804" t="s">
        <v>47</v>
      </c>
      <c r="E2804" t="s">
        <v>48</v>
      </c>
      <c r="F2804" t="s">
        <v>49</v>
      </c>
      <c r="G2804" t="s">
        <v>5094</v>
      </c>
      <c r="H2804" t="s">
        <v>66</v>
      </c>
      <c r="I2804" t="s">
        <v>27</v>
      </c>
      <c r="J2804">
        <v>14</v>
      </c>
      <c r="K2804">
        <v>48</v>
      </c>
      <c r="L2804" t="s">
        <v>28</v>
      </c>
      <c r="M2804">
        <v>0</v>
      </c>
      <c r="N2804">
        <v>4.5999999999999996</v>
      </c>
      <c r="O2804">
        <v>280</v>
      </c>
      <c r="P2804">
        <v>3920</v>
      </c>
      <c r="Q2804" t="s">
        <v>79</v>
      </c>
      <c r="R2804">
        <v>3</v>
      </c>
      <c r="S2804" t="s">
        <v>58</v>
      </c>
      <c r="T2804" t="s">
        <v>102</v>
      </c>
      <c r="U2804" t="str">
        <f>TRIM(CLEAN(tbl_Operations[[#This Row],[Location]]))</f>
        <v>Gurugram</v>
      </c>
      <c r="V2804" t="str">
        <f>TRIM(CLEAN(tbl_Operations[[#This Row],[Channel]]))</f>
        <v>Unknown</v>
      </c>
      <c r="W2804" t="str">
        <f t="shared" si="215"/>
        <v>Compliance Request</v>
      </c>
      <c r="X2804" t="str">
        <f t="shared" si="216"/>
        <v>Hr</v>
      </c>
      <c r="Y2804" t="str">
        <f t="shared" si="217"/>
        <v>Within SLA</v>
      </c>
      <c r="Z2804" t="str">
        <f t="shared" si="218"/>
        <v>Normal</v>
      </c>
      <c r="AA2804" t="str" cm="1">
        <f t="array" ref="AA2804">_xlfn.IFS(
J2804&lt;=K2804*0.5,"Excellent",
J2804&lt;=K2804,"Good",
J2804&lt;=K2804*1.5,"At Risk",
TRUE,"Critical"
)</f>
        <v>Excellent</v>
      </c>
      <c r="AB2804" t="str">
        <f t="shared" si="219"/>
        <v>No Rework</v>
      </c>
    </row>
    <row r="2805" spans="1:28" x14ac:dyDescent="0.3">
      <c r="A2805" t="s">
        <v>2887</v>
      </c>
      <c r="B2805" s="1">
        <v>45672</v>
      </c>
      <c r="C2805" t="s">
        <v>77</v>
      </c>
      <c r="D2805" t="s">
        <v>60</v>
      </c>
      <c r="E2805" t="s">
        <v>78</v>
      </c>
      <c r="F2805" t="s">
        <v>49</v>
      </c>
      <c r="G2805" t="s">
        <v>42</v>
      </c>
      <c r="H2805" t="s">
        <v>50</v>
      </c>
      <c r="I2805" t="s">
        <v>27</v>
      </c>
      <c r="J2805">
        <v>8.9</v>
      </c>
      <c r="K2805">
        <v>48</v>
      </c>
      <c r="L2805" t="s">
        <v>28</v>
      </c>
      <c r="M2805">
        <v>0</v>
      </c>
      <c r="N2805">
        <v>4.4000000000000004</v>
      </c>
      <c r="O2805">
        <v>450</v>
      </c>
      <c r="P2805">
        <v>4005</v>
      </c>
      <c r="Q2805" t="s">
        <v>64</v>
      </c>
      <c r="R2805">
        <v>1</v>
      </c>
      <c r="S2805" t="s">
        <v>58</v>
      </c>
      <c r="T2805" t="s">
        <v>86</v>
      </c>
      <c r="U2805" t="str">
        <f>TRIM(CLEAN(tbl_Operations[[#This Row],[Location]]))</f>
        <v>Pune</v>
      </c>
      <c r="V2805" t="str">
        <f>TRIM(CLEAN(tbl_Operations[[#This Row],[Channel]]))</f>
        <v>Portal</v>
      </c>
      <c r="W2805" t="str">
        <f t="shared" si="215"/>
        <v>Access Request</v>
      </c>
      <c r="X2805" t="str">
        <f t="shared" si="216"/>
        <v>Finance</v>
      </c>
      <c r="Y2805" t="str">
        <f t="shared" si="217"/>
        <v>Within SLA</v>
      </c>
      <c r="Z2805" t="str">
        <f t="shared" si="218"/>
        <v>Normal</v>
      </c>
      <c r="AA2805" t="str" cm="1">
        <f t="array" ref="AA2805">_xlfn.IFS(
J2805&lt;=K2805*0.5,"Excellent",
J2805&lt;=K2805,"Good",
J2805&lt;=K2805*1.5,"At Risk",
TRUE,"Critical"
)</f>
        <v>Excellent</v>
      </c>
      <c r="AB2805" t="str">
        <f t="shared" si="219"/>
        <v>No Rework</v>
      </c>
    </row>
    <row r="2806" spans="1:28" x14ac:dyDescent="0.3">
      <c r="A2806" t="s">
        <v>2888</v>
      </c>
      <c r="B2806" s="1">
        <v>45935</v>
      </c>
      <c r="C2806" t="s">
        <v>40</v>
      </c>
      <c r="D2806" t="s">
        <v>22</v>
      </c>
      <c r="E2806" t="s">
        <v>74</v>
      </c>
      <c r="F2806" t="s">
        <v>24</v>
      </c>
      <c r="G2806" t="s">
        <v>81</v>
      </c>
      <c r="H2806" t="s">
        <v>75</v>
      </c>
      <c r="I2806" t="s">
        <v>27</v>
      </c>
      <c r="J2806">
        <v>6.2</v>
      </c>
      <c r="K2806">
        <v>24</v>
      </c>
      <c r="L2806" t="s">
        <v>28</v>
      </c>
      <c r="M2806">
        <v>2</v>
      </c>
      <c r="N2806">
        <v>4.5999999999999996</v>
      </c>
      <c r="O2806">
        <v>350</v>
      </c>
      <c r="P2806">
        <v>2170</v>
      </c>
      <c r="Q2806" t="s">
        <v>51</v>
      </c>
      <c r="R2806">
        <v>10</v>
      </c>
      <c r="S2806" t="s">
        <v>52</v>
      </c>
      <c r="T2806" t="s">
        <v>102</v>
      </c>
      <c r="U2806" t="str">
        <f>TRIM(CLEAN(tbl_Operations[[#This Row],[Location]]))</f>
        <v>Noida</v>
      </c>
      <c r="V2806" t="str">
        <f>TRIM(CLEAN(tbl_Operations[[#This Row],[Channel]]))</f>
        <v>Phone</v>
      </c>
      <c r="W2806" t="str">
        <f t="shared" si="215"/>
        <v>System Issue</v>
      </c>
      <c r="X2806" t="str">
        <f t="shared" si="216"/>
        <v>Procurement</v>
      </c>
      <c r="Y2806" t="str">
        <f t="shared" si="217"/>
        <v>Within SLA</v>
      </c>
      <c r="Z2806" t="str">
        <f t="shared" si="218"/>
        <v>Normal</v>
      </c>
      <c r="AA2806" t="str" cm="1">
        <f t="array" ref="AA2806">_xlfn.IFS(
J2806&lt;=K2806*0.5,"Excellent",
J2806&lt;=K2806,"Good",
J2806&lt;=K2806*1.5,"At Risk",
TRUE,"Critical"
)</f>
        <v>Excellent</v>
      </c>
      <c r="AB2806" t="str">
        <f t="shared" si="219"/>
        <v>Reworked</v>
      </c>
    </row>
    <row r="2807" spans="1:28" x14ac:dyDescent="0.3">
      <c r="A2807" t="s">
        <v>2889</v>
      </c>
      <c r="B2807" s="1">
        <v>45872</v>
      </c>
      <c r="C2807" t="s">
        <v>77</v>
      </c>
      <c r="D2807" t="s">
        <v>22</v>
      </c>
      <c r="E2807" t="s">
        <v>23</v>
      </c>
      <c r="F2807" t="s">
        <v>49</v>
      </c>
      <c r="G2807" t="s">
        <v>42</v>
      </c>
      <c r="H2807" t="s">
        <v>50</v>
      </c>
      <c r="I2807" t="s">
        <v>27</v>
      </c>
      <c r="J2807">
        <v>7.9</v>
      </c>
      <c r="K2807">
        <v>48</v>
      </c>
      <c r="L2807" t="s">
        <v>28</v>
      </c>
      <c r="M2807">
        <v>0</v>
      </c>
      <c r="N2807">
        <v>4.9000000000000004</v>
      </c>
      <c r="O2807">
        <v>450</v>
      </c>
      <c r="P2807">
        <v>3555</v>
      </c>
      <c r="Q2807" t="s">
        <v>36</v>
      </c>
      <c r="R2807">
        <v>8</v>
      </c>
      <c r="S2807" t="s">
        <v>37</v>
      </c>
      <c r="T2807" t="s">
        <v>102</v>
      </c>
      <c r="U2807" t="str">
        <f>TRIM(CLEAN(tbl_Operations[[#This Row],[Location]]))</f>
        <v>Noida</v>
      </c>
      <c r="V2807" t="str">
        <f>TRIM(CLEAN(tbl_Operations[[#This Row],[Channel]]))</f>
        <v>Portal</v>
      </c>
      <c r="W2807" t="str">
        <f t="shared" si="215"/>
        <v>Invoice Query</v>
      </c>
      <c r="X2807" t="str">
        <f t="shared" si="216"/>
        <v>Finance</v>
      </c>
      <c r="Y2807" t="str">
        <f t="shared" si="217"/>
        <v>Within SLA</v>
      </c>
      <c r="Z2807" t="str">
        <f t="shared" si="218"/>
        <v>Normal</v>
      </c>
      <c r="AA2807" t="str" cm="1">
        <f t="array" ref="AA2807">_xlfn.IFS(
J2807&lt;=K2807*0.5,"Excellent",
J2807&lt;=K2807,"Good",
J2807&lt;=K2807*1.5,"At Risk",
TRUE,"Critical"
)</f>
        <v>Excellent</v>
      </c>
      <c r="AB2807" t="str">
        <f t="shared" si="219"/>
        <v>No Rework</v>
      </c>
    </row>
    <row r="2808" spans="1:28" x14ac:dyDescent="0.3">
      <c r="A2808" t="s">
        <v>2890</v>
      </c>
      <c r="B2808" s="1">
        <v>45688</v>
      </c>
      <c r="C2808" t="s">
        <v>77</v>
      </c>
      <c r="D2808" t="s">
        <v>55</v>
      </c>
      <c r="E2808" t="s">
        <v>70</v>
      </c>
      <c r="F2808" t="s">
        <v>61</v>
      </c>
      <c r="G2808" t="s">
        <v>42</v>
      </c>
      <c r="H2808" t="s">
        <v>43</v>
      </c>
      <c r="I2808" t="s">
        <v>27</v>
      </c>
      <c r="J2808">
        <v>6.2</v>
      </c>
      <c r="K2808">
        <v>12</v>
      </c>
      <c r="L2808" t="s">
        <v>28</v>
      </c>
      <c r="M2808">
        <v>0</v>
      </c>
      <c r="N2808">
        <v>4.5</v>
      </c>
      <c r="O2808">
        <v>400</v>
      </c>
      <c r="P2808">
        <v>2480</v>
      </c>
      <c r="Q2808" t="s">
        <v>64</v>
      </c>
      <c r="R2808">
        <v>1</v>
      </c>
      <c r="S2808" t="s">
        <v>58</v>
      </c>
      <c r="T2808" t="s">
        <v>45</v>
      </c>
      <c r="U2808" t="str">
        <f>TRIM(CLEAN(tbl_Operations[[#This Row],[Location]]))</f>
        <v>Hyderabad</v>
      </c>
      <c r="V2808" t="str">
        <f>TRIM(CLEAN(tbl_Operations[[#This Row],[Channel]]))</f>
        <v>Portal</v>
      </c>
      <c r="W2808" t="str">
        <f t="shared" si="215"/>
        <v>Data Correction</v>
      </c>
      <c r="X2808" t="str">
        <f t="shared" si="216"/>
        <v>Finance</v>
      </c>
      <c r="Y2808" t="str">
        <f t="shared" si="217"/>
        <v>Within SLA</v>
      </c>
      <c r="Z2808" t="str">
        <f t="shared" si="218"/>
        <v>Normal</v>
      </c>
      <c r="AA2808" t="str" cm="1">
        <f t="array" ref="AA2808">_xlfn.IFS(
J2808&lt;=K2808*0.5,"Excellent",
J2808&lt;=K2808,"Good",
J2808&lt;=K2808*1.5,"At Risk",
TRUE,"Critical"
)</f>
        <v>Good</v>
      </c>
      <c r="AB2808" t="str">
        <f t="shared" si="219"/>
        <v>No Rework</v>
      </c>
    </row>
    <row r="2809" spans="1:28" x14ac:dyDescent="0.3">
      <c r="A2809" t="s">
        <v>2891</v>
      </c>
      <c r="B2809" s="1">
        <v>45746</v>
      </c>
      <c r="C2809" t="s">
        <v>40</v>
      </c>
      <c r="D2809" t="s">
        <v>34</v>
      </c>
      <c r="E2809" t="s">
        <v>48</v>
      </c>
      <c r="F2809" t="s">
        <v>24</v>
      </c>
      <c r="G2809" t="s">
        <v>42</v>
      </c>
      <c r="H2809" t="s">
        <v>66</v>
      </c>
      <c r="I2809" t="s">
        <v>27</v>
      </c>
      <c r="J2809">
        <v>10.1</v>
      </c>
      <c r="K2809">
        <v>24</v>
      </c>
      <c r="L2809" t="s">
        <v>28</v>
      </c>
      <c r="M2809">
        <v>0</v>
      </c>
      <c r="N2809">
        <v>4.4000000000000004</v>
      </c>
      <c r="O2809">
        <v>450</v>
      </c>
      <c r="P2809">
        <v>4545</v>
      </c>
      <c r="Q2809" t="s">
        <v>79</v>
      </c>
      <c r="R2809">
        <v>3</v>
      </c>
      <c r="S2809" t="s">
        <v>58</v>
      </c>
      <c r="T2809" t="s">
        <v>102</v>
      </c>
      <c r="U2809" t="str">
        <f>TRIM(CLEAN(tbl_Operations[[#This Row],[Location]]))</f>
        <v>Mumbai</v>
      </c>
      <c r="V2809" t="str">
        <f>TRIM(CLEAN(tbl_Operations[[#This Row],[Channel]]))</f>
        <v>Portal</v>
      </c>
      <c r="W2809" t="str">
        <f t="shared" si="215"/>
        <v>Compliance Request</v>
      </c>
      <c r="X2809" t="str">
        <f t="shared" si="216"/>
        <v>Procurement</v>
      </c>
      <c r="Y2809" t="str">
        <f t="shared" si="217"/>
        <v>Within SLA</v>
      </c>
      <c r="Z2809" t="str">
        <f t="shared" si="218"/>
        <v>Normal</v>
      </c>
      <c r="AA2809" t="str" cm="1">
        <f t="array" ref="AA2809">_xlfn.IFS(
J2809&lt;=K2809*0.5,"Excellent",
J2809&lt;=K2809,"Good",
J2809&lt;=K2809*1.5,"At Risk",
TRUE,"Critical"
)</f>
        <v>Excellent</v>
      </c>
      <c r="AB2809" t="str">
        <f t="shared" si="219"/>
        <v>No Rework</v>
      </c>
    </row>
    <row r="2810" spans="1:28" x14ac:dyDescent="0.3">
      <c r="A2810" t="s">
        <v>2892</v>
      </c>
      <c r="B2810" s="1">
        <v>45766</v>
      </c>
      <c r="C2810" t="s">
        <v>33</v>
      </c>
      <c r="D2810" t="s">
        <v>22</v>
      </c>
      <c r="E2810" t="s">
        <v>48</v>
      </c>
      <c r="F2810" t="s">
        <v>146</v>
      </c>
      <c r="G2810" t="s">
        <v>25</v>
      </c>
      <c r="H2810" t="s">
        <v>26</v>
      </c>
      <c r="I2810" t="s">
        <v>27</v>
      </c>
      <c r="J2810">
        <v>4</v>
      </c>
      <c r="K2810">
        <v>4</v>
      </c>
      <c r="L2810" t="s">
        <v>28</v>
      </c>
      <c r="M2810">
        <v>1</v>
      </c>
      <c r="N2810">
        <v>5</v>
      </c>
      <c r="O2810">
        <v>450</v>
      </c>
      <c r="P2810">
        <v>1800</v>
      </c>
      <c r="Q2810" t="s">
        <v>89</v>
      </c>
      <c r="R2810">
        <v>4</v>
      </c>
      <c r="S2810" t="s">
        <v>30</v>
      </c>
      <c r="T2810" t="s">
        <v>68</v>
      </c>
      <c r="U2810" t="str">
        <f>TRIM(CLEAN(tbl_Operations[[#This Row],[Location]]))</f>
        <v>Noida</v>
      </c>
      <c r="V2810" t="str">
        <f>TRIM(CLEAN(tbl_Operations[[#This Row],[Channel]]))</f>
        <v>Email</v>
      </c>
      <c r="W2810" t="str">
        <f t="shared" si="215"/>
        <v>Compliance Request</v>
      </c>
      <c r="X2810" t="str">
        <f t="shared" si="216"/>
        <v>It</v>
      </c>
      <c r="Y2810" t="str">
        <f t="shared" si="217"/>
        <v>Within SLA</v>
      </c>
      <c r="Z2810" t="str">
        <f t="shared" si="218"/>
        <v>Normal</v>
      </c>
      <c r="AA2810" t="str" cm="1">
        <f t="array" ref="AA2810">_xlfn.IFS(
J2810&lt;=K2810*0.5,"Excellent",
J2810&lt;=K2810,"Good",
J2810&lt;=K2810*1.5,"At Risk",
TRUE,"Critical"
)</f>
        <v>Good</v>
      </c>
      <c r="AB2810" t="str">
        <f t="shared" si="219"/>
        <v>Reworked</v>
      </c>
    </row>
    <row r="2811" spans="1:28" x14ac:dyDescent="0.3">
      <c r="A2811" t="s">
        <v>2893</v>
      </c>
      <c r="B2811" s="1">
        <v>45725</v>
      </c>
      <c r="C2811" t="s">
        <v>21</v>
      </c>
      <c r="D2811" t="s">
        <v>73</v>
      </c>
      <c r="E2811" t="s">
        <v>92</v>
      </c>
      <c r="F2811" t="s">
        <v>49</v>
      </c>
      <c r="G2811" t="s">
        <v>62</v>
      </c>
      <c r="H2811" t="s">
        <v>66</v>
      </c>
      <c r="I2811" t="s">
        <v>88</v>
      </c>
      <c r="J2811">
        <v>14.4</v>
      </c>
      <c r="K2811">
        <v>48</v>
      </c>
      <c r="L2811" t="s">
        <v>28</v>
      </c>
      <c r="M2811">
        <v>1</v>
      </c>
      <c r="N2811">
        <v>4.2</v>
      </c>
      <c r="O2811">
        <v>400</v>
      </c>
      <c r="P2811">
        <v>5760</v>
      </c>
      <c r="Q2811" t="s">
        <v>79</v>
      </c>
      <c r="R2811">
        <v>3</v>
      </c>
      <c r="S2811" t="s">
        <v>58</v>
      </c>
      <c r="T2811" t="s">
        <v>102</v>
      </c>
      <c r="U2811" t="str">
        <f>TRIM(CLEAN(tbl_Operations[[#This Row],[Location]]))</f>
        <v>Chennai</v>
      </c>
      <c r="V2811" t="str">
        <f>TRIM(CLEAN(tbl_Operations[[#This Row],[Channel]]))</f>
        <v>Teams</v>
      </c>
      <c r="W2811" t="str">
        <f t="shared" si="215"/>
        <v>Report Request</v>
      </c>
      <c r="X2811" t="str">
        <f t="shared" si="216"/>
        <v>Customer Support</v>
      </c>
      <c r="Y2811" t="str">
        <f t="shared" si="217"/>
        <v>Within SLA</v>
      </c>
      <c r="Z2811" t="str">
        <f t="shared" si="218"/>
        <v>Normal</v>
      </c>
      <c r="AA2811" t="str" cm="1">
        <f t="array" ref="AA2811">_xlfn.IFS(
J2811&lt;=K2811*0.5,"Excellent",
J2811&lt;=K2811,"Good",
J2811&lt;=K2811*1.5,"At Risk",
TRUE,"Critical"
)</f>
        <v>Excellent</v>
      </c>
      <c r="AB2811" t="str">
        <f t="shared" si="219"/>
        <v>Reworked</v>
      </c>
    </row>
    <row r="2812" spans="1:28" x14ac:dyDescent="0.3">
      <c r="A2812" t="s">
        <v>2894</v>
      </c>
      <c r="B2812" s="1">
        <v>45807</v>
      </c>
      <c r="C2812" t="s">
        <v>40</v>
      </c>
      <c r="D2812" t="s">
        <v>60</v>
      </c>
      <c r="E2812" t="s">
        <v>56</v>
      </c>
      <c r="F2812" t="s">
        <v>49</v>
      </c>
      <c r="G2812" t="s">
        <v>42</v>
      </c>
      <c r="H2812" t="s">
        <v>43</v>
      </c>
      <c r="I2812" t="s">
        <v>27</v>
      </c>
      <c r="J2812">
        <v>9.1999999999999993</v>
      </c>
      <c r="K2812">
        <v>48</v>
      </c>
      <c r="L2812" t="s">
        <v>28</v>
      </c>
      <c r="M2812">
        <v>1</v>
      </c>
      <c r="N2812">
        <v>4.8</v>
      </c>
      <c r="O2812">
        <v>350</v>
      </c>
      <c r="P2812">
        <v>3220</v>
      </c>
      <c r="Q2812" t="s">
        <v>44</v>
      </c>
      <c r="R2812">
        <v>5</v>
      </c>
      <c r="S2812" t="s">
        <v>30</v>
      </c>
      <c r="T2812" t="s">
        <v>45</v>
      </c>
      <c r="U2812" t="str">
        <f>TRIM(CLEAN(tbl_Operations[[#This Row],[Location]]))</f>
        <v>Pune</v>
      </c>
      <c r="V2812" t="str">
        <f>TRIM(CLEAN(tbl_Operations[[#This Row],[Channel]]))</f>
        <v>Portal</v>
      </c>
      <c r="W2812" t="str">
        <f t="shared" si="215"/>
        <v>Vendor Query</v>
      </c>
      <c r="X2812" t="str">
        <f t="shared" si="216"/>
        <v>Procurement</v>
      </c>
      <c r="Y2812" t="str">
        <f t="shared" si="217"/>
        <v>Within SLA</v>
      </c>
      <c r="Z2812" t="str">
        <f t="shared" si="218"/>
        <v>Normal</v>
      </c>
      <c r="AA2812" t="str" cm="1">
        <f t="array" ref="AA2812">_xlfn.IFS(
J2812&lt;=K2812*0.5,"Excellent",
J2812&lt;=K2812,"Good",
J2812&lt;=K2812*1.5,"At Risk",
TRUE,"Critical"
)</f>
        <v>Excellent</v>
      </c>
      <c r="AB2812" t="str">
        <f t="shared" si="219"/>
        <v>Reworked</v>
      </c>
    </row>
    <row r="2813" spans="1:28" x14ac:dyDescent="0.3">
      <c r="A2813" t="s">
        <v>2895</v>
      </c>
      <c r="B2813" s="1">
        <v>45795</v>
      </c>
      <c r="C2813" t="s">
        <v>77</v>
      </c>
      <c r="D2813" t="s">
        <v>60</v>
      </c>
      <c r="E2813" t="s">
        <v>92</v>
      </c>
      <c r="F2813" t="s">
        <v>61</v>
      </c>
      <c r="G2813" t="s">
        <v>25</v>
      </c>
      <c r="H2813" t="s">
        <v>66</v>
      </c>
      <c r="I2813" t="s">
        <v>27</v>
      </c>
      <c r="J2813">
        <v>11.9</v>
      </c>
      <c r="K2813">
        <v>12</v>
      </c>
      <c r="L2813" t="s">
        <v>28</v>
      </c>
      <c r="M2813">
        <v>1</v>
      </c>
      <c r="N2813">
        <v>4</v>
      </c>
      <c r="O2813">
        <v>350</v>
      </c>
      <c r="P2813">
        <v>4165</v>
      </c>
      <c r="Q2813" t="s">
        <v>44</v>
      </c>
      <c r="R2813">
        <v>5</v>
      </c>
      <c r="S2813" t="s">
        <v>30</v>
      </c>
      <c r="T2813" t="s">
        <v>102</v>
      </c>
      <c r="U2813" t="str">
        <f>TRIM(CLEAN(tbl_Operations[[#This Row],[Location]]))</f>
        <v>Pune</v>
      </c>
      <c r="V2813" t="str">
        <f>TRIM(CLEAN(tbl_Operations[[#This Row],[Channel]]))</f>
        <v>Email</v>
      </c>
      <c r="W2813" t="str">
        <f t="shared" si="215"/>
        <v>Report Request</v>
      </c>
      <c r="X2813" t="str">
        <f t="shared" si="216"/>
        <v>Finance</v>
      </c>
      <c r="Y2813" t="str">
        <f t="shared" si="217"/>
        <v>Within SLA</v>
      </c>
      <c r="Z2813" t="str">
        <f t="shared" si="218"/>
        <v>Normal</v>
      </c>
      <c r="AA2813" t="str" cm="1">
        <f t="array" ref="AA2813">_xlfn.IFS(
J2813&lt;=K2813*0.5,"Excellent",
J2813&lt;=K2813,"Good",
J2813&lt;=K2813*1.5,"At Risk",
TRUE,"Critical"
)</f>
        <v>Good</v>
      </c>
      <c r="AB2813" t="str">
        <f t="shared" si="219"/>
        <v>Reworked</v>
      </c>
    </row>
    <row r="2814" spans="1:28" x14ac:dyDescent="0.3">
      <c r="A2814" t="s">
        <v>2896</v>
      </c>
      <c r="B2814" s="1">
        <v>46003</v>
      </c>
      <c r="C2814" t="s">
        <v>33</v>
      </c>
      <c r="D2814" t="s">
        <v>41</v>
      </c>
      <c r="E2814" t="s">
        <v>23</v>
      </c>
      <c r="F2814" t="s">
        <v>24</v>
      </c>
      <c r="G2814" t="s">
        <v>25</v>
      </c>
      <c r="H2814" t="s">
        <v>50</v>
      </c>
      <c r="I2814" t="s">
        <v>88</v>
      </c>
      <c r="J2814">
        <v>8</v>
      </c>
      <c r="K2814">
        <v>24</v>
      </c>
      <c r="L2814" t="s">
        <v>28</v>
      </c>
      <c r="M2814">
        <v>2</v>
      </c>
      <c r="N2814">
        <v>4.5</v>
      </c>
      <c r="O2814">
        <v>400</v>
      </c>
      <c r="P2814">
        <v>3200</v>
      </c>
      <c r="Q2814" t="s">
        <v>71</v>
      </c>
      <c r="R2814">
        <v>12</v>
      </c>
      <c r="S2814" t="s">
        <v>52</v>
      </c>
      <c r="T2814" t="s">
        <v>45</v>
      </c>
      <c r="U2814" t="str">
        <f>TRIM(CLEAN(tbl_Operations[[#This Row],[Location]]))</f>
        <v>Bengaluru</v>
      </c>
      <c r="V2814" t="str">
        <f>TRIM(CLEAN(tbl_Operations[[#This Row],[Channel]]))</f>
        <v>Email</v>
      </c>
      <c r="W2814" t="str">
        <f t="shared" si="215"/>
        <v>Invoice Query</v>
      </c>
      <c r="X2814" t="str">
        <f t="shared" si="216"/>
        <v>It</v>
      </c>
      <c r="Y2814" t="str">
        <f t="shared" si="217"/>
        <v>Within SLA</v>
      </c>
      <c r="Z2814" t="str">
        <f t="shared" si="218"/>
        <v>Normal</v>
      </c>
      <c r="AA2814" t="str" cm="1">
        <f t="array" ref="AA2814">_xlfn.IFS(
J2814&lt;=K2814*0.5,"Excellent",
J2814&lt;=K2814,"Good",
J2814&lt;=K2814*1.5,"At Risk",
TRUE,"Critical"
)</f>
        <v>Excellent</v>
      </c>
      <c r="AB2814" t="str">
        <f t="shared" si="219"/>
        <v>Reworked</v>
      </c>
    </row>
    <row r="2815" spans="1:28" x14ac:dyDescent="0.3">
      <c r="A2815" t="s">
        <v>2897</v>
      </c>
      <c r="B2815" s="1">
        <v>46014</v>
      </c>
      <c r="C2815" t="s">
        <v>40</v>
      </c>
      <c r="D2815" t="s">
        <v>34</v>
      </c>
      <c r="E2815" t="s">
        <v>78</v>
      </c>
      <c r="F2815" t="s">
        <v>61</v>
      </c>
      <c r="G2815" t="s">
        <v>42</v>
      </c>
      <c r="H2815" t="s">
        <v>50</v>
      </c>
      <c r="I2815" t="s">
        <v>101</v>
      </c>
      <c r="J2815">
        <v>15.1</v>
      </c>
      <c r="K2815">
        <v>12</v>
      </c>
      <c r="L2815" t="s">
        <v>63</v>
      </c>
      <c r="M2815">
        <v>0</v>
      </c>
      <c r="N2815">
        <v>4.2</v>
      </c>
      <c r="O2815">
        <v>350</v>
      </c>
      <c r="P2815">
        <v>5285</v>
      </c>
      <c r="Q2815" t="s">
        <v>71</v>
      </c>
      <c r="R2815">
        <v>12</v>
      </c>
      <c r="S2815" t="s">
        <v>52</v>
      </c>
      <c r="T2815" t="s">
        <v>38</v>
      </c>
      <c r="U2815" t="str">
        <f>TRIM(CLEAN(tbl_Operations[[#This Row],[Location]]))</f>
        <v>Mumbai</v>
      </c>
      <c r="V2815" t="str">
        <f>TRIM(CLEAN(tbl_Operations[[#This Row],[Channel]]))</f>
        <v>Portal</v>
      </c>
      <c r="W2815" t="str">
        <f t="shared" si="215"/>
        <v>Access Request</v>
      </c>
      <c r="X2815" t="str">
        <f t="shared" si="216"/>
        <v>Procurement</v>
      </c>
      <c r="Y2815" t="str">
        <f t="shared" si="217"/>
        <v>SLA Breach</v>
      </c>
      <c r="Z2815" t="str">
        <f t="shared" si="218"/>
        <v>Normal</v>
      </c>
      <c r="AA2815" t="str" cm="1">
        <f t="array" ref="AA2815">_xlfn.IFS(
J2815&lt;=K2815*0.5,"Excellent",
J2815&lt;=K2815,"Good",
J2815&lt;=K2815*1.5,"At Risk",
TRUE,"Critical"
)</f>
        <v>At Risk</v>
      </c>
      <c r="AB2815" t="str">
        <f t="shared" si="219"/>
        <v>No Rework</v>
      </c>
    </row>
    <row r="2816" spans="1:28" x14ac:dyDescent="0.3">
      <c r="A2816" t="s">
        <v>2898</v>
      </c>
      <c r="B2816" s="1">
        <v>45717</v>
      </c>
      <c r="C2816" t="s">
        <v>95</v>
      </c>
      <c r="D2816" t="s">
        <v>47</v>
      </c>
      <c r="E2816" t="s">
        <v>78</v>
      </c>
      <c r="F2816" t="s">
        <v>24</v>
      </c>
      <c r="G2816" t="s">
        <v>25</v>
      </c>
      <c r="H2816" t="s">
        <v>43</v>
      </c>
      <c r="I2816" t="s">
        <v>27</v>
      </c>
      <c r="J2816">
        <v>2.2999999999999998</v>
      </c>
      <c r="K2816">
        <v>24</v>
      </c>
      <c r="L2816" t="s">
        <v>28</v>
      </c>
      <c r="M2816">
        <v>0</v>
      </c>
      <c r="N2816">
        <v>4.5999999999999996</v>
      </c>
      <c r="O2816">
        <v>320</v>
      </c>
      <c r="P2816">
        <v>736</v>
      </c>
      <c r="Q2816" t="s">
        <v>79</v>
      </c>
      <c r="R2816">
        <v>3</v>
      </c>
      <c r="S2816" t="s">
        <v>58</v>
      </c>
      <c r="T2816" t="s">
        <v>68</v>
      </c>
      <c r="U2816" t="str">
        <f>TRIM(CLEAN(tbl_Operations[[#This Row],[Location]]))</f>
        <v>Gurugram</v>
      </c>
      <c r="V2816" t="str">
        <f>TRIM(CLEAN(tbl_Operations[[#This Row],[Channel]]))</f>
        <v>Email</v>
      </c>
      <c r="W2816" t="str">
        <f t="shared" si="215"/>
        <v>Access Request</v>
      </c>
      <c r="X2816" t="str">
        <f t="shared" si="216"/>
        <v>Sales</v>
      </c>
      <c r="Y2816" t="str">
        <f t="shared" si="217"/>
        <v>Within SLA</v>
      </c>
      <c r="Z2816" t="str">
        <f t="shared" si="218"/>
        <v>Normal</v>
      </c>
      <c r="AA2816" t="str" cm="1">
        <f t="array" ref="AA2816">_xlfn.IFS(
J2816&lt;=K2816*0.5,"Excellent",
J2816&lt;=K2816,"Good",
J2816&lt;=K2816*1.5,"At Risk",
TRUE,"Critical"
)</f>
        <v>Excellent</v>
      </c>
      <c r="AB2816" t="str">
        <f t="shared" si="219"/>
        <v>No Rework</v>
      </c>
    </row>
    <row r="2817" spans="1:28" x14ac:dyDescent="0.3">
      <c r="A2817" t="s">
        <v>2899</v>
      </c>
      <c r="B2817" s="1">
        <v>45830</v>
      </c>
      <c r="C2817" t="s">
        <v>77</v>
      </c>
      <c r="D2817" t="s">
        <v>47</v>
      </c>
      <c r="E2817" t="s">
        <v>56</v>
      </c>
      <c r="F2817" t="s">
        <v>24</v>
      </c>
      <c r="G2817" t="s">
        <v>25</v>
      </c>
      <c r="H2817" t="s">
        <v>43</v>
      </c>
      <c r="I2817" t="s">
        <v>27</v>
      </c>
      <c r="J2817">
        <v>12.1</v>
      </c>
      <c r="K2817">
        <v>24</v>
      </c>
      <c r="L2817" t="s">
        <v>28</v>
      </c>
      <c r="M2817">
        <v>0</v>
      </c>
      <c r="N2817">
        <v>3.9</v>
      </c>
      <c r="O2817">
        <v>320</v>
      </c>
      <c r="P2817">
        <v>3872</v>
      </c>
      <c r="Q2817" t="s">
        <v>29</v>
      </c>
      <c r="R2817">
        <v>6</v>
      </c>
      <c r="S2817" t="s">
        <v>30</v>
      </c>
      <c r="T2817" t="s">
        <v>102</v>
      </c>
      <c r="U2817" t="str">
        <f>TRIM(CLEAN(tbl_Operations[[#This Row],[Location]]))</f>
        <v>Gurugram</v>
      </c>
      <c r="V2817" t="str">
        <f>TRIM(CLEAN(tbl_Operations[[#This Row],[Channel]]))</f>
        <v>Email</v>
      </c>
      <c r="W2817" t="str">
        <f t="shared" si="215"/>
        <v>Vendor Query</v>
      </c>
      <c r="X2817" t="str">
        <f t="shared" si="216"/>
        <v>Finance</v>
      </c>
      <c r="Y2817" t="str">
        <f t="shared" si="217"/>
        <v>Within SLA</v>
      </c>
      <c r="Z2817" t="str">
        <f t="shared" si="218"/>
        <v>Normal</v>
      </c>
      <c r="AA2817" t="str" cm="1">
        <f t="array" ref="AA2817">_xlfn.IFS(
J2817&lt;=K2817*0.5,"Excellent",
J2817&lt;=K2817,"Good",
J2817&lt;=K2817*1.5,"At Risk",
TRUE,"Critical"
)</f>
        <v>Good</v>
      </c>
      <c r="AB2817" t="str">
        <f t="shared" si="219"/>
        <v>No Rework</v>
      </c>
    </row>
    <row r="2818" spans="1:28" x14ac:dyDescent="0.3">
      <c r="A2818" t="s">
        <v>2900</v>
      </c>
      <c r="B2818" s="1">
        <v>45906</v>
      </c>
      <c r="C2818" t="s">
        <v>33</v>
      </c>
      <c r="D2818" t="s">
        <v>41</v>
      </c>
      <c r="E2818" t="s">
        <v>74</v>
      </c>
      <c r="F2818" t="s">
        <v>24</v>
      </c>
      <c r="G2818" t="s">
        <v>25</v>
      </c>
      <c r="H2818" t="s">
        <v>26</v>
      </c>
      <c r="I2818" t="s">
        <v>27</v>
      </c>
      <c r="J2818">
        <v>10.8</v>
      </c>
      <c r="K2818">
        <v>24</v>
      </c>
      <c r="L2818" t="s">
        <v>28</v>
      </c>
      <c r="M2818">
        <v>3</v>
      </c>
      <c r="N2818">
        <v>3.7</v>
      </c>
      <c r="O2818">
        <v>450</v>
      </c>
      <c r="P2818">
        <v>4860</v>
      </c>
      <c r="Q2818" t="s">
        <v>83</v>
      </c>
      <c r="R2818">
        <v>9</v>
      </c>
      <c r="S2818" t="s">
        <v>37</v>
      </c>
      <c r="T2818" t="s">
        <v>68</v>
      </c>
      <c r="U2818" t="str">
        <f>TRIM(CLEAN(tbl_Operations[[#This Row],[Location]]))</f>
        <v>Bengaluru</v>
      </c>
      <c r="V2818" t="str">
        <f>TRIM(CLEAN(tbl_Operations[[#This Row],[Channel]]))</f>
        <v>Email</v>
      </c>
      <c r="W2818" t="str">
        <f t="shared" ref="W2818:W2881" si="220">TRIM(CLEAN(E2818))</f>
        <v>System Issue</v>
      </c>
      <c r="X2818" t="str">
        <f t="shared" ref="X2818:X2881" si="221">PROPER(TRIM(CLEAN(C2818)))</f>
        <v>It</v>
      </c>
      <c r="Y2818" t="str">
        <f t="shared" ref="Y2818:Y2881" si="222">IF(J2818&lt;=K2818,"Within SLA","SLA Breach")</f>
        <v>Within SLA</v>
      </c>
      <c r="Z2818" t="str">
        <f t="shared" ref="Z2818:Z2881" si="223">IF(AND(F2818="Critical",Y2817="SLA Breach"),"Critical Risk","Normal")</f>
        <v>Normal</v>
      </c>
      <c r="AA2818" t="str" cm="1">
        <f t="array" ref="AA2818">_xlfn.IFS(
J2818&lt;=K2818*0.5,"Excellent",
J2818&lt;=K2818,"Good",
J2818&lt;=K2818*1.5,"At Risk",
TRUE,"Critical"
)</f>
        <v>Excellent</v>
      </c>
      <c r="AB2818" t="str">
        <f t="shared" ref="AB2818:AB2881" si="224">IF(M2818&gt;0,"Reworked","No Rework")</f>
        <v>Reworked</v>
      </c>
    </row>
    <row r="2819" spans="1:28" x14ac:dyDescent="0.3">
      <c r="A2819" t="s">
        <v>2901</v>
      </c>
      <c r="B2819" s="1">
        <v>45900</v>
      </c>
      <c r="C2819" t="s">
        <v>33</v>
      </c>
      <c r="D2819" t="s">
        <v>22</v>
      </c>
      <c r="E2819" t="s">
        <v>92</v>
      </c>
      <c r="F2819" t="s">
        <v>24</v>
      </c>
      <c r="G2819" t="s">
        <v>25</v>
      </c>
      <c r="H2819" t="s">
        <v>26</v>
      </c>
      <c r="I2819" t="s">
        <v>27</v>
      </c>
      <c r="J2819">
        <v>6.9</v>
      </c>
      <c r="K2819">
        <v>24</v>
      </c>
      <c r="L2819" t="s">
        <v>28</v>
      </c>
      <c r="M2819">
        <v>2</v>
      </c>
      <c r="N2819">
        <v>4.8</v>
      </c>
      <c r="O2819">
        <v>280</v>
      </c>
      <c r="P2819">
        <v>1932</v>
      </c>
      <c r="Q2819" t="s">
        <v>36</v>
      </c>
      <c r="R2819">
        <v>8</v>
      </c>
      <c r="S2819" t="s">
        <v>37</v>
      </c>
      <c r="T2819" t="s">
        <v>102</v>
      </c>
      <c r="U2819" t="str">
        <f>TRIM(CLEAN(tbl_Operations[[#This Row],[Location]]))</f>
        <v>Noida</v>
      </c>
      <c r="V2819" t="str">
        <f>TRIM(CLEAN(tbl_Operations[[#This Row],[Channel]]))</f>
        <v>Email</v>
      </c>
      <c r="W2819" t="str">
        <f t="shared" si="220"/>
        <v>Report Request</v>
      </c>
      <c r="X2819" t="str">
        <f t="shared" si="221"/>
        <v>It</v>
      </c>
      <c r="Y2819" t="str">
        <f t="shared" si="222"/>
        <v>Within SLA</v>
      </c>
      <c r="Z2819" t="str">
        <f t="shared" si="223"/>
        <v>Normal</v>
      </c>
      <c r="AA2819" t="str" cm="1">
        <f t="array" ref="AA2819">_xlfn.IFS(
J2819&lt;=K2819*0.5,"Excellent",
J2819&lt;=K2819,"Good",
J2819&lt;=K2819*1.5,"At Risk",
TRUE,"Critical"
)</f>
        <v>Excellent</v>
      </c>
      <c r="AB2819" t="str">
        <f t="shared" si="224"/>
        <v>Reworked</v>
      </c>
    </row>
    <row r="2820" spans="1:28" x14ac:dyDescent="0.3">
      <c r="A2820" t="s">
        <v>2902</v>
      </c>
      <c r="B2820" s="1">
        <v>45997</v>
      </c>
      <c r="C2820" t="s">
        <v>95</v>
      </c>
      <c r="D2820" t="s">
        <v>60</v>
      </c>
      <c r="E2820" t="s">
        <v>70</v>
      </c>
      <c r="F2820" t="s">
        <v>49</v>
      </c>
      <c r="G2820" t="s">
        <v>42</v>
      </c>
      <c r="H2820" t="s">
        <v>66</v>
      </c>
      <c r="I2820" t="s">
        <v>27</v>
      </c>
      <c r="J2820">
        <v>5.8</v>
      </c>
      <c r="K2820">
        <v>48</v>
      </c>
      <c r="L2820" t="s">
        <v>28</v>
      </c>
      <c r="M2820">
        <v>0</v>
      </c>
      <c r="N2820">
        <v>4.9000000000000004</v>
      </c>
      <c r="O2820">
        <v>320</v>
      </c>
      <c r="P2820">
        <v>1856</v>
      </c>
      <c r="Q2820" t="s">
        <v>71</v>
      </c>
      <c r="R2820">
        <v>12</v>
      </c>
      <c r="S2820" t="s">
        <v>52</v>
      </c>
      <c r="T2820" t="s">
        <v>68</v>
      </c>
      <c r="U2820" t="str">
        <f>TRIM(CLEAN(tbl_Operations[[#This Row],[Location]]))</f>
        <v>Pune</v>
      </c>
      <c r="V2820" t="str">
        <f>TRIM(CLEAN(tbl_Operations[[#This Row],[Channel]]))</f>
        <v>Portal</v>
      </c>
      <c r="W2820" t="str">
        <f t="shared" si="220"/>
        <v>Data Correction</v>
      </c>
      <c r="X2820" t="str">
        <f t="shared" si="221"/>
        <v>Sales</v>
      </c>
      <c r="Y2820" t="str">
        <f t="shared" si="222"/>
        <v>Within SLA</v>
      </c>
      <c r="Z2820" t="str">
        <f t="shared" si="223"/>
        <v>Normal</v>
      </c>
      <c r="AA2820" t="str" cm="1">
        <f t="array" ref="AA2820">_xlfn.IFS(
J2820&lt;=K2820*0.5,"Excellent",
J2820&lt;=K2820,"Good",
J2820&lt;=K2820*1.5,"At Risk",
TRUE,"Critical"
)</f>
        <v>Excellent</v>
      </c>
      <c r="AB2820" t="str">
        <f t="shared" si="224"/>
        <v>No Rework</v>
      </c>
    </row>
    <row r="2821" spans="1:28" x14ac:dyDescent="0.3">
      <c r="A2821" t="s">
        <v>2903</v>
      </c>
      <c r="B2821" s="1">
        <v>45872</v>
      </c>
      <c r="C2821" t="s">
        <v>54</v>
      </c>
      <c r="D2821" t="s">
        <v>55</v>
      </c>
      <c r="E2821" t="s">
        <v>74</v>
      </c>
      <c r="F2821" t="s">
        <v>49</v>
      </c>
      <c r="G2821" t="s">
        <v>25</v>
      </c>
      <c r="H2821" t="s">
        <v>75</v>
      </c>
      <c r="I2821" t="s">
        <v>27</v>
      </c>
      <c r="J2821">
        <v>6.3</v>
      </c>
      <c r="K2821">
        <v>48</v>
      </c>
      <c r="L2821" t="s">
        <v>28</v>
      </c>
      <c r="M2821">
        <v>0</v>
      </c>
      <c r="N2821">
        <v>5</v>
      </c>
      <c r="O2821">
        <v>350</v>
      </c>
      <c r="P2821">
        <v>2205</v>
      </c>
      <c r="Q2821" t="s">
        <v>36</v>
      </c>
      <c r="R2821">
        <v>8</v>
      </c>
      <c r="S2821" t="s">
        <v>37</v>
      </c>
      <c r="T2821" t="s">
        <v>102</v>
      </c>
      <c r="U2821" t="str">
        <f>TRIM(CLEAN(tbl_Operations[[#This Row],[Location]]))</f>
        <v>Hyderabad</v>
      </c>
      <c r="V2821" t="str">
        <f>TRIM(CLEAN(tbl_Operations[[#This Row],[Channel]]))</f>
        <v>Email</v>
      </c>
      <c r="W2821" t="str">
        <f t="shared" si="220"/>
        <v>System Issue</v>
      </c>
      <c r="X2821" t="str">
        <f t="shared" si="221"/>
        <v>Hr</v>
      </c>
      <c r="Y2821" t="str">
        <f t="shared" si="222"/>
        <v>Within SLA</v>
      </c>
      <c r="Z2821" t="str">
        <f t="shared" si="223"/>
        <v>Normal</v>
      </c>
      <c r="AA2821" t="str" cm="1">
        <f t="array" ref="AA2821">_xlfn.IFS(
J2821&lt;=K2821*0.5,"Excellent",
J2821&lt;=K2821,"Good",
J2821&lt;=K2821*1.5,"At Risk",
TRUE,"Critical"
)</f>
        <v>Excellent</v>
      </c>
      <c r="AB2821" t="str">
        <f t="shared" si="224"/>
        <v>No Rework</v>
      </c>
    </row>
    <row r="2822" spans="1:28" x14ac:dyDescent="0.3">
      <c r="A2822" t="s">
        <v>2904</v>
      </c>
      <c r="B2822" s="1">
        <v>45899</v>
      </c>
      <c r="C2822" t="s">
        <v>54</v>
      </c>
      <c r="D2822" t="s">
        <v>60</v>
      </c>
      <c r="E2822" t="s">
        <v>23</v>
      </c>
      <c r="F2822" t="s">
        <v>24</v>
      </c>
      <c r="G2822" t="s">
        <v>25</v>
      </c>
      <c r="H2822" t="s">
        <v>50</v>
      </c>
      <c r="I2822" t="s">
        <v>88</v>
      </c>
      <c r="J2822">
        <v>50.3</v>
      </c>
      <c r="K2822">
        <v>24</v>
      </c>
      <c r="L2822" t="s">
        <v>63</v>
      </c>
      <c r="M2822">
        <v>2</v>
      </c>
      <c r="N2822">
        <v>3.3</v>
      </c>
      <c r="O2822">
        <v>350</v>
      </c>
      <c r="P2822">
        <v>17605</v>
      </c>
      <c r="Q2822" t="s">
        <v>36</v>
      </c>
      <c r="R2822">
        <v>8</v>
      </c>
      <c r="S2822" t="s">
        <v>37</v>
      </c>
      <c r="T2822" t="s">
        <v>68</v>
      </c>
      <c r="U2822" t="str">
        <f>TRIM(CLEAN(tbl_Operations[[#This Row],[Location]]))</f>
        <v>Pune</v>
      </c>
      <c r="V2822" t="str">
        <f>TRIM(CLEAN(tbl_Operations[[#This Row],[Channel]]))</f>
        <v>Email</v>
      </c>
      <c r="W2822" t="str">
        <f t="shared" si="220"/>
        <v>Invoice Query</v>
      </c>
      <c r="X2822" t="str">
        <f t="shared" si="221"/>
        <v>Hr</v>
      </c>
      <c r="Y2822" t="str">
        <f t="shared" si="222"/>
        <v>SLA Breach</v>
      </c>
      <c r="Z2822" t="str">
        <f t="shared" si="223"/>
        <v>Normal</v>
      </c>
      <c r="AA2822" t="str" cm="1">
        <f t="array" ref="AA2822">_xlfn.IFS(
J2822&lt;=K2822*0.5,"Excellent",
J2822&lt;=K2822,"Good",
J2822&lt;=K2822*1.5,"At Risk",
TRUE,"Critical"
)</f>
        <v>Critical</v>
      </c>
      <c r="AB2822" t="str">
        <f t="shared" si="224"/>
        <v>Reworked</v>
      </c>
    </row>
    <row r="2823" spans="1:28" x14ac:dyDescent="0.3">
      <c r="A2823" t="s">
        <v>2905</v>
      </c>
      <c r="B2823" s="1">
        <v>45776</v>
      </c>
      <c r="C2823" t="s">
        <v>91</v>
      </c>
      <c r="D2823" t="s">
        <v>55</v>
      </c>
      <c r="E2823" t="s">
        <v>92</v>
      </c>
      <c r="F2823" t="s">
        <v>24</v>
      </c>
      <c r="G2823" t="s">
        <v>25</v>
      </c>
      <c r="H2823" t="s">
        <v>50</v>
      </c>
      <c r="I2823" t="s">
        <v>88</v>
      </c>
      <c r="J2823">
        <v>6.5</v>
      </c>
      <c r="K2823">
        <v>24</v>
      </c>
      <c r="L2823" t="s">
        <v>28</v>
      </c>
      <c r="M2823">
        <v>2</v>
      </c>
      <c r="N2823">
        <v>4.2</v>
      </c>
      <c r="O2823">
        <v>350</v>
      </c>
      <c r="P2823">
        <v>2275</v>
      </c>
      <c r="Q2823" t="s">
        <v>89</v>
      </c>
      <c r="R2823">
        <v>4</v>
      </c>
      <c r="S2823" t="s">
        <v>30</v>
      </c>
      <c r="T2823" t="s">
        <v>38</v>
      </c>
      <c r="U2823" t="str">
        <f>TRIM(CLEAN(tbl_Operations[[#This Row],[Location]]))</f>
        <v>Hyderabad</v>
      </c>
      <c r="V2823" t="str">
        <f>TRIM(CLEAN(tbl_Operations[[#This Row],[Channel]]))</f>
        <v>Email</v>
      </c>
      <c r="W2823" t="str">
        <f t="shared" si="220"/>
        <v>Report Request</v>
      </c>
      <c r="X2823" t="str">
        <f t="shared" si="221"/>
        <v>Operations</v>
      </c>
      <c r="Y2823" t="str">
        <f t="shared" si="222"/>
        <v>Within SLA</v>
      </c>
      <c r="Z2823" t="str">
        <f t="shared" si="223"/>
        <v>Normal</v>
      </c>
      <c r="AA2823" t="str" cm="1">
        <f t="array" ref="AA2823">_xlfn.IFS(
J2823&lt;=K2823*0.5,"Excellent",
J2823&lt;=K2823,"Good",
J2823&lt;=K2823*1.5,"At Risk",
TRUE,"Critical"
)</f>
        <v>Excellent</v>
      </c>
      <c r="AB2823" t="str">
        <f t="shared" si="224"/>
        <v>Reworked</v>
      </c>
    </row>
    <row r="2824" spans="1:28" x14ac:dyDescent="0.3">
      <c r="A2824" t="s">
        <v>2906</v>
      </c>
      <c r="B2824" s="1">
        <v>45868</v>
      </c>
      <c r="C2824" t="s">
        <v>33</v>
      </c>
      <c r="D2824" t="s">
        <v>55</v>
      </c>
      <c r="E2824" t="s">
        <v>48</v>
      </c>
      <c r="F2824" t="s">
        <v>49</v>
      </c>
      <c r="G2824" t="s">
        <v>42</v>
      </c>
      <c r="H2824" t="s">
        <v>43</v>
      </c>
      <c r="I2824" t="s">
        <v>27</v>
      </c>
      <c r="J2824">
        <v>4.4000000000000004</v>
      </c>
      <c r="K2824">
        <v>48</v>
      </c>
      <c r="L2824" t="s">
        <v>28</v>
      </c>
      <c r="M2824">
        <v>0</v>
      </c>
      <c r="N2824">
        <v>5</v>
      </c>
      <c r="O2824">
        <v>400</v>
      </c>
      <c r="P2824">
        <v>1760</v>
      </c>
      <c r="Q2824" t="s">
        <v>114</v>
      </c>
      <c r="R2824">
        <v>7</v>
      </c>
      <c r="S2824" t="s">
        <v>37</v>
      </c>
      <c r="T2824" t="s">
        <v>86</v>
      </c>
      <c r="U2824" t="str">
        <f>TRIM(CLEAN(tbl_Operations[[#This Row],[Location]]))</f>
        <v>Hyderabad</v>
      </c>
      <c r="V2824" t="str">
        <f>TRIM(CLEAN(tbl_Operations[[#This Row],[Channel]]))</f>
        <v>Portal</v>
      </c>
      <c r="W2824" t="str">
        <f t="shared" si="220"/>
        <v>Compliance Request</v>
      </c>
      <c r="X2824" t="str">
        <f t="shared" si="221"/>
        <v>It</v>
      </c>
      <c r="Y2824" t="str">
        <f t="shared" si="222"/>
        <v>Within SLA</v>
      </c>
      <c r="Z2824" t="str">
        <f t="shared" si="223"/>
        <v>Normal</v>
      </c>
      <c r="AA2824" t="str" cm="1">
        <f t="array" ref="AA2824">_xlfn.IFS(
J2824&lt;=K2824*0.5,"Excellent",
J2824&lt;=K2824,"Good",
J2824&lt;=K2824*1.5,"At Risk",
TRUE,"Critical"
)</f>
        <v>Excellent</v>
      </c>
      <c r="AB2824" t="str">
        <f t="shared" si="224"/>
        <v>No Rework</v>
      </c>
    </row>
    <row r="2825" spans="1:28" x14ac:dyDescent="0.3">
      <c r="A2825" t="s">
        <v>2907</v>
      </c>
      <c r="B2825" s="1">
        <v>46013</v>
      </c>
      <c r="C2825" t="s">
        <v>40</v>
      </c>
      <c r="D2825" t="s">
        <v>34</v>
      </c>
      <c r="E2825" t="s">
        <v>56</v>
      </c>
      <c r="F2825" t="s">
        <v>24</v>
      </c>
      <c r="G2825" t="s">
        <v>25</v>
      </c>
      <c r="H2825" t="s">
        <v>26</v>
      </c>
      <c r="I2825" t="s">
        <v>101</v>
      </c>
      <c r="J2825">
        <v>12.3</v>
      </c>
      <c r="K2825">
        <v>24</v>
      </c>
      <c r="L2825" t="s">
        <v>28</v>
      </c>
      <c r="M2825">
        <v>0</v>
      </c>
      <c r="N2825">
        <v>5</v>
      </c>
      <c r="O2825">
        <v>320</v>
      </c>
      <c r="P2825">
        <v>3936</v>
      </c>
      <c r="Q2825" t="s">
        <v>71</v>
      </c>
      <c r="R2825">
        <v>12</v>
      </c>
      <c r="S2825" t="s">
        <v>52</v>
      </c>
      <c r="T2825" t="s">
        <v>31</v>
      </c>
      <c r="U2825" t="str">
        <f>TRIM(CLEAN(tbl_Operations[[#This Row],[Location]]))</f>
        <v>Mumbai</v>
      </c>
      <c r="V2825" t="str">
        <f>TRIM(CLEAN(tbl_Operations[[#This Row],[Channel]]))</f>
        <v>Email</v>
      </c>
      <c r="W2825" t="str">
        <f t="shared" si="220"/>
        <v>Vendor Query</v>
      </c>
      <c r="X2825" t="str">
        <f t="shared" si="221"/>
        <v>Procurement</v>
      </c>
      <c r="Y2825" t="str">
        <f t="shared" si="222"/>
        <v>Within SLA</v>
      </c>
      <c r="Z2825" t="str">
        <f t="shared" si="223"/>
        <v>Normal</v>
      </c>
      <c r="AA2825" t="str" cm="1">
        <f t="array" ref="AA2825">_xlfn.IFS(
J2825&lt;=K2825*0.5,"Excellent",
J2825&lt;=K2825,"Good",
J2825&lt;=K2825*1.5,"At Risk",
TRUE,"Critical"
)</f>
        <v>Good</v>
      </c>
      <c r="AB2825" t="str">
        <f t="shared" si="224"/>
        <v>No Rework</v>
      </c>
    </row>
    <row r="2826" spans="1:28" x14ac:dyDescent="0.3">
      <c r="A2826" t="s">
        <v>2908</v>
      </c>
      <c r="B2826" s="1">
        <v>45962</v>
      </c>
      <c r="C2826" t="s">
        <v>77</v>
      </c>
      <c r="D2826" t="s">
        <v>73</v>
      </c>
      <c r="E2826" t="s">
        <v>35</v>
      </c>
      <c r="F2826" t="s">
        <v>61</v>
      </c>
      <c r="G2826" t="s">
        <v>25</v>
      </c>
      <c r="H2826" t="s">
        <v>66</v>
      </c>
      <c r="I2826" t="s">
        <v>27</v>
      </c>
      <c r="J2826">
        <v>8.6</v>
      </c>
      <c r="K2826">
        <v>12</v>
      </c>
      <c r="L2826" t="s">
        <v>28</v>
      </c>
      <c r="M2826">
        <v>0</v>
      </c>
      <c r="N2826">
        <v>4.5999999999999996</v>
      </c>
      <c r="O2826">
        <v>280</v>
      </c>
      <c r="P2826">
        <v>2408</v>
      </c>
      <c r="Q2826" t="s">
        <v>67</v>
      </c>
      <c r="R2826">
        <v>11</v>
      </c>
      <c r="S2826" t="s">
        <v>52</v>
      </c>
      <c r="T2826" t="s">
        <v>68</v>
      </c>
      <c r="U2826" t="str">
        <f>TRIM(CLEAN(tbl_Operations[[#This Row],[Location]]))</f>
        <v>Chennai</v>
      </c>
      <c r="V2826" t="str">
        <f>TRIM(CLEAN(tbl_Operations[[#This Row],[Channel]]))</f>
        <v>Email</v>
      </c>
      <c r="W2826" t="str">
        <f t="shared" si="220"/>
        <v>Employee Query</v>
      </c>
      <c r="X2826" t="str">
        <f t="shared" si="221"/>
        <v>Finance</v>
      </c>
      <c r="Y2826" t="str">
        <f t="shared" si="222"/>
        <v>Within SLA</v>
      </c>
      <c r="Z2826" t="str">
        <f t="shared" si="223"/>
        <v>Normal</v>
      </c>
      <c r="AA2826" t="str" cm="1">
        <f t="array" ref="AA2826">_xlfn.IFS(
J2826&lt;=K2826*0.5,"Excellent",
J2826&lt;=K2826,"Good",
J2826&lt;=K2826*1.5,"At Risk",
TRUE,"Critical"
)</f>
        <v>Good</v>
      </c>
      <c r="AB2826" t="str">
        <f t="shared" si="224"/>
        <v>No Rework</v>
      </c>
    </row>
    <row r="2827" spans="1:28" x14ac:dyDescent="0.3">
      <c r="A2827" t="s">
        <v>2909</v>
      </c>
      <c r="B2827" s="1">
        <v>45980</v>
      </c>
      <c r="C2827" t="s">
        <v>77</v>
      </c>
      <c r="D2827" t="s">
        <v>60</v>
      </c>
      <c r="E2827" t="s">
        <v>48</v>
      </c>
      <c r="F2827" t="s">
        <v>49</v>
      </c>
      <c r="G2827" t="s">
        <v>25</v>
      </c>
      <c r="H2827" t="s">
        <v>75</v>
      </c>
      <c r="I2827" t="s">
        <v>27</v>
      </c>
      <c r="J2827">
        <v>17.3</v>
      </c>
      <c r="K2827">
        <v>48</v>
      </c>
      <c r="L2827" t="s">
        <v>28</v>
      </c>
      <c r="M2827">
        <v>1</v>
      </c>
      <c r="N2827">
        <v>3.8</v>
      </c>
      <c r="O2827">
        <v>450</v>
      </c>
      <c r="P2827">
        <v>7785</v>
      </c>
      <c r="Q2827" t="s">
        <v>67</v>
      </c>
      <c r="R2827">
        <v>11</v>
      </c>
      <c r="S2827" t="s">
        <v>52</v>
      </c>
      <c r="T2827" t="s">
        <v>86</v>
      </c>
      <c r="U2827" t="str">
        <f>TRIM(CLEAN(tbl_Operations[[#This Row],[Location]]))</f>
        <v>Pune</v>
      </c>
      <c r="V2827" t="str">
        <f>TRIM(CLEAN(tbl_Operations[[#This Row],[Channel]]))</f>
        <v>Email</v>
      </c>
      <c r="W2827" t="str">
        <f t="shared" si="220"/>
        <v>Compliance Request</v>
      </c>
      <c r="X2827" t="str">
        <f t="shared" si="221"/>
        <v>Finance</v>
      </c>
      <c r="Y2827" t="str">
        <f t="shared" si="222"/>
        <v>Within SLA</v>
      </c>
      <c r="Z2827" t="str">
        <f t="shared" si="223"/>
        <v>Normal</v>
      </c>
      <c r="AA2827" t="str" cm="1">
        <f t="array" ref="AA2827">_xlfn.IFS(
J2827&lt;=K2827*0.5,"Excellent",
J2827&lt;=K2827,"Good",
J2827&lt;=K2827*1.5,"At Risk",
TRUE,"Critical"
)</f>
        <v>Excellent</v>
      </c>
      <c r="AB2827" t="str">
        <f t="shared" si="224"/>
        <v>Reworked</v>
      </c>
    </row>
    <row r="2828" spans="1:28" x14ac:dyDescent="0.3">
      <c r="A2828" t="s">
        <v>2910</v>
      </c>
      <c r="B2828" s="1">
        <v>45686</v>
      </c>
      <c r="C2828" t="s">
        <v>33</v>
      </c>
      <c r="D2828" t="s">
        <v>47</v>
      </c>
      <c r="E2828" t="s">
        <v>35</v>
      </c>
      <c r="F2828" t="s">
        <v>61</v>
      </c>
      <c r="G2828" t="s">
        <v>25</v>
      </c>
      <c r="H2828" t="s">
        <v>43</v>
      </c>
      <c r="I2828" t="s">
        <v>27</v>
      </c>
      <c r="J2828">
        <v>27.3</v>
      </c>
      <c r="K2828">
        <v>12</v>
      </c>
      <c r="L2828" t="s">
        <v>63</v>
      </c>
      <c r="M2828">
        <v>0</v>
      </c>
      <c r="N2828">
        <v>3.9</v>
      </c>
      <c r="O2828">
        <v>450</v>
      </c>
      <c r="P2828">
        <v>12285</v>
      </c>
      <c r="Q2828" t="s">
        <v>64</v>
      </c>
      <c r="R2828">
        <v>1</v>
      </c>
      <c r="S2828" t="s">
        <v>58</v>
      </c>
      <c r="T2828" t="s">
        <v>86</v>
      </c>
      <c r="U2828" t="str">
        <f>TRIM(CLEAN(tbl_Operations[[#This Row],[Location]]))</f>
        <v>Gurugram</v>
      </c>
      <c r="V2828" t="str">
        <f>TRIM(CLEAN(tbl_Operations[[#This Row],[Channel]]))</f>
        <v>Email</v>
      </c>
      <c r="W2828" t="str">
        <f t="shared" si="220"/>
        <v>Employee Query</v>
      </c>
      <c r="X2828" t="str">
        <f t="shared" si="221"/>
        <v>It</v>
      </c>
      <c r="Y2828" t="str">
        <f t="shared" si="222"/>
        <v>SLA Breach</v>
      </c>
      <c r="Z2828" t="str">
        <f t="shared" si="223"/>
        <v>Normal</v>
      </c>
      <c r="AA2828" t="str" cm="1">
        <f t="array" ref="AA2828">_xlfn.IFS(
J2828&lt;=K2828*0.5,"Excellent",
J2828&lt;=K2828,"Good",
J2828&lt;=K2828*1.5,"At Risk",
TRUE,"Critical"
)</f>
        <v>Critical</v>
      </c>
      <c r="AB2828" t="str">
        <f t="shared" si="224"/>
        <v>No Rework</v>
      </c>
    </row>
    <row r="2829" spans="1:28" x14ac:dyDescent="0.3">
      <c r="A2829" t="s">
        <v>2911</v>
      </c>
      <c r="B2829" s="1">
        <v>45877</v>
      </c>
      <c r="C2829" t="s">
        <v>40</v>
      </c>
      <c r="D2829" t="s">
        <v>41</v>
      </c>
      <c r="E2829" t="s">
        <v>70</v>
      </c>
      <c r="F2829" t="s">
        <v>24</v>
      </c>
      <c r="G2829" t="s">
        <v>42</v>
      </c>
      <c r="H2829" t="s">
        <v>50</v>
      </c>
      <c r="I2829" t="s">
        <v>27</v>
      </c>
      <c r="J2829">
        <v>12.5</v>
      </c>
      <c r="K2829">
        <v>24</v>
      </c>
      <c r="L2829" t="s">
        <v>28</v>
      </c>
      <c r="M2829">
        <v>0</v>
      </c>
      <c r="N2829">
        <v>4.8</v>
      </c>
      <c r="O2829">
        <v>280</v>
      </c>
      <c r="P2829">
        <v>3500</v>
      </c>
      <c r="Q2829" t="s">
        <v>36</v>
      </c>
      <c r="R2829">
        <v>8</v>
      </c>
      <c r="S2829" t="s">
        <v>37</v>
      </c>
      <c r="T2829" t="s">
        <v>45</v>
      </c>
      <c r="U2829" t="str">
        <f>TRIM(CLEAN(tbl_Operations[[#This Row],[Location]]))</f>
        <v>Bengaluru</v>
      </c>
      <c r="V2829" t="str">
        <f>TRIM(CLEAN(tbl_Operations[[#This Row],[Channel]]))</f>
        <v>Portal</v>
      </c>
      <c r="W2829" t="str">
        <f t="shared" si="220"/>
        <v>Data Correction</v>
      </c>
      <c r="X2829" t="str">
        <f t="shared" si="221"/>
        <v>Procurement</v>
      </c>
      <c r="Y2829" t="str">
        <f t="shared" si="222"/>
        <v>Within SLA</v>
      </c>
      <c r="Z2829" t="str">
        <f t="shared" si="223"/>
        <v>Normal</v>
      </c>
      <c r="AA2829" t="str" cm="1">
        <f t="array" ref="AA2829">_xlfn.IFS(
J2829&lt;=K2829*0.5,"Excellent",
J2829&lt;=K2829,"Good",
J2829&lt;=K2829*1.5,"At Risk",
TRUE,"Critical"
)</f>
        <v>Good</v>
      </c>
      <c r="AB2829" t="str">
        <f t="shared" si="224"/>
        <v>No Rework</v>
      </c>
    </row>
    <row r="2830" spans="1:28" x14ac:dyDescent="0.3">
      <c r="A2830" t="s">
        <v>2912</v>
      </c>
      <c r="B2830" s="1">
        <v>45930</v>
      </c>
      <c r="C2830" t="s">
        <v>33</v>
      </c>
      <c r="D2830" t="s">
        <v>55</v>
      </c>
      <c r="E2830" t="s">
        <v>70</v>
      </c>
      <c r="F2830" t="s">
        <v>49</v>
      </c>
      <c r="G2830" t="s">
        <v>62</v>
      </c>
      <c r="H2830" t="s">
        <v>50</v>
      </c>
      <c r="I2830" t="s">
        <v>88</v>
      </c>
      <c r="J2830">
        <v>15.6</v>
      </c>
      <c r="K2830">
        <v>48</v>
      </c>
      <c r="L2830" t="s">
        <v>28</v>
      </c>
      <c r="M2830">
        <v>2</v>
      </c>
      <c r="N2830">
        <v>4.2</v>
      </c>
      <c r="O2830">
        <v>450</v>
      </c>
      <c r="P2830">
        <v>7020</v>
      </c>
      <c r="Q2830" t="s">
        <v>83</v>
      </c>
      <c r="R2830">
        <v>9</v>
      </c>
      <c r="S2830" t="s">
        <v>37</v>
      </c>
      <c r="T2830" t="s">
        <v>38</v>
      </c>
      <c r="U2830" t="str">
        <f>TRIM(CLEAN(tbl_Operations[[#This Row],[Location]]))</f>
        <v>Hyderabad</v>
      </c>
      <c r="V2830" t="str">
        <f>TRIM(CLEAN(tbl_Operations[[#This Row],[Channel]]))</f>
        <v>Teams</v>
      </c>
      <c r="W2830" t="str">
        <f t="shared" si="220"/>
        <v>Data Correction</v>
      </c>
      <c r="X2830" t="str">
        <f t="shared" si="221"/>
        <v>It</v>
      </c>
      <c r="Y2830" t="str">
        <f t="shared" si="222"/>
        <v>Within SLA</v>
      </c>
      <c r="Z2830" t="str">
        <f t="shared" si="223"/>
        <v>Normal</v>
      </c>
      <c r="AA2830" t="str" cm="1">
        <f t="array" ref="AA2830">_xlfn.IFS(
J2830&lt;=K2830*0.5,"Excellent",
J2830&lt;=K2830,"Good",
J2830&lt;=K2830*1.5,"At Risk",
TRUE,"Critical"
)</f>
        <v>Excellent</v>
      </c>
      <c r="AB2830" t="str">
        <f t="shared" si="224"/>
        <v>Reworked</v>
      </c>
    </row>
    <row r="2831" spans="1:28" x14ac:dyDescent="0.3">
      <c r="A2831" t="s">
        <v>2913</v>
      </c>
      <c r="B2831" s="1">
        <v>45960</v>
      </c>
      <c r="C2831" t="s">
        <v>21</v>
      </c>
      <c r="D2831" t="s">
        <v>73</v>
      </c>
      <c r="E2831" t="s">
        <v>92</v>
      </c>
      <c r="F2831" t="s">
        <v>49</v>
      </c>
      <c r="G2831" t="s">
        <v>25</v>
      </c>
      <c r="H2831" t="s">
        <v>66</v>
      </c>
      <c r="I2831" t="s">
        <v>88</v>
      </c>
      <c r="J2831">
        <v>23</v>
      </c>
      <c r="K2831">
        <v>48</v>
      </c>
      <c r="L2831" t="s">
        <v>28</v>
      </c>
      <c r="M2831">
        <v>2</v>
      </c>
      <c r="N2831">
        <v>3.5</v>
      </c>
      <c r="O2831">
        <v>450</v>
      </c>
      <c r="P2831">
        <v>10350</v>
      </c>
      <c r="Q2831" t="s">
        <v>51</v>
      </c>
      <c r="R2831">
        <v>10</v>
      </c>
      <c r="S2831" t="s">
        <v>52</v>
      </c>
      <c r="T2831" t="s">
        <v>84</v>
      </c>
      <c r="U2831" t="str">
        <f>TRIM(CLEAN(tbl_Operations[[#This Row],[Location]]))</f>
        <v>Chennai</v>
      </c>
      <c r="V2831" t="str">
        <f>TRIM(CLEAN(tbl_Operations[[#This Row],[Channel]]))</f>
        <v>Email</v>
      </c>
      <c r="W2831" t="str">
        <f t="shared" si="220"/>
        <v>Report Request</v>
      </c>
      <c r="X2831" t="str">
        <f t="shared" si="221"/>
        <v>Customer Support</v>
      </c>
      <c r="Y2831" t="str">
        <f t="shared" si="222"/>
        <v>Within SLA</v>
      </c>
      <c r="Z2831" t="str">
        <f t="shared" si="223"/>
        <v>Normal</v>
      </c>
      <c r="AA2831" t="str" cm="1">
        <f t="array" ref="AA2831">_xlfn.IFS(
J2831&lt;=K2831*0.5,"Excellent",
J2831&lt;=K2831,"Good",
J2831&lt;=K2831*1.5,"At Risk",
TRUE,"Critical"
)</f>
        <v>Excellent</v>
      </c>
      <c r="AB2831" t="str">
        <f t="shared" si="224"/>
        <v>Reworked</v>
      </c>
    </row>
    <row r="2832" spans="1:28" x14ac:dyDescent="0.3">
      <c r="A2832" t="s">
        <v>2914</v>
      </c>
      <c r="B2832" s="1">
        <v>45736</v>
      </c>
      <c r="C2832" t="s">
        <v>91</v>
      </c>
      <c r="D2832" t="s">
        <v>22</v>
      </c>
      <c r="E2832" t="s">
        <v>56</v>
      </c>
      <c r="F2832" t="s">
        <v>24</v>
      </c>
      <c r="G2832" t="s">
        <v>25</v>
      </c>
      <c r="H2832" t="s">
        <v>75</v>
      </c>
      <c r="I2832" t="s">
        <v>27</v>
      </c>
      <c r="J2832">
        <v>11.9</v>
      </c>
      <c r="K2832">
        <v>24</v>
      </c>
      <c r="L2832" t="s">
        <v>28</v>
      </c>
      <c r="M2832">
        <v>0</v>
      </c>
      <c r="N2832">
        <v>4.9000000000000004</v>
      </c>
      <c r="O2832">
        <v>320</v>
      </c>
      <c r="P2832">
        <v>3808</v>
      </c>
      <c r="Q2832" t="s">
        <v>79</v>
      </c>
      <c r="R2832">
        <v>3</v>
      </c>
      <c r="S2832" t="s">
        <v>58</v>
      </c>
      <c r="T2832" t="s">
        <v>84</v>
      </c>
      <c r="U2832" t="str">
        <f>TRIM(CLEAN(tbl_Operations[[#This Row],[Location]]))</f>
        <v>Noida</v>
      </c>
      <c r="V2832" t="str">
        <f>TRIM(CLEAN(tbl_Operations[[#This Row],[Channel]]))</f>
        <v>Email</v>
      </c>
      <c r="W2832" t="str">
        <f t="shared" si="220"/>
        <v>Vendor Query</v>
      </c>
      <c r="X2832" t="str">
        <f t="shared" si="221"/>
        <v>Operations</v>
      </c>
      <c r="Y2832" t="str">
        <f t="shared" si="222"/>
        <v>Within SLA</v>
      </c>
      <c r="Z2832" t="str">
        <f t="shared" si="223"/>
        <v>Normal</v>
      </c>
      <c r="AA2832" t="str" cm="1">
        <f t="array" ref="AA2832">_xlfn.IFS(
J2832&lt;=K2832*0.5,"Excellent",
J2832&lt;=K2832,"Good",
J2832&lt;=K2832*1.5,"At Risk",
TRUE,"Critical"
)</f>
        <v>Excellent</v>
      </c>
      <c r="AB2832" t="str">
        <f t="shared" si="224"/>
        <v>No Rework</v>
      </c>
    </row>
    <row r="2833" spans="1:28" x14ac:dyDescent="0.3">
      <c r="A2833" t="s">
        <v>2915</v>
      </c>
      <c r="B2833" s="1">
        <v>46016</v>
      </c>
      <c r="C2833" t="s">
        <v>95</v>
      </c>
      <c r="D2833" t="s">
        <v>60</v>
      </c>
      <c r="E2833" t="s">
        <v>35</v>
      </c>
      <c r="F2833" t="s">
        <v>24</v>
      </c>
      <c r="G2833" t="s">
        <v>42</v>
      </c>
      <c r="H2833" t="s">
        <v>43</v>
      </c>
      <c r="I2833" t="s">
        <v>27</v>
      </c>
      <c r="J2833">
        <v>7.5</v>
      </c>
      <c r="K2833">
        <v>24</v>
      </c>
      <c r="L2833" t="s">
        <v>28</v>
      </c>
      <c r="M2833">
        <v>0</v>
      </c>
      <c r="N2833">
        <v>5</v>
      </c>
      <c r="O2833">
        <v>320</v>
      </c>
      <c r="P2833">
        <v>2400</v>
      </c>
      <c r="Q2833" t="s">
        <v>71</v>
      </c>
      <c r="R2833">
        <v>12</v>
      </c>
      <c r="S2833" t="s">
        <v>52</v>
      </c>
      <c r="T2833" t="s">
        <v>84</v>
      </c>
      <c r="U2833" t="str">
        <f>TRIM(CLEAN(tbl_Operations[[#This Row],[Location]]))</f>
        <v>Pune</v>
      </c>
      <c r="V2833" t="str">
        <f>TRIM(CLEAN(tbl_Operations[[#This Row],[Channel]]))</f>
        <v>Portal</v>
      </c>
      <c r="W2833" t="str">
        <f t="shared" si="220"/>
        <v>Employee Query</v>
      </c>
      <c r="X2833" t="str">
        <f t="shared" si="221"/>
        <v>Sales</v>
      </c>
      <c r="Y2833" t="str">
        <f t="shared" si="222"/>
        <v>Within SLA</v>
      </c>
      <c r="Z2833" t="str">
        <f t="shared" si="223"/>
        <v>Normal</v>
      </c>
      <c r="AA2833" t="str" cm="1">
        <f t="array" ref="AA2833">_xlfn.IFS(
J2833&lt;=K2833*0.5,"Excellent",
J2833&lt;=K2833,"Good",
J2833&lt;=K2833*1.5,"At Risk",
TRUE,"Critical"
)</f>
        <v>Excellent</v>
      </c>
      <c r="AB2833" t="str">
        <f t="shared" si="224"/>
        <v>No Rework</v>
      </c>
    </row>
    <row r="2834" spans="1:28" x14ac:dyDescent="0.3">
      <c r="A2834" t="s">
        <v>2916</v>
      </c>
      <c r="B2834" s="1">
        <v>45889</v>
      </c>
      <c r="C2834" t="s">
        <v>91</v>
      </c>
      <c r="D2834" t="s">
        <v>47</v>
      </c>
      <c r="E2834" t="s">
        <v>70</v>
      </c>
      <c r="F2834" t="s">
        <v>24</v>
      </c>
      <c r="G2834" t="s">
        <v>42</v>
      </c>
      <c r="H2834" t="s">
        <v>75</v>
      </c>
      <c r="I2834" t="s">
        <v>27</v>
      </c>
      <c r="J2834">
        <v>7.9</v>
      </c>
      <c r="K2834">
        <v>24</v>
      </c>
      <c r="L2834" t="s">
        <v>28</v>
      </c>
      <c r="M2834">
        <v>0</v>
      </c>
      <c r="N2834">
        <v>4.9000000000000004</v>
      </c>
      <c r="O2834">
        <v>280</v>
      </c>
      <c r="P2834">
        <v>2212</v>
      </c>
      <c r="Q2834" t="s">
        <v>36</v>
      </c>
      <c r="R2834">
        <v>8</v>
      </c>
      <c r="S2834" t="s">
        <v>37</v>
      </c>
      <c r="T2834" t="s">
        <v>86</v>
      </c>
      <c r="U2834" t="str">
        <f>TRIM(CLEAN(tbl_Operations[[#This Row],[Location]]))</f>
        <v>Gurugram</v>
      </c>
      <c r="V2834" t="str">
        <f>TRIM(CLEAN(tbl_Operations[[#This Row],[Channel]]))</f>
        <v>Portal</v>
      </c>
      <c r="W2834" t="str">
        <f t="shared" si="220"/>
        <v>Data Correction</v>
      </c>
      <c r="X2834" t="str">
        <f t="shared" si="221"/>
        <v>Operations</v>
      </c>
      <c r="Y2834" t="str">
        <f t="shared" si="222"/>
        <v>Within SLA</v>
      </c>
      <c r="Z2834" t="str">
        <f t="shared" si="223"/>
        <v>Normal</v>
      </c>
      <c r="AA2834" t="str" cm="1">
        <f t="array" ref="AA2834">_xlfn.IFS(
J2834&lt;=K2834*0.5,"Excellent",
J2834&lt;=K2834,"Good",
J2834&lt;=K2834*1.5,"At Risk",
TRUE,"Critical"
)</f>
        <v>Excellent</v>
      </c>
      <c r="AB2834" t="str">
        <f t="shared" si="224"/>
        <v>No Rework</v>
      </c>
    </row>
    <row r="2835" spans="1:28" x14ac:dyDescent="0.3">
      <c r="A2835" t="s">
        <v>2917</v>
      </c>
      <c r="B2835" s="1">
        <v>45770</v>
      </c>
      <c r="C2835" t="s">
        <v>91</v>
      </c>
      <c r="D2835" t="s">
        <v>60</v>
      </c>
      <c r="E2835" t="s">
        <v>92</v>
      </c>
      <c r="F2835" t="s">
        <v>61</v>
      </c>
      <c r="G2835" t="s">
        <v>25</v>
      </c>
      <c r="H2835" t="s">
        <v>66</v>
      </c>
      <c r="I2835" t="s">
        <v>101</v>
      </c>
      <c r="J2835">
        <v>11.5</v>
      </c>
      <c r="K2835">
        <v>12</v>
      </c>
      <c r="L2835" t="s">
        <v>28</v>
      </c>
      <c r="M2835">
        <v>2</v>
      </c>
      <c r="N2835">
        <v>4.4000000000000004</v>
      </c>
      <c r="O2835">
        <v>450</v>
      </c>
      <c r="P2835">
        <v>5175</v>
      </c>
      <c r="Q2835" t="s">
        <v>89</v>
      </c>
      <c r="R2835">
        <v>4</v>
      </c>
      <c r="S2835" t="s">
        <v>30</v>
      </c>
      <c r="T2835" t="s">
        <v>86</v>
      </c>
      <c r="U2835" t="str">
        <f>TRIM(CLEAN(tbl_Operations[[#This Row],[Location]]))</f>
        <v>Pune</v>
      </c>
      <c r="V2835" t="str">
        <f>TRIM(CLEAN(tbl_Operations[[#This Row],[Channel]]))</f>
        <v>Email</v>
      </c>
      <c r="W2835" t="str">
        <f t="shared" si="220"/>
        <v>Report Request</v>
      </c>
      <c r="X2835" t="str">
        <f t="shared" si="221"/>
        <v>Operations</v>
      </c>
      <c r="Y2835" t="str">
        <f t="shared" si="222"/>
        <v>Within SLA</v>
      </c>
      <c r="Z2835" t="str">
        <f t="shared" si="223"/>
        <v>Normal</v>
      </c>
      <c r="AA2835" t="str" cm="1">
        <f t="array" ref="AA2835">_xlfn.IFS(
J2835&lt;=K2835*0.5,"Excellent",
J2835&lt;=K2835,"Good",
J2835&lt;=K2835*1.5,"At Risk",
TRUE,"Critical"
)</f>
        <v>Good</v>
      </c>
      <c r="AB2835" t="str">
        <f t="shared" si="224"/>
        <v>Reworked</v>
      </c>
    </row>
    <row r="2836" spans="1:28" x14ac:dyDescent="0.3">
      <c r="A2836" t="s">
        <v>2918</v>
      </c>
      <c r="B2836" s="1">
        <v>45804</v>
      </c>
      <c r="C2836" t="s">
        <v>91</v>
      </c>
      <c r="D2836" t="s">
        <v>5094</v>
      </c>
      <c r="E2836" t="s">
        <v>78</v>
      </c>
      <c r="F2836" t="s">
        <v>61</v>
      </c>
      <c r="G2836" t="s">
        <v>81</v>
      </c>
      <c r="H2836" t="s">
        <v>26</v>
      </c>
      <c r="I2836" t="s">
        <v>101</v>
      </c>
      <c r="J2836">
        <v>11.4</v>
      </c>
      <c r="K2836">
        <v>12</v>
      </c>
      <c r="L2836" t="s">
        <v>28</v>
      </c>
      <c r="M2836">
        <v>0</v>
      </c>
      <c r="N2836">
        <v>4.9000000000000004</v>
      </c>
      <c r="O2836">
        <v>450</v>
      </c>
      <c r="P2836">
        <v>5130</v>
      </c>
      <c r="Q2836" t="s">
        <v>44</v>
      </c>
      <c r="R2836">
        <v>5</v>
      </c>
      <c r="S2836" t="s">
        <v>30</v>
      </c>
      <c r="T2836" t="s">
        <v>38</v>
      </c>
      <c r="U2836" t="str">
        <f>TRIM(CLEAN(tbl_Operations[[#This Row],[Location]]))</f>
        <v>Unknown</v>
      </c>
      <c r="V2836" t="str">
        <f>TRIM(CLEAN(tbl_Operations[[#This Row],[Channel]]))</f>
        <v>Phone</v>
      </c>
      <c r="W2836" t="str">
        <f t="shared" si="220"/>
        <v>Access Request</v>
      </c>
      <c r="X2836" t="str">
        <f t="shared" si="221"/>
        <v>Operations</v>
      </c>
      <c r="Y2836" t="str">
        <f t="shared" si="222"/>
        <v>Within SLA</v>
      </c>
      <c r="Z2836" t="str">
        <f t="shared" si="223"/>
        <v>Normal</v>
      </c>
      <c r="AA2836" t="str" cm="1">
        <f t="array" ref="AA2836">_xlfn.IFS(
J2836&lt;=K2836*0.5,"Excellent",
J2836&lt;=K2836,"Good",
J2836&lt;=K2836*1.5,"At Risk",
TRUE,"Critical"
)</f>
        <v>Good</v>
      </c>
      <c r="AB2836" t="str">
        <f t="shared" si="224"/>
        <v>No Rework</v>
      </c>
    </row>
    <row r="2837" spans="1:28" x14ac:dyDescent="0.3">
      <c r="A2837" t="s">
        <v>2919</v>
      </c>
      <c r="B2837" s="1">
        <v>45807</v>
      </c>
      <c r="C2837" t="s">
        <v>54</v>
      </c>
      <c r="D2837" t="s">
        <v>22</v>
      </c>
      <c r="E2837" t="s">
        <v>74</v>
      </c>
      <c r="F2837" t="s">
        <v>24</v>
      </c>
      <c r="G2837" t="s">
        <v>42</v>
      </c>
      <c r="H2837" t="s">
        <v>75</v>
      </c>
      <c r="I2837" t="s">
        <v>27</v>
      </c>
      <c r="J2837">
        <v>7.9</v>
      </c>
      <c r="K2837">
        <v>24</v>
      </c>
      <c r="L2837" t="s">
        <v>28</v>
      </c>
      <c r="M2837">
        <v>0</v>
      </c>
      <c r="N2837">
        <v>4</v>
      </c>
      <c r="O2837">
        <v>400</v>
      </c>
      <c r="P2837">
        <v>3160</v>
      </c>
      <c r="Q2837" t="s">
        <v>44</v>
      </c>
      <c r="R2837">
        <v>5</v>
      </c>
      <c r="S2837" t="s">
        <v>30</v>
      </c>
      <c r="T2837" t="s">
        <v>45</v>
      </c>
      <c r="U2837" t="str">
        <f>TRIM(CLEAN(tbl_Operations[[#This Row],[Location]]))</f>
        <v>Noida</v>
      </c>
      <c r="V2837" t="str">
        <f>TRIM(CLEAN(tbl_Operations[[#This Row],[Channel]]))</f>
        <v>Portal</v>
      </c>
      <c r="W2837" t="str">
        <f t="shared" si="220"/>
        <v>System Issue</v>
      </c>
      <c r="X2837" t="str">
        <f t="shared" si="221"/>
        <v>Hr</v>
      </c>
      <c r="Y2837" t="str">
        <f t="shared" si="222"/>
        <v>Within SLA</v>
      </c>
      <c r="Z2837" t="str">
        <f t="shared" si="223"/>
        <v>Normal</v>
      </c>
      <c r="AA2837" t="str" cm="1">
        <f t="array" ref="AA2837">_xlfn.IFS(
J2837&lt;=K2837*0.5,"Excellent",
J2837&lt;=K2837,"Good",
J2837&lt;=K2837*1.5,"At Risk",
TRUE,"Critical"
)</f>
        <v>Excellent</v>
      </c>
      <c r="AB2837" t="str">
        <f t="shared" si="224"/>
        <v>No Rework</v>
      </c>
    </row>
    <row r="2838" spans="1:28" x14ac:dyDescent="0.3">
      <c r="A2838" t="s">
        <v>2920</v>
      </c>
      <c r="B2838" s="1">
        <v>46009</v>
      </c>
      <c r="C2838" t="s">
        <v>95</v>
      </c>
      <c r="D2838" t="s">
        <v>73</v>
      </c>
      <c r="E2838" t="s">
        <v>48</v>
      </c>
      <c r="F2838" t="s">
        <v>49</v>
      </c>
      <c r="G2838" t="s">
        <v>81</v>
      </c>
      <c r="H2838" t="s">
        <v>50</v>
      </c>
      <c r="I2838" t="s">
        <v>27</v>
      </c>
      <c r="J2838">
        <v>9.6999999999999993</v>
      </c>
      <c r="K2838">
        <v>48</v>
      </c>
      <c r="L2838" t="s">
        <v>28</v>
      </c>
      <c r="M2838">
        <v>0</v>
      </c>
      <c r="N2838">
        <v>4.8</v>
      </c>
      <c r="O2838">
        <v>350</v>
      </c>
      <c r="P2838">
        <v>3395</v>
      </c>
      <c r="Q2838" t="s">
        <v>71</v>
      </c>
      <c r="R2838">
        <v>12</v>
      </c>
      <c r="S2838" t="s">
        <v>52</v>
      </c>
      <c r="T2838" t="s">
        <v>84</v>
      </c>
      <c r="U2838" t="str">
        <f>TRIM(CLEAN(tbl_Operations[[#This Row],[Location]]))</f>
        <v>Chennai</v>
      </c>
      <c r="V2838" t="str">
        <f>TRIM(CLEAN(tbl_Operations[[#This Row],[Channel]]))</f>
        <v>Phone</v>
      </c>
      <c r="W2838" t="str">
        <f t="shared" si="220"/>
        <v>Compliance Request</v>
      </c>
      <c r="X2838" t="str">
        <f t="shared" si="221"/>
        <v>Sales</v>
      </c>
      <c r="Y2838" t="str">
        <f t="shared" si="222"/>
        <v>Within SLA</v>
      </c>
      <c r="Z2838" t="str">
        <f t="shared" si="223"/>
        <v>Normal</v>
      </c>
      <c r="AA2838" t="str" cm="1">
        <f t="array" ref="AA2838">_xlfn.IFS(
J2838&lt;=K2838*0.5,"Excellent",
J2838&lt;=K2838,"Good",
J2838&lt;=K2838*1.5,"At Risk",
TRUE,"Critical"
)</f>
        <v>Excellent</v>
      </c>
      <c r="AB2838" t="str">
        <f t="shared" si="224"/>
        <v>No Rework</v>
      </c>
    </row>
    <row r="2839" spans="1:28" x14ac:dyDescent="0.3">
      <c r="A2839" t="s">
        <v>2921</v>
      </c>
      <c r="B2839" s="1">
        <v>45668</v>
      </c>
      <c r="C2839" t="s">
        <v>77</v>
      </c>
      <c r="D2839" t="s">
        <v>73</v>
      </c>
      <c r="E2839" t="s">
        <v>23</v>
      </c>
      <c r="F2839" t="s">
        <v>49</v>
      </c>
      <c r="G2839" t="s">
        <v>62</v>
      </c>
      <c r="H2839" t="s">
        <v>43</v>
      </c>
      <c r="I2839" t="s">
        <v>27</v>
      </c>
      <c r="J2839">
        <v>16.8</v>
      </c>
      <c r="K2839">
        <v>48</v>
      </c>
      <c r="L2839" t="s">
        <v>28</v>
      </c>
      <c r="M2839">
        <v>0</v>
      </c>
      <c r="N2839">
        <v>4.4000000000000004</v>
      </c>
      <c r="O2839">
        <v>400</v>
      </c>
      <c r="P2839">
        <v>6720</v>
      </c>
      <c r="Q2839" t="s">
        <v>64</v>
      </c>
      <c r="R2839">
        <v>1</v>
      </c>
      <c r="S2839" t="s">
        <v>58</v>
      </c>
      <c r="T2839" t="s">
        <v>68</v>
      </c>
      <c r="U2839" t="str">
        <f>TRIM(CLEAN(tbl_Operations[[#This Row],[Location]]))</f>
        <v>Chennai</v>
      </c>
      <c r="V2839" t="str">
        <f>TRIM(CLEAN(tbl_Operations[[#This Row],[Channel]]))</f>
        <v>Teams</v>
      </c>
      <c r="W2839" t="str">
        <f t="shared" si="220"/>
        <v>Invoice Query</v>
      </c>
      <c r="X2839" t="str">
        <f t="shared" si="221"/>
        <v>Finance</v>
      </c>
      <c r="Y2839" t="str">
        <f t="shared" si="222"/>
        <v>Within SLA</v>
      </c>
      <c r="Z2839" t="str">
        <f t="shared" si="223"/>
        <v>Normal</v>
      </c>
      <c r="AA2839" t="str" cm="1">
        <f t="array" ref="AA2839">_xlfn.IFS(
J2839&lt;=K2839*0.5,"Excellent",
J2839&lt;=K2839,"Good",
J2839&lt;=K2839*1.5,"At Risk",
TRUE,"Critical"
)</f>
        <v>Excellent</v>
      </c>
      <c r="AB2839" t="str">
        <f t="shared" si="224"/>
        <v>No Rework</v>
      </c>
    </row>
    <row r="2840" spans="1:28" x14ac:dyDescent="0.3">
      <c r="A2840" t="s">
        <v>2922</v>
      </c>
      <c r="B2840" s="1">
        <v>45825</v>
      </c>
      <c r="C2840" t="s">
        <v>33</v>
      </c>
      <c r="D2840" t="s">
        <v>55</v>
      </c>
      <c r="E2840" t="s">
        <v>23</v>
      </c>
      <c r="F2840" t="s">
        <v>61</v>
      </c>
      <c r="G2840" t="s">
        <v>81</v>
      </c>
      <c r="H2840" t="s">
        <v>66</v>
      </c>
      <c r="I2840" t="s">
        <v>27</v>
      </c>
      <c r="J2840">
        <v>12.6</v>
      </c>
      <c r="K2840">
        <v>12</v>
      </c>
      <c r="L2840" t="s">
        <v>63</v>
      </c>
      <c r="M2840">
        <v>0</v>
      </c>
      <c r="N2840">
        <v>4.3</v>
      </c>
      <c r="O2840">
        <v>400</v>
      </c>
      <c r="P2840">
        <v>5040</v>
      </c>
      <c r="Q2840" t="s">
        <v>29</v>
      </c>
      <c r="R2840">
        <v>6</v>
      </c>
      <c r="S2840" t="s">
        <v>30</v>
      </c>
      <c r="T2840" t="s">
        <v>38</v>
      </c>
      <c r="U2840" t="str">
        <f>TRIM(CLEAN(tbl_Operations[[#This Row],[Location]]))</f>
        <v>Hyderabad</v>
      </c>
      <c r="V2840" t="str">
        <f>TRIM(CLEAN(tbl_Operations[[#This Row],[Channel]]))</f>
        <v>Phone</v>
      </c>
      <c r="W2840" t="str">
        <f t="shared" si="220"/>
        <v>Invoice Query</v>
      </c>
      <c r="X2840" t="str">
        <f t="shared" si="221"/>
        <v>It</v>
      </c>
      <c r="Y2840" t="str">
        <f t="shared" si="222"/>
        <v>SLA Breach</v>
      </c>
      <c r="Z2840" t="str">
        <f t="shared" si="223"/>
        <v>Normal</v>
      </c>
      <c r="AA2840" t="str" cm="1">
        <f t="array" ref="AA2840">_xlfn.IFS(
J2840&lt;=K2840*0.5,"Excellent",
J2840&lt;=K2840,"Good",
J2840&lt;=K2840*1.5,"At Risk",
TRUE,"Critical"
)</f>
        <v>At Risk</v>
      </c>
      <c r="AB2840" t="str">
        <f t="shared" si="224"/>
        <v>No Rework</v>
      </c>
    </row>
    <row r="2841" spans="1:28" x14ac:dyDescent="0.3">
      <c r="A2841" t="s">
        <v>2923</v>
      </c>
      <c r="B2841" s="1">
        <v>45881</v>
      </c>
      <c r="C2841" t="s">
        <v>77</v>
      </c>
      <c r="D2841" t="s">
        <v>55</v>
      </c>
      <c r="E2841" t="s">
        <v>56</v>
      </c>
      <c r="F2841" t="s">
        <v>24</v>
      </c>
      <c r="G2841" t="s">
        <v>25</v>
      </c>
      <c r="H2841" t="s">
        <v>43</v>
      </c>
      <c r="I2841" t="s">
        <v>88</v>
      </c>
      <c r="J2841">
        <v>16</v>
      </c>
      <c r="K2841">
        <v>24</v>
      </c>
      <c r="L2841" t="s">
        <v>28</v>
      </c>
      <c r="M2841">
        <v>2</v>
      </c>
      <c r="N2841">
        <v>3.9</v>
      </c>
      <c r="O2841">
        <v>280</v>
      </c>
      <c r="P2841">
        <v>4480</v>
      </c>
      <c r="Q2841" t="s">
        <v>36</v>
      </c>
      <c r="R2841">
        <v>8</v>
      </c>
      <c r="S2841" t="s">
        <v>37</v>
      </c>
      <c r="T2841" t="s">
        <v>38</v>
      </c>
      <c r="U2841" t="str">
        <f>TRIM(CLEAN(tbl_Operations[[#This Row],[Location]]))</f>
        <v>Hyderabad</v>
      </c>
      <c r="V2841" t="str">
        <f>TRIM(CLEAN(tbl_Operations[[#This Row],[Channel]]))</f>
        <v>Email</v>
      </c>
      <c r="W2841" t="str">
        <f t="shared" si="220"/>
        <v>Vendor Query</v>
      </c>
      <c r="X2841" t="str">
        <f t="shared" si="221"/>
        <v>Finance</v>
      </c>
      <c r="Y2841" t="str">
        <f t="shared" si="222"/>
        <v>Within SLA</v>
      </c>
      <c r="Z2841" t="str">
        <f t="shared" si="223"/>
        <v>Normal</v>
      </c>
      <c r="AA2841" t="str" cm="1">
        <f t="array" ref="AA2841">_xlfn.IFS(
J2841&lt;=K2841*0.5,"Excellent",
J2841&lt;=K2841,"Good",
J2841&lt;=K2841*1.5,"At Risk",
TRUE,"Critical"
)</f>
        <v>Good</v>
      </c>
      <c r="AB2841" t="str">
        <f t="shared" si="224"/>
        <v>Reworked</v>
      </c>
    </row>
    <row r="2842" spans="1:28" x14ac:dyDescent="0.3">
      <c r="A2842" t="s">
        <v>2924</v>
      </c>
      <c r="B2842" s="1">
        <v>45873</v>
      </c>
      <c r="C2842" t="s">
        <v>33</v>
      </c>
      <c r="D2842" t="s">
        <v>60</v>
      </c>
      <c r="E2842" t="s">
        <v>35</v>
      </c>
      <c r="F2842" t="s">
        <v>49</v>
      </c>
      <c r="G2842" t="s">
        <v>81</v>
      </c>
      <c r="H2842" t="s">
        <v>26</v>
      </c>
      <c r="I2842" t="s">
        <v>27</v>
      </c>
      <c r="J2842">
        <v>1.3</v>
      </c>
      <c r="K2842">
        <v>48</v>
      </c>
      <c r="L2842" t="s">
        <v>28</v>
      </c>
      <c r="M2842">
        <v>1</v>
      </c>
      <c r="N2842">
        <v>4.3</v>
      </c>
      <c r="O2842">
        <v>350</v>
      </c>
      <c r="P2842">
        <v>455</v>
      </c>
      <c r="Q2842" t="s">
        <v>36</v>
      </c>
      <c r="R2842">
        <v>8</v>
      </c>
      <c r="S2842" t="s">
        <v>37</v>
      </c>
      <c r="T2842" t="s">
        <v>31</v>
      </c>
      <c r="U2842" t="str">
        <f>TRIM(CLEAN(tbl_Operations[[#This Row],[Location]]))</f>
        <v>Pune</v>
      </c>
      <c r="V2842" t="str">
        <f>TRIM(CLEAN(tbl_Operations[[#This Row],[Channel]]))</f>
        <v>Phone</v>
      </c>
      <c r="W2842" t="str">
        <f t="shared" si="220"/>
        <v>Employee Query</v>
      </c>
      <c r="X2842" t="str">
        <f t="shared" si="221"/>
        <v>It</v>
      </c>
      <c r="Y2842" t="str">
        <f t="shared" si="222"/>
        <v>Within SLA</v>
      </c>
      <c r="Z2842" t="str">
        <f t="shared" si="223"/>
        <v>Normal</v>
      </c>
      <c r="AA2842" t="str" cm="1">
        <f t="array" ref="AA2842">_xlfn.IFS(
J2842&lt;=K2842*0.5,"Excellent",
J2842&lt;=K2842,"Good",
J2842&lt;=K2842*1.5,"At Risk",
TRUE,"Critical"
)</f>
        <v>Excellent</v>
      </c>
      <c r="AB2842" t="str">
        <f t="shared" si="224"/>
        <v>Reworked</v>
      </c>
    </row>
    <row r="2843" spans="1:28" x14ac:dyDescent="0.3">
      <c r="A2843" t="s">
        <v>2925</v>
      </c>
      <c r="B2843" s="1">
        <v>45972</v>
      </c>
      <c r="C2843" t="s">
        <v>40</v>
      </c>
      <c r="D2843" t="s">
        <v>22</v>
      </c>
      <c r="E2843" t="s">
        <v>78</v>
      </c>
      <c r="F2843" t="s">
        <v>24</v>
      </c>
      <c r="G2843" t="s">
        <v>81</v>
      </c>
      <c r="H2843" t="s">
        <v>50</v>
      </c>
      <c r="I2843" t="s">
        <v>88</v>
      </c>
      <c r="J2843">
        <v>11</v>
      </c>
      <c r="K2843">
        <v>24</v>
      </c>
      <c r="L2843" t="s">
        <v>28</v>
      </c>
      <c r="M2843">
        <v>2</v>
      </c>
      <c r="N2843">
        <v>5</v>
      </c>
      <c r="O2843">
        <v>450</v>
      </c>
      <c r="P2843">
        <v>4950</v>
      </c>
      <c r="Q2843" t="s">
        <v>67</v>
      </c>
      <c r="R2843">
        <v>11</v>
      </c>
      <c r="S2843" t="s">
        <v>52</v>
      </c>
      <c r="T2843" t="s">
        <v>38</v>
      </c>
      <c r="U2843" t="str">
        <f>TRIM(CLEAN(tbl_Operations[[#This Row],[Location]]))</f>
        <v>Noida</v>
      </c>
      <c r="V2843" t="str">
        <f>TRIM(CLEAN(tbl_Operations[[#This Row],[Channel]]))</f>
        <v>Phone</v>
      </c>
      <c r="W2843" t="str">
        <f t="shared" si="220"/>
        <v>Access Request</v>
      </c>
      <c r="X2843" t="str">
        <f t="shared" si="221"/>
        <v>Procurement</v>
      </c>
      <c r="Y2843" t="str">
        <f t="shared" si="222"/>
        <v>Within SLA</v>
      </c>
      <c r="Z2843" t="str">
        <f t="shared" si="223"/>
        <v>Normal</v>
      </c>
      <c r="AA2843" t="str" cm="1">
        <f t="array" ref="AA2843">_xlfn.IFS(
J2843&lt;=K2843*0.5,"Excellent",
J2843&lt;=K2843,"Good",
J2843&lt;=K2843*1.5,"At Risk",
TRUE,"Critical"
)</f>
        <v>Excellent</v>
      </c>
      <c r="AB2843" t="str">
        <f t="shared" si="224"/>
        <v>Reworked</v>
      </c>
    </row>
    <row r="2844" spans="1:28" x14ac:dyDescent="0.3">
      <c r="A2844" t="s">
        <v>2926</v>
      </c>
      <c r="B2844" s="1">
        <v>45670</v>
      </c>
      <c r="C2844" t="s">
        <v>91</v>
      </c>
      <c r="D2844" t="s">
        <v>60</v>
      </c>
      <c r="E2844" t="s">
        <v>56</v>
      </c>
      <c r="F2844" t="s">
        <v>61</v>
      </c>
      <c r="G2844" t="s">
        <v>25</v>
      </c>
      <c r="H2844" t="s">
        <v>50</v>
      </c>
      <c r="I2844" t="s">
        <v>27</v>
      </c>
      <c r="J2844">
        <v>22.2</v>
      </c>
      <c r="K2844">
        <v>12</v>
      </c>
      <c r="L2844" t="s">
        <v>63</v>
      </c>
      <c r="M2844">
        <v>0</v>
      </c>
      <c r="N2844">
        <v>4.7</v>
      </c>
      <c r="O2844">
        <v>450</v>
      </c>
      <c r="P2844">
        <v>9990</v>
      </c>
      <c r="Q2844" t="s">
        <v>64</v>
      </c>
      <c r="R2844">
        <v>1</v>
      </c>
      <c r="S2844" t="s">
        <v>58</v>
      </c>
      <c r="T2844" t="s">
        <v>31</v>
      </c>
      <c r="U2844" t="str">
        <f>TRIM(CLEAN(tbl_Operations[[#This Row],[Location]]))</f>
        <v>Pune</v>
      </c>
      <c r="V2844" t="str">
        <f>TRIM(CLEAN(tbl_Operations[[#This Row],[Channel]]))</f>
        <v>Email</v>
      </c>
      <c r="W2844" t="str">
        <f t="shared" si="220"/>
        <v>Vendor Query</v>
      </c>
      <c r="X2844" t="str">
        <f t="shared" si="221"/>
        <v>Operations</v>
      </c>
      <c r="Y2844" t="str">
        <f t="shared" si="222"/>
        <v>SLA Breach</v>
      </c>
      <c r="Z2844" t="str">
        <f t="shared" si="223"/>
        <v>Normal</v>
      </c>
      <c r="AA2844" t="str" cm="1">
        <f t="array" ref="AA2844">_xlfn.IFS(
J2844&lt;=K2844*0.5,"Excellent",
J2844&lt;=K2844,"Good",
J2844&lt;=K2844*1.5,"At Risk",
TRUE,"Critical"
)</f>
        <v>Critical</v>
      </c>
      <c r="AB2844" t="str">
        <f t="shared" si="224"/>
        <v>No Rework</v>
      </c>
    </row>
    <row r="2845" spans="1:28" x14ac:dyDescent="0.3">
      <c r="A2845" t="s">
        <v>2927</v>
      </c>
      <c r="B2845" s="1">
        <v>45807</v>
      </c>
      <c r="C2845" t="s">
        <v>54</v>
      </c>
      <c r="D2845" t="s">
        <v>34</v>
      </c>
      <c r="E2845" t="s">
        <v>35</v>
      </c>
      <c r="F2845" t="s">
        <v>24</v>
      </c>
      <c r="G2845" t="s">
        <v>25</v>
      </c>
      <c r="H2845" t="s">
        <v>66</v>
      </c>
      <c r="I2845" t="s">
        <v>27</v>
      </c>
      <c r="J2845">
        <v>14.7</v>
      </c>
      <c r="K2845">
        <v>24</v>
      </c>
      <c r="L2845" t="s">
        <v>28</v>
      </c>
      <c r="M2845">
        <v>1</v>
      </c>
      <c r="N2845">
        <v>4.3</v>
      </c>
      <c r="O2845">
        <v>350</v>
      </c>
      <c r="P2845">
        <v>5145</v>
      </c>
      <c r="Q2845" t="s">
        <v>44</v>
      </c>
      <c r="R2845">
        <v>5</v>
      </c>
      <c r="S2845" t="s">
        <v>30</v>
      </c>
      <c r="T2845" t="s">
        <v>45</v>
      </c>
      <c r="U2845" t="str">
        <f>TRIM(CLEAN(tbl_Operations[[#This Row],[Location]]))</f>
        <v>Mumbai</v>
      </c>
      <c r="V2845" t="str">
        <f>TRIM(CLEAN(tbl_Operations[[#This Row],[Channel]]))</f>
        <v>Email</v>
      </c>
      <c r="W2845" t="str">
        <f t="shared" si="220"/>
        <v>Employee Query</v>
      </c>
      <c r="X2845" t="str">
        <f t="shared" si="221"/>
        <v>Hr</v>
      </c>
      <c r="Y2845" t="str">
        <f t="shared" si="222"/>
        <v>Within SLA</v>
      </c>
      <c r="Z2845" t="str">
        <f t="shared" si="223"/>
        <v>Normal</v>
      </c>
      <c r="AA2845" t="str" cm="1">
        <f t="array" ref="AA2845">_xlfn.IFS(
J2845&lt;=K2845*0.5,"Excellent",
J2845&lt;=K2845,"Good",
J2845&lt;=K2845*1.5,"At Risk",
TRUE,"Critical"
)</f>
        <v>Good</v>
      </c>
      <c r="AB2845" t="str">
        <f t="shared" si="224"/>
        <v>Reworked</v>
      </c>
    </row>
    <row r="2846" spans="1:28" x14ac:dyDescent="0.3">
      <c r="A2846" t="s">
        <v>2928</v>
      </c>
      <c r="B2846" s="1">
        <v>45795</v>
      </c>
      <c r="C2846" t="s">
        <v>54</v>
      </c>
      <c r="D2846" t="s">
        <v>41</v>
      </c>
      <c r="E2846" t="s">
        <v>56</v>
      </c>
      <c r="F2846" t="s">
        <v>24</v>
      </c>
      <c r="G2846" t="s">
        <v>42</v>
      </c>
      <c r="H2846" t="s">
        <v>75</v>
      </c>
      <c r="I2846" t="s">
        <v>27</v>
      </c>
      <c r="J2846">
        <v>10.8</v>
      </c>
      <c r="K2846">
        <v>24</v>
      </c>
      <c r="L2846" t="s">
        <v>28</v>
      </c>
      <c r="M2846">
        <v>0</v>
      </c>
      <c r="N2846">
        <v>5</v>
      </c>
      <c r="O2846">
        <v>320</v>
      </c>
      <c r="P2846">
        <v>3456</v>
      </c>
      <c r="Q2846" t="s">
        <v>44</v>
      </c>
      <c r="R2846">
        <v>5</v>
      </c>
      <c r="S2846" t="s">
        <v>30</v>
      </c>
      <c r="T2846" t="s">
        <v>102</v>
      </c>
      <c r="U2846" t="str">
        <f>TRIM(CLEAN(tbl_Operations[[#This Row],[Location]]))</f>
        <v>Bengaluru</v>
      </c>
      <c r="V2846" t="str">
        <f>TRIM(CLEAN(tbl_Operations[[#This Row],[Channel]]))</f>
        <v>Portal</v>
      </c>
      <c r="W2846" t="str">
        <f t="shared" si="220"/>
        <v>Vendor Query</v>
      </c>
      <c r="X2846" t="str">
        <f t="shared" si="221"/>
        <v>Hr</v>
      </c>
      <c r="Y2846" t="str">
        <f t="shared" si="222"/>
        <v>Within SLA</v>
      </c>
      <c r="Z2846" t="str">
        <f t="shared" si="223"/>
        <v>Normal</v>
      </c>
      <c r="AA2846" t="str" cm="1">
        <f t="array" ref="AA2846">_xlfn.IFS(
J2846&lt;=K2846*0.5,"Excellent",
J2846&lt;=K2846,"Good",
J2846&lt;=K2846*1.5,"At Risk",
TRUE,"Critical"
)</f>
        <v>Excellent</v>
      </c>
      <c r="AB2846" t="str">
        <f t="shared" si="224"/>
        <v>No Rework</v>
      </c>
    </row>
    <row r="2847" spans="1:28" x14ac:dyDescent="0.3">
      <c r="A2847" t="s">
        <v>2929</v>
      </c>
      <c r="B2847" s="1">
        <v>45832</v>
      </c>
      <c r="C2847" t="s">
        <v>91</v>
      </c>
      <c r="D2847" t="s">
        <v>73</v>
      </c>
      <c r="E2847" t="s">
        <v>48</v>
      </c>
      <c r="F2847" t="s">
        <v>61</v>
      </c>
      <c r="G2847" t="s">
        <v>25</v>
      </c>
      <c r="H2847" t="s">
        <v>66</v>
      </c>
      <c r="I2847" t="s">
        <v>27</v>
      </c>
      <c r="J2847">
        <v>11.7</v>
      </c>
      <c r="K2847">
        <v>12</v>
      </c>
      <c r="L2847" t="s">
        <v>28</v>
      </c>
      <c r="M2847">
        <v>0</v>
      </c>
      <c r="N2847">
        <v>4.5999999999999996</v>
      </c>
      <c r="O2847">
        <v>450</v>
      </c>
      <c r="P2847">
        <v>5265</v>
      </c>
      <c r="Q2847" t="s">
        <v>29</v>
      </c>
      <c r="R2847">
        <v>6</v>
      </c>
      <c r="S2847" t="s">
        <v>30</v>
      </c>
      <c r="T2847" t="s">
        <v>38</v>
      </c>
      <c r="U2847" t="str">
        <f>TRIM(CLEAN(tbl_Operations[[#This Row],[Location]]))</f>
        <v>Chennai</v>
      </c>
      <c r="V2847" t="str">
        <f>TRIM(CLEAN(tbl_Operations[[#This Row],[Channel]]))</f>
        <v>Email</v>
      </c>
      <c r="W2847" t="str">
        <f t="shared" si="220"/>
        <v>Compliance Request</v>
      </c>
      <c r="X2847" t="str">
        <f t="shared" si="221"/>
        <v>Operations</v>
      </c>
      <c r="Y2847" t="str">
        <f t="shared" si="222"/>
        <v>Within SLA</v>
      </c>
      <c r="Z2847" t="str">
        <f t="shared" si="223"/>
        <v>Normal</v>
      </c>
      <c r="AA2847" t="str" cm="1">
        <f t="array" ref="AA2847">_xlfn.IFS(
J2847&lt;=K2847*0.5,"Excellent",
J2847&lt;=K2847,"Good",
J2847&lt;=K2847*1.5,"At Risk",
TRUE,"Critical"
)</f>
        <v>Good</v>
      </c>
      <c r="AB2847" t="str">
        <f t="shared" si="224"/>
        <v>No Rework</v>
      </c>
    </row>
    <row r="2848" spans="1:28" x14ac:dyDescent="0.3">
      <c r="A2848" t="s">
        <v>2930</v>
      </c>
      <c r="B2848" s="1">
        <v>46005</v>
      </c>
      <c r="C2848" t="s">
        <v>95</v>
      </c>
      <c r="D2848" t="s">
        <v>34</v>
      </c>
      <c r="E2848" t="s">
        <v>70</v>
      </c>
      <c r="F2848" t="s">
        <v>49</v>
      </c>
      <c r="G2848" t="s">
        <v>62</v>
      </c>
      <c r="H2848" t="s">
        <v>75</v>
      </c>
      <c r="I2848" t="s">
        <v>27</v>
      </c>
      <c r="J2848">
        <v>27.9</v>
      </c>
      <c r="K2848">
        <v>48</v>
      </c>
      <c r="L2848" t="s">
        <v>28</v>
      </c>
      <c r="M2848">
        <v>1</v>
      </c>
      <c r="N2848">
        <v>3.7</v>
      </c>
      <c r="O2848">
        <v>280</v>
      </c>
      <c r="P2848">
        <v>7812</v>
      </c>
      <c r="Q2848" t="s">
        <v>71</v>
      </c>
      <c r="R2848">
        <v>12</v>
      </c>
      <c r="S2848" t="s">
        <v>52</v>
      </c>
      <c r="T2848" t="s">
        <v>102</v>
      </c>
      <c r="U2848" t="str">
        <f>TRIM(CLEAN(tbl_Operations[[#This Row],[Location]]))</f>
        <v>Mumbai</v>
      </c>
      <c r="V2848" t="str">
        <f>TRIM(CLEAN(tbl_Operations[[#This Row],[Channel]]))</f>
        <v>Teams</v>
      </c>
      <c r="W2848" t="str">
        <f t="shared" si="220"/>
        <v>Data Correction</v>
      </c>
      <c r="X2848" t="str">
        <f t="shared" si="221"/>
        <v>Sales</v>
      </c>
      <c r="Y2848" t="str">
        <f t="shared" si="222"/>
        <v>Within SLA</v>
      </c>
      <c r="Z2848" t="str">
        <f t="shared" si="223"/>
        <v>Normal</v>
      </c>
      <c r="AA2848" t="str" cm="1">
        <f t="array" ref="AA2848">_xlfn.IFS(
J2848&lt;=K2848*0.5,"Excellent",
J2848&lt;=K2848,"Good",
J2848&lt;=K2848*1.5,"At Risk",
TRUE,"Critical"
)</f>
        <v>Good</v>
      </c>
      <c r="AB2848" t="str">
        <f t="shared" si="224"/>
        <v>Reworked</v>
      </c>
    </row>
    <row r="2849" spans="1:28" x14ac:dyDescent="0.3">
      <c r="A2849" t="s">
        <v>2931</v>
      </c>
      <c r="B2849" s="1">
        <v>45760</v>
      </c>
      <c r="C2849" t="s">
        <v>33</v>
      </c>
      <c r="D2849" t="s">
        <v>47</v>
      </c>
      <c r="E2849" t="s">
        <v>56</v>
      </c>
      <c r="F2849" t="s">
        <v>24</v>
      </c>
      <c r="G2849" t="s">
        <v>25</v>
      </c>
      <c r="H2849" t="s">
        <v>26</v>
      </c>
      <c r="I2849" t="s">
        <v>27</v>
      </c>
      <c r="J2849">
        <v>10.8</v>
      </c>
      <c r="K2849">
        <v>24</v>
      </c>
      <c r="L2849" t="s">
        <v>28</v>
      </c>
      <c r="M2849">
        <v>0</v>
      </c>
      <c r="N2849">
        <v>4.9000000000000004</v>
      </c>
      <c r="O2849">
        <v>400</v>
      </c>
      <c r="P2849">
        <v>4320</v>
      </c>
      <c r="Q2849" t="s">
        <v>89</v>
      </c>
      <c r="R2849">
        <v>4</v>
      </c>
      <c r="S2849" t="s">
        <v>30</v>
      </c>
      <c r="T2849" t="s">
        <v>102</v>
      </c>
      <c r="U2849" t="str">
        <f>TRIM(CLEAN(tbl_Operations[[#This Row],[Location]]))</f>
        <v>Gurugram</v>
      </c>
      <c r="V2849" t="str">
        <f>TRIM(CLEAN(tbl_Operations[[#This Row],[Channel]]))</f>
        <v>Email</v>
      </c>
      <c r="W2849" t="str">
        <f t="shared" si="220"/>
        <v>Vendor Query</v>
      </c>
      <c r="X2849" t="str">
        <f t="shared" si="221"/>
        <v>It</v>
      </c>
      <c r="Y2849" t="str">
        <f t="shared" si="222"/>
        <v>Within SLA</v>
      </c>
      <c r="Z2849" t="str">
        <f t="shared" si="223"/>
        <v>Normal</v>
      </c>
      <c r="AA2849" t="str" cm="1">
        <f t="array" ref="AA2849">_xlfn.IFS(
J2849&lt;=K2849*0.5,"Excellent",
J2849&lt;=K2849,"Good",
J2849&lt;=K2849*1.5,"At Risk",
TRUE,"Critical"
)</f>
        <v>Excellent</v>
      </c>
      <c r="AB2849" t="str">
        <f t="shared" si="224"/>
        <v>No Rework</v>
      </c>
    </row>
    <row r="2850" spans="1:28" x14ac:dyDescent="0.3">
      <c r="A2850" t="s">
        <v>2932</v>
      </c>
      <c r="B2850" s="1">
        <v>45673</v>
      </c>
      <c r="C2850" t="s">
        <v>95</v>
      </c>
      <c r="D2850" t="s">
        <v>34</v>
      </c>
      <c r="E2850" t="s">
        <v>74</v>
      </c>
      <c r="F2850" t="s">
        <v>24</v>
      </c>
      <c r="G2850" t="s">
        <v>25</v>
      </c>
      <c r="H2850" t="s">
        <v>26</v>
      </c>
      <c r="I2850" t="s">
        <v>27</v>
      </c>
      <c r="J2850">
        <v>5.3</v>
      </c>
      <c r="K2850">
        <v>24</v>
      </c>
      <c r="L2850" t="s">
        <v>28</v>
      </c>
      <c r="M2850">
        <v>0</v>
      </c>
      <c r="N2850">
        <v>5</v>
      </c>
      <c r="O2850">
        <v>320</v>
      </c>
      <c r="P2850">
        <v>1696</v>
      </c>
      <c r="Q2850" t="s">
        <v>64</v>
      </c>
      <c r="R2850">
        <v>1</v>
      </c>
      <c r="S2850" t="s">
        <v>58</v>
      </c>
      <c r="T2850" t="s">
        <v>84</v>
      </c>
      <c r="U2850" t="str">
        <f>TRIM(CLEAN(tbl_Operations[[#This Row],[Location]]))</f>
        <v>Mumbai</v>
      </c>
      <c r="V2850" t="str">
        <f>TRIM(CLEAN(tbl_Operations[[#This Row],[Channel]]))</f>
        <v>Email</v>
      </c>
      <c r="W2850" t="str">
        <f t="shared" si="220"/>
        <v>System Issue</v>
      </c>
      <c r="X2850" t="str">
        <f t="shared" si="221"/>
        <v>Sales</v>
      </c>
      <c r="Y2850" t="str">
        <f t="shared" si="222"/>
        <v>Within SLA</v>
      </c>
      <c r="Z2850" t="str">
        <f t="shared" si="223"/>
        <v>Normal</v>
      </c>
      <c r="AA2850" t="str" cm="1">
        <f t="array" ref="AA2850">_xlfn.IFS(
J2850&lt;=K2850*0.5,"Excellent",
J2850&lt;=K2850,"Good",
J2850&lt;=K2850*1.5,"At Risk",
TRUE,"Critical"
)</f>
        <v>Excellent</v>
      </c>
      <c r="AB2850" t="str">
        <f t="shared" si="224"/>
        <v>No Rework</v>
      </c>
    </row>
    <row r="2851" spans="1:28" x14ac:dyDescent="0.3">
      <c r="A2851" t="s">
        <v>2933</v>
      </c>
      <c r="B2851" s="1">
        <v>45775</v>
      </c>
      <c r="C2851" t="s">
        <v>54</v>
      </c>
      <c r="D2851" t="s">
        <v>55</v>
      </c>
      <c r="E2851" t="s">
        <v>92</v>
      </c>
      <c r="F2851" t="s">
        <v>146</v>
      </c>
      <c r="G2851" t="s">
        <v>25</v>
      </c>
      <c r="H2851" t="s">
        <v>50</v>
      </c>
      <c r="I2851" t="s">
        <v>27</v>
      </c>
      <c r="J2851">
        <v>9.1</v>
      </c>
      <c r="K2851">
        <v>4</v>
      </c>
      <c r="L2851" t="s">
        <v>63</v>
      </c>
      <c r="M2851">
        <v>1</v>
      </c>
      <c r="N2851">
        <v>4.7</v>
      </c>
      <c r="O2851">
        <v>450</v>
      </c>
      <c r="P2851">
        <v>4095</v>
      </c>
      <c r="Q2851" t="s">
        <v>89</v>
      </c>
      <c r="R2851">
        <v>4</v>
      </c>
      <c r="S2851" t="s">
        <v>30</v>
      </c>
      <c r="T2851" t="s">
        <v>31</v>
      </c>
      <c r="U2851" t="str">
        <f>TRIM(CLEAN(tbl_Operations[[#This Row],[Location]]))</f>
        <v>Hyderabad</v>
      </c>
      <c r="V2851" t="str">
        <f>TRIM(CLEAN(tbl_Operations[[#This Row],[Channel]]))</f>
        <v>Email</v>
      </c>
      <c r="W2851" t="str">
        <f t="shared" si="220"/>
        <v>Report Request</v>
      </c>
      <c r="X2851" t="str">
        <f t="shared" si="221"/>
        <v>Hr</v>
      </c>
      <c r="Y2851" t="str">
        <f t="shared" si="222"/>
        <v>SLA Breach</v>
      </c>
      <c r="Z2851" t="str">
        <f t="shared" si="223"/>
        <v>Normal</v>
      </c>
      <c r="AA2851" t="str" cm="1">
        <f t="array" ref="AA2851">_xlfn.IFS(
J2851&lt;=K2851*0.5,"Excellent",
J2851&lt;=K2851,"Good",
J2851&lt;=K2851*1.5,"At Risk",
TRUE,"Critical"
)</f>
        <v>Critical</v>
      </c>
      <c r="AB2851" t="str">
        <f t="shared" si="224"/>
        <v>Reworked</v>
      </c>
    </row>
    <row r="2852" spans="1:28" x14ac:dyDescent="0.3">
      <c r="A2852" t="s">
        <v>2934</v>
      </c>
      <c r="B2852" s="1">
        <v>45747</v>
      </c>
      <c r="C2852" t="s">
        <v>33</v>
      </c>
      <c r="D2852" t="s">
        <v>41</v>
      </c>
      <c r="E2852" t="s">
        <v>74</v>
      </c>
      <c r="F2852" t="s">
        <v>24</v>
      </c>
      <c r="G2852" t="s">
        <v>42</v>
      </c>
      <c r="H2852" t="s">
        <v>75</v>
      </c>
      <c r="I2852" t="s">
        <v>101</v>
      </c>
      <c r="J2852">
        <v>20</v>
      </c>
      <c r="K2852">
        <v>24</v>
      </c>
      <c r="L2852" t="s">
        <v>28</v>
      </c>
      <c r="M2852">
        <v>1</v>
      </c>
      <c r="N2852">
        <v>4.5</v>
      </c>
      <c r="O2852">
        <v>320</v>
      </c>
      <c r="P2852">
        <v>6400</v>
      </c>
      <c r="Q2852" t="s">
        <v>79</v>
      </c>
      <c r="R2852">
        <v>3</v>
      </c>
      <c r="S2852" t="s">
        <v>58</v>
      </c>
      <c r="T2852" t="s">
        <v>31</v>
      </c>
      <c r="U2852" t="str">
        <f>TRIM(CLEAN(tbl_Operations[[#This Row],[Location]]))</f>
        <v>Bengaluru</v>
      </c>
      <c r="V2852" t="str">
        <f>TRIM(CLEAN(tbl_Operations[[#This Row],[Channel]]))</f>
        <v>Portal</v>
      </c>
      <c r="W2852" t="str">
        <f t="shared" si="220"/>
        <v>System Issue</v>
      </c>
      <c r="X2852" t="str">
        <f t="shared" si="221"/>
        <v>It</v>
      </c>
      <c r="Y2852" t="str">
        <f t="shared" si="222"/>
        <v>Within SLA</v>
      </c>
      <c r="Z2852" t="str">
        <f t="shared" si="223"/>
        <v>Normal</v>
      </c>
      <c r="AA2852" t="str" cm="1">
        <f t="array" ref="AA2852">_xlfn.IFS(
J2852&lt;=K2852*0.5,"Excellent",
J2852&lt;=K2852,"Good",
J2852&lt;=K2852*1.5,"At Risk",
TRUE,"Critical"
)</f>
        <v>Good</v>
      </c>
      <c r="AB2852" t="str">
        <f t="shared" si="224"/>
        <v>Reworked</v>
      </c>
    </row>
    <row r="2853" spans="1:28" x14ac:dyDescent="0.3">
      <c r="A2853" t="s">
        <v>2935</v>
      </c>
      <c r="B2853" s="1">
        <v>45689</v>
      </c>
      <c r="C2853" t="s">
        <v>77</v>
      </c>
      <c r="D2853" t="s">
        <v>55</v>
      </c>
      <c r="E2853" t="s">
        <v>70</v>
      </c>
      <c r="F2853" t="s">
        <v>24</v>
      </c>
      <c r="G2853" t="s">
        <v>42</v>
      </c>
      <c r="H2853" t="s">
        <v>43</v>
      </c>
      <c r="I2853" t="s">
        <v>27</v>
      </c>
      <c r="J2853">
        <v>9.6</v>
      </c>
      <c r="K2853">
        <v>24</v>
      </c>
      <c r="L2853" t="s">
        <v>28</v>
      </c>
      <c r="M2853">
        <v>0</v>
      </c>
      <c r="N2853">
        <v>4.5999999999999996</v>
      </c>
      <c r="O2853">
        <v>320</v>
      </c>
      <c r="P2853">
        <v>3072</v>
      </c>
      <c r="Q2853" t="s">
        <v>57</v>
      </c>
      <c r="R2853">
        <v>2</v>
      </c>
      <c r="S2853" t="s">
        <v>58</v>
      </c>
      <c r="T2853" t="s">
        <v>68</v>
      </c>
      <c r="U2853" t="str">
        <f>TRIM(CLEAN(tbl_Operations[[#This Row],[Location]]))</f>
        <v>Hyderabad</v>
      </c>
      <c r="V2853" t="str">
        <f>TRIM(CLEAN(tbl_Operations[[#This Row],[Channel]]))</f>
        <v>Portal</v>
      </c>
      <c r="W2853" t="str">
        <f t="shared" si="220"/>
        <v>Data Correction</v>
      </c>
      <c r="X2853" t="str">
        <f t="shared" si="221"/>
        <v>Finance</v>
      </c>
      <c r="Y2853" t="str">
        <f t="shared" si="222"/>
        <v>Within SLA</v>
      </c>
      <c r="Z2853" t="str">
        <f t="shared" si="223"/>
        <v>Normal</v>
      </c>
      <c r="AA2853" t="str" cm="1">
        <f t="array" ref="AA2853">_xlfn.IFS(
J2853&lt;=K2853*0.5,"Excellent",
J2853&lt;=K2853,"Good",
J2853&lt;=K2853*1.5,"At Risk",
TRUE,"Critical"
)</f>
        <v>Excellent</v>
      </c>
      <c r="AB2853" t="str">
        <f t="shared" si="224"/>
        <v>No Rework</v>
      </c>
    </row>
    <row r="2854" spans="1:28" x14ac:dyDescent="0.3">
      <c r="A2854" t="s">
        <v>2936</v>
      </c>
      <c r="B2854" s="1">
        <v>46015</v>
      </c>
      <c r="C2854" t="s">
        <v>21</v>
      </c>
      <c r="D2854" t="s">
        <v>41</v>
      </c>
      <c r="E2854" t="s">
        <v>23</v>
      </c>
      <c r="F2854" t="s">
        <v>24</v>
      </c>
      <c r="G2854" t="s">
        <v>25</v>
      </c>
      <c r="H2854" t="s">
        <v>50</v>
      </c>
      <c r="I2854" t="s">
        <v>101</v>
      </c>
      <c r="J2854">
        <v>4.4000000000000004</v>
      </c>
      <c r="K2854">
        <v>24</v>
      </c>
      <c r="L2854" t="s">
        <v>28</v>
      </c>
      <c r="M2854">
        <v>1</v>
      </c>
      <c r="N2854">
        <v>4.9000000000000004</v>
      </c>
      <c r="O2854">
        <v>400</v>
      </c>
      <c r="P2854">
        <v>1760</v>
      </c>
      <c r="Q2854" t="s">
        <v>71</v>
      </c>
      <c r="R2854">
        <v>12</v>
      </c>
      <c r="S2854" t="s">
        <v>52</v>
      </c>
      <c r="T2854" t="s">
        <v>86</v>
      </c>
      <c r="U2854" t="str">
        <f>TRIM(CLEAN(tbl_Operations[[#This Row],[Location]]))</f>
        <v>Bengaluru</v>
      </c>
      <c r="V2854" t="str">
        <f>TRIM(CLEAN(tbl_Operations[[#This Row],[Channel]]))</f>
        <v>Email</v>
      </c>
      <c r="W2854" t="str">
        <f t="shared" si="220"/>
        <v>Invoice Query</v>
      </c>
      <c r="X2854" t="str">
        <f t="shared" si="221"/>
        <v>Customer Support</v>
      </c>
      <c r="Y2854" t="str">
        <f t="shared" si="222"/>
        <v>Within SLA</v>
      </c>
      <c r="Z2854" t="str">
        <f t="shared" si="223"/>
        <v>Normal</v>
      </c>
      <c r="AA2854" t="str" cm="1">
        <f t="array" ref="AA2854">_xlfn.IFS(
J2854&lt;=K2854*0.5,"Excellent",
J2854&lt;=K2854,"Good",
J2854&lt;=K2854*1.5,"At Risk",
TRUE,"Critical"
)</f>
        <v>Excellent</v>
      </c>
      <c r="AB2854" t="str">
        <f t="shared" si="224"/>
        <v>Reworked</v>
      </c>
    </row>
    <row r="2855" spans="1:28" x14ac:dyDescent="0.3">
      <c r="A2855" t="s">
        <v>2937</v>
      </c>
      <c r="B2855" s="1">
        <v>45889</v>
      </c>
      <c r="C2855" t="s">
        <v>40</v>
      </c>
      <c r="D2855" t="s">
        <v>22</v>
      </c>
      <c r="E2855" t="s">
        <v>70</v>
      </c>
      <c r="F2855" t="s">
        <v>24</v>
      </c>
      <c r="G2855" t="s">
        <v>81</v>
      </c>
      <c r="H2855" t="s">
        <v>66</v>
      </c>
      <c r="I2855" t="s">
        <v>27</v>
      </c>
      <c r="J2855">
        <v>6.6</v>
      </c>
      <c r="K2855">
        <v>24</v>
      </c>
      <c r="L2855" t="s">
        <v>28</v>
      </c>
      <c r="M2855">
        <v>0</v>
      </c>
      <c r="N2855">
        <v>4.5999999999999996</v>
      </c>
      <c r="O2855">
        <v>320</v>
      </c>
      <c r="P2855">
        <v>2112</v>
      </c>
      <c r="Q2855" t="s">
        <v>36</v>
      </c>
      <c r="R2855">
        <v>8</v>
      </c>
      <c r="S2855" t="s">
        <v>37</v>
      </c>
      <c r="T2855" t="s">
        <v>86</v>
      </c>
      <c r="U2855" t="str">
        <f>TRIM(CLEAN(tbl_Operations[[#This Row],[Location]]))</f>
        <v>Noida</v>
      </c>
      <c r="V2855" t="str">
        <f>TRIM(CLEAN(tbl_Operations[[#This Row],[Channel]]))</f>
        <v>Phone</v>
      </c>
      <c r="W2855" t="str">
        <f t="shared" si="220"/>
        <v>Data Correction</v>
      </c>
      <c r="X2855" t="str">
        <f t="shared" si="221"/>
        <v>Procurement</v>
      </c>
      <c r="Y2855" t="str">
        <f t="shared" si="222"/>
        <v>Within SLA</v>
      </c>
      <c r="Z2855" t="str">
        <f t="shared" si="223"/>
        <v>Normal</v>
      </c>
      <c r="AA2855" t="str" cm="1">
        <f t="array" ref="AA2855">_xlfn.IFS(
J2855&lt;=K2855*0.5,"Excellent",
J2855&lt;=K2855,"Good",
J2855&lt;=K2855*1.5,"At Risk",
TRUE,"Critical"
)</f>
        <v>Excellent</v>
      </c>
      <c r="AB2855" t="str">
        <f t="shared" si="224"/>
        <v>No Rework</v>
      </c>
    </row>
    <row r="2856" spans="1:28" x14ac:dyDescent="0.3">
      <c r="A2856" t="s">
        <v>2938</v>
      </c>
      <c r="B2856" s="1">
        <v>45785</v>
      </c>
      <c r="C2856" t="s">
        <v>77</v>
      </c>
      <c r="D2856" t="s">
        <v>22</v>
      </c>
      <c r="E2856" t="s">
        <v>56</v>
      </c>
      <c r="F2856" t="s">
        <v>49</v>
      </c>
      <c r="G2856" t="s">
        <v>25</v>
      </c>
      <c r="H2856" t="s">
        <v>26</v>
      </c>
      <c r="I2856" t="s">
        <v>27</v>
      </c>
      <c r="J2856">
        <v>21.5</v>
      </c>
      <c r="K2856">
        <v>48</v>
      </c>
      <c r="L2856" t="s">
        <v>28</v>
      </c>
      <c r="M2856">
        <v>2</v>
      </c>
      <c r="N2856">
        <v>3.9</v>
      </c>
      <c r="O2856">
        <v>450</v>
      </c>
      <c r="P2856">
        <v>9675</v>
      </c>
      <c r="Q2856" t="s">
        <v>44</v>
      </c>
      <c r="R2856">
        <v>5</v>
      </c>
      <c r="S2856" t="s">
        <v>30</v>
      </c>
      <c r="T2856" t="s">
        <v>84</v>
      </c>
      <c r="U2856" t="str">
        <f>TRIM(CLEAN(tbl_Operations[[#This Row],[Location]]))</f>
        <v>Noida</v>
      </c>
      <c r="V2856" t="str">
        <f>TRIM(CLEAN(tbl_Operations[[#This Row],[Channel]]))</f>
        <v>Email</v>
      </c>
      <c r="W2856" t="str">
        <f t="shared" si="220"/>
        <v>Vendor Query</v>
      </c>
      <c r="X2856" t="str">
        <f t="shared" si="221"/>
        <v>Finance</v>
      </c>
      <c r="Y2856" t="str">
        <f t="shared" si="222"/>
        <v>Within SLA</v>
      </c>
      <c r="Z2856" t="str">
        <f t="shared" si="223"/>
        <v>Normal</v>
      </c>
      <c r="AA2856" t="str" cm="1">
        <f t="array" ref="AA2856">_xlfn.IFS(
J2856&lt;=K2856*0.5,"Excellent",
J2856&lt;=K2856,"Good",
J2856&lt;=K2856*1.5,"At Risk",
TRUE,"Critical"
)</f>
        <v>Excellent</v>
      </c>
      <c r="AB2856" t="str">
        <f t="shared" si="224"/>
        <v>Reworked</v>
      </c>
    </row>
    <row r="2857" spans="1:28" x14ac:dyDescent="0.3">
      <c r="A2857" t="s">
        <v>2939</v>
      </c>
      <c r="B2857" s="1">
        <v>45813</v>
      </c>
      <c r="C2857" t="s">
        <v>40</v>
      </c>
      <c r="D2857" t="s">
        <v>60</v>
      </c>
      <c r="E2857" t="s">
        <v>23</v>
      </c>
      <c r="F2857" t="s">
        <v>49</v>
      </c>
      <c r="G2857" t="s">
        <v>42</v>
      </c>
      <c r="H2857" t="s">
        <v>66</v>
      </c>
      <c r="I2857" t="s">
        <v>27</v>
      </c>
      <c r="J2857">
        <v>9.8000000000000007</v>
      </c>
      <c r="K2857">
        <v>48</v>
      </c>
      <c r="L2857" t="s">
        <v>28</v>
      </c>
      <c r="M2857">
        <v>0</v>
      </c>
      <c r="N2857">
        <v>5</v>
      </c>
      <c r="O2857">
        <v>350</v>
      </c>
      <c r="P2857">
        <v>3430</v>
      </c>
      <c r="Q2857" t="s">
        <v>29</v>
      </c>
      <c r="R2857">
        <v>6</v>
      </c>
      <c r="S2857" t="s">
        <v>30</v>
      </c>
      <c r="T2857" t="s">
        <v>84</v>
      </c>
      <c r="U2857" t="str">
        <f>TRIM(CLEAN(tbl_Operations[[#This Row],[Location]]))</f>
        <v>Pune</v>
      </c>
      <c r="V2857" t="str">
        <f>TRIM(CLEAN(tbl_Operations[[#This Row],[Channel]]))</f>
        <v>Portal</v>
      </c>
      <c r="W2857" t="str">
        <f t="shared" si="220"/>
        <v>Invoice Query</v>
      </c>
      <c r="X2857" t="str">
        <f t="shared" si="221"/>
        <v>Procurement</v>
      </c>
      <c r="Y2857" t="str">
        <f t="shared" si="222"/>
        <v>Within SLA</v>
      </c>
      <c r="Z2857" t="str">
        <f t="shared" si="223"/>
        <v>Normal</v>
      </c>
      <c r="AA2857" t="str" cm="1">
        <f t="array" ref="AA2857">_xlfn.IFS(
J2857&lt;=K2857*0.5,"Excellent",
J2857&lt;=K2857,"Good",
J2857&lt;=K2857*1.5,"At Risk",
TRUE,"Critical"
)</f>
        <v>Excellent</v>
      </c>
      <c r="AB2857" t="str">
        <f t="shared" si="224"/>
        <v>No Rework</v>
      </c>
    </row>
    <row r="2858" spans="1:28" x14ac:dyDescent="0.3">
      <c r="A2858" t="s">
        <v>2940</v>
      </c>
      <c r="B2858" s="1">
        <v>45995</v>
      </c>
      <c r="C2858" t="s">
        <v>21</v>
      </c>
      <c r="D2858" t="s">
        <v>73</v>
      </c>
      <c r="E2858" t="s">
        <v>48</v>
      </c>
      <c r="F2858" t="s">
        <v>49</v>
      </c>
      <c r="G2858" t="s">
        <v>5094</v>
      </c>
      <c r="H2858" t="s">
        <v>75</v>
      </c>
      <c r="I2858" t="s">
        <v>27</v>
      </c>
      <c r="J2858">
        <v>18.7</v>
      </c>
      <c r="K2858">
        <v>48</v>
      </c>
      <c r="L2858" t="s">
        <v>28</v>
      </c>
      <c r="M2858">
        <v>0</v>
      </c>
      <c r="N2858">
        <v>4.5</v>
      </c>
      <c r="O2858">
        <v>280</v>
      </c>
      <c r="P2858">
        <v>5236</v>
      </c>
      <c r="Q2858" t="s">
        <v>71</v>
      </c>
      <c r="R2858">
        <v>12</v>
      </c>
      <c r="S2858" t="s">
        <v>52</v>
      </c>
      <c r="T2858" t="s">
        <v>84</v>
      </c>
      <c r="U2858" t="str">
        <f>TRIM(CLEAN(tbl_Operations[[#This Row],[Location]]))</f>
        <v>Chennai</v>
      </c>
      <c r="V2858" t="str">
        <f>TRIM(CLEAN(tbl_Operations[[#This Row],[Channel]]))</f>
        <v>Unknown</v>
      </c>
      <c r="W2858" t="str">
        <f t="shared" si="220"/>
        <v>Compliance Request</v>
      </c>
      <c r="X2858" t="str">
        <f t="shared" si="221"/>
        <v>Customer Support</v>
      </c>
      <c r="Y2858" t="str">
        <f t="shared" si="222"/>
        <v>Within SLA</v>
      </c>
      <c r="Z2858" t="str">
        <f t="shared" si="223"/>
        <v>Normal</v>
      </c>
      <c r="AA2858" t="str" cm="1">
        <f t="array" ref="AA2858">_xlfn.IFS(
J2858&lt;=K2858*0.5,"Excellent",
J2858&lt;=K2858,"Good",
J2858&lt;=K2858*1.5,"At Risk",
TRUE,"Critical"
)</f>
        <v>Excellent</v>
      </c>
      <c r="AB2858" t="str">
        <f t="shared" si="224"/>
        <v>No Rework</v>
      </c>
    </row>
    <row r="2859" spans="1:28" x14ac:dyDescent="0.3">
      <c r="A2859" t="s">
        <v>2941</v>
      </c>
      <c r="B2859" s="1">
        <v>45898</v>
      </c>
      <c r="C2859" t="s">
        <v>91</v>
      </c>
      <c r="D2859" t="s">
        <v>73</v>
      </c>
      <c r="E2859" t="s">
        <v>48</v>
      </c>
      <c r="F2859" t="s">
        <v>49</v>
      </c>
      <c r="G2859" t="s">
        <v>25</v>
      </c>
      <c r="H2859" t="s">
        <v>75</v>
      </c>
      <c r="I2859" t="s">
        <v>27</v>
      </c>
      <c r="J2859">
        <v>25.3</v>
      </c>
      <c r="K2859">
        <v>48</v>
      </c>
      <c r="L2859" t="s">
        <v>28</v>
      </c>
      <c r="M2859">
        <v>0</v>
      </c>
      <c r="N2859">
        <v>4.3</v>
      </c>
      <c r="O2859">
        <v>280</v>
      </c>
      <c r="P2859">
        <v>7084</v>
      </c>
      <c r="Q2859" t="s">
        <v>36</v>
      </c>
      <c r="R2859">
        <v>8</v>
      </c>
      <c r="S2859" t="s">
        <v>37</v>
      </c>
      <c r="T2859" t="s">
        <v>45</v>
      </c>
      <c r="U2859" t="str">
        <f>TRIM(CLEAN(tbl_Operations[[#This Row],[Location]]))</f>
        <v>Chennai</v>
      </c>
      <c r="V2859" t="str">
        <f>TRIM(CLEAN(tbl_Operations[[#This Row],[Channel]]))</f>
        <v>Email</v>
      </c>
      <c r="W2859" t="str">
        <f t="shared" si="220"/>
        <v>Compliance Request</v>
      </c>
      <c r="X2859" t="str">
        <f t="shared" si="221"/>
        <v>Operations</v>
      </c>
      <c r="Y2859" t="str">
        <f t="shared" si="222"/>
        <v>Within SLA</v>
      </c>
      <c r="Z2859" t="str">
        <f t="shared" si="223"/>
        <v>Normal</v>
      </c>
      <c r="AA2859" t="str" cm="1">
        <f t="array" ref="AA2859">_xlfn.IFS(
J2859&lt;=K2859*0.5,"Excellent",
J2859&lt;=K2859,"Good",
J2859&lt;=K2859*1.5,"At Risk",
TRUE,"Critical"
)</f>
        <v>Good</v>
      </c>
      <c r="AB2859" t="str">
        <f t="shared" si="224"/>
        <v>No Rework</v>
      </c>
    </row>
    <row r="2860" spans="1:28" x14ac:dyDescent="0.3">
      <c r="A2860" t="s">
        <v>2942</v>
      </c>
      <c r="B2860" s="1">
        <v>45738</v>
      </c>
      <c r="C2860" t="s">
        <v>21</v>
      </c>
      <c r="D2860" t="s">
        <v>41</v>
      </c>
      <c r="E2860" t="s">
        <v>48</v>
      </c>
      <c r="F2860" t="s">
        <v>24</v>
      </c>
      <c r="G2860" t="s">
        <v>42</v>
      </c>
      <c r="H2860" t="s">
        <v>66</v>
      </c>
      <c r="I2860" t="s">
        <v>27</v>
      </c>
      <c r="J2860">
        <v>3.2</v>
      </c>
      <c r="K2860">
        <v>24</v>
      </c>
      <c r="L2860" t="s">
        <v>28</v>
      </c>
      <c r="M2860">
        <v>1</v>
      </c>
      <c r="N2860">
        <v>5</v>
      </c>
      <c r="O2860">
        <v>320</v>
      </c>
      <c r="P2860">
        <v>1024</v>
      </c>
      <c r="Q2860" t="s">
        <v>79</v>
      </c>
      <c r="R2860">
        <v>3</v>
      </c>
      <c r="S2860" t="s">
        <v>58</v>
      </c>
      <c r="T2860" t="s">
        <v>68</v>
      </c>
      <c r="U2860" t="str">
        <f>TRIM(CLEAN(tbl_Operations[[#This Row],[Location]]))</f>
        <v>Bengaluru</v>
      </c>
      <c r="V2860" t="str">
        <f>TRIM(CLEAN(tbl_Operations[[#This Row],[Channel]]))</f>
        <v>Portal</v>
      </c>
      <c r="W2860" t="str">
        <f t="shared" si="220"/>
        <v>Compliance Request</v>
      </c>
      <c r="X2860" t="str">
        <f t="shared" si="221"/>
        <v>Customer Support</v>
      </c>
      <c r="Y2860" t="str">
        <f t="shared" si="222"/>
        <v>Within SLA</v>
      </c>
      <c r="Z2860" t="str">
        <f t="shared" si="223"/>
        <v>Normal</v>
      </c>
      <c r="AA2860" t="str" cm="1">
        <f t="array" ref="AA2860">_xlfn.IFS(
J2860&lt;=K2860*0.5,"Excellent",
J2860&lt;=K2860,"Good",
J2860&lt;=K2860*1.5,"At Risk",
TRUE,"Critical"
)</f>
        <v>Excellent</v>
      </c>
      <c r="AB2860" t="str">
        <f t="shared" si="224"/>
        <v>Reworked</v>
      </c>
    </row>
    <row r="2861" spans="1:28" x14ac:dyDescent="0.3">
      <c r="A2861" t="s">
        <v>2943</v>
      </c>
      <c r="B2861" s="1">
        <v>45971</v>
      </c>
      <c r="C2861" t="s">
        <v>77</v>
      </c>
      <c r="D2861" t="s">
        <v>47</v>
      </c>
      <c r="E2861" t="s">
        <v>56</v>
      </c>
      <c r="F2861" t="s">
        <v>24</v>
      </c>
      <c r="G2861" t="s">
        <v>25</v>
      </c>
      <c r="H2861" t="s">
        <v>26</v>
      </c>
      <c r="I2861" t="s">
        <v>88</v>
      </c>
      <c r="J2861">
        <v>15.8</v>
      </c>
      <c r="K2861">
        <v>24</v>
      </c>
      <c r="L2861" t="s">
        <v>28</v>
      </c>
      <c r="M2861">
        <v>2</v>
      </c>
      <c r="N2861">
        <v>3.8</v>
      </c>
      <c r="O2861">
        <v>350</v>
      </c>
      <c r="P2861">
        <v>5530</v>
      </c>
      <c r="Q2861" t="s">
        <v>67</v>
      </c>
      <c r="R2861">
        <v>11</v>
      </c>
      <c r="S2861" t="s">
        <v>52</v>
      </c>
      <c r="T2861" t="s">
        <v>31</v>
      </c>
      <c r="U2861" t="str">
        <f>TRIM(CLEAN(tbl_Operations[[#This Row],[Location]]))</f>
        <v>Gurugram</v>
      </c>
      <c r="V2861" t="str">
        <f>TRIM(CLEAN(tbl_Operations[[#This Row],[Channel]]))</f>
        <v>Email</v>
      </c>
      <c r="W2861" t="str">
        <f t="shared" si="220"/>
        <v>Vendor Query</v>
      </c>
      <c r="X2861" t="str">
        <f t="shared" si="221"/>
        <v>Finance</v>
      </c>
      <c r="Y2861" t="str">
        <f t="shared" si="222"/>
        <v>Within SLA</v>
      </c>
      <c r="Z2861" t="str">
        <f t="shared" si="223"/>
        <v>Normal</v>
      </c>
      <c r="AA2861" t="str" cm="1">
        <f t="array" ref="AA2861">_xlfn.IFS(
J2861&lt;=K2861*0.5,"Excellent",
J2861&lt;=K2861,"Good",
J2861&lt;=K2861*1.5,"At Risk",
TRUE,"Critical"
)</f>
        <v>Good</v>
      </c>
      <c r="AB2861" t="str">
        <f t="shared" si="224"/>
        <v>Reworked</v>
      </c>
    </row>
    <row r="2862" spans="1:28" x14ac:dyDescent="0.3">
      <c r="A2862" t="s">
        <v>2944</v>
      </c>
      <c r="B2862" s="1">
        <v>45813</v>
      </c>
      <c r="C2862" t="s">
        <v>95</v>
      </c>
      <c r="D2862" t="s">
        <v>47</v>
      </c>
      <c r="E2862" t="s">
        <v>48</v>
      </c>
      <c r="F2862" t="s">
        <v>24</v>
      </c>
      <c r="G2862" t="s">
        <v>25</v>
      </c>
      <c r="H2862" t="s">
        <v>66</v>
      </c>
      <c r="I2862" t="s">
        <v>27</v>
      </c>
      <c r="J2862">
        <v>1.7</v>
      </c>
      <c r="K2862">
        <v>24</v>
      </c>
      <c r="L2862" t="s">
        <v>28</v>
      </c>
      <c r="M2862">
        <v>2</v>
      </c>
      <c r="N2862">
        <v>4.3</v>
      </c>
      <c r="O2862">
        <v>280</v>
      </c>
      <c r="P2862">
        <v>476</v>
      </c>
      <c r="Q2862" t="s">
        <v>29</v>
      </c>
      <c r="R2862">
        <v>6</v>
      </c>
      <c r="S2862" t="s">
        <v>30</v>
      </c>
      <c r="T2862" t="s">
        <v>84</v>
      </c>
      <c r="U2862" t="str">
        <f>TRIM(CLEAN(tbl_Operations[[#This Row],[Location]]))</f>
        <v>Gurugram</v>
      </c>
      <c r="V2862" t="str">
        <f>TRIM(CLEAN(tbl_Operations[[#This Row],[Channel]]))</f>
        <v>Email</v>
      </c>
      <c r="W2862" t="str">
        <f t="shared" si="220"/>
        <v>Compliance Request</v>
      </c>
      <c r="X2862" t="str">
        <f t="shared" si="221"/>
        <v>Sales</v>
      </c>
      <c r="Y2862" t="str">
        <f t="shared" si="222"/>
        <v>Within SLA</v>
      </c>
      <c r="Z2862" t="str">
        <f t="shared" si="223"/>
        <v>Normal</v>
      </c>
      <c r="AA2862" t="str" cm="1">
        <f t="array" ref="AA2862">_xlfn.IFS(
J2862&lt;=K2862*0.5,"Excellent",
J2862&lt;=K2862,"Good",
J2862&lt;=K2862*1.5,"At Risk",
TRUE,"Critical"
)</f>
        <v>Excellent</v>
      </c>
      <c r="AB2862" t="str">
        <f t="shared" si="224"/>
        <v>Reworked</v>
      </c>
    </row>
    <row r="2863" spans="1:28" x14ac:dyDescent="0.3">
      <c r="A2863" t="s">
        <v>2945</v>
      </c>
      <c r="B2863" s="1">
        <v>45686</v>
      </c>
      <c r="C2863" t="s">
        <v>91</v>
      </c>
      <c r="D2863" t="s">
        <v>34</v>
      </c>
      <c r="E2863" t="s">
        <v>56</v>
      </c>
      <c r="F2863" t="s">
        <v>61</v>
      </c>
      <c r="G2863" t="s">
        <v>81</v>
      </c>
      <c r="H2863" t="s">
        <v>43</v>
      </c>
      <c r="I2863" t="s">
        <v>27</v>
      </c>
      <c r="J2863">
        <v>30.3</v>
      </c>
      <c r="K2863">
        <v>12</v>
      </c>
      <c r="L2863" t="s">
        <v>63</v>
      </c>
      <c r="M2863">
        <v>1</v>
      </c>
      <c r="N2863">
        <v>4.0999999999999996</v>
      </c>
      <c r="O2863">
        <v>320</v>
      </c>
      <c r="P2863">
        <v>9696</v>
      </c>
      <c r="Q2863" t="s">
        <v>64</v>
      </c>
      <c r="R2863">
        <v>1</v>
      </c>
      <c r="S2863" t="s">
        <v>58</v>
      </c>
      <c r="T2863" t="s">
        <v>86</v>
      </c>
      <c r="U2863" t="str">
        <f>TRIM(CLEAN(tbl_Operations[[#This Row],[Location]]))</f>
        <v>Mumbai</v>
      </c>
      <c r="V2863" t="str">
        <f>TRIM(CLEAN(tbl_Operations[[#This Row],[Channel]]))</f>
        <v>Phone</v>
      </c>
      <c r="W2863" t="str">
        <f t="shared" si="220"/>
        <v>Vendor Query</v>
      </c>
      <c r="X2863" t="str">
        <f t="shared" si="221"/>
        <v>Operations</v>
      </c>
      <c r="Y2863" t="str">
        <f t="shared" si="222"/>
        <v>SLA Breach</v>
      </c>
      <c r="Z2863" t="str">
        <f t="shared" si="223"/>
        <v>Normal</v>
      </c>
      <c r="AA2863" t="str" cm="1">
        <f t="array" ref="AA2863">_xlfn.IFS(
J2863&lt;=K2863*0.5,"Excellent",
J2863&lt;=K2863,"Good",
J2863&lt;=K2863*1.5,"At Risk",
TRUE,"Critical"
)</f>
        <v>Critical</v>
      </c>
      <c r="AB2863" t="str">
        <f t="shared" si="224"/>
        <v>Reworked</v>
      </c>
    </row>
    <row r="2864" spans="1:28" x14ac:dyDescent="0.3">
      <c r="A2864" t="s">
        <v>2946</v>
      </c>
      <c r="B2864" s="1">
        <v>45838</v>
      </c>
      <c r="C2864" t="s">
        <v>33</v>
      </c>
      <c r="D2864" t="s">
        <v>22</v>
      </c>
      <c r="E2864" t="s">
        <v>92</v>
      </c>
      <c r="F2864" t="s">
        <v>61</v>
      </c>
      <c r="G2864" t="s">
        <v>25</v>
      </c>
      <c r="H2864" t="s">
        <v>75</v>
      </c>
      <c r="I2864" t="s">
        <v>27</v>
      </c>
      <c r="J2864">
        <v>9.6999999999999993</v>
      </c>
      <c r="K2864">
        <v>12</v>
      </c>
      <c r="L2864" t="s">
        <v>28</v>
      </c>
      <c r="M2864">
        <v>0</v>
      </c>
      <c r="N2864">
        <v>5</v>
      </c>
      <c r="O2864">
        <v>280</v>
      </c>
      <c r="P2864">
        <v>2716</v>
      </c>
      <c r="Q2864" t="s">
        <v>29</v>
      </c>
      <c r="R2864">
        <v>6</v>
      </c>
      <c r="S2864" t="s">
        <v>30</v>
      </c>
      <c r="T2864" t="s">
        <v>31</v>
      </c>
      <c r="U2864" t="str">
        <f>TRIM(CLEAN(tbl_Operations[[#This Row],[Location]]))</f>
        <v>Noida</v>
      </c>
      <c r="V2864" t="str">
        <f>TRIM(CLEAN(tbl_Operations[[#This Row],[Channel]]))</f>
        <v>Email</v>
      </c>
      <c r="W2864" t="str">
        <f t="shared" si="220"/>
        <v>Report Request</v>
      </c>
      <c r="X2864" t="str">
        <f t="shared" si="221"/>
        <v>It</v>
      </c>
      <c r="Y2864" t="str">
        <f t="shared" si="222"/>
        <v>Within SLA</v>
      </c>
      <c r="Z2864" t="str">
        <f t="shared" si="223"/>
        <v>Normal</v>
      </c>
      <c r="AA2864" t="str" cm="1">
        <f t="array" ref="AA2864">_xlfn.IFS(
J2864&lt;=K2864*0.5,"Excellent",
J2864&lt;=K2864,"Good",
J2864&lt;=K2864*1.5,"At Risk",
TRUE,"Critical"
)</f>
        <v>Good</v>
      </c>
      <c r="AB2864" t="str">
        <f t="shared" si="224"/>
        <v>No Rework</v>
      </c>
    </row>
    <row r="2865" spans="1:28" x14ac:dyDescent="0.3">
      <c r="A2865" t="s">
        <v>2947</v>
      </c>
      <c r="B2865" s="1">
        <v>45763</v>
      </c>
      <c r="C2865" t="s">
        <v>77</v>
      </c>
      <c r="D2865" t="s">
        <v>55</v>
      </c>
      <c r="E2865" t="s">
        <v>78</v>
      </c>
      <c r="F2865" t="s">
        <v>49</v>
      </c>
      <c r="G2865" t="s">
        <v>25</v>
      </c>
      <c r="H2865" t="s">
        <v>50</v>
      </c>
      <c r="I2865" t="s">
        <v>27</v>
      </c>
      <c r="J2865">
        <v>26.2</v>
      </c>
      <c r="K2865">
        <v>48</v>
      </c>
      <c r="L2865" t="s">
        <v>28</v>
      </c>
      <c r="M2865">
        <v>1</v>
      </c>
      <c r="N2865">
        <v>4.0999999999999996</v>
      </c>
      <c r="O2865">
        <v>350</v>
      </c>
      <c r="P2865">
        <v>9170</v>
      </c>
      <c r="Q2865" t="s">
        <v>89</v>
      </c>
      <c r="R2865">
        <v>4</v>
      </c>
      <c r="S2865" t="s">
        <v>30</v>
      </c>
      <c r="T2865" t="s">
        <v>86</v>
      </c>
      <c r="U2865" t="str">
        <f>TRIM(CLEAN(tbl_Operations[[#This Row],[Location]]))</f>
        <v>Hyderabad</v>
      </c>
      <c r="V2865" t="str">
        <f>TRIM(CLEAN(tbl_Operations[[#This Row],[Channel]]))</f>
        <v>Email</v>
      </c>
      <c r="W2865" t="str">
        <f t="shared" si="220"/>
        <v>Access Request</v>
      </c>
      <c r="X2865" t="str">
        <f t="shared" si="221"/>
        <v>Finance</v>
      </c>
      <c r="Y2865" t="str">
        <f t="shared" si="222"/>
        <v>Within SLA</v>
      </c>
      <c r="Z2865" t="str">
        <f t="shared" si="223"/>
        <v>Normal</v>
      </c>
      <c r="AA2865" t="str" cm="1">
        <f t="array" ref="AA2865">_xlfn.IFS(
J2865&lt;=K2865*0.5,"Excellent",
J2865&lt;=K2865,"Good",
J2865&lt;=K2865*1.5,"At Risk",
TRUE,"Critical"
)</f>
        <v>Good</v>
      </c>
      <c r="AB2865" t="str">
        <f t="shared" si="224"/>
        <v>Reworked</v>
      </c>
    </row>
    <row r="2866" spans="1:28" x14ac:dyDescent="0.3">
      <c r="A2866" t="s">
        <v>2948</v>
      </c>
      <c r="B2866" s="1">
        <v>46022</v>
      </c>
      <c r="C2866" t="s">
        <v>40</v>
      </c>
      <c r="D2866" t="s">
        <v>34</v>
      </c>
      <c r="E2866" t="s">
        <v>35</v>
      </c>
      <c r="F2866" t="s">
        <v>24</v>
      </c>
      <c r="G2866" t="s">
        <v>25</v>
      </c>
      <c r="H2866" t="s">
        <v>50</v>
      </c>
      <c r="I2866" t="s">
        <v>88</v>
      </c>
      <c r="J2866">
        <v>6.3</v>
      </c>
      <c r="K2866">
        <v>24</v>
      </c>
      <c r="L2866" t="s">
        <v>28</v>
      </c>
      <c r="M2866">
        <v>2</v>
      </c>
      <c r="N2866">
        <v>4.3</v>
      </c>
      <c r="O2866">
        <v>320</v>
      </c>
      <c r="P2866">
        <v>2016</v>
      </c>
      <c r="Q2866" t="s">
        <v>71</v>
      </c>
      <c r="R2866">
        <v>12</v>
      </c>
      <c r="S2866" t="s">
        <v>52</v>
      </c>
      <c r="T2866" t="s">
        <v>86</v>
      </c>
      <c r="U2866" t="str">
        <f>TRIM(CLEAN(tbl_Operations[[#This Row],[Location]]))</f>
        <v>Mumbai</v>
      </c>
      <c r="V2866" t="str">
        <f>TRIM(CLEAN(tbl_Operations[[#This Row],[Channel]]))</f>
        <v>Email</v>
      </c>
      <c r="W2866" t="str">
        <f t="shared" si="220"/>
        <v>Employee Query</v>
      </c>
      <c r="X2866" t="str">
        <f t="shared" si="221"/>
        <v>Procurement</v>
      </c>
      <c r="Y2866" t="str">
        <f t="shared" si="222"/>
        <v>Within SLA</v>
      </c>
      <c r="Z2866" t="str">
        <f t="shared" si="223"/>
        <v>Normal</v>
      </c>
      <c r="AA2866" t="str" cm="1">
        <f t="array" ref="AA2866">_xlfn.IFS(
J2866&lt;=K2866*0.5,"Excellent",
J2866&lt;=K2866,"Good",
J2866&lt;=K2866*1.5,"At Risk",
TRUE,"Critical"
)</f>
        <v>Excellent</v>
      </c>
      <c r="AB2866" t="str">
        <f t="shared" si="224"/>
        <v>Reworked</v>
      </c>
    </row>
    <row r="2867" spans="1:28" x14ac:dyDescent="0.3">
      <c r="A2867" t="s">
        <v>2949</v>
      </c>
      <c r="B2867" s="1">
        <v>45758</v>
      </c>
      <c r="C2867" t="s">
        <v>91</v>
      </c>
      <c r="D2867" t="s">
        <v>60</v>
      </c>
      <c r="E2867" t="s">
        <v>74</v>
      </c>
      <c r="F2867" t="s">
        <v>24</v>
      </c>
      <c r="G2867" t="s">
        <v>25</v>
      </c>
      <c r="H2867" t="s">
        <v>43</v>
      </c>
      <c r="I2867" t="s">
        <v>27</v>
      </c>
      <c r="J2867">
        <v>3.4</v>
      </c>
      <c r="K2867">
        <v>24</v>
      </c>
      <c r="L2867" t="s">
        <v>28</v>
      </c>
      <c r="M2867">
        <v>0</v>
      </c>
      <c r="N2867">
        <v>5</v>
      </c>
      <c r="O2867">
        <v>400</v>
      </c>
      <c r="P2867">
        <v>1360</v>
      </c>
      <c r="Q2867" t="s">
        <v>89</v>
      </c>
      <c r="R2867">
        <v>4</v>
      </c>
      <c r="S2867" t="s">
        <v>30</v>
      </c>
      <c r="T2867" t="s">
        <v>45</v>
      </c>
      <c r="U2867" t="str">
        <f>TRIM(CLEAN(tbl_Operations[[#This Row],[Location]]))</f>
        <v>Pune</v>
      </c>
      <c r="V2867" t="str">
        <f>TRIM(CLEAN(tbl_Operations[[#This Row],[Channel]]))</f>
        <v>Email</v>
      </c>
      <c r="W2867" t="str">
        <f t="shared" si="220"/>
        <v>System Issue</v>
      </c>
      <c r="X2867" t="str">
        <f t="shared" si="221"/>
        <v>Operations</v>
      </c>
      <c r="Y2867" t="str">
        <f t="shared" si="222"/>
        <v>Within SLA</v>
      </c>
      <c r="Z2867" t="str">
        <f t="shared" si="223"/>
        <v>Normal</v>
      </c>
      <c r="AA2867" t="str" cm="1">
        <f t="array" ref="AA2867">_xlfn.IFS(
J2867&lt;=K2867*0.5,"Excellent",
J2867&lt;=K2867,"Good",
J2867&lt;=K2867*1.5,"At Risk",
TRUE,"Critical"
)</f>
        <v>Excellent</v>
      </c>
      <c r="AB2867" t="str">
        <f t="shared" si="224"/>
        <v>No Rework</v>
      </c>
    </row>
    <row r="2868" spans="1:28" x14ac:dyDescent="0.3">
      <c r="A2868" t="s">
        <v>2950</v>
      </c>
      <c r="B2868" s="1">
        <v>45758</v>
      </c>
      <c r="C2868" t="s">
        <v>91</v>
      </c>
      <c r="D2868" t="s">
        <v>22</v>
      </c>
      <c r="E2868" t="s">
        <v>23</v>
      </c>
      <c r="F2868" t="s">
        <v>24</v>
      </c>
      <c r="G2868" t="s">
        <v>62</v>
      </c>
      <c r="H2868" t="s">
        <v>75</v>
      </c>
      <c r="I2868" t="s">
        <v>101</v>
      </c>
      <c r="J2868">
        <v>4.2</v>
      </c>
      <c r="K2868">
        <v>24</v>
      </c>
      <c r="L2868" t="s">
        <v>28</v>
      </c>
      <c r="M2868">
        <v>0</v>
      </c>
      <c r="N2868">
        <v>5</v>
      </c>
      <c r="O2868">
        <v>280</v>
      </c>
      <c r="P2868">
        <v>1176</v>
      </c>
      <c r="Q2868" t="s">
        <v>89</v>
      </c>
      <c r="R2868">
        <v>4</v>
      </c>
      <c r="S2868" t="s">
        <v>30</v>
      </c>
      <c r="T2868" t="s">
        <v>45</v>
      </c>
      <c r="U2868" t="str">
        <f>TRIM(CLEAN(tbl_Operations[[#This Row],[Location]]))</f>
        <v>Noida</v>
      </c>
      <c r="V2868" t="str">
        <f>TRIM(CLEAN(tbl_Operations[[#This Row],[Channel]]))</f>
        <v>Teams</v>
      </c>
      <c r="W2868" t="str">
        <f t="shared" si="220"/>
        <v>Invoice Query</v>
      </c>
      <c r="X2868" t="str">
        <f t="shared" si="221"/>
        <v>Operations</v>
      </c>
      <c r="Y2868" t="str">
        <f t="shared" si="222"/>
        <v>Within SLA</v>
      </c>
      <c r="Z2868" t="str">
        <f t="shared" si="223"/>
        <v>Normal</v>
      </c>
      <c r="AA2868" t="str" cm="1">
        <f t="array" ref="AA2868">_xlfn.IFS(
J2868&lt;=K2868*0.5,"Excellent",
J2868&lt;=K2868,"Good",
J2868&lt;=K2868*1.5,"At Risk",
TRUE,"Critical"
)</f>
        <v>Excellent</v>
      </c>
      <c r="AB2868" t="str">
        <f t="shared" si="224"/>
        <v>No Rework</v>
      </c>
    </row>
    <row r="2869" spans="1:28" x14ac:dyDescent="0.3">
      <c r="A2869" t="s">
        <v>2951</v>
      </c>
      <c r="B2869" s="1">
        <v>45699</v>
      </c>
      <c r="C2869" t="s">
        <v>54</v>
      </c>
      <c r="D2869" t="s">
        <v>55</v>
      </c>
      <c r="E2869" t="s">
        <v>74</v>
      </c>
      <c r="F2869" t="s">
        <v>49</v>
      </c>
      <c r="G2869" t="s">
        <v>42</v>
      </c>
      <c r="H2869" t="s">
        <v>75</v>
      </c>
      <c r="I2869" t="s">
        <v>27</v>
      </c>
      <c r="J2869">
        <v>12.8</v>
      </c>
      <c r="K2869">
        <v>48</v>
      </c>
      <c r="L2869" t="s">
        <v>28</v>
      </c>
      <c r="M2869">
        <v>0</v>
      </c>
      <c r="N2869">
        <v>4.2</v>
      </c>
      <c r="O2869">
        <v>320</v>
      </c>
      <c r="P2869">
        <v>4096</v>
      </c>
      <c r="Q2869" t="s">
        <v>57</v>
      </c>
      <c r="R2869">
        <v>2</v>
      </c>
      <c r="S2869" t="s">
        <v>58</v>
      </c>
      <c r="T2869" t="s">
        <v>38</v>
      </c>
      <c r="U2869" t="str">
        <f>TRIM(CLEAN(tbl_Operations[[#This Row],[Location]]))</f>
        <v>Hyderabad</v>
      </c>
      <c r="V2869" t="str">
        <f>TRIM(CLEAN(tbl_Operations[[#This Row],[Channel]]))</f>
        <v>Portal</v>
      </c>
      <c r="W2869" t="str">
        <f t="shared" si="220"/>
        <v>System Issue</v>
      </c>
      <c r="X2869" t="str">
        <f t="shared" si="221"/>
        <v>Hr</v>
      </c>
      <c r="Y2869" t="str">
        <f t="shared" si="222"/>
        <v>Within SLA</v>
      </c>
      <c r="Z2869" t="str">
        <f t="shared" si="223"/>
        <v>Normal</v>
      </c>
      <c r="AA2869" t="str" cm="1">
        <f t="array" ref="AA2869">_xlfn.IFS(
J2869&lt;=K2869*0.5,"Excellent",
J2869&lt;=K2869,"Good",
J2869&lt;=K2869*1.5,"At Risk",
TRUE,"Critical"
)</f>
        <v>Excellent</v>
      </c>
      <c r="AB2869" t="str">
        <f t="shared" si="224"/>
        <v>No Rework</v>
      </c>
    </row>
    <row r="2870" spans="1:28" x14ac:dyDescent="0.3">
      <c r="A2870" t="s">
        <v>2952</v>
      </c>
      <c r="B2870" s="1">
        <v>45994</v>
      </c>
      <c r="C2870" t="s">
        <v>54</v>
      </c>
      <c r="D2870" t="s">
        <v>34</v>
      </c>
      <c r="E2870" t="s">
        <v>92</v>
      </c>
      <c r="F2870" t="s">
        <v>24</v>
      </c>
      <c r="G2870" t="s">
        <v>25</v>
      </c>
      <c r="H2870" t="s">
        <v>26</v>
      </c>
      <c r="I2870" t="s">
        <v>27</v>
      </c>
      <c r="J2870">
        <v>9.1</v>
      </c>
      <c r="K2870">
        <v>24</v>
      </c>
      <c r="L2870" t="s">
        <v>28</v>
      </c>
      <c r="M2870">
        <v>0</v>
      </c>
      <c r="N2870">
        <v>4.9000000000000004</v>
      </c>
      <c r="O2870">
        <v>320</v>
      </c>
      <c r="P2870">
        <v>2912</v>
      </c>
      <c r="Q2870" t="s">
        <v>71</v>
      </c>
      <c r="R2870">
        <v>12</v>
      </c>
      <c r="S2870" t="s">
        <v>52</v>
      </c>
      <c r="T2870" t="s">
        <v>86</v>
      </c>
      <c r="U2870" t="str">
        <f>TRIM(CLEAN(tbl_Operations[[#This Row],[Location]]))</f>
        <v>Mumbai</v>
      </c>
      <c r="V2870" t="str">
        <f>TRIM(CLEAN(tbl_Operations[[#This Row],[Channel]]))</f>
        <v>Email</v>
      </c>
      <c r="W2870" t="str">
        <f t="shared" si="220"/>
        <v>Report Request</v>
      </c>
      <c r="X2870" t="str">
        <f t="shared" si="221"/>
        <v>Hr</v>
      </c>
      <c r="Y2870" t="str">
        <f t="shared" si="222"/>
        <v>Within SLA</v>
      </c>
      <c r="Z2870" t="str">
        <f t="shared" si="223"/>
        <v>Normal</v>
      </c>
      <c r="AA2870" t="str" cm="1">
        <f t="array" ref="AA2870">_xlfn.IFS(
J2870&lt;=K2870*0.5,"Excellent",
J2870&lt;=K2870,"Good",
J2870&lt;=K2870*1.5,"At Risk",
TRUE,"Critical"
)</f>
        <v>Excellent</v>
      </c>
      <c r="AB2870" t="str">
        <f t="shared" si="224"/>
        <v>No Rework</v>
      </c>
    </row>
    <row r="2871" spans="1:28" x14ac:dyDescent="0.3">
      <c r="A2871" t="s">
        <v>2953</v>
      </c>
      <c r="B2871" s="1">
        <v>45884</v>
      </c>
      <c r="C2871" t="s">
        <v>21</v>
      </c>
      <c r="D2871" t="s">
        <v>60</v>
      </c>
      <c r="E2871" t="s">
        <v>92</v>
      </c>
      <c r="F2871" t="s">
        <v>24</v>
      </c>
      <c r="G2871" t="s">
        <v>42</v>
      </c>
      <c r="H2871" t="s">
        <v>66</v>
      </c>
      <c r="I2871" t="s">
        <v>27</v>
      </c>
      <c r="J2871">
        <v>4.7</v>
      </c>
      <c r="K2871">
        <v>24</v>
      </c>
      <c r="L2871" t="s">
        <v>28</v>
      </c>
      <c r="M2871">
        <v>1</v>
      </c>
      <c r="N2871">
        <v>4.5</v>
      </c>
      <c r="O2871">
        <v>350</v>
      </c>
      <c r="P2871">
        <v>1645</v>
      </c>
      <c r="Q2871" t="s">
        <v>36</v>
      </c>
      <c r="R2871">
        <v>8</v>
      </c>
      <c r="S2871" t="s">
        <v>37</v>
      </c>
      <c r="T2871" t="s">
        <v>45</v>
      </c>
      <c r="U2871" t="str">
        <f>TRIM(CLEAN(tbl_Operations[[#This Row],[Location]]))</f>
        <v>Pune</v>
      </c>
      <c r="V2871" t="str">
        <f>TRIM(CLEAN(tbl_Operations[[#This Row],[Channel]]))</f>
        <v>Portal</v>
      </c>
      <c r="W2871" t="str">
        <f t="shared" si="220"/>
        <v>Report Request</v>
      </c>
      <c r="X2871" t="str">
        <f t="shared" si="221"/>
        <v>Customer Support</v>
      </c>
      <c r="Y2871" t="str">
        <f t="shared" si="222"/>
        <v>Within SLA</v>
      </c>
      <c r="Z2871" t="str">
        <f t="shared" si="223"/>
        <v>Normal</v>
      </c>
      <c r="AA2871" t="str" cm="1">
        <f t="array" ref="AA2871">_xlfn.IFS(
J2871&lt;=K2871*0.5,"Excellent",
J2871&lt;=K2871,"Good",
J2871&lt;=K2871*1.5,"At Risk",
TRUE,"Critical"
)</f>
        <v>Excellent</v>
      </c>
      <c r="AB2871" t="str">
        <f t="shared" si="224"/>
        <v>Reworked</v>
      </c>
    </row>
    <row r="2872" spans="1:28" x14ac:dyDescent="0.3">
      <c r="A2872" t="s">
        <v>2954</v>
      </c>
      <c r="B2872" s="1">
        <v>45704</v>
      </c>
      <c r="C2872" t="s">
        <v>95</v>
      </c>
      <c r="D2872" t="s">
        <v>22</v>
      </c>
      <c r="E2872" t="s">
        <v>70</v>
      </c>
      <c r="F2872" t="s">
        <v>49</v>
      </c>
      <c r="G2872" t="s">
        <v>62</v>
      </c>
      <c r="H2872" t="s">
        <v>66</v>
      </c>
      <c r="I2872" t="s">
        <v>27</v>
      </c>
      <c r="J2872">
        <v>5.2</v>
      </c>
      <c r="K2872">
        <v>48</v>
      </c>
      <c r="L2872" t="s">
        <v>28</v>
      </c>
      <c r="M2872">
        <v>3</v>
      </c>
      <c r="N2872">
        <v>4.0999999999999996</v>
      </c>
      <c r="O2872">
        <v>350</v>
      </c>
      <c r="P2872">
        <v>1820</v>
      </c>
      <c r="Q2872" t="s">
        <v>57</v>
      </c>
      <c r="R2872">
        <v>2</v>
      </c>
      <c r="S2872" t="s">
        <v>58</v>
      </c>
      <c r="T2872" t="s">
        <v>102</v>
      </c>
      <c r="U2872" t="str">
        <f>TRIM(CLEAN(tbl_Operations[[#This Row],[Location]]))</f>
        <v>Noida</v>
      </c>
      <c r="V2872" t="str">
        <f>TRIM(CLEAN(tbl_Operations[[#This Row],[Channel]]))</f>
        <v>Teams</v>
      </c>
      <c r="W2872" t="str">
        <f t="shared" si="220"/>
        <v>Data Correction</v>
      </c>
      <c r="X2872" t="str">
        <f t="shared" si="221"/>
        <v>Sales</v>
      </c>
      <c r="Y2872" t="str">
        <f t="shared" si="222"/>
        <v>Within SLA</v>
      </c>
      <c r="Z2872" t="str">
        <f t="shared" si="223"/>
        <v>Normal</v>
      </c>
      <c r="AA2872" t="str" cm="1">
        <f t="array" ref="AA2872">_xlfn.IFS(
J2872&lt;=K2872*0.5,"Excellent",
J2872&lt;=K2872,"Good",
J2872&lt;=K2872*1.5,"At Risk",
TRUE,"Critical"
)</f>
        <v>Excellent</v>
      </c>
      <c r="AB2872" t="str">
        <f t="shared" si="224"/>
        <v>Reworked</v>
      </c>
    </row>
    <row r="2873" spans="1:28" x14ac:dyDescent="0.3">
      <c r="A2873" t="s">
        <v>2955</v>
      </c>
      <c r="B2873" s="1">
        <v>46006</v>
      </c>
      <c r="C2873" t="s">
        <v>33</v>
      </c>
      <c r="D2873" t="s">
        <v>34</v>
      </c>
      <c r="E2873" t="s">
        <v>35</v>
      </c>
      <c r="F2873" t="s">
        <v>61</v>
      </c>
      <c r="G2873" t="s">
        <v>25</v>
      </c>
      <c r="H2873" t="s">
        <v>5095</v>
      </c>
      <c r="I2873" t="s">
        <v>88</v>
      </c>
      <c r="J2873">
        <v>5.8</v>
      </c>
      <c r="K2873">
        <v>12</v>
      </c>
      <c r="L2873" t="s">
        <v>28</v>
      </c>
      <c r="M2873">
        <v>1</v>
      </c>
      <c r="N2873">
        <v>4.7</v>
      </c>
      <c r="O2873">
        <v>350</v>
      </c>
      <c r="P2873">
        <v>2030</v>
      </c>
      <c r="Q2873" t="s">
        <v>71</v>
      </c>
      <c r="R2873">
        <v>12</v>
      </c>
      <c r="S2873" t="s">
        <v>52</v>
      </c>
      <c r="T2873" t="s">
        <v>31</v>
      </c>
      <c r="U2873" t="str">
        <f>TRIM(CLEAN(tbl_Operations[[#This Row],[Location]]))</f>
        <v>Mumbai</v>
      </c>
      <c r="V2873" t="str">
        <f>TRIM(CLEAN(tbl_Operations[[#This Row],[Channel]]))</f>
        <v>Email</v>
      </c>
      <c r="W2873" t="str">
        <f t="shared" si="220"/>
        <v>Employee Query</v>
      </c>
      <c r="X2873" t="str">
        <f t="shared" si="221"/>
        <v>It</v>
      </c>
      <c r="Y2873" t="str">
        <f t="shared" si="222"/>
        <v>Within SLA</v>
      </c>
      <c r="Z2873" t="str">
        <f t="shared" si="223"/>
        <v>Normal</v>
      </c>
      <c r="AA2873" t="str" cm="1">
        <f t="array" ref="AA2873">_xlfn.IFS(
J2873&lt;=K2873*0.5,"Excellent",
J2873&lt;=K2873,"Good",
J2873&lt;=K2873*1.5,"At Risk",
TRUE,"Critical"
)</f>
        <v>Excellent</v>
      </c>
      <c r="AB2873" t="str">
        <f t="shared" si="224"/>
        <v>Reworked</v>
      </c>
    </row>
    <row r="2874" spans="1:28" x14ac:dyDescent="0.3">
      <c r="A2874" t="s">
        <v>2956</v>
      </c>
      <c r="B2874" s="1">
        <v>46013</v>
      </c>
      <c r="C2874" t="s">
        <v>54</v>
      </c>
      <c r="D2874" t="s">
        <v>41</v>
      </c>
      <c r="E2874" t="s">
        <v>35</v>
      </c>
      <c r="F2874" t="s">
        <v>24</v>
      </c>
      <c r="G2874" t="s">
        <v>25</v>
      </c>
      <c r="H2874" t="s">
        <v>75</v>
      </c>
      <c r="I2874" t="s">
        <v>27</v>
      </c>
      <c r="J2874">
        <v>22.8</v>
      </c>
      <c r="K2874">
        <v>24</v>
      </c>
      <c r="L2874" t="s">
        <v>28</v>
      </c>
      <c r="M2874">
        <v>0</v>
      </c>
      <c r="N2874">
        <v>4.4000000000000004</v>
      </c>
      <c r="O2874">
        <v>400</v>
      </c>
      <c r="P2874">
        <v>9120</v>
      </c>
      <c r="Q2874" t="s">
        <v>71</v>
      </c>
      <c r="R2874">
        <v>12</v>
      </c>
      <c r="S2874" t="s">
        <v>52</v>
      </c>
      <c r="T2874" t="s">
        <v>31</v>
      </c>
      <c r="U2874" t="str">
        <f>TRIM(CLEAN(tbl_Operations[[#This Row],[Location]]))</f>
        <v>Bengaluru</v>
      </c>
      <c r="V2874" t="str">
        <f>TRIM(CLEAN(tbl_Operations[[#This Row],[Channel]]))</f>
        <v>Email</v>
      </c>
      <c r="W2874" t="str">
        <f t="shared" si="220"/>
        <v>Employee Query</v>
      </c>
      <c r="X2874" t="str">
        <f t="shared" si="221"/>
        <v>Hr</v>
      </c>
      <c r="Y2874" t="str">
        <f t="shared" si="222"/>
        <v>Within SLA</v>
      </c>
      <c r="Z2874" t="str">
        <f t="shared" si="223"/>
        <v>Normal</v>
      </c>
      <c r="AA2874" t="str" cm="1">
        <f t="array" ref="AA2874">_xlfn.IFS(
J2874&lt;=K2874*0.5,"Excellent",
J2874&lt;=K2874,"Good",
J2874&lt;=K2874*1.5,"At Risk",
TRUE,"Critical"
)</f>
        <v>Good</v>
      </c>
      <c r="AB2874" t="str">
        <f t="shared" si="224"/>
        <v>No Rework</v>
      </c>
    </row>
    <row r="2875" spans="1:28" x14ac:dyDescent="0.3">
      <c r="A2875" t="s">
        <v>2957</v>
      </c>
      <c r="B2875" s="1">
        <v>45814</v>
      </c>
      <c r="C2875" t="s">
        <v>21</v>
      </c>
      <c r="D2875" t="s">
        <v>47</v>
      </c>
      <c r="E2875" t="s">
        <v>92</v>
      </c>
      <c r="F2875" t="s">
        <v>24</v>
      </c>
      <c r="G2875" t="s">
        <v>25</v>
      </c>
      <c r="H2875" t="s">
        <v>50</v>
      </c>
      <c r="I2875" t="s">
        <v>27</v>
      </c>
      <c r="J2875">
        <v>12.1</v>
      </c>
      <c r="K2875">
        <v>24</v>
      </c>
      <c r="L2875" t="s">
        <v>28</v>
      </c>
      <c r="M2875">
        <v>0</v>
      </c>
      <c r="N2875">
        <v>4.0999999999999996</v>
      </c>
      <c r="O2875">
        <v>450</v>
      </c>
      <c r="P2875">
        <v>5445</v>
      </c>
      <c r="Q2875" t="s">
        <v>29</v>
      </c>
      <c r="R2875">
        <v>6</v>
      </c>
      <c r="S2875" t="s">
        <v>30</v>
      </c>
      <c r="T2875" t="s">
        <v>45</v>
      </c>
      <c r="U2875" t="str">
        <f>TRIM(CLEAN(tbl_Operations[[#This Row],[Location]]))</f>
        <v>Gurugram</v>
      </c>
      <c r="V2875" t="str">
        <f>TRIM(CLEAN(tbl_Operations[[#This Row],[Channel]]))</f>
        <v>Email</v>
      </c>
      <c r="W2875" t="str">
        <f t="shared" si="220"/>
        <v>Report Request</v>
      </c>
      <c r="X2875" t="str">
        <f t="shared" si="221"/>
        <v>Customer Support</v>
      </c>
      <c r="Y2875" t="str">
        <f t="shared" si="222"/>
        <v>Within SLA</v>
      </c>
      <c r="Z2875" t="str">
        <f t="shared" si="223"/>
        <v>Normal</v>
      </c>
      <c r="AA2875" t="str" cm="1">
        <f t="array" ref="AA2875">_xlfn.IFS(
J2875&lt;=K2875*0.5,"Excellent",
J2875&lt;=K2875,"Good",
J2875&lt;=K2875*1.5,"At Risk",
TRUE,"Critical"
)</f>
        <v>Good</v>
      </c>
      <c r="AB2875" t="str">
        <f t="shared" si="224"/>
        <v>No Rework</v>
      </c>
    </row>
    <row r="2876" spans="1:28" x14ac:dyDescent="0.3">
      <c r="A2876" t="s">
        <v>2958</v>
      </c>
      <c r="B2876" s="1">
        <v>45970</v>
      </c>
      <c r="C2876" t="s">
        <v>33</v>
      </c>
      <c r="D2876" t="s">
        <v>55</v>
      </c>
      <c r="E2876" t="s">
        <v>56</v>
      </c>
      <c r="F2876" t="s">
        <v>49</v>
      </c>
      <c r="G2876" t="s">
        <v>62</v>
      </c>
      <c r="H2876" t="s">
        <v>26</v>
      </c>
      <c r="I2876" t="s">
        <v>101</v>
      </c>
      <c r="J2876">
        <v>11.8</v>
      </c>
      <c r="K2876">
        <v>48</v>
      </c>
      <c r="L2876" t="s">
        <v>28</v>
      </c>
      <c r="M2876">
        <v>0</v>
      </c>
      <c r="N2876">
        <v>4.2</v>
      </c>
      <c r="O2876">
        <v>400</v>
      </c>
      <c r="P2876">
        <v>4720</v>
      </c>
      <c r="Q2876" t="s">
        <v>67</v>
      </c>
      <c r="R2876">
        <v>11</v>
      </c>
      <c r="S2876" t="s">
        <v>52</v>
      </c>
      <c r="T2876" t="s">
        <v>102</v>
      </c>
      <c r="U2876" t="str">
        <f>TRIM(CLEAN(tbl_Operations[[#This Row],[Location]]))</f>
        <v>Hyderabad</v>
      </c>
      <c r="V2876" t="str">
        <f>TRIM(CLEAN(tbl_Operations[[#This Row],[Channel]]))</f>
        <v>Teams</v>
      </c>
      <c r="W2876" t="str">
        <f t="shared" si="220"/>
        <v>Vendor Query</v>
      </c>
      <c r="X2876" t="str">
        <f t="shared" si="221"/>
        <v>It</v>
      </c>
      <c r="Y2876" t="str">
        <f t="shared" si="222"/>
        <v>Within SLA</v>
      </c>
      <c r="Z2876" t="str">
        <f t="shared" si="223"/>
        <v>Normal</v>
      </c>
      <c r="AA2876" t="str" cm="1">
        <f t="array" ref="AA2876">_xlfn.IFS(
J2876&lt;=K2876*0.5,"Excellent",
J2876&lt;=K2876,"Good",
J2876&lt;=K2876*1.5,"At Risk",
TRUE,"Critical"
)</f>
        <v>Excellent</v>
      </c>
      <c r="AB2876" t="str">
        <f t="shared" si="224"/>
        <v>No Rework</v>
      </c>
    </row>
    <row r="2877" spans="1:28" x14ac:dyDescent="0.3">
      <c r="A2877" t="s">
        <v>2959</v>
      </c>
      <c r="B2877" s="1">
        <v>45796</v>
      </c>
      <c r="C2877" t="s">
        <v>95</v>
      </c>
      <c r="D2877" t="s">
        <v>34</v>
      </c>
      <c r="E2877" t="s">
        <v>78</v>
      </c>
      <c r="F2877" t="s">
        <v>61</v>
      </c>
      <c r="G2877" t="s">
        <v>42</v>
      </c>
      <c r="H2877" t="s">
        <v>43</v>
      </c>
      <c r="I2877" t="s">
        <v>27</v>
      </c>
      <c r="J2877">
        <v>4.9000000000000004</v>
      </c>
      <c r="K2877">
        <v>12</v>
      </c>
      <c r="L2877" t="s">
        <v>28</v>
      </c>
      <c r="M2877">
        <v>0</v>
      </c>
      <c r="N2877">
        <v>4</v>
      </c>
      <c r="O2877">
        <v>320</v>
      </c>
      <c r="P2877">
        <v>1568</v>
      </c>
      <c r="Q2877" t="s">
        <v>44</v>
      </c>
      <c r="R2877">
        <v>5</v>
      </c>
      <c r="S2877" t="s">
        <v>30</v>
      </c>
      <c r="T2877" t="s">
        <v>31</v>
      </c>
      <c r="U2877" t="str">
        <f>TRIM(CLEAN(tbl_Operations[[#This Row],[Location]]))</f>
        <v>Mumbai</v>
      </c>
      <c r="V2877" t="str">
        <f>TRIM(CLEAN(tbl_Operations[[#This Row],[Channel]]))</f>
        <v>Portal</v>
      </c>
      <c r="W2877" t="str">
        <f t="shared" si="220"/>
        <v>Access Request</v>
      </c>
      <c r="X2877" t="str">
        <f t="shared" si="221"/>
        <v>Sales</v>
      </c>
      <c r="Y2877" t="str">
        <f t="shared" si="222"/>
        <v>Within SLA</v>
      </c>
      <c r="Z2877" t="str">
        <f t="shared" si="223"/>
        <v>Normal</v>
      </c>
      <c r="AA2877" t="str" cm="1">
        <f t="array" ref="AA2877">_xlfn.IFS(
J2877&lt;=K2877*0.5,"Excellent",
J2877&lt;=K2877,"Good",
J2877&lt;=K2877*1.5,"At Risk",
TRUE,"Critical"
)</f>
        <v>Excellent</v>
      </c>
      <c r="AB2877" t="str">
        <f t="shared" si="224"/>
        <v>No Rework</v>
      </c>
    </row>
    <row r="2878" spans="1:28" x14ac:dyDescent="0.3">
      <c r="A2878" t="s">
        <v>2960</v>
      </c>
      <c r="B2878" s="1">
        <v>46003</v>
      </c>
      <c r="C2878" t="s">
        <v>95</v>
      </c>
      <c r="D2878" t="s">
        <v>47</v>
      </c>
      <c r="E2878" t="s">
        <v>35</v>
      </c>
      <c r="F2878" t="s">
        <v>24</v>
      </c>
      <c r="G2878" t="s">
        <v>25</v>
      </c>
      <c r="H2878" t="s">
        <v>75</v>
      </c>
      <c r="I2878" t="s">
        <v>27</v>
      </c>
      <c r="J2878">
        <v>6.1</v>
      </c>
      <c r="K2878">
        <v>24</v>
      </c>
      <c r="L2878" t="s">
        <v>28</v>
      </c>
      <c r="M2878">
        <v>0</v>
      </c>
      <c r="N2878">
        <v>5</v>
      </c>
      <c r="O2878">
        <v>350</v>
      </c>
      <c r="P2878">
        <v>2135</v>
      </c>
      <c r="Q2878" t="s">
        <v>71</v>
      </c>
      <c r="R2878">
        <v>12</v>
      </c>
      <c r="S2878" t="s">
        <v>52</v>
      </c>
      <c r="T2878" t="s">
        <v>45</v>
      </c>
      <c r="U2878" t="str">
        <f>TRIM(CLEAN(tbl_Operations[[#This Row],[Location]]))</f>
        <v>Gurugram</v>
      </c>
      <c r="V2878" t="str">
        <f>TRIM(CLEAN(tbl_Operations[[#This Row],[Channel]]))</f>
        <v>Email</v>
      </c>
      <c r="W2878" t="str">
        <f t="shared" si="220"/>
        <v>Employee Query</v>
      </c>
      <c r="X2878" t="str">
        <f t="shared" si="221"/>
        <v>Sales</v>
      </c>
      <c r="Y2878" t="str">
        <f t="shared" si="222"/>
        <v>Within SLA</v>
      </c>
      <c r="Z2878" t="str">
        <f t="shared" si="223"/>
        <v>Normal</v>
      </c>
      <c r="AA2878" t="str" cm="1">
        <f t="array" ref="AA2878">_xlfn.IFS(
J2878&lt;=K2878*0.5,"Excellent",
J2878&lt;=K2878,"Good",
J2878&lt;=K2878*1.5,"At Risk",
TRUE,"Critical"
)</f>
        <v>Excellent</v>
      </c>
      <c r="AB2878" t="str">
        <f t="shared" si="224"/>
        <v>No Rework</v>
      </c>
    </row>
    <row r="2879" spans="1:28" x14ac:dyDescent="0.3">
      <c r="A2879" t="s">
        <v>2961</v>
      </c>
      <c r="B2879" s="1">
        <v>45781</v>
      </c>
      <c r="C2879" t="s">
        <v>21</v>
      </c>
      <c r="D2879" t="s">
        <v>34</v>
      </c>
      <c r="E2879" t="s">
        <v>78</v>
      </c>
      <c r="F2879" t="s">
        <v>49</v>
      </c>
      <c r="G2879" t="s">
        <v>25</v>
      </c>
      <c r="H2879" t="s">
        <v>66</v>
      </c>
      <c r="I2879" t="s">
        <v>27</v>
      </c>
      <c r="J2879">
        <v>10.3</v>
      </c>
      <c r="K2879">
        <v>48</v>
      </c>
      <c r="L2879" t="s">
        <v>28</v>
      </c>
      <c r="M2879">
        <v>1</v>
      </c>
      <c r="N2879">
        <v>4.2</v>
      </c>
      <c r="O2879">
        <v>350</v>
      </c>
      <c r="P2879">
        <v>3605</v>
      </c>
      <c r="Q2879" t="s">
        <v>44</v>
      </c>
      <c r="R2879">
        <v>5</v>
      </c>
      <c r="S2879" t="s">
        <v>30</v>
      </c>
      <c r="T2879" t="s">
        <v>102</v>
      </c>
      <c r="U2879" t="str">
        <f>TRIM(CLEAN(tbl_Operations[[#This Row],[Location]]))</f>
        <v>Mumbai</v>
      </c>
      <c r="V2879" t="str">
        <f>TRIM(CLEAN(tbl_Operations[[#This Row],[Channel]]))</f>
        <v>Email</v>
      </c>
      <c r="W2879" t="str">
        <f t="shared" si="220"/>
        <v>Access Request</v>
      </c>
      <c r="X2879" t="str">
        <f t="shared" si="221"/>
        <v>Customer Support</v>
      </c>
      <c r="Y2879" t="str">
        <f t="shared" si="222"/>
        <v>Within SLA</v>
      </c>
      <c r="Z2879" t="str">
        <f t="shared" si="223"/>
        <v>Normal</v>
      </c>
      <c r="AA2879" t="str" cm="1">
        <f t="array" ref="AA2879">_xlfn.IFS(
J2879&lt;=K2879*0.5,"Excellent",
J2879&lt;=K2879,"Good",
J2879&lt;=K2879*1.5,"At Risk",
TRUE,"Critical"
)</f>
        <v>Excellent</v>
      </c>
      <c r="AB2879" t="str">
        <f t="shared" si="224"/>
        <v>Reworked</v>
      </c>
    </row>
    <row r="2880" spans="1:28" x14ac:dyDescent="0.3">
      <c r="A2880" t="s">
        <v>2962</v>
      </c>
      <c r="B2880" s="1">
        <v>45908</v>
      </c>
      <c r="C2880" t="s">
        <v>33</v>
      </c>
      <c r="D2880" t="s">
        <v>55</v>
      </c>
      <c r="E2880" t="s">
        <v>5094</v>
      </c>
      <c r="F2880" t="s">
        <v>49</v>
      </c>
      <c r="G2880" t="s">
        <v>25</v>
      </c>
      <c r="H2880" t="s">
        <v>50</v>
      </c>
      <c r="I2880" t="s">
        <v>27</v>
      </c>
      <c r="J2880">
        <v>7.8</v>
      </c>
      <c r="K2880">
        <v>48</v>
      </c>
      <c r="L2880" t="s">
        <v>28</v>
      </c>
      <c r="M2880">
        <v>0</v>
      </c>
      <c r="N2880">
        <v>4.7</v>
      </c>
      <c r="O2880">
        <v>280</v>
      </c>
      <c r="P2880">
        <v>2184</v>
      </c>
      <c r="Q2880" t="s">
        <v>83</v>
      </c>
      <c r="R2880">
        <v>9</v>
      </c>
      <c r="S2880" t="s">
        <v>37</v>
      </c>
      <c r="T2880" t="s">
        <v>31</v>
      </c>
      <c r="U2880" t="str">
        <f>TRIM(CLEAN(tbl_Operations[[#This Row],[Location]]))</f>
        <v>Hyderabad</v>
      </c>
      <c r="V2880" t="str">
        <f>TRIM(CLEAN(tbl_Operations[[#This Row],[Channel]]))</f>
        <v>Email</v>
      </c>
      <c r="W2880" t="str">
        <f t="shared" si="220"/>
        <v>Unknown</v>
      </c>
      <c r="X2880" t="str">
        <f t="shared" si="221"/>
        <v>It</v>
      </c>
      <c r="Y2880" t="str">
        <f t="shared" si="222"/>
        <v>Within SLA</v>
      </c>
      <c r="Z2880" t="str">
        <f t="shared" si="223"/>
        <v>Normal</v>
      </c>
      <c r="AA2880" t="str" cm="1">
        <f t="array" ref="AA2880">_xlfn.IFS(
J2880&lt;=K2880*0.5,"Excellent",
J2880&lt;=K2880,"Good",
J2880&lt;=K2880*1.5,"At Risk",
TRUE,"Critical"
)</f>
        <v>Excellent</v>
      </c>
      <c r="AB2880" t="str">
        <f t="shared" si="224"/>
        <v>No Rework</v>
      </c>
    </row>
    <row r="2881" spans="1:28" x14ac:dyDescent="0.3">
      <c r="A2881" t="s">
        <v>2963</v>
      </c>
      <c r="B2881" s="1">
        <v>45735</v>
      </c>
      <c r="C2881" t="s">
        <v>95</v>
      </c>
      <c r="D2881" t="s">
        <v>47</v>
      </c>
      <c r="E2881" t="s">
        <v>92</v>
      </c>
      <c r="F2881" t="s">
        <v>61</v>
      </c>
      <c r="G2881" t="s">
        <v>25</v>
      </c>
      <c r="H2881" t="s">
        <v>26</v>
      </c>
      <c r="I2881" t="s">
        <v>27</v>
      </c>
      <c r="J2881">
        <v>3.2</v>
      </c>
      <c r="K2881">
        <v>12</v>
      </c>
      <c r="L2881" t="s">
        <v>28</v>
      </c>
      <c r="M2881">
        <v>1</v>
      </c>
      <c r="N2881">
        <v>5</v>
      </c>
      <c r="O2881">
        <v>450</v>
      </c>
      <c r="P2881">
        <v>1440</v>
      </c>
      <c r="Q2881" t="s">
        <v>79</v>
      </c>
      <c r="R2881">
        <v>3</v>
      </c>
      <c r="S2881" t="s">
        <v>58</v>
      </c>
      <c r="T2881" t="s">
        <v>86</v>
      </c>
      <c r="U2881" t="str">
        <f>TRIM(CLEAN(tbl_Operations[[#This Row],[Location]]))</f>
        <v>Gurugram</v>
      </c>
      <c r="V2881" t="str">
        <f>TRIM(CLEAN(tbl_Operations[[#This Row],[Channel]]))</f>
        <v>Email</v>
      </c>
      <c r="W2881" t="str">
        <f t="shared" si="220"/>
        <v>Report Request</v>
      </c>
      <c r="X2881" t="str">
        <f t="shared" si="221"/>
        <v>Sales</v>
      </c>
      <c r="Y2881" t="str">
        <f t="shared" si="222"/>
        <v>Within SLA</v>
      </c>
      <c r="Z2881" t="str">
        <f t="shared" si="223"/>
        <v>Normal</v>
      </c>
      <c r="AA2881" t="str" cm="1">
        <f t="array" ref="AA2881">_xlfn.IFS(
J2881&lt;=K2881*0.5,"Excellent",
J2881&lt;=K2881,"Good",
J2881&lt;=K2881*1.5,"At Risk",
TRUE,"Critical"
)</f>
        <v>Excellent</v>
      </c>
      <c r="AB2881" t="str">
        <f t="shared" si="224"/>
        <v>Reworked</v>
      </c>
    </row>
    <row r="2882" spans="1:28" x14ac:dyDescent="0.3">
      <c r="A2882" t="s">
        <v>2964</v>
      </c>
      <c r="B2882" s="1">
        <v>45882</v>
      </c>
      <c r="C2882" t="s">
        <v>21</v>
      </c>
      <c r="D2882" t="s">
        <v>73</v>
      </c>
      <c r="E2882" t="s">
        <v>74</v>
      </c>
      <c r="F2882" t="s">
        <v>61</v>
      </c>
      <c r="G2882" t="s">
        <v>62</v>
      </c>
      <c r="H2882" t="s">
        <v>66</v>
      </c>
      <c r="I2882" t="s">
        <v>27</v>
      </c>
      <c r="J2882">
        <v>10.4</v>
      </c>
      <c r="K2882">
        <v>12</v>
      </c>
      <c r="L2882" t="s">
        <v>28</v>
      </c>
      <c r="M2882">
        <v>2</v>
      </c>
      <c r="N2882">
        <v>4.3</v>
      </c>
      <c r="O2882">
        <v>350</v>
      </c>
      <c r="P2882">
        <v>3640</v>
      </c>
      <c r="Q2882" t="s">
        <v>36</v>
      </c>
      <c r="R2882">
        <v>8</v>
      </c>
      <c r="S2882" t="s">
        <v>37</v>
      </c>
      <c r="T2882" t="s">
        <v>86</v>
      </c>
      <c r="U2882" t="str">
        <f>TRIM(CLEAN(tbl_Operations[[#This Row],[Location]]))</f>
        <v>Chennai</v>
      </c>
      <c r="V2882" t="str">
        <f>TRIM(CLEAN(tbl_Operations[[#This Row],[Channel]]))</f>
        <v>Teams</v>
      </c>
      <c r="W2882" t="str">
        <f t="shared" ref="W2882:W2945" si="225">TRIM(CLEAN(E2882))</f>
        <v>System Issue</v>
      </c>
      <c r="X2882" t="str">
        <f t="shared" ref="X2882:X2945" si="226">PROPER(TRIM(CLEAN(C2882)))</f>
        <v>Customer Support</v>
      </c>
      <c r="Y2882" t="str">
        <f t="shared" ref="Y2882:Y2945" si="227">IF(J2882&lt;=K2882,"Within SLA","SLA Breach")</f>
        <v>Within SLA</v>
      </c>
      <c r="Z2882" t="str">
        <f t="shared" ref="Z2882:Z2945" si="228">IF(AND(F2882="Critical",Y2881="SLA Breach"),"Critical Risk","Normal")</f>
        <v>Normal</v>
      </c>
      <c r="AA2882" t="str" cm="1">
        <f t="array" ref="AA2882">_xlfn.IFS(
J2882&lt;=K2882*0.5,"Excellent",
J2882&lt;=K2882,"Good",
J2882&lt;=K2882*1.5,"At Risk",
TRUE,"Critical"
)</f>
        <v>Good</v>
      </c>
      <c r="AB2882" t="str">
        <f t="shared" ref="AB2882:AB2945" si="229">IF(M2882&gt;0,"Reworked","No Rework")</f>
        <v>Reworked</v>
      </c>
    </row>
    <row r="2883" spans="1:28" x14ac:dyDescent="0.3">
      <c r="A2883" t="s">
        <v>2965</v>
      </c>
      <c r="B2883" s="1">
        <v>46019</v>
      </c>
      <c r="C2883" t="s">
        <v>21</v>
      </c>
      <c r="D2883" t="s">
        <v>34</v>
      </c>
      <c r="E2883" t="s">
        <v>56</v>
      </c>
      <c r="F2883" t="s">
        <v>24</v>
      </c>
      <c r="G2883" t="s">
        <v>25</v>
      </c>
      <c r="H2883" t="s">
        <v>75</v>
      </c>
      <c r="I2883" t="s">
        <v>27</v>
      </c>
      <c r="J2883">
        <v>11.2</v>
      </c>
      <c r="K2883">
        <v>24</v>
      </c>
      <c r="L2883" t="s">
        <v>28</v>
      </c>
      <c r="M2883">
        <v>0</v>
      </c>
      <c r="N2883">
        <v>4.7</v>
      </c>
      <c r="O2883">
        <v>280</v>
      </c>
      <c r="P2883">
        <v>3136</v>
      </c>
      <c r="Q2883" t="s">
        <v>71</v>
      </c>
      <c r="R2883">
        <v>12</v>
      </c>
      <c r="S2883" t="s">
        <v>52</v>
      </c>
      <c r="T2883" t="s">
        <v>102</v>
      </c>
      <c r="U2883" t="str">
        <f>TRIM(CLEAN(tbl_Operations[[#This Row],[Location]]))</f>
        <v>Mumbai</v>
      </c>
      <c r="V2883" t="str">
        <f>TRIM(CLEAN(tbl_Operations[[#This Row],[Channel]]))</f>
        <v>Email</v>
      </c>
      <c r="W2883" t="str">
        <f t="shared" si="225"/>
        <v>Vendor Query</v>
      </c>
      <c r="X2883" t="str">
        <f t="shared" si="226"/>
        <v>Customer Support</v>
      </c>
      <c r="Y2883" t="str">
        <f t="shared" si="227"/>
        <v>Within SLA</v>
      </c>
      <c r="Z2883" t="str">
        <f t="shared" si="228"/>
        <v>Normal</v>
      </c>
      <c r="AA2883" t="str" cm="1">
        <f t="array" ref="AA2883">_xlfn.IFS(
J2883&lt;=K2883*0.5,"Excellent",
J2883&lt;=K2883,"Good",
J2883&lt;=K2883*1.5,"At Risk",
TRUE,"Critical"
)</f>
        <v>Excellent</v>
      </c>
      <c r="AB2883" t="str">
        <f t="shared" si="229"/>
        <v>No Rework</v>
      </c>
    </row>
    <row r="2884" spans="1:28" x14ac:dyDescent="0.3">
      <c r="A2884" t="s">
        <v>2966</v>
      </c>
      <c r="B2884" s="1">
        <v>45985</v>
      </c>
      <c r="C2884" t="s">
        <v>95</v>
      </c>
      <c r="D2884" t="s">
        <v>60</v>
      </c>
      <c r="E2884" t="s">
        <v>78</v>
      </c>
      <c r="F2884" t="s">
        <v>24</v>
      </c>
      <c r="G2884" t="s">
        <v>25</v>
      </c>
      <c r="H2884" t="s">
        <v>75</v>
      </c>
      <c r="I2884" t="s">
        <v>27</v>
      </c>
      <c r="J2884">
        <v>10.4</v>
      </c>
      <c r="K2884">
        <v>24</v>
      </c>
      <c r="L2884" t="s">
        <v>28</v>
      </c>
      <c r="M2884">
        <v>0</v>
      </c>
      <c r="N2884">
        <v>4.7</v>
      </c>
      <c r="O2884">
        <v>400</v>
      </c>
      <c r="P2884">
        <v>4160</v>
      </c>
      <c r="Q2884" t="s">
        <v>67</v>
      </c>
      <c r="R2884">
        <v>11</v>
      </c>
      <c r="S2884" t="s">
        <v>52</v>
      </c>
      <c r="T2884" t="s">
        <v>31</v>
      </c>
      <c r="U2884" t="str">
        <f>TRIM(CLEAN(tbl_Operations[[#This Row],[Location]]))</f>
        <v>Pune</v>
      </c>
      <c r="V2884" t="str">
        <f>TRIM(CLEAN(tbl_Operations[[#This Row],[Channel]]))</f>
        <v>Email</v>
      </c>
      <c r="W2884" t="str">
        <f t="shared" si="225"/>
        <v>Access Request</v>
      </c>
      <c r="X2884" t="str">
        <f t="shared" si="226"/>
        <v>Sales</v>
      </c>
      <c r="Y2884" t="str">
        <f t="shared" si="227"/>
        <v>Within SLA</v>
      </c>
      <c r="Z2884" t="str">
        <f t="shared" si="228"/>
        <v>Normal</v>
      </c>
      <c r="AA2884" t="str" cm="1">
        <f t="array" ref="AA2884">_xlfn.IFS(
J2884&lt;=K2884*0.5,"Excellent",
J2884&lt;=K2884,"Good",
J2884&lt;=K2884*1.5,"At Risk",
TRUE,"Critical"
)</f>
        <v>Excellent</v>
      </c>
      <c r="AB2884" t="str">
        <f t="shared" si="229"/>
        <v>No Rework</v>
      </c>
    </row>
    <row r="2885" spans="1:28" x14ac:dyDescent="0.3">
      <c r="A2885" t="s">
        <v>2967</v>
      </c>
      <c r="B2885" s="1">
        <v>45694</v>
      </c>
      <c r="C2885" t="s">
        <v>40</v>
      </c>
      <c r="D2885" t="s">
        <v>55</v>
      </c>
      <c r="E2885" t="s">
        <v>23</v>
      </c>
      <c r="F2885" t="s">
        <v>24</v>
      </c>
      <c r="G2885" t="s">
        <v>42</v>
      </c>
      <c r="H2885" t="s">
        <v>66</v>
      </c>
      <c r="I2885" t="s">
        <v>27</v>
      </c>
      <c r="J2885">
        <v>10.199999999999999</v>
      </c>
      <c r="K2885">
        <v>24</v>
      </c>
      <c r="L2885" t="s">
        <v>28</v>
      </c>
      <c r="M2885">
        <v>0</v>
      </c>
      <c r="N2885">
        <v>4.0999999999999996</v>
      </c>
      <c r="O2885">
        <v>350</v>
      </c>
      <c r="P2885">
        <v>3570</v>
      </c>
      <c r="Q2885" t="s">
        <v>57</v>
      </c>
      <c r="R2885">
        <v>2</v>
      </c>
      <c r="S2885" t="s">
        <v>58</v>
      </c>
      <c r="T2885" t="s">
        <v>84</v>
      </c>
      <c r="U2885" t="str">
        <f>TRIM(CLEAN(tbl_Operations[[#This Row],[Location]]))</f>
        <v>Hyderabad</v>
      </c>
      <c r="V2885" t="str">
        <f>TRIM(CLEAN(tbl_Operations[[#This Row],[Channel]]))</f>
        <v>Portal</v>
      </c>
      <c r="W2885" t="str">
        <f t="shared" si="225"/>
        <v>Invoice Query</v>
      </c>
      <c r="X2885" t="str">
        <f t="shared" si="226"/>
        <v>Procurement</v>
      </c>
      <c r="Y2885" t="str">
        <f t="shared" si="227"/>
        <v>Within SLA</v>
      </c>
      <c r="Z2885" t="str">
        <f t="shared" si="228"/>
        <v>Normal</v>
      </c>
      <c r="AA2885" t="str" cm="1">
        <f t="array" ref="AA2885">_xlfn.IFS(
J2885&lt;=K2885*0.5,"Excellent",
J2885&lt;=K2885,"Good",
J2885&lt;=K2885*1.5,"At Risk",
TRUE,"Critical"
)</f>
        <v>Excellent</v>
      </c>
      <c r="AB2885" t="str">
        <f t="shared" si="229"/>
        <v>No Rework</v>
      </c>
    </row>
    <row r="2886" spans="1:28" x14ac:dyDescent="0.3">
      <c r="A2886" t="s">
        <v>2968</v>
      </c>
      <c r="B2886" s="1">
        <v>45770</v>
      </c>
      <c r="C2886" t="s">
        <v>40</v>
      </c>
      <c r="D2886" t="s">
        <v>55</v>
      </c>
      <c r="E2886" t="s">
        <v>78</v>
      </c>
      <c r="F2886" t="s">
        <v>49</v>
      </c>
      <c r="G2886" t="s">
        <v>42</v>
      </c>
      <c r="H2886" t="s">
        <v>66</v>
      </c>
      <c r="I2886" t="s">
        <v>27</v>
      </c>
      <c r="J2886">
        <v>3.4</v>
      </c>
      <c r="K2886">
        <v>48</v>
      </c>
      <c r="L2886" t="s">
        <v>28</v>
      </c>
      <c r="M2886">
        <v>1</v>
      </c>
      <c r="N2886">
        <v>4.3</v>
      </c>
      <c r="O2886">
        <v>280</v>
      </c>
      <c r="P2886">
        <v>952</v>
      </c>
      <c r="Q2886" t="s">
        <v>89</v>
      </c>
      <c r="R2886">
        <v>4</v>
      </c>
      <c r="S2886" t="s">
        <v>30</v>
      </c>
      <c r="T2886" t="s">
        <v>86</v>
      </c>
      <c r="U2886" t="str">
        <f>TRIM(CLEAN(tbl_Operations[[#This Row],[Location]]))</f>
        <v>Hyderabad</v>
      </c>
      <c r="V2886" t="str">
        <f>TRIM(CLEAN(tbl_Operations[[#This Row],[Channel]]))</f>
        <v>Portal</v>
      </c>
      <c r="W2886" t="str">
        <f t="shared" si="225"/>
        <v>Access Request</v>
      </c>
      <c r="X2886" t="str">
        <f t="shared" si="226"/>
        <v>Procurement</v>
      </c>
      <c r="Y2886" t="str">
        <f t="shared" si="227"/>
        <v>Within SLA</v>
      </c>
      <c r="Z2886" t="str">
        <f t="shared" si="228"/>
        <v>Normal</v>
      </c>
      <c r="AA2886" t="str" cm="1">
        <f t="array" ref="AA2886">_xlfn.IFS(
J2886&lt;=K2886*0.5,"Excellent",
J2886&lt;=K2886,"Good",
J2886&lt;=K2886*1.5,"At Risk",
TRUE,"Critical"
)</f>
        <v>Excellent</v>
      </c>
      <c r="AB2886" t="str">
        <f t="shared" si="229"/>
        <v>Reworked</v>
      </c>
    </row>
    <row r="2887" spans="1:28" x14ac:dyDescent="0.3">
      <c r="A2887" t="s">
        <v>2969</v>
      </c>
      <c r="B2887" s="1">
        <v>45977</v>
      </c>
      <c r="C2887" t="s">
        <v>54</v>
      </c>
      <c r="D2887" t="s">
        <v>73</v>
      </c>
      <c r="E2887" t="s">
        <v>48</v>
      </c>
      <c r="F2887" t="s">
        <v>24</v>
      </c>
      <c r="G2887" t="s">
        <v>81</v>
      </c>
      <c r="H2887" t="s">
        <v>43</v>
      </c>
      <c r="I2887" t="s">
        <v>27</v>
      </c>
      <c r="J2887">
        <v>15.1</v>
      </c>
      <c r="K2887">
        <v>24</v>
      </c>
      <c r="L2887" t="s">
        <v>28</v>
      </c>
      <c r="M2887">
        <v>2</v>
      </c>
      <c r="N2887">
        <v>3.5</v>
      </c>
      <c r="O2887">
        <v>280</v>
      </c>
      <c r="P2887">
        <v>4228</v>
      </c>
      <c r="Q2887" t="s">
        <v>67</v>
      </c>
      <c r="R2887">
        <v>11</v>
      </c>
      <c r="S2887" t="s">
        <v>52</v>
      </c>
      <c r="T2887" t="s">
        <v>102</v>
      </c>
      <c r="U2887" t="str">
        <f>TRIM(CLEAN(tbl_Operations[[#This Row],[Location]]))</f>
        <v>Chennai</v>
      </c>
      <c r="V2887" t="str">
        <f>TRIM(CLEAN(tbl_Operations[[#This Row],[Channel]]))</f>
        <v>Phone</v>
      </c>
      <c r="W2887" t="str">
        <f t="shared" si="225"/>
        <v>Compliance Request</v>
      </c>
      <c r="X2887" t="str">
        <f t="shared" si="226"/>
        <v>Hr</v>
      </c>
      <c r="Y2887" t="str">
        <f t="shared" si="227"/>
        <v>Within SLA</v>
      </c>
      <c r="Z2887" t="str">
        <f t="shared" si="228"/>
        <v>Normal</v>
      </c>
      <c r="AA2887" t="str" cm="1">
        <f t="array" ref="AA2887">_xlfn.IFS(
J2887&lt;=K2887*0.5,"Excellent",
J2887&lt;=K2887,"Good",
J2887&lt;=K2887*1.5,"At Risk",
TRUE,"Critical"
)</f>
        <v>Good</v>
      </c>
      <c r="AB2887" t="str">
        <f t="shared" si="229"/>
        <v>Reworked</v>
      </c>
    </row>
    <row r="2888" spans="1:28" x14ac:dyDescent="0.3">
      <c r="A2888" t="s">
        <v>2970</v>
      </c>
      <c r="B2888" s="1">
        <v>45851</v>
      </c>
      <c r="C2888" t="s">
        <v>54</v>
      </c>
      <c r="D2888" t="s">
        <v>41</v>
      </c>
      <c r="E2888" t="s">
        <v>23</v>
      </c>
      <c r="F2888" t="s">
        <v>24</v>
      </c>
      <c r="G2888" t="s">
        <v>42</v>
      </c>
      <c r="H2888" t="s">
        <v>50</v>
      </c>
      <c r="I2888" t="s">
        <v>88</v>
      </c>
      <c r="J2888">
        <v>10</v>
      </c>
      <c r="K2888">
        <v>24</v>
      </c>
      <c r="L2888" t="s">
        <v>28</v>
      </c>
      <c r="M2888">
        <v>1</v>
      </c>
      <c r="N2888">
        <v>5</v>
      </c>
      <c r="O2888">
        <v>350</v>
      </c>
      <c r="P2888">
        <v>3500</v>
      </c>
      <c r="Q2888" t="s">
        <v>114</v>
      </c>
      <c r="R2888">
        <v>7</v>
      </c>
      <c r="S2888" t="s">
        <v>37</v>
      </c>
      <c r="T2888" t="s">
        <v>102</v>
      </c>
      <c r="U2888" t="str">
        <f>TRIM(CLEAN(tbl_Operations[[#This Row],[Location]]))</f>
        <v>Bengaluru</v>
      </c>
      <c r="V2888" t="str">
        <f>TRIM(CLEAN(tbl_Operations[[#This Row],[Channel]]))</f>
        <v>Portal</v>
      </c>
      <c r="W2888" t="str">
        <f t="shared" si="225"/>
        <v>Invoice Query</v>
      </c>
      <c r="X2888" t="str">
        <f t="shared" si="226"/>
        <v>Hr</v>
      </c>
      <c r="Y2888" t="str">
        <f t="shared" si="227"/>
        <v>Within SLA</v>
      </c>
      <c r="Z2888" t="str">
        <f t="shared" si="228"/>
        <v>Normal</v>
      </c>
      <c r="AA2888" t="str" cm="1">
        <f t="array" ref="AA2888">_xlfn.IFS(
J2888&lt;=K2888*0.5,"Excellent",
J2888&lt;=K2888,"Good",
J2888&lt;=K2888*1.5,"At Risk",
TRUE,"Critical"
)</f>
        <v>Excellent</v>
      </c>
      <c r="AB2888" t="str">
        <f t="shared" si="229"/>
        <v>Reworked</v>
      </c>
    </row>
    <row r="2889" spans="1:28" x14ac:dyDescent="0.3">
      <c r="A2889" t="s">
        <v>2971</v>
      </c>
      <c r="B2889" s="1">
        <v>45943</v>
      </c>
      <c r="C2889" t="s">
        <v>40</v>
      </c>
      <c r="D2889" t="s">
        <v>73</v>
      </c>
      <c r="E2889" t="s">
        <v>78</v>
      </c>
      <c r="F2889" t="s">
        <v>24</v>
      </c>
      <c r="G2889" t="s">
        <v>25</v>
      </c>
      <c r="H2889" t="s">
        <v>66</v>
      </c>
      <c r="I2889" t="s">
        <v>101</v>
      </c>
      <c r="J2889">
        <v>13.3</v>
      </c>
      <c r="K2889">
        <v>24</v>
      </c>
      <c r="L2889" t="s">
        <v>28</v>
      </c>
      <c r="M2889">
        <v>1</v>
      </c>
      <c r="N2889">
        <v>4.5999999999999996</v>
      </c>
      <c r="O2889">
        <v>320</v>
      </c>
      <c r="P2889">
        <v>4256</v>
      </c>
      <c r="Q2889" t="s">
        <v>51</v>
      </c>
      <c r="R2889">
        <v>10</v>
      </c>
      <c r="S2889" t="s">
        <v>52</v>
      </c>
      <c r="T2889" t="s">
        <v>31</v>
      </c>
      <c r="U2889" t="str">
        <f>TRIM(CLEAN(tbl_Operations[[#This Row],[Location]]))</f>
        <v>Chennai</v>
      </c>
      <c r="V2889" t="str">
        <f>TRIM(CLEAN(tbl_Operations[[#This Row],[Channel]]))</f>
        <v>Email</v>
      </c>
      <c r="W2889" t="str">
        <f t="shared" si="225"/>
        <v>Access Request</v>
      </c>
      <c r="X2889" t="str">
        <f t="shared" si="226"/>
        <v>Procurement</v>
      </c>
      <c r="Y2889" t="str">
        <f t="shared" si="227"/>
        <v>Within SLA</v>
      </c>
      <c r="Z2889" t="str">
        <f t="shared" si="228"/>
        <v>Normal</v>
      </c>
      <c r="AA2889" t="str" cm="1">
        <f t="array" ref="AA2889">_xlfn.IFS(
J2889&lt;=K2889*0.5,"Excellent",
J2889&lt;=K2889,"Good",
J2889&lt;=K2889*1.5,"At Risk",
TRUE,"Critical"
)</f>
        <v>Good</v>
      </c>
      <c r="AB2889" t="str">
        <f t="shared" si="229"/>
        <v>Reworked</v>
      </c>
    </row>
    <row r="2890" spans="1:28" x14ac:dyDescent="0.3">
      <c r="A2890" t="s">
        <v>2972</v>
      </c>
      <c r="B2890" s="1">
        <v>45928</v>
      </c>
      <c r="C2890" t="s">
        <v>54</v>
      </c>
      <c r="D2890" t="s">
        <v>34</v>
      </c>
      <c r="E2890" t="s">
        <v>70</v>
      </c>
      <c r="F2890" t="s">
        <v>49</v>
      </c>
      <c r="G2890" t="s">
        <v>42</v>
      </c>
      <c r="H2890" t="s">
        <v>75</v>
      </c>
      <c r="I2890" t="s">
        <v>27</v>
      </c>
      <c r="J2890">
        <v>10.6</v>
      </c>
      <c r="K2890">
        <v>48</v>
      </c>
      <c r="L2890" t="s">
        <v>28</v>
      </c>
      <c r="M2890">
        <v>1</v>
      </c>
      <c r="N2890">
        <v>4</v>
      </c>
      <c r="O2890">
        <v>350</v>
      </c>
      <c r="P2890">
        <v>3710</v>
      </c>
      <c r="Q2890" t="s">
        <v>83</v>
      </c>
      <c r="R2890">
        <v>9</v>
      </c>
      <c r="S2890" t="s">
        <v>37</v>
      </c>
      <c r="T2890" t="s">
        <v>102</v>
      </c>
      <c r="U2890" t="str">
        <f>TRIM(CLEAN(tbl_Operations[[#This Row],[Location]]))</f>
        <v>Mumbai</v>
      </c>
      <c r="V2890" t="str">
        <f>TRIM(CLEAN(tbl_Operations[[#This Row],[Channel]]))</f>
        <v>Portal</v>
      </c>
      <c r="W2890" t="str">
        <f t="shared" si="225"/>
        <v>Data Correction</v>
      </c>
      <c r="X2890" t="str">
        <f t="shared" si="226"/>
        <v>Hr</v>
      </c>
      <c r="Y2890" t="str">
        <f t="shared" si="227"/>
        <v>Within SLA</v>
      </c>
      <c r="Z2890" t="str">
        <f t="shared" si="228"/>
        <v>Normal</v>
      </c>
      <c r="AA2890" t="str" cm="1">
        <f t="array" ref="AA2890">_xlfn.IFS(
J2890&lt;=K2890*0.5,"Excellent",
J2890&lt;=K2890,"Good",
J2890&lt;=K2890*1.5,"At Risk",
TRUE,"Critical"
)</f>
        <v>Excellent</v>
      </c>
      <c r="AB2890" t="str">
        <f t="shared" si="229"/>
        <v>Reworked</v>
      </c>
    </row>
    <row r="2891" spans="1:28" x14ac:dyDescent="0.3">
      <c r="A2891" t="s">
        <v>2973</v>
      </c>
      <c r="B2891" s="1">
        <v>45695</v>
      </c>
      <c r="C2891" t="s">
        <v>21</v>
      </c>
      <c r="D2891" t="s">
        <v>73</v>
      </c>
      <c r="E2891" t="s">
        <v>5094</v>
      </c>
      <c r="F2891" t="s">
        <v>49</v>
      </c>
      <c r="G2891" t="s">
        <v>25</v>
      </c>
      <c r="H2891" t="s">
        <v>50</v>
      </c>
      <c r="I2891" t="s">
        <v>27</v>
      </c>
      <c r="J2891">
        <v>26.9</v>
      </c>
      <c r="K2891">
        <v>48</v>
      </c>
      <c r="L2891" t="s">
        <v>28</v>
      </c>
      <c r="M2891">
        <v>0</v>
      </c>
      <c r="N2891">
        <v>4.7</v>
      </c>
      <c r="O2891">
        <v>350</v>
      </c>
      <c r="P2891">
        <v>9415</v>
      </c>
      <c r="Q2891" t="s">
        <v>57</v>
      </c>
      <c r="R2891">
        <v>2</v>
      </c>
      <c r="S2891" t="s">
        <v>58</v>
      </c>
      <c r="T2891" t="s">
        <v>45</v>
      </c>
      <c r="U2891" t="str">
        <f>TRIM(CLEAN(tbl_Operations[[#This Row],[Location]]))</f>
        <v>Chennai</v>
      </c>
      <c r="V2891" t="str">
        <f>TRIM(CLEAN(tbl_Operations[[#This Row],[Channel]]))</f>
        <v>Email</v>
      </c>
      <c r="W2891" t="str">
        <f t="shared" si="225"/>
        <v>Unknown</v>
      </c>
      <c r="X2891" t="str">
        <f t="shared" si="226"/>
        <v>Customer Support</v>
      </c>
      <c r="Y2891" t="str">
        <f t="shared" si="227"/>
        <v>Within SLA</v>
      </c>
      <c r="Z2891" t="str">
        <f t="shared" si="228"/>
        <v>Normal</v>
      </c>
      <c r="AA2891" t="str" cm="1">
        <f t="array" ref="AA2891">_xlfn.IFS(
J2891&lt;=K2891*0.5,"Excellent",
J2891&lt;=K2891,"Good",
J2891&lt;=K2891*1.5,"At Risk",
TRUE,"Critical"
)</f>
        <v>Good</v>
      </c>
      <c r="AB2891" t="str">
        <f t="shared" si="229"/>
        <v>No Rework</v>
      </c>
    </row>
    <row r="2892" spans="1:28" x14ac:dyDescent="0.3">
      <c r="A2892" t="s">
        <v>2974</v>
      </c>
      <c r="B2892" s="1">
        <v>45855</v>
      </c>
      <c r="C2892" t="s">
        <v>95</v>
      </c>
      <c r="D2892" t="s">
        <v>73</v>
      </c>
      <c r="E2892" t="s">
        <v>56</v>
      </c>
      <c r="F2892" t="s">
        <v>24</v>
      </c>
      <c r="G2892" t="s">
        <v>62</v>
      </c>
      <c r="H2892" t="s">
        <v>50</v>
      </c>
      <c r="I2892" t="s">
        <v>27</v>
      </c>
      <c r="J2892">
        <v>6.9</v>
      </c>
      <c r="K2892">
        <v>24</v>
      </c>
      <c r="L2892" t="s">
        <v>28</v>
      </c>
      <c r="M2892">
        <v>1</v>
      </c>
      <c r="N2892">
        <v>4.9000000000000004</v>
      </c>
      <c r="O2892">
        <v>350</v>
      </c>
      <c r="P2892">
        <v>2415</v>
      </c>
      <c r="Q2892" t="s">
        <v>114</v>
      </c>
      <c r="R2892">
        <v>7</v>
      </c>
      <c r="S2892" t="s">
        <v>37</v>
      </c>
      <c r="T2892" t="s">
        <v>84</v>
      </c>
      <c r="U2892" t="str">
        <f>TRIM(CLEAN(tbl_Operations[[#This Row],[Location]]))</f>
        <v>Chennai</v>
      </c>
      <c r="V2892" t="str">
        <f>TRIM(CLEAN(tbl_Operations[[#This Row],[Channel]]))</f>
        <v>Teams</v>
      </c>
      <c r="W2892" t="str">
        <f t="shared" si="225"/>
        <v>Vendor Query</v>
      </c>
      <c r="X2892" t="str">
        <f t="shared" si="226"/>
        <v>Sales</v>
      </c>
      <c r="Y2892" t="str">
        <f t="shared" si="227"/>
        <v>Within SLA</v>
      </c>
      <c r="Z2892" t="str">
        <f t="shared" si="228"/>
        <v>Normal</v>
      </c>
      <c r="AA2892" t="str" cm="1">
        <f t="array" ref="AA2892">_xlfn.IFS(
J2892&lt;=K2892*0.5,"Excellent",
J2892&lt;=K2892,"Good",
J2892&lt;=K2892*1.5,"At Risk",
TRUE,"Critical"
)</f>
        <v>Excellent</v>
      </c>
      <c r="AB2892" t="str">
        <f t="shared" si="229"/>
        <v>Reworked</v>
      </c>
    </row>
    <row r="2893" spans="1:28" x14ac:dyDescent="0.3">
      <c r="A2893" t="s">
        <v>2975</v>
      </c>
      <c r="B2893" s="1">
        <v>45775</v>
      </c>
      <c r="C2893" t="s">
        <v>54</v>
      </c>
      <c r="D2893" t="s">
        <v>34</v>
      </c>
      <c r="E2893" t="s">
        <v>23</v>
      </c>
      <c r="F2893" t="s">
        <v>49</v>
      </c>
      <c r="G2893" t="s">
        <v>25</v>
      </c>
      <c r="H2893" t="s">
        <v>26</v>
      </c>
      <c r="I2893" t="s">
        <v>27</v>
      </c>
      <c r="J2893">
        <v>18.5</v>
      </c>
      <c r="K2893">
        <v>48</v>
      </c>
      <c r="L2893" t="s">
        <v>28</v>
      </c>
      <c r="M2893">
        <v>0</v>
      </c>
      <c r="N2893">
        <v>4.5</v>
      </c>
      <c r="O2893">
        <v>450</v>
      </c>
      <c r="P2893">
        <v>8325</v>
      </c>
      <c r="Q2893" t="s">
        <v>89</v>
      </c>
      <c r="R2893">
        <v>4</v>
      </c>
      <c r="S2893" t="s">
        <v>30</v>
      </c>
      <c r="T2893" t="s">
        <v>31</v>
      </c>
      <c r="U2893" t="str">
        <f>TRIM(CLEAN(tbl_Operations[[#This Row],[Location]]))</f>
        <v>Mumbai</v>
      </c>
      <c r="V2893" t="str">
        <f>TRIM(CLEAN(tbl_Operations[[#This Row],[Channel]]))</f>
        <v>Email</v>
      </c>
      <c r="W2893" t="str">
        <f t="shared" si="225"/>
        <v>Invoice Query</v>
      </c>
      <c r="X2893" t="str">
        <f t="shared" si="226"/>
        <v>Hr</v>
      </c>
      <c r="Y2893" t="str">
        <f t="shared" si="227"/>
        <v>Within SLA</v>
      </c>
      <c r="Z2893" t="str">
        <f t="shared" si="228"/>
        <v>Normal</v>
      </c>
      <c r="AA2893" t="str" cm="1">
        <f t="array" ref="AA2893">_xlfn.IFS(
J2893&lt;=K2893*0.5,"Excellent",
J2893&lt;=K2893,"Good",
J2893&lt;=K2893*1.5,"At Risk",
TRUE,"Critical"
)</f>
        <v>Excellent</v>
      </c>
      <c r="AB2893" t="str">
        <f t="shared" si="229"/>
        <v>No Rework</v>
      </c>
    </row>
    <row r="2894" spans="1:28" x14ac:dyDescent="0.3">
      <c r="A2894" t="s">
        <v>2976</v>
      </c>
      <c r="B2894" s="1">
        <v>45673</v>
      </c>
      <c r="C2894" t="s">
        <v>95</v>
      </c>
      <c r="D2894" t="s">
        <v>73</v>
      </c>
      <c r="E2894" t="s">
        <v>74</v>
      </c>
      <c r="F2894" t="s">
        <v>49</v>
      </c>
      <c r="G2894" t="s">
        <v>25</v>
      </c>
      <c r="H2894" t="s">
        <v>26</v>
      </c>
      <c r="I2894" t="s">
        <v>27</v>
      </c>
      <c r="J2894">
        <v>9.1999999999999993</v>
      </c>
      <c r="K2894">
        <v>48</v>
      </c>
      <c r="L2894" t="s">
        <v>28</v>
      </c>
      <c r="M2894">
        <v>2</v>
      </c>
      <c r="N2894">
        <v>4.0999999999999996</v>
      </c>
      <c r="O2894">
        <v>450</v>
      </c>
      <c r="P2894">
        <v>4140</v>
      </c>
      <c r="Q2894" t="s">
        <v>64</v>
      </c>
      <c r="R2894">
        <v>1</v>
      </c>
      <c r="S2894" t="s">
        <v>58</v>
      </c>
      <c r="T2894" t="s">
        <v>84</v>
      </c>
      <c r="U2894" t="str">
        <f>TRIM(CLEAN(tbl_Operations[[#This Row],[Location]]))</f>
        <v>Chennai</v>
      </c>
      <c r="V2894" t="str">
        <f>TRIM(CLEAN(tbl_Operations[[#This Row],[Channel]]))</f>
        <v>Email</v>
      </c>
      <c r="W2894" t="str">
        <f t="shared" si="225"/>
        <v>System Issue</v>
      </c>
      <c r="X2894" t="str">
        <f t="shared" si="226"/>
        <v>Sales</v>
      </c>
      <c r="Y2894" t="str">
        <f t="shared" si="227"/>
        <v>Within SLA</v>
      </c>
      <c r="Z2894" t="str">
        <f t="shared" si="228"/>
        <v>Normal</v>
      </c>
      <c r="AA2894" t="str" cm="1">
        <f t="array" ref="AA2894">_xlfn.IFS(
J2894&lt;=K2894*0.5,"Excellent",
J2894&lt;=K2894,"Good",
J2894&lt;=K2894*1.5,"At Risk",
TRUE,"Critical"
)</f>
        <v>Excellent</v>
      </c>
      <c r="AB2894" t="str">
        <f t="shared" si="229"/>
        <v>Reworked</v>
      </c>
    </row>
    <row r="2895" spans="1:28" x14ac:dyDescent="0.3">
      <c r="A2895" t="s">
        <v>2977</v>
      </c>
      <c r="B2895" s="1">
        <v>45788</v>
      </c>
      <c r="C2895" t="s">
        <v>54</v>
      </c>
      <c r="D2895" t="s">
        <v>55</v>
      </c>
      <c r="E2895" t="s">
        <v>78</v>
      </c>
      <c r="F2895" t="s">
        <v>24</v>
      </c>
      <c r="G2895" t="s">
        <v>42</v>
      </c>
      <c r="H2895" t="s">
        <v>75</v>
      </c>
      <c r="I2895" t="s">
        <v>27</v>
      </c>
      <c r="J2895">
        <v>10.4</v>
      </c>
      <c r="K2895">
        <v>24</v>
      </c>
      <c r="L2895" t="s">
        <v>28</v>
      </c>
      <c r="M2895">
        <v>1</v>
      </c>
      <c r="N2895">
        <v>5</v>
      </c>
      <c r="O2895">
        <v>400</v>
      </c>
      <c r="P2895">
        <v>4160</v>
      </c>
      <c r="Q2895" t="s">
        <v>44</v>
      </c>
      <c r="R2895">
        <v>5</v>
      </c>
      <c r="S2895" t="s">
        <v>30</v>
      </c>
      <c r="T2895" t="s">
        <v>102</v>
      </c>
      <c r="U2895" t="str">
        <f>TRIM(CLEAN(tbl_Operations[[#This Row],[Location]]))</f>
        <v>Hyderabad</v>
      </c>
      <c r="V2895" t="str">
        <f>TRIM(CLEAN(tbl_Operations[[#This Row],[Channel]]))</f>
        <v>Portal</v>
      </c>
      <c r="W2895" t="str">
        <f t="shared" si="225"/>
        <v>Access Request</v>
      </c>
      <c r="X2895" t="str">
        <f t="shared" si="226"/>
        <v>Hr</v>
      </c>
      <c r="Y2895" t="str">
        <f t="shared" si="227"/>
        <v>Within SLA</v>
      </c>
      <c r="Z2895" t="str">
        <f t="shared" si="228"/>
        <v>Normal</v>
      </c>
      <c r="AA2895" t="str" cm="1">
        <f t="array" ref="AA2895">_xlfn.IFS(
J2895&lt;=K2895*0.5,"Excellent",
J2895&lt;=K2895,"Good",
J2895&lt;=K2895*1.5,"At Risk",
TRUE,"Critical"
)</f>
        <v>Excellent</v>
      </c>
      <c r="AB2895" t="str">
        <f t="shared" si="229"/>
        <v>Reworked</v>
      </c>
    </row>
    <row r="2896" spans="1:28" x14ac:dyDescent="0.3">
      <c r="A2896" t="s">
        <v>2978</v>
      </c>
      <c r="B2896" s="1">
        <v>45934</v>
      </c>
      <c r="C2896" t="s">
        <v>91</v>
      </c>
      <c r="D2896" t="s">
        <v>60</v>
      </c>
      <c r="E2896" t="s">
        <v>74</v>
      </c>
      <c r="F2896" t="s">
        <v>24</v>
      </c>
      <c r="G2896" t="s">
        <v>25</v>
      </c>
      <c r="H2896" t="s">
        <v>66</v>
      </c>
      <c r="I2896" t="s">
        <v>27</v>
      </c>
      <c r="J2896">
        <v>21.3</v>
      </c>
      <c r="K2896">
        <v>24</v>
      </c>
      <c r="L2896" t="s">
        <v>28</v>
      </c>
      <c r="M2896">
        <v>0</v>
      </c>
      <c r="N2896">
        <v>4.5</v>
      </c>
      <c r="O2896">
        <v>400</v>
      </c>
      <c r="P2896">
        <v>8520</v>
      </c>
      <c r="Q2896" t="s">
        <v>51</v>
      </c>
      <c r="R2896">
        <v>10</v>
      </c>
      <c r="S2896" t="s">
        <v>52</v>
      </c>
      <c r="T2896" t="s">
        <v>68</v>
      </c>
      <c r="U2896" t="str">
        <f>TRIM(CLEAN(tbl_Operations[[#This Row],[Location]]))</f>
        <v>Pune</v>
      </c>
      <c r="V2896" t="str">
        <f>TRIM(CLEAN(tbl_Operations[[#This Row],[Channel]]))</f>
        <v>Email</v>
      </c>
      <c r="W2896" t="str">
        <f t="shared" si="225"/>
        <v>System Issue</v>
      </c>
      <c r="X2896" t="str">
        <f t="shared" si="226"/>
        <v>Operations</v>
      </c>
      <c r="Y2896" t="str">
        <f t="shared" si="227"/>
        <v>Within SLA</v>
      </c>
      <c r="Z2896" t="str">
        <f t="shared" si="228"/>
        <v>Normal</v>
      </c>
      <c r="AA2896" t="str" cm="1">
        <f t="array" ref="AA2896">_xlfn.IFS(
J2896&lt;=K2896*0.5,"Excellent",
J2896&lt;=K2896,"Good",
J2896&lt;=K2896*1.5,"At Risk",
TRUE,"Critical"
)</f>
        <v>Good</v>
      </c>
      <c r="AB2896" t="str">
        <f t="shared" si="229"/>
        <v>No Rework</v>
      </c>
    </row>
    <row r="2897" spans="1:28" x14ac:dyDescent="0.3">
      <c r="A2897" t="s">
        <v>2979</v>
      </c>
      <c r="B2897" s="1">
        <v>45700</v>
      </c>
      <c r="C2897" t="s">
        <v>54</v>
      </c>
      <c r="D2897" t="s">
        <v>73</v>
      </c>
      <c r="E2897" t="s">
        <v>48</v>
      </c>
      <c r="F2897" t="s">
        <v>61</v>
      </c>
      <c r="G2897" t="s">
        <v>25</v>
      </c>
      <c r="H2897" t="s">
        <v>66</v>
      </c>
      <c r="I2897" t="s">
        <v>27</v>
      </c>
      <c r="J2897">
        <v>9.6</v>
      </c>
      <c r="K2897">
        <v>12</v>
      </c>
      <c r="L2897" t="s">
        <v>28</v>
      </c>
      <c r="M2897">
        <v>0</v>
      </c>
      <c r="N2897">
        <v>5</v>
      </c>
      <c r="O2897">
        <v>320</v>
      </c>
      <c r="P2897">
        <v>3072</v>
      </c>
      <c r="Q2897" t="s">
        <v>57</v>
      </c>
      <c r="R2897">
        <v>2</v>
      </c>
      <c r="S2897" t="s">
        <v>58</v>
      </c>
      <c r="T2897" t="s">
        <v>86</v>
      </c>
      <c r="U2897" t="str">
        <f>TRIM(CLEAN(tbl_Operations[[#This Row],[Location]]))</f>
        <v>Chennai</v>
      </c>
      <c r="V2897" t="str">
        <f>TRIM(CLEAN(tbl_Operations[[#This Row],[Channel]]))</f>
        <v>Email</v>
      </c>
      <c r="W2897" t="str">
        <f t="shared" si="225"/>
        <v>Compliance Request</v>
      </c>
      <c r="X2897" t="str">
        <f t="shared" si="226"/>
        <v>Hr</v>
      </c>
      <c r="Y2897" t="str">
        <f t="shared" si="227"/>
        <v>Within SLA</v>
      </c>
      <c r="Z2897" t="str">
        <f t="shared" si="228"/>
        <v>Normal</v>
      </c>
      <c r="AA2897" t="str" cm="1">
        <f t="array" ref="AA2897">_xlfn.IFS(
J2897&lt;=K2897*0.5,"Excellent",
J2897&lt;=K2897,"Good",
J2897&lt;=K2897*1.5,"At Risk",
TRUE,"Critical"
)</f>
        <v>Good</v>
      </c>
      <c r="AB2897" t="str">
        <f t="shared" si="229"/>
        <v>No Rework</v>
      </c>
    </row>
    <row r="2898" spans="1:28" x14ac:dyDescent="0.3">
      <c r="A2898" t="s">
        <v>2980</v>
      </c>
      <c r="B2898" s="1">
        <v>45777</v>
      </c>
      <c r="C2898" t="s">
        <v>40</v>
      </c>
      <c r="D2898" t="s">
        <v>41</v>
      </c>
      <c r="E2898" t="s">
        <v>74</v>
      </c>
      <c r="F2898" t="s">
        <v>49</v>
      </c>
      <c r="G2898" t="s">
        <v>42</v>
      </c>
      <c r="H2898" t="s">
        <v>50</v>
      </c>
      <c r="I2898" t="s">
        <v>27</v>
      </c>
      <c r="J2898">
        <v>6.8</v>
      </c>
      <c r="K2898">
        <v>48</v>
      </c>
      <c r="L2898" t="s">
        <v>28</v>
      </c>
      <c r="M2898">
        <v>0</v>
      </c>
      <c r="N2898">
        <v>4.7</v>
      </c>
      <c r="O2898">
        <v>320</v>
      </c>
      <c r="P2898">
        <v>2176</v>
      </c>
      <c r="Q2898" t="s">
        <v>89</v>
      </c>
      <c r="R2898">
        <v>4</v>
      </c>
      <c r="S2898" t="s">
        <v>30</v>
      </c>
      <c r="T2898" t="s">
        <v>86</v>
      </c>
      <c r="U2898" t="str">
        <f>TRIM(CLEAN(tbl_Operations[[#This Row],[Location]]))</f>
        <v>Bengaluru</v>
      </c>
      <c r="V2898" t="str">
        <f>TRIM(CLEAN(tbl_Operations[[#This Row],[Channel]]))</f>
        <v>Portal</v>
      </c>
      <c r="W2898" t="str">
        <f t="shared" si="225"/>
        <v>System Issue</v>
      </c>
      <c r="X2898" t="str">
        <f t="shared" si="226"/>
        <v>Procurement</v>
      </c>
      <c r="Y2898" t="str">
        <f t="shared" si="227"/>
        <v>Within SLA</v>
      </c>
      <c r="Z2898" t="str">
        <f t="shared" si="228"/>
        <v>Normal</v>
      </c>
      <c r="AA2898" t="str" cm="1">
        <f t="array" ref="AA2898">_xlfn.IFS(
J2898&lt;=K2898*0.5,"Excellent",
J2898&lt;=K2898,"Good",
J2898&lt;=K2898*1.5,"At Risk",
TRUE,"Critical"
)</f>
        <v>Excellent</v>
      </c>
      <c r="AB2898" t="str">
        <f t="shared" si="229"/>
        <v>No Rework</v>
      </c>
    </row>
    <row r="2899" spans="1:28" x14ac:dyDescent="0.3">
      <c r="A2899" t="s">
        <v>2981</v>
      </c>
      <c r="B2899" s="1">
        <v>45957</v>
      </c>
      <c r="C2899" t="s">
        <v>40</v>
      </c>
      <c r="D2899" t="s">
        <v>34</v>
      </c>
      <c r="E2899" t="s">
        <v>78</v>
      </c>
      <c r="F2899" t="s">
        <v>61</v>
      </c>
      <c r="G2899" t="s">
        <v>25</v>
      </c>
      <c r="H2899" t="s">
        <v>50</v>
      </c>
      <c r="I2899" t="s">
        <v>27</v>
      </c>
      <c r="J2899">
        <v>8.8000000000000007</v>
      </c>
      <c r="K2899">
        <v>12</v>
      </c>
      <c r="L2899" t="s">
        <v>28</v>
      </c>
      <c r="M2899">
        <v>0</v>
      </c>
      <c r="N2899">
        <v>4.8</v>
      </c>
      <c r="O2899">
        <v>400</v>
      </c>
      <c r="P2899">
        <v>3520</v>
      </c>
      <c r="Q2899" t="s">
        <v>51</v>
      </c>
      <c r="R2899">
        <v>10</v>
      </c>
      <c r="S2899" t="s">
        <v>52</v>
      </c>
      <c r="T2899" t="s">
        <v>31</v>
      </c>
      <c r="U2899" t="str">
        <f>TRIM(CLEAN(tbl_Operations[[#This Row],[Location]]))</f>
        <v>Mumbai</v>
      </c>
      <c r="V2899" t="str">
        <f>TRIM(CLEAN(tbl_Operations[[#This Row],[Channel]]))</f>
        <v>Email</v>
      </c>
      <c r="W2899" t="str">
        <f t="shared" si="225"/>
        <v>Access Request</v>
      </c>
      <c r="X2899" t="str">
        <f t="shared" si="226"/>
        <v>Procurement</v>
      </c>
      <c r="Y2899" t="str">
        <f t="shared" si="227"/>
        <v>Within SLA</v>
      </c>
      <c r="Z2899" t="str">
        <f t="shared" si="228"/>
        <v>Normal</v>
      </c>
      <c r="AA2899" t="str" cm="1">
        <f t="array" ref="AA2899">_xlfn.IFS(
J2899&lt;=K2899*0.5,"Excellent",
J2899&lt;=K2899,"Good",
J2899&lt;=K2899*1.5,"At Risk",
TRUE,"Critical"
)</f>
        <v>Good</v>
      </c>
      <c r="AB2899" t="str">
        <f t="shared" si="229"/>
        <v>No Rework</v>
      </c>
    </row>
    <row r="2900" spans="1:28" x14ac:dyDescent="0.3">
      <c r="A2900" t="s">
        <v>2982</v>
      </c>
      <c r="B2900" s="1">
        <v>45846</v>
      </c>
      <c r="C2900" t="s">
        <v>77</v>
      </c>
      <c r="D2900" t="s">
        <v>55</v>
      </c>
      <c r="E2900" t="s">
        <v>74</v>
      </c>
      <c r="F2900" t="s">
        <v>49</v>
      </c>
      <c r="G2900" t="s">
        <v>81</v>
      </c>
      <c r="H2900" t="s">
        <v>66</v>
      </c>
      <c r="I2900" t="s">
        <v>27</v>
      </c>
      <c r="J2900">
        <v>15.6</v>
      </c>
      <c r="K2900">
        <v>48</v>
      </c>
      <c r="L2900" t="s">
        <v>28</v>
      </c>
      <c r="M2900">
        <v>2</v>
      </c>
      <c r="N2900">
        <v>4.2</v>
      </c>
      <c r="O2900">
        <v>450</v>
      </c>
      <c r="P2900">
        <v>7020</v>
      </c>
      <c r="Q2900" t="s">
        <v>114</v>
      </c>
      <c r="R2900">
        <v>7</v>
      </c>
      <c r="S2900" t="s">
        <v>37</v>
      </c>
      <c r="T2900" t="s">
        <v>38</v>
      </c>
      <c r="U2900" t="str">
        <f>TRIM(CLEAN(tbl_Operations[[#This Row],[Location]]))</f>
        <v>Hyderabad</v>
      </c>
      <c r="V2900" t="str">
        <f>TRIM(CLEAN(tbl_Operations[[#This Row],[Channel]]))</f>
        <v>Phone</v>
      </c>
      <c r="W2900" t="str">
        <f t="shared" si="225"/>
        <v>System Issue</v>
      </c>
      <c r="X2900" t="str">
        <f t="shared" si="226"/>
        <v>Finance</v>
      </c>
      <c r="Y2900" t="str">
        <f t="shared" si="227"/>
        <v>Within SLA</v>
      </c>
      <c r="Z2900" t="str">
        <f t="shared" si="228"/>
        <v>Normal</v>
      </c>
      <c r="AA2900" t="str" cm="1">
        <f t="array" ref="AA2900">_xlfn.IFS(
J2900&lt;=K2900*0.5,"Excellent",
J2900&lt;=K2900,"Good",
J2900&lt;=K2900*1.5,"At Risk",
TRUE,"Critical"
)</f>
        <v>Excellent</v>
      </c>
      <c r="AB2900" t="str">
        <f t="shared" si="229"/>
        <v>Reworked</v>
      </c>
    </row>
    <row r="2901" spans="1:28" x14ac:dyDescent="0.3">
      <c r="A2901" t="s">
        <v>2983</v>
      </c>
      <c r="B2901" s="1">
        <v>45758</v>
      </c>
      <c r="C2901" t="s">
        <v>21</v>
      </c>
      <c r="D2901" t="s">
        <v>55</v>
      </c>
      <c r="E2901" t="s">
        <v>35</v>
      </c>
      <c r="F2901" t="s">
        <v>49</v>
      </c>
      <c r="G2901" t="s">
        <v>25</v>
      </c>
      <c r="H2901" t="s">
        <v>26</v>
      </c>
      <c r="I2901" t="s">
        <v>88</v>
      </c>
      <c r="J2901">
        <v>11.2</v>
      </c>
      <c r="K2901">
        <v>48</v>
      </c>
      <c r="L2901" t="s">
        <v>28</v>
      </c>
      <c r="M2901">
        <v>2</v>
      </c>
      <c r="N2901">
        <v>4.4000000000000004</v>
      </c>
      <c r="O2901">
        <v>320</v>
      </c>
      <c r="P2901">
        <v>3584</v>
      </c>
      <c r="Q2901" t="s">
        <v>89</v>
      </c>
      <c r="R2901">
        <v>4</v>
      </c>
      <c r="S2901" t="s">
        <v>30</v>
      </c>
      <c r="T2901" t="s">
        <v>45</v>
      </c>
      <c r="U2901" t="str">
        <f>TRIM(CLEAN(tbl_Operations[[#This Row],[Location]]))</f>
        <v>Hyderabad</v>
      </c>
      <c r="V2901" t="str">
        <f>TRIM(CLEAN(tbl_Operations[[#This Row],[Channel]]))</f>
        <v>Email</v>
      </c>
      <c r="W2901" t="str">
        <f t="shared" si="225"/>
        <v>Employee Query</v>
      </c>
      <c r="X2901" t="str">
        <f t="shared" si="226"/>
        <v>Customer Support</v>
      </c>
      <c r="Y2901" t="str">
        <f t="shared" si="227"/>
        <v>Within SLA</v>
      </c>
      <c r="Z2901" t="str">
        <f t="shared" si="228"/>
        <v>Normal</v>
      </c>
      <c r="AA2901" t="str" cm="1">
        <f t="array" ref="AA2901">_xlfn.IFS(
J2901&lt;=K2901*0.5,"Excellent",
J2901&lt;=K2901,"Good",
J2901&lt;=K2901*1.5,"At Risk",
TRUE,"Critical"
)</f>
        <v>Excellent</v>
      </c>
      <c r="AB2901" t="str">
        <f t="shared" si="229"/>
        <v>Reworked</v>
      </c>
    </row>
    <row r="2902" spans="1:28" x14ac:dyDescent="0.3">
      <c r="A2902" t="s">
        <v>2984</v>
      </c>
      <c r="B2902" s="1">
        <v>45801</v>
      </c>
      <c r="C2902" t="s">
        <v>77</v>
      </c>
      <c r="D2902" t="s">
        <v>22</v>
      </c>
      <c r="E2902" t="s">
        <v>70</v>
      </c>
      <c r="F2902" t="s">
        <v>61</v>
      </c>
      <c r="G2902" t="s">
        <v>25</v>
      </c>
      <c r="H2902" t="s">
        <v>75</v>
      </c>
      <c r="I2902" t="s">
        <v>27</v>
      </c>
      <c r="J2902">
        <v>10.3</v>
      </c>
      <c r="K2902">
        <v>12</v>
      </c>
      <c r="L2902" t="s">
        <v>28</v>
      </c>
      <c r="M2902">
        <v>2</v>
      </c>
      <c r="N2902">
        <v>4.9000000000000004</v>
      </c>
      <c r="O2902">
        <v>350</v>
      </c>
      <c r="P2902">
        <v>3605</v>
      </c>
      <c r="Q2902" t="s">
        <v>44</v>
      </c>
      <c r="R2902">
        <v>5</v>
      </c>
      <c r="S2902" t="s">
        <v>30</v>
      </c>
      <c r="T2902" t="s">
        <v>68</v>
      </c>
      <c r="U2902" t="str">
        <f>TRIM(CLEAN(tbl_Operations[[#This Row],[Location]]))</f>
        <v>Noida</v>
      </c>
      <c r="V2902" t="str">
        <f>TRIM(CLEAN(tbl_Operations[[#This Row],[Channel]]))</f>
        <v>Email</v>
      </c>
      <c r="W2902" t="str">
        <f t="shared" si="225"/>
        <v>Data Correction</v>
      </c>
      <c r="X2902" t="str">
        <f t="shared" si="226"/>
        <v>Finance</v>
      </c>
      <c r="Y2902" t="str">
        <f t="shared" si="227"/>
        <v>Within SLA</v>
      </c>
      <c r="Z2902" t="str">
        <f t="shared" si="228"/>
        <v>Normal</v>
      </c>
      <c r="AA2902" t="str" cm="1">
        <f t="array" ref="AA2902">_xlfn.IFS(
J2902&lt;=K2902*0.5,"Excellent",
J2902&lt;=K2902,"Good",
J2902&lt;=K2902*1.5,"At Risk",
TRUE,"Critical"
)</f>
        <v>Good</v>
      </c>
      <c r="AB2902" t="str">
        <f t="shared" si="229"/>
        <v>Reworked</v>
      </c>
    </row>
    <row r="2903" spans="1:28" x14ac:dyDescent="0.3">
      <c r="A2903" t="s">
        <v>2985</v>
      </c>
      <c r="B2903" s="1">
        <v>45732</v>
      </c>
      <c r="C2903" t="s">
        <v>54</v>
      </c>
      <c r="D2903" t="s">
        <v>34</v>
      </c>
      <c r="E2903" t="s">
        <v>74</v>
      </c>
      <c r="F2903" t="s">
        <v>49</v>
      </c>
      <c r="G2903" t="s">
        <v>25</v>
      </c>
      <c r="H2903" t="s">
        <v>66</v>
      </c>
      <c r="I2903" t="s">
        <v>27</v>
      </c>
      <c r="J2903">
        <v>34.299999999999997</v>
      </c>
      <c r="K2903">
        <v>48</v>
      </c>
      <c r="L2903" t="s">
        <v>28</v>
      </c>
      <c r="M2903">
        <v>2</v>
      </c>
      <c r="N2903">
        <v>3.2</v>
      </c>
      <c r="O2903">
        <v>400</v>
      </c>
      <c r="P2903">
        <v>13720</v>
      </c>
      <c r="Q2903" t="s">
        <v>79</v>
      </c>
      <c r="R2903">
        <v>3</v>
      </c>
      <c r="S2903" t="s">
        <v>58</v>
      </c>
      <c r="T2903" t="s">
        <v>102</v>
      </c>
      <c r="U2903" t="str">
        <f>TRIM(CLEAN(tbl_Operations[[#This Row],[Location]]))</f>
        <v>Mumbai</v>
      </c>
      <c r="V2903" t="str">
        <f>TRIM(CLEAN(tbl_Operations[[#This Row],[Channel]]))</f>
        <v>Email</v>
      </c>
      <c r="W2903" t="str">
        <f t="shared" si="225"/>
        <v>System Issue</v>
      </c>
      <c r="X2903" t="str">
        <f t="shared" si="226"/>
        <v>Hr</v>
      </c>
      <c r="Y2903" t="str">
        <f t="shared" si="227"/>
        <v>Within SLA</v>
      </c>
      <c r="Z2903" t="str">
        <f t="shared" si="228"/>
        <v>Normal</v>
      </c>
      <c r="AA2903" t="str" cm="1">
        <f t="array" ref="AA2903">_xlfn.IFS(
J2903&lt;=K2903*0.5,"Excellent",
J2903&lt;=K2903,"Good",
J2903&lt;=K2903*1.5,"At Risk",
TRUE,"Critical"
)</f>
        <v>Good</v>
      </c>
      <c r="AB2903" t="str">
        <f t="shared" si="229"/>
        <v>Reworked</v>
      </c>
    </row>
    <row r="2904" spans="1:28" x14ac:dyDescent="0.3">
      <c r="A2904" t="s">
        <v>2986</v>
      </c>
      <c r="B2904" s="1">
        <v>45816</v>
      </c>
      <c r="C2904" t="s">
        <v>21</v>
      </c>
      <c r="D2904" t="s">
        <v>47</v>
      </c>
      <c r="E2904" t="s">
        <v>56</v>
      </c>
      <c r="F2904" t="s">
        <v>24</v>
      </c>
      <c r="G2904" t="s">
        <v>25</v>
      </c>
      <c r="H2904" t="s">
        <v>43</v>
      </c>
      <c r="I2904" t="s">
        <v>27</v>
      </c>
      <c r="J2904">
        <v>10</v>
      </c>
      <c r="K2904">
        <v>24</v>
      </c>
      <c r="L2904" t="s">
        <v>28</v>
      </c>
      <c r="M2904">
        <v>1</v>
      </c>
      <c r="N2904">
        <v>4.5</v>
      </c>
      <c r="O2904">
        <v>350</v>
      </c>
      <c r="P2904">
        <v>3500</v>
      </c>
      <c r="Q2904" t="s">
        <v>29</v>
      </c>
      <c r="R2904">
        <v>6</v>
      </c>
      <c r="S2904" t="s">
        <v>30</v>
      </c>
      <c r="T2904" t="s">
        <v>102</v>
      </c>
      <c r="U2904" t="str">
        <f>TRIM(CLEAN(tbl_Operations[[#This Row],[Location]]))</f>
        <v>Gurugram</v>
      </c>
      <c r="V2904" t="str">
        <f>TRIM(CLEAN(tbl_Operations[[#This Row],[Channel]]))</f>
        <v>Email</v>
      </c>
      <c r="W2904" t="str">
        <f t="shared" si="225"/>
        <v>Vendor Query</v>
      </c>
      <c r="X2904" t="str">
        <f t="shared" si="226"/>
        <v>Customer Support</v>
      </c>
      <c r="Y2904" t="str">
        <f t="shared" si="227"/>
        <v>Within SLA</v>
      </c>
      <c r="Z2904" t="str">
        <f t="shared" si="228"/>
        <v>Normal</v>
      </c>
      <c r="AA2904" t="str" cm="1">
        <f t="array" ref="AA2904">_xlfn.IFS(
J2904&lt;=K2904*0.5,"Excellent",
J2904&lt;=K2904,"Good",
J2904&lt;=K2904*1.5,"At Risk",
TRUE,"Critical"
)</f>
        <v>Excellent</v>
      </c>
      <c r="AB2904" t="str">
        <f t="shared" si="229"/>
        <v>Reworked</v>
      </c>
    </row>
    <row r="2905" spans="1:28" x14ac:dyDescent="0.3">
      <c r="A2905" t="s">
        <v>2987</v>
      </c>
      <c r="B2905" s="1">
        <v>45659</v>
      </c>
      <c r="C2905" t="s">
        <v>77</v>
      </c>
      <c r="D2905" t="s">
        <v>47</v>
      </c>
      <c r="E2905" t="s">
        <v>92</v>
      </c>
      <c r="F2905" t="s">
        <v>61</v>
      </c>
      <c r="G2905" t="s">
        <v>25</v>
      </c>
      <c r="H2905" t="s">
        <v>50</v>
      </c>
      <c r="I2905" t="s">
        <v>27</v>
      </c>
      <c r="J2905">
        <v>17.399999999999999</v>
      </c>
      <c r="K2905">
        <v>12</v>
      </c>
      <c r="L2905" t="s">
        <v>63</v>
      </c>
      <c r="M2905">
        <v>2</v>
      </c>
      <c r="N2905">
        <v>4</v>
      </c>
      <c r="O2905">
        <v>400</v>
      </c>
      <c r="P2905">
        <v>6960</v>
      </c>
      <c r="Q2905" t="s">
        <v>64</v>
      </c>
      <c r="R2905">
        <v>1</v>
      </c>
      <c r="S2905" t="s">
        <v>58</v>
      </c>
      <c r="T2905" t="s">
        <v>84</v>
      </c>
      <c r="U2905" t="str">
        <f>TRIM(CLEAN(tbl_Operations[[#This Row],[Location]]))</f>
        <v>Gurugram</v>
      </c>
      <c r="V2905" t="str">
        <f>TRIM(CLEAN(tbl_Operations[[#This Row],[Channel]]))</f>
        <v>Email</v>
      </c>
      <c r="W2905" t="str">
        <f t="shared" si="225"/>
        <v>Report Request</v>
      </c>
      <c r="X2905" t="str">
        <f t="shared" si="226"/>
        <v>Finance</v>
      </c>
      <c r="Y2905" t="str">
        <f t="shared" si="227"/>
        <v>SLA Breach</v>
      </c>
      <c r="Z2905" t="str">
        <f t="shared" si="228"/>
        <v>Normal</v>
      </c>
      <c r="AA2905" t="str" cm="1">
        <f t="array" ref="AA2905">_xlfn.IFS(
J2905&lt;=K2905*0.5,"Excellent",
J2905&lt;=K2905,"Good",
J2905&lt;=K2905*1.5,"At Risk",
TRUE,"Critical"
)</f>
        <v>At Risk</v>
      </c>
      <c r="AB2905" t="str">
        <f t="shared" si="229"/>
        <v>Reworked</v>
      </c>
    </row>
    <row r="2906" spans="1:28" x14ac:dyDescent="0.3">
      <c r="A2906" t="s">
        <v>2988</v>
      </c>
      <c r="B2906" s="1">
        <v>45773</v>
      </c>
      <c r="C2906" t="s">
        <v>33</v>
      </c>
      <c r="D2906" t="s">
        <v>5094</v>
      </c>
      <c r="E2906" t="s">
        <v>78</v>
      </c>
      <c r="F2906" t="s">
        <v>24</v>
      </c>
      <c r="G2906" t="s">
        <v>25</v>
      </c>
      <c r="H2906" t="s">
        <v>43</v>
      </c>
      <c r="I2906" t="s">
        <v>27</v>
      </c>
      <c r="J2906">
        <v>13.4</v>
      </c>
      <c r="K2906">
        <v>24</v>
      </c>
      <c r="L2906" t="s">
        <v>28</v>
      </c>
      <c r="M2906">
        <v>1</v>
      </c>
      <c r="N2906">
        <v>4.5</v>
      </c>
      <c r="O2906">
        <v>280</v>
      </c>
      <c r="P2906">
        <v>3752</v>
      </c>
      <c r="Q2906" t="s">
        <v>89</v>
      </c>
      <c r="R2906">
        <v>4</v>
      </c>
      <c r="S2906" t="s">
        <v>30</v>
      </c>
      <c r="T2906" t="s">
        <v>68</v>
      </c>
      <c r="U2906" t="str">
        <f>TRIM(CLEAN(tbl_Operations[[#This Row],[Location]]))</f>
        <v>Unknown</v>
      </c>
      <c r="V2906" t="str">
        <f>TRIM(CLEAN(tbl_Operations[[#This Row],[Channel]]))</f>
        <v>Email</v>
      </c>
      <c r="W2906" t="str">
        <f t="shared" si="225"/>
        <v>Access Request</v>
      </c>
      <c r="X2906" t="str">
        <f t="shared" si="226"/>
        <v>It</v>
      </c>
      <c r="Y2906" t="str">
        <f t="shared" si="227"/>
        <v>Within SLA</v>
      </c>
      <c r="Z2906" t="str">
        <f t="shared" si="228"/>
        <v>Normal</v>
      </c>
      <c r="AA2906" t="str" cm="1">
        <f t="array" ref="AA2906">_xlfn.IFS(
J2906&lt;=K2906*0.5,"Excellent",
J2906&lt;=K2906,"Good",
J2906&lt;=K2906*1.5,"At Risk",
TRUE,"Critical"
)</f>
        <v>Good</v>
      </c>
      <c r="AB2906" t="str">
        <f t="shared" si="229"/>
        <v>Reworked</v>
      </c>
    </row>
    <row r="2907" spans="1:28" x14ac:dyDescent="0.3">
      <c r="A2907" t="s">
        <v>2989</v>
      </c>
      <c r="B2907" s="1">
        <v>45880</v>
      </c>
      <c r="C2907" t="s">
        <v>54</v>
      </c>
      <c r="D2907" t="s">
        <v>34</v>
      </c>
      <c r="E2907" t="s">
        <v>56</v>
      </c>
      <c r="F2907" t="s">
        <v>24</v>
      </c>
      <c r="G2907" t="s">
        <v>25</v>
      </c>
      <c r="H2907" t="s">
        <v>66</v>
      </c>
      <c r="I2907" t="s">
        <v>27</v>
      </c>
      <c r="J2907">
        <v>8.1</v>
      </c>
      <c r="K2907">
        <v>24</v>
      </c>
      <c r="L2907" t="s">
        <v>28</v>
      </c>
      <c r="M2907">
        <v>1</v>
      </c>
      <c r="N2907">
        <v>4.5</v>
      </c>
      <c r="O2907">
        <v>280</v>
      </c>
      <c r="P2907">
        <v>2268</v>
      </c>
      <c r="Q2907" t="s">
        <v>36</v>
      </c>
      <c r="R2907">
        <v>8</v>
      </c>
      <c r="S2907" t="s">
        <v>37</v>
      </c>
      <c r="T2907" t="s">
        <v>31</v>
      </c>
      <c r="U2907" t="str">
        <f>TRIM(CLEAN(tbl_Operations[[#This Row],[Location]]))</f>
        <v>Mumbai</v>
      </c>
      <c r="V2907" t="str">
        <f>TRIM(CLEAN(tbl_Operations[[#This Row],[Channel]]))</f>
        <v>Email</v>
      </c>
      <c r="W2907" t="str">
        <f t="shared" si="225"/>
        <v>Vendor Query</v>
      </c>
      <c r="X2907" t="str">
        <f t="shared" si="226"/>
        <v>Hr</v>
      </c>
      <c r="Y2907" t="str">
        <f t="shared" si="227"/>
        <v>Within SLA</v>
      </c>
      <c r="Z2907" t="str">
        <f t="shared" si="228"/>
        <v>Normal</v>
      </c>
      <c r="AA2907" t="str" cm="1">
        <f t="array" ref="AA2907">_xlfn.IFS(
J2907&lt;=K2907*0.5,"Excellent",
J2907&lt;=K2907,"Good",
J2907&lt;=K2907*1.5,"At Risk",
TRUE,"Critical"
)</f>
        <v>Excellent</v>
      </c>
      <c r="AB2907" t="str">
        <f t="shared" si="229"/>
        <v>Reworked</v>
      </c>
    </row>
    <row r="2908" spans="1:28" x14ac:dyDescent="0.3">
      <c r="A2908" t="s">
        <v>2990</v>
      </c>
      <c r="B2908" s="1">
        <v>45762</v>
      </c>
      <c r="C2908" t="s">
        <v>95</v>
      </c>
      <c r="D2908" t="s">
        <v>34</v>
      </c>
      <c r="E2908" t="s">
        <v>70</v>
      </c>
      <c r="F2908" t="s">
        <v>49</v>
      </c>
      <c r="G2908" t="s">
        <v>42</v>
      </c>
      <c r="H2908" t="s">
        <v>43</v>
      </c>
      <c r="I2908" t="s">
        <v>27</v>
      </c>
      <c r="J2908">
        <v>11.8</v>
      </c>
      <c r="K2908">
        <v>48</v>
      </c>
      <c r="L2908" t="s">
        <v>28</v>
      </c>
      <c r="M2908">
        <v>0</v>
      </c>
      <c r="N2908">
        <v>4.9000000000000004</v>
      </c>
      <c r="O2908">
        <v>450</v>
      </c>
      <c r="P2908">
        <v>5310</v>
      </c>
      <c r="Q2908" t="s">
        <v>89</v>
      </c>
      <c r="R2908">
        <v>4</v>
      </c>
      <c r="S2908" t="s">
        <v>30</v>
      </c>
      <c r="T2908" t="s">
        <v>38</v>
      </c>
      <c r="U2908" t="str">
        <f>TRIM(CLEAN(tbl_Operations[[#This Row],[Location]]))</f>
        <v>Mumbai</v>
      </c>
      <c r="V2908" t="str">
        <f>TRIM(CLEAN(tbl_Operations[[#This Row],[Channel]]))</f>
        <v>Portal</v>
      </c>
      <c r="W2908" t="str">
        <f t="shared" si="225"/>
        <v>Data Correction</v>
      </c>
      <c r="X2908" t="str">
        <f t="shared" si="226"/>
        <v>Sales</v>
      </c>
      <c r="Y2908" t="str">
        <f t="shared" si="227"/>
        <v>Within SLA</v>
      </c>
      <c r="Z2908" t="str">
        <f t="shared" si="228"/>
        <v>Normal</v>
      </c>
      <c r="AA2908" t="str" cm="1">
        <f t="array" ref="AA2908">_xlfn.IFS(
J2908&lt;=K2908*0.5,"Excellent",
J2908&lt;=K2908,"Good",
J2908&lt;=K2908*1.5,"At Risk",
TRUE,"Critical"
)</f>
        <v>Excellent</v>
      </c>
      <c r="AB2908" t="str">
        <f t="shared" si="229"/>
        <v>No Rework</v>
      </c>
    </row>
    <row r="2909" spans="1:28" x14ac:dyDescent="0.3">
      <c r="A2909" t="s">
        <v>2991</v>
      </c>
      <c r="B2909" s="1">
        <v>46005</v>
      </c>
      <c r="C2909" t="s">
        <v>77</v>
      </c>
      <c r="D2909" t="s">
        <v>41</v>
      </c>
      <c r="E2909" t="s">
        <v>78</v>
      </c>
      <c r="F2909" t="s">
        <v>61</v>
      </c>
      <c r="G2909" t="s">
        <v>25</v>
      </c>
      <c r="H2909" t="s">
        <v>66</v>
      </c>
      <c r="I2909" t="s">
        <v>27</v>
      </c>
      <c r="J2909">
        <v>12</v>
      </c>
      <c r="K2909">
        <v>12</v>
      </c>
      <c r="L2909" t="s">
        <v>28</v>
      </c>
      <c r="M2909">
        <v>0</v>
      </c>
      <c r="N2909">
        <v>4.4000000000000004</v>
      </c>
      <c r="O2909">
        <v>400</v>
      </c>
      <c r="P2909">
        <v>4800</v>
      </c>
      <c r="Q2909" t="s">
        <v>71</v>
      </c>
      <c r="R2909">
        <v>12</v>
      </c>
      <c r="S2909" t="s">
        <v>52</v>
      </c>
      <c r="T2909" t="s">
        <v>102</v>
      </c>
      <c r="U2909" t="str">
        <f>TRIM(CLEAN(tbl_Operations[[#This Row],[Location]]))</f>
        <v>Bengaluru</v>
      </c>
      <c r="V2909" t="str">
        <f>TRIM(CLEAN(tbl_Operations[[#This Row],[Channel]]))</f>
        <v>Email</v>
      </c>
      <c r="W2909" t="str">
        <f t="shared" si="225"/>
        <v>Access Request</v>
      </c>
      <c r="X2909" t="str">
        <f t="shared" si="226"/>
        <v>Finance</v>
      </c>
      <c r="Y2909" t="str">
        <f t="shared" si="227"/>
        <v>Within SLA</v>
      </c>
      <c r="Z2909" t="str">
        <f t="shared" si="228"/>
        <v>Normal</v>
      </c>
      <c r="AA2909" t="str" cm="1">
        <f t="array" ref="AA2909">_xlfn.IFS(
J2909&lt;=K2909*0.5,"Excellent",
J2909&lt;=K2909,"Good",
J2909&lt;=K2909*1.5,"At Risk",
TRUE,"Critical"
)</f>
        <v>Good</v>
      </c>
      <c r="AB2909" t="str">
        <f t="shared" si="229"/>
        <v>No Rework</v>
      </c>
    </row>
    <row r="2910" spans="1:28" x14ac:dyDescent="0.3">
      <c r="A2910" t="s">
        <v>2992</v>
      </c>
      <c r="B2910" s="1">
        <v>45891</v>
      </c>
      <c r="C2910" t="s">
        <v>21</v>
      </c>
      <c r="D2910" t="s">
        <v>47</v>
      </c>
      <c r="E2910" t="s">
        <v>78</v>
      </c>
      <c r="F2910" t="s">
        <v>49</v>
      </c>
      <c r="G2910" t="s">
        <v>81</v>
      </c>
      <c r="H2910" t="s">
        <v>43</v>
      </c>
      <c r="I2910" t="s">
        <v>27</v>
      </c>
      <c r="J2910">
        <v>4.5999999999999996</v>
      </c>
      <c r="K2910">
        <v>48</v>
      </c>
      <c r="L2910" t="s">
        <v>28</v>
      </c>
      <c r="M2910">
        <v>0</v>
      </c>
      <c r="N2910">
        <v>4.7</v>
      </c>
      <c r="O2910">
        <v>350</v>
      </c>
      <c r="P2910">
        <v>1610</v>
      </c>
      <c r="Q2910" t="s">
        <v>36</v>
      </c>
      <c r="R2910">
        <v>8</v>
      </c>
      <c r="S2910" t="s">
        <v>37</v>
      </c>
      <c r="T2910" t="s">
        <v>45</v>
      </c>
      <c r="U2910" t="str">
        <f>TRIM(CLEAN(tbl_Operations[[#This Row],[Location]]))</f>
        <v>Gurugram</v>
      </c>
      <c r="V2910" t="str">
        <f>TRIM(CLEAN(tbl_Operations[[#This Row],[Channel]]))</f>
        <v>Phone</v>
      </c>
      <c r="W2910" t="str">
        <f t="shared" si="225"/>
        <v>Access Request</v>
      </c>
      <c r="X2910" t="str">
        <f t="shared" si="226"/>
        <v>Customer Support</v>
      </c>
      <c r="Y2910" t="str">
        <f t="shared" si="227"/>
        <v>Within SLA</v>
      </c>
      <c r="Z2910" t="str">
        <f t="shared" si="228"/>
        <v>Normal</v>
      </c>
      <c r="AA2910" t="str" cm="1">
        <f t="array" ref="AA2910">_xlfn.IFS(
J2910&lt;=K2910*0.5,"Excellent",
J2910&lt;=K2910,"Good",
J2910&lt;=K2910*1.5,"At Risk",
TRUE,"Critical"
)</f>
        <v>Excellent</v>
      </c>
      <c r="AB2910" t="str">
        <f t="shared" si="229"/>
        <v>No Rework</v>
      </c>
    </row>
    <row r="2911" spans="1:28" x14ac:dyDescent="0.3">
      <c r="A2911" t="s">
        <v>2993</v>
      </c>
      <c r="B2911" s="1">
        <v>45658</v>
      </c>
      <c r="C2911" t="s">
        <v>91</v>
      </c>
      <c r="D2911" t="s">
        <v>60</v>
      </c>
      <c r="E2911" t="s">
        <v>48</v>
      </c>
      <c r="F2911" t="s">
        <v>24</v>
      </c>
      <c r="G2911" t="s">
        <v>42</v>
      </c>
      <c r="H2911" t="s">
        <v>75</v>
      </c>
      <c r="I2911" t="s">
        <v>27</v>
      </c>
      <c r="J2911">
        <v>3.3</v>
      </c>
      <c r="K2911">
        <v>24</v>
      </c>
      <c r="L2911" t="s">
        <v>28</v>
      </c>
      <c r="M2911">
        <v>0</v>
      </c>
      <c r="N2911">
        <v>4.5999999999999996</v>
      </c>
      <c r="O2911">
        <v>400</v>
      </c>
      <c r="P2911">
        <v>1320</v>
      </c>
      <c r="Q2911" t="s">
        <v>64</v>
      </c>
      <c r="R2911">
        <v>1</v>
      </c>
      <c r="S2911" t="s">
        <v>58</v>
      </c>
      <c r="T2911" t="s">
        <v>86</v>
      </c>
      <c r="U2911" t="str">
        <f>TRIM(CLEAN(tbl_Operations[[#This Row],[Location]]))</f>
        <v>Pune</v>
      </c>
      <c r="V2911" t="str">
        <f>TRIM(CLEAN(tbl_Operations[[#This Row],[Channel]]))</f>
        <v>Portal</v>
      </c>
      <c r="W2911" t="str">
        <f t="shared" si="225"/>
        <v>Compliance Request</v>
      </c>
      <c r="X2911" t="str">
        <f t="shared" si="226"/>
        <v>Operations</v>
      </c>
      <c r="Y2911" t="str">
        <f t="shared" si="227"/>
        <v>Within SLA</v>
      </c>
      <c r="Z2911" t="str">
        <f t="shared" si="228"/>
        <v>Normal</v>
      </c>
      <c r="AA2911" t="str" cm="1">
        <f t="array" ref="AA2911">_xlfn.IFS(
J2911&lt;=K2911*0.5,"Excellent",
J2911&lt;=K2911,"Good",
J2911&lt;=K2911*1.5,"At Risk",
TRUE,"Critical"
)</f>
        <v>Excellent</v>
      </c>
      <c r="AB2911" t="str">
        <f t="shared" si="229"/>
        <v>No Rework</v>
      </c>
    </row>
    <row r="2912" spans="1:28" x14ac:dyDescent="0.3">
      <c r="A2912" t="s">
        <v>2994</v>
      </c>
      <c r="B2912" s="1">
        <v>46015</v>
      </c>
      <c r="C2912" t="s">
        <v>33</v>
      </c>
      <c r="D2912" t="s">
        <v>55</v>
      </c>
      <c r="E2912" t="s">
        <v>74</v>
      </c>
      <c r="F2912" t="s">
        <v>24</v>
      </c>
      <c r="G2912" t="s">
        <v>25</v>
      </c>
      <c r="H2912" t="s">
        <v>75</v>
      </c>
      <c r="I2912" t="s">
        <v>101</v>
      </c>
      <c r="J2912">
        <v>2.9</v>
      </c>
      <c r="K2912">
        <v>24</v>
      </c>
      <c r="L2912" t="s">
        <v>28</v>
      </c>
      <c r="M2912">
        <v>0</v>
      </c>
      <c r="N2912">
        <v>4.5</v>
      </c>
      <c r="O2912">
        <v>450</v>
      </c>
      <c r="P2912">
        <v>1305</v>
      </c>
      <c r="Q2912" t="s">
        <v>71</v>
      </c>
      <c r="R2912">
        <v>12</v>
      </c>
      <c r="S2912" t="s">
        <v>52</v>
      </c>
      <c r="T2912" t="s">
        <v>86</v>
      </c>
      <c r="U2912" t="str">
        <f>TRIM(CLEAN(tbl_Operations[[#This Row],[Location]]))</f>
        <v>Hyderabad</v>
      </c>
      <c r="V2912" t="str">
        <f>TRIM(CLEAN(tbl_Operations[[#This Row],[Channel]]))</f>
        <v>Email</v>
      </c>
      <c r="W2912" t="str">
        <f t="shared" si="225"/>
        <v>System Issue</v>
      </c>
      <c r="X2912" t="str">
        <f t="shared" si="226"/>
        <v>It</v>
      </c>
      <c r="Y2912" t="str">
        <f t="shared" si="227"/>
        <v>Within SLA</v>
      </c>
      <c r="Z2912" t="str">
        <f t="shared" si="228"/>
        <v>Normal</v>
      </c>
      <c r="AA2912" t="str" cm="1">
        <f t="array" ref="AA2912">_xlfn.IFS(
J2912&lt;=K2912*0.5,"Excellent",
J2912&lt;=K2912,"Good",
J2912&lt;=K2912*1.5,"At Risk",
TRUE,"Critical"
)</f>
        <v>Excellent</v>
      </c>
      <c r="AB2912" t="str">
        <f t="shared" si="229"/>
        <v>No Rework</v>
      </c>
    </row>
    <row r="2913" spans="1:28" x14ac:dyDescent="0.3">
      <c r="A2913" t="s">
        <v>2995</v>
      </c>
      <c r="B2913" s="1">
        <v>45938</v>
      </c>
      <c r="C2913" t="s">
        <v>91</v>
      </c>
      <c r="D2913" t="s">
        <v>60</v>
      </c>
      <c r="E2913" t="s">
        <v>74</v>
      </c>
      <c r="F2913" t="s">
        <v>24</v>
      </c>
      <c r="G2913" t="s">
        <v>25</v>
      </c>
      <c r="H2913" t="s">
        <v>43</v>
      </c>
      <c r="I2913" t="s">
        <v>27</v>
      </c>
      <c r="J2913">
        <v>6.9</v>
      </c>
      <c r="K2913">
        <v>24</v>
      </c>
      <c r="L2913" t="s">
        <v>28</v>
      </c>
      <c r="M2913">
        <v>0</v>
      </c>
      <c r="N2913">
        <v>4.7</v>
      </c>
      <c r="O2913">
        <v>350</v>
      </c>
      <c r="P2913">
        <v>2415</v>
      </c>
      <c r="Q2913" t="s">
        <v>51</v>
      </c>
      <c r="R2913">
        <v>10</v>
      </c>
      <c r="S2913" t="s">
        <v>52</v>
      </c>
      <c r="T2913" t="s">
        <v>86</v>
      </c>
      <c r="U2913" t="str">
        <f>TRIM(CLEAN(tbl_Operations[[#This Row],[Location]]))</f>
        <v>Pune</v>
      </c>
      <c r="V2913" t="str">
        <f>TRIM(CLEAN(tbl_Operations[[#This Row],[Channel]]))</f>
        <v>Email</v>
      </c>
      <c r="W2913" t="str">
        <f t="shared" si="225"/>
        <v>System Issue</v>
      </c>
      <c r="X2913" t="str">
        <f t="shared" si="226"/>
        <v>Operations</v>
      </c>
      <c r="Y2913" t="str">
        <f t="shared" si="227"/>
        <v>Within SLA</v>
      </c>
      <c r="Z2913" t="str">
        <f t="shared" si="228"/>
        <v>Normal</v>
      </c>
      <c r="AA2913" t="str" cm="1">
        <f t="array" ref="AA2913">_xlfn.IFS(
J2913&lt;=K2913*0.5,"Excellent",
J2913&lt;=K2913,"Good",
J2913&lt;=K2913*1.5,"At Risk",
TRUE,"Critical"
)</f>
        <v>Excellent</v>
      </c>
      <c r="AB2913" t="str">
        <f t="shared" si="229"/>
        <v>No Rework</v>
      </c>
    </row>
    <row r="2914" spans="1:28" x14ac:dyDescent="0.3">
      <c r="A2914" t="s">
        <v>2996</v>
      </c>
      <c r="B2914" s="1">
        <v>45901</v>
      </c>
      <c r="C2914" t="s">
        <v>54</v>
      </c>
      <c r="D2914" t="s">
        <v>47</v>
      </c>
      <c r="E2914" t="s">
        <v>35</v>
      </c>
      <c r="F2914" t="s">
        <v>24</v>
      </c>
      <c r="G2914" t="s">
        <v>25</v>
      </c>
      <c r="H2914" t="s">
        <v>26</v>
      </c>
      <c r="I2914" t="s">
        <v>88</v>
      </c>
      <c r="J2914">
        <v>11.4</v>
      </c>
      <c r="K2914">
        <v>24</v>
      </c>
      <c r="L2914" t="s">
        <v>28</v>
      </c>
      <c r="M2914">
        <v>1</v>
      </c>
      <c r="N2914">
        <v>4.0999999999999996</v>
      </c>
      <c r="O2914">
        <v>400</v>
      </c>
      <c r="P2914">
        <v>4560</v>
      </c>
      <c r="Q2914" t="s">
        <v>83</v>
      </c>
      <c r="R2914">
        <v>9</v>
      </c>
      <c r="S2914" t="s">
        <v>37</v>
      </c>
      <c r="T2914" t="s">
        <v>31</v>
      </c>
      <c r="U2914" t="str">
        <f>TRIM(CLEAN(tbl_Operations[[#This Row],[Location]]))</f>
        <v>Gurugram</v>
      </c>
      <c r="V2914" t="str">
        <f>TRIM(CLEAN(tbl_Operations[[#This Row],[Channel]]))</f>
        <v>Email</v>
      </c>
      <c r="W2914" t="str">
        <f t="shared" si="225"/>
        <v>Employee Query</v>
      </c>
      <c r="X2914" t="str">
        <f t="shared" si="226"/>
        <v>Hr</v>
      </c>
      <c r="Y2914" t="str">
        <f t="shared" si="227"/>
        <v>Within SLA</v>
      </c>
      <c r="Z2914" t="str">
        <f t="shared" si="228"/>
        <v>Normal</v>
      </c>
      <c r="AA2914" t="str" cm="1">
        <f t="array" ref="AA2914">_xlfn.IFS(
J2914&lt;=K2914*0.5,"Excellent",
J2914&lt;=K2914,"Good",
J2914&lt;=K2914*1.5,"At Risk",
TRUE,"Critical"
)</f>
        <v>Excellent</v>
      </c>
      <c r="AB2914" t="str">
        <f t="shared" si="229"/>
        <v>Reworked</v>
      </c>
    </row>
    <row r="2915" spans="1:28" x14ac:dyDescent="0.3">
      <c r="A2915" t="s">
        <v>2997</v>
      </c>
      <c r="B2915" s="1">
        <v>45987</v>
      </c>
      <c r="C2915" t="s">
        <v>54</v>
      </c>
      <c r="D2915" t="s">
        <v>73</v>
      </c>
      <c r="E2915" t="s">
        <v>23</v>
      </c>
      <c r="F2915" t="s">
        <v>49</v>
      </c>
      <c r="G2915" t="s">
        <v>25</v>
      </c>
      <c r="H2915" t="s">
        <v>75</v>
      </c>
      <c r="I2915" t="s">
        <v>88</v>
      </c>
      <c r="J2915">
        <v>28.7</v>
      </c>
      <c r="K2915">
        <v>48</v>
      </c>
      <c r="L2915" t="s">
        <v>28</v>
      </c>
      <c r="M2915">
        <v>3</v>
      </c>
      <c r="N2915">
        <v>3.1</v>
      </c>
      <c r="O2915">
        <v>350</v>
      </c>
      <c r="P2915">
        <v>10045</v>
      </c>
      <c r="Q2915" t="s">
        <v>67</v>
      </c>
      <c r="R2915">
        <v>11</v>
      </c>
      <c r="S2915" t="s">
        <v>52</v>
      </c>
      <c r="T2915" t="s">
        <v>86</v>
      </c>
      <c r="U2915" t="str">
        <f>TRIM(CLEAN(tbl_Operations[[#This Row],[Location]]))</f>
        <v>Chennai</v>
      </c>
      <c r="V2915" t="str">
        <f>TRIM(CLEAN(tbl_Operations[[#This Row],[Channel]]))</f>
        <v>Email</v>
      </c>
      <c r="W2915" t="str">
        <f t="shared" si="225"/>
        <v>Invoice Query</v>
      </c>
      <c r="X2915" t="str">
        <f t="shared" si="226"/>
        <v>Hr</v>
      </c>
      <c r="Y2915" t="str">
        <f t="shared" si="227"/>
        <v>Within SLA</v>
      </c>
      <c r="Z2915" t="str">
        <f t="shared" si="228"/>
        <v>Normal</v>
      </c>
      <c r="AA2915" t="str" cm="1">
        <f t="array" ref="AA2915">_xlfn.IFS(
J2915&lt;=K2915*0.5,"Excellent",
J2915&lt;=K2915,"Good",
J2915&lt;=K2915*1.5,"At Risk",
TRUE,"Critical"
)</f>
        <v>Good</v>
      </c>
      <c r="AB2915" t="str">
        <f t="shared" si="229"/>
        <v>Reworked</v>
      </c>
    </row>
    <row r="2916" spans="1:28" x14ac:dyDescent="0.3">
      <c r="A2916" t="s">
        <v>2998</v>
      </c>
      <c r="B2916" s="1">
        <v>45931</v>
      </c>
      <c r="C2916" t="s">
        <v>54</v>
      </c>
      <c r="D2916" t="s">
        <v>47</v>
      </c>
      <c r="E2916" t="s">
        <v>48</v>
      </c>
      <c r="F2916" t="s">
        <v>24</v>
      </c>
      <c r="G2916" t="s">
        <v>25</v>
      </c>
      <c r="H2916" t="s">
        <v>75</v>
      </c>
      <c r="I2916" t="s">
        <v>27</v>
      </c>
      <c r="J2916">
        <v>5.7</v>
      </c>
      <c r="K2916">
        <v>24</v>
      </c>
      <c r="L2916" t="s">
        <v>28</v>
      </c>
      <c r="M2916">
        <v>0</v>
      </c>
      <c r="N2916">
        <v>4.8</v>
      </c>
      <c r="O2916">
        <v>280</v>
      </c>
      <c r="P2916">
        <v>1596</v>
      </c>
      <c r="Q2916" t="s">
        <v>51</v>
      </c>
      <c r="R2916">
        <v>10</v>
      </c>
      <c r="S2916" t="s">
        <v>52</v>
      </c>
      <c r="T2916" t="s">
        <v>86</v>
      </c>
      <c r="U2916" t="str">
        <f>TRIM(CLEAN(tbl_Operations[[#This Row],[Location]]))</f>
        <v>Gurugram</v>
      </c>
      <c r="V2916" t="str">
        <f>TRIM(CLEAN(tbl_Operations[[#This Row],[Channel]]))</f>
        <v>Email</v>
      </c>
      <c r="W2916" t="str">
        <f t="shared" si="225"/>
        <v>Compliance Request</v>
      </c>
      <c r="X2916" t="str">
        <f t="shared" si="226"/>
        <v>Hr</v>
      </c>
      <c r="Y2916" t="str">
        <f t="shared" si="227"/>
        <v>Within SLA</v>
      </c>
      <c r="Z2916" t="str">
        <f t="shared" si="228"/>
        <v>Normal</v>
      </c>
      <c r="AA2916" t="str" cm="1">
        <f t="array" ref="AA2916">_xlfn.IFS(
J2916&lt;=K2916*0.5,"Excellent",
J2916&lt;=K2916,"Good",
J2916&lt;=K2916*1.5,"At Risk",
TRUE,"Critical"
)</f>
        <v>Excellent</v>
      </c>
      <c r="AB2916" t="str">
        <f t="shared" si="229"/>
        <v>No Rework</v>
      </c>
    </row>
    <row r="2917" spans="1:28" x14ac:dyDescent="0.3">
      <c r="A2917" t="s">
        <v>2999</v>
      </c>
      <c r="B2917" s="1">
        <v>45664</v>
      </c>
      <c r="C2917" t="s">
        <v>54</v>
      </c>
      <c r="D2917" t="s">
        <v>73</v>
      </c>
      <c r="E2917" t="s">
        <v>74</v>
      </c>
      <c r="F2917" t="s">
        <v>61</v>
      </c>
      <c r="G2917" t="s">
        <v>42</v>
      </c>
      <c r="H2917" t="s">
        <v>26</v>
      </c>
      <c r="I2917" t="s">
        <v>27</v>
      </c>
      <c r="J2917">
        <v>12.4</v>
      </c>
      <c r="K2917">
        <v>12</v>
      </c>
      <c r="L2917" t="s">
        <v>63</v>
      </c>
      <c r="M2917">
        <v>0</v>
      </c>
      <c r="N2917">
        <v>4.8</v>
      </c>
      <c r="O2917">
        <v>350</v>
      </c>
      <c r="P2917">
        <v>4340</v>
      </c>
      <c r="Q2917" t="s">
        <v>64</v>
      </c>
      <c r="R2917">
        <v>1</v>
      </c>
      <c r="S2917" t="s">
        <v>58</v>
      </c>
      <c r="T2917" t="s">
        <v>38</v>
      </c>
      <c r="U2917" t="str">
        <f>TRIM(CLEAN(tbl_Operations[[#This Row],[Location]]))</f>
        <v>Chennai</v>
      </c>
      <c r="V2917" t="str">
        <f>TRIM(CLEAN(tbl_Operations[[#This Row],[Channel]]))</f>
        <v>Portal</v>
      </c>
      <c r="W2917" t="str">
        <f t="shared" si="225"/>
        <v>System Issue</v>
      </c>
      <c r="X2917" t="str">
        <f t="shared" si="226"/>
        <v>Hr</v>
      </c>
      <c r="Y2917" t="str">
        <f t="shared" si="227"/>
        <v>SLA Breach</v>
      </c>
      <c r="Z2917" t="str">
        <f t="shared" si="228"/>
        <v>Normal</v>
      </c>
      <c r="AA2917" t="str" cm="1">
        <f t="array" ref="AA2917">_xlfn.IFS(
J2917&lt;=K2917*0.5,"Excellent",
J2917&lt;=K2917,"Good",
J2917&lt;=K2917*1.5,"At Risk",
TRUE,"Critical"
)</f>
        <v>At Risk</v>
      </c>
      <c r="AB2917" t="str">
        <f t="shared" si="229"/>
        <v>No Rework</v>
      </c>
    </row>
    <row r="2918" spans="1:28" x14ac:dyDescent="0.3">
      <c r="A2918" t="s">
        <v>3000</v>
      </c>
      <c r="B2918" s="1">
        <v>45719</v>
      </c>
      <c r="C2918" t="s">
        <v>95</v>
      </c>
      <c r="D2918" t="s">
        <v>47</v>
      </c>
      <c r="E2918" t="s">
        <v>78</v>
      </c>
      <c r="F2918" t="s">
        <v>24</v>
      </c>
      <c r="G2918" t="s">
        <v>25</v>
      </c>
      <c r="H2918" t="s">
        <v>75</v>
      </c>
      <c r="I2918" t="s">
        <v>27</v>
      </c>
      <c r="J2918">
        <v>8.9</v>
      </c>
      <c r="K2918">
        <v>24</v>
      </c>
      <c r="L2918" t="s">
        <v>28</v>
      </c>
      <c r="M2918">
        <v>2</v>
      </c>
      <c r="N2918">
        <v>4.7</v>
      </c>
      <c r="O2918">
        <v>450</v>
      </c>
      <c r="P2918">
        <v>4005</v>
      </c>
      <c r="Q2918" t="s">
        <v>79</v>
      </c>
      <c r="R2918">
        <v>3</v>
      </c>
      <c r="S2918" t="s">
        <v>58</v>
      </c>
      <c r="T2918" t="s">
        <v>31</v>
      </c>
      <c r="U2918" t="str">
        <f>TRIM(CLEAN(tbl_Operations[[#This Row],[Location]]))</f>
        <v>Gurugram</v>
      </c>
      <c r="V2918" t="str">
        <f>TRIM(CLEAN(tbl_Operations[[#This Row],[Channel]]))</f>
        <v>Email</v>
      </c>
      <c r="W2918" t="str">
        <f t="shared" si="225"/>
        <v>Access Request</v>
      </c>
      <c r="X2918" t="str">
        <f t="shared" si="226"/>
        <v>Sales</v>
      </c>
      <c r="Y2918" t="str">
        <f t="shared" si="227"/>
        <v>Within SLA</v>
      </c>
      <c r="Z2918" t="str">
        <f t="shared" si="228"/>
        <v>Normal</v>
      </c>
      <c r="AA2918" t="str" cm="1">
        <f t="array" ref="AA2918">_xlfn.IFS(
J2918&lt;=K2918*0.5,"Excellent",
J2918&lt;=K2918,"Good",
J2918&lt;=K2918*1.5,"At Risk",
TRUE,"Critical"
)</f>
        <v>Excellent</v>
      </c>
      <c r="AB2918" t="str">
        <f t="shared" si="229"/>
        <v>Reworked</v>
      </c>
    </row>
    <row r="2919" spans="1:28" x14ac:dyDescent="0.3">
      <c r="A2919" t="s">
        <v>3001</v>
      </c>
      <c r="B2919" s="1">
        <v>45884</v>
      </c>
      <c r="C2919" t="s">
        <v>33</v>
      </c>
      <c r="D2919" t="s">
        <v>55</v>
      </c>
      <c r="E2919" t="s">
        <v>74</v>
      </c>
      <c r="F2919" t="s">
        <v>61</v>
      </c>
      <c r="G2919" t="s">
        <v>25</v>
      </c>
      <c r="H2919" t="s">
        <v>75</v>
      </c>
      <c r="I2919" t="s">
        <v>27</v>
      </c>
      <c r="J2919">
        <v>6.2</v>
      </c>
      <c r="K2919">
        <v>12</v>
      </c>
      <c r="L2919" t="s">
        <v>28</v>
      </c>
      <c r="M2919">
        <v>0</v>
      </c>
      <c r="N2919">
        <v>5</v>
      </c>
      <c r="O2919">
        <v>350</v>
      </c>
      <c r="P2919">
        <v>2170</v>
      </c>
      <c r="Q2919" t="s">
        <v>36</v>
      </c>
      <c r="R2919">
        <v>8</v>
      </c>
      <c r="S2919" t="s">
        <v>37</v>
      </c>
      <c r="T2919" t="s">
        <v>45</v>
      </c>
      <c r="U2919" t="str">
        <f>TRIM(CLEAN(tbl_Operations[[#This Row],[Location]]))</f>
        <v>Hyderabad</v>
      </c>
      <c r="V2919" t="str">
        <f>TRIM(CLEAN(tbl_Operations[[#This Row],[Channel]]))</f>
        <v>Email</v>
      </c>
      <c r="W2919" t="str">
        <f t="shared" si="225"/>
        <v>System Issue</v>
      </c>
      <c r="X2919" t="str">
        <f t="shared" si="226"/>
        <v>It</v>
      </c>
      <c r="Y2919" t="str">
        <f t="shared" si="227"/>
        <v>Within SLA</v>
      </c>
      <c r="Z2919" t="str">
        <f t="shared" si="228"/>
        <v>Normal</v>
      </c>
      <c r="AA2919" t="str" cm="1">
        <f t="array" ref="AA2919">_xlfn.IFS(
J2919&lt;=K2919*0.5,"Excellent",
J2919&lt;=K2919,"Good",
J2919&lt;=K2919*1.5,"At Risk",
TRUE,"Critical"
)</f>
        <v>Good</v>
      </c>
      <c r="AB2919" t="str">
        <f t="shared" si="229"/>
        <v>No Rework</v>
      </c>
    </row>
    <row r="2920" spans="1:28" x14ac:dyDescent="0.3">
      <c r="A2920" t="s">
        <v>3002</v>
      </c>
      <c r="B2920" s="1">
        <v>45753</v>
      </c>
      <c r="C2920" t="s">
        <v>33</v>
      </c>
      <c r="D2920" t="s">
        <v>73</v>
      </c>
      <c r="E2920" t="s">
        <v>23</v>
      </c>
      <c r="F2920" t="s">
        <v>49</v>
      </c>
      <c r="G2920" t="s">
        <v>62</v>
      </c>
      <c r="H2920" t="s">
        <v>75</v>
      </c>
      <c r="I2920" t="s">
        <v>101</v>
      </c>
      <c r="J2920">
        <v>18.399999999999999</v>
      </c>
      <c r="K2920">
        <v>48</v>
      </c>
      <c r="L2920" t="s">
        <v>28</v>
      </c>
      <c r="M2920">
        <v>0</v>
      </c>
      <c r="N2920">
        <v>4.0999999999999996</v>
      </c>
      <c r="O2920">
        <v>450</v>
      </c>
      <c r="P2920">
        <v>8280</v>
      </c>
      <c r="Q2920" t="s">
        <v>89</v>
      </c>
      <c r="R2920">
        <v>4</v>
      </c>
      <c r="S2920" t="s">
        <v>30</v>
      </c>
      <c r="T2920" t="s">
        <v>102</v>
      </c>
      <c r="U2920" t="str">
        <f>TRIM(CLEAN(tbl_Operations[[#This Row],[Location]]))</f>
        <v>Chennai</v>
      </c>
      <c r="V2920" t="str">
        <f>TRIM(CLEAN(tbl_Operations[[#This Row],[Channel]]))</f>
        <v>Teams</v>
      </c>
      <c r="W2920" t="str">
        <f t="shared" si="225"/>
        <v>Invoice Query</v>
      </c>
      <c r="X2920" t="str">
        <f t="shared" si="226"/>
        <v>It</v>
      </c>
      <c r="Y2920" t="str">
        <f t="shared" si="227"/>
        <v>Within SLA</v>
      </c>
      <c r="Z2920" t="str">
        <f t="shared" si="228"/>
        <v>Normal</v>
      </c>
      <c r="AA2920" t="str" cm="1">
        <f t="array" ref="AA2920">_xlfn.IFS(
J2920&lt;=K2920*0.5,"Excellent",
J2920&lt;=K2920,"Good",
J2920&lt;=K2920*1.5,"At Risk",
TRUE,"Critical"
)</f>
        <v>Excellent</v>
      </c>
      <c r="AB2920" t="str">
        <f t="shared" si="229"/>
        <v>No Rework</v>
      </c>
    </row>
    <row r="2921" spans="1:28" x14ac:dyDescent="0.3">
      <c r="A2921" t="s">
        <v>3003</v>
      </c>
      <c r="B2921" s="1">
        <v>45704</v>
      </c>
      <c r="C2921" t="s">
        <v>54</v>
      </c>
      <c r="D2921" t="s">
        <v>60</v>
      </c>
      <c r="E2921" t="s">
        <v>48</v>
      </c>
      <c r="F2921" t="s">
        <v>61</v>
      </c>
      <c r="G2921" t="s">
        <v>25</v>
      </c>
      <c r="H2921" t="s">
        <v>50</v>
      </c>
      <c r="I2921" t="s">
        <v>27</v>
      </c>
      <c r="J2921">
        <v>15.3</v>
      </c>
      <c r="K2921">
        <v>12</v>
      </c>
      <c r="L2921" t="s">
        <v>63</v>
      </c>
      <c r="M2921">
        <v>0</v>
      </c>
      <c r="N2921">
        <v>4</v>
      </c>
      <c r="O2921">
        <v>450</v>
      </c>
      <c r="P2921">
        <v>6885</v>
      </c>
      <c r="Q2921" t="s">
        <v>57</v>
      </c>
      <c r="R2921">
        <v>2</v>
      </c>
      <c r="S2921" t="s">
        <v>58</v>
      </c>
      <c r="T2921" t="s">
        <v>102</v>
      </c>
      <c r="U2921" t="str">
        <f>TRIM(CLEAN(tbl_Operations[[#This Row],[Location]]))</f>
        <v>Pune</v>
      </c>
      <c r="V2921" t="str">
        <f>TRIM(CLEAN(tbl_Operations[[#This Row],[Channel]]))</f>
        <v>Email</v>
      </c>
      <c r="W2921" t="str">
        <f t="shared" si="225"/>
        <v>Compliance Request</v>
      </c>
      <c r="X2921" t="str">
        <f t="shared" si="226"/>
        <v>Hr</v>
      </c>
      <c r="Y2921" t="str">
        <f t="shared" si="227"/>
        <v>SLA Breach</v>
      </c>
      <c r="Z2921" t="str">
        <f t="shared" si="228"/>
        <v>Normal</v>
      </c>
      <c r="AA2921" t="str" cm="1">
        <f t="array" ref="AA2921">_xlfn.IFS(
J2921&lt;=K2921*0.5,"Excellent",
J2921&lt;=K2921,"Good",
J2921&lt;=K2921*1.5,"At Risk",
TRUE,"Critical"
)</f>
        <v>At Risk</v>
      </c>
      <c r="AB2921" t="str">
        <f t="shared" si="229"/>
        <v>No Rework</v>
      </c>
    </row>
    <row r="2922" spans="1:28" x14ac:dyDescent="0.3">
      <c r="A2922" t="s">
        <v>3004</v>
      </c>
      <c r="B2922" s="1">
        <v>45757</v>
      </c>
      <c r="C2922" t="s">
        <v>95</v>
      </c>
      <c r="D2922" t="s">
        <v>47</v>
      </c>
      <c r="E2922" t="s">
        <v>48</v>
      </c>
      <c r="F2922" t="s">
        <v>49</v>
      </c>
      <c r="G2922" t="s">
        <v>62</v>
      </c>
      <c r="H2922" t="s">
        <v>75</v>
      </c>
      <c r="I2922" t="s">
        <v>88</v>
      </c>
      <c r="J2922">
        <v>14.8</v>
      </c>
      <c r="K2922">
        <v>48</v>
      </c>
      <c r="L2922" t="s">
        <v>28</v>
      </c>
      <c r="M2922">
        <v>3</v>
      </c>
      <c r="N2922">
        <v>4</v>
      </c>
      <c r="O2922">
        <v>400</v>
      </c>
      <c r="P2922">
        <v>5920</v>
      </c>
      <c r="Q2922" t="s">
        <v>89</v>
      </c>
      <c r="R2922">
        <v>4</v>
      </c>
      <c r="S2922" t="s">
        <v>30</v>
      </c>
      <c r="T2922" t="s">
        <v>84</v>
      </c>
      <c r="U2922" t="str">
        <f>TRIM(CLEAN(tbl_Operations[[#This Row],[Location]]))</f>
        <v>Gurugram</v>
      </c>
      <c r="V2922" t="str">
        <f>TRIM(CLEAN(tbl_Operations[[#This Row],[Channel]]))</f>
        <v>Teams</v>
      </c>
      <c r="W2922" t="str">
        <f t="shared" si="225"/>
        <v>Compliance Request</v>
      </c>
      <c r="X2922" t="str">
        <f t="shared" si="226"/>
        <v>Sales</v>
      </c>
      <c r="Y2922" t="str">
        <f t="shared" si="227"/>
        <v>Within SLA</v>
      </c>
      <c r="Z2922" t="str">
        <f t="shared" si="228"/>
        <v>Normal</v>
      </c>
      <c r="AA2922" t="str" cm="1">
        <f t="array" ref="AA2922">_xlfn.IFS(
J2922&lt;=K2922*0.5,"Excellent",
J2922&lt;=K2922,"Good",
J2922&lt;=K2922*1.5,"At Risk",
TRUE,"Critical"
)</f>
        <v>Excellent</v>
      </c>
      <c r="AB2922" t="str">
        <f t="shared" si="229"/>
        <v>Reworked</v>
      </c>
    </row>
    <row r="2923" spans="1:28" x14ac:dyDescent="0.3">
      <c r="A2923" t="s">
        <v>3005</v>
      </c>
      <c r="B2923" s="1">
        <v>45739</v>
      </c>
      <c r="C2923" t="s">
        <v>54</v>
      </c>
      <c r="D2923" t="s">
        <v>34</v>
      </c>
      <c r="E2923" t="s">
        <v>74</v>
      </c>
      <c r="F2923" t="s">
        <v>24</v>
      </c>
      <c r="G2923" t="s">
        <v>62</v>
      </c>
      <c r="H2923" t="s">
        <v>26</v>
      </c>
      <c r="I2923" t="s">
        <v>88</v>
      </c>
      <c r="J2923">
        <v>54.1</v>
      </c>
      <c r="K2923">
        <v>24</v>
      </c>
      <c r="L2923" t="s">
        <v>63</v>
      </c>
      <c r="M2923">
        <v>2</v>
      </c>
      <c r="N2923">
        <v>2.5</v>
      </c>
      <c r="O2923">
        <v>320</v>
      </c>
      <c r="P2923">
        <v>17312</v>
      </c>
      <c r="Q2923" t="s">
        <v>79</v>
      </c>
      <c r="R2923">
        <v>3</v>
      </c>
      <c r="S2923" t="s">
        <v>58</v>
      </c>
      <c r="T2923" t="s">
        <v>102</v>
      </c>
      <c r="U2923" t="str">
        <f>TRIM(CLEAN(tbl_Operations[[#This Row],[Location]]))</f>
        <v>Mumbai</v>
      </c>
      <c r="V2923" t="str">
        <f>TRIM(CLEAN(tbl_Operations[[#This Row],[Channel]]))</f>
        <v>Teams</v>
      </c>
      <c r="W2923" t="str">
        <f t="shared" si="225"/>
        <v>System Issue</v>
      </c>
      <c r="X2923" t="str">
        <f t="shared" si="226"/>
        <v>Hr</v>
      </c>
      <c r="Y2923" t="str">
        <f t="shared" si="227"/>
        <v>SLA Breach</v>
      </c>
      <c r="Z2923" t="str">
        <f t="shared" si="228"/>
        <v>Normal</v>
      </c>
      <c r="AA2923" t="str" cm="1">
        <f t="array" ref="AA2923">_xlfn.IFS(
J2923&lt;=K2923*0.5,"Excellent",
J2923&lt;=K2923,"Good",
J2923&lt;=K2923*1.5,"At Risk",
TRUE,"Critical"
)</f>
        <v>Critical</v>
      </c>
      <c r="AB2923" t="str">
        <f t="shared" si="229"/>
        <v>Reworked</v>
      </c>
    </row>
    <row r="2924" spans="1:28" x14ac:dyDescent="0.3">
      <c r="A2924" t="s">
        <v>3006</v>
      </c>
      <c r="B2924" s="1">
        <v>45805</v>
      </c>
      <c r="C2924" t="s">
        <v>77</v>
      </c>
      <c r="D2924" t="s">
        <v>22</v>
      </c>
      <c r="E2924" t="s">
        <v>48</v>
      </c>
      <c r="F2924" t="s">
        <v>61</v>
      </c>
      <c r="G2924" t="s">
        <v>81</v>
      </c>
      <c r="H2924" t="s">
        <v>26</v>
      </c>
      <c r="I2924" t="s">
        <v>27</v>
      </c>
      <c r="J2924">
        <v>14.2</v>
      </c>
      <c r="K2924">
        <v>12</v>
      </c>
      <c r="L2924" t="s">
        <v>63</v>
      </c>
      <c r="M2924">
        <v>0</v>
      </c>
      <c r="N2924">
        <v>4.5</v>
      </c>
      <c r="O2924">
        <v>350</v>
      </c>
      <c r="P2924">
        <v>4970</v>
      </c>
      <c r="Q2924" t="s">
        <v>44</v>
      </c>
      <c r="R2924">
        <v>5</v>
      </c>
      <c r="S2924" t="s">
        <v>30</v>
      </c>
      <c r="T2924" t="s">
        <v>86</v>
      </c>
      <c r="U2924" t="str">
        <f>TRIM(CLEAN(tbl_Operations[[#This Row],[Location]]))</f>
        <v>Noida</v>
      </c>
      <c r="V2924" t="str">
        <f>TRIM(CLEAN(tbl_Operations[[#This Row],[Channel]]))</f>
        <v>Phone</v>
      </c>
      <c r="W2924" t="str">
        <f t="shared" si="225"/>
        <v>Compliance Request</v>
      </c>
      <c r="X2924" t="str">
        <f t="shared" si="226"/>
        <v>Finance</v>
      </c>
      <c r="Y2924" t="str">
        <f t="shared" si="227"/>
        <v>SLA Breach</v>
      </c>
      <c r="Z2924" t="str">
        <f t="shared" si="228"/>
        <v>Normal</v>
      </c>
      <c r="AA2924" t="str" cm="1">
        <f t="array" ref="AA2924">_xlfn.IFS(
J2924&lt;=K2924*0.5,"Excellent",
J2924&lt;=K2924,"Good",
J2924&lt;=K2924*1.5,"At Risk",
TRUE,"Critical"
)</f>
        <v>At Risk</v>
      </c>
      <c r="AB2924" t="str">
        <f t="shared" si="229"/>
        <v>No Rework</v>
      </c>
    </row>
    <row r="2925" spans="1:28" x14ac:dyDescent="0.3">
      <c r="A2925" t="s">
        <v>3007</v>
      </c>
      <c r="B2925" s="1">
        <v>45946</v>
      </c>
      <c r="C2925" t="s">
        <v>33</v>
      </c>
      <c r="D2925" t="s">
        <v>73</v>
      </c>
      <c r="E2925" t="s">
        <v>74</v>
      </c>
      <c r="F2925" t="s">
        <v>49</v>
      </c>
      <c r="G2925" t="s">
        <v>25</v>
      </c>
      <c r="H2925" t="s">
        <v>75</v>
      </c>
      <c r="I2925" t="s">
        <v>27</v>
      </c>
      <c r="J2925">
        <v>6.5</v>
      </c>
      <c r="K2925">
        <v>48</v>
      </c>
      <c r="L2925" t="s">
        <v>28</v>
      </c>
      <c r="M2925">
        <v>1</v>
      </c>
      <c r="N2925">
        <v>5</v>
      </c>
      <c r="O2925">
        <v>280</v>
      </c>
      <c r="P2925">
        <v>1820</v>
      </c>
      <c r="Q2925" t="s">
        <v>51</v>
      </c>
      <c r="R2925">
        <v>10</v>
      </c>
      <c r="S2925" t="s">
        <v>52</v>
      </c>
      <c r="T2925" t="s">
        <v>84</v>
      </c>
      <c r="U2925" t="str">
        <f>TRIM(CLEAN(tbl_Operations[[#This Row],[Location]]))</f>
        <v>Chennai</v>
      </c>
      <c r="V2925" t="str">
        <f>TRIM(CLEAN(tbl_Operations[[#This Row],[Channel]]))</f>
        <v>Email</v>
      </c>
      <c r="W2925" t="str">
        <f t="shared" si="225"/>
        <v>System Issue</v>
      </c>
      <c r="X2925" t="str">
        <f t="shared" si="226"/>
        <v>It</v>
      </c>
      <c r="Y2925" t="str">
        <f t="shared" si="227"/>
        <v>Within SLA</v>
      </c>
      <c r="Z2925" t="str">
        <f t="shared" si="228"/>
        <v>Normal</v>
      </c>
      <c r="AA2925" t="str" cm="1">
        <f t="array" ref="AA2925">_xlfn.IFS(
J2925&lt;=K2925*0.5,"Excellent",
J2925&lt;=K2925,"Good",
J2925&lt;=K2925*1.5,"At Risk",
TRUE,"Critical"
)</f>
        <v>Excellent</v>
      </c>
      <c r="AB2925" t="str">
        <f t="shared" si="229"/>
        <v>Reworked</v>
      </c>
    </row>
    <row r="2926" spans="1:28" x14ac:dyDescent="0.3">
      <c r="A2926" t="s">
        <v>3008</v>
      </c>
      <c r="B2926" s="1">
        <v>45716</v>
      </c>
      <c r="C2926" t="s">
        <v>40</v>
      </c>
      <c r="D2926" t="s">
        <v>47</v>
      </c>
      <c r="E2926" t="s">
        <v>48</v>
      </c>
      <c r="F2926" t="s">
        <v>24</v>
      </c>
      <c r="G2926" t="s">
        <v>81</v>
      </c>
      <c r="H2926" t="s">
        <v>50</v>
      </c>
      <c r="I2926" t="s">
        <v>27</v>
      </c>
      <c r="J2926">
        <v>14.3</v>
      </c>
      <c r="K2926">
        <v>24</v>
      </c>
      <c r="L2926" t="s">
        <v>28</v>
      </c>
      <c r="M2926">
        <v>1</v>
      </c>
      <c r="N2926">
        <v>4.5999999999999996</v>
      </c>
      <c r="O2926">
        <v>280</v>
      </c>
      <c r="P2926">
        <v>4004</v>
      </c>
      <c r="Q2926" t="s">
        <v>57</v>
      </c>
      <c r="R2926">
        <v>2</v>
      </c>
      <c r="S2926" t="s">
        <v>58</v>
      </c>
      <c r="T2926" t="s">
        <v>45</v>
      </c>
      <c r="U2926" t="str">
        <f>TRIM(CLEAN(tbl_Operations[[#This Row],[Location]]))</f>
        <v>Gurugram</v>
      </c>
      <c r="V2926" t="str">
        <f>TRIM(CLEAN(tbl_Operations[[#This Row],[Channel]]))</f>
        <v>Phone</v>
      </c>
      <c r="W2926" t="str">
        <f t="shared" si="225"/>
        <v>Compliance Request</v>
      </c>
      <c r="X2926" t="str">
        <f t="shared" si="226"/>
        <v>Procurement</v>
      </c>
      <c r="Y2926" t="str">
        <f t="shared" si="227"/>
        <v>Within SLA</v>
      </c>
      <c r="Z2926" t="str">
        <f t="shared" si="228"/>
        <v>Normal</v>
      </c>
      <c r="AA2926" t="str" cm="1">
        <f t="array" ref="AA2926">_xlfn.IFS(
J2926&lt;=K2926*0.5,"Excellent",
J2926&lt;=K2926,"Good",
J2926&lt;=K2926*1.5,"At Risk",
TRUE,"Critical"
)</f>
        <v>Good</v>
      </c>
      <c r="AB2926" t="str">
        <f t="shared" si="229"/>
        <v>Reworked</v>
      </c>
    </row>
    <row r="2927" spans="1:28" x14ac:dyDescent="0.3">
      <c r="A2927" t="s">
        <v>3009</v>
      </c>
      <c r="B2927" s="1">
        <v>45909</v>
      </c>
      <c r="C2927" t="s">
        <v>77</v>
      </c>
      <c r="D2927" t="s">
        <v>22</v>
      </c>
      <c r="E2927" t="s">
        <v>35</v>
      </c>
      <c r="F2927" t="s">
        <v>24</v>
      </c>
      <c r="G2927" t="s">
        <v>25</v>
      </c>
      <c r="H2927" t="s">
        <v>75</v>
      </c>
      <c r="I2927" t="s">
        <v>27</v>
      </c>
      <c r="J2927">
        <v>7.9</v>
      </c>
      <c r="K2927">
        <v>24</v>
      </c>
      <c r="L2927" t="s">
        <v>28</v>
      </c>
      <c r="M2927">
        <v>0</v>
      </c>
      <c r="N2927">
        <v>4.4000000000000004</v>
      </c>
      <c r="O2927">
        <v>350</v>
      </c>
      <c r="P2927">
        <v>2765</v>
      </c>
      <c r="Q2927" t="s">
        <v>83</v>
      </c>
      <c r="R2927">
        <v>9</v>
      </c>
      <c r="S2927" t="s">
        <v>37</v>
      </c>
      <c r="T2927" t="s">
        <v>38</v>
      </c>
      <c r="U2927" t="str">
        <f>TRIM(CLEAN(tbl_Operations[[#This Row],[Location]]))</f>
        <v>Noida</v>
      </c>
      <c r="V2927" t="str">
        <f>TRIM(CLEAN(tbl_Operations[[#This Row],[Channel]]))</f>
        <v>Email</v>
      </c>
      <c r="W2927" t="str">
        <f t="shared" si="225"/>
        <v>Employee Query</v>
      </c>
      <c r="X2927" t="str">
        <f t="shared" si="226"/>
        <v>Finance</v>
      </c>
      <c r="Y2927" t="str">
        <f t="shared" si="227"/>
        <v>Within SLA</v>
      </c>
      <c r="Z2927" t="str">
        <f t="shared" si="228"/>
        <v>Normal</v>
      </c>
      <c r="AA2927" t="str" cm="1">
        <f t="array" ref="AA2927">_xlfn.IFS(
J2927&lt;=K2927*0.5,"Excellent",
J2927&lt;=K2927,"Good",
J2927&lt;=K2927*1.5,"At Risk",
TRUE,"Critical"
)</f>
        <v>Excellent</v>
      </c>
      <c r="AB2927" t="str">
        <f t="shared" si="229"/>
        <v>No Rework</v>
      </c>
    </row>
    <row r="2928" spans="1:28" x14ac:dyDescent="0.3">
      <c r="A2928" t="s">
        <v>3010</v>
      </c>
      <c r="B2928" s="1">
        <v>45679</v>
      </c>
      <c r="C2928" t="s">
        <v>21</v>
      </c>
      <c r="D2928" t="s">
        <v>22</v>
      </c>
      <c r="E2928" t="s">
        <v>92</v>
      </c>
      <c r="F2928" t="s">
        <v>49</v>
      </c>
      <c r="G2928" t="s">
        <v>25</v>
      </c>
      <c r="H2928" t="s">
        <v>43</v>
      </c>
      <c r="I2928" t="s">
        <v>27</v>
      </c>
      <c r="J2928">
        <v>22.4</v>
      </c>
      <c r="K2928">
        <v>48</v>
      </c>
      <c r="L2928" t="s">
        <v>28</v>
      </c>
      <c r="M2928">
        <v>1</v>
      </c>
      <c r="N2928">
        <v>4.2</v>
      </c>
      <c r="O2928">
        <v>280</v>
      </c>
      <c r="P2928">
        <v>6272</v>
      </c>
      <c r="Q2928" t="s">
        <v>64</v>
      </c>
      <c r="R2928">
        <v>1</v>
      </c>
      <c r="S2928" t="s">
        <v>58</v>
      </c>
      <c r="T2928" t="s">
        <v>86</v>
      </c>
      <c r="U2928" t="str">
        <f>TRIM(CLEAN(tbl_Operations[[#This Row],[Location]]))</f>
        <v>Noida</v>
      </c>
      <c r="V2928" t="str">
        <f>TRIM(CLEAN(tbl_Operations[[#This Row],[Channel]]))</f>
        <v>Email</v>
      </c>
      <c r="W2928" t="str">
        <f t="shared" si="225"/>
        <v>Report Request</v>
      </c>
      <c r="X2928" t="str">
        <f t="shared" si="226"/>
        <v>Customer Support</v>
      </c>
      <c r="Y2928" t="str">
        <f t="shared" si="227"/>
        <v>Within SLA</v>
      </c>
      <c r="Z2928" t="str">
        <f t="shared" si="228"/>
        <v>Normal</v>
      </c>
      <c r="AA2928" t="str" cm="1">
        <f t="array" ref="AA2928">_xlfn.IFS(
J2928&lt;=K2928*0.5,"Excellent",
J2928&lt;=K2928,"Good",
J2928&lt;=K2928*1.5,"At Risk",
TRUE,"Critical"
)</f>
        <v>Excellent</v>
      </c>
      <c r="AB2928" t="str">
        <f t="shared" si="229"/>
        <v>Reworked</v>
      </c>
    </row>
    <row r="2929" spans="1:28" x14ac:dyDescent="0.3">
      <c r="A2929" t="s">
        <v>3011</v>
      </c>
      <c r="B2929" s="1">
        <v>45907</v>
      </c>
      <c r="C2929" t="s">
        <v>95</v>
      </c>
      <c r="D2929" t="s">
        <v>73</v>
      </c>
      <c r="E2929" t="s">
        <v>70</v>
      </c>
      <c r="F2929" t="s">
        <v>146</v>
      </c>
      <c r="G2929" t="s">
        <v>42</v>
      </c>
      <c r="H2929" t="s">
        <v>75</v>
      </c>
      <c r="I2929" t="s">
        <v>27</v>
      </c>
      <c r="J2929">
        <v>5.3</v>
      </c>
      <c r="K2929">
        <v>4</v>
      </c>
      <c r="L2929" t="s">
        <v>63</v>
      </c>
      <c r="M2929">
        <v>1</v>
      </c>
      <c r="N2929">
        <v>3.9</v>
      </c>
      <c r="O2929">
        <v>400</v>
      </c>
      <c r="P2929">
        <v>2120</v>
      </c>
      <c r="Q2929" t="s">
        <v>83</v>
      </c>
      <c r="R2929">
        <v>9</v>
      </c>
      <c r="S2929" t="s">
        <v>37</v>
      </c>
      <c r="T2929" t="s">
        <v>102</v>
      </c>
      <c r="U2929" t="str">
        <f>TRIM(CLEAN(tbl_Operations[[#This Row],[Location]]))</f>
        <v>Chennai</v>
      </c>
      <c r="V2929" t="str">
        <f>TRIM(CLEAN(tbl_Operations[[#This Row],[Channel]]))</f>
        <v>Portal</v>
      </c>
      <c r="W2929" t="str">
        <f t="shared" si="225"/>
        <v>Data Correction</v>
      </c>
      <c r="X2929" t="str">
        <f t="shared" si="226"/>
        <v>Sales</v>
      </c>
      <c r="Y2929" t="str">
        <f t="shared" si="227"/>
        <v>SLA Breach</v>
      </c>
      <c r="Z2929" t="str">
        <f t="shared" si="228"/>
        <v>Normal</v>
      </c>
      <c r="AA2929" t="str" cm="1">
        <f t="array" ref="AA2929">_xlfn.IFS(
J2929&lt;=K2929*0.5,"Excellent",
J2929&lt;=K2929,"Good",
J2929&lt;=K2929*1.5,"At Risk",
TRUE,"Critical"
)</f>
        <v>At Risk</v>
      </c>
      <c r="AB2929" t="str">
        <f t="shared" si="229"/>
        <v>Reworked</v>
      </c>
    </row>
    <row r="2930" spans="1:28" x14ac:dyDescent="0.3">
      <c r="A2930" t="s">
        <v>3012</v>
      </c>
      <c r="B2930" s="1">
        <v>45934</v>
      </c>
      <c r="C2930" t="s">
        <v>91</v>
      </c>
      <c r="D2930" t="s">
        <v>22</v>
      </c>
      <c r="E2930" t="s">
        <v>70</v>
      </c>
      <c r="F2930" t="s">
        <v>49</v>
      </c>
      <c r="G2930" t="s">
        <v>42</v>
      </c>
      <c r="H2930" t="s">
        <v>26</v>
      </c>
      <c r="I2930" t="s">
        <v>27</v>
      </c>
      <c r="J2930">
        <v>2.8</v>
      </c>
      <c r="K2930">
        <v>48</v>
      </c>
      <c r="L2930" t="s">
        <v>28</v>
      </c>
      <c r="M2930">
        <v>0</v>
      </c>
      <c r="N2930">
        <v>5</v>
      </c>
      <c r="O2930">
        <v>320</v>
      </c>
      <c r="P2930">
        <v>896</v>
      </c>
      <c r="Q2930" t="s">
        <v>51</v>
      </c>
      <c r="R2930">
        <v>10</v>
      </c>
      <c r="S2930" t="s">
        <v>52</v>
      </c>
      <c r="T2930" t="s">
        <v>68</v>
      </c>
      <c r="U2930" t="str">
        <f>TRIM(CLEAN(tbl_Operations[[#This Row],[Location]]))</f>
        <v>Noida</v>
      </c>
      <c r="V2930" t="str">
        <f>TRIM(CLEAN(tbl_Operations[[#This Row],[Channel]]))</f>
        <v>Portal</v>
      </c>
      <c r="W2930" t="str">
        <f t="shared" si="225"/>
        <v>Data Correction</v>
      </c>
      <c r="X2930" t="str">
        <f t="shared" si="226"/>
        <v>Operations</v>
      </c>
      <c r="Y2930" t="str">
        <f t="shared" si="227"/>
        <v>Within SLA</v>
      </c>
      <c r="Z2930" t="str">
        <f t="shared" si="228"/>
        <v>Normal</v>
      </c>
      <c r="AA2930" t="str" cm="1">
        <f t="array" ref="AA2930">_xlfn.IFS(
J2930&lt;=K2930*0.5,"Excellent",
J2930&lt;=K2930,"Good",
J2930&lt;=K2930*1.5,"At Risk",
TRUE,"Critical"
)</f>
        <v>Excellent</v>
      </c>
      <c r="AB2930" t="str">
        <f t="shared" si="229"/>
        <v>No Rework</v>
      </c>
    </row>
    <row r="2931" spans="1:28" x14ac:dyDescent="0.3">
      <c r="A2931" t="s">
        <v>3013</v>
      </c>
      <c r="B2931" s="1">
        <v>45843</v>
      </c>
      <c r="C2931" t="s">
        <v>33</v>
      </c>
      <c r="D2931" t="s">
        <v>22</v>
      </c>
      <c r="E2931" t="s">
        <v>35</v>
      </c>
      <c r="F2931" t="s">
        <v>24</v>
      </c>
      <c r="G2931" t="s">
        <v>25</v>
      </c>
      <c r="H2931" t="s">
        <v>26</v>
      </c>
      <c r="I2931" t="s">
        <v>27</v>
      </c>
      <c r="J2931">
        <v>1.6</v>
      </c>
      <c r="K2931">
        <v>24</v>
      </c>
      <c r="L2931" t="s">
        <v>28</v>
      </c>
      <c r="M2931">
        <v>1</v>
      </c>
      <c r="N2931">
        <v>4.7</v>
      </c>
      <c r="O2931">
        <v>400</v>
      </c>
      <c r="P2931">
        <v>640</v>
      </c>
      <c r="Q2931" t="s">
        <v>114</v>
      </c>
      <c r="R2931">
        <v>7</v>
      </c>
      <c r="S2931" t="s">
        <v>37</v>
      </c>
      <c r="T2931" t="s">
        <v>68</v>
      </c>
      <c r="U2931" t="str">
        <f>TRIM(CLEAN(tbl_Operations[[#This Row],[Location]]))</f>
        <v>Noida</v>
      </c>
      <c r="V2931" t="str">
        <f>TRIM(CLEAN(tbl_Operations[[#This Row],[Channel]]))</f>
        <v>Email</v>
      </c>
      <c r="W2931" t="str">
        <f t="shared" si="225"/>
        <v>Employee Query</v>
      </c>
      <c r="X2931" t="str">
        <f t="shared" si="226"/>
        <v>It</v>
      </c>
      <c r="Y2931" t="str">
        <f t="shared" si="227"/>
        <v>Within SLA</v>
      </c>
      <c r="Z2931" t="str">
        <f t="shared" si="228"/>
        <v>Normal</v>
      </c>
      <c r="AA2931" t="str" cm="1">
        <f t="array" ref="AA2931">_xlfn.IFS(
J2931&lt;=K2931*0.5,"Excellent",
J2931&lt;=K2931,"Good",
J2931&lt;=K2931*1.5,"At Risk",
TRUE,"Critical"
)</f>
        <v>Excellent</v>
      </c>
      <c r="AB2931" t="str">
        <f t="shared" si="229"/>
        <v>Reworked</v>
      </c>
    </row>
    <row r="2932" spans="1:28" x14ac:dyDescent="0.3">
      <c r="A2932" t="s">
        <v>3014</v>
      </c>
      <c r="B2932" s="1">
        <v>45902</v>
      </c>
      <c r="C2932" t="s">
        <v>40</v>
      </c>
      <c r="D2932" t="s">
        <v>73</v>
      </c>
      <c r="E2932" t="s">
        <v>23</v>
      </c>
      <c r="F2932" t="s">
        <v>61</v>
      </c>
      <c r="G2932" t="s">
        <v>42</v>
      </c>
      <c r="H2932" t="s">
        <v>75</v>
      </c>
      <c r="I2932" t="s">
        <v>27</v>
      </c>
      <c r="J2932">
        <v>16.600000000000001</v>
      </c>
      <c r="K2932">
        <v>12</v>
      </c>
      <c r="L2932" t="s">
        <v>63</v>
      </c>
      <c r="M2932">
        <v>1</v>
      </c>
      <c r="N2932">
        <v>4.8</v>
      </c>
      <c r="O2932">
        <v>350</v>
      </c>
      <c r="P2932">
        <v>5810</v>
      </c>
      <c r="Q2932" t="s">
        <v>83</v>
      </c>
      <c r="R2932">
        <v>9</v>
      </c>
      <c r="S2932" t="s">
        <v>37</v>
      </c>
      <c r="T2932" t="s">
        <v>38</v>
      </c>
      <c r="U2932" t="str">
        <f>TRIM(CLEAN(tbl_Operations[[#This Row],[Location]]))</f>
        <v>Chennai</v>
      </c>
      <c r="V2932" t="str">
        <f>TRIM(CLEAN(tbl_Operations[[#This Row],[Channel]]))</f>
        <v>Portal</v>
      </c>
      <c r="W2932" t="str">
        <f t="shared" si="225"/>
        <v>Invoice Query</v>
      </c>
      <c r="X2932" t="str">
        <f t="shared" si="226"/>
        <v>Procurement</v>
      </c>
      <c r="Y2932" t="str">
        <f t="shared" si="227"/>
        <v>SLA Breach</v>
      </c>
      <c r="Z2932" t="str">
        <f t="shared" si="228"/>
        <v>Normal</v>
      </c>
      <c r="AA2932" t="str" cm="1">
        <f t="array" ref="AA2932">_xlfn.IFS(
J2932&lt;=K2932*0.5,"Excellent",
J2932&lt;=K2932,"Good",
J2932&lt;=K2932*1.5,"At Risk",
TRUE,"Critical"
)</f>
        <v>At Risk</v>
      </c>
      <c r="AB2932" t="str">
        <f t="shared" si="229"/>
        <v>Reworked</v>
      </c>
    </row>
    <row r="2933" spans="1:28" x14ac:dyDescent="0.3">
      <c r="A2933" t="s">
        <v>3015</v>
      </c>
      <c r="B2933" s="1">
        <v>45873</v>
      </c>
      <c r="C2933" t="s">
        <v>91</v>
      </c>
      <c r="D2933" t="s">
        <v>47</v>
      </c>
      <c r="E2933" t="s">
        <v>48</v>
      </c>
      <c r="F2933" t="s">
        <v>49</v>
      </c>
      <c r="G2933" t="s">
        <v>25</v>
      </c>
      <c r="H2933" t="s">
        <v>26</v>
      </c>
      <c r="I2933" t="s">
        <v>27</v>
      </c>
      <c r="J2933">
        <v>23</v>
      </c>
      <c r="K2933">
        <v>48</v>
      </c>
      <c r="L2933" t="s">
        <v>28</v>
      </c>
      <c r="M2933">
        <v>1</v>
      </c>
      <c r="N2933">
        <v>4.3</v>
      </c>
      <c r="O2933">
        <v>280</v>
      </c>
      <c r="P2933">
        <v>6440</v>
      </c>
      <c r="Q2933" t="s">
        <v>36</v>
      </c>
      <c r="R2933">
        <v>8</v>
      </c>
      <c r="S2933" t="s">
        <v>37</v>
      </c>
      <c r="T2933" t="s">
        <v>31</v>
      </c>
      <c r="U2933" t="str">
        <f>TRIM(CLEAN(tbl_Operations[[#This Row],[Location]]))</f>
        <v>Gurugram</v>
      </c>
      <c r="V2933" t="str">
        <f>TRIM(CLEAN(tbl_Operations[[#This Row],[Channel]]))</f>
        <v>Email</v>
      </c>
      <c r="W2933" t="str">
        <f t="shared" si="225"/>
        <v>Compliance Request</v>
      </c>
      <c r="X2933" t="str">
        <f t="shared" si="226"/>
        <v>Operations</v>
      </c>
      <c r="Y2933" t="str">
        <f t="shared" si="227"/>
        <v>Within SLA</v>
      </c>
      <c r="Z2933" t="str">
        <f t="shared" si="228"/>
        <v>Normal</v>
      </c>
      <c r="AA2933" t="str" cm="1">
        <f t="array" ref="AA2933">_xlfn.IFS(
J2933&lt;=K2933*0.5,"Excellent",
J2933&lt;=K2933,"Good",
J2933&lt;=K2933*1.5,"At Risk",
TRUE,"Critical"
)</f>
        <v>Excellent</v>
      </c>
      <c r="AB2933" t="str">
        <f t="shared" si="229"/>
        <v>Reworked</v>
      </c>
    </row>
    <row r="2934" spans="1:28" x14ac:dyDescent="0.3">
      <c r="A2934" t="s">
        <v>3016</v>
      </c>
      <c r="B2934" s="1">
        <v>45848</v>
      </c>
      <c r="C2934" t="s">
        <v>21</v>
      </c>
      <c r="D2934" t="s">
        <v>55</v>
      </c>
      <c r="E2934" t="s">
        <v>92</v>
      </c>
      <c r="F2934" t="s">
        <v>24</v>
      </c>
      <c r="G2934" t="s">
        <v>42</v>
      </c>
      <c r="H2934" t="s">
        <v>26</v>
      </c>
      <c r="I2934" t="s">
        <v>101</v>
      </c>
      <c r="J2934">
        <v>21.4</v>
      </c>
      <c r="K2934">
        <v>24</v>
      </c>
      <c r="L2934" t="s">
        <v>28</v>
      </c>
      <c r="M2934">
        <v>0</v>
      </c>
      <c r="N2934">
        <v>4.3</v>
      </c>
      <c r="O2934">
        <v>350</v>
      </c>
      <c r="P2934">
        <v>7490</v>
      </c>
      <c r="Q2934" t="s">
        <v>114</v>
      </c>
      <c r="R2934">
        <v>7</v>
      </c>
      <c r="S2934" t="s">
        <v>37</v>
      </c>
      <c r="T2934" t="s">
        <v>84</v>
      </c>
      <c r="U2934" t="str">
        <f>TRIM(CLEAN(tbl_Operations[[#This Row],[Location]]))</f>
        <v>Hyderabad</v>
      </c>
      <c r="V2934" t="str">
        <f>TRIM(CLEAN(tbl_Operations[[#This Row],[Channel]]))</f>
        <v>Portal</v>
      </c>
      <c r="W2934" t="str">
        <f t="shared" si="225"/>
        <v>Report Request</v>
      </c>
      <c r="X2934" t="str">
        <f t="shared" si="226"/>
        <v>Customer Support</v>
      </c>
      <c r="Y2934" t="str">
        <f t="shared" si="227"/>
        <v>Within SLA</v>
      </c>
      <c r="Z2934" t="str">
        <f t="shared" si="228"/>
        <v>Normal</v>
      </c>
      <c r="AA2934" t="str" cm="1">
        <f t="array" ref="AA2934">_xlfn.IFS(
J2934&lt;=K2934*0.5,"Excellent",
J2934&lt;=K2934,"Good",
J2934&lt;=K2934*1.5,"At Risk",
TRUE,"Critical"
)</f>
        <v>Good</v>
      </c>
      <c r="AB2934" t="str">
        <f t="shared" si="229"/>
        <v>No Rework</v>
      </c>
    </row>
    <row r="2935" spans="1:28" x14ac:dyDescent="0.3">
      <c r="A2935" t="s">
        <v>3017</v>
      </c>
      <c r="B2935" s="1">
        <v>45918</v>
      </c>
      <c r="C2935" t="s">
        <v>77</v>
      </c>
      <c r="D2935" t="s">
        <v>41</v>
      </c>
      <c r="E2935" t="s">
        <v>70</v>
      </c>
      <c r="F2935" t="s">
        <v>49</v>
      </c>
      <c r="G2935" t="s">
        <v>25</v>
      </c>
      <c r="H2935" t="s">
        <v>66</v>
      </c>
      <c r="I2935" t="s">
        <v>27</v>
      </c>
      <c r="J2935">
        <v>14.5</v>
      </c>
      <c r="K2935">
        <v>48</v>
      </c>
      <c r="L2935" t="s">
        <v>28</v>
      </c>
      <c r="M2935">
        <v>0</v>
      </c>
      <c r="N2935">
        <v>5</v>
      </c>
      <c r="O2935">
        <v>450</v>
      </c>
      <c r="P2935">
        <v>6525</v>
      </c>
      <c r="Q2935" t="s">
        <v>83</v>
      </c>
      <c r="R2935">
        <v>9</v>
      </c>
      <c r="S2935" t="s">
        <v>37</v>
      </c>
      <c r="T2935" t="s">
        <v>84</v>
      </c>
      <c r="U2935" t="str">
        <f>TRIM(CLEAN(tbl_Operations[[#This Row],[Location]]))</f>
        <v>Bengaluru</v>
      </c>
      <c r="V2935" t="str">
        <f>TRIM(CLEAN(tbl_Operations[[#This Row],[Channel]]))</f>
        <v>Email</v>
      </c>
      <c r="W2935" t="str">
        <f t="shared" si="225"/>
        <v>Data Correction</v>
      </c>
      <c r="X2935" t="str">
        <f t="shared" si="226"/>
        <v>Finance</v>
      </c>
      <c r="Y2935" t="str">
        <f t="shared" si="227"/>
        <v>Within SLA</v>
      </c>
      <c r="Z2935" t="str">
        <f t="shared" si="228"/>
        <v>Normal</v>
      </c>
      <c r="AA2935" t="str" cm="1">
        <f t="array" ref="AA2935">_xlfn.IFS(
J2935&lt;=K2935*0.5,"Excellent",
J2935&lt;=K2935,"Good",
J2935&lt;=K2935*1.5,"At Risk",
TRUE,"Critical"
)</f>
        <v>Excellent</v>
      </c>
      <c r="AB2935" t="str">
        <f t="shared" si="229"/>
        <v>No Rework</v>
      </c>
    </row>
    <row r="2936" spans="1:28" x14ac:dyDescent="0.3">
      <c r="A2936" t="s">
        <v>3018</v>
      </c>
      <c r="B2936" s="1">
        <v>45831</v>
      </c>
      <c r="C2936" t="s">
        <v>40</v>
      </c>
      <c r="D2936" t="s">
        <v>55</v>
      </c>
      <c r="E2936" t="s">
        <v>92</v>
      </c>
      <c r="F2936" t="s">
        <v>61</v>
      </c>
      <c r="G2936" t="s">
        <v>25</v>
      </c>
      <c r="H2936" t="s">
        <v>66</v>
      </c>
      <c r="I2936" t="s">
        <v>27</v>
      </c>
      <c r="J2936">
        <v>17.2</v>
      </c>
      <c r="K2936">
        <v>12</v>
      </c>
      <c r="L2936" t="s">
        <v>63</v>
      </c>
      <c r="M2936">
        <v>0</v>
      </c>
      <c r="N2936">
        <v>5</v>
      </c>
      <c r="O2936">
        <v>280</v>
      </c>
      <c r="P2936">
        <v>4816</v>
      </c>
      <c r="Q2936" t="s">
        <v>29</v>
      </c>
      <c r="R2936">
        <v>6</v>
      </c>
      <c r="S2936" t="s">
        <v>30</v>
      </c>
      <c r="T2936" t="s">
        <v>31</v>
      </c>
      <c r="U2936" t="str">
        <f>TRIM(CLEAN(tbl_Operations[[#This Row],[Location]]))</f>
        <v>Hyderabad</v>
      </c>
      <c r="V2936" t="str">
        <f>TRIM(CLEAN(tbl_Operations[[#This Row],[Channel]]))</f>
        <v>Email</v>
      </c>
      <c r="W2936" t="str">
        <f t="shared" si="225"/>
        <v>Report Request</v>
      </c>
      <c r="X2936" t="str">
        <f t="shared" si="226"/>
        <v>Procurement</v>
      </c>
      <c r="Y2936" t="str">
        <f t="shared" si="227"/>
        <v>SLA Breach</v>
      </c>
      <c r="Z2936" t="str">
        <f t="shared" si="228"/>
        <v>Normal</v>
      </c>
      <c r="AA2936" t="str" cm="1">
        <f t="array" ref="AA2936">_xlfn.IFS(
J2936&lt;=K2936*0.5,"Excellent",
J2936&lt;=K2936,"Good",
J2936&lt;=K2936*1.5,"At Risk",
TRUE,"Critical"
)</f>
        <v>At Risk</v>
      </c>
      <c r="AB2936" t="str">
        <f t="shared" si="229"/>
        <v>No Rework</v>
      </c>
    </row>
    <row r="2937" spans="1:28" x14ac:dyDescent="0.3">
      <c r="A2937" t="s">
        <v>3019</v>
      </c>
      <c r="B2937" s="1">
        <v>45909</v>
      </c>
      <c r="C2937" t="s">
        <v>77</v>
      </c>
      <c r="D2937" t="s">
        <v>41</v>
      </c>
      <c r="E2937" t="s">
        <v>23</v>
      </c>
      <c r="F2937" t="s">
        <v>49</v>
      </c>
      <c r="G2937" t="s">
        <v>42</v>
      </c>
      <c r="H2937" t="s">
        <v>75</v>
      </c>
      <c r="I2937" t="s">
        <v>27</v>
      </c>
      <c r="J2937">
        <v>15.3</v>
      </c>
      <c r="K2937">
        <v>48</v>
      </c>
      <c r="L2937" t="s">
        <v>28</v>
      </c>
      <c r="M2937">
        <v>1</v>
      </c>
      <c r="N2937">
        <v>4.5</v>
      </c>
      <c r="O2937">
        <v>280</v>
      </c>
      <c r="P2937">
        <v>4284</v>
      </c>
      <c r="Q2937" t="s">
        <v>83</v>
      </c>
      <c r="R2937">
        <v>9</v>
      </c>
      <c r="S2937" t="s">
        <v>37</v>
      </c>
      <c r="T2937" t="s">
        <v>38</v>
      </c>
      <c r="U2937" t="str">
        <f>TRIM(CLEAN(tbl_Operations[[#This Row],[Location]]))</f>
        <v>Bengaluru</v>
      </c>
      <c r="V2937" t="str">
        <f>TRIM(CLEAN(tbl_Operations[[#This Row],[Channel]]))</f>
        <v>Portal</v>
      </c>
      <c r="W2937" t="str">
        <f t="shared" si="225"/>
        <v>Invoice Query</v>
      </c>
      <c r="X2937" t="str">
        <f t="shared" si="226"/>
        <v>Finance</v>
      </c>
      <c r="Y2937" t="str">
        <f t="shared" si="227"/>
        <v>Within SLA</v>
      </c>
      <c r="Z2937" t="str">
        <f t="shared" si="228"/>
        <v>Normal</v>
      </c>
      <c r="AA2937" t="str" cm="1">
        <f t="array" ref="AA2937">_xlfn.IFS(
J2937&lt;=K2937*0.5,"Excellent",
J2937&lt;=K2937,"Good",
J2937&lt;=K2937*1.5,"At Risk",
TRUE,"Critical"
)</f>
        <v>Excellent</v>
      </c>
      <c r="AB2937" t="str">
        <f t="shared" si="229"/>
        <v>Reworked</v>
      </c>
    </row>
    <row r="2938" spans="1:28" x14ac:dyDescent="0.3">
      <c r="A2938" t="s">
        <v>3020</v>
      </c>
      <c r="B2938" s="1">
        <v>45815</v>
      </c>
      <c r="C2938" t="s">
        <v>91</v>
      </c>
      <c r="D2938" t="s">
        <v>47</v>
      </c>
      <c r="E2938" t="s">
        <v>74</v>
      </c>
      <c r="F2938" t="s">
        <v>24</v>
      </c>
      <c r="G2938" t="s">
        <v>25</v>
      </c>
      <c r="H2938" t="s">
        <v>26</v>
      </c>
      <c r="I2938" t="s">
        <v>27</v>
      </c>
      <c r="J2938">
        <v>10.4</v>
      </c>
      <c r="K2938">
        <v>24</v>
      </c>
      <c r="L2938" t="s">
        <v>28</v>
      </c>
      <c r="M2938">
        <v>0</v>
      </c>
      <c r="N2938">
        <v>5</v>
      </c>
      <c r="O2938">
        <v>450</v>
      </c>
      <c r="P2938">
        <v>4680</v>
      </c>
      <c r="Q2938" t="s">
        <v>29</v>
      </c>
      <c r="R2938">
        <v>6</v>
      </c>
      <c r="S2938" t="s">
        <v>30</v>
      </c>
      <c r="T2938" t="s">
        <v>68</v>
      </c>
      <c r="U2938" t="str">
        <f>TRIM(CLEAN(tbl_Operations[[#This Row],[Location]]))</f>
        <v>Gurugram</v>
      </c>
      <c r="V2938" t="str">
        <f>TRIM(CLEAN(tbl_Operations[[#This Row],[Channel]]))</f>
        <v>Email</v>
      </c>
      <c r="W2938" t="str">
        <f t="shared" si="225"/>
        <v>System Issue</v>
      </c>
      <c r="X2938" t="str">
        <f t="shared" si="226"/>
        <v>Operations</v>
      </c>
      <c r="Y2938" t="str">
        <f t="shared" si="227"/>
        <v>Within SLA</v>
      </c>
      <c r="Z2938" t="str">
        <f t="shared" si="228"/>
        <v>Normal</v>
      </c>
      <c r="AA2938" t="str" cm="1">
        <f t="array" ref="AA2938">_xlfn.IFS(
J2938&lt;=K2938*0.5,"Excellent",
J2938&lt;=K2938,"Good",
J2938&lt;=K2938*1.5,"At Risk",
TRUE,"Critical"
)</f>
        <v>Excellent</v>
      </c>
      <c r="AB2938" t="str">
        <f t="shared" si="229"/>
        <v>No Rework</v>
      </c>
    </row>
    <row r="2939" spans="1:28" x14ac:dyDescent="0.3">
      <c r="A2939" t="s">
        <v>3021</v>
      </c>
      <c r="B2939" s="1">
        <v>45891</v>
      </c>
      <c r="C2939" t="s">
        <v>54</v>
      </c>
      <c r="D2939" t="s">
        <v>73</v>
      </c>
      <c r="E2939" t="s">
        <v>23</v>
      </c>
      <c r="F2939" t="s">
        <v>24</v>
      </c>
      <c r="G2939" t="s">
        <v>62</v>
      </c>
      <c r="H2939" t="s">
        <v>66</v>
      </c>
      <c r="I2939" t="s">
        <v>27</v>
      </c>
      <c r="J2939">
        <v>11.5</v>
      </c>
      <c r="K2939">
        <v>24</v>
      </c>
      <c r="L2939" t="s">
        <v>28</v>
      </c>
      <c r="M2939">
        <v>0</v>
      </c>
      <c r="N2939">
        <v>4.9000000000000004</v>
      </c>
      <c r="O2939">
        <v>320</v>
      </c>
      <c r="P2939">
        <v>3680</v>
      </c>
      <c r="Q2939" t="s">
        <v>36</v>
      </c>
      <c r="R2939">
        <v>8</v>
      </c>
      <c r="S2939" t="s">
        <v>37</v>
      </c>
      <c r="T2939" t="s">
        <v>45</v>
      </c>
      <c r="U2939" t="str">
        <f>TRIM(CLEAN(tbl_Operations[[#This Row],[Location]]))</f>
        <v>Chennai</v>
      </c>
      <c r="V2939" t="str">
        <f>TRIM(CLEAN(tbl_Operations[[#This Row],[Channel]]))</f>
        <v>Teams</v>
      </c>
      <c r="W2939" t="str">
        <f t="shared" si="225"/>
        <v>Invoice Query</v>
      </c>
      <c r="X2939" t="str">
        <f t="shared" si="226"/>
        <v>Hr</v>
      </c>
      <c r="Y2939" t="str">
        <f t="shared" si="227"/>
        <v>Within SLA</v>
      </c>
      <c r="Z2939" t="str">
        <f t="shared" si="228"/>
        <v>Normal</v>
      </c>
      <c r="AA2939" t="str" cm="1">
        <f t="array" ref="AA2939">_xlfn.IFS(
J2939&lt;=K2939*0.5,"Excellent",
J2939&lt;=K2939,"Good",
J2939&lt;=K2939*1.5,"At Risk",
TRUE,"Critical"
)</f>
        <v>Excellent</v>
      </c>
      <c r="AB2939" t="str">
        <f t="shared" si="229"/>
        <v>No Rework</v>
      </c>
    </row>
    <row r="2940" spans="1:28" x14ac:dyDescent="0.3">
      <c r="A2940" t="s">
        <v>3022</v>
      </c>
      <c r="B2940" s="1">
        <v>45952</v>
      </c>
      <c r="C2940" t="s">
        <v>77</v>
      </c>
      <c r="D2940" t="s">
        <v>34</v>
      </c>
      <c r="E2940" t="s">
        <v>23</v>
      </c>
      <c r="F2940" t="s">
        <v>49</v>
      </c>
      <c r="G2940" t="s">
        <v>25</v>
      </c>
      <c r="H2940" t="s">
        <v>75</v>
      </c>
      <c r="I2940" t="s">
        <v>27</v>
      </c>
      <c r="J2940">
        <v>17.3</v>
      </c>
      <c r="K2940">
        <v>48</v>
      </c>
      <c r="L2940" t="s">
        <v>28</v>
      </c>
      <c r="M2940">
        <v>0</v>
      </c>
      <c r="N2940">
        <v>4.4000000000000004</v>
      </c>
      <c r="O2940">
        <v>350</v>
      </c>
      <c r="P2940">
        <v>6055</v>
      </c>
      <c r="Q2940" t="s">
        <v>51</v>
      </c>
      <c r="R2940">
        <v>10</v>
      </c>
      <c r="S2940" t="s">
        <v>52</v>
      </c>
      <c r="T2940" t="s">
        <v>86</v>
      </c>
      <c r="U2940" t="str">
        <f>TRIM(CLEAN(tbl_Operations[[#This Row],[Location]]))</f>
        <v>Mumbai</v>
      </c>
      <c r="V2940" t="str">
        <f>TRIM(CLEAN(tbl_Operations[[#This Row],[Channel]]))</f>
        <v>Email</v>
      </c>
      <c r="W2940" t="str">
        <f t="shared" si="225"/>
        <v>Invoice Query</v>
      </c>
      <c r="X2940" t="str">
        <f t="shared" si="226"/>
        <v>Finance</v>
      </c>
      <c r="Y2940" t="str">
        <f t="shared" si="227"/>
        <v>Within SLA</v>
      </c>
      <c r="Z2940" t="str">
        <f t="shared" si="228"/>
        <v>Normal</v>
      </c>
      <c r="AA2940" t="str" cm="1">
        <f t="array" ref="AA2940">_xlfn.IFS(
J2940&lt;=K2940*0.5,"Excellent",
J2940&lt;=K2940,"Good",
J2940&lt;=K2940*1.5,"At Risk",
TRUE,"Critical"
)</f>
        <v>Excellent</v>
      </c>
      <c r="AB2940" t="str">
        <f t="shared" si="229"/>
        <v>No Rework</v>
      </c>
    </row>
    <row r="2941" spans="1:28" x14ac:dyDescent="0.3">
      <c r="A2941" t="s">
        <v>3023</v>
      </c>
      <c r="B2941" s="1">
        <v>45814</v>
      </c>
      <c r="C2941" t="s">
        <v>40</v>
      </c>
      <c r="D2941" t="s">
        <v>47</v>
      </c>
      <c r="E2941" t="s">
        <v>92</v>
      </c>
      <c r="F2941" t="s">
        <v>24</v>
      </c>
      <c r="G2941" t="s">
        <v>25</v>
      </c>
      <c r="H2941" t="s">
        <v>50</v>
      </c>
      <c r="I2941" t="s">
        <v>101</v>
      </c>
      <c r="J2941">
        <v>6.7</v>
      </c>
      <c r="K2941">
        <v>24</v>
      </c>
      <c r="L2941" t="s">
        <v>28</v>
      </c>
      <c r="M2941">
        <v>0</v>
      </c>
      <c r="N2941">
        <v>4.8</v>
      </c>
      <c r="O2941">
        <v>400</v>
      </c>
      <c r="P2941">
        <v>2680</v>
      </c>
      <c r="Q2941" t="s">
        <v>29</v>
      </c>
      <c r="R2941">
        <v>6</v>
      </c>
      <c r="S2941" t="s">
        <v>30</v>
      </c>
      <c r="T2941" t="s">
        <v>45</v>
      </c>
      <c r="U2941" t="str">
        <f>TRIM(CLEAN(tbl_Operations[[#This Row],[Location]]))</f>
        <v>Gurugram</v>
      </c>
      <c r="V2941" t="str">
        <f>TRIM(CLEAN(tbl_Operations[[#This Row],[Channel]]))</f>
        <v>Email</v>
      </c>
      <c r="W2941" t="str">
        <f t="shared" si="225"/>
        <v>Report Request</v>
      </c>
      <c r="X2941" t="str">
        <f t="shared" si="226"/>
        <v>Procurement</v>
      </c>
      <c r="Y2941" t="str">
        <f t="shared" si="227"/>
        <v>Within SLA</v>
      </c>
      <c r="Z2941" t="str">
        <f t="shared" si="228"/>
        <v>Normal</v>
      </c>
      <c r="AA2941" t="str" cm="1">
        <f t="array" ref="AA2941">_xlfn.IFS(
J2941&lt;=K2941*0.5,"Excellent",
J2941&lt;=K2941,"Good",
J2941&lt;=K2941*1.5,"At Risk",
TRUE,"Critical"
)</f>
        <v>Excellent</v>
      </c>
      <c r="AB2941" t="str">
        <f t="shared" si="229"/>
        <v>No Rework</v>
      </c>
    </row>
    <row r="2942" spans="1:28" x14ac:dyDescent="0.3">
      <c r="A2942" t="s">
        <v>3024</v>
      </c>
      <c r="B2942" s="1">
        <v>45909</v>
      </c>
      <c r="C2942" t="s">
        <v>91</v>
      </c>
      <c r="D2942" t="s">
        <v>47</v>
      </c>
      <c r="E2942" t="s">
        <v>48</v>
      </c>
      <c r="F2942" t="s">
        <v>61</v>
      </c>
      <c r="G2942" t="s">
        <v>42</v>
      </c>
      <c r="H2942" t="s">
        <v>50</v>
      </c>
      <c r="I2942" t="s">
        <v>101</v>
      </c>
      <c r="J2942">
        <v>11.5</v>
      </c>
      <c r="K2942">
        <v>12</v>
      </c>
      <c r="L2942" t="s">
        <v>28</v>
      </c>
      <c r="M2942">
        <v>0</v>
      </c>
      <c r="N2942">
        <v>5</v>
      </c>
      <c r="O2942">
        <v>280</v>
      </c>
      <c r="P2942">
        <v>3220</v>
      </c>
      <c r="Q2942" t="s">
        <v>83</v>
      </c>
      <c r="R2942">
        <v>9</v>
      </c>
      <c r="S2942" t="s">
        <v>37</v>
      </c>
      <c r="T2942" t="s">
        <v>38</v>
      </c>
      <c r="U2942" t="str">
        <f>TRIM(CLEAN(tbl_Operations[[#This Row],[Location]]))</f>
        <v>Gurugram</v>
      </c>
      <c r="V2942" t="str">
        <f>TRIM(CLEAN(tbl_Operations[[#This Row],[Channel]]))</f>
        <v>Portal</v>
      </c>
      <c r="W2942" t="str">
        <f t="shared" si="225"/>
        <v>Compliance Request</v>
      </c>
      <c r="X2942" t="str">
        <f t="shared" si="226"/>
        <v>Operations</v>
      </c>
      <c r="Y2942" t="str">
        <f t="shared" si="227"/>
        <v>Within SLA</v>
      </c>
      <c r="Z2942" t="str">
        <f t="shared" si="228"/>
        <v>Normal</v>
      </c>
      <c r="AA2942" t="str" cm="1">
        <f t="array" ref="AA2942">_xlfn.IFS(
J2942&lt;=K2942*0.5,"Excellent",
J2942&lt;=K2942,"Good",
J2942&lt;=K2942*1.5,"At Risk",
TRUE,"Critical"
)</f>
        <v>Good</v>
      </c>
      <c r="AB2942" t="str">
        <f t="shared" si="229"/>
        <v>No Rework</v>
      </c>
    </row>
    <row r="2943" spans="1:28" x14ac:dyDescent="0.3">
      <c r="A2943" t="s">
        <v>3025</v>
      </c>
      <c r="B2943" s="1">
        <v>45827</v>
      </c>
      <c r="C2943" t="s">
        <v>40</v>
      </c>
      <c r="D2943" t="s">
        <v>22</v>
      </c>
      <c r="E2943" t="s">
        <v>56</v>
      </c>
      <c r="F2943" t="s">
        <v>49</v>
      </c>
      <c r="G2943" t="s">
        <v>25</v>
      </c>
      <c r="H2943" t="s">
        <v>66</v>
      </c>
      <c r="I2943" t="s">
        <v>27</v>
      </c>
      <c r="J2943">
        <v>4.8</v>
      </c>
      <c r="K2943">
        <v>48</v>
      </c>
      <c r="L2943" t="s">
        <v>28</v>
      </c>
      <c r="M2943">
        <v>0</v>
      </c>
      <c r="N2943">
        <v>5</v>
      </c>
      <c r="O2943">
        <v>320</v>
      </c>
      <c r="P2943">
        <v>1536</v>
      </c>
      <c r="Q2943" t="s">
        <v>29</v>
      </c>
      <c r="R2943">
        <v>6</v>
      </c>
      <c r="S2943" t="s">
        <v>30</v>
      </c>
      <c r="T2943" t="s">
        <v>84</v>
      </c>
      <c r="U2943" t="str">
        <f>TRIM(CLEAN(tbl_Operations[[#This Row],[Location]]))</f>
        <v>Noida</v>
      </c>
      <c r="V2943" t="str">
        <f>TRIM(CLEAN(tbl_Operations[[#This Row],[Channel]]))</f>
        <v>Email</v>
      </c>
      <c r="W2943" t="str">
        <f t="shared" si="225"/>
        <v>Vendor Query</v>
      </c>
      <c r="X2943" t="str">
        <f t="shared" si="226"/>
        <v>Procurement</v>
      </c>
      <c r="Y2943" t="str">
        <f t="shared" si="227"/>
        <v>Within SLA</v>
      </c>
      <c r="Z2943" t="str">
        <f t="shared" si="228"/>
        <v>Normal</v>
      </c>
      <c r="AA2943" t="str" cm="1">
        <f t="array" ref="AA2943">_xlfn.IFS(
J2943&lt;=K2943*0.5,"Excellent",
J2943&lt;=K2943,"Good",
J2943&lt;=K2943*1.5,"At Risk",
TRUE,"Critical"
)</f>
        <v>Excellent</v>
      </c>
      <c r="AB2943" t="str">
        <f t="shared" si="229"/>
        <v>No Rework</v>
      </c>
    </row>
    <row r="2944" spans="1:28" x14ac:dyDescent="0.3">
      <c r="A2944" t="s">
        <v>3026</v>
      </c>
      <c r="B2944" s="1">
        <v>45798</v>
      </c>
      <c r="C2944" t="s">
        <v>40</v>
      </c>
      <c r="D2944" t="s">
        <v>34</v>
      </c>
      <c r="E2944" t="s">
        <v>92</v>
      </c>
      <c r="F2944" t="s">
        <v>61</v>
      </c>
      <c r="G2944" t="s">
        <v>25</v>
      </c>
      <c r="H2944" t="s">
        <v>75</v>
      </c>
      <c r="I2944" t="s">
        <v>27</v>
      </c>
      <c r="J2944">
        <v>7.9</v>
      </c>
      <c r="K2944">
        <v>12</v>
      </c>
      <c r="L2944" t="s">
        <v>28</v>
      </c>
      <c r="M2944">
        <v>0</v>
      </c>
      <c r="N2944">
        <v>4.5999999999999996</v>
      </c>
      <c r="O2944">
        <v>320</v>
      </c>
      <c r="P2944">
        <v>2528</v>
      </c>
      <c r="Q2944" t="s">
        <v>44</v>
      </c>
      <c r="R2944">
        <v>5</v>
      </c>
      <c r="S2944" t="s">
        <v>30</v>
      </c>
      <c r="T2944" t="s">
        <v>86</v>
      </c>
      <c r="U2944" t="str">
        <f>TRIM(CLEAN(tbl_Operations[[#This Row],[Location]]))</f>
        <v>Mumbai</v>
      </c>
      <c r="V2944" t="str">
        <f>TRIM(CLEAN(tbl_Operations[[#This Row],[Channel]]))</f>
        <v>Email</v>
      </c>
      <c r="W2944" t="str">
        <f t="shared" si="225"/>
        <v>Report Request</v>
      </c>
      <c r="X2944" t="str">
        <f t="shared" si="226"/>
        <v>Procurement</v>
      </c>
      <c r="Y2944" t="str">
        <f t="shared" si="227"/>
        <v>Within SLA</v>
      </c>
      <c r="Z2944" t="str">
        <f t="shared" si="228"/>
        <v>Normal</v>
      </c>
      <c r="AA2944" t="str" cm="1">
        <f t="array" ref="AA2944">_xlfn.IFS(
J2944&lt;=K2944*0.5,"Excellent",
J2944&lt;=K2944,"Good",
J2944&lt;=K2944*1.5,"At Risk",
TRUE,"Critical"
)</f>
        <v>Good</v>
      </c>
      <c r="AB2944" t="str">
        <f t="shared" si="229"/>
        <v>No Rework</v>
      </c>
    </row>
    <row r="2945" spans="1:28" x14ac:dyDescent="0.3">
      <c r="A2945" t="s">
        <v>3027</v>
      </c>
      <c r="B2945" s="1">
        <v>45875</v>
      </c>
      <c r="C2945" t="s">
        <v>21</v>
      </c>
      <c r="D2945" t="s">
        <v>60</v>
      </c>
      <c r="E2945" t="s">
        <v>23</v>
      </c>
      <c r="F2945" t="s">
        <v>49</v>
      </c>
      <c r="G2945" t="s">
        <v>25</v>
      </c>
      <c r="H2945" t="s">
        <v>75</v>
      </c>
      <c r="I2945" t="s">
        <v>27</v>
      </c>
      <c r="J2945">
        <v>7.2</v>
      </c>
      <c r="K2945">
        <v>48</v>
      </c>
      <c r="L2945" t="s">
        <v>28</v>
      </c>
      <c r="M2945">
        <v>0</v>
      </c>
      <c r="N2945">
        <v>5</v>
      </c>
      <c r="O2945">
        <v>320</v>
      </c>
      <c r="P2945">
        <v>2304</v>
      </c>
      <c r="Q2945" t="s">
        <v>36</v>
      </c>
      <c r="R2945">
        <v>8</v>
      </c>
      <c r="S2945" t="s">
        <v>37</v>
      </c>
      <c r="T2945" t="s">
        <v>86</v>
      </c>
      <c r="U2945" t="str">
        <f>TRIM(CLEAN(tbl_Operations[[#This Row],[Location]]))</f>
        <v>Pune</v>
      </c>
      <c r="V2945" t="str">
        <f>TRIM(CLEAN(tbl_Operations[[#This Row],[Channel]]))</f>
        <v>Email</v>
      </c>
      <c r="W2945" t="str">
        <f t="shared" si="225"/>
        <v>Invoice Query</v>
      </c>
      <c r="X2945" t="str">
        <f t="shared" si="226"/>
        <v>Customer Support</v>
      </c>
      <c r="Y2945" t="str">
        <f t="shared" si="227"/>
        <v>Within SLA</v>
      </c>
      <c r="Z2945" t="str">
        <f t="shared" si="228"/>
        <v>Normal</v>
      </c>
      <c r="AA2945" t="str" cm="1">
        <f t="array" ref="AA2945">_xlfn.IFS(
J2945&lt;=K2945*0.5,"Excellent",
J2945&lt;=K2945,"Good",
J2945&lt;=K2945*1.5,"At Risk",
TRUE,"Critical"
)</f>
        <v>Excellent</v>
      </c>
      <c r="AB2945" t="str">
        <f t="shared" si="229"/>
        <v>No Rework</v>
      </c>
    </row>
    <row r="2946" spans="1:28" x14ac:dyDescent="0.3">
      <c r="A2946" t="s">
        <v>3028</v>
      </c>
      <c r="B2946" s="1">
        <v>45663</v>
      </c>
      <c r="C2946" t="s">
        <v>54</v>
      </c>
      <c r="D2946" t="s">
        <v>60</v>
      </c>
      <c r="E2946" t="s">
        <v>78</v>
      </c>
      <c r="F2946" t="s">
        <v>49</v>
      </c>
      <c r="G2946" t="s">
        <v>62</v>
      </c>
      <c r="H2946" t="s">
        <v>66</v>
      </c>
      <c r="I2946" t="s">
        <v>27</v>
      </c>
      <c r="J2946">
        <v>23.2</v>
      </c>
      <c r="K2946">
        <v>48</v>
      </c>
      <c r="L2946" t="s">
        <v>28</v>
      </c>
      <c r="M2946">
        <v>1</v>
      </c>
      <c r="N2946">
        <v>4.2</v>
      </c>
      <c r="O2946">
        <v>450</v>
      </c>
      <c r="P2946">
        <v>10440</v>
      </c>
      <c r="Q2946" t="s">
        <v>64</v>
      </c>
      <c r="R2946">
        <v>1</v>
      </c>
      <c r="S2946" t="s">
        <v>58</v>
      </c>
      <c r="T2946" t="s">
        <v>31</v>
      </c>
      <c r="U2946" t="str">
        <f>TRIM(CLEAN(tbl_Operations[[#This Row],[Location]]))</f>
        <v>Pune</v>
      </c>
      <c r="V2946" t="str">
        <f>TRIM(CLEAN(tbl_Operations[[#This Row],[Channel]]))</f>
        <v>Teams</v>
      </c>
      <c r="W2946" t="str">
        <f t="shared" ref="W2946:W3009" si="230">TRIM(CLEAN(E2946))</f>
        <v>Access Request</v>
      </c>
      <c r="X2946" t="str">
        <f t="shared" ref="X2946:X3009" si="231">PROPER(TRIM(CLEAN(C2946)))</f>
        <v>Hr</v>
      </c>
      <c r="Y2946" t="str">
        <f t="shared" ref="Y2946:Y3009" si="232">IF(J2946&lt;=K2946,"Within SLA","SLA Breach")</f>
        <v>Within SLA</v>
      </c>
      <c r="Z2946" t="str">
        <f t="shared" ref="Z2946:Z3009" si="233">IF(AND(F2946="Critical",Y2945="SLA Breach"),"Critical Risk","Normal")</f>
        <v>Normal</v>
      </c>
      <c r="AA2946" t="str" cm="1">
        <f t="array" ref="AA2946">_xlfn.IFS(
J2946&lt;=K2946*0.5,"Excellent",
J2946&lt;=K2946,"Good",
J2946&lt;=K2946*1.5,"At Risk",
TRUE,"Critical"
)</f>
        <v>Excellent</v>
      </c>
      <c r="AB2946" t="str">
        <f t="shared" ref="AB2946:AB3009" si="234">IF(M2946&gt;0,"Reworked","No Rework")</f>
        <v>Reworked</v>
      </c>
    </row>
    <row r="2947" spans="1:28" x14ac:dyDescent="0.3">
      <c r="A2947" t="s">
        <v>3029</v>
      </c>
      <c r="B2947" s="1">
        <v>45865</v>
      </c>
      <c r="C2947" t="s">
        <v>91</v>
      </c>
      <c r="D2947" t="s">
        <v>47</v>
      </c>
      <c r="E2947" t="s">
        <v>92</v>
      </c>
      <c r="F2947" t="s">
        <v>61</v>
      </c>
      <c r="G2947" t="s">
        <v>81</v>
      </c>
      <c r="H2947" t="s">
        <v>26</v>
      </c>
      <c r="I2947" t="s">
        <v>27</v>
      </c>
      <c r="J2947">
        <v>18.600000000000001</v>
      </c>
      <c r="K2947">
        <v>12</v>
      </c>
      <c r="L2947" t="s">
        <v>63</v>
      </c>
      <c r="M2947">
        <v>0</v>
      </c>
      <c r="N2947">
        <v>4</v>
      </c>
      <c r="O2947">
        <v>400</v>
      </c>
      <c r="P2947">
        <v>7440</v>
      </c>
      <c r="Q2947" t="s">
        <v>114</v>
      </c>
      <c r="R2947">
        <v>7</v>
      </c>
      <c r="S2947" t="s">
        <v>37</v>
      </c>
      <c r="T2947" t="s">
        <v>102</v>
      </c>
      <c r="U2947" t="str">
        <f>TRIM(CLEAN(tbl_Operations[[#This Row],[Location]]))</f>
        <v>Gurugram</v>
      </c>
      <c r="V2947" t="str">
        <f>TRIM(CLEAN(tbl_Operations[[#This Row],[Channel]]))</f>
        <v>Phone</v>
      </c>
      <c r="W2947" t="str">
        <f t="shared" si="230"/>
        <v>Report Request</v>
      </c>
      <c r="X2947" t="str">
        <f t="shared" si="231"/>
        <v>Operations</v>
      </c>
      <c r="Y2947" t="str">
        <f t="shared" si="232"/>
        <v>SLA Breach</v>
      </c>
      <c r="Z2947" t="str">
        <f t="shared" si="233"/>
        <v>Normal</v>
      </c>
      <c r="AA2947" t="str" cm="1">
        <f t="array" ref="AA2947">_xlfn.IFS(
J2947&lt;=K2947*0.5,"Excellent",
J2947&lt;=K2947,"Good",
J2947&lt;=K2947*1.5,"At Risk",
TRUE,"Critical"
)</f>
        <v>Critical</v>
      </c>
      <c r="AB2947" t="str">
        <f t="shared" si="234"/>
        <v>No Rework</v>
      </c>
    </row>
    <row r="2948" spans="1:28" x14ac:dyDescent="0.3">
      <c r="A2948" t="s">
        <v>3030</v>
      </c>
      <c r="B2948" s="1">
        <v>45679</v>
      </c>
      <c r="C2948" t="s">
        <v>95</v>
      </c>
      <c r="D2948" t="s">
        <v>41</v>
      </c>
      <c r="E2948" t="s">
        <v>74</v>
      </c>
      <c r="F2948" t="s">
        <v>49</v>
      </c>
      <c r="G2948" t="s">
        <v>25</v>
      </c>
      <c r="H2948" t="s">
        <v>26</v>
      </c>
      <c r="I2948" t="s">
        <v>88</v>
      </c>
      <c r="J2948">
        <v>8</v>
      </c>
      <c r="K2948">
        <v>48</v>
      </c>
      <c r="L2948" t="s">
        <v>28</v>
      </c>
      <c r="M2948">
        <v>2</v>
      </c>
      <c r="N2948">
        <v>4.7</v>
      </c>
      <c r="O2948">
        <v>280</v>
      </c>
      <c r="P2948">
        <v>2240</v>
      </c>
      <c r="Q2948" t="s">
        <v>64</v>
      </c>
      <c r="R2948">
        <v>1</v>
      </c>
      <c r="S2948" t="s">
        <v>58</v>
      </c>
      <c r="T2948" t="s">
        <v>86</v>
      </c>
      <c r="U2948" t="str">
        <f>TRIM(CLEAN(tbl_Operations[[#This Row],[Location]]))</f>
        <v>Bengaluru</v>
      </c>
      <c r="V2948" t="str">
        <f>TRIM(CLEAN(tbl_Operations[[#This Row],[Channel]]))</f>
        <v>Email</v>
      </c>
      <c r="W2948" t="str">
        <f t="shared" si="230"/>
        <v>System Issue</v>
      </c>
      <c r="X2948" t="str">
        <f t="shared" si="231"/>
        <v>Sales</v>
      </c>
      <c r="Y2948" t="str">
        <f t="shared" si="232"/>
        <v>Within SLA</v>
      </c>
      <c r="Z2948" t="str">
        <f t="shared" si="233"/>
        <v>Normal</v>
      </c>
      <c r="AA2948" t="str" cm="1">
        <f t="array" ref="AA2948">_xlfn.IFS(
J2948&lt;=K2948*0.5,"Excellent",
J2948&lt;=K2948,"Good",
J2948&lt;=K2948*1.5,"At Risk",
TRUE,"Critical"
)</f>
        <v>Excellent</v>
      </c>
      <c r="AB2948" t="str">
        <f t="shared" si="234"/>
        <v>Reworked</v>
      </c>
    </row>
    <row r="2949" spans="1:28" x14ac:dyDescent="0.3">
      <c r="A2949" t="s">
        <v>3031</v>
      </c>
      <c r="B2949" s="1">
        <v>46011</v>
      </c>
      <c r="C2949" t="s">
        <v>33</v>
      </c>
      <c r="D2949" t="s">
        <v>41</v>
      </c>
      <c r="E2949" t="s">
        <v>48</v>
      </c>
      <c r="F2949" t="s">
        <v>61</v>
      </c>
      <c r="G2949" t="s">
        <v>25</v>
      </c>
      <c r="H2949" t="s">
        <v>75</v>
      </c>
      <c r="I2949" t="s">
        <v>27</v>
      </c>
      <c r="J2949">
        <v>19.5</v>
      </c>
      <c r="K2949">
        <v>12</v>
      </c>
      <c r="L2949" t="s">
        <v>63</v>
      </c>
      <c r="M2949">
        <v>1</v>
      </c>
      <c r="N2949">
        <v>4.4000000000000004</v>
      </c>
      <c r="O2949">
        <v>400</v>
      </c>
      <c r="P2949">
        <v>7800</v>
      </c>
      <c r="Q2949" t="s">
        <v>71</v>
      </c>
      <c r="R2949">
        <v>12</v>
      </c>
      <c r="S2949" t="s">
        <v>52</v>
      </c>
      <c r="T2949" t="s">
        <v>68</v>
      </c>
      <c r="U2949" t="str">
        <f>TRIM(CLEAN(tbl_Operations[[#This Row],[Location]]))</f>
        <v>Bengaluru</v>
      </c>
      <c r="V2949" t="str">
        <f>TRIM(CLEAN(tbl_Operations[[#This Row],[Channel]]))</f>
        <v>Email</v>
      </c>
      <c r="W2949" t="str">
        <f t="shared" si="230"/>
        <v>Compliance Request</v>
      </c>
      <c r="X2949" t="str">
        <f t="shared" si="231"/>
        <v>It</v>
      </c>
      <c r="Y2949" t="str">
        <f t="shared" si="232"/>
        <v>SLA Breach</v>
      </c>
      <c r="Z2949" t="str">
        <f t="shared" si="233"/>
        <v>Normal</v>
      </c>
      <c r="AA2949" t="str" cm="1">
        <f t="array" ref="AA2949">_xlfn.IFS(
J2949&lt;=K2949*0.5,"Excellent",
J2949&lt;=K2949,"Good",
J2949&lt;=K2949*1.5,"At Risk",
TRUE,"Critical"
)</f>
        <v>Critical</v>
      </c>
      <c r="AB2949" t="str">
        <f t="shared" si="234"/>
        <v>Reworked</v>
      </c>
    </row>
    <row r="2950" spans="1:28" x14ac:dyDescent="0.3">
      <c r="A2950" t="s">
        <v>3032</v>
      </c>
      <c r="B2950" s="1">
        <v>45961</v>
      </c>
      <c r="C2950" t="s">
        <v>40</v>
      </c>
      <c r="D2950" t="s">
        <v>41</v>
      </c>
      <c r="E2950" t="s">
        <v>35</v>
      </c>
      <c r="F2950" t="s">
        <v>24</v>
      </c>
      <c r="G2950" t="s">
        <v>25</v>
      </c>
      <c r="H2950" t="s">
        <v>75</v>
      </c>
      <c r="I2950" t="s">
        <v>27</v>
      </c>
      <c r="J2950">
        <v>13.8</v>
      </c>
      <c r="K2950">
        <v>24</v>
      </c>
      <c r="L2950" t="s">
        <v>28</v>
      </c>
      <c r="M2950">
        <v>0</v>
      </c>
      <c r="N2950">
        <v>4.3</v>
      </c>
      <c r="O2950">
        <v>350</v>
      </c>
      <c r="P2950">
        <v>4830</v>
      </c>
      <c r="Q2950" t="s">
        <v>51</v>
      </c>
      <c r="R2950">
        <v>10</v>
      </c>
      <c r="S2950" t="s">
        <v>52</v>
      </c>
      <c r="T2950" t="s">
        <v>45</v>
      </c>
      <c r="U2950" t="str">
        <f>TRIM(CLEAN(tbl_Operations[[#This Row],[Location]]))</f>
        <v>Bengaluru</v>
      </c>
      <c r="V2950" t="str">
        <f>TRIM(CLEAN(tbl_Operations[[#This Row],[Channel]]))</f>
        <v>Email</v>
      </c>
      <c r="W2950" t="str">
        <f t="shared" si="230"/>
        <v>Employee Query</v>
      </c>
      <c r="X2950" t="str">
        <f t="shared" si="231"/>
        <v>Procurement</v>
      </c>
      <c r="Y2950" t="str">
        <f t="shared" si="232"/>
        <v>Within SLA</v>
      </c>
      <c r="Z2950" t="str">
        <f t="shared" si="233"/>
        <v>Normal</v>
      </c>
      <c r="AA2950" t="str" cm="1">
        <f t="array" ref="AA2950">_xlfn.IFS(
J2950&lt;=K2950*0.5,"Excellent",
J2950&lt;=K2950,"Good",
J2950&lt;=K2950*1.5,"At Risk",
TRUE,"Critical"
)</f>
        <v>Good</v>
      </c>
      <c r="AB2950" t="str">
        <f t="shared" si="234"/>
        <v>No Rework</v>
      </c>
    </row>
    <row r="2951" spans="1:28" x14ac:dyDescent="0.3">
      <c r="A2951" t="s">
        <v>3033</v>
      </c>
      <c r="B2951" s="1">
        <v>45990</v>
      </c>
      <c r="C2951" t="s">
        <v>95</v>
      </c>
      <c r="D2951" t="s">
        <v>34</v>
      </c>
      <c r="E2951" t="s">
        <v>56</v>
      </c>
      <c r="F2951" t="s">
        <v>24</v>
      </c>
      <c r="G2951" t="s">
        <v>25</v>
      </c>
      <c r="H2951" t="s">
        <v>26</v>
      </c>
      <c r="I2951" t="s">
        <v>88</v>
      </c>
      <c r="J2951">
        <v>4.4000000000000004</v>
      </c>
      <c r="K2951">
        <v>24</v>
      </c>
      <c r="L2951" t="s">
        <v>28</v>
      </c>
      <c r="M2951">
        <v>1</v>
      </c>
      <c r="N2951">
        <v>4.5</v>
      </c>
      <c r="O2951">
        <v>400</v>
      </c>
      <c r="P2951">
        <v>1760</v>
      </c>
      <c r="Q2951" t="s">
        <v>67</v>
      </c>
      <c r="R2951">
        <v>11</v>
      </c>
      <c r="S2951" t="s">
        <v>52</v>
      </c>
      <c r="T2951" t="s">
        <v>68</v>
      </c>
      <c r="U2951" t="str">
        <f>TRIM(CLEAN(tbl_Operations[[#This Row],[Location]]))</f>
        <v>Mumbai</v>
      </c>
      <c r="V2951" t="str">
        <f>TRIM(CLEAN(tbl_Operations[[#This Row],[Channel]]))</f>
        <v>Email</v>
      </c>
      <c r="W2951" t="str">
        <f t="shared" si="230"/>
        <v>Vendor Query</v>
      </c>
      <c r="X2951" t="str">
        <f t="shared" si="231"/>
        <v>Sales</v>
      </c>
      <c r="Y2951" t="str">
        <f t="shared" si="232"/>
        <v>Within SLA</v>
      </c>
      <c r="Z2951" t="str">
        <f t="shared" si="233"/>
        <v>Normal</v>
      </c>
      <c r="AA2951" t="str" cm="1">
        <f t="array" ref="AA2951">_xlfn.IFS(
J2951&lt;=K2951*0.5,"Excellent",
J2951&lt;=K2951,"Good",
J2951&lt;=K2951*1.5,"At Risk",
TRUE,"Critical"
)</f>
        <v>Excellent</v>
      </c>
      <c r="AB2951" t="str">
        <f t="shared" si="234"/>
        <v>Reworked</v>
      </c>
    </row>
    <row r="2952" spans="1:28" x14ac:dyDescent="0.3">
      <c r="A2952" t="s">
        <v>3034</v>
      </c>
      <c r="B2952" s="1">
        <v>45678</v>
      </c>
      <c r="C2952" t="s">
        <v>21</v>
      </c>
      <c r="D2952" t="s">
        <v>55</v>
      </c>
      <c r="E2952" t="s">
        <v>48</v>
      </c>
      <c r="F2952" t="s">
        <v>49</v>
      </c>
      <c r="G2952" t="s">
        <v>62</v>
      </c>
      <c r="H2952" t="s">
        <v>26</v>
      </c>
      <c r="I2952" t="s">
        <v>101</v>
      </c>
      <c r="J2952">
        <v>6.7</v>
      </c>
      <c r="K2952">
        <v>48</v>
      </c>
      <c r="L2952" t="s">
        <v>28</v>
      </c>
      <c r="M2952">
        <v>2</v>
      </c>
      <c r="N2952">
        <v>4.5</v>
      </c>
      <c r="O2952">
        <v>400</v>
      </c>
      <c r="P2952">
        <v>2680</v>
      </c>
      <c r="Q2952" t="s">
        <v>64</v>
      </c>
      <c r="R2952">
        <v>1</v>
      </c>
      <c r="S2952" t="s">
        <v>58</v>
      </c>
      <c r="T2952" t="s">
        <v>38</v>
      </c>
      <c r="U2952" t="str">
        <f>TRIM(CLEAN(tbl_Operations[[#This Row],[Location]]))</f>
        <v>Hyderabad</v>
      </c>
      <c r="V2952" t="str">
        <f>TRIM(CLEAN(tbl_Operations[[#This Row],[Channel]]))</f>
        <v>Teams</v>
      </c>
      <c r="W2952" t="str">
        <f t="shared" si="230"/>
        <v>Compliance Request</v>
      </c>
      <c r="X2952" t="str">
        <f t="shared" si="231"/>
        <v>Customer Support</v>
      </c>
      <c r="Y2952" t="str">
        <f t="shared" si="232"/>
        <v>Within SLA</v>
      </c>
      <c r="Z2952" t="str">
        <f t="shared" si="233"/>
        <v>Normal</v>
      </c>
      <c r="AA2952" t="str" cm="1">
        <f t="array" ref="AA2952">_xlfn.IFS(
J2952&lt;=K2952*0.5,"Excellent",
J2952&lt;=K2952,"Good",
J2952&lt;=K2952*1.5,"At Risk",
TRUE,"Critical"
)</f>
        <v>Excellent</v>
      </c>
      <c r="AB2952" t="str">
        <f t="shared" si="234"/>
        <v>Reworked</v>
      </c>
    </row>
    <row r="2953" spans="1:28" x14ac:dyDescent="0.3">
      <c r="A2953" t="s">
        <v>3035</v>
      </c>
      <c r="B2953" s="1">
        <v>45970</v>
      </c>
      <c r="C2953" t="s">
        <v>95</v>
      </c>
      <c r="D2953" t="s">
        <v>55</v>
      </c>
      <c r="E2953" t="s">
        <v>48</v>
      </c>
      <c r="F2953" t="s">
        <v>61</v>
      </c>
      <c r="G2953" t="s">
        <v>25</v>
      </c>
      <c r="H2953" t="s">
        <v>50</v>
      </c>
      <c r="I2953" t="s">
        <v>27</v>
      </c>
      <c r="J2953">
        <v>1.9</v>
      </c>
      <c r="K2953">
        <v>12</v>
      </c>
      <c r="L2953" t="s">
        <v>28</v>
      </c>
      <c r="M2953">
        <v>0</v>
      </c>
      <c r="N2953">
        <v>4.3</v>
      </c>
      <c r="O2953">
        <v>320</v>
      </c>
      <c r="P2953">
        <v>608</v>
      </c>
      <c r="Q2953" t="s">
        <v>67</v>
      </c>
      <c r="R2953">
        <v>11</v>
      </c>
      <c r="S2953" t="s">
        <v>52</v>
      </c>
      <c r="T2953" t="s">
        <v>102</v>
      </c>
      <c r="U2953" t="str">
        <f>TRIM(CLEAN(tbl_Operations[[#This Row],[Location]]))</f>
        <v>Hyderabad</v>
      </c>
      <c r="V2953" t="str">
        <f>TRIM(CLEAN(tbl_Operations[[#This Row],[Channel]]))</f>
        <v>Email</v>
      </c>
      <c r="W2953" t="str">
        <f t="shared" si="230"/>
        <v>Compliance Request</v>
      </c>
      <c r="X2953" t="str">
        <f t="shared" si="231"/>
        <v>Sales</v>
      </c>
      <c r="Y2953" t="str">
        <f t="shared" si="232"/>
        <v>Within SLA</v>
      </c>
      <c r="Z2953" t="str">
        <f t="shared" si="233"/>
        <v>Normal</v>
      </c>
      <c r="AA2953" t="str" cm="1">
        <f t="array" ref="AA2953">_xlfn.IFS(
J2953&lt;=K2953*0.5,"Excellent",
J2953&lt;=K2953,"Good",
J2953&lt;=K2953*1.5,"At Risk",
TRUE,"Critical"
)</f>
        <v>Excellent</v>
      </c>
      <c r="AB2953" t="str">
        <f t="shared" si="234"/>
        <v>No Rework</v>
      </c>
    </row>
    <row r="2954" spans="1:28" x14ac:dyDescent="0.3">
      <c r="A2954" t="s">
        <v>3036</v>
      </c>
      <c r="B2954" s="1">
        <v>45658</v>
      </c>
      <c r="C2954" t="s">
        <v>77</v>
      </c>
      <c r="D2954" t="s">
        <v>34</v>
      </c>
      <c r="E2954" t="s">
        <v>78</v>
      </c>
      <c r="F2954" t="s">
        <v>24</v>
      </c>
      <c r="G2954" t="s">
        <v>42</v>
      </c>
      <c r="H2954" t="s">
        <v>66</v>
      </c>
      <c r="I2954" t="s">
        <v>27</v>
      </c>
      <c r="J2954">
        <v>8.5</v>
      </c>
      <c r="K2954">
        <v>24</v>
      </c>
      <c r="L2954" t="s">
        <v>28</v>
      </c>
      <c r="M2954">
        <v>0</v>
      </c>
      <c r="N2954">
        <v>5</v>
      </c>
      <c r="O2954">
        <v>280</v>
      </c>
      <c r="P2954">
        <v>2380</v>
      </c>
      <c r="Q2954" t="s">
        <v>64</v>
      </c>
      <c r="R2954">
        <v>1</v>
      </c>
      <c r="S2954" t="s">
        <v>58</v>
      </c>
      <c r="T2954" t="s">
        <v>86</v>
      </c>
      <c r="U2954" t="str">
        <f>TRIM(CLEAN(tbl_Operations[[#This Row],[Location]]))</f>
        <v>Mumbai</v>
      </c>
      <c r="V2954" t="str">
        <f>TRIM(CLEAN(tbl_Operations[[#This Row],[Channel]]))</f>
        <v>Portal</v>
      </c>
      <c r="W2954" t="str">
        <f t="shared" si="230"/>
        <v>Access Request</v>
      </c>
      <c r="X2954" t="str">
        <f t="shared" si="231"/>
        <v>Finance</v>
      </c>
      <c r="Y2954" t="str">
        <f t="shared" si="232"/>
        <v>Within SLA</v>
      </c>
      <c r="Z2954" t="str">
        <f t="shared" si="233"/>
        <v>Normal</v>
      </c>
      <c r="AA2954" t="str" cm="1">
        <f t="array" ref="AA2954">_xlfn.IFS(
J2954&lt;=K2954*0.5,"Excellent",
J2954&lt;=K2954,"Good",
J2954&lt;=K2954*1.5,"At Risk",
TRUE,"Critical"
)</f>
        <v>Excellent</v>
      </c>
      <c r="AB2954" t="str">
        <f t="shared" si="234"/>
        <v>No Rework</v>
      </c>
    </row>
    <row r="2955" spans="1:28" x14ac:dyDescent="0.3">
      <c r="A2955" t="s">
        <v>3037</v>
      </c>
      <c r="B2955" s="1">
        <v>46017</v>
      </c>
      <c r="C2955" t="s">
        <v>21</v>
      </c>
      <c r="D2955" t="s">
        <v>34</v>
      </c>
      <c r="E2955" t="s">
        <v>35</v>
      </c>
      <c r="F2955" t="s">
        <v>49</v>
      </c>
      <c r="G2955" t="s">
        <v>62</v>
      </c>
      <c r="H2955" t="s">
        <v>26</v>
      </c>
      <c r="I2955" t="s">
        <v>27</v>
      </c>
      <c r="J2955">
        <v>16.100000000000001</v>
      </c>
      <c r="K2955">
        <v>48</v>
      </c>
      <c r="L2955" t="s">
        <v>28</v>
      </c>
      <c r="M2955">
        <v>0</v>
      </c>
      <c r="N2955">
        <v>4.5</v>
      </c>
      <c r="O2955">
        <v>400</v>
      </c>
      <c r="P2955">
        <v>6440</v>
      </c>
      <c r="Q2955" t="s">
        <v>71</v>
      </c>
      <c r="R2955">
        <v>12</v>
      </c>
      <c r="S2955" t="s">
        <v>52</v>
      </c>
      <c r="T2955" t="s">
        <v>45</v>
      </c>
      <c r="U2955" t="str">
        <f>TRIM(CLEAN(tbl_Operations[[#This Row],[Location]]))</f>
        <v>Mumbai</v>
      </c>
      <c r="V2955" t="str">
        <f>TRIM(CLEAN(tbl_Operations[[#This Row],[Channel]]))</f>
        <v>Teams</v>
      </c>
      <c r="W2955" t="str">
        <f t="shared" si="230"/>
        <v>Employee Query</v>
      </c>
      <c r="X2955" t="str">
        <f t="shared" si="231"/>
        <v>Customer Support</v>
      </c>
      <c r="Y2955" t="str">
        <f t="shared" si="232"/>
        <v>Within SLA</v>
      </c>
      <c r="Z2955" t="str">
        <f t="shared" si="233"/>
        <v>Normal</v>
      </c>
      <c r="AA2955" t="str" cm="1">
        <f t="array" ref="AA2955">_xlfn.IFS(
J2955&lt;=K2955*0.5,"Excellent",
J2955&lt;=K2955,"Good",
J2955&lt;=K2955*1.5,"At Risk",
TRUE,"Critical"
)</f>
        <v>Excellent</v>
      </c>
      <c r="AB2955" t="str">
        <f t="shared" si="234"/>
        <v>No Rework</v>
      </c>
    </row>
    <row r="2956" spans="1:28" x14ac:dyDescent="0.3">
      <c r="A2956" t="s">
        <v>3038</v>
      </c>
      <c r="B2956" s="1">
        <v>45888</v>
      </c>
      <c r="C2956" t="s">
        <v>77</v>
      </c>
      <c r="D2956" t="s">
        <v>22</v>
      </c>
      <c r="E2956" t="s">
        <v>74</v>
      </c>
      <c r="F2956" t="s">
        <v>24</v>
      </c>
      <c r="G2956" t="s">
        <v>42</v>
      </c>
      <c r="H2956" t="s">
        <v>75</v>
      </c>
      <c r="I2956" t="s">
        <v>27</v>
      </c>
      <c r="J2956">
        <v>7.3</v>
      </c>
      <c r="K2956">
        <v>24</v>
      </c>
      <c r="L2956" t="s">
        <v>28</v>
      </c>
      <c r="M2956">
        <v>1</v>
      </c>
      <c r="N2956">
        <v>4.3</v>
      </c>
      <c r="O2956">
        <v>280</v>
      </c>
      <c r="P2956">
        <v>2044</v>
      </c>
      <c r="Q2956" t="s">
        <v>36</v>
      </c>
      <c r="R2956">
        <v>8</v>
      </c>
      <c r="S2956" t="s">
        <v>37</v>
      </c>
      <c r="T2956" t="s">
        <v>38</v>
      </c>
      <c r="U2956" t="str">
        <f>TRIM(CLEAN(tbl_Operations[[#This Row],[Location]]))</f>
        <v>Noida</v>
      </c>
      <c r="V2956" t="str">
        <f>TRIM(CLEAN(tbl_Operations[[#This Row],[Channel]]))</f>
        <v>Portal</v>
      </c>
      <c r="W2956" t="str">
        <f t="shared" si="230"/>
        <v>System Issue</v>
      </c>
      <c r="X2956" t="str">
        <f t="shared" si="231"/>
        <v>Finance</v>
      </c>
      <c r="Y2956" t="str">
        <f t="shared" si="232"/>
        <v>Within SLA</v>
      </c>
      <c r="Z2956" t="str">
        <f t="shared" si="233"/>
        <v>Normal</v>
      </c>
      <c r="AA2956" t="str" cm="1">
        <f t="array" ref="AA2956">_xlfn.IFS(
J2956&lt;=K2956*0.5,"Excellent",
J2956&lt;=K2956,"Good",
J2956&lt;=K2956*1.5,"At Risk",
TRUE,"Critical"
)</f>
        <v>Excellent</v>
      </c>
      <c r="AB2956" t="str">
        <f t="shared" si="234"/>
        <v>Reworked</v>
      </c>
    </row>
    <row r="2957" spans="1:28" x14ac:dyDescent="0.3">
      <c r="A2957" t="s">
        <v>3039</v>
      </c>
      <c r="B2957" s="1">
        <v>45672</v>
      </c>
      <c r="C2957" t="s">
        <v>21</v>
      </c>
      <c r="D2957" t="s">
        <v>34</v>
      </c>
      <c r="E2957" t="s">
        <v>56</v>
      </c>
      <c r="F2957" t="s">
        <v>24</v>
      </c>
      <c r="G2957" t="s">
        <v>25</v>
      </c>
      <c r="H2957" t="s">
        <v>66</v>
      </c>
      <c r="I2957" t="s">
        <v>27</v>
      </c>
      <c r="J2957">
        <v>10.199999999999999</v>
      </c>
      <c r="K2957">
        <v>24</v>
      </c>
      <c r="L2957" t="s">
        <v>28</v>
      </c>
      <c r="M2957">
        <v>0</v>
      </c>
      <c r="N2957">
        <v>5</v>
      </c>
      <c r="O2957">
        <v>450</v>
      </c>
      <c r="P2957">
        <v>4590</v>
      </c>
      <c r="Q2957" t="s">
        <v>64</v>
      </c>
      <c r="R2957">
        <v>1</v>
      </c>
      <c r="S2957" t="s">
        <v>58</v>
      </c>
      <c r="T2957" t="s">
        <v>86</v>
      </c>
      <c r="U2957" t="str">
        <f>TRIM(CLEAN(tbl_Operations[[#This Row],[Location]]))</f>
        <v>Mumbai</v>
      </c>
      <c r="V2957" t="str">
        <f>TRIM(CLEAN(tbl_Operations[[#This Row],[Channel]]))</f>
        <v>Email</v>
      </c>
      <c r="W2957" t="str">
        <f t="shared" si="230"/>
        <v>Vendor Query</v>
      </c>
      <c r="X2957" t="str">
        <f t="shared" si="231"/>
        <v>Customer Support</v>
      </c>
      <c r="Y2957" t="str">
        <f t="shared" si="232"/>
        <v>Within SLA</v>
      </c>
      <c r="Z2957" t="str">
        <f t="shared" si="233"/>
        <v>Normal</v>
      </c>
      <c r="AA2957" t="str" cm="1">
        <f t="array" ref="AA2957">_xlfn.IFS(
J2957&lt;=K2957*0.5,"Excellent",
J2957&lt;=K2957,"Good",
J2957&lt;=K2957*1.5,"At Risk",
TRUE,"Critical"
)</f>
        <v>Excellent</v>
      </c>
      <c r="AB2957" t="str">
        <f t="shared" si="234"/>
        <v>No Rework</v>
      </c>
    </row>
    <row r="2958" spans="1:28" x14ac:dyDescent="0.3">
      <c r="A2958" t="s">
        <v>3040</v>
      </c>
      <c r="B2958" s="1">
        <v>45783</v>
      </c>
      <c r="C2958" t="s">
        <v>40</v>
      </c>
      <c r="D2958" t="s">
        <v>34</v>
      </c>
      <c r="E2958" t="s">
        <v>56</v>
      </c>
      <c r="F2958" t="s">
        <v>24</v>
      </c>
      <c r="G2958" t="s">
        <v>81</v>
      </c>
      <c r="H2958" t="s">
        <v>66</v>
      </c>
      <c r="I2958" t="s">
        <v>88</v>
      </c>
      <c r="J2958">
        <v>18</v>
      </c>
      <c r="K2958">
        <v>24</v>
      </c>
      <c r="L2958" t="s">
        <v>28</v>
      </c>
      <c r="M2958">
        <v>2</v>
      </c>
      <c r="N2958">
        <v>3.6</v>
      </c>
      <c r="O2958">
        <v>400</v>
      </c>
      <c r="P2958">
        <v>7200</v>
      </c>
      <c r="Q2958" t="s">
        <v>44</v>
      </c>
      <c r="R2958">
        <v>5</v>
      </c>
      <c r="S2958" t="s">
        <v>30</v>
      </c>
      <c r="T2958" t="s">
        <v>38</v>
      </c>
      <c r="U2958" t="str">
        <f>TRIM(CLEAN(tbl_Operations[[#This Row],[Location]]))</f>
        <v>Mumbai</v>
      </c>
      <c r="V2958" t="str">
        <f>TRIM(CLEAN(tbl_Operations[[#This Row],[Channel]]))</f>
        <v>Phone</v>
      </c>
      <c r="W2958" t="str">
        <f t="shared" si="230"/>
        <v>Vendor Query</v>
      </c>
      <c r="X2958" t="str">
        <f t="shared" si="231"/>
        <v>Procurement</v>
      </c>
      <c r="Y2958" t="str">
        <f t="shared" si="232"/>
        <v>Within SLA</v>
      </c>
      <c r="Z2958" t="str">
        <f t="shared" si="233"/>
        <v>Normal</v>
      </c>
      <c r="AA2958" t="str" cm="1">
        <f t="array" ref="AA2958">_xlfn.IFS(
J2958&lt;=K2958*0.5,"Excellent",
J2958&lt;=K2958,"Good",
J2958&lt;=K2958*1.5,"At Risk",
TRUE,"Critical"
)</f>
        <v>Good</v>
      </c>
      <c r="AB2958" t="str">
        <f t="shared" si="234"/>
        <v>Reworked</v>
      </c>
    </row>
    <row r="2959" spans="1:28" x14ac:dyDescent="0.3">
      <c r="A2959" t="s">
        <v>3041</v>
      </c>
      <c r="B2959" s="1">
        <v>45978</v>
      </c>
      <c r="C2959" t="s">
        <v>40</v>
      </c>
      <c r="D2959" t="s">
        <v>22</v>
      </c>
      <c r="E2959" t="s">
        <v>92</v>
      </c>
      <c r="F2959" t="s">
        <v>61</v>
      </c>
      <c r="G2959" t="s">
        <v>42</v>
      </c>
      <c r="H2959" t="s">
        <v>75</v>
      </c>
      <c r="I2959" t="s">
        <v>27</v>
      </c>
      <c r="J2959">
        <v>6.1</v>
      </c>
      <c r="K2959">
        <v>12</v>
      </c>
      <c r="L2959" t="s">
        <v>28</v>
      </c>
      <c r="M2959">
        <v>1</v>
      </c>
      <c r="N2959">
        <v>4.0999999999999996</v>
      </c>
      <c r="O2959">
        <v>280</v>
      </c>
      <c r="P2959">
        <v>1708</v>
      </c>
      <c r="Q2959" t="s">
        <v>67</v>
      </c>
      <c r="R2959">
        <v>11</v>
      </c>
      <c r="S2959" t="s">
        <v>52</v>
      </c>
      <c r="T2959" t="s">
        <v>31</v>
      </c>
      <c r="U2959" t="str">
        <f>TRIM(CLEAN(tbl_Operations[[#This Row],[Location]]))</f>
        <v>Noida</v>
      </c>
      <c r="V2959" t="str">
        <f>TRIM(CLEAN(tbl_Operations[[#This Row],[Channel]]))</f>
        <v>Portal</v>
      </c>
      <c r="W2959" t="str">
        <f t="shared" si="230"/>
        <v>Report Request</v>
      </c>
      <c r="X2959" t="str">
        <f t="shared" si="231"/>
        <v>Procurement</v>
      </c>
      <c r="Y2959" t="str">
        <f t="shared" si="232"/>
        <v>Within SLA</v>
      </c>
      <c r="Z2959" t="str">
        <f t="shared" si="233"/>
        <v>Normal</v>
      </c>
      <c r="AA2959" t="str" cm="1">
        <f t="array" ref="AA2959">_xlfn.IFS(
J2959&lt;=K2959*0.5,"Excellent",
J2959&lt;=K2959,"Good",
J2959&lt;=K2959*1.5,"At Risk",
TRUE,"Critical"
)</f>
        <v>Good</v>
      </c>
      <c r="AB2959" t="str">
        <f t="shared" si="234"/>
        <v>Reworked</v>
      </c>
    </row>
    <row r="2960" spans="1:28" x14ac:dyDescent="0.3">
      <c r="A2960" t="s">
        <v>3042</v>
      </c>
      <c r="B2960" s="1">
        <v>45703</v>
      </c>
      <c r="C2960" t="s">
        <v>54</v>
      </c>
      <c r="D2960" t="s">
        <v>47</v>
      </c>
      <c r="E2960" t="s">
        <v>48</v>
      </c>
      <c r="F2960" t="s">
        <v>24</v>
      </c>
      <c r="G2960" t="s">
        <v>42</v>
      </c>
      <c r="H2960" t="s">
        <v>75</v>
      </c>
      <c r="I2960" t="s">
        <v>27</v>
      </c>
      <c r="J2960">
        <v>10.5</v>
      </c>
      <c r="K2960">
        <v>24</v>
      </c>
      <c r="L2960" t="s">
        <v>28</v>
      </c>
      <c r="M2960">
        <v>0</v>
      </c>
      <c r="N2960">
        <v>5</v>
      </c>
      <c r="O2960">
        <v>280</v>
      </c>
      <c r="P2960">
        <v>2940</v>
      </c>
      <c r="Q2960" t="s">
        <v>57</v>
      </c>
      <c r="R2960">
        <v>2</v>
      </c>
      <c r="S2960" t="s">
        <v>58</v>
      </c>
      <c r="T2960" t="s">
        <v>68</v>
      </c>
      <c r="U2960" t="str">
        <f>TRIM(CLEAN(tbl_Operations[[#This Row],[Location]]))</f>
        <v>Gurugram</v>
      </c>
      <c r="V2960" t="str">
        <f>TRIM(CLEAN(tbl_Operations[[#This Row],[Channel]]))</f>
        <v>Portal</v>
      </c>
      <c r="W2960" t="str">
        <f t="shared" si="230"/>
        <v>Compliance Request</v>
      </c>
      <c r="X2960" t="str">
        <f t="shared" si="231"/>
        <v>Hr</v>
      </c>
      <c r="Y2960" t="str">
        <f t="shared" si="232"/>
        <v>Within SLA</v>
      </c>
      <c r="Z2960" t="str">
        <f t="shared" si="233"/>
        <v>Normal</v>
      </c>
      <c r="AA2960" t="str" cm="1">
        <f t="array" ref="AA2960">_xlfn.IFS(
J2960&lt;=K2960*0.5,"Excellent",
J2960&lt;=K2960,"Good",
J2960&lt;=K2960*1.5,"At Risk",
TRUE,"Critical"
)</f>
        <v>Excellent</v>
      </c>
      <c r="AB2960" t="str">
        <f t="shared" si="234"/>
        <v>No Rework</v>
      </c>
    </row>
    <row r="2961" spans="1:28" x14ac:dyDescent="0.3">
      <c r="A2961" t="s">
        <v>3043</v>
      </c>
      <c r="B2961" s="1">
        <v>45987</v>
      </c>
      <c r="C2961" t="s">
        <v>21</v>
      </c>
      <c r="D2961" t="s">
        <v>60</v>
      </c>
      <c r="E2961" t="s">
        <v>35</v>
      </c>
      <c r="F2961" t="s">
        <v>49</v>
      </c>
      <c r="G2961" t="s">
        <v>25</v>
      </c>
      <c r="H2961" t="s">
        <v>43</v>
      </c>
      <c r="I2961" t="s">
        <v>27</v>
      </c>
      <c r="J2961">
        <v>14.8</v>
      </c>
      <c r="K2961">
        <v>48</v>
      </c>
      <c r="L2961" t="s">
        <v>28</v>
      </c>
      <c r="M2961">
        <v>1</v>
      </c>
      <c r="N2961">
        <v>4.0999999999999996</v>
      </c>
      <c r="O2961">
        <v>280</v>
      </c>
      <c r="P2961">
        <v>4144</v>
      </c>
      <c r="Q2961" t="s">
        <v>67</v>
      </c>
      <c r="R2961">
        <v>11</v>
      </c>
      <c r="S2961" t="s">
        <v>52</v>
      </c>
      <c r="T2961" t="s">
        <v>86</v>
      </c>
      <c r="U2961" t="str">
        <f>TRIM(CLEAN(tbl_Operations[[#This Row],[Location]]))</f>
        <v>Pune</v>
      </c>
      <c r="V2961" t="str">
        <f>TRIM(CLEAN(tbl_Operations[[#This Row],[Channel]]))</f>
        <v>Email</v>
      </c>
      <c r="W2961" t="str">
        <f t="shared" si="230"/>
        <v>Employee Query</v>
      </c>
      <c r="X2961" t="str">
        <f t="shared" si="231"/>
        <v>Customer Support</v>
      </c>
      <c r="Y2961" t="str">
        <f t="shared" si="232"/>
        <v>Within SLA</v>
      </c>
      <c r="Z2961" t="str">
        <f t="shared" si="233"/>
        <v>Normal</v>
      </c>
      <c r="AA2961" t="str" cm="1">
        <f t="array" ref="AA2961">_xlfn.IFS(
J2961&lt;=K2961*0.5,"Excellent",
J2961&lt;=K2961,"Good",
J2961&lt;=K2961*1.5,"At Risk",
TRUE,"Critical"
)</f>
        <v>Excellent</v>
      </c>
      <c r="AB2961" t="str">
        <f t="shared" si="234"/>
        <v>Reworked</v>
      </c>
    </row>
    <row r="2962" spans="1:28" x14ac:dyDescent="0.3">
      <c r="A2962" t="s">
        <v>3044</v>
      </c>
      <c r="B2962" s="1">
        <v>45704</v>
      </c>
      <c r="C2962" t="s">
        <v>21</v>
      </c>
      <c r="D2962" t="s">
        <v>22</v>
      </c>
      <c r="E2962" t="s">
        <v>78</v>
      </c>
      <c r="F2962" t="s">
        <v>49</v>
      </c>
      <c r="G2962" t="s">
        <v>25</v>
      </c>
      <c r="H2962" t="s">
        <v>43</v>
      </c>
      <c r="I2962" t="s">
        <v>27</v>
      </c>
      <c r="J2962">
        <v>11.9</v>
      </c>
      <c r="K2962">
        <v>48</v>
      </c>
      <c r="L2962" t="s">
        <v>28</v>
      </c>
      <c r="M2962">
        <v>1</v>
      </c>
      <c r="N2962">
        <v>4.8</v>
      </c>
      <c r="O2962">
        <v>280</v>
      </c>
      <c r="P2962">
        <v>3332</v>
      </c>
      <c r="Q2962" t="s">
        <v>57</v>
      </c>
      <c r="R2962">
        <v>2</v>
      </c>
      <c r="S2962" t="s">
        <v>58</v>
      </c>
      <c r="T2962" t="s">
        <v>102</v>
      </c>
      <c r="U2962" t="str">
        <f>TRIM(CLEAN(tbl_Operations[[#This Row],[Location]]))</f>
        <v>Noida</v>
      </c>
      <c r="V2962" t="str">
        <f>TRIM(CLEAN(tbl_Operations[[#This Row],[Channel]]))</f>
        <v>Email</v>
      </c>
      <c r="W2962" t="str">
        <f t="shared" si="230"/>
        <v>Access Request</v>
      </c>
      <c r="X2962" t="str">
        <f t="shared" si="231"/>
        <v>Customer Support</v>
      </c>
      <c r="Y2962" t="str">
        <f t="shared" si="232"/>
        <v>Within SLA</v>
      </c>
      <c r="Z2962" t="str">
        <f t="shared" si="233"/>
        <v>Normal</v>
      </c>
      <c r="AA2962" t="str" cm="1">
        <f t="array" ref="AA2962">_xlfn.IFS(
J2962&lt;=K2962*0.5,"Excellent",
J2962&lt;=K2962,"Good",
J2962&lt;=K2962*1.5,"At Risk",
TRUE,"Critical"
)</f>
        <v>Excellent</v>
      </c>
      <c r="AB2962" t="str">
        <f t="shared" si="234"/>
        <v>Reworked</v>
      </c>
    </row>
    <row r="2963" spans="1:28" x14ac:dyDescent="0.3">
      <c r="A2963" t="s">
        <v>3045</v>
      </c>
      <c r="B2963" s="1">
        <v>45947</v>
      </c>
      <c r="C2963" t="s">
        <v>33</v>
      </c>
      <c r="D2963" t="s">
        <v>73</v>
      </c>
      <c r="E2963" t="s">
        <v>48</v>
      </c>
      <c r="F2963" t="s">
        <v>49</v>
      </c>
      <c r="G2963" t="s">
        <v>81</v>
      </c>
      <c r="H2963" t="s">
        <v>26</v>
      </c>
      <c r="I2963" t="s">
        <v>27</v>
      </c>
      <c r="J2963">
        <v>7.4</v>
      </c>
      <c r="K2963">
        <v>48</v>
      </c>
      <c r="L2963" t="s">
        <v>28</v>
      </c>
      <c r="M2963">
        <v>0</v>
      </c>
      <c r="N2963">
        <v>4.3</v>
      </c>
      <c r="O2963">
        <v>400</v>
      </c>
      <c r="P2963">
        <v>2960</v>
      </c>
      <c r="Q2963" t="s">
        <v>51</v>
      </c>
      <c r="R2963">
        <v>10</v>
      </c>
      <c r="S2963" t="s">
        <v>52</v>
      </c>
      <c r="T2963" t="s">
        <v>45</v>
      </c>
      <c r="U2963" t="str">
        <f>TRIM(CLEAN(tbl_Operations[[#This Row],[Location]]))</f>
        <v>Chennai</v>
      </c>
      <c r="V2963" t="str">
        <f>TRIM(CLEAN(tbl_Operations[[#This Row],[Channel]]))</f>
        <v>Phone</v>
      </c>
      <c r="W2963" t="str">
        <f t="shared" si="230"/>
        <v>Compliance Request</v>
      </c>
      <c r="X2963" t="str">
        <f t="shared" si="231"/>
        <v>It</v>
      </c>
      <c r="Y2963" t="str">
        <f t="shared" si="232"/>
        <v>Within SLA</v>
      </c>
      <c r="Z2963" t="str">
        <f t="shared" si="233"/>
        <v>Normal</v>
      </c>
      <c r="AA2963" t="str" cm="1">
        <f t="array" ref="AA2963">_xlfn.IFS(
J2963&lt;=K2963*0.5,"Excellent",
J2963&lt;=K2963,"Good",
J2963&lt;=K2963*1.5,"At Risk",
TRUE,"Critical"
)</f>
        <v>Excellent</v>
      </c>
      <c r="AB2963" t="str">
        <f t="shared" si="234"/>
        <v>No Rework</v>
      </c>
    </row>
    <row r="2964" spans="1:28" x14ac:dyDescent="0.3">
      <c r="A2964" t="s">
        <v>3046</v>
      </c>
      <c r="B2964" s="1">
        <v>45830</v>
      </c>
      <c r="C2964" t="s">
        <v>54</v>
      </c>
      <c r="D2964" t="s">
        <v>73</v>
      </c>
      <c r="E2964" t="s">
        <v>78</v>
      </c>
      <c r="F2964" t="s">
        <v>61</v>
      </c>
      <c r="G2964" t="s">
        <v>81</v>
      </c>
      <c r="H2964" t="s">
        <v>75</v>
      </c>
      <c r="I2964" t="s">
        <v>27</v>
      </c>
      <c r="J2964">
        <v>9.5</v>
      </c>
      <c r="K2964">
        <v>12</v>
      </c>
      <c r="L2964" t="s">
        <v>28</v>
      </c>
      <c r="M2964">
        <v>1</v>
      </c>
      <c r="N2964">
        <v>4.9000000000000004</v>
      </c>
      <c r="O2964">
        <v>400</v>
      </c>
      <c r="P2964">
        <v>3800</v>
      </c>
      <c r="Q2964" t="s">
        <v>29</v>
      </c>
      <c r="R2964">
        <v>6</v>
      </c>
      <c r="S2964" t="s">
        <v>30</v>
      </c>
      <c r="T2964" t="s">
        <v>102</v>
      </c>
      <c r="U2964" t="str">
        <f>TRIM(CLEAN(tbl_Operations[[#This Row],[Location]]))</f>
        <v>Chennai</v>
      </c>
      <c r="V2964" t="str">
        <f>TRIM(CLEAN(tbl_Operations[[#This Row],[Channel]]))</f>
        <v>Phone</v>
      </c>
      <c r="W2964" t="str">
        <f t="shared" si="230"/>
        <v>Access Request</v>
      </c>
      <c r="X2964" t="str">
        <f t="shared" si="231"/>
        <v>Hr</v>
      </c>
      <c r="Y2964" t="str">
        <f t="shared" si="232"/>
        <v>Within SLA</v>
      </c>
      <c r="Z2964" t="str">
        <f t="shared" si="233"/>
        <v>Normal</v>
      </c>
      <c r="AA2964" t="str" cm="1">
        <f t="array" ref="AA2964">_xlfn.IFS(
J2964&lt;=K2964*0.5,"Excellent",
J2964&lt;=K2964,"Good",
J2964&lt;=K2964*1.5,"At Risk",
TRUE,"Critical"
)</f>
        <v>Good</v>
      </c>
      <c r="AB2964" t="str">
        <f t="shared" si="234"/>
        <v>Reworked</v>
      </c>
    </row>
    <row r="2965" spans="1:28" x14ac:dyDescent="0.3">
      <c r="A2965" t="s">
        <v>3047</v>
      </c>
      <c r="B2965" s="1">
        <v>45998</v>
      </c>
      <c r="C2965" t="s">
        <v>40</v>
      </c>
      <c r="D2965" t="s">
        <v>73</v>
      </c>
      <c r="E2965" t="s">
        <v>78</v>
      </c>
      <c r="F2965" t="s">
        <v>61</v>
      </c>
      <c r="G2965" t="s">
        <v>25</v>
      </c>
      <c r="H2965" t="s">
        <v>26</v>
      </c>
      <c r="I2965" t="s">
        <v>27</v>
      </c>
      <c r="J2965">
        <v>16.7</v>
      </c>
      <c r="K2965">
        <v>12</v>
      </c>
      <c r="L2965" t="s">
        <v>63</v>
      </c>
      <c r="M2965">
        <v>0</v>
      </c>
      <c r="N2965">
        <v>4.5</v>
      </c>
      <c r="O2965">
        <v>320</v>
      </c>
      <c r="P2965">
        <v>5344</v>
      </c>
      <c r="Q2965" t="s">
        <v>71</v>
      </c>
      <c r="R2965">
        <v>12</v>
      </c>
      <c r="S2965" t="s">
        <v>52</v>
      </c>
      <c r="T2965" t="s">
        <v>102</v>
      </c>
      <c r="U2965" t="str">
        <f>TRIM(CLEAN(tbl_Operations[[#This Row],[Location]]))</f>
        <v>Chennai</v>
      </c>
      <c r="V2965" t="str">
        <f>TRIM(CLEAN(tbl_Operations[[#This Row],[Channel]]))</f>
        <v>Email</v>
      </c>
      <c r="W2965" t="str">
        <f t="shared" si="230"/>
        <v>Access Request</v>
      </c>
      <c r="X2965" t="str">
        <f t="shared" si="231"/>
        <v>Procurement</v>
      </c>
      <c r="Y2965" t="str">
        <f t="shared" si="232"/>
        <v>SLA Breach</v>
      </c>
      <c r="Z2965" t="str">
        <f t="shared" si="233"/>
        <v>Normal</v>
      </c>
      <c r="AA2965" t="str" cm="1">
        <f t="array" ref="AA2965">_xlfn.IFS(
J2965&lt;=K2965*0.5,"Excellent",
J2965&lt;=K2965,"Good",
J2965&lt;=K2965*1.5,"At Risk",
TRUE,"Critical"
)</f>
        <v>At Risk</v>
      </c>
      <c r="AB2965" t="str">
        <f t="shared" si="234"/>
        <v>No Rework</v>
      </c>
    </row>
    <row r="2966" spans="1:28" x14ac:dyDescent="0.3">
      <c r="A2966" t="s">
        <v>3048</v>
      </c>
      <c r="B2966" s="1">
        <v>45851</v>
      </c>
      <c r="C2966" t="s">
        <v>95</v>
      </c>
      <c r="D2966" t="s">
        <v>47</v>
      </c>
      <c r="E2966" t="s">
        <v>92</v>
      </c>
      <c r="F2966" t="s">
        <v>49</v>
      </c>
      <c r="G2966" t="s">
        <v>81</v>
      </c>
      <c r="H2966" t="s">
        <v>43</v>
      </c>
      <c r="I2966" t="s">
        <v>27</v>
      </c>
      <c r="J2966">
        <v>10.6</v>
      </c>
      <c r="K2966">
        <v>48</v>
      </c>
      <c r="L2966" t="s">
        <v>28</v>
      </c>
      <c r="M2966">
        <v>0</v>
      </c>
      <c r="N2966" t="s">
        <v>5094</v>
      </c>
      <c r="O2966">
        <v>450</v>
      </c>
      <c r="P2966">
        <v>4770</v>
      </c>
      <c r="Q2966" t="s">
        <v>114</v>
      </c>
      <c r="R2966">
        <v>7</v>
      </c>
      <c r="S2966" t="s">
        <v>37</v>
      </c>
      <c r="T2966" t="s">
        <v>102</v>
      </c>
      <c r="U2966" t="str">
        <f>TRIM(CLEAN(tbl_Operations[[#This Row],[Location]]))</f>
        <v>Gurugram</v>
      </c>
      <c r="V2966" t="str">
        <f>TRIM(CLEAN(tbl_Operations[[#This Row],[Channel]]))</f>
        <v>Phone</v>
      </c>
      <c r="W2966" t="str">
        <f t="shared" si="230"/>
        <v>Report Request</v>
      </c>
      <c r="X2966" t="str">
        <f t="shared" si="231"/>
        <v>Sales</v>
      </c>
      <c r="Y2966" t="str">
        <f t="shared" si="232"/>
        <v>Within SLA</v>
      </c>
      <c r="Z2966" t="str">
        <f t="shared" si="233"/>
        <v>Normal</v>
      </c>
      <c r="AA2966" t="str" cm="1">
        <f t="array" ref="AA2966">_xlfn.IFS(
J2966&lt;=K2966*0.5,"Excellent",
J2966&lt;=K2966,"Good",
J2966&lt;=K2966*1.5,"At Risk",
TRUE,"Critical"
)</f>
        <v>Excellent</v>
      </c>
      <c r="AB2966" t="str">
        <f t="shared" si="234"/>
        <v>No Rework</v>
      </c>
    </row>
    <row r="2967" spans="1:28" x14ac:dyDescent="0.3">
      <c r="A2967" t="s">
        <v>3049</v>
      </c>
      <c r="B2967" s="1">
        <v>45700</v>
      </c>
      <c r="C2967" t="s">
        <v>95</v>
      </c>
      <c r="D2967" t="s">
        <v>22</v>
      </c>
      <c r="E2967" t="s">
        <v>56</v>
      </c>
      <c r="F2967" t="s">
        <v>49</v>
      </c>
      <c r="G2967" t="s">
        <v>25</v>
      </c>
      <c r="H2967" t="s">
        <v>50</v>
      </c>
      <c r="I2967" t="s">
        <v>27</v>
      </c>
      <c r="J2967">
        <v>10.5</v>
      </c>
      <c r="K2967">
        <v>48</v>
      </c>
      <c r="L2967" t="s">
        <v>28</v>
      </c>
      <c r="M2967">
        <v>0</v>
      </c>
      <c r="N2967">
        <v>4.8</v>
      </c>
      <c r="O2967">
        <v>320</v>
      </c>
      <c r="P2967">
        <v>3360</v>
      </c>
      <c r="Q2967" t="s">
        <v>57</v>
      </c>
      <c r="R2967">
        <v>2</v>
      </c>
      <c r="S2967" t="s">
        <v>58</v>
      </c>
      <c r="T2967" t="s">
        <v>86</v>
      </c>
      <c r="U2967" t="str">
        <f>TRIM(CLEAN(tbl_Operations[[#This Row],[Location]]))</f>
        <v>Noida</v>
      </c>
      <c r="V2967" t="str">
        <f>TRIM(CLEAN(tbl_Operations[[#This Row],[Channel]]))</f>
        <v>Email</v>
      </c>
      <c r="W2967" t="str">
        <f t="shared" si="230"/>
        <v>Vendor Query</v>
      </c>
      <c r="X2967" t="str">
        <f t="shared" si="231"/>
        <v>Sales</v>
      </c>
      <c r="Y2967" t="str">
        <f t="shared" si="232"/>
        <v>Within SLA</v>
      </c>
      <c r="Z2967" t="str">
        <f t="shared" si="233"/>
        <v>Normal</v>
      </c>
      <c r="AA2967" t="str" cm="1">
        <f t="array" ref="AA2967">_xlfn.IFS(
J2967&lt;=K2967*0.5,"Excellent",
J2967&lt;=K2967,"Good",
J2967&lt;=K2967*1.5,"At Risk",
TRUE,"Critical"
)</f>
        <v>Excellent</v>
      </c>
      <c r="AB2967" t="str">
        <f t="shared" si="234"/>
        <v>No Rework</v>
      </c>
    </row>
    <row r="2968" spans="1:28" x14ac:dyDescent="0.3">
      <c r="A2968" t="s">
        <v>3050</v>
      </c>
      <c r="B2968" s="1">
        <v>45666</v>
      </c>
      <c r="C2968" t="s">
        <v>77</v>
      </c>
      <c r="D2968" t="s">
        <v>60</v>
      </c>
      <c r="E2968" t="s">
        <v>78</v>
      </c>
      <c r="F2968" t="s">
        <v>24</v>
      </c>
      <c r="G2968" t="s">
        <v>25</v>
      </c>
      <c r="H2968" t="s">
        <v>66</v>
      </c>
      <c r="I2968" t="s">
        <v>27</v>
      </c>
      <c r="J2968">
        <v>12.3</v>
      </c>
      <c r="K2968">
        <v>24</v>
      </c>
      <c r="L2968" t="s">
        <v>28</v>
      </c>
      <c r="M2968">
        <v>0</v>
      </c>
      <c r="N2968">
        <v>4.9000000000000004</v>
      </c>
      <c r="O2968">
        <v>350</v>
      </c>
      <c r="P2968">
        <v>4305</v>
      </c>
      <c r="Q2968" t="s">
        <v>64</v>
      </c>
      <c r="R2968">
        <v>1</v>
      </c>
      <c r="S2968" t="s">
        <v>58</v>
      </c>
      <c r="T2968" t="s">
        <v>84</v>
      </c>
      <c r="U2968" t="str">
        <f>TRIM(CLEAN(tbl_Operations[[#This Row],[Location]]))</f>
        <v>Pune</v>
      </c>
      <c r="V2968" t="str">
        <f>TRIM(CLEAN(tbl_Operations[[#This Row],[Channel]]))</f>
        <v>Email</v>
      </c>
      <c r="W2968" t="str">
        <f t="shared" si="230"/>
        <v>Access Request</v>
      </c>
      <c r="X2968" t="str">
        <f t="shared" si="231"/>
        <v>Finance</v>
      </c>
      <c r="Y2968" t="str">
        <f t="shared" si="232"/>
        <v>Within SLA</v>
      </c>
      <c r="Z2968" t="str">
        <f t="shared" si="233"/>
        <v>Normal</v>
      </c>
      <c r="AA2968" t="str" cm="1">
        <f t="array" ref="AA2968">_xlfn.IFS(
J2968&lt;=K2968*0.5,"Excellent",
J2968&lt;=K2968,"Good",
J2968&lt;=K2968*1.5,"At Risk",
TRUE,"Critical"
)</f>
        <v>Good</v>
      </c>
      <c r="AB2968" t="str">
        <f t="shared" si="234"/>
        <v>No Rework</v>
      </c>
    </row>
    <row r="2969" spans="1:28" x14ac:dyDescent="0.3">
      <c r="A2969" t="s">
        <v>3051</v>
      </c>
      <c r="B2969" s="1">
        <v>45864</v>
      </c>
      <c r="C2969" t="s">
        <v>40</v>
      </c>
      <c r="D2969" t="s">
        <v>55</v>
      </c>
      <c r="E2969" t="s">
        <v>23</v>
      </c>
      <c r="F2969" t="s">
        <v>49</v>
      </c>
      <c r="G2969" t="s">
        <v>42</v>
      </c>
      <c r="H2969" t="s">
        <v>66</v>
      </c>
      <c r="I2969" t="s">
        <v>27</v>
      </c>
      <c r="J2969">
        <v>7.4</v>
      </c>
      <c r="K2969">
        <v>48</v>
      </c>
      <c r="L2969" t="s">
        <v>28</v>
      </c>
      <c r="M2969">
        <v>0</v>
      </c>
      <c r="N2969">
        <v>4.5999999999999996</v>
      </c>
      <c r="O2969">
        <v>320</v>
      </c>
      <c r="P2969">
        <v>2368</v>
      </c>
      <c r="Q2969" t="s">
        <v>114</v>
      </c>
      <c r="R2969">
        <v>7</v>
      </c>
      <c r="S2969" t="s">
        <v>37</v>
      </c>
      <c r="T2969" t="s">
        <v>68</v>
      </c>
      <c r="U2969" t="str">
        <f>TRIM(CLEAN(tbl_Operations[[#This Row],[Location]]))</f>
        <v>Hyderabad</v>
      </c>
      <c r="V2969" t="str">
        <f>TRIM(CLEAN(tbl_Operations[[#This Row],[Channel]]))</f>
        <v>Portal</v>
      </c>
      <c r="W2969" t="str">
        <f t="shared" si="230"/>
        <v>Invoice Query</v>
      </c>
      <c r="X2969" t="str">
        <f t="shared" si="231"/>
        <v>Procurement</v>
      </c>
      <c r="Y2969" t="str">
        <f t="shared" si="232"/>
        <v>Within SLA</v>
      </c>
      <c r="Z2969" t="str">
        <f t="shared" si="233"/>
        <v>Normal</v>
      </c>
      <c r="AA2969" t="str" cm="1">
        <f t="array" ref="AA2969">_xlfn.IFS(
J2969&lt;=K2969*0.5,"Excellent",
J2969&lt;=K2969,"Good",
J2969&lt;=K2969*1.5,"At Risk",
TRUE,"Critical"
)</f>
        <v>Excellent</v>
      </c>
      <c r="AB2969" t="str">
        <f t="shared" si="234"/>
        <v>No Rework</v>
      </c>
    </row>
    <row r="2970" spans="1:28" x14ac:dyDescent="0.3">
      <c r="A2970" t="s">
        <v>3052</v>
      </c>
      <c r="B2970" s="1">
        <v>45882</v>
      </c>
      <c r="C2970" t="s">
        <v>21</v>
      </c>
      <c r="D2970" t="s">
        <v>34</v>
      </c>
      <c r="E2970" t="s">
        <v>74</v>
      </c>
      <c r="F2970" t="s">
        <v>49</v>
      </c>
      <c r="G2970" t="s">
        <v>42</v>
      </c>
      <c r="H2970" t="s">
        <v>26</v>
      </c>
      <c r="I2970" t="s">
        <v>27</v>
      </c>
      <c r="J2970">
        <v>5.7</v>
      </c>
      <c r="K2970">
        <v>48</v>
      </c>
      <c r="L2970" t="s">
        <v>28</v>
      </c>
      <c r="M2970">
        <v>0</v>
      </c>
      <c r="N2970">
        <v>4.5999999999999996</v>
      </c>
      <c r="O2970">
        <v>400</v>
      </c>
      <c r="P2970">
        <v>2280</v>
      </c>
      <c r="Q2970" t="s">
        <v>36</v>
      </c>
      <c r="R2970">
        <v>8</v>
      </c>
      <c r="S2970" t="s">
        <v>37</v>
      </c>
      <c r="T2970" t="s">
        <v>86</v>
      </c>
      <c r="U2970" t="str">
        <f>TRIM(CLEAN(tbl_Operations[[#This Row],[Location]]))</f>
        <v>Mumbai</v>
      </c>
      <c r="V2970" t="str">
        <f>TRIM(CLEAN(tbl_Operations[[#This Row],[Channel]]))</f>
        <v>Portal</v>
      </c>
      <c r="W2970" t="str">
        <f t="shared" si="230"/>
        <v>System Issue</v>
      </c>
      <c r="X2970" t="str">
        <f t="shared" si="231"/>
        <v>Customer Support</v>
      </c>
      <c r="Y2970" t="str">
        <f t="shared" si="232"/>
        <v>Within SLA</v>
      </c>
      <c r="Z2970" t="str">
        <f t="shared" si="233"/>
        <v>Normal</v>
      </c>
      <c r="AA2970" t="str" cm="1">
        <f t="array" ref="AA2970">_xlfn.IFS(
J2970&lt;=K2970*0.5,"Excellent",
J2970&lt;=K2970,"Good",
J2970&lt;=K2970*1.5,"At Risk",
TRUE,"Critical"
)</f>
        <v>Excellent</v>
      </c>
      <c r="AB2970" t="str">
        <f t="shared" si="234"/>
        <v>No Rework</v>
      </c>
    </row>
    <row r="2971" spans="1:28" x14ac:dyDescent="0.3">
      <c r="A2971" t="s">
        <v>3053</v>
      </c>
      <c r="B2971" s="1">
        <v>45769</v>
      </c>
      <c r="C2971" t="s">
        <v>21</v>
      </c>
      <c r="D2971" t="s">
        <v>60</v>
      </c>
      <c r="E2971" t="s">
        <v>56</v>
      </c>
      <c r="F2971" t="s">
        <v>49</v>
      </c>
      <c r="G2971" t="s">
        <v>81</v>
      </c>
      <c r="H2971" t="s">
        <v>26</v>
      </c>
      <c r="I2971" t="s">
        <v>27</v>
      </c>
      <c r="J2971">
        <v>10.5</v>
      </c>
      <c r="K2971">
        <v>48</v>
      </c>
      <c r="L2971" t="s">
        <v>28</v>
      </c>
      <c r="M2971">
        <v>0</v>
      </c>
      <c r="N2971">
        <v>4.5</v>
      </c>
      <c r="O2971">
        <v>320</v>
      </c>
      <c r="P2971">
        <v>3360</v>
      </c>
      <c r="Q2971" t="s">
        <v>89</v>
      </c>
      <c r="R2971">
        <v>4</v>
      </c>
      <c r="S2971" t="s">
        <v>30</v>
      </c>
      <c r="T2971" t="s">
        <v>38</v>
      </c>
      <c r="U2971" t="str">
        <f>TRIM(CLEAN(tbl_Operations[[#This Row],[Location]]))</f>
        <v>Pune</v>
      </c>
      <c r="V2971" t="str">
        <f>TRIM(CLEAN(tbl_Operations[[#This Row],[Channel]]))</f>
        <v>Phone</v>
      </c>
      <c r="W2971" t="str">
        <f t="shared" si="230"/>
        <v>Vendor Query</v>
      </c>
      <c r="X2971" t="str">
        <f t="shared" si="231"/>
        <v>Customer Support</v>
      </c>
      <c r="Y2971" t="str">
        <f t="shared" si="232"/>
        <v>Within SLA</v>
      </c>
      <c r="Z2971" t="str">
        <f t="shared" si="233"/>
        <v>Normal</v>
      </c>
      <c r="AA2971" t="str" cm="1">
        <f t="array" ref="AA2971">_xlfn.IFS(
J2971&lt;=K2971*0.5,"Excellent",
J2971&lt;=K2971,"Good",
J2971&lt;=K2971*1.5,"At Risk",
TRUE,"Critical"
)</f>
        <v>Excellent</v>
      </c>
      <c r="AB2971" t="str">
        <f t="shared" si="234"/>
        <v>No Rework</v>
      </c>
    </row>
    <row r="2972" spans="1:28" x14ac:dyDescent="0.3">
      <c r="A2972" t="s">
        <v>3054</v>
      </c>
      <c r="B2972" s="1">
        <v>45849</v>
      </c>
      <c r="C2972" t="s">
        <v>77</v>
      </c>
      <c r="D2972" t="s">
        <v>22</v>
      </c>
      <c r="E2972" t="s">
        <v>23</v>
      </c>
      <c r="F2972" t="s">
        <v>61</v>
      </c>
      <c r="G2972" t="s">
        <v>25</v>
      </c>
      <c r="H2972" t="s">
        <v>26</v>
      </c>
      <c r="I2972" t="s">
        <v>27</v>
      </c>
      <c r="J2972">
        <v>5.4</v>
      </c>
      <c r="K2972">
        <v>12</v>
      </c>
      <c r="L2972" t="s">
        <v>28</v>
      </c>
      <c r="M2972">
        <v>0</v>
      </c>
      <c r="N2972">
        <v>5</v>
      </c>
      <c r="O2972">
        <v>400</v>
      </c>
      <c r="P2972">
        <v>2160</v>
      </c>
      <c r="Q2972" t="s">
        <v>114</v>
      </c>
      <c r="R2972">
        <v>7</v>
      </c>
      <c r="S2972" t="s">
        <v>37</v>
      </c>
      <c r="T2972" t="s">
        <v>45</v>
      </c>
      <c r="U2972" t="str">
        <f>TRIM(CLEAN(tbl_Operations[[#This Row],[Location]]))</f>
        <v>Noida</v>
      </c>
      <c r="V2972" t="str">
        <f>TRIM(CLEAN(tbl_Operations[[#This Row],[Channel]]))</f>
        <v>Email</v>
      </c>
      <c r="W2972" t="str">
        <f t="shared" si="230"/>
        <v>Invoice Query</v>
      </c>
      <c r="X2972" t="str">
        <f t="shared" si="231"/>
        <v>Finance</v>
      </c>
      <c r="Y2972" t="str">
        <f t="shared" si="232"/>
        <v>Within SLA</v>
      </c>
      <c r="Z2972" t="str">
        <f t="shared" si="233"/>
        <v>Normal</v>
      </c>
      <c r="AA2972" t="str" cm="1">
        <f t="array" ref="AA2972">_xlfn.IFS(
J2972&lt;=K2972*0.5,"Excellent",
J2972&lt;=K2972,"Good",
J2972&lt;=K2972*1.5,"At Risk",
TRUE,"Critical"
)</f>
        <v>Excellent</v>
      </c>
      <c r="AB2972" t="str">
        <f t="shared" si="234"/>
        <v>No Rework</v>
      </c>
    </row>
    <row r="2973" spans="1:28" x14ac:dyDescent="0.3">
      <c r="A2973" t="s">
        <v>3055</v>
      </c>
      <c r="B2973" s="1">
        <v>45870</v>
      </c>
      <c r="C2973" t="s">
        <v>21</v>
      </c>
      <c r="D2973" t="s">
        <v>22</v>
      </c>
      <c r="E2973" t="s">
        <v>92</v>
      </c>
      <c r="F2973" t="s">
        <v>24</v>
      </c>
      <c r="G2973" t="s">
        <v>62</v>
      </c>
      <c r="H2973" t="s">
        <v>26</v>
      </c>
      <c r="I2973" t="s">
        <v>27</v>
      </c>
      <c r="J2973">
        <v>2.6</v>
      </c>
      <c r="K2973">
        <v>24</v>
      </c>
      <c r="L2973" t="s">
        <v>28</v>
      </c>
      <c r="M2973">
        <v>0</v>
      </c>
      <c r="N2973">
        <v>4.9000000000000004</v>
      </c>
      <c r="O2973">
        <v>350</v>
      </c>
      <c r="P2973">
        <v>910</v>
      </c>
      <c r="Q2973" t="s">
        <v>36</v>
      </c>
      <c r="R2973">
        <v>8</v>
      </c>
      <c r="S2973" t="s">
        <v>37</v>
      </c>
      <c r="T2973" t="s">
        <v>45</v>
      </c>
      <c r="U2973" t="str">
        <f>TRIM(CLEAN(tbl_Operations[[#This Row],[Location]]))</f>
        <v>Noida</v>
      </c>
      <c r="V2973" t="str">
        <f>TRIM(CLEAN(tbl_Operations[[#This Row],[Channel]]))</f>
        <v>Teams</v>
      </c>
      <c r="W2973" t="str">
        <f t="shared" si="230"/>
        <v>Report Request</v>
      </c>
      <c r="X2973" t="str">
        <f t="shared" si="231"/>
        <v>Customer Support</v>
      </c>
      <c r="Y2973" t="str">
        <f t="shared" si="232"/>
        <v>Within SLA</v>
      </c>
      <c r="Z2973" t="str">
        <f t="shared" si="233"/>
        <v>Normal</v>
      </c>
      <c r="AA2973" t="str" cm="1">
        <f t="array" ref="AA2973">_xlfn.IFS(
J2973&lt;=K2973*0.5,"Excellent",
J2973&lt;=K2973,"Good",
J2973&lt;=K2973*1.5,"At Risk",
TRUE,"Critical"
)</f>
        <v>Excellent</v>
      </c>
      <c r="AB2973" t="str">
        <f t="shared" si="234"/>
        <v>No Rework</v>
      </c>
    </row>
    <row r="2974" spans="1:28" x14ac:dyDescent="0.3">
      <c r="A2974" t="s">
        <v>3056</v>
      </c>
      <c r="B2974" s="1">
        <v>45890</v>
      </c>
      <c r="C2974" t="s">
        <v>91</v>
      </c>
      <c r="D2974" t="s">
        <v>34</v>
      </c>
      <c r="E2974" t="s">
        <v>70</v>
      </c>
      <c r="F2974" t="s">
        <v>24</v>
      </c>
      <c r="G2974" t="s">
        <v>5094</v>
      </c>
      <c r="H2974" t="s">
        <v>26</v>
      </c>
      <c r="I2974" t="s">
        <v>27</v>
      </c>
      <c r="J2974">
        <v>3.8</v>
      </c>
      <c r="K2974">
        <v>24</v>
      </c>
      <c r="L2974" t="s">
        <v>28</v>
      </c>
      <c r="M2974">
        <v>1</v>
      </c>
      <c r="N2974">
        <v>4.5999999999999996</v>
      </c>
      <c r="O2974">
        <v>320</v>
      </c>
      <c r="P2974">
        <v>1216</v>
      </c>
      <c r="Q2974" t="s">
        <v>36</v>
      </c>
      <c r="R2974">
        <v>8</v>
      </c>
      <c r="S2974" t="s">
        <v>37</v>
      </c>
      <c r="T2974" t="s">
        <v>84</v>
      </c>
      <c r="U2974" t="str">
        <f>TRIM(CLEAN(tbl_Operations[[#This Row],[Location]]))</f>
        <v>Mumbai</v>
      </c>
      <c r="V2974" t="str">
        <f>TRIM(CLEAN(tbl_Operations[[#This Row],[Channel]]))</f>
        <v>Unknown</v>
      </c>
      <c r="W2974" t="str">
        <f t="shared" si="230"/>
        <v>Data Correction</v>
      </c>
      <c r="X2974" t="str">
        <f t="shared" si="231"/>
        <v>Operations</v>
      </c>
      <c r="Y2974" t="str">
        <f t="shared" si="232"/>
        <v>Within SLA</v>
      </c>
      <c r="Z2974" t="str">
        <f t="shared" si="233"/>
        <v>Normal</v>
      </c>
      <c r="AA2974" t="str" cm="1">
        <f t="array" ref="AA2974">_xlfn.IFS(
J2974&lt;=K2974*0.5,"Excellent",
J2974&lt;=K2974,"Good",
J2974&lt;=K2974*1.5,"At Risk",
TRUE,"Critical"
)</f>
        <v>Excellent</v>
      </c>
      <c r="AB2974" t="str">
        <f t="shared" si="234"/>
        <v>Reworked</v>
      </c>
    </row>
    <row r="2975" spans="1:28" x14ac:dyDescent="0.3">
      <c r="A2975" t="s">
        <v>3057</v>
      </c>
      <c r="B2975" s="1">
        <v>45677</v>
      </c>
      <c r="C2975" t="s">
        <v>54</v>
      </c>
      <c r="D2975" t="s">
        <v>73</v>
      </c>
      <c r="E2975" t="s">
        <v>70</v>
      </c>
      <c r="F2975" t="s">
        <v>24</v>
      </c>
      <c r="G2975" t="s">
        <v>62</v>
      </c>
      <c r="H2975" t="s">
        <v>75</v>
      </c>
      <c r="I2975" t="s">
        <v>27</v>
      </c>
      <c r="J2975">
        <v>1.2</v>
      </c>
      <c r="K2975">
        <v>24</v>
      </c>
      <c r="L2975" t="s">
        <v>28</v>
      </c>
      <c r="M2975">
        <v>0</v>
      </c>
      <c r="N2975">
        <v>5</v>
      </c>
      <c r="O2975">
        <v>320</v>
      </c>
      <c r="P2975">
        <v>384</v>
      </c>
      <c r="Q2975" t="s">
        <v>64</v>
      </c>
      <c r="R2975">
        <v>1</v>
      </c>
      <c r="S2975" t="s">
        <v>58</v>
      </c>
      <c r="T2975" t="s">
        <v>31</v>
      </c>
      <c r="U2975" t="str">
        <f>TRIM(CLEAN(tbl_Operations[[#This Row],[Location]]))</f>
        <v>Chennai</v>
      </c>
      <c r="V2975" t="str">
        <f>TRIM(CLEAN(tbl_Operations[[#This Row],[Channel]]))</f>
        <v>Teams</v>
      </c>
      <c r="W2975" t="str">
        <f t="shared" si="230"/>
        <v>Data Correction</v>
      </c>
      <c r="X2975" t="str">
        <f t="shared" si="231"/>
        <v>Hr</v>
      </c>
      <c r="Y2975" t="str">
        <f t="shared" si="232"/>
        <v>Within SLA</v>
      </c>
      <c r="Z2975" t="str">
        <f t="shared" si="233"/>
        <v>Normal</v>
      </c>
      <c r="AA2975" t="str" cm="1">
        <f t="array" ref="AA2975">_xlfn.IFS(
J2975&lt;=K2975*0.5,"Excellent",
J2975&lt;=K2975,"Good",
J2975&lt;=K2975*1.5,"At Risk",
TRUE,"Critical"
)</f>
        <v>Excellent</v>
      </c>
      <c r="AB2975" t="str">
        <f t="shared" si="234"/>
        <v>No Rework</v>
      </c>
    </row>
    <row r="2976" spans="1:28" x14ac:dyDescent="0.3">
      <c r="A2976" t="s">
        <v>3058</v>
      </c>
      <c r="B2976" s="1">
        <v>45804</v>
      </c>
      <c r="C2976" t="s">
        <v>33</v>
      </c>
      <c r="D2976" t="s">
        <v>41</v>
      </c>
      <c r="E2976" t="s">
        <v>5094</v>
      </c>
      <c r="F2976" t="s">
        <v>24</v>
      </c>
      <c r="G2976" t="s">
        <v>62</v>
      </c>
      <c r="H2976" t="s">
        <v>26</v>
      </c>
      <c r="I2976" t="s">
        <v>27</v>
      </c>
      <c r="J2976">
        <v>23.6</v>
      </c>
      <c r="K2976">
        <v>24</v>
      </c>
      <c r="L2976" t="s">
        <v>28</v>
      </c>
      <c r="M2976">
        <v>0</v>
      </c>
      <c r="N2976">
        <v>3.8</v>
      </c>
      <c r="O2976">
        <v>450</v>
      </c>
      <c r="P2976">
        <v>10620</v>
      </c>
      <c r="Q2976" t="s">
        <v>44</v>
      </c>
      <c r="R2976">
        <v>5</v>
      </c>
      <c r="S2976" t="s">
        <v>30</v>
      </c>
      <c r="T2976" t="s">
        <v>38</v>
      </c>
      <c r="U2976" t="str">
        <f>TRIM(CLEAN(tbl_Operations[[#This Row],[Location]]))</f>
        <v>Bengaluru</v>
      </c>
      <c r="V2976" t="str">
        <f>TRIM(CLEAN(tbl_Operations[[#This Row],[Channel]]))</f>
        <v>Teams</v>
      </c>
      <c r="W2976" t="str">
        <f t="shared" si="230"/>
        <v>Unknown</v>
      </c>
      <c r="X2976" t="str">
        <f t="shared" si="231"/>
        <v>It</v>
      </c>
      <c r="Y2976" t="str">
        <f t="shared" si="232"/>
        <v>Within SLA</v>
      </c>
      <c r="Z2976" t="str">
        <f t="shared" si="233"/>
        <v>Normal</v>
      </c>
      <c r="AA2976" t="str" cm="1">
        <f t="array" ref="AA2976">_xlfn.IFS(
J2976&lt;=K2976*0.5,"Excellent",
J2976&lt;=K2976,"Good",
J2976&lt;=K2976*1.5,"At Risk",
TRUE,"Critical"
)</f>
        <v>Good</v>
      </c>
      <c r="AB2976" t="str">
        <f t="shared" si="234"/>
        <v>No Rework</v>
      </c>
    </row>
    <row r="2977" spans="1:28" x14ac:dyDescent="0.3">
      <c r="A2977" t="s">
        <v>3059</v>
      </c>
      <c r="B2977" s="1">
        <v>45841</v>
      </c>
      <c r="C2977" t="s">
        <v>54</v>
      </c>
      <c r="D2977" t="s">
        <v>22</v>
      </c>
      <c r="E2977" t="s">
        <v>35</v>
      </c>
      <c r="F2977" t="s">
        <v>49</v>
      </c>
      <c r="G2977" t="s">
        <v>42</v>
      </c>
      <c r="H2977" t="s">
        <v>43</v>
      </c>
      <c r="I2977" t="s">
        <v>27</v>
      </c>
      <c r="J2977">
        <v>10.5</v>
      </c>
      <c r="K2977">
        <v>48</v>
      </c>
      <c r="L2977" t="s">
        <v>28</v>
      </c>
      <c r="M2977">
        <v>1</v>
      </c>
      <c r="N2977">
        <v>3.9</v>
      </c>
      <c r="O2977">
        <v>400</v>
      </c>
      <c r="P2977">
        <v>4200</v>
      </c>
      <c r="Q2977" t="s">
        <v>114</v>
      </c>
      <c r="R2977">
        <v>7</v>
      </c>
      <c r="S2977" t="s">
        <v>37</v>
      </c>
      <c r="T2977" t="s">
        <v>84</v>
      </c>
      <c r="U2977" t="str">
        <f>TRIM(CLEAN(tbl_Operations[[#This Row],[Location]]))</f>
        <v>Noida</v>
      </c>
      <c r="V2977" t="str">
        <f>TRIM(CLEAN(tbl_Operations[[#This Row],[Channel]]))</f>
        <v>Portal</v>
      </c>
      <c r="W2977" t="str">
        <f t="shared" si="230"/>
        <v>Employee Query</v>
      </c>
      <c r="X2977" t="str">
        <f t="shared" si="231"/>
        <v>Hr</v>
      </c>
      <c r="Y2977" t="str">
        <f t="shared" si="232"/>
        <v>Within SLA</v>
      </c>
      <c r="Z2977" t="str">
        <f t="shared" si="233"/>
        <v>Normal</v>
      </c>
      <c r="AA2977" t="str" cm="1">
        <f t="array" ref="AA2977">_xlfn.IFS(
J2977&lt;=K2977*0.5,"Excellent",
J2977&lt;=K2977,"Good",
J2977&lt;=K2977*1.5,"At Risk",
TRUE,"Critical"
)</f>
        <v>Excellent</v>
      </c>
      <c r="AB2977" t="str">
        <f t="shared" si="234"/>
        <v>Reworked</v>
      </c>
    </row>
    <row r="2978" spans="1:28" x14ac:dyDescent="0.3">
      <c r="A2978" t="s">
        <v>3060</v>
      </c>
      <c r="B2978" s="1">
        <v>45770</v>
      </c>
      <c r="C2978" t="s">
        <v>54</v>
      </c>
      <c r="D2978" t="s">
        <v>55</v>
      </c>
      <c r="E2978" t="s">
        <v>70</v>
      </c>
      <c r="F2978" t="s">
        <v>49</v>
      </c>
      <c r="G2978" t="s">
        <v>25</v>
      </c>
      <c r="H2978" t="s">
        <v>75</v>
      </c>
      <c r="I2978" t="s">
        <v>27</v>
      </c>
      <c r="J2978">
        <v>13.4</v>
      </c>
      <c r="K2978">
        <v>48</v>
      </c>
      <c r="L2978" t="s">
        <v>28</v>
      </c>
      <c r="M2978">
        <v>2</v>
      </c>
      <c r="N2978">
        <v>3.5</v>
      </c>
      <c r="O2978">
        <v>400</v>
      </c>
      <c r="P2978">
        <v>5360</v>
      </c>
      <c r="Q2978" t="s">
        <v>89</v>
      </c>
      <c r="R2978">
        <v>4</v>
      </c>
      <c r="S2978" t="s">
        <v>30</v>
      </c>
      <c r="T2978" t="s">
        <v>86</v>
      </c>
      <c r="U2978" t="str">
        <f>TRIM(CLEAN(tbl_Operations[[#This Row],[Location]]))</f>
        <v>Hyderabad</v>
      </c>
      <c r="V2978" t="str">
        <f>TRIM(CLEAN(tbl_Operations[[#This Row],[Channel]]))</f>
        <v>Email</v>
      </c>
      <c r="W2978" t="str">
        <f t="shared" si="230"/>
        <v>Data Correction</v>
      </c>
      <c r="X2978" t="str">
        <f t="shared" si="231"/>
        <v>Hr</v>
      </c>
      <c r="Y2978" t="str">
        <f t="shared" si="232"/>
        <v>Within SLA</v>
      </c>
      <c r="Z2978" t="str">
        <f t="shared" si="233"/>
        <v>Normal</v>
      </c>
      <c r="AA2978" t="str" cm="1">
        <f t="array" ref="AA2978">_xlfn.IFS(
J2978&lt;=K2978*0.5,"Excellent",
J2978&lt;=K2978,"Good",
J2978&lt;=K2978*1.5,"At Risk",
TRUE,"Critical"
)</f>
        <v>Excellent</v>
      </c>
      <c r="AB2978" t="str">
        <f t="shared" si="234"/>
        <v>Reworked</v>
      </c>
    </row>
    <row r="2979" spans="1:28" x14ac:dyDescent="0.3">
      <c r="A2979" t="s">
        <v>3061</v>
      </c>
      <c r="B2979" s="1">
        <v>45733</v>
      </c>
      <c r="C2979" t="s">
        <v>77</v>
      </c>
      <c r="D2979" t="s">
        <v>22</v>
      </c>
      <c r="E2979" t="s">
        <v>92</v>
      </c>
      <c r="F2979" t="s">
        <v>49</v>
      </c>
      <c r="G2979" t="s">
        <v>25</v>
      </c>
      <c r="H2979" t="s">
        <v>66</v>
      </c>
      <c r="I2979" t="s">
        <v>27</v>
      </c>
      <c r="J2979">
        <v>7.1</v>
      </c>
      <c r="K2979">
        <v>48</v>
      </c>
      <c r="L2979" t="s">
        <v>28</v>
      </c>
      <c r="M2979">
        <v>0</v>
      </c>
      <c r="N2979">
        <v>4.2</v>
      </c>
      <c r="O2979">
        <v>280</v>
      </c>
      <c r="P2979">
        <v>1988</v>
      </c>
      <c r="Q2979" t="s">
        <v>79</v>
      </c>
      <c r="R2979">
        <v>3</v>
      </c>
      <c r="S2979" t="s">
        <v>58</v>
      </c>
      <c r="T2979" t="s">
        <v>31</v>
      </c>
      <c r="U2979" t="str">
        <f>TRIM(CLEAN(tbl_Operations[[#This Row],[Location]]))</f>
        <v>Noida</v>
      </c>
      <c r="V2979" t="str">
        <f>TRIM(CLEAN(tbl_Operations[[#This Row],[Channel]]))</f>
        <v>Email</v>
      </c>
      <c r="W2979" t="str">
        <f t="shared" si="230"/>
        <v>Report Request</v>
      </c>
      <c r="X2979" t="str">
        <f t="shared" si="231"/>
        <v>Finance</v>
      </c>
      <c r="Y2979" t="str">
        <f t="shared" si="232"/>
        <v>Within SLA</v>
      </c>
      <c r="Z2979" t="str">
        <f t="shared" si="233"/>
        <v>Normal</v>
      </c>
      <c r="AA2979" t="str" cm="1">
        <f t="array" ref="AA2979">_xlfn.IFS(
J2979&lt;=K2979*0.5,"Excellent",
J2979&lt;=K2979,"Good",
J2979&lt;=K2979*1.5,"At Risk",
TRUE,"Critical"
)</f>
        <v>Excellent</v>
      </c>
      <c r="AB2979" t="str">
        <f t="shared" si="234"/>
        <v>No Rework</v>
      </c>
    </row>
    <row r="2980" spans="1:28" x14ac:dyDescent="0.3">
      <c r="A2980" t="s">
        <v>3062</v>
      </c>
      <c r="B2980" s="1">
        <v>45787</v>
      </c>
      <c r="C2980" t="s">
        <v>33</v>
      </c>
      <c r="D2980" t="s">
        <v>34</v>
      </c>
      <c r="E2980" t="s">
        <v>78</v>
      </c>
      <c r="F2980" t="s">
        <v>49</v>
      </c>
      <c r="G2980" t="s">
        <v>81</v>
      </c>
      <c r="H2980" t="s">
        <v>26</v>
      </c>
      <c r="I2980" t="s">
        <v>27</v>
      </c>
      <c r="J2980">
        <v>13.3</v>
      </c>
      <c r="K2980">
        <v>48</v>
      </c>
      <c r="L2980" t="s">
        <v>28</v>
      </c>
      <c r="M2980">
        <v>2</v>
      </c>
      <c r="N2980">
        <v>4.4000000000000004</v>
      </c>
      <c r="O2980">
        <v>400</v>
      </c>
      <c r="P2980">
        <v>5320</v>
      </c>
      <c r="Q2980" t="s">
        <v>44</v>
      </c>
      <c r="R2980">
        <v>5</v>
      </c>
      <c r="S2980" t="s">
        <v>30</v>
      </c>
      <c r="T2980" t="s">
        <v>68</v>
      </c>
      <c r="U2980" t="str">
        <f>TRIM(CLEAN(tbl_Operations[[#This Row],[Location]]))</f>
        <v>Mumbai</v>
      </c>
      <c r="V2980" t="str">
        <f>TRIM(CLEAN(tbl_Operations[[#This Row],[Channel]]))</f>
        <v>Phone</v>
      </c>
      <c r="W2980" t="str">
        <f t="shared" si="230"/>
        <v>Access Request</v>
      </c>
      <c r="X2980" t="str">
        <f t="shared" si="231"/>
        <v>It</v>
      </c>
      <c r="Y2980" t="str">
        <f t="shared" si="232"/>
        <v>Within SLA</v>
      </c>
      <c r="Z2980" t="str">
        <f t="shared" si="233"/>
        <v>Normal</v>
      </c>
      <c r="AA2980" t="str" cm="1">
        <f t="array" ref="AA2980">_xlfn.IFS(
J2980&lt;=K2980*0.5,"Excellent",
J2980&lt;=K2980,"Good",
J2980&lt;=K2980*1.5,"At Risk",
TRUE,"Critical"
)</f>
        <v>Excellent</v>
      </c>
      <c r="AB2980" t="str">
        <f t="shared" si="234"/>
        <v>Reworked</v>
      </c>
    </row>
    <row r="2981" spans="1:28" x14ac:dyDescent="0.3">
      <c r="A2981" t="s">
        <v>3063</v>
      </c>
      <c r="B2981" s="1">
        <v>45920</v>
      </c>
      <c r="C2981" t="s">
        <v>33</v>
      </c>
      <c r="D2981" t="s">
        <v>47</v>
      </c>
      <c r="E2981" t="s">
        <v>35</v>
      </c>
      <c r="F2981" t="s">
        <v>24</v>
      </c>
      <c r="G2981" t="s">
        <v>42</v>
      </c>
      <c r="H2981" t="s">
        <v>50</v>
      </c>
      <c r="I2981" t="s">
        <v>27</v>
      </c>
      <c r="J2981">
        <v>16.100000000000001</v>
      </c>
      <c r="K2981">
        <v>24</v>
      </c>
      <c r="L2981" t="s">
        <v>28</v>
      </c>
      <c r="M2981">
        <v>0</v>
      </c>
      <c r="N2981">
        <v>4.8</v>
      </c>
      <c r="O2981">
        <v>320</v>
      </c>
      <c r="P2981">
        <v>5152</v>
      </c>
      <c r="Q2981" t="s">
        <v>83</v>
      </c>
      <c r="R2981">
        <v>9</v>
      </c>
      <c r="S2981" t="s">
        <v>37</v>
      </c>
      <c r="T2981" t="s">
        <v>68</v>
      </c>
      <c r="U2981" t="str">
        <f>TRIM(CLEAN(tbl_Operations[[#This Row],[Location]]))</f>
        <v>Gurugram</v>
      </c>
      <c r="V2981" t="str">
        <f>TRIM(CLEAN(tbl_Operations[[#This Row],[Channel]]))</f>
        <v>Portal</v>
      </c>
      <c r="W2981" t="str">
        <f t="shared" si="230"/>
        <v>Employee Query</v>
      </c>
      <c r="X2981" t="str">
        <f t="shared" si="231"/>
        <v>It</v>
      </c>
      <c r="Y2981" t="str">
        <f t="shared" si="232"/>
        <v>Within SLA</v>
      </c>
      <c r="Z2981" t="str">
        <f t="shared" si="233"/>
        <v>Normal</v>
      </c>
      <c r="AA2981" t="str" cm="1">
        <f t="array" ref="AA2981">_xlfn.IFS(
J2981&lt;=K2981*0.5,"Excellent",
J2981&lt;=K2981,"Good",
J2981&lt;=K2981*1.5,"At Risk",
TRUE,"Critical"
)</f>
        <v>Good</v>
      </c>
      <c r="AB2981" t="str">
        <f t="shared" si="234"/>
        <v>No Rework</v>
      </c>
    </row>
    <row r="2982" spans="1:28" x14ac:dyDescent="0.3">
      <c r="A2982" t="s">
        <v>3064</v>
      </c>
      <c r="B2982" s="1">
        <v>45909</v>
      </c>
      <c r="C2982" t="s">
        <v>40</v>
      </c>
      <c r="D2982" t="s">
        <v>34</v>
      </c>
      <c r="E2982" t="s">
        <v>70</v>
      </c>
      <c r="F2982" t="s">
        <v>146</v>
      </c>
      <c r="G2982" t="s">
        <v>25</v>
      </c>
      <c r="H2982" t="s">
        <v>43</v>
      </c>
      <c r="I2982" t="s">
        <v>88</v>
      </c>
      <c r="J2982">
        <v>2.8</v>
      </c>
      <c r="K2982">
        <v>4</v>
      </c>
      <c r="L2982" t="s">
        <v>28</v>
      </c>
      <c r="M2982">
        <v>2</v>
      </c>
      <c r="N2982">
        <v>4.7</v>
      </c>
      <c r="O2982">
        <v>400</v>
      </c>
      <c r="P2982">
        <v>1120</v>
      </c>
      <c r="Q2982" t="s">
        <v>83</v>
      </c>
      <c r="R2982">
        <v>9</v>
      </c>
      <c r="S2982" t="s">
        <v>37</v>
      </c>
      <c r="T2982" t="s">
        <v>38</v>
      </c>
      <c r="U2982" t="str">
        <f>TRIM(CLEAN(tbl_Operations[[#This Row],[Location]]))</f>
        <v>Mumbai</v>
      </c>
      <c r="V2982" t="str">
        <f>TRIM(CLEAN(tbl_Operations[[#This Row],[Channel]]))</f>
        <v>Email</v>
      </c>
      <c r="W2982" t="str">
        <f t="shared" si="230"/>
        <v>Data Correction</v>
      </c>
      <c r="X2982" t="str">
        <f t="shared" si="231"/>
        <v>Procurement</v>
      </c>
      <c r="Y2982" t="str">
        <f t="shared" si="232"/>
        <v>Within SLA</v>
      </c>
      <c r="Z2982" t="str">
        <f t="shared" si="233"/>
        <v>Normal</v>
      </c>
      <c r="AA2982" t="str" cm="1">
        <f t="array" ref="AA2982">_xlfn.IFS(
J2982&lt;=K2982*0.5,"Excellent",
J2982&lt;=K2982,"Good",
J2982&lt;=K2982*1.5,"At Risk",
TRUE,"Critical"
)</f>
        <v>Good</v>
      </c>
      <c r="AB2982" t="str">
        <f t="shared" si="234"/>
        <v>Reworked</v>
      </c>
    </row>
    <row r="2983" spans="1:28" x14ac:dyDescent="0.3">
      <c r="A2983" t="s">
        <v>3065</v>
      </c>
      <c r="B2983" s="1">
        <v>45885</v>
      </c>
      <c r="C2983" t="s">
        <v>54</v>
      </c>
      <c r="D2983" t="s">
        <v>41</v>
      </c>
      <c r="E2983" t="s">
        <v>48</v>
      </c>
      <c r="F2983" t="s">
        <v>24</v>
      </c>
      <c r="G2983" t="s">
        <v>25</v>
      </c>
      <c r="H2983" t="s">
        <v>50</v>
      </c>
      <c r="I2983" t="s">
        <v>27</v>
      </c>
      <c r="J2983">
        <v>13.4</v>
      </c>
      <c r="K2983">
        <v>24</v>
      </c>
      <c r="L2983" t="s">
        <v>28</v>
      </c>
      <c r="M2983">
        <v>0</v>
      </c>
      <c r="N2983">
        <v>4.5</v>
      </c>
      <c r="O2983">
        <v>450</v>
      </c>
      <c r="P2983">
        <v>6030</v>
      </c>
      <c r="Q2983" t="s">
        <v>36</v>
      </c>
      <c r="R2983">
        <v>8</v>
      </c>
      <c r="S2983" t="s">
        <v>37</v>
      </c>
      <c r="T2983" t="s">
        <v>68</v>
      </c>
      <c r="U2983" t="str">
        <f>TRIM(CLEAN(tbl_Operations[[#This Row],[Location]]))</f>
        <v>Bengaluru</v>
      </c>
      <c r="V2983" t="str">
        <f>TRIM(CLEAN(tbl_Operations[[#This Row],[Channel]]))</f>
        <v>Email</v>
      </c>
      <c r="W2983" t="str">
        <f t="shared" si="230"/>
        <v>Compliance Request</v>
      </c>
      <c r="X2983" t="str">
        <f t="shared" si="231"/>
        <v>Hr</v>
      </c>
      <c r="Y2983" t="str">
        <f t="shared" si="232"/>
        <v>Within SLA</v>
      </c>
      <c r="Z2983" t="str">
        <f t="shared" si="233"/>
        <v>Normal</v>
      </c>
      <c r="AA2983" t="str" cm="1">
        <f t="array" ref="AA2983">_xlfn.IFS(
J2983&lt;=K2983*0.5,"Excellent",
J2983&lt;=K2983,"Good",
J2983&lt;=K2983*1.5,"At Risk",
TRUE,"Critical"
)</f>
        <v>Good</v>
      </c>
      <c r="AB2983" t="str">
        <f t="shared" si="234"/>
        <v>No Rework</v>
      </c>
    </row>
    <row r="2984" spans="1:28" x14ac:dyDescent="0.3">
      <c r="A2984" t="s">
        <v>3066</v>
      </c>
      <c r="B2984" s="1">
        <v>45988</v>
      </c>
      <c r="C2984" t="s">
        <v>91</v>
      </c>
      <c r="D2984" t="s">
        <v>22</v>
      </c>
      <c r="E2984" t="s">
        <v>48</v>
      </c>
      <c r="F2984" t="s">
        <v>24</v>
      </c>
      <c r="G2984" t="s">
        <v>62</v>
      </c>
      <c r="H2984" t="s">
        <v>26</v>
      </c>
      <c r="I2984" t="s">
        <v>88</v>
      </c>
      <c r="J2984">
        <v>30.6</v>
      </c>
      <c r="K2984">
        <v>24</v>
      </c>
      <c r="L2984" t="s">
        <v>63</v>
      </c>
      <c r="M2984">
        <v>2</v>
      </c>
      <c r="N2984">
        <v>4</v>
      </c>
      <c r="O2984">
        <v>320</v>
      </c>
      <c r="P2984">
        <v>9792</v>
      </c>
      <c r="Q2984" t="s">
        <v>67</v>
      </c>
      <c r="R2984">
        <v>11</v>
      </c>
      <c r="S2984" t="s">
        <v>52</v>
      </c>
      <c r="T2984" t="s">
        <v>84</v>
      </c>
      <c r="U2984" t="str">
        <f>TRIM(CLEAN(tbl_Operations[[#This Row],[Location]]))</f>
        <v>Noida</v>
      </c>
      <c r="V2984" t="str">
        <f>TRIM(CLEAN(tbl_Operations[[#This Row],[Channel]]))</f>
        <v>Teams</v>
      </c>
      <c r="W2984" t="str">
        <f t="shared" si="230"/>
        <v>Compliance Request</v>
      </c>
      <c r="X2984" t="str">
        <f t="shared" si="231"/>
        <v>Operations</v>
      </c>
      <c r="Y2984" t="str">
        <f t="shared" si="232"/>
        <v>SLA Breach</v>
      </c>
      <c r="Z2984" t="str">
        <f t="shared" si="233"/>
        <v>Normal</v>
      </c>
      <c r="AA2984" t="str" cm="1">
        <f t="array" ref="AA2984">_xlfn.IFS(
J2984&lt;=K2984*0.5,"Excellent",
J2984&lt;=K2984,"Good",
J2984&lt;=K2984*1.5,"At Risk",
TRUE,"Critical"
)</f>
        <v>At Risk</v>
      </c>
      <c r="AB2984" t="str">
        <f t="shared" si="234"/>
        <v>Reworked</v>
      </c>
    </row>
    <row r="2985" spans="1:28" x14ac:dyDescent="0.3">
      <c r="A2985" t="s">
        <v>3067</v>
      </c>
      <c r="B2985" s="1">
        <v>45802</v>
      </c>
      <c r="C2985" t="s">
        <v>95</v>
      </c>
      <c r="D2985" t="s">
        <v>47</v>
      </c>
      <c r="E2985" t="s">
        <v>23</v>
      </c>
      <c r="F2985" t="s">
        <v>24</v>
      </c>
      <c r="G2985" t="s">
        <v>81</v>
      </c>
      <c r="H2985" t="s">
        <v>50</v>
      </c>
      <c r="I2985" t="s">
        <v>27</v>
      </c>
      <c r="J2985">
        <v>4.5</v>
      </c>
      <c r="K2985">
        <v>24</v>
      </c>
      <c r="L2985" t="s">
        <v>28</v>
      </c>
      <c r="M2985">
        <v>0</v>
      </c>
      <c r="N2985">
        <v>5</v>
      </c>
      <c r="O2985">
        <v>350</v>
      </c>
      <c r="P2985">
        <v>1575</v>
      </c>
      <c r="Q2985" t="s">
        <v>44</v>
      </c>
      <c r="R2985">
        <v>5</v>
      </c>
      <c r="S2985" t="s">
        <v>30</v>
      </c>
      <c r="T2985" t="s">
        <v>102</v>
      </c>
      <c r="U2985" t="str">
        <f>TRIM(CLEAN(tbl_Operations[[#This Row],[Location]]))</f>
        <v>Gurugram</v>
      </c>
      <c r="V2985" t="str">
        <f>TRIM(CLEAN(tbl_Operations[[#This Row],[Channel]]))</f>
        <v>Phone</v>
      </c>
      <c r="W2985" t="str">
        <f t="shared" si="230"/>
        <v>Invoice Query</v>
      </c>
      <c r="X2985" t="str">
        <f t="shared" si="231"/>
        <v>Sales</v>
      </c>
      <c r="Y2985" t="str">
        <f t="shared" si="232"/>
        <v>Within SLA</v>
      </c>
      <c r="Z2985" t="str">
        <f t="shared" si="233"/>
        <v>Normal</v>
      </c>
      <c r="AA2985" t="str" cm="1">
        <f t="array" ref="AA2985">_xlfn.IFS(
J2985&lt;=K2985*0.5,"Excellent",
J2985&lt;=K2985,"Good",
J2985&lt;=K2985*1.5,"At Risk",
TRUE,"Critical"
)</f>
        <v>Excellent</v>
      </c>
      <c r="AB2985" t="str">
        <f t="shared" si="234"/>
        <v>No Rework</v>
      </c>
    </row>
    <row r="2986" spans="1:28" x14ac:dyDescent="0.3">
      <c r="A2986" t="s">
        <v>3068</v>
      </c>
      <c r="B2986" s="1">
        <v>46002</v>
      </c>
      <c r="C2986" t="s">
        <v>33</v>
      </c>
      <c r="D2986" t="s">
        <v>73</v>
      </c>
      <c r="E2986" t="s">
        <v>56</v>
      </c>
      <c r="F2986" t="s">
        <v>24</v>
      </c>
      <c r="G2986" t="s">
        <v>42</v>
      </c>
      <c r="H2986" t="s">
        <v>50</v>
      </c>
      <c r="I2986" t="s">
        <v>101</v>
      </c>
      <c r="J2986">
        <v>23.1</v>
      </c>
      <c r="K2986">
        <v>24</v>
      </c>
      <c r="L2986" t="s">
        <v>28</v>
      </c>
      <c r="M2986">
        <v>0</v>
      </c>
      <c r="N2986">
        <v>3.8</v>
      </c>
      <c r="O2986">
        <v>450</v>
      </c>
      <c r="P2986">
        <v>10395</v>
      </c>
      <c r="Q2986" t="s">
        <v>71</v>
      </c>
      <c r="R2986">
        <v>12</v>
      </c>
      <c r="S2986" t="s">
        <v>52</v>
      </c>
      <c r="T2986" t="s">
        <v>84</v>
      </c>
      <c r="U2986" t="str">
        <f>TRIM(CLEAN(tbl_Operations[[#This Row],[Location]]))</f>
        <v>Chennai</v>
      </c>
      <c r="V2986" t="str">
        <f>TRIM(CLEAN(tbl_Operations[[#This Row],[Channel]]))</f>
        <v>Portal</v>
      </c>
      <c r="W2986" t="str">
        <f t="shared" si="230"/>
        <v>Vendor Query</v>
      </c>
      <c r="X2986" t="str">
        <f t="shared" si="231"/>
        <v>It</v>
      </c>
      <c r="Y2986" t="str">
        <f t="shared" si="232"/>
        <v>Within SLA</v>
      </c>
      <c r="Z2986" t="str">
        <f t="shared" si="233"/>
        <v>Normal</v>
      </c>
      <c r="AA2986" t="str" cm="1">
        <f t="array" ref="AA2986">_xlfn.IFS(
J2986&lt;=K2986*0.5,"Excellent",
J2986&lt;=K2986,"Good",
J2986&lt;=K2986*1.5,"At Risk",
TRUE,"Critical"
)</f>
        <v>Good</v>
      </c>
      <c r="AB2986" t="str">
        <f t="shared" si="234"/>
        <v>No Rework</v>
      </c>
    </row>
    <row r="2987" spans="1:28" x14ac:dyDescent="0.3">
      <c r="A2987" t="s">
        <v>3069</v>
      </c>
      <c r="B2987" s="1">
        <v>45887</v>
      </c>
      <c r="C2987" t="s">
        <v>91</v>
      </c>
      <c r="D2987" t="s">
        <v>47</v>
      </c>
      <c r="E2987" t="s">
        <v>35</v>
      </c>
      <c r="F2987" t="s">
        <v>24</v>
      </c>
      <c r="G2987" t="s">
        <v>81</v>
      </c>
      <c r="H2987" t="s">
        <v>75</v>
      </c>
      <c r="I2987" t="s">
        <v>88</v>
      </c>
      <c r="J2987">
        <v>6.8</v>
      </c>
      <c r="K2987">
        <v>24</v>
      </c>
      <c r="L2987" t="s">
        <v>28</v>
      </c>
      <c r="M2987">
        <v>2</v>
      </c>
      <c r="N2987">
        <v>4.5999999999999996</v>
      </c>
      <c r="O2987">
        <v>320</v>
      </c>
      <c r="P2987">
        <v>2176</v>
      </c>
      <c r="Q2987" t="s">
        <v>36</v>
      </c>
      <c r="R2987">
        <v>8</v>
      </c>
      <c r="S2987" t="s">
        <v>37</v>
      </c>
      <c r="T2987" t="s">
        <v>31</v>
      </c>
      <c r="U2987" t="str">
        <f>TRIM(CLEAN(tbl_Operations[[#This Row],[Location]]))</f>
        <v>Gurugram</v>
      </c>
      <c r="V2987" t="str">
        <f>TRIM(CLEAN(tbl_Operations[[#This Row],[Channel]]))</f>
        <v>Phone</v>
      </c>
      <c r="W2987" t="str">
        <f t="shared" si="230"/>
        <v>Employee Query</v>
      </c>
      <c r="X2987" t="str">
        <f t="shared" si="231"/>
        <v>Operations</v>
      </c>
      <c r="Y2987" t="str">
        <f t="shared" si="232"/>
        <v>Within SLA</v>
      </c>
      <c r="Z2987" t="str">
        <f t="shared" si="233"/>
        <v>Normal</v>
      </c>
      <c r="AA2987" t="str" cm="1">
        <f t="array" ref="AA2987">_xlfn.IFS(
J2987&lt;=K2987*0.5,"Excellent",
J2987&lt;=K2987,"Good",
J2987&lt;=K2987*1.5,"At Risk",
TRUE,"Critical"
)</f>
        <v>Excellent</v>
      </c>
      <c r="AB2987" t="str">
        <f t="shared" si="234"/>
        <v>Reworked</v>
      </c>
    </row>
    <row r="2988" spans="1:28" x14ac:dyDescent="0.3">
      <c r="A2988" t="s">
        <v>3070</v>
      </c>
      <c r="B2988" s="1">
        <v>45963</v>
      </c>
      <c r="C2988" t="s">
        <v>40</v>
      </c>
      <c r="D2988" t="s">
        <v>55</v>
      </c>
      <c r="E2988" t="s">
        <v>78</v>
      </c>
      <c r="F2988" t="s">
        <v>24</v>
      </c>
      <c r="G2988" t="s">
        <v>25</v>
      </c>
      <c r="H2988" t="s">
        <v>75</v>
      </c>
      <c r="I2988" t="s">
        <v>27</v>
      </c>
      <c r="J2988">
        <v>7.8</v>
      </c>
      <c r="K2988">
        <v>24</v>
      </c>
      <c r="L2988" t="s">
        <v>28</v>
      </c>
      <c r="M2988">
        <v>0</v>
      </c>
      <c r="N2988">
        <v>5</v>
      </c>
      <c r="O2988">
        <v>350</v>
      </c>
      <c r="P2988">
        <v>2730</v>
      </c>
      <c r="Q2988" t="s">
        <v>67</v>
      </c>
      <c r="R2988">
        <v>11</v>
      </c>
      <c r="S2988" t="s">
        <v>52</v>
      </c>
      <c r="T2988" t="s">
        <v>102</v>
      </c>
      <c r="U2988" t="str">
        <f>TRIM(CLEAN(tbl_Operations[[#This Row],[Location]]))</f>
        <v>Hyderabad</v>
      </c>
      <c r="V2988" t="str">
        <f>TRIM(CLEAN(tbl_Operations[[#This Row],[Channel]]))</f>
        <v>Email</v>
      </c>
      <c r="W2988" t="str">
        <f t="shared" si="230"/>
        <v>Access Request</v>
      </c>
      <c r="X2988" t="str">
        <f t="shared" si="231"/>
        <v>Procurement</v>
      </c>
      <c r="Y2988" t="str">
        <f t="shared" si="232"/>
        <v>Within SLA</v>
      </c>
      <c r="Z2988" t="str">
        <f t="shared" si="233"/>
        <v>Normal</v>
      </c>
      <c r="AA2988" t="str" cm="1">
        <f t="array" ref="AA2988">_xlfn.IFS(
J2988&lt;=K2988*0.5,"Excellent",
J2988&lt;=K2988,"Good",
J2988&lt;=K2988*1.5,"At Risk",
TRUE,"Critical"
)</f>
        <v>Excellent</v>
      </c>
      <c r="AB2988" t="str">
        <f t="shared" si="234"/>
        <v>No Rework</v>
      </c>
    </row>
    <row r="2989" spans="1:28" x14ac:dyDescent="0.3">
      <c r="A2989" t="s">
        <v>3071</v>
      </c>
      <c r="B2989" s="1">
        <v>45773</v>
      </c>
      <c r="C2989" t="s">
        <v>95</v>
      </c>
      <c r="D2989" t="s">
        <v>55</v>
      </c>
      <c r="E2989" t="s">
        <v>78</v>
      </c>
      <c r="F2989" t="s">
        <v>24</v>
      </c>
      <c r="G2989" t="s">
        <v>25</v>
      </c>
      <c r="H2989" t="s">
        <v>66</v>
      </c>
      <c r="I2989" t="s">
        <v>27</v>
      </c>
      <c r="J2989">
        <v>19</v>
      </c>
      <c r="K2989">
        <v>24</v>
      </c>
      <c r="L2989" t="s">
        <v>28</v>
      </c>
      <c r="M2989">
        <v>0</v>
      </c>
      <c r="N2989">
        <v>4</v>
      </c>
      <c r="O2989">
        <v>400</v>
      </c>
      <c r="P2989">
        <v>7600</v>
      </c>
      <c r="Q2989" t="s">
        <v>89</v>
      </c>
      <c r="R2989">
        <v>4</v>
      </c>
      <c r="S2989" t="s">
        <v>30</v>
      </c>
      <c r="T2989" t="s">
        <v>68</v>
      </c>
      <c r="U2989" t="str">
        <f>TRIM(CLEAN(tbl_Operations[[#This Row],[Location]]))</f>
        <v>Hyderabad</v>
      </c>
      <c r="V2989" t="str">
        <f>TRIM(CLEAN(tbl_Operations[[#This Row],[Channel]]))</f>
        <v>Email</v>
      </c>
      <c r="W2989" t="str">
        <f t="shared" si="230"/>
        <v>Access Request</v>
      </c>
      <c r="X2989" t="str">
        <f t="shared" si="231"/>
        <v>Sales</v>
      </c>
      <c r="Y2989" t="str">
        <f t="shared" si="232"/>
        <v>Within SLA</v>
      </c>
      <c r="Z2989" t="str">
        <f t="shared" si="233"/>
        <v>Normal</v>
      </c>
      <c r="AA2989" t="str" cm="1">
        <f t="array" ref="AA2989">_xlfn.IFS(
J2989&lt;=K2989*0.5,"Excellent",
J2989&lt;=K2989,"Good",
J2989&lt;=K2989*1.5,"At Risk",
TRUE,"Critical"
)</f>
        <v>Good</v>
      </c>
      <c r="AB2989" t="str">
        <f t="shared" si="234"/>
        <v>No Rework</v>
      </c>
    </row>
    <row r="2990" spans="1:28" x14ac:dyDescent="0.3">
      <c r="A2990" t="s">
        <v>3072</v>
      </c>
      <c r="B2990" s="1">
        <v>45945</v>
      </c>
      <c r="C2990" t="s">
        <v>91</v>
      </c>
      <c r="D2990" t="s">
        <v>47</v>
      </c>
      <c r="E2990" t="s">
        <v>92</v>
      </c>
      <c r="F2990" t="s">
        <v>24</v>
      </c>
      <c r="G2990" t="s">
        <v>25</v>
      </c>
      <c r="H2990" t="s">
        <v>66</v>
      </c>
      <c r="I2990" t="s">
        <v>27</v>
      </c>
      <c r="J2990">
        <v>22.6</v>
      </c>
      <c r="K2990">
        <v>24</v>
      </c>
      <c r="L2990" t="s">
        <v>28</v>
      </c>
      <c r="M2990">
        <v>0</v>
      </c>
      <c r="N2990">
        <v>4.0999999999999996</v>
      </c>
      <c r="O2990">
        <v>280</v>
      </c>
      <c r="P2990">
        <v>6328</v>
      </c>
      <c r="Q2990" t="s">
        <v>51</v>
      </c>
      <c r="R2990">
        <v>10</v>
      </c>
      <c r="S2990" t="s">
        <v>52</v>
      </c>
      <c r="T2990" t="s">
        <v>86</v>
      </c>
      <c r="U2990" t="str">
        <f>TRIM(CLEAN(tbl_Operations[[#This Row],[Location]]))</f>
        <v>Gurugram</v>
      </c>
      <c r="V2990" t="str">
        <f>TRIM(CLEAN(tbl_Operations[[#This Row],[Channel]]))</f>
        <v>Email</v>
      </c>
      <c r="W2990" t="str">
        <f t="shared" si="230"/>
        <v>Report Request</v>
      </c>
      <c r="X2990" t="str">
        <f t="shared" si="231"/>
        <v>Operations</v>
      </c>
      <c r="Y2990" t="str">
        <f t="shared" si="232"/>
        <v>Within SLA</v>
      </c>
      <c r="Z2990" t="str">
        <f t="shared" si="233"/>
        <v>Normal</v>
      </c>
      <c r="AA2990" t="str" cm="1">
        <f t="array" ref="AA2990">_xlfn.IFS(
J2990&lt;=K2990*0.5,"Excellent",
J2990&lt;=K2990,"Good",
J2990&lt;=K2990*1.5,"At Risk",
TRUE,"Critical"
)</f>
        <v>Good</v>
      </c>
      <c r="AB2990" t="str">
        <f t="shared" si="234"/>
        <v>No Rework</v>
      </c>
    </row>
    <row r="2991" spans="1:28" x14ac:dyDescent="0.3">
      <c r="A2991" t="s">
        <v>3073</v>
      </c>
      <c r="B2991" s="1">
        <v>45988</v>
      </c>
      <c r="C2991" t="s">
        <v>77</v>
      </c>
      <c r="D2991" t="s">
        <v>47</v>
      </c>
      <c r="E2991" t="s">
        <v>23</v>
      </c>
      <c r="F2991" t="s">
        <v>24</v>
      </c>
      <c r="G2991" t="s">
        <v>25</v>
      </c>
      <c r="H2991" t="s">
        <v>75</v>
      </c>
      <c r="I2991" t="s">
        <v>27</v>
      </c>
      <c r="J2991">
        <v>3.8</v>
      </c>
      <c r="K2991">
        <v>24</v>
      </c>
      <c r="L2991" t="s">
        <v>28</v>
      </c>
      <c r="M2991">
        <v>0</v>
      </c>
      <c r="N2991">
        <v>4.9000000000000004</v>
      </c>
      <c r="O2991">
        <v>350</v>
      </c>
      <c r="P2991">
        <v>1330</v>
      </c>
      <c r="Q2991" t="s">
        <v>67</v>
      </c>
      <c r="R2991">
        <v>11</v>
      </c>
      <c r="S2991" t="s">
        <v>52</v>
      </c>
      <c r="T2991" t="s">
        <v>84</v>
      </c>
      <c r="U2991" t="str">
        <f>TRIM(CLEAN(tbl_Operations[[#This Row],[Location]]))</f>
        <v>Gurugram</v>
      </c>
      <c r="V2991" t="str">
        <f>TRIM(CLEAN(tbl_Operations[[#This Row],[Channel]]))</f>
        <v>Email</v>
      </c>
      <c r="W2991" t="str">
        <f t="shared" si="230"/>
        <v>Invoice Query</v>
      </c>
      <c r="X2991" t="str">
        <f t="shared" si="231"/>
        <v>Finance</v>
      </c>
      <c r="Y2991" t="str">
        <f t="shared" si="232"/>
        <v>Within SLA</v>
      </c>
      <c r="Z2991" t="str">
        <f t="shared" si="233"/>
        <v>Normal</v>
      </c>
      <c r="AA2991" t="str" cm="1">
        <f t="array" ref="AA2991">_xlfn.IFS(
J2991&lt;=K2991*0.5,"Excellent",
J2991&lt;=K2991,"Good",
J2991&lt;=K2991*1.5,"At Risk",
TRUE,"Critical"
)</f>
        <v>Excellent</v>
      </c>
      <c r="AB2991" t="str">
        <f t="shared" si="234"/>
        <v>No Rework</v>
      </c>
    </row>
    <row r="2992" spans="1:28" x14ac:dyDescent="0.3">
      <c r="A2992" t="s">
        <v>3074</v>
      </c>
      <c r="B2992" s="1">
        <v>45827</v>
      </c>
      <c r="C2992" t="s">
        <v>95</v>
      </c>
      <c r="D2992" t="s">
        <v>47</v>
      </c>
      <c r="E2992" t="s">
        <v>35</v>
      </c>
      <c r="F2992" t="s">
        <v>24</v>
      </c>
      <c r="G2992" t="s">
        <v>25</v>
      </c>
      <c r="H2992" t="s">
        <v>66</v>
      </c>
      <c r="I2992" t="s">
        <v>101</v>
      </c>
      <c r="J2992">
        <v>4.2</v>
      </c>
      <c r="K2992">
        <v>24</v>
      </c>
      <c r="L2992" t="s">
        <v>28</v>
      </c>
      <c r="M2992">
        <v>1</v>
      </c>
      <c r="N2992">
        <v>4.5</v>
      </c>
      <c r="O2992">
        <v>450</v>
      </c>
      <c r="P2992">
        <v>1890</v>
      </c>
      <c r="Q2992" t="s">
        <v>29</v>
      </c>
      <c r="R2992">
        <v>6</v>
      </c>
      <c r="S2992" t="s">
        <v>30</v>
      </c>
      <c r="T2992" t="s">
        <v>84</v>
      </c>
      <c r="U2992" t="str">
        <f>TRIM(CLEAN(tbl_Operations[[#This Row],[Location]]))</f>
        <v>Gurugram</v>
      </c>
      <c r="V2992" t="str">
        <f>TRIM(CLEAN(tbl_Operations[[#This Row],[Channel]]))</f>
        <v>Email</v>
      </c>
      <c r="W2992" t="str">
        <f t="shared" si="230"/>
        <v>Employee Query</v>
      </c>
      <c r="X2992" t="str">
        <f t="shared" si="231"/>
        <v>Sales</v>
      </c>
      <c r="Y2992" t="str">
        <f t="shared" si="232"/>
        <v>Within SLA</v>
      </c>
      <c r="Z2992" t="str">
        <f t="shared" si="233"/>
        <v>Normal</v>
      </c>
      <c r="AA2992" t="str" cm="1">
        <f t="array" ref="AA2992">_xlfn.IFS(
J2992&lt;=K2992*0.5,"Excellent",
J2992&lt;=K2992,"Good",
J2992&lt;=K2992*1.5,"At Risk",
TRUE,"Critical"
)</f>
        <v>Excellent</v>
      </c>
      <c r="AB2992" t="str">
        <f t="shared" si="234"/>
        <v>Reworked</v>
      </c>
    </row>
    <row r="2993" spans="1:28" x14ac:dyDescent="0.3">
      <c r="A2993" t="s">
        <v>3075</v>
      </c>
      <c r="B2993" s="1">
        <v>45973</v>
      </c>
      <c r="C2993" t="s">
        <v>33</v>
      </c>
      <c r="D2993" t="s">
        <v>22</v>
      </c>
      <c r="E2993" t="s">
        <v>70</v>
      </c>
      <c r="F2993" t="s">
        <v>49</v>
      </c>
      <c r="G2993" t="s">
        <v>81</v>
      </c>
      <c r="H2993" t="s">
        <v>43</v>
      </c>
      <c r="I2993" t="s">
        <v>27</v>
      </c>
      <c r="J2993">
        <v>19.399999999999999</v>
      </c>
      <c r="K2993">
        <v>48</v>
      </c>
      <c r="L2993" t="s">
        <v>28</v>
      </c>
      <c r="M2993">
        <v>1</v>
      </c>
      <c r="N2993">
        <v>4.3</v>
      </c>
      <c r="O2993">
        <v>450</v>
      </c>
      <c r="P2993">
        <v>8730</v>
      </c>
      <c r="Q2993" t="s">
        <v>67</v>
      </c>
      <c r="R2993">
        <v>11</v>
      </c>
      <c r="S2993" t="s">
        <v>52</v>
      </c>
      <c r="T2993" t="s">
        <v>86</v>
      </c>
      <c r="U2993" t="str">
        <f>TRIM(CLEAN(tbl_Operations[[#This Row],[Location]]))</f>
        <v>Noida</v>
      </c>
      <c r="V2993" t="str">
        <f>TRIM(CLEAN(tbl_Operations[[#This Row],[Channel]]))</f>
        <v>Phone</v>
      </c>
      <c r="W2993" t="str">
        <f t="shared" si="230"/>
        <v>Data Correction</v>
      </c>
      <c r="X2993" t="str">
        <f t="shared" si="231"/>
        <v>It</v>
      </c>
      <c r="Y2993" t="str">
        <f t="shared" si="232"/>
        <v>Within SLA</v>
      </c>
      <c r="Z2993" t="str">
        <f t="shared" si="233"/>
        <v>Normal</v>
      </c>
      <c r="AA2993" t="str" cm="1">
        <f t="array" ref="AA2993">_xlfn.IFS(
J2993&lt;=K2993*0.5,"Excellent",
J2993&lt;=K2993,"Good",
J2993&lt;=K2993*1.5,"At Risk",
TRUE,"Critical"
)</f>
        <v>Excellent</v>
      </c>
      <c r="AB2993" t="str">
        <f t="shared" si="234"/>
        <v>Reworked</v>
      </c>
    </row>
    <row r="2994" spans="1:28" x14ac:dyDescent="0.3">
      <c r="A2994" t="s">
        <v>3076</v>
      </c>
      <c r="B2994" s="1">
        <v>45961</v>
      </c>
      <c r="C2994" t="s">
        <v>40</v>
      </c>
      <c r="D2994" t="s">
        <v>60</v>
      </c>
      <c r="E2994" t="s">
        <v>74</v>
      </c>
      <c r="F2994" t="s">
        <v>24</v>
      </c>
      <c r="G2994" t="s">
        <v>25</v>
      </c>
      <c r="H2994" t="s">
        <v>50</v>
      </c>
      <c r="I2994" t="s">
        <v>27</v>
      </c>
      <c r="J2994">
        <v>18.899999999999999</v>
      </c>
      <c r="K2994">
        <v>24</v>
      </c>
      <c r="L2994" t="s">
        <v>28</v>
      </c>
      <c r="M2994">
        <v>1</v>
      </c>
      <c r="N2994">
        <v>3.6</v>
      </c>
      <c r="O2994">
        <v>320</v>
      </c>
      <c r="P2994">
        <v>6048</v>
      </c>
      <c r="Q2994" t="s">
        <v>51</v>
      </c>
      <c r="R2994">
        <v>10</v>
      </c>
      <c r="S2994" t="s">
        <v>52</v>
      </c>
      <c r="T2994" t="s">
        <v>45</v>
      </c>
      <c r="U2994" t="str">
        <f>TRIM(CLEAN(tbl_Operations[[#This Row],[Location]]))</f>
        <v>Pune</v>
      </c>
      <c r="V2994" t="str">
        <f>TRIM(CLEAN(tbl_Operations[[#This Row],[Channel]]))</f>
        <v>Email</v>
      </c>
      <c r="W2994" t="str">
        <f t="shared" si="230"/>
        <v>System Issue</v>
      </c>
      <c r="X2994" t="str">
        <f t="shared" si="231"/>
        <v>Procurement</v>
      </c>
      <c r="Y2994" t="str">
        <f t="shared" si="232"/>
        <v>Within SLA</v>
      </c>
      <c r="Z2994" t="str">
        <f t="shared" si="233"/>
        <v>Normal</v>
      </c>
      <c r="AA2994" t="str" cm="1">
        <f t="array" ref="AA2994">_xlfn.IFS(
J2994&lt;=K2994*0.5,"Excellent",
J2994&lt;=K2994,"Good",
J2994&lt;=K2994*1.5,"At Risk",
TRUE,"Critical"
)</f>
        <v>Good</v>
      </c>
      <c r="AB2994" t="str">
        <f t="shared" si="234"/>
        <v>Reworked</v>
      </c>
    </row>
    <row r="2995" spans="1:28" x14ac:dyDescent="0.3">
      <c r="A2995" t="s">
        <v>3077</v>
      </c>
      <c r="B2995" s="1">
        <v>46021</v>
      </c>
      <c r="C2995" t="s">
        <v>40</v>
      </c>
      <c r="D2995" t="s">
        <v>22</v>
      </c>
      <c r="E2995" t="s">
        <v>74</v>
      </c>
      <c r="F2995" t="s">
        <v>146</v>
      </c>
      <c r="G2995" t="s">
        <v>62</v>
      </c>
      <c r="H2995" t="s">
        <v>26</v>
      </c>
      <c r="I2995" t="s">
        <v>88</v>
      </c>
      <c r="J2995">
        <v>16.8</v>
      </c>
      <c r="K2995">
        <v>4</v>
      </c>
      <c r="L2995" t="s">
        <v>63</v>
      </c>
      <c r="M2995">
        <v>1</v>
      </c>
      <c r="N2995">
        <v>4.4000000000000004</v>
      </c>
      <c r="O2995">
        <v>350</v>
      </c>
      <c r="P2995">
        <v>5880</v>
      </c>
      <c r="Q2995" t="s">
        <v>71</v>
      </c>
      <c r="R2995">
        <v>12</v>
      </c>
      <c r="S2995" t="s">
        <v>52</v>
      </c>
      <c r="T2995" t="s">
        <v>38</v>
      </c>
      <c r="U2995" t="str">
        <f>TRIM(CLEAN(tbl_Operations[[#This Row],[Location]]))</f>
        <v>Noida</v>
      </c>
      <c r="V2995" t="str">
        <f>TRIM(CLEAN(tbl_Operations[[#This Row],[Channel]]))</f>
        <v>Teams</v>
      </c>
      <c r="W2995" t="str">
        <f t="shared" si="230"/>
        <v>System Issue</v>
      </c>
      <c r="X2995" t="str">
        <f t="shared" si="231"/>
        <v>Procurement</v>
      </c>
      <c r="Y2995" t="str">
        <f t="shared" si="232"/>
        <v>SLA Breach</v>
      </c>
      <c r="Z2995" t="str">
        <f t="shared" si="233"/>
        <v>Normal</v>
      </c>
      <c r="AA2995" t="str" cm="1">
        <f t="array" ref="AA2995">_xlfn.IFS(
J2995&lt;=K2995*0.5,"Excellent",
J2995&lt;=K2995,"Good",
J2995&lt;=K2995*1.5,"At Risk",
TRUE,"Critical"
)</f>
        <v>Critical</v>
      </c>
      <c r="AB2995" t="str">
        <f t="shared" si="234"/>
        <v>Reworked</v>
      </c>
    </row>
    <row r="2996" spans="1:28" x14ac:dyDescent="0.3">
      <c r="A2996" t="s">
        <v>3078</v>
      </c>
      <c r="B2996" s="1">
        <v>45994</v>
      </c>
      <c r="C2996" t="s">
        <v>54</v>
      </c>
      <c r="D2996" t="s">
        <v>73</v>
      </c>
      <c r="E2996" t="s">
        <v>35</v>
      </c>
      <c r="F2996" t="s">
        <v>49</v>
      </c>
      <c r="G2996" t="s">
        <v>42</v>
      </c>
      <c r="H2996" t="s">
        <v>43</v>
      </c>
      <c r="I2996" t="s">
        <v>27</v>
      </c>
      <c r="J2996">
        <v>10.5</v>
      </c>
      <c r="K2996">
        <v>48</v>
      </c>
      <c r="L2996" t="s">
        <v>28</v>
      </c>
      <c r="M2996">
        <v>0</v>
      </c>
      <c r="N2996">
        <v>4.9000000000000004</v>
      </c>
      <c r="O2996">
        <v>280</v>
      </c>
      <c r="P2996">
        <v>2940</v>
      </c>
      <c r="Q2996" t="s">
        <v>71</v>
      </c>
      <c r="R2996">
        <v>12</v>
      </c>
      <c r="S2996" t="s">
        <v>52</v>
      </c>
      <c r="T2996" t="s">
        <v>86</v>
      </c>
      <c r="U2996" t="str">
        <f>TRIM(CLEAN(tbl_Operations[[#This Row],[Location]]))</f>
        <v>Chennai</v>
      </c>
      <c r="V2996" t="str">
        <f>TRIM(CLEAN(tbl_Operations[[#This Row],[Channel]]))</f>
        <v>Portal</v>
      </c>
      <c r="W2996" t="str">
        <f t="shared" si="230"/>
        <v>Employee Query</v>
      </c>
      <c r="X2996" t="str">
        <f t="shared" si="231"/>
        <v>Hr</v>
      </c>
      <c r="Y2996" t="str">
        <f t="shared" si="232"/>
        <v>Within SLA</v>
      </c>
      <c r="Z2996" t="str">
        <f t="shared" si="233"/>
        <v>Normal</v>
      </c>
      <c r="AA2996" t="str" cm="1">
        <f t="array" ref="AA2996">_xlfn.IFS(
J2996&lt;=K2996*0.5,"Excellent",
J2996&lt;=K2996,"Good",
J2996&lt;=K2996*1.5,"At Risk",
TRUE,"Critical"
)</f>
        <v>Excellent</v>
      </c>
      <c r="AB2996" t="str">
        <f t="shared" si="234"/>
        <v>No Rework</v>
      </c>
    </row>
    <row r="2997" spans="1:28" x14ac:dyDescent="0.3">
      <c r="A2997" t="s">
        <v>3079</v>
      </c>
      <c r="B2997" s="1">
        <v>45922</v>
      </c>
      <c r="C2997" t="s">
        <v>91</v>
      </c>
      <c r="D2997" t="s">
        <v>34</v>
      </c>
      <c r="E2997" t="s">
        <v>74</v>
      </c>
      <c r="F2997" t="s">
        <v>24</v>
      </c>
      <c r="G2997" t="s">
        <v>81</v>
      </c>
      <c r="H2997" t="s">
        <v>66</v>
      </c>
      <c r="I2997" t="s">
        <v>27</v>
      </c>
      <c r="J2997">
        <v>3.6</v>
      </c>
      <c r="K2997">
        <v>24</v>
      </c>
      <c r="L2997" t="s">
        <v>28</v>
      </c>
      <c r="M2997">
        <v>0</v>
      </c>
      <c r="N2997">
        <v>4.9000000000000004</v>
      </c>
      <c r="O2997">
        <v>350</v>
      </c>
      <c r="P2997">
        <v>1260</v>
      </c>
      <c r="Q2997" t="s">
        <v>83</v>
      </c>
      <c r="R2997">
        <v>9</v>
      </c>
      <c r="S2997" t="s">
        <v>37</v>
      </c>
      <c r="T2997" t="s">
        <v>31</v>
      </c>
      <c r="U2997" t="str">
        <f>TRIM(CLEAN(tbl_Operations[[#This Row],[Location]]))</f>
        <v>Mumbai</v>
      </c>
      <c r="V2997" t="str">
        <f>TRIM(CLEAN(tbl_Operations[[#This Row],[Channel]]))</f>
        <v>Phone</v>
      </c>
      <c r="W2997" t="str">
        <f t="shared" si="230"/>
        <v>System Issue</v>
      </c>
      <c r="X2997" t="str">
        <f t="shared" si="231"/>
        <v>Operations</v>
      </c>
      <c r="Y2997" t="str">
        <f t="shared" si="232"/>
        <v>Within SLA</v>
      </c>
      <c r="Z2997" t="str">
        <f t="shared" si="233"/>
        <v>Normal</v>
      </c>
      <c r="AA2997" t="str" cm="1">
        <f t="array" ref="AA2997">_xlfn.IFS(
J2997&lt;=K2997*0.5,"Excellent",
J2997&lt;=K2997,"Good",
J2997&lt;=K2997*1.5,"At Risk",
TRUE,"Critical"
)</f>
        <v>Excellent</v>
      </c>
      <c r="AB2997" t="str">
        <f t="shared" si="234"/>
        <v>No Rework</v>
      </c>
    </row>
    <row r="2998" spans="1:28" x14ac:dyDescent="0.3">
      <c r="A2998" t="s">
        <v>3080</v>
      </c>
      <c r="B2998" s="1">
        <v>45802</v>
      </c>
      <c r="C2998" t="s">
        <v>77</v>
      </c>
      <c r="D2998" t="s">
        <v>55</v>
      </c>
      <c r="E2998" t="s">
        <v>74</v>
      </c>
      <c r="F2998" t="s">
        <v>61</v>
      </c>
      <c r="G2998" t="s">
        <v>42</v>
      </c>
      <c r="H2998" t="s">
        <v>50</v>
      </c>
      <c r="I2998" t="s">
        <v>27</v>
      </c>
      <c r="J2998">
        <v>21</v>
      </c>
      <c r="K2998">
        <v>12</v>
      </c>
      <c r="L2998" t="s">
        <v>63</v>
      </c>
      <c r="M2998">
        <v>0</v>
      </c>
      <c r="N2998">
        <v>4.4000000000000004</v>
      </c>
      <c r="O2998">
        <v>450</v>
      </c>
      <c r="P2998">
        <v>9450</v>
      </c>
      <c r="Q2998" t="s">
        <v>44</v>
      </c>
      <c r="R2998">
        <v>5</v>
      </c>
      <c r="S2998" t="s">
        <v>30</v>
      </c>
      <c r="T2998" t="s">
        <v>102</v>
      </c>
      <c r="U2998" t="str">
        <f>TRIM(CLEAN(tbl_Operations[[#This Row],[Location]]))</f>
        <v>Hyderabad</v>
      </c>
      <c r="V2998" t="str">
        <f>TRIM(CLEAN(tbl_Operations[[#This Row],[Channel]]))</f>
        <v>Portal</v>
      </c>
      <c r="W2998" t="str">
        <f t="shared" si="230"/>
        <v>System Issue</v>
      </c>
      <c r="X2998" t="str">
        <f t="shared" si="231"/>
        <v>Finance</v>
      </c>
      <c r="Y2998" t="str">
        <f t="shared" si="232"/>
        <v>SLA Breach</v>
      </c>
      <c r="Z2998" t="str">
        <f t="shared" si="233"/>
        <v>Normal</v>
      </c>
      <c r="AA2998" t="str" cm="1">
        <f t="array" ref="AA2998">_xlfn.IFS(
J2998&lt;=K2998*0.5,"Excellent",
J2998&lt;=K2998,"Good",
J2998&lt;=K2998*1.5,"At Risk",
TRUE,"Critical"
)</f>
        <v>Critical</v>
      </c>
      <c r="AB2998" t="str">
        <f t="shared" si="234"/>
        <v>No Rework</v>
      </c>
    </row>
    <row r="2999" spans="1:28" x14ac:dyDescent="0.3">
      <c r="A2999" t="s">
        <v>3081</v>
      </c>
      <c r="B2999" s="1">
        <v>45908</v>
      </c>
      <c r="C2999" t="s">
        <v>77</v>
      </c>
      <c r="D2999" t="s">
        <v>47</v>
      </c>
      <c r="E2999" t="s">
        <v>56</v>
      </c>
      <c r="F2999" t="s">
        <v>24</v>
      </c>
      <c r="G2999" t="s">
        <v>25</v>
      </c>
      <c r="H2999" t="s">
        <v>66</v>
      </c>
      <c r="I2999" t="s">
        <v>27</v>
      </c>
      <c r="J2999">
        <v>33</v>
      </c>
      <c r="K2999">
        <v>24</v>
      </c>
      <c r="L2999" t="s">
        <v>63</v>
      </c>
      <c r="M2999">
        <v>0</v>
      </c>
      <c r="N2999">
        <v>4.4000000000000004</v>
      </c>
      <c r="O2999">
        <v>280</v>
      </c>
      <c r="P2999">
        <v>9240</v>
      </c>
      <c r="Q2999" t="s">
        <v>83</v>
      </c>
      <c r="R2999">
        <v>9</v>
      </c>
      <c r="S2999" t="s">
        <v>37</v>
      </c>
      <c r="T2999" t="s">
        <v>31</v>
      </c>
      <c r="U2999" t="str">
        <f>TRIM(CLEAN(tbl_Operations[[#This Row],[Location]]))</f>
        <v>Gurugram</v>
      </c>
      <c r="V2999" t="str">
        <f>TRIM(CLEAN(tbl_Operations[[#This Row],[Channel]]))</f>
        <v>Email</v>
      </c>
      <c r="W2999" t="str">
        <f t="shared" si="230"/>
        <v>Vendor Query</v>
      </c>
      <c r="X2999" t="str">
        <f t="shared" si="231"/>
        <v>Finance</v>
      </c>
      <c r="Y2999" t="str">
        <f t="shared" si="232"/>
        <v>SLA Breach</v>
      </c>
      <c r="Z2999" t="str">
        <f t="shared" si="233"/>
        <v>Normal</v>
      </c>
      <c r="AA2999" t="str" cm="1">
        <f t="array" ref="AA2999">_xlfn.IFS(
J2999&lt;=K2999*0.5,"Excellent",
J2999&lt;=K2999,"Good",
J2999&lt;=K2999*1.5,"At Risk",
TRUE,"Critical"
)</f>
        <v>At Risk</v>
      </c>
      <c r="AB2999" t="str">
        <f t="shared" si="234"/>
        <v>No Rework</v>
      </c>
    </row>
    <row r="3000" spans="1:28" x14ac:dyDescent="0.3">
      <c r="A3000" t="s">
        <v>3082</v>
      </c>
      <c r="B3000" s="1">
        <v>45695</v>
      </c>
      <c r="C3000" t="s">
        <v>91</v>
      </c>
      <c r="D3000" t="s">
        <v>34</v>
      </c>
      <c r="E3000" t="s">
        <v>70</v>
      </c>
      <c r="F3000" t="s">
        <v>61</v>
      </c>
      <c r="G3000" t="s">
        <v>81</v>
      </c>
      <c r="H3000" t="s">
        <v>75</v>
      </c>
      <c r="I3000" t="s">
        <v>27</v>
      </c>
      <c r="J3000">
        <v>16.3</v>
      </c>
      <c r="K3000">
        <v>12</v>
      </c>
      <c r="L3000" t="s">
        <v>63</v>
      </c>
      <c r="M3000">
        <v>0</v>
      </c>
      <c r="N3000">
        <v>4.9000000000000004</v>
      </c>
      <c r="O3000">
        <v>280</v>
      </c>
      <c r="P3000">
        <v>4564</v>
      </c>
      <c r="Q3000" t="s">
        <v>57</v>
      </c>
      <c r="R3000">
        <v>2</v>
      </c>
      <c r="S3000" t="s">
        <v>58</v>
      </c>
      <c r="T3000" t="s">
        <v>45</v>
      </c>
      <c r="U3000" t="str">
        <f>TRIM(CLEAN(tbl_Operations[[#This Row],[Location]]))</f>
        <v>Mumbai</v>
      </c>
      <c r="V3000" t="str">
        <f>TRIM(CLEAN(tbl_Operations[[#This Row],[Channel]]))</f>
        <v>Phone</v>
      </c>
      <c r="W3000" t="str">
        <f t="shared" si="230"/>
        <v>Data Correction</v>
      </c>
      <c r="X3000" t="str">
        <f t="shared" si="231"/>
        <v>Operations</v>
      </c>
      <c r="Y3000" t="str">
        <f t="shared" si="232"/>
        <v>SLA Breach</v>
      </c>
      <c r="Z3000" t="str">
        <f t="shared" si="233"/>
        <v>Normal</v>
      </c>
      <c r="AA3000" t="str" cm="1">
        <f t="array" ref="AA3000">_xlfn.IFS(
J3000&lt;=K3000*0.5,"Excellent",
J3000&lt;=K3000,"Good",
J3000&lt;=K3000*1.5,"At Risk",
TRUE,"Critical"
)</f>
        <v>At Risk</v>
      </c>
      <c r="AB3000" t="str">
        <f t="shared" si="234"/>
        <v>No Rework</v>
      </c>
    </row>
    <row r="3001" spans="1:28" x14ac:dyDescent="0.3">
      <c r="A3001" t="s">
        <v>3083</v>
      </c>
      <c r="B3001" s="1">
        <v>45861</v>
      </c>
      <c r="C3001" t="s">
        <v>33</v>
      </c>
      <c r="D3001" t="s">
        <v>41</v>
      </c>
      <c r="E3001" t="s">
        <v>23</v>
      </c>
      <c r="F3001" t="s">
        <v>24</v>
      </c>
      <c r="G3001" t="s">
        <v>81</v>
      </c>
      <c r="H3001" t="s">
        <v>50</v>
      </c>
      <c r="I3001" t="s">
        <v>27</v>
      </c>
      <c r="J3001">
        <v>5.2</v>
      </c>
      <c r="K3001">
        <v>24</v>
      </c>
      <c r="L3001" t="s">
        <v>28</v>
      </c>
      <c r="M3001">
        <v>0</v>
      </c>
      <c r="N3001">
        <v>4.5</v>
      </c>
      <c r="O3001">
        <v>320</v>
      </c>
      <c r="P3001">
        <v>1664</v>
      </c>
      <c r="Q3001" t="s">
        <v>114</v>
      </c>
      <c r="R3001">
        <v>7</v>
      </c>
      <c r="S3001" t="s">
        <v>37</v>
      </c>
      <c r="T3001" t="s">
        <v>86</v>
      </c>
      <c r="U3001" t="str">
        <f>TRIM(CLEAN(tbl_Operations[[#This Row],[Location]]))</f>
        <v>Bengaluru</v>
      </c>
      <c r="V3001" t="str">
        <f>TRIM(CLEAN(tbl_Operations[[#This Row],[Channel]]))</f>
        <v>Phone</v>
      </c>
      <c r="W3001" t="str">
        <f t="shared" si="230"/>
        <v>Invoice Query</v>
      </c>
      <c r="X3001" t="str">
        <f t="shared" si="231"/>
        <v>It</v>
      </c>
      <c r="Y3001" t="str">
        <f t="shared" si="232"/>
        <v>Within SLA</v>
      </c>
      <c r="Z3001" t="str">
        <f t="shared" si="233"/>
        <v>Normal</v>
      </c>
      <c r="AA3001" t="str" cm="1">
        <f t="array" ref="AA3001">_xlfn.IFS(
J3001&lt;=K3001*0.5,"Excellent",
J3001&lt;=K3001,"Good",
J3001&lt;=K3001*1.5,"At Risk",
TRUE,"Critical"
)</f>
        <v>Excellent</v>
      </c>
      <c r="AB3001" t="str">
        <f t="shared" si="234"/>
        <v>No Rework</v>
      </c>
    </row>
    <row r="3002" spans="1:28" x14ac:dyDescent="0.3">
      <c r="A3002" t="s">
        <v>3084</v>
      </c>
      <c r="B3002" s="1">
        <v>45798</v>
      </c>
      <c r="C3002" t="s">
        <v>95</v>
      </c>
      <c r="D3002" t="s">
        <v>60</v>
      </c>
      <c r="E3002" t="s">
        <v>56</v>
      </c>
      <c r="F3002" t="s">
        <v>24</v>
      </c>
      <c r="G3002" t="s">
        <v>25</v>
      </c>
      <c r="H3002" t="s">
        <v>75</v>
      </c>
      <c r="I3002" t="s">
        <v>27</v>
      </c>
      <c r="J3002">
        <v>7.2</v>
      </c>
      <c r="K3002">
        <v>24</v>
      </c>
      <c r="L3002" t="s">
        <v>28</v>
      </c>
      <c r="M3002">
        <v>1</v>
      </c>
      <c r="N3002">
        <v>4.3</v>
      </c>
      <c r="O3002">
        <v>320</v>
      </c>
      <c r="P3002">
        <v>2304</v>
      </c>
      <c r="Q3002" t="s">
        <v>44</v>
      </c>
      <c r="R3002">
        <v>5</v>
      </c>
      <c r="S3002" t="s">
        <v>30</v>
      </c>
      <c r="T3002" t="s">
        <v>86</v>
      </c>
      <c r="U3002" t="str">
        <f>TRIM(CLEAN(tbl_Operations[[#This Row],[Location]]))</f>
        <v>Pune</v>
      </c>
      <c r="V3002" t="str">
        <f>TRIM(CLEAN(tbl_Operations[[#This Row],[Channel]]))</f>
        <v>Email</v>
      </c>
      <c r="W3002" t="str">
        <f t="shared" si="230"/>
        <v>Vendor Query</v>
      </c>
      <c r="X3002" t="str">
        <f t="shared" si="231"/>
        <v>Sales</v>
      </c>
      <c r="Y3002" t="str">
        <f t="shared" si="232"/>
        <v>Within SLA</v>
      </c>
      <c r="Z3002" t="str">
        <f t="shared" si="233"/>
        <v>Normal</v>
      </c>
      <c r="AA3002" t="str" cm="1">
        <f t="array" ref="AA3002">_xlfn.IFS(
J3002&lt;=K3002*0.5,"Excellent",
J3002&lt;=K3002,"Good",
J3002&lt;=K3002*1.5,"At Risk",
TRUE,"Critical"
)</f>
        <v>Excellent</v>
      </c>
      <c r="AB3002" t="str">
        <f t="shared" si="234"/>
        <v>Reworked</v>
      </c>
    </row>
    <row r="3003" spans="1:28" x14ac:dyDescent="0.3">
      <c r="A3003" t="s">
        <v>3085</v>
      </c>
      <c r="B3003" s="1">
        <v>45886</v>
      </c>
      <c r="C3003" t="s">
        <v>40</v>
      </c>
      <c r="D3003" t="s">
        <v>41</v>
      </c>
      <c r="E3003" t="s">
        <v>70</v>
      </c>
      <c r="F3003" t="s">
        <v>49</v>
      </c>
      <c r="G3003" t="s">
        <v>25</v>
      </c>
      <c r="H3003" t="s">
        <v>43</v>
      </c>
      <c r="I3003" t="s">
        <v>27</v>
      </c>
      <c r="J3003">
        <v>8.1999999999999993</v>
      </c>
      <c r="K3003">
        <v>48</v>
      </c>
      <c r="L3003" t="s">
        <v>28</v>
      </c>
      <c r="M3003">
        <v>0</v>
      </c>
      <c r="N3003">
        <v>4.5999999999999996</v>
      </c>
      <c r="O3003">
        <v>280</v>
      </c>
      <c r="P3003">
        <v>2296</v>
      </c>
      <c r="Q3003" t="s">
        <v>36</v>
      </c>
      <c r="R3003">
        <v>8</v>
      </c>
      <c r="S3003" t="s">
        <v>37</v>
      </c>
      <c r="T3003" t="s">
        <v>102</v>
      </c>
      <c r="U3003" t="str">
        <f>TRIM(CLEAN(tbl_Operations[[#This Row],[Location]]))</f>
        <v>Bengaluru</v>
      </c>
      <c r="V3003" t="str">
        <f>TRIM(CLEAN(tbl_Operations[[#This Row],[Channel]]))</f>
        <v>Email</v>
      </c>
      <c r="W3003" t="str">
        <f t="shared" si="230"/>
        <v>Data Correction</v>
      </c>
      <c r="X3003" t="str">
        <f t="shared" si="231"/>
        <v>Procurement</v>
      </c>
      <c r="Y3003" t="str">
        <f t="shared" si="232"/>
        <v>Within SLA</v>
      </c>
      <c r="Z3003" t="str">
        <f t="shared" si="233"/>
        <v>Normal</v>
      </c>
      <c r="AA3003" t="str" cm="1">
        <f t="array" ref="AA3003">_xlfn.IFS(
J3003&lt;=K3003*0.5,"Excellent",
J3003&lt;=K3003,"Good",
J3003&lt;=K3003*1.5,"At Risk",
TRUE,"Critical"
)</f>
        <v>Excellent</v>
      </c>
      <c r="AB3003" t="str">
        <f t="shared" si="234"/>
        <v>No Rework</v>
      </c>
    </row>
    <row r="3004" spans="1:28" x14ac:dyDescent="0.3">
      <c r="A3004" t="s">
        <v>3086</v>
      </c>
      <c r="B3004" s="1">
        <v>46007</v>
      </c>
      <c r="C3004" t="s">
        <v>40</v>
      </c>
      <c r="D3004" t="s">
        <v>60</v>
      </c>
      <c r="E3004" t="s">
        <v>74</v>
      </c>
      <c r="F3004" t="s">
        <v>61</v>
      </c>
      <c r="G3004" t="s">
        <v>25</v>
      </c>
      <c r="H3004" t="s">
        <v>26</v>
      </c>
      <c r="I3004" t="s">
        <v>101</v>
      </c>
      <c r="J3004">
        <v>14.9</v>
      </c>
      <c r="K3004">
        <v>12</v>
      </c>
      <c r="L3004" t="s">
        <v>63</v>
      </c>
      <c r="M3004">
        <v>0</v>
      </c>
      <c r="N3004">
        <v>4.5</v>
      </c>
      <c r="O3004">
        <v>400</v>
      </c>
      <c r="P3004">
        <v>5960</v>
      </c>
      <c r="Q3004" t="s">
        <v>71</v>
      </c>
      <c r="R3004">
        <v>12</v>
      </c>
      <c r="S3004" t="s">
        <v>52</v>
      </c>
      <c r="T3004" t="s">
        <v>38</v>
      </c>
      <c r="U3004" t="str">
        <f>TRIM(CLEAN(tbl_Operations[[#This Row],[Location]]))</f>
        <v>Pune</v>
      </c>
      <c r="V3004" t="str">
        <f>TRIM(CLEAN(tbl_Operations[[#This Row],[Channel]]))</f>
        <v>Email</v>
      </c>
      <c r="W3004" t="str">
        <f t="shared" si="230"/>
        <v>System Issue</v>
      </c>
      <c r="X3004" t="str">
        <f t="shared" si="231"/>
        <v>Procurement</v>
      </c>
      <c r="Y3004" t="str">
        <f t="shared" si="232"/>
        <v>SLA Breach</v>
      </c>
      <c r="Z3004" t="str">
        <f t="shared" si="233"/>
        <v>Normal</v>
      </c>
      <c r="AA3004" t="str" cm="1">
        <f t="array" ref="AA3004">_xlfn.IFS(
J3004&lt;=K3004*0.5,"Excellent",
J3004&lt;=K3004,"Good",
J3004&lt;=K3004*1.5,"At Risk",
TRUE,"Critical"
)</f>
        <v>At Risk</v>
      </c>
      <c r="AB3004" t="str">
        <f t="shared" si="234"/>
        <v>No Rework</v>
      </c>
    </row>
    <row r="3005" spans="1:28" x14ac:dyDescent="0.3">
      <c r="A3005" t="s">
        <v>3087</v>
      </c>
      <c r="B3005" s="1">
        <v>45712</v>
      </c>
      <c r="C3005" t="s">
        <v>91</v>
      </c>
      <c r="D3005" t="s">
        <v>47</v>
      </c>
      <c r="E3005" t="s">
        <v>92</v>
      </c>
      <c r="F3005" t="s">
        <v>49</v>
      </c>
      <c r="G3005" t="s">
        <v>25</v>
      </c>
      <c r="H3005" t="s">
        <v>43</v>
      </c>
      <c r="I3005" t="s">
        <v>27</v>
      </c>
      <c r="J3005">
        <v>28.2</v>
      </c>
      <c r="K3005">
        <v>48</v>
      </c>
      <c r="L3005" t="s">
        <v>28</v>
      </c>
      <c r="M3005">
        <v>1</v>
      </c>
      <c r="N3005">
        <v>3.8</v>
      </c>
      <c r="O3005">
        <v>320</v>
      </c>
      <c r="P3005">
        <v>9024</v>
      </c>
      <c r="Q3005" t="s">
        <v>57</v>
      </c>
      <c r="R3005">
        <v>2</v>
      </c>
      <c r="S3005" t="s">
        <v>58</v>
      </c>
      <c r="T3005" t="s">
        <v>31</v>
      </c>
      <c r="U3005" t="str">
        <f>TRIM(CLEAN(tbl_Operations[[#This Row],[Location]]))</f>
        <v>Gurugram</v>
      </c>
      <c r="V3005" t="str">
        <f>TRIM(CLEAN(tbl_Operations[[#This Row],[Channel]]))</f>
        <v>Email</v>
      </c>
      <c r="W3005" t="str">
        <f t="shared" si="230"/>
        <v>Report Request</v>
      </c>
      <c r="X3005" t="str">
        <f t="shared" si="231"/>
        <v>Operations</v>
      </c>
      <c r="Y3005" t="str">
        <f t="shared" si="232"/>
        <v>Within SLA</v>
      </c>
      <c r="Z3005" t="str">
        <f t="shared" si="233"/>
        <v>Normal</v>
      </c>
      <c r="AA3005" t="str" cm="1">
        <f t="array" ref="AA3005">_xlfn.IFS(
J3005&lt;=K3005*0.5,"Excellent",
J3005&lt;=K3005,"Good",
J3005&lt;=K3005*1.5,"At Risk",
TRUE,"Critical"
)</f>
        <v>Good</v>
      </c>
      <c r="AB3005" t="str">
        <f t="shared" si="234"/>
        <v>Reworked</v>
      </c>
    </row>
    <row r="3006" spans="1:28" x14ac:dyDescent="0.3">
      <c r="A3006" t="s">
        <v>3088</v>
      </c>
      <c r="B3006" s="1">
        <v>45859</v>
      </c>
      <c r="C3006" t="s">
        <v>54</v>
      </c>
      <c r="D3006" t="s">
        <v>47</v>
      </c>
      <c r="E3006" t="s">
        <v>35</v>
      </c>
      <c r="F3006" t="s">
        <v>24</v>
      </c>
      <c r="G3006" t="s">
        <v>62</v>
      </c>
      <c r="H3006" t="s">
        <v>43</v>
      </c>
      <c r="I3006" t="s">
        <v>27</v>
      </c>
      <c r="J3006">
        <v>12.8</v>
      </c>
      <c r="K3006">
        <v>24</v>
      </c>
      <c r="L3006" t="s">
        <v>28</v>
      </c>
      <c r="M3006">
        <v>0</v>
      </c>
      <c r="N3006">
        <v>3.9</v>
      </c>
      <c r="O3006">
        <v>350</v>
      </c>
      <c r="P3006">
        <v>4480</v>
      </c>
      <c r="Q3006" t="s">
        <v>114</v>
      </c>
      <c r="R3006">
        <v>7</v>
      </c>
      <c r="S3006" t="s">
        <v>37</v>
      </c>
      <c r="T3006" t="s">
        <v>31</v>
      </c>
      <c r="U3006" t="str">
        <f>TRIM(CLEAN(tbl_Operations[[#This Row],[Location]]))</f>
        <v>Gurugram</v>
      </c>
      <c r="V3006" t="str">
        <f>TRIM(CLEAN(tbl_Operations[[#This Row],[Channel]]))</f>
        <v>Teams</v>
      </c>
      <c r="W3006" t="str">
        <f t="shared" si="230"/>
        <v>Employee Query</v>
      </c>
      <c r="X3006" t="str">
        <f t="shared" si="231"/>
        <v>Hr</v>
      </c>
      <c r="Y3006" t="str">
        <f t="shared" si="232"/>
        <v>Within SLA</v>
      </c>
      <c r="Z3006" t="str">
        <f t="shared" si="233"/>
        <v>Normal</v>
      </c>
      <c r="AA3006" t="str" cm="1">
        <f t="array" ref="AA3006">_xlfn.IFS(
J3006&lt;=K3006*0.5,"Excellent",
J3006&lt;=K3006,"Good",
J3006&lt;=K3006*1.5,"At Risk",
TRUE,"Critical"
)</f>
        <v>Good</v>
      </c>
      <c r="AB3006" t="str">
        <f t="shared" si="234"/>
        <v>No Rework</v>
      </c>
    </row>
    <row r="3007" spans="1:28" x14ac:dyDescent="0.3">
      <c r="A3007" t="s">
        <v>3089</v>
      </c>
      <c r="B3007" s="1">
        <v>45961</v>
      </c>
      <c r="C3007" t="s">
        <v>95</v>
      </c>
      <c r="D3007" t="s">
        <v>34</v>
      </c>
      <c r="E3007" t="s">
        <v>56</v>
      </c>
      <c r="F3007" t="s">
        <v>61</v>
      </c>
      <c r="G3007" t="s">
        <v>25</v>
      </c>
      <c r="H3007" t="s">
        <v>43</v>
      </c>
      <c r="I3007" t="s">
        <v>27</v>
      </c>
      <c r="J3007">
        <v>9.6999999999999993</v>
      </c>
      <c r="K3007">
        <v>12</v>
      </c>
      <c r="L3007" t="s">
        <v>28</v>
      </c>
      <c r="M3007">
        <v>0</v>
      </c>
      <c r="N3007">
        <v>4.2</v>
      </c>
      <c r="O3007">
        <v>450</v>
      </c>
      <c r="P3007">
        <v>4365</v>
      </c>
      <c r="Q3007" t="s">
        <v>51</v>
      </c>
      <c r="R3007">
        <v>10</v>
      </c>
      <c r="S3007" t="s">
        <v>52</v>
      </c>
      <c r="T3007" t="s">
        <v>45</v>
      </c>
      <c r="U3007" t="str">
        <f>TRIM(CLEAN(tbl_Operations[[#This Row],[Location]]))</f>
        <v>Mumbai</v>
      </c>
      <c r="V3007" t="str">
        <f>TRIM(CLEAN(tbl_Operations[[#This Row],[Channel]]))</f>
        <v>Email</v>
      </c>
      <c r="W3007" t="str">
        <f t="shared" si="230"/>
        <v>Vendor Query</v>
      </c>
      <c r="X3007" t="str">
        <f t="shared" si="231"/>
        <v>Sales</v>
      </c>
      <c r="Y3007" t="str">
        <f t="shared" si="232"/>
        <v>Within SLA</v>
      </c>
      <c r="Z3007" t="str">
        <f t="shared" si="233"/>
        <v>Normal</v>
      </c>
      <c r="AA3007" t="str" cm="1">
        <f t="array" ref="AA3007">_xlfn.IFS(
J3007&lt;=K3007*0.5,"Excellent",
J3007&lt;=K3007,"Good",
J3007&lt;=K3007*1.5,"At Risk",
TRUE,"Critical"
)</f>
        <v>Good</v>
      </c>
      <c r="AB3007" t="str">
        <f t="shared" si="234"/>
        <v>No Rework</v>
      </c>
    </row>
    <row r="3008" spans="1:28" x14ac:dyDescent="0.3">
      <c r="A3008" t="s">
        <v>3090</v>
      </c>
      <c r="B3008" s="1">
        <v>45970</v>
      </c>
      <c r="C3008" t="s">
        <v>77</v>
      </c>
      <c r="D3008" t="s">
        <v>60</v>
      </c>
      <c r="E3008" t="s">
        <v>92</v>
      </c>
      <c r="F3008" t="s">
        <v>61</v>
      </c>
      <c r="G3008" t="s">
        <v>25</v>
      </c>
      <c r="H3008" t="s">
        <v>75</v>
      </c>
      <c r="I3008" t="s">
        <v>88</v>
      </c>
      <c r="J3008">
        <v>8.1999999999999993</v>
      </c>
      <c r="K3008">
        <v>12</v>
      </c>
      <c r="L3008" t="s">
        <v>28</v>
      </c>
      <c r="M3008">
        <v>2</v>
      </c>
      <c r="N3008">
        <v>4.0999999999999996</v>
      </c>
      <c r="O3008">
        <v>400</v>
      </c>
      <c r="P3008">
        <v>3280</v>
      </c>
      <c r="Q3008" t="s">
        <v>67</v>
      </c>
      <c r="R3008">
        <v>11</v>
      </c>
      <c r="S3008" t="s">
        <v>52</v>
      </c>
      <c r="T3008" t="s">
        <v>102</v>
      </c>
      <c r="U3008" t="str">
        <f>TRIM(CLEAN(tbl_Operations[[#This Row],[Location]]))</f>
        <v>Pune</v>
      </c>
      <c r="V3008" t="str">
        <f>TRIM(CLEAN(tbl_Operations[[#This Row],[Channel]]))</f>
        <v>Email</v>
      </c>
      <c r="W3008" t="str">
        <f t="shared" si="230"/>
        <v>Report Request</v>
      </c>
      <c r="X3008" t="str">
        <f t="shared" si="231"/>
        <v>Finance</v>
      </c>
      <c r="Y3008" t="str">
        <f t="shared" si="232"/>
        <v>Within SLA</v>
      </c>
      <c r="Z3008" t="str">
        <f t="shared" si="233"/>
        <v>Normal</v>
      </c>
      <c r="AA3008" t="str" cm="1">
        <f t="array" ref="AA3008">_xlfn.IFS(
J3008&lt;=K3008*0.5,"Excellent",
J3008&lt;=K3008,"Good",
J3008&lt;=K3008*1.5,"At Risk",
TRUE,"Critical"
)</f>
        <v>Good</v>
      </c>
      <c r="AB3008" t="str">
        <f t="shared" si="234"/>
        <v>Reworked</v>
      </c>
    </row>
    <row r="3009" spans="1:28" x14ac:dyDescent="0.3">
      <c r="A3009" t="s">
        <v>3091</v>
      </c>
      <c r="B3009" s="1">
        <v>45844</v>
      </c>
      <c r="C3009" t="s">
        <v>33</v>
      </c>
      <c r="D3009" t="s">
        <v>73</v>
      </c>
      <c r="E3009" t="s">
        <v>48</v>
      </c>
      <c r="F3009" t="s">
        <v>49</v>
      </c>
      <c r="G3009" t="s">
        <v>81</v>
      </c>
      <c r="H3009" t="s">
        <v>75</v>
      </c>
      <c r="I3009" t="s">
        <v>27</v>
      </c>
      <c r="J3009">
        <v>6.5</v>
      </c>
      <c r="K3009">
        <v>48</v>
      </c>
      <c r="L3009" t="s">
        <v>28</v>
      </c>
      <c r="M3009">
        <v>1</v>
      </c>
      <c r="N3009">
        <v>4</v>
      </c>
      <c r="O3009">
        <v>350</v>
      </c>
      <c r="P3009">
        <v>2275</v>
      </c>
      <c r="Q3009" t="s">
        <v>114</v>
      </c>
      <c r="R3009">
        <v>7</v>
      </c>
      <c r="S3009" t="s">
        <v>37</v>
      </c>
      <c r="T3009" t="s">
        <v>102</v>
      </c>
      <c r="U3009" t="str">
        <f>TRIM(CLEAN(tbl_Operations[[#This Row],[Location]]))</f>
        <v>Chennai</v>
      </c>
      <c r="V3009" t="str">
        <f>TRIM(CLEAN(tbl_Operations[[#This Row],[Channel]]))</f>
        <v>Phone</v>
      </c>
      <c r="W3009" t="str">
        <f t="shared" si="230"/>
        <v>Compliance Request</v>
      </c>
      <c r="X3009" t="str">
        <f t="shared" si="231"/>
        <v>It</v>
      </c>
      <c r="Y3009" t="str">
        <f t="shared" si="232"/>
        <v>Within SLA</v>
      </c>
      <c r="Z3009" t="str">
        <f t="shared" si="233"/>
        <v>Normal</v>
      </c>
      <c r="AA3009" t="str" cm="1">
        <f t="array" ref="AA3009">_xlfn.IFS(
J3009&lt;=K3009*0.5,"Excellent",
J3009&lt;=K3009,"Good",
J3009&lt;=K3009*1.5,"At Risk",
TRUE,"Critical"
)</f>
        <v>Excellent</v>
      </c>
      <c r="AB3009" t="str">
        <f t="shared" si="234"/>
        <v>Reworked</v>
      </c>
    </row>
    <row r="3010" spans="1:28" x14ac:dyDescent="0.3">
      <c r="A3010" t="s">
        <v>3092</v>
      </c>
      <c r="B3010" s="1">
        <v>45955</v>
      </c>
      <c r="C3010" t="s">
        <v>77</v>
      </c>
      <c r="D3010" t="s">
        <v>41</v>
      </c>
      <c r="E3010" t="s">
        <v>23</v>
      </c>
      <c r="F3010" t="s">
        <v>24</v>
      </c>
      <c r="G3010" t="s">
        <v>42</v>
      </c>
      <c r="H3010" t="s">
        <v>50</v>
      </c>
      <c r="I3010" t="s">
        <v>27</v>
      </c>
      <c r="J3010">
        <v>15.8</v>
      </c>
      <c r="K3010">
        <v>24</v>
      </c>
      <c r="L3010" t="s">
        <v>28</v>
      </c>
      <c r="M3010">
        <v>0</v>
      </c>
      <c r="N3010">
        <v>4.2</v>
      </c>
      <c r="O3010">
        <v>280</v>
      </c>
      <c r="P3010">
        <v>4424</v>
      </c>
      <c r="Q3010" t="s">
        <v>51</v>
      </c>
      <c r="R3010">
        <v>10</v>
      </c>
      <c r="S3010" t="s">
        <v>52</v>
      </c>
      <c r="T3010" t="s">
        <v>68</v>
      </c>
      <c r="U3010" t="str">
        <f>TRIM(CLEAN(tbl_Operations[[#This Row],[Location]]))</f>
        <v>Bengaluru</v>
      </c>
      <c r="V3010" t="str">
        <f>TRIM(CLEAN(tbl_Operations[[#This Row],[Channel]]))</f>
        <v>Portal</v>
      </c>
      <c r="W3010" t="str">
        <f t="shared" ref="W3010:W3073" si="235">TRIM(CLEAN(E3010))</f>
        <v>Invoice Query</v>
      </c>
      <c r="X3010" t="str">
        <f t="shared" ref="X3010:X3073" si="236">PROPER(TRIM(CLEAN(C3010)))</f>
        <v>Finance</v>
      </c>
      <c r="Y3010" t="str">
        <f t="shared" ref="Y3010:Y3073" si="237">IF(J3010&lt;=K3010,"Within SLA","SLA Breach")</f>
        <v>Within SLA</v>
      </c>
      <c r="Z3010" t="str">
        <f t="shared" ref="Z3010:Z3073" si="238">IF(AND(F3010="Critical",Y3009="SLA Breach"),"Critical Risk","Normal")</f>
        <v>Normal</v>
      </c>
      <c r="AA3010" t="str" cm="1">
        <f t="array" ref="AA3010">_xlfn.IFS(
J3010&lt;=K3010*0.5,"Excellent",
J3010&lt;=K3010,"Good",
J3010&lt;=K3010*1.5,"At Risk",
TRUE,"Critical"
)</f>
        <v>Good</v>
      </c>
      <c r="AB3010" t="str">
        <f t="shared" ref="AB3010:AB3073" si="239">IF(M3010&gt;0,"Reworked","No Rework")</f>
        <v>No Rework</v>
      </c>
    </row>
    <row r="3011" spans="1:28" x14ac:dyDescent="0.3">
      <c r="A3011" t="s">
        <v>3093</v>
      </c>
      <c r="B3011" s="1">
        <v>45785</v>
      </c>
      <c r="C3011" t="s">
        <v>54</v>
      </c>
      <c r="D3011" t="s">
        <v>55</v>
      </c>
      <c r="E3011" t="s">
        <v>70</v>
      </c>
      <c r="F3011" t="s">
        <v>24</v>
      </c>
      <c r="G3011" t="s">
        <v>25</v>
      </c>
      <c r="H3011" t="s">
        <v>66</v>
      </c>
      <c r="I3011" t="s">
        <v>27</v>
      </c>
      <c r="J3011">
        <v>13.4</v>
      </c>
      <c r="K3011">
        <v>24</v>
      </c>
      <c r="L3011" t="s">
        <v>28</v>
      </c>
      <c r="M3011">
        <v>1</v>
      </c>
      <c r="N3011">
        <v>4.7</v>
      </c>
      <c r="O3011">
        <v>320</v>
      </c>
      <c r="P3011">
        <v>4288</v>
      </c>
      <c r="Q3011" t="s">
        <v>44</v>
      </c>
      <c r="R3011">
        <v>5</v>
      </c>
      <c r="S3011" t="s">
        <v>30</v>
      </c>
      <c r="T3011" t="s">
        <v>84</v>
      </c>
      <c r="U3011" t="str">
        <f>TRIM(CLEAN(tbl_Operations[[#This Row],[Location]]))</f>
        <v>Hyderabad</v>
      </c>
      <c r="V3011" t="str">
        <f>TRIM(CLEAN(tbl_Operations[[#This Row],[Channel]]))</f>
        <v>Email</v>
      </c>
      <c r="W3011" t="str">
        <f t="shared" si="235"/>
        <v>Data Correction</v>
      </c>
      <c r="X3011" t="str">
        <f t="shared" si="236"/>
        <v>Hr</v>
      </c>
      <c r="Y3011" t="str">
        <f t="shared" si="237"/>
        <v>Within SLA</v>
      </c>
      <c r="Z3011" t="str">
        <f t="shared" si="238"/>
        <v>Normal</v>
      </c>
      <c r="AA3011" t="str" cm="1">
        <f t="array" ref="AA3011">_xlfn.IFS(
J3011&lt;=K3011*0.5,"Excellent",
J3011&lt;=K3011,"Good",
J3011&lt;=K3011*1.5,"At Risk",
TRUE,"Critical"
)</f>
        <v>Good</v>
      </c>
      <c r="AB3011" t="str">
        <f t="shared" si="239"/>
        <v>Reworked</v>
      </c>
    </row>
    <row r="3012" spans="1:28" x14ac:dyDescent="0.3">
      <c r="A3012" t="s">
        <v>3094</v>
      </c>
      <c r="B3012" s="1">
        <v>45880</v>
      </c>
      <c r="C3012" t="s">
        <v>54</v>
      </c>
      <c r="D3012" t="s">
        <v>47</v>
      </c>
      <c r="E3012" t="s">
        <v>74</v>
      </c>
      <c r="F3012" t="s">
        <v>61</v>
      </c>
      <c r="G3012" t="s">
        <v>62</v>
      </c>
      <c r="H3012" t="s">
        <v>75</v>
      </c>
      <c r="I3012" t="s">
        <v>27</v>
      </c>
      <c r="J3012">
        <v>23.8</v>
      </c>
      <c r="K3012">
        <v>12</v>
      </c>
      <c r="L3012" t="s">
        <v>63</v>
      </c>
      <c r="M3012">
        <v>0</v>
      </c>
      <c r="N3012">
        <v>3.6</v>
      </c>
      <c r="O3012">
        <v>350</v>
      </c>
      <c r="P3012">
        <v>8330</v>
      </c>
      <c r="Q3012" t="s">
        <v>36</v>
      </c>
      <c r="R3012">
        <v>8</v>
      </c>
      <c r="S3012" t="s">
        <v>37</v>
      </c>
      <c r="T3012" t="s">
        <v>31</v>
      </c>
      <c r="U3012" t="str">
        <f>TRIM(CLEAN(tbl_Operations[[#This Row],[Location]]))</f>
        <v>Gurugram</v>
      </c>
      <c r="V3012" t="str">
        <f>TRIM(CLEAN(tbl_Operations[[#This Row],[Channel]]))</f>
        <v>Teams</v>
      </c>
      <c r="W3012" t="str">
        <f t="shared" si="235"/>
        <v>System Issue</v>
      </c>
      <c r="X3012" t="str">
        <f t="shared" si="236"/>
        <v>Hr</v>
      </c>
      <c r="Y3012" t="str">
        <f t="shared" si="237"/>
        <v>SLA Breach</v>
      </c>
      <c r="Z3012" t="str">
        <f t="shared" si="238"/>
        <v>Normal</v>
      </c>
      <c r="AA3012" t="str" cm="1">
        <f t="array" ref="AA3012">_xlfn.IFS(
J3012&lt;=K3012*0.5,"Excellent",
J3012&lt;=K3012,"Good",
J3012&lt;=K3012*1.5,"At Risk",
TRUE,"Critical"
)</f>
        <v>Critical</v>
      </c>
      <c r="AB3012" t="str">
        <f t="shared" si="239"/>
        <v>No Rework</v>
      </c>
    </row>
    <row r="3013" spans="1:28" x14ac:dyDescent="0.3">
      <c r="A3013" t="s">
        <v>3095</v>
      </c>
      <c r="B3013" s="1">
        <v>45775</v>
      </c>
      <c r="C3013" t="s">
        <v>54</v>
      </c>
      <c r="D3013" t="s">
        <v>22</v>
      </c>
      <c r="E3013" t="s">
        <v>23</v>
      </c>
      <c r="F3013" t="s">
        <v>24</v>
      </c>
      <c r="G3013" t="s">
        <v>25</v>
      </c>
      <c r="H3013" t="s">
        <v>43</v>
      </c>
      <c r="I3013" t="s">
        <v>27</v>
      </c>
      <c r="J3013">
        <v>2.5</v>
      </c>
      <c r="K3013">
        <v>24</v>
      </c>
      <c r="L3013" t="s">
        <v>28</v>
      </c>
      <c r="M3013">
        <v>0</v>
      </c>
      <c r="N3013">
        <v>5</v>
      </c>
      <c r="O3013">
        <v>320</v>
      </c>
      <c r="P3013">
        <v>800</v>
      </c>
      <c r="Q3013" t="s">
        <v>89</v>
      </c>
      <c r="R3013">
        <v>4</v>
      </c>
      <c r="S3013" t="s">
        <v>30</v>
      </c>
      <c r="T3013" t="s">
        <v>31</v>
      </c>
      <c r="U3013" t="str">
        <f>TRIM(CLEAN(tbl_Operations[[#This Row],[Location]]))</f>
        <v>Noida</v>
      </c>
      <c r="V3013" t="str">
        <f>TRIM(CLEAN(tbl_Operations[[#This Row],[Channel]]))</f>
        <v>Email</v>
      </c>
      <c r="W3013" t="str">
        <f t="shared" si="235"/>
        <v>Invoice Query</v>
      </c>
      <c r="X3013" t="str">
        <f t="shared" si="236"/>
        <v>Hr</v>
      </c>
      <c r="Y3013" t="str">
        <f t="shared" si="237"/>
        <v>Within SLA</v>
      </c>
      <c r="Z3013" t="str">
        <f t="shared" si="238"/>
        <v>Normal</v>
      </c>
      <c r="AA3013" t="str" cm="1">
        <f t="array" ref="AA3013">_xlfn.IFS(
J3013&lt;=K3013*0.5,"Excellent",
J3013&lt;=K3013,"Good",
J3013&lt;=K3013*1.5,"At Risk",
TRUE,"Critical"
)</f>
        <v>Excellent</v>
      </c>
      <c r="AB3013" t="str">
        <f t="shared" si="239"/>
        <v>No Rework</v>
      </c>
    </row>
    <row r="3014" spans="1:28" x14ac:dyDescent="0.3">
      <c r="A3014" t="s">
        <v>3096</v>
      </c>
      <c r="B3014" s="1">
        <v>45896</v>
      </c>
      <c r="C3014" t="s">
        <v>91</v>
      </c>
      <c r="D3014" t="s">
        <v>55</v>
      </c>
      <c r="E3014" t="s">
        <v>23</v>
      </c>
      <c r="F3014" t="s">
        <v>49</v>
      </c>
      <c r="G3014" t="s">
        <v>25</v>
      </c>
      <c r="H3014" t="s">
        <v>43</v>
      </c>
      <c r="I3014" t="s">
        <v>27</v>
      </c>
      <c r="J3014">
        <v>5.0999999999999996</v>
      </c>
      <c r="K3014">
        <v>48</v>
      </c>
      <c r="L3014" t="s">
        <v>28</v>
      </c>
      <c r="M3014">
        <v>0</v>
      </c>
      <c r="N3014">
        <v>4.7</v>
      </c>
      <c r="O3014">
        <v>320</v>
      </c>
      <c r="P3014">
        <v>1632</v>
      </c>
      <c r="Q3014" t="s">
        <v>36</v>
      </c>
      <c r="R3014">
        <v>8</v>
      </c>
      <c r="S3014" t="s">
        <v>37</v>
      </c>
      <c r="T3014" t="s">
        <v>86</v>
      </c>
      <c r="U3014" t="str">
        <f>TRIM(CLEAN(tbl_Operations[[#This Row],[Location]]))</f>
        <v>Hyderabad</v>
      </c>
      <c r="V3014" t="str">
        <f>TRIM(CLEAN(tbl_Operations[[#This Row],[Channel]]))</f>
        <v>Email</v>
      </c>
      <c r="W3014" t="str">
        <f t="shared" si="235"/>
        <v>Invoice Query</v>
      </c>
      <c r="X3014" t="str">
        <f t="shared" si="236"/>
        <v>Operations</v>
      </c>
      <c r="Y3014" t="str">
        <f t="shared" si="237"/>
        <v>Within SLA</v>
      </c>
      <c r="Z3014" t="str">
        <f t="shared" si="238"/>
        <v>Normal</v>
      </c>
      <c r="AA3014" t="str" cm="1">
        <f t="array" ref="AA3014">_xlfn.IFS(
J3014&lt;=K3014*0.5,"Excellent",
J3014&lt;=K3014,"Good",
J3014&lt;=K3014*1.5,"At Risk",
TRUE,"Critical"
)</f>
        <v>Excellent</v>
      </c>
      <c r="AB3014" t="str">
        <f t="shared" si="239"/>
        <v>No Rework</v>
      </c>
    </row>
    <row r="3015" spans="1:28" x14ac:dyDescent="0.3">
      <c r="A3015" t="s">
        <v>3097</v>
      </c>
      <c r="B3015" s="1">
        <v>45802</v>
      </c>
      <c r="C3015" t="s">
        <v>95</v>
      </c>
      <c r="D3015" t="s">
        <v>60</v>
      </c>
      <c r="E3015" t="s">
        <v>5094</v>
      </c>
      <c r="F3015" t="s">
        <v>24</v>
      </c>
      <c r="G3015" t="s">
        <v>25</v>
      </c>
      <c r="H3015" t="s">
        <v>66</v>
      </c>
      <c r="I3015" t="s">
        <v>27</v>
      </c>
      <c r="J3015">
        <v>11.7</v>
      </c>
      <c r="K3015">
        <v>24</v>
      </c>
      <c r="L3015" t="s">
        <v>28</v>
      </c>
      <c r="M3015">
        <v>0</v>
      </c>
      <c r="N3015">
        <v>5</v>
      </c>
      <c r="O3015">
        <v>280</v>
      </c>
      <c r="P3015">
        <v>3276</v>
      </c>
      <c r="Q3015" t="s">
        <v>44</v>
      </c>
      <c r="R3015">
        <v>5</v>
      </c>
      <c r="S3015" t="s">
        <v>30</v>
      </c>
      <c r="T3015" t="s">
        <v>102</v>
      </c>
      <c r="U3015" t="str">
        <f>TRIM(CLEAN(tbl_Operations[[#This Row],[Location]]))</f>
        <v>Pune</v>
      </c>
      <c r="V3015" t="str">
        <f>TRIM(CLEAN(tbl_Operations[[#This Row],[Channel]]))</f>
        <v>Email</v>
      </c>
      <c r="W3015" t="str">
        <f t="shared" si="235"/>
        <v>Unknown</v>
      </c>
      <c r="X3015" t="str">
        <f t="shared" si="236"/>
        <v>Sales</v>
      </c>
      <c r="Y3015" t="str">
        <f t="shared" si="237"/>
        <v>Within SLA</v>
      </c>
      <c r="Z3015" t="str">
        <f t="shared" si="238"/>
        <v>Normal</v>
      </c>
      <c r="AA3015" t="str" cm="1">
        <f t="array" ref="AA3015">_xlfn.IFS(
J3015&lt;=K3015*0.5,"Excellent",
J3015&lt;=K3015,"Good",
J3015&lt;=K3015*1.5,"At Risk",
TRUE,"Critical"
)</f>
        <v>Excellent</v>
      </c>
      <c r="AB3015" t="str">
        <f t="shared" si="239"/>
        <v>No Rework</v>
      </c>
    </row>
    <row r="3016" spans="1:28" x14ac:dyDescent="0.3">
      <c r="A3016" t="s">
        <v>3098</v>
      </c>
      <c r="B3016" s="1">
        <v>45955</v>
      </c>
      <c r="C3016" t="s">
        <v>91</v>
      </c>
      <c r="D3016" t="s">
        <v>60</v>
      </c>
      <c r="E3016" t="s">
        <v>56</v>
      </c>
      <c r="F3016" t="s">
        <v>24</v>
      </c>
      <c r="G3016" t="s">
        <v>25</v>
      </c>
      <c r="H3016" t="s">
        <v>75</v>
      </c>
      <c r="I3016" t="s">
        <v>27</v>
      </c>
      <c r="J3016">
        <v>10.3</v>
      </c>
      <c r="K3016">
        <v>24</v>
      </c>
      <c r="L3016" t="s">
        <v>28</v>
      </c>
      <c r="M3016">
        <v>0</v>
      </c>
      <c r="N3016">
        <v>5</v>
      </c>
      <c r="O3016">
        <v>320</v>
      </c>
      <c r="P3016">
        <v>3296</v>
      </c>
      <c r="Q3016" t="s">
        <v>51</v>
      </c>
      <c r="R3016">
        <v>10</v>
      </c>
      <c r="S3016" t="s">
        <v>52</v>
      </c>
      <c r="T3016" t="s">
        <v>68</v>
      </c>
      <c r="U3016" t="str">
        <f>TRIM(CLEAN(tbl_Operations[[#This Row],[Location]]))</f>
        <v>Pune</v>
      </c>
      <c r="V3016" t="str">
        <f>TRIM(CLEAN(tbl_Operations[[#This Row],[Channel]]))</f>
        <v>Email</v>
      </c>
      <c r="W3016" t="str">
        <f t="shared" si="235"/>
        <v>Vendor Query</v>
      </c>
      <c r="X3016" t="str">
        <f t="shared" si="236"/>
        <v>Operations</v>
      </c>
      <c r="Y3016" t="str">
        <f t="shared" si="237"/>
        <v>Within SLA</v>
      </c>
      <c r="Z3016" t="str">
        <f t="shared" si="238"/>
        <v>Normal</v>
      </c>
      <c r="AA3016" t="str" cm="1">
        <f t="array" ref="AA3016">_xlfn.IFS(
J3016&lt;=K3016*0.5,"Excellent",
J3016&lt;=K3016,"Good",
J3016&lt;=K3016*1.5,"At Risk",
TRUE,"Critical"
)</f>
        <v>Excellent</v>
      </c>
      <c r="AB3016" t="str">
        <f t="shared" si="239"/>
        <v>No Rework</v>
      </c>
    </row>
    <row r="3017" spans="1:28" x14ac:dyDescent="0.3">
      <c r="A3017" t="s">
        <v>3099</v>
      </c>
      <c r="B3017" s="1">
        <v>45787</v>
      </c>
      <c r="C3017" t="s">
        <v>54</v>
      </c>
      <c r="D3017" t="s">
        <v>41</v>
      </c>
      <c r="E3017" t="s">
        <v>23</v>
      </c>
      <c r="F3017" t="s">
        <v>24</v>
      </c>
      <c r="G3017" t="s">
        <v>42</v>
      </c>
      <c r="H3017" t="s">
        <v>43</v>
      </c>
      <c r="I3017" t="s">
        <v>27</v>
      </c>
      <c r="J3017">
        <v>36.299999999999997</v>
      </c>
      <c r="K3017">
        <v>24</v>
      </c>
      <c r="L3017" t="s">
        <v>63</v>
      </c>
      <c r="M3017">
        <v>0</v>
      </c>
      <c r="N3017">
        <v>4</v>
      </c>
      <c r="O3017">
        <v>350</v>
      </c>
      <c r="P3017">
        <v>12705</v>
      </c>
      <c r="Q3017" t="s">
        <v>44</v>
      </c>
      <c r="R3017">
        <v>5</v>
      </c>
      <c r="S3017" t="s">
        <v>30</v>
      </c>
      <c r="T3017" t="s">
        <v>68</v>
      </c>
      <c r="U3017" t="str">
        <f>TRIM(CLEAN(tbl_Operations[[#This Row],[Location]]))</f>
        <v>Bengaluru</v>
      </c>
      <c r="V3017" t="str">
        <f>TRIM(CLEAN(tbl_Operations[[#This Row],[Channel]]))</f>
        <v>Portal</v>
      </c>
      <c r="W3017" t="str">
        <f t="shared" si="235"/>
        <v>Invoice Query</v>
      </c>
      <c r="X3017" t="str">
        <f t="shared" si="236"/>
        <v>Hr</v>
      </c>
      <c r="Y3017" t="str">
        <f t="shared" si="237"/>
        <v>SLA Breach</v>
      </c>
      <c r="Z3017" t="str">
        <f t="shared" si="238"/>
        <v>Normal</v>
      </c>
      <c r="AA3017" t="str" cm="1">
        <f t="array" ref="AA3017">_xlfn.IFS(
J3017&lt;=K3017*0.5,"Excellent",
J3017&lt;=K3017,"Good",
J3017&lt;=K3017*1.5,"At Risk",
TRUE,"Critical"
)</f>
        <v>Critical</v>
      </c>
      <c r="AB3017" t="str">
        <f t="shared" si="239"/>
        <v>No Rework</v>
      </c>
    </row>
    <row r="3018" spans="1:28" x14ac:dyDescent="0.3">
      <c r="A3018" t="s">
        <v>3100</v>
      </c>
      <c r="B3018" s="1">
        <v>45926</v>
      </c>
      <c r="C3018" t="s">
        <v>91</v>
      </c>
      <c r="D3018" t="s">
        <v>60</v>
      </c>
      <c r="E3018" t="s">
        <v>48</v>
      </c>
      <c r="F3018" t="s">
        <v>49</v>
      </c>
      <c r="G3018" t="s">
        <v>81</v>
      </c>
      <c r="H3018" t="s">
        <v>26</v>
      </c>
      <c r="I3018" t="s">
        <v>88</v>
      </c>
      <c r="J3018">
        <v>35.700000000000003</v>
      </c>
      <c r="K3018">
        <v>48</v>
      </c>
      <c r="L3018" t="s">
        <v>28</v>
      </c>
      <c r="M3018">
        <v>2</v>
      </c>
      <c r="N3018">
        <v>3.5</v>
      </c>
      <c r="O3018">
        <v>450</v>
      </c>
      <c r="P3018">
        <v>16065</v>
      </c>
      <c r="Q3018" t="s">
        <v>83</v>
      </c>
      <c r="R3018">
        <v>9</v>
      </c>
      <c r="S3018" t="s">
        <v>37</v>
      </c>
      <c r="T3018" t="s">
        <v>45</v>
      </c>
      <c r="U3018" t="str">
        <f>TRIM(CLEAN(tbl_Operations[[#This Row],[Location]]))</f>
        <v>Pune</v>
      </c>
      <c r="V3018" t="str">
        <f>TRIM(CLEAN(tbl_Operations[[#This Row],[Channel]]))</f>
        <v>Phone</v>
      </c>
      <c r="W3018" t="str">
        <f t="shared" si="235"/>
        <v>Compliance Request</v>
      </c>
      <c r="X3018" t="str">
        <f t="shared" si="236"/>
        <v>Operations</v>
      </c>
      <c r="Y3018" t="str">
        <f t="shared" si="237"/>
        <v>Within SLA</v>
      </c>
      <c r="Z3018" t="str">
        <f t="shared" si="238"/>
        <v>Normal</v>
      </c>
      <c r="AA3018" t="str" cm="1">
        <f t="array" ref="AA3018">_xlfn.IFS(
J3018&lt;=K3018*0.5,"Excellent",
J3018&lt;=K3018,"Good",
J3018&lt;=K3018*1.5,"At Risk",
TRUE,"Critical"
)</f>
        <v>Good</v>
      </c>
      <c r="AB3018" t="str">
        <f t="shared" si="239"/>
        <v>Reworked</v>
      </c>
    </row>
    <row r="3019" spans="1:28" x14ac:dyDescent="0.3">
      <c r="A3019" t="s">
        <v>3101</v>
      </c>
      <c r="B3019" s="1">
        <v>45855</v>
      </c>
      <c r="C3019" t="s">
        <v>95</v>
      </c>
      <c r="D3019" t="s">
        <v>22</v>
      </c>
      <c r="E3019" t="s">
        <v>92</v>
      </c>
      <c r="F3019" t="s">
        <v>24</v>
      </c>
      <c r="G3019" t="s">
        <v>25</v>
      </c>
      <c r="H3019" t="s">
        <v>50</v>
      </c>
      <c r="I3019" t="s">
        <v>27</v>
      </c>
      <c r="J3019">
        <v>35.9</v>
      </c>
      <c r="K3019">
        <v>24</v>
      </c>
      <c r="L3019" t="s">
        <v>63</v>
      </c>
      <c r="M3019">
        <v>0</v>
      </c>
      <c r="N3019">
        <v>4.2</v>
      </c>
      <c r="O3019">
        <v>280</v>
      </c>
      <c r="P3019">
        <v>10052</v>
      </c>
      <c r="Q3019" t="s">
        <v>114</v>
      </c>
      <c r="R3019">
        <v>7</v>
      </c>
      <c r="S3019" t="s">
        <v>37</v>
      </c>
      <c r="T3019" t="s">
        <v>84</v>
      </c>
      <c r="U3019" t="str">
        <f>TRIM(CLEAN(tbl_Operations[[#This Row],[Location]]))</f>
        <v>Noida</v>
      </c>
      <c r="V3019" t="str">
        <f>TRIM(CLEAN(tbl_Operations[[#This Row],[Channel]]))</f>
        <v>Email</v>
      </c>
      <c r="W3019" t="str">
        <f t="shared" si="235"/>
        <v>Report Request</v>
      </c>
      <c r="X3019" t="str">
        <f t="shared" si="236"/>
        <v>Sales</v>
      </c>
      <c r="Y3019" t="str">
        <f t="shared" si="237"/>
        <v>SLA Breach</v>
      </c>
      <c r="Z3019" t="str">
        <f t="shared" si="238"/>
        <v>Normal</v>
      </c>
      <c r="AA3019" t="str" cm="1">
        <f t="array" ref="AA3019">_xlfn.IFS(
J3019&lt;=K3019*0.5,"Excellent",
J3019&lt;=K3019,"Good",
J3019&lt;=K3019*1.5,"At Risk",
TRUE,"Critical"
)</f>
        <v>At Risk</v>
      </c>
      <c r="AB3019" t="str">
        <f t="shared" si="239"/>
        <v>No Rework</v>
      </c>
    </row>
    <row r="3020" spans="1:28" x14ac:dyDescent="0.3">
      <c r="A3020" t="s">
        <v>3102</v>
      </c>
      <c r="B3020" s="1">
        <v>45906</v>
      </c>
      <c r="C3020" t="s">
        <v>95</v>
      </c>
      <c r="D3020" t="s">
        <v>55</v>
      </c>
      <c r="E3020" t="s">
        <v>56</v>
      </c>
      <c r="F3020" t="s">
        <v>541</v>
      </c>
      <c r="G3020" t="s">
        <v>42</v>
      </c>
      <c r="H3020" t="s">
        <v>66</v>
      </c>
      <c r="I3020" t="s">
        <v>27</v>
      </c>
      <c r="J3020">
        <v>9.6999999999999993</v>
      </c>
      <c r="K3020">
        <v>24</v>
      </c>
      <c r="L3020" t="s">
        <v>28</v>
      </c>
      <c r="M3020">
        <v>1</v>
      </c>
      <c r="N3020">
        <v>4.7</v>
      </c>
      <c r="O3020">
        <v>280</v>
      </c>
      <c r="P3020">
        <v>2716</v>
      </c>
      <c r="Q3020" t="s">
        <v>83</v>
      </c>
      <c r="R3020">
        <v>9</v>
      </c>
      <c r="S3020" t="s">
        <v>37</v>
      </c>
      <c r="T3020" t="s">
        <v>68</v>
      </c>
      <c r="U3020" t="str">
        <f>TRIM(CLEAN(tbl_Operations[[#This Row],[Location]]))</f>
        <v>Hyderabad</v>
      </c>
      <c r="V3020" t="str">
        <f>TRIM(CLEAN(tbl_Operations[[#This Row],[Channel]]))</f>
        <v>Portal</v>
      </c>
      <c r="W3020" t="str">
        <f t="shared" si="235"/>
        <v>Vendor Query</v>
      </c>
      <c r="X3020" t="str">
        <f t="shared" si="236"/>
        <v>Sales</v>
      </c>
      <c r="Y3020" t="str">
        <f t="shared" si="237"/>
        <v>Within SLA</v>
      </c>
      <c r="Z3020" t="str">
        <f t="shared" si="238"/>
        <v>Normal</v>
      </c>
      <c r="AA3020" t="str" cm="1">
        <f t="array" ref="AA3020">_xlfn.IFS(
J3020&lt;=K3020*0.5,"Excellent",
J3020&lt;=K3020,"Good",
J3020&lt;=K3020*1.5,"At Risk",
TRUE,"Critical"
)</f>
        <v>Excellent</v>
      </c>
      <c r="AB3020" t="str">
        <f t="shared" si="239"/>
        <v>Reworked</v>
      </c>
    </row>
    <row r="3021" spans="1:28" x14ac:dyDescent="0.3">
      <c r="A3021" t="s">
        <v>3103</v>
      </c>
      <c r="B3021" s="1">
        <v>45941</v>
      </c>
      <c r="C3021" t="s">
        <v>33</v>
      </c>
      <c r="D3021" t="s">
        <v>22</v>
      </c>
      <c r="E3021" t="s">
        <v>48</v>
      </c>
      <c r="F3021" t="s">
        <v>49</v>
      </c>
      <c r="G3021" t="s">
        <v>81</v>
      </c>
      <c r="H3021" t="s">
        <v>50</v>
      </c>
      <c r="I3021" t="s">
        <v>27</v>
      </c>
      <c r="J3021">
        <v>0.6</v>
      </c>
      <c r="K3021">
        <v>48</v>
      </c>
      <c r="L3021" t="s">
        <v>28</v>
      </c>
      <c r="M3021">
        <v>0</v>
      </c>
      <c r="N3021">
        <v>4.9000000000000004</v>
      </c>
      <c r="O3021">
        <v>400</v>
      </c>
      <c r="P3021">
        <v>240</v>
      </c>
      <c r="Q3021" t="s">
        <v>51</v>
      </c>
      <c r="R3021">
        <v>10</v>
      </c>
      <c r="S3021" t="s">
        <v>52</v>
      </c>
      <c r="T3021" t="s">
        <v>68</v>
      </c>
      <c r="U3021" t="str">
        <f>TRIM(CLEAN(tbl_Operations[[#This Row],[Location]]))</f>
        <v>Noida</v>
      </c>
      <c r="V3021" t="str">
        <f>TRIM(CLEAN(tbl_Operations[[#This Row],[Channel]]))</f>
        <v>Phone</v>
      </c>
      <c r="W3021" t="str">
        <f t="shared" si="235"/>
        <v>Compliance Request</v>
      </c>
      <c r="X3021" t="str">
        <f t="shared" si="236"/>
        <v>It</v>
      </c>
      <c r="Y3021" t="str">
        <f t="shared" si="237"/>
        <v>Within SLA</v>
      </c>
      <c r="Z3021" t="str">
        <f t="shared" si="238"/>
        <v>Normal</v>
      </c>
      <c r="AA3021" t="str" cm="1">
        <f t="array" ref="AA3021">_xlfn.IFS(
J3021&lt;=K3021*0.5,"Excellent",
J3021&lt;=K3021,"Good",
J3021&lt;=K3021*1.5,"At Risk",
TRUE,"Critical"
)</f>
        <v>Excellent</v>
      </c>
      <c r="AB3021" t="str">
        <f t="shared" si="239"/>
        <v>No Rework</v>
      </c>
    </row>
    <row r="3022" spans="1:28" x14ac:dyDescent="0.3">
      <c r="A3022" t="s">
        <v>3104</v>
      </c>
      <c r="B3022" s="1">
        <v>45900</v>
      </c>
      <c r="C3022" t="s">
        <v>21</v>
      </c>
      <c r="D3022" t="s">
        <v>60</v>
      </c>
      <c r="E3022" t="s">
        <v>70</v>
      </c>
      <c r="F3022" t="s">
        <v>49</v>
      </c>
      <c r="G3022" t="s">
        <v>42</v>
      </c>
      <c r="H3022" t="s">
        <v>66</v>
      </c>
      <c r="I3022" t="s">
        <v>27</v>
      </c>
      <c r="J3022">
        <v>10.1</v>
      </c>
      <c r="K3022">
        <v>48</v>
      </c>
      <c r="L3022" t="s">
        <v>28</v>
      </c>
      <c r="M3022">
        <v>0</v>
      </c>
      <c r="N3022">
        <v>4.7</v>
      </c>
      <c r="O3022">
        <v>400</v>
      </c>
      <c r="P3022">
        <v>4040</v>
      </c>
      <c r="Q3022" t="s">
        <v>36</v>
      </c>
      <c r="R3022">
        <v>8</v>
      </c>
      <c r="S3022" t="s">
        <v>37</v>
      </c>
      <c r="T3022" t="s">
        <v>102</v>
      </c>
      <c r="U3022" t="str">
        <f>TRIM(CLEAN(tbl_Operations[[#This Row],[Location]]))</f>
        <v>Pune</v>
      </c>
      <c r="V3022" t="str">
        <f>TRIM(CLEAN(tbl_Operations[[#This Row],[Channel]]))</f>
        <v>Portal</v>
      </c>
      <c r="W3022" t="str">
        <f t="shared" si="235"/>
        <v>Data Correction</v>
      </c>
      <c r="X3022" t="str">
        <f t="shared" si="236"/>
        <v>Customer Support</v>
      </c>
      <c r="Y3022" t="str">
        <f t="shared" si="237"/>
        <v>Within SLA</v>
      </c>
      <c r="Z3022" t="str">
        <f t="shared" si="238"/>
        <v>Normal</v>
      </c>
      <c r="AA3022" t="str" cm="1">
        <f t="array" ref="AA3022">_xlfn.IFS(
J3022&lt;=K3022*0.5,"Excellent",
J3022&lt;=K3022,"Good",
J3022&lt;=K3022*1.5,"At Risk",
TRUE,"Critical"
)</f>
        <v>Excellent</v>
      </c>
      <c r="AB3022" t="str">
        <f t="shared" si="239"/>
        <v>No Rework</v>
      </c>
    </row>
    <row r="3023" spans="1:28" x14ac:dyDescent="0.3">
      <c r="A3023" t="s">
        <v>3105</v>
      </c>
      <c r="B3023" s="1">
        <v>45860</v>
      </c>
      <c r="C3023" t="s">
        <v>77</v>
      </c>
      <c r="D3023" t="s">
        <v>73</v>
      </c>
      <c r="E3023" t="s">
        <v>56</v>
      </c>
      <c r="F3023" t="s">
        <v>24</v>
      </c>
      <c r="G3023" t="s">
        <v>25</v>
      </c>
      <c r="H3023" t="s">
        <v>26</v>
      </c>
      <c r="I3023" t="s">
        <v>27</v>
      </c>
      <c r="J3023">
        <v>3.6</v>
      </c>
      <c r="K3023">
        <v>24</v>
      </c>
      <c r="L3023" t="s">
        <v>28</v>
      </c>
      <c r="M3023">
        <v>0</v>
      </c>
      <c r="N3023">
        <v>5</v>
      </c>
      <c r="O3023">
        <v>350</v>
      </c>
      <c r="P3023">
        <v>1260</v>
      </c>
      <c r="Q3023" t="s">
        <v>114</v>
      </c>
      <c r="R3023">
        <v>7</v>
      </c>
      <c r="S3023" t="s">
        <v>37</v>
      </c>
      <c r="T3023" t="s">
        <v>38</v>
      </c>
      <c r="U3023" t="str">
        <f>TRIM(CLEAN(tbl_Operations[[#This Row],[Location]]))</f>
        <v>Chennai</v>
      </c>
      <c r="V3023" t="str">
        <f>TRIM(CLEAN(tbl_Operations[[#This Row],[Channel]]))</f>
        <v>Email</v>
      </c>
      <c r="W3023" t="str">
        <f t="shared" si="235"/>
        <v>Vendor Query</v>
      </c>
      <c r="X3023" t="str">
        <f t="shared" si="236"/>
        <v>Finance</v>
      </c>
      <c r="Y3023" t="str">
        <f t="shared" si="237"/>
        <v>Within SLA</v>
      </c>
      <c r="Z3023" t="str">
        <f t="shared" si="238"/>
        <v>Normal</v>
      </c>
      <c r="AA3023" t="str" cm="1">
        <f t="array" ref="AA3023">_xlfn.IFS(
J3023&lt;=K3023*0.5,"Excellent",
J3023&lt;=K3023,"Good",
J3023&lt;=K3023*1.5,"At Risk",
TRUE,"Critical"
)</f>
        <v>Excellent</v>
      </c>
      <c r="AB3023" t="str">
        <f t="shared" si="239"/>
        <v>No Rework</v>
      </c>
    </row>
    <row r="3024" spans="1:28" x14ac:dyDescent="0.3">
      <c r="A3024" t="s">
        <v>3106</v>
      </c>
      <c r="B3024" s="1">
        <v>45752</v>
      </c>
      <c r="C3024" t="s">
        <v>40</v>
      </c>
      <c r="D3024" t="s">
        <v>34</v>
      </c>
      <c r="E3024" t="s">
        <v>5094</v>
      </c>
      <c r="F3024" t="s">
        <v>24</v>
      </c>
      <c r="G3024" t="s">
        <v>42</v>
      </c>
      <c r="H3024" t="s">
        <v>26</v>
      </c>
      <c r="I3024" t="s">
        <v>27</v>
      </c>
      <c r="J3024">
        <v>14.3</v>
      </c>
      <c r="K3024">
        <v>24</v>
      </c>
      <c r="L3024" t="s">
        <v>28</v>
      </c>
      <c r="M3024">
        <v>1</v>
      </c>
      <c r="N3024">
        <v>4.4000000000000004</v>
      </c>
      <c r="O3024">
        <v>320</v>
      </c>
      <c r="P3024">
        <v>4576</v>
      </c>
      <c r="Q3024" t="s">
        <v>89</v>
      </c>
      <c r="R3024">
        <v>4</v>
      </c>
      <c r="S3024" t="s">
        <v>30</v>
      </c>
      <c r="T3024" t="s">
        <v>68</v>
      </c>
      <c r="U3024" t="str">
        <f>TRIM(CLEAN(tbl_Operations[[#This Row],[Location]]))</f>
        <v>Mumbai</v>
      </c>
      <c r="V3024" t="str">
        <f>TRIM(CLEAN(tbl_Operations[[#This Row],[Channel]]))</f>
        <v>Portal</v>
      </c>
      <c r="W3024" t="str">
        <f t="shared" si="235"/>
        <v>Unknown</v>
      </c>
      <c r="X3024" t="str">
        <f t="shared" si="236"/>
        <v>Procurement</v>
      </c>
      <c r="Y3024" t="str">
        <f t="shared" si="237"/>
        <v>Within SLA</v>
      </c>
      <c r="Z3024" t="str">
        <f t="shared" si="238"/>
        <v>Normal</v>
      </c>
      <c r="AA3024" t="str" cm="1">
        <f t="array" ref="AA3024">_xlfn.IFS(
J3024&lt;=K3024*0.5,"Excellent",
J3024&lt;=K3024,"Good",
J3024&lt;=K3024*1.5,"At Risk",
TRUE,"Critical"
)</f>
        <v>Good</v>
      </c>
      <c r="AB3024" t="str">
        <f t="shared" si="239"/>
        <v>Reworked</v>
      </c>
    </row>
    <row r="3025" spans="1:28" x14ac:dyDescent="0.3">
      <c r="A3025" t="s">
        <v>3107</v>
      </c>
      <c r="B3025" s="1">
        <v>45904</v>
      </c>
      <c r="C3025" t="s">
        <v>40</v>
      </c>
      <c r="D3025" t="s">
        <v>47</v>
      </c>
      <c r="E3025" t="s">
        <v>92</v>
      </c>
      <c r="F3025" t="s">
        <v>49</v>
      </c>
      <c r="G3025" t="s">
        <v>62</v>
      </c>
      <c r="H3025" t="s">
        <v>26</v>
      </c>
      <c r="I3025" t="s">
        <v>27</v>
      </c>
      <c r="J3025">
        <v>22.6</v>
      </c>
      <c r="K3025">
        <v>48</v>
      </c>
      <c r="L3025" t="s">
        <v>28</v>
      </c>
      <c r="M3025">
        <v>0</v>
      </c>
      <c r="N3025">
        <v>3.5</v>
      </c>
      <c r="O3025">
        <v>350</v>
      </c>
      <c r="P3025">
        <v>7910</v>
      </c>
      <c r="Q3025" t="s">
        <v>83</v>
      </c>
      <c r="R3025">
        <v>9</v>
      </c>
      <c r="S3025" t="s">
        <v>37</v>
      </c>
      <c r="T3025" t="s">
        <v>84</v>
      </c>
      <c r="U3025" t="str">
        <f>TRIM(CLEAN(tbl_Operations[[#This Row],[Location]]))</f>
        <v>Gurugram</v>
      </c>
      <c r="V3025" t="str">
        <f>TRIM(CLEAN(tbl_Operations[[#This Row],[Channel]]))</f>
        <v>Teams</v>
      </c>
      <c r="W3025" t="str">
        <f t="shared" si="235"/>
        <v>Report Request</v>
      </c>
      <c r="X3025" t="str">
        <f t="shared" si="236"/>
        <v>Procurement</v>
      </c>
      <c r="Y3025" t="str">
        <f t="shared" si="237"/>
        <v>Within SLA</v>
      </c>
      <c r="Z3025" t="str">
        <f t="shared" si="238"/>
        <v>Normal</v>
      </c>
      <c r="AA3025" t="str" cm="1">
        <f t="array" ref="AA3025">_xlfn.IFS(
J3025&lt;=K3025*0.5,"Excellent",
J3025&lt;=K3025,"Good",
J3025&lt;=K3025*1.5,"At Risk",
TRUE,"Critical"
)</f>
        <v>Excellent</v>
      </c>
      <c r="AB3025" t="str">
        <f t="shared" si="239"/>
        <v>No Rework</v>
      </c>
    </row>
    <row r="3026" spans="1:28" x14ac:dyDescent="0.3">
      <c r="A3026" t="s">
        <v>3108</v>
      </c>
      <c r="B3026" s="1">
        <v>45908</v>
      </c>
      <c r="C3026" t="s">
        <v>95</v>
      </c>
      <c r="D3026" t="s">
        <v>73</v>
      </c>
      <c r="E3026" t="s">
        <v>23</v>
      </c>
      <c r="F3026" t="s">
        <v>61</v>
      </c>
      <c r="G3026" t="s">
        <v>25</v>
      </c>
      <c r="H3026" t="s">
        <v>50</v>
      </c>
      <c r="I3026" t="s">
        <v>88</v>
      </c>
      <c r="J3026">
        <v>57</v>
      </c>
      <c r="K3026">
        <v>12</v>
      </c>
      <c r="L3026" t="s">
        <v>63</v>
      </c>
      <c r="M3026">
        <v>4</v>
      </c>
      <c r="N3026">
        <v>2.5</v>
      </c>
      <c r="O3026">
        <v>350</v>
      </c>
      <c r="P3026">
        <v>19950</v>
      </c>
      <c r="Q3026" t="s">
        <v>83</v>
      </c>
      <c r="R3026">
        <v>9</v>
      </c>
      <c r="S3026" t="s">
        <v>37</v>
      </c>
      <c r="T3026" t="s">
        <v>31</v>
      </c>
      <c r="U3026" t="str">
        <f>TRIM(CLEAN(tbl_Operations[[#This Row],[Location]]))</f>
        <v>Chennai</v>
      </c>
      <c r="V3026" t="str">
        <f>TRIM(CLEAN(tbl_Operations[[#This Row],[Channel]]))</f>
        <v>Email</v>
      </c>
      <c r="W3026" t="str">
        <f t="shared" si="235"/>
        <v>Invoice Query</v>
      </c>
      <c r="X3026" t="str">
        <f t="shared" si="236"/>
        <v>Sales</v>
      </c>
      <c r="Y3026" t="str">
        <f t="shared" si="237"/>
        <v>SLA Breach</v>
      </c>
      <c r="Z3026" t="str">
        <f t="shared" si="238"/>
        <v>Normal</v>
      </c>
      <c r="AA3026" t="str" cm="1">
        <f t="array" ref="AA3026">_xlfn.IFS(
J3026&lt;=K3026*0.5,"Excellent",
J3026&lt;=K3026,"Good",
J3026&lt;=K3026*1.5,"At Risk",
TRUE,"Critical"
)</f>
        <v>Critical</v>
      </c>
      <c r="AB3026" t="str">
        <f t="shared" si="239"/>
        <v>Reworked</v>
      </c>
    </row>
    <row r="3027" spans="1:28" x14ac:dyDescent="0.3">
      <c r="A3027" t="s">
        <v>3109</v>
      </c>
      <c r="B3027" s="1">
        <v>45810</v>
      </c>
      <c r="C3027" t="s">
        <v>77</v>
      </c>
      <c r="D3027" t="s">
        <v>34</v>
      </c>
      <c r="E3027" t="s">
        <v>48</v>
      </c>
      <c r="F3027" t="s">
        <v>49</v>
      </c>
      <c r="G3027" t="s">
        <v>62</v>
      </c>
      <c r="H3027" t="s">
        <v>50</v>
      </c>
      <c r="I3027" t="s">
        <v>27</v>
      </c>
      <c r="J3027">
        <v>22.1</v>
      </c>
      <c r="K3027">
        <v>48</v>
      </c>
      <c r="L3027" t="s">
        <v>28</v>
      </c>
      <c r="M3027">
        <v>0</v>
      </c>
      <c r="N3027">
        <v>4.5999999999999996</v>
      </c>
      <c r="O3027">
        <v>400</v>
      </c>
      <c r="P3027">
        <v>8840</v>
      </c>
      <c r="Q3027" t="s">
        <v>29</v>
      </c>
      <c r="R3027">
        <v>6</v>
      </c>
      <c r="S3027" t="s">
        <v>30</v>
      </c>
      <c r="T3027" t="s">
        <v>31</v>
      </c>
      <c r="U3027" t="str">
        <f>TRIM(CLEAN(tbl_Operations[[#This Row],[Location]]))</f>
        <v>Mumbai</v>
      </c>
      <c r="V3027" t="str">
        <f>TRIM(CLEAN(tbl_Operations[[#This Row],[Channel]]))</f>
        <v>Teams</v>
      </c>
      <c r="W3027" t="str">
        <f t="shared" si="235"/>
        <v>Compliance Request</v>
      </c>
      <c r="X3027" t="str">
        <f t="shared" si="236"/>
        <v>Finance</v>
      </c>
      <c r="Y3027" t="str">
        <f t="shared" si="237"/>
        <v>Within SLA</v>
      </c>
      <c r="Z3027" t="str">
        <f t="shared" si="238"/>
        <v>Normal</v>
      </c>
      <c r="AA3027" t="str" cm="1">
        <f t="array" ref="AA3027">_xlfn.IFS(
J3027&lt;=K3027*0.5,"Excellent",
J3027&lt;=K3027,"Good",
J3027&lt;=K3027*1.5,"At Risk",
TRUE,"Critical"
)</f>
        <v>Excellent</v>
      </c>
      <c r="AB3027" t="str">
        <f t="shared" si="239"/>
        <v>No Rework</v>
      </c>
    </row>
    <row r="3028" spans="1:28" x14ac:dyDescent="0.3">
      <c r="A3028" t="s">
        <v>3110</v>
      </c>
      <c r="B3028" s="1">
        <v>45881</v>
      </c>
      <c r="C3028" t="s">
        <v>33</v>
      </c>
      <c r="D3028" t="s">
        <v>22</v>
      </c>
      <c r="E3028" t="s">
        <v>35</v>
      </c>
      <c r="F3028" t="s">
        <v>24</v>
      </c>
      <c r="G3028" t="s">
        <v>25</v>
      </c>
      <c r="H3028" t="s">
        <v>26</v>
      </c>
      <c r="I3028" t="s">
        <v>27</v>
      </c>
      <c r="J3028">
        <v>16.2</v>
      </c>
      <c r="K3028">
        <v>24</v>
      </c>
      <c r="L3028" t="s">
        <v>28</v>
      </c>
      <c r="M3028">
        <v>0</v>
      </c>
      <c r="N3028">
        <v>4.7</v>
      </c>
      <c r="O3028">
        <v>320</v>
      </c>
      <c r="P3028">
        <v>5184</v>
      </c>
      <c r="Q3028" t="s">
        <v>36</v>
      </c>
      <c r="R3028">
        <v>8</v>
      </c>
      <c r="S3028" t="s">
        <v>37</v>
      </c>
      <c r="T3028" t="s">
        <v>38</v>
      </c>
      <c r="U3028" t="str">
        <f>TRIM(CLEAN(tbl_Operations[[#This Row],[Location]]))</f>
        <v>Noida</v>
      </c>
      <c r="V3028" t="str">
        <f>TRIM(CLEAN(tbl_Operations[[#This Row],[Channel]]))</f>
        <v>Email</v>
      </c>
      <c r="W3028" t="str">
        <f t="shared" si="235"/>
        <v>Employee Query</v>
      </c>
      <c r="X3028" t="str">
        <f t="shared" si="236"/>
        <v>It</v>
      </c>
      <c r="Y3028" t="str">
        <f t="shared" si="237"/>
        <v>Within SLA</v>
      </c>
      <c r="Z3028" t="str">
        <f t="shared" si="238"/>
        <v>Normal</v>
      </c>
      <c r="AA3028" t="str" cm="1">
        <f t="array" ref="AA3028">_xlfn.IFS(
J3028&lt;=K3028*0.5,"Excellent",
J3028&lt;=K3028,"Good",
J3028&lt;=K3028*1.5,"At Risk",
TRUE,"Critical"
)</f>
        <v>Good</v>
      </c>
      <c r="AB3028" t="str">
        <f t="shared" si="239"/>
        <v>No Rework</v>
      </c>
    </row>
    <row r="3029" spans="1:28" x14ac:dyDescent="0.3">
      <c r="A3029" t="s">
        <v>3111</v>
      </c>
      <c r="B3029" s="1">
        <v>45983</v>
      </c>
      <c r="C3029" t="s">
        <v>54</v>
      </c>
      <c r="D3029" t="s">
        <v>22</v>
      </c>
      <c r="E3029" t="s">
        <v>48</v>
      </c>
      <c r="F3029" t="s">
        <v>24</v>
      </c>
      <c r="G3029" t="s">
        <v>25</v>
      </c>
      <c r="H3029" t="s">
        <v>50</v>
      </c>
      <c r="I3029" t="s">
        <v>27</v>
      </c>
      <c r="J3029">
        <v>14.2</v>
      </c>
      <c r="K3029">
        <v>24</v>
      </c>
      <c r="L3029" t="s">
        <v>28</v>
      </c>
      <c r="M3029">
        <v>0</v>
      </c>
      <c r="N3029">
        <v>4.8</v>
      </c>
      <c r="O3029">
        <v>400</v>
      </c>
      <c r="P3029">
        <v>5680</v>
      </c>
      <c r="Q3029" t="s">
        <v>67</v>
      </c>
      <c r="R3029">
        <v>11</v>
      </c>
      <c r="S3029" t="s">
        <v>52</v>
      </c>
      <c r="T3029" t="s">
        <v>68</v>
      </c>
      <c r="U3029" t="str">
        <f>TRIM(CLEAN(tbl_Operations[[#This Row],[Location]]))</f>
        <v>Noida</v>
      </c>
      <c r="V3029" t="str">
        <f>TRIM(CLEAN(tbl_Operations[[#This Row],[Channel]]))</f>
        <v>Email</v>
      </c>
      <c r="W3029" t="str">
        <f t="shared" si="235"/>
        <v>Compliance Request</v>
      </c>
      <c r="X3029" t="str">
        <f t="shared" si="236"/>
        <v>Hr</v>
      </c>
      <c r="Y3029" t="str">
        <f t="shared" si="237"/>
        <v>Within SLA</v>
      </c>
      <c r="Z3029" t="str">
        <f t="shared" si="238"/>
        <v>Normal</v>
      </c>
      <c r="AA3029" t="str" cm="1">
        <f t="array" ref="AA3029">_xlfn.IFS(
J3029&lt;=K3029*0.5,"Excellent",
J3029&lt;=K3029,"Good",
J3029&lt;=K3029*1.5,"At Risk",
TRUE,"Critical"
)</f>
        <v>Good</v>
      </c>
      <c r="AB3029" t="str">
        <f t="shared" si="239"/>
        <v>No Rework</v>
      </c>
    </row>
    <row r="3030" spans="1:28" x14ac:dyDescent="0.3">
      <c r="A3030" t="s">
        <v>3112</v>
      </c>
      <c r="B3030" s="1">
        <v>45686</v>
      </c>
      <c r="C3030" t="s">
        <v>77</v>
      </c>
      <c r="D3030" t="s">
        <v>55</v>
      </c>
      <c r="E3030" t="s">
        <v>56</v>
      </c>
      <c r="F3030" t="s">
        <v>24</v>
      </c>
      <c r="G3030" t="s">
        <v>62</v>
      </c>
      <c r="H3030" t="s">
        <v>75</v>
      </c>
      <c r="I3030" t="s">
        <v>27</v>
      </c>
      <c r="J3030">
        <v>6.8</v>
      </c>
      <c r="K3030">
        <v>24</v>
      </c>
      <c r="L3030" t="s">
        <v>28</v>
      </c>
      <c r="M3030">
        <v>1</v>
      </c>
      <c r="N3030">
        <v>4.7</v>
      </c>
      <c r="O3030">
        <v>320</v>
      </c>
      <c r="P3030">
        <v>2176</v>
      </c>
      <c r="Q3030" t="s">
        <v>64</v>
      </c>
      <c r="R3030">
        <v>1</v>
      </c>
      <c r="S3030" t="s">
        <v>58</v>
      </c>
      <c r="T3030" t="s">
        <v>86</v>
      </c>
      <c r="U3030" t="str">
        <f>TRIM(CLEAN(tbl_Operations[[#This Row],[Location]]))</f>
        <v>Hyderabad</v>
      </c>
      <c r="V3030" t="str">
        <f>TRIM(CLEAN(tbl_Operations[[#This Row],[Channel]]))</f>
        <v>Teams</v>
      </c>
      <c r="W3030" t="str">
        <f t="shared" si="235"/>
        <v>Vendor Query</v>
      </c>
      <c r="X3030" t="str">
        <f t="shared" si="236"/>
        <v>Finance</v>
      </c>
      <c r="Y3030" t="str">
        <f t="shared" si="237"/>
        <v>Within SLA</v>
      </c>
      <c r="Z3030" t="str">
        <f t="shared" si="238"/>
        <v>Normal</v>
      </c>
      <c r="AA3030" t="str" cm="1">
        <f t="array" ref="AA3030">_xlfn.IFS(
J3030&lt;=K3030*0.5,"Excellent",
J3030&lt;=K3030,"Good",
J3030&lt;=K3030*1.5,"At Risk",
TRUE,"Critical"
)</f>
        <v>Excellent</v>
      </c>
      <c r="AB3030" t="str">
        <f t="shared" si="239"/>
        <v>Reworked</v>
      </c>
    </row>
    <row r="3031" spans="1:28" x14ac:dyDescent="0.3">
      <c r="A3031" t="s">
        <v>3113</v>
      </c>
      <c r="B3031" s="1">
        <v>45744</v>
      </c>
      <c r="C3031" t="s">
        <v>21</v>
      </c>
      <c r="D3031" t="s">
        <v>73</v>
      </c>
      <c r="E3031" t="s">
        <v>78</v>
      </c>
      <c r="F3031" t="s">
        <v>24</v>
      </c>
      <c r="G3031" t="s">
        <v>25</v>
      </c>
      <c r="H3031" t="s">
        <v>26</v>
      </c>
      <c r="I3031" t="s">
        <v>88</v>
      </c>
      <c r="J3031">
        <v>22.8</v>
      </c>
      <c r="K3031">
        <v>24</v>
      </c>
      <c r="L3031" t="s">
        <v>28</v>
      </c>
      <c r="M3031">
        <v>2</v>
      </c>
      <c r="N3031">
        <v>4.4000000000000004</v>
      </c>
      <c r="O3031">
        <v>350</v>
      </c>
      <c r="P3031">
        <v>7980</v>
      </c>
      <c r="Q3031" t="s">
        <v>79</v>
      </c>
      <c r="R3031">
        <v>3</v>
      </c>
      <c r="S3031" t="s">
        <v>58</v>
      </c>
      <c r="T3031" t="s">
        <v>45</v>
      </c>
      <c r="U3031" t="str">
        <f>TRIM(CLEAN(tbl_Operations[[#This Row],[Location]]))</f>
        <v>Chennai</v>
      </c>
      <c r="V3031" t="str">
        <f>TRIM(CLEAN(tbl_Operations[[#This Row],[Channel]]))</f>
        <v>Email</v>
      </c>
      <c r="W3031" t="str">
        <f t="shared" si="235"/>
        <v>Access Request</v>
      </c>
      <c r="X3031" t="str">
        <f t="shared" si="236"/>
        <v>Customer Support</v>
      </c>
      <c r="Y3031" t="str">
        <f t="shared" si="237"/>
        <v>Within SLA</v>
      </c>
      <c r="Z3031" t="str">
        <f t="shared" si="238"/>
        <v>Normal</v>
      </c>
      <c r="AA3031" t="str" cm="1">
        <f t="array" ref="AA3031">_xlfn.IFS(
J3031&lt;=K3031*0.5,"Excellent",
J3031&lt;=K3031,"Good",
J3031&lt;=K3031*1.5,"At Risk",
TRUE,"Critical"
)</f>
        <v>Good</v>
      </c>
      <c r="AB3031" t="str">
        <f t="shared" si="239"/>
        <v>Reworked</v>
      </c>
    </row>
    <row r="3032" spans="1:28" x14ac:dyDescent="0.3">
      <c r="A3032" t="s">
        <v>3114</v>
      </c>
      <c r="B3032" s="1">
        <v>45843</v>
      </c>
      <c r="C3032" t="s">
        <v>33</v>
      </c>
      <c r="D3032" t="s">
        <v>55</v>
      </c>
      <c r="E3032" t="s">
        <v>23</v>
      </c>
      <c r="F3032" t="s">
        <v>61</v>
      </c>
      <c r="G3032" t="s">
        <v>25</v>
      </c>
      <c r="H3032" t="s">
        <v>50</v>
      </c>
      <c r="I3032" t="s">
        <v>27</v>
      </c>
      <c r="J3032">
        <v>50.2</v>
      </c>
      <c r="K3032">
        <v>12</v>
      </c>
      <c r="L3032" t="s">
        <v>63</v>
      </c>
      <c r="M3032">
        <v>0</v>
      </c>
      <c r="N3032">
        <v>3.6</v>
      </c>
      <c r="O3032">
        <v>320</v>
      </c>
      <c r="P3032">
        <v>16064</v>
      </c>
      <c r="Q3032" t="s">
        <v>114</v>
      </c>
      <c r="R3032">
        <v>7</v>
      </c>
      <c r="S3032" t="s">
        <v>37</v>
      </c>
      <c r="T3032" t="s">
        <v>68</v>
      </c>
      <c r="U3032" t="str">
        <f>TRIM(CLEAN(tbl_Operations[[#This Row],[Location]]))</f>
        <v>Hyderabad</v>
      </c>
      <c r="V3032" t="str">
        <f>TRIM(CLEAN(tbl_Operations[[#This Row],[Channel]]))</f>
        <v>Email</v>
      </c>
      <c r="W3032" t="str">
        <f t="shared" si="235"/>
        <v>Invoice Query</v>
      </c>
      <c r="X3032" t="str">
        <f t="shared" si="236"/>
        <v>It</v>
      </c>
      <c r="Y3032" t="str">
        <f t="shared" si="237"/>
        <v>SLA Breach</v>
      </c>
      <c r="Z3032" t="str">
        <f t="shared" si="238"/>
        <v>Normal</v>
      </c>
      <c r="AA3032" t="str" cm="1">
        <f t="array" ref="AA3032">_xlfn.IFS(
J3032&lt;=K3032*0.5,"Excellent",
J3032&lt;=K3032,"Good",
J3032&lt;=K3032*1.5,"At Risk",
TRUE,"Critical"
)</f>
        <v>Critical</v>
      </c>
      <c r="AB3032" t="str">
        <f t="shared" si="239"/>
        <v>No Rework</v>
      </c>
    </row>
    <row r="3033" spans="1:28" x14ac:dyDescent="0.3">
      <c r="A3033" t="s">
        <v>3115</v>
      </c>
      <c r="B3033" s="1">
        <v>45835</v>
      </c>
      <c r="C3033" t="s">
        <v>95</v>
      </c>
      <c r="D3033" t="s">
        <v>34</v>
      </c>
      <c r="E3033" t="s">
        <v>35</v>
      </c>
      <c r="F3033" t="s">
        <v>49</v>
      </c>
      <c r="G3033" t="s">
        <v>42</v>
      </c>
      <c r="H3033" t="s">
        <v>26</v>
      </c>
      <c r="I3033" t="s">
        <v>27</v>
      </c>
      <c r="J3033">
        <v>11.1</v>
      </c>
      <c r="K3033">
        <v>48</v>
      </c>
      <c r="L3033" t="s">
        <v>28</v>
      </c>
      <c r="M3033">
        <v>0</v>
      </c>
      <c r="N3033">
        <v>4.7</v>
      </c>
      <c r="O3033">
        <v>450</v>
      </c>
      <c r="P3033">
        <v>4995</v>
      </c>
      <c r="Q3033" t="s">
        <v>29</v>
      </c>
      <c r="R3033">
        <v>6</v>
      </c>
      <c r="S3033" t="s">
        <v>30</v>
      </c>
      <c r="T3033" t="s">
        <v>45</v>
      </c>
      <c r="U3033" t="str">
        <f>TRIM(CLEAN(tbl_Operations[[#This Row],[Location]]))</f>
        <v>Mumbai</v>
      </c>
      <c r="V3033" t="str">
        <f>TRIM(CLEAN(tbl_Operations[[#This Row],[Channel]]))</f>
        <v>Portal</v>
      </c>
      <c r="W3033" t="str">
        <f t="shared" si="235"/>
        <v>Employee Query</v>
      </c>
      <c r="X3033" t="str">
        <f t="shared" si="236"/>
        <v>Sales</v>
      </c>
      <c r="Y3033" t="str">
        <f t="shared" si="237"/>
        <v>Within SLA</v>
      </c>
      <c r="Z3033" t="str">
        <f t="shared" si="238"/>
        <v>Normal</v>
      </c>
      <c r="AA3033" t="str" cm="1">
        <f t="array" ref="AA3033">_xlfn.IFS(
J3033&lt;=K3033*0.5,"Excellent",
J3033&lt;=K3033,"Good",
J3033&lt;=K3033*1.5,"At Risk",
TRUE,"Critical"
)</f>
        <v>Excellent</v>
      </c>
      <c r="AB3033" t="str">
        <f t="shared" si="239"/>
        <v>No Rework</v>
      </c>
    </row>
    <row r="3034" spans="1:28" x14ac:dyDescent="0.3">
      <c r="A3034" t="s">
        <v>3116</v>
      </c>
      <c r="B3034" s="1">
        <v>45705</v>
      </c>
      <c r="C3034" t="s">
        <v>40</v>
      </c>
      <c r="D3034" t="s">
        <v>47</v>
      </c>
      <c r="E3034" t="s">
        <v>74</v>
      </c>
      <c r="F3034" t="s">
        <v>49</v>
      </c>
      <c r="G3034" t="s">
        <v>42</v>
      </c>
      <c r="H3034" t="s">
        <v>75</v>
      </c>
      <c r="I3034" t="s">
        <v>27</v>
      </c>
      <c r="J3034">
        <v>17.899999999999999</v>
      </c>
      <c r="K3034">
        <v>48</v>
      </c>
      <c r="L3034" t="s">
        <v>28</v>
      </c>
      <c r="M3034">
        <v>1</v>
      </c>
      <c r="N3034">
        <v>4.2</v>
      </c>
      <c r="O3034">
        <v>280</v>
      </c>
      <c r="P3034">
        <v>5012</v>
      </c>
      <c r="Q3034" t="s">
        <v>57</v>
      </c>
      <c r="R3034">
        <v>2</v>
      </c>
      <c r="S3034" t="s">
        <v>58</v>
      </c>
      <c r="T3034" t="s">
        <v>31</v>
      </c>
      <c r="U3034" t="str">
        <f>TRIM(CLEAN(tbl_Operations[[#This Row],[Location]]))</f>
        <v>Gurugram</v>
      </c>
      <c r="V3034" t="str">
        <f>TRIM(CLEAN(tbl_Operations[[#This Row],[Channel]]))</f>
        <v>Portal</v>
      </c>
      <c r="W3034" t="str">
        <f t="shared" si="235"/>
        <v>System Issue</v>
      </c>
      <c r="X3034" t="str">
        <f t="shared" si="236"/>
        <v>Procurement</v>
      </c>
      <c r="Y3034" t="str">
        <f t="shared" si="237"/>
        <v>Within SLA</v>
      </c>
      <c r="Z3034" t="str">
        <f t="shared" si="238"/>
        <v>Normal</v>
      </c>
      <c r="AA3034" t="str" cm="1">
        <f t="array" ref="AA3034">_xlfn.IFS(
J3034&lt;=K3034*0.5,"Excellent",
J3034&lt;=K3034,"Good",
J3034&lt;=K3034*1.5,"At Risk",
TRUE,"Critical"
)</f>
        <v>Excellent</v>
      </c>
      <c r="AB3034" t="str">
        <f t="shared" si="239"/>
        <v>Reworked</v>
      </c>
    </row>
    <row r="3035" spans="1:28" x14ac:dyDescent="0.3">
      <c r="A3035" t="s">
        <v>3117</v>
      </c>
      <c r="B3035" s="1">
        <v>45808</v>
      </c>
      <c r="C3035" t="s">
        <v>40</v>
      </c>
      <c r="D3035" t="s">
        <v>34</v>
      </c>
      <c r="E3035" t="s">
        <v>78</v>
      </c>
      <c r="F3035" t="s">
        <v>61</v>
      </c>
      <c r="G3035" t="s">
        <v>42</v>
      </c>
      <c r="H3035" t="s">
        <v>66</v>
      </c>
      <c r="I3035" t="s">
        <v>88</v>
      </c>
      <c r="J3035">
        <v>10.7</v>
      </c>
      <c r="K3035">
        <v>12</v>
      </c>
      <c r="L3035" t="s">
        <v>28</v>
      </c>
      <c r="M3035">
        <v>2</v>
      </c>
      <c r="N3035">
        <v>4.8</v>
      </c>
      <c r="O3035">
        <v>320</v>
      </c>
      <c r="P3035">
        <v>3424</v>
      </c>
      <c r="Q3035" t="s">
        <v>44</v>
      </c>
      <c r="R3035">
        <v>5</v>
      </c>
      <c r="S3035" t="s">
        <v>30</v>
      </c>
      <c r="T3035" t="s">
        <v>68</v>
      </c>
      <c r="U3035" t="str">
        <f>TRIM(CLEAN(tbl_Operations[[#This Row],[Location]]))</f>
        <v>Mumbai</v>
      </c>
      <c r="V3035" t="str">
        <f>TRIM(CLEAN(tbl_Operations[[#This Row],[Channel]]))</f>
        <v>Portal</v>
      </c>
      <c r="W3035" t="str">
        <f t="shared" si="235"/>
        <v>Access Request</v>
      </c>
      <c r="X3035" t="str">
        <f t="shared" si="236"/>
        <v>Procurement</v>
      </c>
      <c r="Y3035" t="str">
        <f t="shared" si="237"/>
        <v>Within SLA</v>
      </c>
      <c r="Z3035" t="str">
        <f t="shared" si="238"/>
        <v>Normal</v>
      </c>
      <c r="AA3035" t="str" cm="1">
        <f t="array" ref="AA3035">_xlfn.IFS(
J3035&lt;=K3035*0.5,"Excellent",
J3035&lt;=K3035,"Good",
J3035&lt;=K3035*1.5,"At Risk",
TRUE,"Critical"
)</f>
        <v>Good</v>
      </c>
      <c r="AB3035" t="str">
        <f t="shared" si="239"/>
        <v>Reworked</v>
      </c>
    </row>
    <row r="3036" spans="1:28" x14ac:dyDescent="0.3">
      <c r="A3036" t="s">
        <v>3118</v>
      </c>
      <c r="B3036" s="1">
        <v>45715</v>
      </c>
      <c r="C3036" t="s">
        <v>77</v>
      </c>
      <c r="D3036" t="s">
        <v>47</v>
      </c>
      <c r="E3036" t="s">
        <v>23</v>
      </c>
      <c r="F3036" t="s">
        <v>61</v>
      </c>
      <c r="G3036" t="s">
        <v>25</v>
      </c>
      <c r="H3036" t="s">
        <v>75</v>
      </c>
      <c r="I3036" t="s">
        <v>27</v>
      </c>
      <c r="J3036">
        <v>6.7</v>
      </c>
      <c r="K3036">
        <v>12</v>
      </c>
      <c r="L3036" t="s">
        <v>28</v>
      </c>
      <c r="M3036">
        <v>0</v>
      </c>
      <c r="N3036">
        <v>4.8</v>
      </c>
      <c r="O3036">
        <v>320</v>
      </c>
      <c r="P3036">
        <v>2144</v>
      </c>
      <c r="Q3036" t="s">
        <v>57</v>
      </c>
      <c r="R3036">
        <v>2</v>
      </c>
      <c r="S3036" t="s">
        <v>58</v>
      </c>
      <c r="T3036" t="s">
        <v>84</v>
      </c>
      <c r="U3036" t="str">
        <f>TRIM(CLEAN(tbl_Operations[[#This Row],[Location]]))</f>
        <v>Gurugram</v>
      </c>
      <c r="V3036" t="str">
        <f>TRIM(CLEAN(tbl_Operations[[#This Row],[Channel]]))</f>
        <v>Email</v>
      </c>
      <c r="W3036" t="str">
        <f t="shared" si="235"/>
        <v>Invoice Query</v>
      </c>
      <c r="X3036" t="str">
        <f t="shared" si="236"/>
        <v>Finance</v>
      </c>
      <c r="Y3036" t="str">
        <f t="shared" si="237"/>
        <v>Within SLA</v>
      </c>
      <c r="Z3036" t="str">
        <f t="shared" si="238"/>
        <v>Normal</v>
      </c>
      <c r="AA3036" t="str" cm="1">
        <f t="array" ref="AA3036">_xlfn.IFS(
J3036&lt;=K3036*0.5,"Excellent",
J3036&lt;=K3036,"Good",
J3036&lt;=K3036*1.5,"At Risk",
TRUE,"Critical"
)</f>
        <v>Good</v>
      </c>
      <c r="AB3036" t="str">
        <f t="shared" si="239"/>
        <v>No Rework</v>
      </c>
    </row>
    <row r="3037" spans="1:28" x14ac:dyDescent="0.3">
      <c r="A3037" t="s">
        <v>3119</v>
      </c>
      <c r="B3037" s="1">
        <v>45695</v>
      </c>
      <c r="C3037" t="s">
        <v>91</v>
      </c>
      <c r="D3037" t="s">
        <v>22</v>
      </c>
      <c r="E3037" t="s">
        <v>48</v>
      </c>
      <c r="F3037" t="s">
        <v>49</v>
      </c>
      <c r="G3037" t="s">
        <v>62</v>
      </c>
      <c r="H3037" t="s">
        <v>26</v>
      </c>
      <c r="I3037" t="s">
        <v>27</v>
      </c>
      <c r="J3037">
        <v>6.8</v>
      </c>
      <c r="K3037">
        <v>48</v>
      </c>
      <c r="L3037" t="s">
        <v>28</v>
      </c>
      <c r="M3037">
        <v>0</v>
      </c>
      <c r="N3037">
        <v>5</v>
      </c>
      <c r="O3037">
        <v>450</v>
      </c>
      <c r="P3037">
        <v>3060</v>
      </c>
      <c r="Q3037" t="s">
        <v>57</v>
      </c>
      <c r="R3037">
        <v>2</v>
      </c>
      <c r="S3037" t="s">
        <v>58</v>
      </c>
      <c r="T3037" t="s">
        <v>45</v>
      </c>
      <c r="U3037" t="str">
        <f>TRIM(CLEAN(tbl_Operations[[#This Row],[Location]]))</f>
        <v>Noida</v>
      </c>
      <c r="V3037" t="str">
        <f>TRIM(CLEAN(tbl_Operations[[#This Row],[Channel]]))</f>
        <v>Teams</v>
      </c>
      <c r="W3037" t="str">
        <f t="shared" si="235"/>
        <v>Compliance Request</v>
      </c>
      <c r="X3037" t="str">
        <f t="shared" si="236"/>
        <v>Operations</v>
      </c>
      <c r="Y3037" t="str">
        <f t="shared" si="237"/>
        <v>Within SLA</v>
      </c>
      <c r="Z3037" t="str">
        <f t="shared" si="238"/>
        <v>Normal</v>
      </c>
      <c r="AA3037" t="str" cm="1">
        <f t="array" ref="AA3037">_xlfn.IFS(
J3037&lt;=K3037*0.5,"Excellent",
J3037&lt;=K3037,"Good",
J3037&lt;=K3037*1.5,"At Risk",
TRUE,"Critical"
)</f>
        <v>Excellent</v>
      </c>
      <c r="AB3037" t="str">
        <f t="shared" si="239"/>
        <v>No Rework</v>
      </c>
    </row>
    <row r="3038" spans="1:28" x14ac:dyDescent="0.3">
      <c r="A3038" t="s">
        <v>3120</v>
      </c>
      <c r="B3038" s="1">
        <v>45913</v>
      </c>
      <c r="C3038" t="s">
        <v>54</v>
      </c>
      <c r="D3038" t="s">
        <v>41</v>
      </c>
      <c r="E3038" t="s">
        <v>92</v>
      </c>
      <c r="F3038" t="s">
        <v>49</v>
      </c>
      <c r="G3038" t="s">
        <v>62</v>
      </c>
      <c r="H3038" t="s">
        <v>50</v>
      </c>
      <c r="I3038" t="s">
        <v>27</v>
      </c>
      <c r="J3038">
        <v>6.2</v>
      </c>
      <c r="K3038">
        <v>48</v>
      </c>
      <c r="L3038" t="s">
        <v>28</v>
      </c>
      <c r="M3038">
        <v>2</v>
      </c>
      <c r="N3038">
        <v>4.0999999999999996</v>
      </c>
      <c r="O3038">
        <v>450</v>
      </c>
      <c r="P3038">
        <v>2790</v>
      </c>
      <c r="Q3038" t="s">
        <v>83</v>
      </c>
      <c r="R3038">
        <v>9</v>
      </c>
      <c r="S3038" t="s">
        <v>37</v>
      </c>
      <c r="T3038" t="s">
        <v>68</v>
      </c>
      <c r="U3038" t="str">
        <f>TRIM(CLEAN(tbl_Operations[[#This Row],[Location]]))</f>
        <v>Bengaluru</v>
      </c>
      <c r="V3038" t="str">
        <f>TRIM(CLEAN(tbl_Operations[[#This Row],[Channel]]))</f>
        <v>Teams</v>
      </c>
      <c r="W3038" t="str">
        <f t="shared" si="235"/>
        <v>Report Request</v>
      </c>
      <c r="X3038" t="str">
        <f t="shared" si="236"/>
        <v>Hr</v>
      </c>
      <c r="Y3038" t="str">
        <f t="shared" si="237"/>
        <v>Within SLA</v>
      </c>
      <c r="Z3038" t="str">
        <f t="shared" si="238"/>
        <v>Normal</v>
      </c>
      <c r="AA3038" t="str" cm="1">
        <f t="array" ref="AA3038">_xlfn.IFS(
J3038&lt;=K3038*0.5,"Excellent",
J3038&lt;=K3038,"Good",
J3038&lt;=K3038*1.5,"At Risk",
TRUE,"Critical"
)</f>
        <v>Excellent</v>
      </c>
      <c r="AB3038" t="str">
        <f t="shared" si="239"/>
        <v>Reworked</v>
      </c>
    </row>
    <row r="3039" spans="1:28" x14ac:dyDescent="0.3">
      <c r="A3039" t="s">
        <v>3121</v>
      </c>
      <c r="B3039" s="1">
        <v>45700</v>
      </c>
      <c r="C3039" t="s">
        <v>95</v>
      </c>
      <c r="D3039" t="s">
        <v>60</v>
      </c>
      <c r="E3039" t="s">
        <v>48</v>
      </c>
      <c r="F3039" t="s">
        <v>24</v>
      </c>
      <c r="G3039" t="s">
        <v>25</v>
      </c>
      <c r="H3039" t="s">
        <v>26</v>
      </c>
      <c r="I3039" t="s">
        <v>27</v>
      </c>
      <c r="J3039">
        <v>7.6</v>
      </c>
      <c r="K3039">
        <v>24</v>
      </c>
      <c r="L3039" t="s">
        <v>28</v>
      </c>
      <c r="M3039">
        <v>0</v>
      </c>
      <c r="N3039">
        <v>5</v>
      </c>
      <c r="O3039">
        <v>400</v>
      </c>
      <c r="P3039">
        <v>3040</v>
      </c>
      <c r="Q3039" t="s">
        <v>57</v>
      </c>
      <c r="R3039">
        <v>2</v>
      </c>
      <c r="S3039" t="s">
        <v>58</v>
      </c>
      <c r="T3039" t="s">
        <v>86</v>
      </c>
      <c r="U3039" t="str">
        <f>TRIM(CLEAN(tbl_Operations[[#This Row],[Location]]))</f>
        <v>Pune</v>
      </c>
      <c r="V3039" t="str">
        <f>TRIM(CLEAN(tbl_Operations[[#This Row],[Channel]]))</f>
        <v>Email</v>
      </c>
      <c r="W3039" t="str">
        <f t="shared" si="235"/>
        <v>Compliance Request</v>
      </c>
      <c r="X3039" t="str">
        <f t="shared" si="236"/>
        <v>Sales</v>
      </c>
      <c r="Y3039" t="str">
        <f t="shared" si="237"/>
        <v>Within SLA</v>
      </c>
      <c r="Z3039" t="str">
        <f t="shared" si="238"/>
        <v>Normal</v>
      </c>
      <c r="AA3039" t="str" cm="1">
        <f t="array" ref="AA3039">_xlfn.IFS(
J3039&lt;=K3039*0.5,"Excellent",
J3039&lt;=K3039,"Good",
J3039&lt;=K3039*1.5,"At Risk",
TRUE,"Critical"
)</f>
        <v>Excellent</v>
      </c>
      <c r="AB3039" t="str">
        <f t="shared" si="239"/>
        <v>No Rework</v>
      </c>
    </row>
    <row r="3040" spans="1:28" x14ac:dyDescent="0.3">
      <c r="A3040" t="s">
        <v>3122</v>
      </c>
      <c r="B3040" s="1">
        <v>45699</v>
      </c>
      <c r="C3040" t="s">
        <v>40</v>
      </c>
      <c r="D3040" t="s">
        <v>41</v>
      </c>
      <c r="E3040" t="s">
        <v>92</v>
      </c>
      <c r="F3040" t="s">
        <v>61</v>
      </c>
      <c r="G3040" t="s">
        <v>25</v>
      </c>
      <c r="H3040" t="s">
        <v>43</v>
      </c>
      <c r="I3040" t="s">
        <v>27</v>
      </c>
      <c r="J3040">
        <v>10.4</v>
      </c>
      <c r="K3040">
        <v>12</v>
      </c>
      <c r="L3040" t="s">
        <v>28</v>
      </c>
      <c r="M3040">
        <v>0</v>
      </c>
      <c r="N3040">
        <v>4.7</v>
      </c>
      <c r="O3040">
        <v>350</v>
      </c>
      <c r="P3040">
        <v>3640</v>
      </c>
      <c r="Q3040" t="s">
        <v>57</v>
      </c>
      <c r="R3040">
        <v>2</v>
      </c>
      <c r="S3040" t="s">
        <v>58</v>
      </c>
      <c r="T3040" t="s">
        <v>38</v>
      </c>
      <c r="U3040" t="str">
        <f>TRIM(CLEAN(tbl_Operations[[#This Row],[Location]]))</f>
        <v>Bengaluru</v>
      </c>
      <c r="V3040" t="str">
        <f>TRIM(CLEAN(tbl_Operations[[#This Row],[Channel]]))</f>
        <v>Email</v>
      </c>
      <c r="W3040" t="str">
        <f t="shared" si="235"/>
        <v>Report Request</v>
      </c>
      <c r="X3040" t="str">
        <f t="shared" si="236"/>
        <v>Procurement</v>
      </c>
      <c r="Y3040" t="str">
        <f t="shared" si="237"/>
        <v>Within SLA</v>
      </c>
      <c r="Z3040" t="str">
        <f t="shared" si="238"/>
        <v>Normal</v>
      </c>
      <c r="AA3040" t="str" cm="1">
        <f t="array" ref="AA3040">_xlfn.IFS(
J3040&lt;=K3040*0.5,"Excellent",
J3040&lt;=K3040,"Good",
J3040&lt;=K3040*1.5,"At Risk",
TRUE,"Critical"
)</f>
        <v>Good</v>
      </c>
      <c r="AB3040" t="str">
        <f t="shared" si="239"/>
        <v>No Rework</v>
      </c>
    </row>
    <row r="3041" spans="1:28" x14ac:dyDescent="0.3">
      <c r="A3041" t="s">
        <v>3123</v>
      </c>
      <c r="B3041" s="1">
        <v>45732</v>
      </c>
      <c r="C3041" t="s">
        <v>77</v>
      </c>
      <c r="D3041" t="s">
        <v>47</v>
      </c>
      <c r="E3041" t="s">
        <v>23</v>
      </c>
      <c r="F3041" t="s">
        <v>24</v>
      </c>
      <c r="G3041" t="s">
        <v>42</v>
      </c>
      <c r="H3041" t="s">
        <v>75</v>
      </c>
      <c r="I3041" t="s">
        <v>27</v>
      </c>
      <c r="J3041">
        <v>11</v>
      </c>
      <c r="K3041">
        <v>24</v>
      </c>
      <c r="L3041" t="s">
        <v>28</v>
      </c>
      <c r="M3041">
        <v>0</v>
      </c>
      <c r="N3041">
        <v>4.4000000000000004</v>
      </c>
      <c r="O3041">
        <v>350</v>
      </c>
      <c r="P3041">
        <v>3850</v>
      </c>
      <c r="Q3041" t="s">
        <v>79</v>
      </c>
      <c r="R3041">
        <v>3</v>
      </c>
      <c r="S3041" t="s">
        <v>58</v>
      </c>
      <c r="T3041" t="s">
        <v>102</v>
      </c>
      <c r="U3041" t="str">
        <f>TRIM(CLEAN(tbl_Operations[[#This Row],[Location]]))</f>
        <v>Gurugram</v>
      </c>
      <c r="V3041" t="str">
        <f>TRIM(CLEAN(tbl_Operations[[#This Row],[Channel]]))</f>
        <v>Portal</v>
      </c>
      <c r="W3041" t="str">
        <f t="shared" si="235"/>
        <v>Invoice Query</v>
      </c>
      <c r="X3041" t="str">
        <f t="shared" si="236"/>
        <v>Finance</v>
      </c>
      <c r="Y3041" t="str">
        <f t="shared" si="237"/>
        <v>Within SLA</v>
      </c>
      <c r="Z3041" t="str">
        <f t="shared" si="238"/>
        <v>Normal</v>
      </c>
      <c r="AA3041" t="str" cm="1">
        <f t="array" ref="AA3041">_xlfn.IFS(
J3041&lt;=K3041*0.5,"Excellent",
J3041&lt;=K3041,"Good",
J3041&lt;=K3041*1.5,"At Risk",
TRUE,"Critical"
)</f>
        <v>Excellent</v>
      </c>
      <c r="AB3041" t="str">
        <f t="shared" si="239"/>
        <v>No Rework</v>
      </c>
    </row>
    <row r="3042" spans="1:28" x14ac:dyDescent="0.3">
      <c r="A3042" t="s">
        <v>3124</v>
      </c>
      <c r="B3042" s="1">
        <v>46018</v>
      </c>
      <c r="C3042" t="s">
        <v>40</v>
      </c>
      <c r="D3042" t="s">
        <v>73</v>
      </c>
      <c r="E3042" t="s">
        <v>35</v>
      </c>
      <c r="F3042" t="s">
        <v>24</v>
      </c>
      <c r="G3042" t="s">
        <v>25</v>
      </c>
      <c r="H3042" t="s">
        <v>66</v>
      </c>
      <c r="I3042" t="s">
        <v>27</v>
      </c>
      <c r="J3042">
        <v>9.4</v>
      </c>
      <c r="K3042">
        <v>24</v>
      </c>
      <c r="L3042" t="s">
        <v>28</v>
      </c>
      <c r="M3042">
        <v>0</v>
      </c>
      <c r="N3042">
        <v>4.8</v>
      </c>
      <c r="O3042">
        <v>450</v>
      </c>
      <c r="P3042">
        <v>4230</v>
      </c>
      <c r="Q3042" t="s">
        <v>71</v>
      </c>
      <c r="R3042">
        <v>12</v>
      </c>
      <c r="S3042" t="s">
        <v>52</v>
      </c>
      <c r="T3042" t="s">
        <v>68</v>
      </c>
      <c r="U3042" t="str">
        <f>TRIM(CLEAN(tbl_Operations[[#This Row],[Location]]))</f>
        <v>Chennai</v>
      </c>
      <c r="V3042" t="str">
        <f>TRIM(CLEAN(tbl_Operations[[#This Row],[Channel]]))</f>
        <v>Email</v>
      </c>
      <c r="W3042" t="str">
        <f t="shared" si="235"/>
        <v>Employee Query</v>
      </c>
      <c r="X3042" t="str">
        <f t="shared" si="236"/>
        <v>Procurement</v>
      </c>
      <c r="Y3042" t="str">
        <f t="shared" si="237"/>
        <v>Within SLA</v>
      </c>
      <c r="Z3042" t="str">
        <f t="shared" si="238"/>
        <v>Normal</v>
      </c>
      <c r="AA3042" t="str" cm="1">
        <f t="array" ref="AA3042">_xlfn.IFS(
J3042&lt;=K3042*0.5,"Excellent",
J3042&lt;=K3042,"Good",
J3042&lt;=K3042*1.5,"At Risk",
TRUE,"Critical"
)</f>
        <v>Excellent</v>
      </c>
      <c r="AB3042" t="str">
        <f t="shared" si="239"/>
        <v>No Rework</v>
      </c>
    </row>
    <row r="3043" spans="1:28" x14ac:dyDescent="0.3">
      <c r="A3043" t="s">
        <v>3125</v>
      </c>
      <c r="B3043" s="1">
        <v>45835</v>
      </c>
      <c r="C3043" t="s">
        <v>40</v>
      </c>
      <c r="D3043" t="s">
        <v>55</v>
      </c>
      <c r="E3043" t="s">
        <v>35</v>
      </c>
      <c r="F3043" t="s">
        <v>49</v>
      </c>
      <c r="G3043" t="s">
        <v>42</v>
      </c>
      <c r="H3043" t="s">
        <v>75</v>
      </c>
      <c r="I3043" t="s">
        <v>27</v>
      </c>
      <c r="J3043">
        <v>24.5</v>
      </c>
      <c r="K3043">
        <v>48</v>
      </c>
      <c r="L3043" t="s">
        <v>28</v>
      </c>
      <c r="M3043">
        <v>2</v>
      </c>
      <c r="N3043">
        <v>3.6</v>
      </c>
      <c r="O3043">
        <v>320</v>
      </c>
      <c r="P3043">
        <v>7840</v>
      </c>
      <c r="Q3043" t="s">
        <v>29</v>
      </c>
      <c r="R3043">
        <v>6</v>
      </c>
      <c r="S3043" t="s">
        <v>30</v>
      </c>
      <c r="T3043" t="s">
        <v>45</v>
      </c>
      <c r="U3043" t="str">
        <f>TRIM(CLEAN(tbl_Operations[[#This Row],[Location]]))</f>
        <v>Hyderabad</v>
      </c>
      <c r="V3043" t="str">
        <f>TRIM(CLEAN(tbl_Operations[[#This Row],[Channel]]))</f>
        <v>Portal</v>
      </c>
      <c r="W3043" t="str">
        <f t="shared" si="235"/>
        <v>Employee Query</v>
      </c>
      <c r="X3043" t="str">
        <f t="shared" si="236"/>
        <v>Procurement</v>
      </c>
      <c r="Y3043" t="str">
        <f t="shared" si="237"/>
        <v>Within SLA</v>
      </c>
      <c r="Z3043" t="str">
        <f t="shared" si="238"/>
        <v>Normal</v>
      </c>
      <c r="AA3043" t="str" cm="1">
        <f t="array" ref="AA3043">_xlfn.IFS(
J3043&lt;=K3043*0.5,"Excellent",
J3043&lt;=K3043,"Good",
J3043&lt;=K3043*1.5,"At Risk",
TRUE,"Critical"
)</f>
        <v>Good</v>
      </c>
      <c r="AB3043" t="str">
        <f t="shared" si="239"/>
        <v>Reworked</v>
      </c>
    </row>
    <row r="3044" spans="1:28" x14ac:dyDescent="0.3">
      <c r="A3044" t="s">
        <v>3126</v>
      </c>
      <c r="B3044" s="1">
        <v>45761</v>
      </c>
      <c r="C3044" t="s">
        <v>40</v>
      </c>
      <c r="D3044" t="s">
        <v>41</v>
      </c>
      <c r="E3044" t="s">
        <v>23</v>
      </c>
      <c r="F3044" t="s">
        <v>24</v>
      </c>
      <c r="G3044" t="s">
        <v>25</v>
      </c>
      <c r="H3044" t="s">
        <v>50</v>
      </c>
      <c r="I3044" t="s">
        <v>27</v>
      </c>
      <c r="J3044">
        <v>4.9000000000000004</v>
      </c>
      <c r="K3044">
        <v>24</v>
      </c>
      <c r="L3044" t="s">
        <v>28</v>
      </c>
      <c r="M3044">
        <v>0</v>
      </c>
      <c r="N3044">
        <v>5</v>
      </c>
      <c r="O3044">
        <v>400</v>
      </c>
      <c r="P3044">
        <v>1960</v>
      </c>
      <c r="Q3044" t="s">
        <v>89</v>
      </c>
      <c r="R3044">
        <v>4</v>
      </c>
      <c r="S3044" t="s">
        <v>30</v>
      </c>
      <c r="T3044" t="s">
        <v>31</v>
      </c>
      <c r="U3044" t="str">
        <f>TRIM(CLEAN(tbl_Operations[[#This Row],[Location]]))</f>
        <v>Bengaluru</v>
      </c>
      <c r="V3044" t="str">
        <f>TRIM(CLEAN(tbl_Operations[[#This Row],[Channel]]))</f>
        <v>Email</v>
      </c>
      <c r="W3044" t="str">
        <f t="shared" si="235"/>
        <v>Invoice Query</v>
      </c>
      <c r="X3044" t="str">
        <f t="shared" si="236"/>
        <v>Procurement</v>
      </c>
      <c r="Y3044" t="str">
        <f t="shared" si="237"/>
        <v>Within SLA</v>
      </c>
      <c r="Z3044" t="str">
        <f t="shared" si="238"/>
        <v>Normal</v>
      </c>
      <c r="AA3044" t="str" cm="1">
        <f t="array" ref="AA3044">_xlfn.IFS(
J3044&lt;=K3044*0.5,"Excellent",
J3044&lt;=K3044,"Good",
J3044&lt;=K3044*1.5,"At Risk",
TRUE,"Critical"
)</f>
        <v>Excellent</v>
      </c>
      <c r="AB3044" t="str">
        <f t="shared" si="239"/>
        <v>No Rework</v>
      </c>
    </row>
    <row r="3045" spans="1:28" x14ac:dyDescent="0.3">
      <c r="A3045" t="s">
        <v>3127</v>
      </c>
      <c r="B3045" s="1">
        <v>45884</v>
      </c>
      <c r="C3045" t="s">
        <v>21</v>
      </c>
      <c r="D3045" t="s">
        <v>34</v>
      </c>
      <c r="E3045" t="s">
        <v>74</v>
      </c>
      <c r="F3045" t="s">
        <v>24</v>
      </c>
      <c r="G3045" t="s">
        <v>62</v>
      </c>
      <c r="H3045" t="s">
        <v>66</v>
      </c>
      <c r="I3045" t="s">
        <v>27</v>
      </c>
      <c r="J3045">
        <v>11.8</v>
      </c>
      <c r="K3045">
        <v>24</v>
      </c>
      <c r="L3045" t="s">
        <v>28</v>
      </c>
      <c r="M3045">
        <v>0</v>
      </c>
      <c r="N3045">
        <v>4.7</v>
      </c>
      <c r="O3045">
        <v>280</v>
      </c>
      <c r="P3045">
        <v>3304</v>
      </c>
      <c r="Q3045" t="s">
        <v>36</v>
      </c>
      <c r="R3045">
        <v>8</v>
      </c>
      <c r="S3045" t="s">
        <v>37</v>
      </c>
      <c r="T3045" t="s">
        <v>45</v>
      </c>
      <c r="U3045" t="str">
        <f>TRIM(CLEAN(tbl_Operations[[#This Row],[Location]]))</f>
        <v>Mumbai</v>
      </c>
      <c r="V3045" t="str">
        <f>TRIM(CLEAN(tbl_Operations[[#This Row],[Channel]]))</f>
        <v>Teams</v>
      </c>
      <c r="W3045" t="str">
        <f t="shared" si="235"/>
        <v>System Issue</v>
      </c>
      <c r="X3045" t="str">
        <f t="shared" si="236"/>
        <v>Customer Support</v>
      </c>
      <c r="Y3045" t="str">
        <f t="shared" si="237"/>
        <v>Within SLA</v>
      </c>
      <c r="Z3045" t="str">
        <f t="shared" si="238"/>
        <v>Normal</v>
      </c>
      <c r="AA3045" t="str" cm="1">
        <f t="array" ref="AA3045">_xlfn.IFS(
J3045&lt;=K3045*0.5,"Excellent",
J3045&lt;=K3045,"Good",
J3045&lt;=K3045*1.5,"At Risk",
TRUE,"Critical"
)</f>
        <v>Excellent</v>
      </c>
      <c r="AB3045" t="str">
        <f t="shared" si="239"/>
        <v>No Rework</v>
      </c>
    </row>
    <row r="3046" spans="1:28" x14ac:dyDescent="0.3">
      <c r="A3046" t="s">
        <v>3128</v>
      </c>
      <c r="B3046" s="1">
        <v>45876</v>
      </c>
      <c r="C3046" t="s">
        <v>54</v>
      </c>
      <c r="D3046" t="s">
        <v>60</v>
      </c>
      <c r="E3046" t="s">
        <v>74</v>
      </c>
      <c r="F3046" t="s">
        <v>24</v>
      </c>
      <c r="G3046" t="s">
        <v>42</v>
      </c>
      <c r="H3046" t="s">
        <v>50</v>
      </c>
      <c r="I3046" t="s">
        <v>27</v>
      </c>
      <c r="J3046">
        <v>9.1999999999999993</v>
      </c>
      <c r="K3046">
        <v>24</v>
      </c>
      <c r="L3046" t="s">
        <v>28</v>
      </c>
      <c r="M3046">
        <v>0</v>
      </c>
      <c r="N3046">
        <v>4.4000000000000004</v>
      </c>
      <c r="O3046">
        <v>320</v>
      </c>
      <c r="P3046">
        <v>2944</v>
      </c>
      <c r="Q3046" t="s">
        <v>36</v>
      </c>
      <c r="R3046">
        <v>8</v>
      </c>
      <c r="S3046" t="s">
        <v>37</v>
      </c>
      <c r="T3046" t="s">
        <v>84</v>
      </c>
      <c r="U3046" t="str">
        <f>TRIM(CLEAN(tbl_Operations[[#This Row],[Location]]))</f>
        <v>Pune</v>
      </c>
      <c r="V3046" t="str">
        <f>TRIM(CLEAN(tbl_Operations[[#This Row],[Channel]]))</f>
        <v>Portal</v>
      </c>
      <c r="W3046" t="str">
        <f t="shared" si="235"/>
        <v>System Issue</v>
      </c>
      <c r="X3046" t="str">
        <f t="shared" si="236"/>
        <v>Hr</v>
      </c>
      <c r="Y3046" t="str">
        <f t="shared" si="237"/>
        <v>Within SLA</v>
      </c>
      <c r="Z3046" t="str">
        <f t="shared" si="238"/>
        <v>Normal</v>
      </c>
      <c r="AA3046" t="str" cm="1">
        <f t="array" ref="AA3046">_xlfn.IFS(
J3046&lt;=K3046*0.5,"Excellent",
J3046&lt;=K3046,"Good",
J3046&lt;=K3046*1.5,"At Risk",
TRUE,"Critical"
)</f>
        <v>Excellent</v>
      </c>
      <c r="AB3046" t="str">
        <f t="shared" si="239"/>
        <v>No Rework</v>
      </c>
    </row>
    <row r="3047" spans="1:28" x14ac:dyDescent="0.3">
      <c r="A3047" t="s">
        <v>3129</v>
      </c>
      <c r="B3047" s="1">
        <v>45832</v>
      </c>
      <c r="C3047" t="s">
        <v>77</v>
      </c>
      <c r="D3047" t="s">
        <v>22</v>
      </c>
      <c r="E3047" t="s">
        <v>70</v>
      </c>
      <c r="F3047" t="s">
        <v>49</v>
      </c>
      <c r="G3047" t="s">
        <v>25</v>
      </c>
      <c r="H3047" t="s">
        <v>75</v>
      </c>
      <c r="I3047" t="s">
        <v>27</v>
      </c>
      <c r="J3047">
        <v>11.6</v>
      </c>
      <c r="K3047">
        <v>48</v>
      </c>
      <c r="L3047" t="s">
        <v>28</v>
      </c>
      <c r="M3047">
        <v>0</v>
      </c>
      <c r="N3047">
        <v>5</v>
      </c>
      <c r="O3047">
        <v>350</v>
      </c>
      <c r="P3047">
        <v>4060</v>
      </c>
      <c r="Q3047" t="s">
        <v>29</v>
      </c>
      <c r="R3047">
        <v>6</v>
      </c>
      <c r="S3047" t="s">
        <v>30</v>
      </c>
      <c r="T3047" t="s">
        <v>38</v>
      </c>
      <c r="U3047" t="str">
        <f>TRIM(CLEAN(tbl_Operations[[#This Row],[Location]]))</f>
        <v>Noida</v>
      </c>
      <c r="V3047" t="str">
        <f>TRIM(CLEAN(tbl_Operations[[#This Row],[Channel]]))</f>
        <v>Email</v>
      </c>
      <c r="W3047" t="str">
        <f t="shared" si="235"/>
        <v>Data Correction</v>
      </c>
      <c r="X3047" t="str">
        <f t="shared" si="236"/>
        <v>Finance</v>
      </c>
      <c r="Y3047" t="str">
        <f t="shared" si="237"/>
        <v>Within SLA</v>
      </c>
      <c r="Z3047" t="str">
        <f t="shared" si="238"/>
        <v>Normal</v>
      </c>
      <c r="AA3047" t="str" cm="1">
        <f t="array" ref="AA3047">_xlfn.IFS(
J3047&lt;=K3047*0.5,"Excellent",
J3047&lt;=K3047,"Good",
J3047&lt;=K3047*1.5,"At Risk",
TRUE,"Critical"
)</f>
        <v>Excellent</v>
      </c>
      <c r="AB3047" t="str">
        <f t="shared" si="239"/>
        <v>No Rework</v>
      </c>
    </row>
    <row r="3048" spans="1:28" x14ac:dyDescent="0.3">
      <c r="A3048" t="s">
        <v>3130</v>
      </c>
      <c r="B3048" s="1">
        <v>45917</v>
      </c>
      <c r="C3048" t="s">
        <v>33</v>
      </c>
      <c r="D3048" t="s">
        <v>41</v>
      </c>
      <c r="E3048" t="s">
        <v>92</v>
      </c>
      <c r="F3048" t="s">
        <v>24</v>
      </c>
      <c r="G3048" t="s">
        <v>81</v>
      </c>
      <c r="H3048" t="s">
        <v>43</v>
      </c>
      <c r="I3048" t="s">
        <v>27</v>
      </c>
      <c r="J3048">
        <v>4.7</v>
      </c>
      <c r="K3048">
        <v>24</v>
      </c>
      <c r="L3048" t="s">
        <v>28</v>
      </c>
      <c r="M3048">
        <v>0</v>
      </c>
      <c r="N3048">
        <v>4.7</v>
      </c>
      <c r="O3048">
        <v>350</v>
      </c>
      <c r="P3048">
        <v>1645</v>
      </c>
      <c r="Q3048" t="s">
        <v>83</v>
      </c>
      <c r="R3048">
        <v>9</v>
      </c>
      <c r="S3048" t="s">
        <v>37</v>
      </c>
      <c r="T3048" t="s">
        <v>86</v>
      </c>
      <c r="U3048" t="str">
        <f>TRIM(CLEAN(tbl_Operations[[#This Row],[Location]]))</f>
        <v>Bengaluru</v>
      </c>
      <c r="V3048" t="str">
        <f>TRIM(CLEAN(tbl_Operations[[#This Row],[Channel]]))</f>
        <v>Phone</v>
      </c>
      <c r="W3048" t="str">
        <f t="shared" si="235"/>
        <v>Report Request</v>
      </c>
      <c r="X3048" t="str">
        <f t="shared" si="236"/>
        <v>It</v>
      </c>
      <c r="Y3048" t="str">
        <f t="shared" si="237"/>
        <v>Within SLA</v>
      </c>
      <c r="Z3048" t="str">
        <f t="shared" si="238"/>
        <v>Normal</v>
      </c>
      <c r="AA3048" t="str" cm="1">
        <f t="array" ref="AA3048">_xlfn.IFS(
J3048&lt;=K3048*0.5,"Excellent",
J3048&lt;=K3048,"Good",
J3048&lt;=K3048*1.5,"At Risk",
TRUE,"Critical"
)</f>
        <v>Excellent</v>
      </c>
      <c r="AB3048" t="str">
        <f t="shared" si="239"/>
        <v>No Rework</v>
      </c>
    </row>
    <row r="3049" spans="1:28" x14ac:dyDescent="0.3">
      <c r="A3049" t="s">
        <v>3131</v>
      </c>
      <c r="B3049" s="1">
        <v>45701</v>
      </c>
      <c r="C3049" t="s">
        <v>91</v>
      </c>
      <c r="D3049" t="s">
        <v>34</v>
      </c>
      <c r="E3049" t="s">
        <v>92</v>
      </c>
      <c r="F3049" t="s">
        <v>49</v>
      </c>
      <c r="G3049" t="s">
        <v>25</v>
      </c>
      <c r="H3049" t="s">
        <v>66</v>
      </c>
      <c r="I3049" t="s">
        <v>27</v>
      </c>
      <c r="J3049">
        <v>36.700000000000003</v>
      </c>
      <c r="K3049">
        <v>48</v>
      </c>
      <c r="L3049" t="s">
        <v>28</v>
      </c>
      <c r="M3049">
        <v>2</v>
      </c>
      <c r="N3049">
        <v>3.5</v>
      </c>
      <c r="O3049">
        <v>450</v>
      </c>
      <c r="P3049">
        <v>16515</v>
      </c>
      <c r="Q3049" t="s">
        <v>57</v>
      </c>
      <c r="R3049">
        <v>2</v>
      </c>
      <c r="S3049" t="s">
        <v>58</v>
      </c>
      <c r="T3049" t="s">
        <v>84</v>
      </c>
      <c r="U3049" t="str">
        <f>TRIM(CLEAN(tbl_Operations[[#This Row],[Location]]))</f>
        <v>Mumbai</v>
      </c>
      <c r="V3049" t="str">
        <f>TRIM(CLEAN(tbl_Operations[[#This Row],[Channel]]))</f>
        <v>Email</v>
      </c>
      <c r="W3049" t="str">
        <f t="shared" si="235"/>
        <v>Report Request</v>
      </c>
      <c r="X3049" t="str">
        <f t="shared" si="236"/>
        <v>Operations</v>
      </c>
      <c r="Y3049" t="str">
        <f t="shared" si="237"/>
        <v>Within SLA</v>
      </c>
      <c r="Z3049" t="str">
        <f t="shared" si="238"/>
        <v>Normal</v>
      </c>
      <c r="AA3049" t="str" cm="1">
        <f t="array" ref="AA3049">_xlfn.IFS(
J3049&lt;=K3049*0.5,"Excellent",
J3049&lt;=K3049,"Good",
J3049&lt;=K3049*1.5,"At Risk",
TRUE,"Critical"
)</f>
        <v>Good</v>
      </c>
      <c r="AB3049" t="str">
        <f t="shared" si="239"/>
        <v>Reworked</v>
      </c>
    </row>
    <row r="3050" spans="1:28" x14ac:dyDescent="0.3">
      <c r="A3050" t="s">
        <v>3132</v>
      </c>
      <c r="B3050" s="1">
        <v>45733</v>
      </c>
      <c r="C3050" t="s">
        <v>33</v>
      </c>
      <c r="D3050" t="s">
        <v>60</v>
      </c>
      <c r="E3050" t="s">
        <v>78</v>
      </c>
      <c r="F3050" t="s">
        <v>24</v>
      </c>
      <c r="G3050" t="s">
        <v>25</v>
      </c>
      <c r="H3050" t="s">
        <v>50</v>
      </c>
      <c r="I3050" t="s">
        <v>88</v>
      </c>
      <c r="J3050">
        <v>28.6</v>
      </c>
      <c r="K3050">
        <v>24</v>
      </c>
      <c r="L3050" t="s">
        <v>63</v>
      </c>
      <c r="M3050">
        <v>1</v>
      </c>
      <c r="N3050">
        <v>4.4000000000000004</v>
      </c>
      <c r="O3050">
        <v>450</v>
      </c>
      <c r="P3050">
        <v>12870</v>
      </c>
      <c r="Q3050" t="s">
        <v>79</v>
      </c>
      <c r="R3050">
        <v>3</v>
      </c>
      <c r="S3050" t="s">
        <v>58</v>
      </c>
      <c r="T3050" t="s">
        <v>31</v>
      </c>
      <c r="U3050" t="str">
        <f>TRIM(CLEAN(tbl_Operations[[#This Row],[Location]]))</f>
        <v>Pune</v>
      </c>
      <c r="V3050" t="str">
        <f>TRIM(CLEAN(tbl_Operations[[#This Row],[Channel]]))</f>
        <v>Email</v>
      </c>
      <c r="W3050" t="str">
        <f t="shared" si="235"/>
        <v>Access Request</v>
      </c>
      <c r="X3050" t="str">
        <f t="shared" si="236"/>
        <v>It</v>
      </c>
      <c r="Y3050" t="str">
        <f t="shared" si="237"/>
        <v>SLA Breach</v>
      </c>
      <c r="Z3050" t="str">
        <f t="shared" si="238"/>
        <v>Normal</v>
      </c>
      <c r="AA3050" t="str" cm="1">
        <f t="array" ref="AA3050">_xlfn.IFS(
J3050&lt;=K3050*0.5,"Excellent",
J3050&lt;=K3050,"Good",
J3050&lt;=K3050*1.5,"At Risk",
TRUE,"Critical"
)</f>
        <v>At Risk</v>
      </c>
      <c r="AB3050" t="str">
        <f t="shared" si="239"/>
        <v>Reworked</v>
      </c>
    </row>
    <row r="3051" spans="1:28" x14ac:dyDescent="0.3">
      <c r="A3051" t="s">
        <v>3133</v>
      </c>
      <c r="B3051" s="1">
        <v>45849</v>
      </c>
      <c r="C3051" t="s">
        <v>95</v>
      </c>
      <c r="D3051" t="s">
        <v>34</v>
      </c>
      <c r="E3051" t="s">
        <v>48</v>
      </c>
      <c r="F3051" t="s">
        <v>24</v>
      </c>
      <c r="G3051" t="s">
        <v>25</v>
      </c>
      <c r="H3051" t="s">
        <v>26</v>
      </c>
      <c r="I3051" t="s">
        <v>27</v>
      </c>
      <c r="J3051">
        <v>10.199999999999999</v>
      </c>
      <c r="K3051">
        <v>24</v>
      </c>
      <c r="L3051" t="s">
        <v>28</v>
      </c>
      <c r="M3051">
        <v>0</v>
      </c>
      <c r="N3051">
        <v>4.9000000000000004</v>
      </c>
      <c r="O3051">
        <v>350</v>
      </c>
      <c r="P3051">
        <v>3570</v>
      </c>
      <c r="Q3051" t="s">
        <v>114</v>
      </c>
      <c r="R3051">
        <v>7</v>
      </c>
      <c r="S3051" t="s">
        <v>37</v>
      </c>
      <c r="T3051" t="s">
        <v>45</v>
      </c>
      <c r="U3051" t="str">
        <f>TRIM(CLEAN(tbl_Operations[[#This Row],[Location]]))</f>
        <v>Mumbai</v>
      </c>
      <c r="V3051" t="str">
        <f>TRIM(CLEAN(tbl_Operations[[#This Row],[Channel]]))</f>
        <v>Email</v>
      </c>
      <c r="W3051" t="str">
        <f t="shared" si="235"/>
        <v>Compliance Request</v>
      </c>
      <c r="X3051" t="str">
        <f t="shared" si="236"/>
        <v>Sales</v>
      </c>
      <c r="Y3051" t="str">
        <f t="shared" si="237"/>
        <v>Within SLA</v>
      </c>
      <c r="Z3051" t="str">
        <f t="shared" si="238"/>
        <v>Normal</v>
      </c>
      <c r="AA3051" t="str" cm="1">
        <f t="array" ref="AA3051">_xlfn.IFS(
J3051&lt;=K3051*0.5,"Excellent",
J3051&lt;=K3051,"Good",
J3051&lt;=K3051*1.5,"At Risk",
TRUE,"Critical"
)</f>
        <v>Excellent</v>
      </c>
      <c r="AB3051" t="str">
        <f t="shared" si="239"/>
        <v>No Rework</v>
      </c>
    </row>
    <row r="3052" spans="1:28" x14ac:dyDescent="0.3">
      <c r="A3052" t="s">
        <v>3134</v>
      </c>
      <c r="B3052" s="1">
        <v>45720</v>
      </c>
      <c r="C3052" t="s">
        <v>95</v>
      </c>
      <c r="D3052" t="s">
        <v>55</v>
      </c>
      <c r="E3052" t="s">
        <v>92</v>
      </c>
      <c r="F3052" t="s">
        <v>24</v>
      </c>
      <c r="G3052" t="s">
        <v>42</v>
      </c>
      <c r="H3052" t="s">
        <v>43</v>
      </c>
      <c r="I3052" t="s">
        <v>101</v>
      </c>
      <c r="J3052">
        <v>11.3</v>
      </c>
      <c r="K3052">
        <v>24</v>
      </c>
      <c r="L3052" t="s">
        <v>28</v>
      </c>
      <c r="M3052">
        <v>2</v>
      </c>
      <c r="N3052">
        <v>4.3</v>
      </c>
      <c r="O3052">
        <v>280</v>
      </c>
      <c r="P3052">
        <v>3164</v>
      </c>
      <c r="Q3052" t="s">
        <v>79</v>
      </c>
      <c r="R3052">
        <v>3</v>
      </c>
      <c r="S3052" t="s">
        <v>58</v>
      </c>
      <c r="T3052" t="s">
        <v>38</v>
      </c>
      <c r="U3052" t="str">
        <f>TRIM(CLEAN(tbl_Operations[[#This Row],[Location]]))</f>
        <v>Hyderabad</v>
      </c>
      <c r="V3052" t="str">
        <f>TRIM(CLEAN(tbl_Operations[[#This Row],[Channel]]))</f>
        <v>Portal</v>
      </c>
      <c r="W3052" t="str">
        <f t="shared" si="235"/>
        <v>Report Request</v>
      </c>
      <c r="X3052" t="str">
        <f t="shared" si="236"/>
        <v>Sales</v>
      </c>
      <c r="Y3052" t="str">
        <f t="shared" si="237"/>
        <v>Within SLA</v>
      </c>
      <c r="Z3052" t="str">
        <f t="shared" si="238"/>
        <v>Normal</v>
      </c>
      <c r="AA3052" t="str" cm="1">
        <f t="array" ref="AA3052">_xlfn.IFS(
J3052&lt;=K3052*0.5,"Excellent",
J3052&lt;=K3052,"Good",
J3052&lt;=K3052*1.5,"At Risk",
TRUE,"Critical"
)</f>
        <v>Excellent</v>
      </c>
      <c r="AB3052" t="str">
        <f t="shared" si="239"/>
        <v>Reworked</v>
      </c>
    </row>
    <row r="3053" spans="1:28" x14ac:dyDescent="0.3">
      <c r="A3053" t="s">
        <v>3135</v>
      </c>
      <c r="B3053" s="1">
        <v>45878</v>
      </c>
      <c r="C3053" t="s">
        <v>77</v>
      </c>
      <c r="D3053" t="s">
        <v>60</v>
      </c>
      <c r="E3053" t="s">
        <v>70</v>
      </c>
      <c r="F3053" t="s">
        <v>24</v>
      </c>
      <c r="G3053" t="s">
        <v>25</v>
      </c>
      <c r="H3053" t="s">
        <v>66</v>
      </c>
      <c r="I3053" t="s">
        <v>27</v>
      </c>
      <c r="J3053">
        <v>4.8</v>
      </c>
      <c r="K3053">
        <v>24</v>
      </c>
      <c r="L3053" t="s">
        <v>28</v>
      </c>
      <c r="M3053">
        <v>0</v>
      </c>
      <c r="N3053">
        <v>5</v>
      </c>
      <c r="O3053">
        <v>320</v>
      </c>
      <c r="P3053">
        <v>1536</v>
      </c>
      <c r="Q3053" t="s">
        <v>36</v>
      </c>
      <c r="R3053">
        <v>8</v>
      </c>
      <c r="S3053" t="s">
        <v>37</v>
      </c>
      <c r="T3053" t="s">
        <v>68</v>
      </c>
      <c r="U3053" t="str">
        <f>TRIM(CLEAN(tbl_Operations[[#This Row],[Location]]))</f>
        <v>Pune</v>
      </c>
      <c r="V3053" t="str">
        <f>TRIM(CLEAN(tbl_Operations[[#This Row],[Channel]]))</f>
        <v>Email</v>
      </c>
      <c r="W3053" t="str">
        <f t="shared" si="235"/>
        <v>Data Correction</v>
      </c>
      <c r="X3053" t="str">
        <f t="shared" si="236"/>
        <v>Finance</v>
      </c>
      <c r="Y3053" t="str">
        <f t="shared" si="237"/>
        <v>Within SLA</v>
      </c>
      <c r="Z3053" t="str">
        <f t="shared" si="238"/>
        <v>Normal</v>
      </c>
      <c r="AA3053" t="str" cm="1">
        <f t="array" ref="AA3053">_xlfn.IFS(
J3053&lt;=K3053*0.5,"Excellent",
J3053&lt;=K3053,"Good",
J3053&lt;=K3053*1.5,"At Risk",
TRUE,"Critical"
)</f>
        <v>Excellent</v>
      </c>
      <c r="AB3053" t="str">
        <f t="shared" si="239"/>
        <v>No Rework</v>
      </c>
    </row>
    <row r="3054" spans="1:28" x14ac:dyDescent="0.3">
      <c r="A3054" t="s">
        <v>3136</v>
      </c>
      <c r="B3054" s="1">
        <v>45885</v>
      </c>
      <c r="C3054" t="s">
        <v>21</v>
      </c>
      <c r="D3054" t="s">
        <v>60</v>
      </c>
      <c r="E3054" t="s">
        <v>74</v>
      </c>
      <c r="F3054" t="s">
        <v>24</v>
      </c>
      <c r="G3054" t="s">
        <v>62</v>
      </c>
      <c r="H3054" t="s">
        <v>75</v>
      </c>
      <c r="I3054" t="s">
        <v>27</v>
      </c>
      <c r="J3054">
        <v>25.6</v>
      </c>
      <c r="K3054">
        <v>24</v>
      </c>
      <c r="L3054" t="s">
        <v>63</v>
      </c>
      <c r="M3054">
        <v>2</v>
      </c>
      <c r="N3054">
        <v>3.1</v>
      </c>
      <c r="O3054">
        <v>320</v>
      </c>
      <c r="P3054">
        <v>8192</v>
      </c>
      <c r="Q3054" t="s">
        <v>36</v>
      </c>
      <c r="R3054">
        <v>8</v>
      </c>
      <c r="S3054" t="s">
        <v>37</v>
      </c>
      <c r="T3054" t="s">
        <v>68</v>
      </c>
      <c r="U3054" t="str">
        <f>TRIM(CLEAN(tbl_Operations[[#This Row],[Location]]))</f>
        <v>Pune</v>
      </c>
      <c r="V3054" t="str">
        <f>TRIM(CLEAN(tbl_Operations[[#This Row],[Channel]]))</f>
        <v>Teams</v>
      </c>
      <c r="W3054" t="str">
        <f t="shared" si="235"/>
        <v>System Issue</v>
      </c>
      <c r="X3054" t="str">
        <f t="shared" si="236"/>
        <v>Customer Support</v>
      </c>
      <c r="Y3054" t="str">
        <f t="shared" si="237"/>
        <v>SLA Breach</v>
      </c>
      <c r="Z3054" t="str">
        <f t="shared" si="238"/>
        <v>Normal</v>
      </c>
      <c r="AA3054" t="str" cm="1">
        <f t="array" ref="AA3054">_xlfn.IFS(
J3054&lt;=K3054*0.5,"Excellent",
J3054&lt;=K3054,"Good",
J3054&lt;=K3054*1.5,"At Risk",
TRUE,"Critical"
)</f>
        <v>At Risk</v>
      </c>
      <c r="AB3054" t="str">
        <f t="shared" si="239"/>
        <v>Reworked</v>
      </c>
    </row>
    <row r="3055" spans="1:28" x14ac:dyDescent="0.3">
      <c r="A3055" t="s">
        <v>3137</v>
      </c>
      <c r="B3055" s="1">
        <v>46005</v>
      </c>
      <c r="C3055" t="s">
        <v>77</v>
      </c>
      <c r="D3055" t="s">
        <v>34</v>
      </c>
      <c r="E3055" t="s">
        <v>70</v>
      </c>
      <c r="F3055" t="s">
        <v>49</v>
      </c>
      <c r="G3055" t="s">
        <v>42</v>
      </c>
      <c r="H3055" t="s">
        <v>66</v>
      </c>
      <c r="I3055" t="s">
        <v>88</v>
      </c>
      <c r="J3055">
        <v>10.4</v>
      </c>
      <c r="K3055">
        <v>48</v>
      </c>
      <c r="L3055" t="s">
        <v>28</v>
      </c>
      <c r="M3055">
        <v>2</v>
      </c>
      <c r="N3055">
        <v>4.0999999999999996</v>
      </c>
      <c r="O3055">
        <v>350</v>
      </c>
      <c r="P3055">
        <v>3640</v>
      </c>
      <c r="Q3055" t="s">
        <v>71</v>
      </c>
      <c r="R3055">
        <v>12</v>
      </c>
      <c r="S3055" t="s">
        <v>52</v>
      </c>
      <c r="T3055" t="s">
        <v>102</v>
      </c>
      <c r="U3055" t="str">
        <f>TRIM(CLEAN(tbl_Operations[[#This Row],[Location]]))</f>
        <v>Mumbai</v>
      </c>
      <c r="V3055" t="str">
        <f>TRIM(CLEAN(tbl_Operations[[#This Row],[Channel]]))</f>
        <v>Portal</v>
      </c>
      <c r="W3055" t="str">
        <f t="shared" si="235"/>
        <v>Data Correction</v>
      </c>
      <c r="X3055" t="str">
        <f t="shared" si="236"/>
        <v>Finance</v>
      </c>
      <c r="Y3055" t="str">
        <f t="shared" si="237"/>
        <v>Within SLA</v>
      </c>
      <c r="Z3055" t="str">
        <f t="shared" si="238"/>
        <v>Normal</v>
      </c>
      <c r="AA3055" t="str" cm="1">
        <f t="array" ref="AA3055">_xlfn.IFS(
J3055&lt;=K3055*0.5,"Excellent",
J3055&lt;=K3055,"Good",
J3055&lt;=K3055*1.5,"At Risk",
TRUE,"Critical"
)</f>
        <v>Excellent</v>
      </c>
      <c r="AB3055" t="str">
        <f t="shared" si="239"/>
        <v>Reworked</v>
      </c>
    </row>
    <row r="3056" spans="1:28" x14ac:dyDescent="0.3">
      <c r="A3056" t="s">
        <v>3138</v>
      </c>
      <c r="B3056" s="1">
        <v>45798</v>
      </c>
      <c r="C3056" t="s">
        <v>91</v>
      </c>
      <c r="D3056" t="s">
        <v>47</v>
      </c>
      <c r="E3056" t="s">
        <v>48</v>
      </c>
      <c r="F3056" t="s">
        <v>49</v>
      </c>
      <c r="G3056" t="s">
        <v>5094</v>
      </c>
      <c r="H3056" t="s">
        <v>26</v>
      </c>
      <c r="I3056" t="s">
        <v>27</v>
      </c>
      <c r="J3056">
        <v>4.4000000000000004</v>
      </c>
      <c r="K3056">
        <v>48</v>
      </c>
      <c r="L3056" t="s">
        <v>28</v>
      </c>
      <c r="M3056">
        <v>1</v>
      </c>
      <c r="N3056">
        <v>4.5</v>
      </c>
      <c r="O3056">
        <v>400</v>
      </c>
      <c r="P3056">
        <v>1760</v>
      </c>
      <c r="Q3056" t="s">
        <v>44</v>
      </c>
      <c r="R3056">
        <v>5</v>
      </c>
      <c r="S3056" t="s">
        <v>30</v>
      </c>
      <c r="T3056" t="s">
        <v>86</v>
      </c>
      <c r="U3056" t="str">
        <f>TRIM(CLEAN(tbl_Operations[[#This Row],[Location]]))</f>
        <v>Gurugram</v>
      </c>
      <c r="V3056" t="str">
        <f>TRIM(CLEAN(tbl_Operations[[#This Row],[Channel]]))</f>
        <v>Unknown</v>
      </c>
      <c r="W3056" t="str">
        <f t="shared" si="235"/>
        <v>Compliance Request</v>
      </c>
      <c r="X3056" t="str">
        <f t="shared" si="236"/>
        <v>Operations</v>
      </c>
      <c r="Y3056" t="str">
        <f t="shared" si="237"/>
        <v>Within SLA</v>
      </c>
      <c r="Z3056" t="str">
        <f t="shared" si="238"/>
        <v>Normal</v>
      </c>
      <c r="AA3056" t="str" cm="1">
        <f t="array" ref="AA3056">_xlfn.IFS(
J3056&lt;=K3056*0.5,"Excellent",
J3056&lt;=K3056,"Good",
J3056&lt;=K3056*1.5,"At Risk",
TRUE,"Critical"
)</f>
        <v>Excellent</v>
      </c>
      <c r="AB3056" t="str">
        <f t="shared" si="239"/>
        <v>Reworked</v>
      </c>
    </row>
    <row r="3057" spans="1:28" x14ac:dyDescent="0.3">
      <c r="A3057" t="s">
        <v>3139</v>
      </c>
      <c r="B3057" s="1">
        <v>45743</v>
      </c>
      <c r="C3057" t="s">
        <v>21</v>
      </c>
      <c r="D3057" t="s">
        <v>41</v>
      </c>
      <c r="E3057" t="s">
        <v>23</v>
      </c>
      <c r="F3057" t="s">
        <v>49</v>
      </c>
      <c r="G3057" t="s">
        <v>42</v>
      </c>
      <c r="H3057" t="s">
        <v>50</v>
      </c>
      <c r="I3057" t="s">
        <v>27</v>
      </c>
      <c r="J3057">
        <v>30.1</v>
      </c>
      <c r="K3057">
        <v>48</v>
      </c>
      <c r="L3057" t="s">
        <v>28</v>
      </c>
      <c r="M3057">
        <v>0</v>
      </c>
      <c r="N3057">
        <v>3.9</v>
      </c>
      <c r="O3057">
        <v>280</v>
      </c>
      <c r="P3057">
        <v>8428</v>
      </c>
      <c r="Q3057" t="s">
        <v>79</v>
      </c>
      <c r="R3057">
        <v>3</v>
      </c>
      <c r="S3057" t="s">
        <v>58</v>
      </c>
      <c r="T3057" t="s">
        <v>84</v>
      </c>
      <c r="U3057" t="str">
        <f>TRIM(CLEAN(tbl_Operations[[#This Row],[Location]]))</f>
        <v>Bengaluru</v>
      </c>
      <c r="V3057" t="str">
        <f>TRIM(CLEAN(tbl_Operations[[#This Row],[Channel]]))</f>
        <v>Portal</v>
      </c>
      <c r="W3057" t="str">
        <f t="shared" si="235"/>
        <v>Invoice Query</v>
      </c>
      <c r="X3057" t="str">
        <f t="shared" si="236"/>
        <v>Customer Support</v>
      </c>
      <c r="Y3057" t="str">
        <f t="shared" si="237"/>
        <v>Within SLA</v>
      </c>
      <c r="Z3057" t="str">
        <f t="shared" si="238"/>
        <v>Normal</v>
      </c>
      <c r="AA3057" t="str" cm="1">
        <f t="array" ref="AA3057">_xlfn.IFS(
J3057&lt;=K3057*0.5,"Excellent",
J3057&lt;=K3057,"Good",
J3057&lt;=K3057*1.5,"At Risk",
TRUE,"Critical"
)</f>
        <v>Good</v>
      </c>
      <c r="AB3057" t="str">
        <f t="shared" si="239"/>
        <v>No Rework</v>
      </c>
    </row>
    <row r="3058" spans="1:28" x14ac:dyDescent="0.3">
      <c r="A3058" t="s">
        <v>3140</v>
      </c>
      <c r="B3058" s="1">
        <v>45685</v>
      </c>
      <c r="C3058" t="s">
        <v>54</v>
      </c>
      <c r="D3058" t="s">
        <v>73</v>
      </c>
      <c r="E3058" t="s">
        <v>56</v>
      </c>
      <c r="F3058" t="s">
        <v>24</v>
      </c>
      <c r="G3058" t="s">
        <v>62</v>
      </c>
      <c r="H3058" t="s">
        <v>66</v>
      </c>
      <c r="I3058" t="s">
        <v>27</v>
      </c>
      <c r="J3058">
        <v>3.3</v>
      </c>
      <c r="K3058">
        <v>24</v>
      </c>
      <c r="L3058" t="s">
        <v>28</v>
      </c>
      <c r="M3058">
        <v>0</v>
      </c>
      <c r="N3058">
        <v>4.9000000000000004</v>
      </c>
      <c r="O3058">
        <v>280</v>
      </c>
      <c r="P3058">
        <v>924</v>
      </c>
      <c r="Q3058" t="s">
        <v>64</v>
      </c>
      <c r="R3058">
        <v>1</v>
      </c>
      <c r="S3058" t="s">
        <v>58</v>
      </c>
      <c r="T3058" t="s">
        <v>38</v>
      </c>
      <c r="U3058" t="str">
        <f>TRIM(CLEAN(tbl_Operations[[#This Row],[Location]]))</f>
        <v>Chennai</v>
      </c>
      <c r="V3058" t="str">
        <f>TRIM(CLEAN(tbl_Operations[[#This Row],[Channel]]))</f>
        <v>Teams</v>
      </c>
      <c r="W3058" t="str">
        <f t="shared" si="235"/>
        <v>Vendor Query</v>
      </c>
      <c r="X3058" t="str">
        <f t="shared" si="236"/>
        <v>Hr</v>
      </c>
      <c r="Y3058" t="str">
        <f t="shared" si="237"/>
        <v>Within SLA</v>
      </c>
      <c r="Z3058" t="str">
        <f t="shared" si="238"/>
        <v>Normal</v>
      </c>
      <c r="AA3058" t="str" cm="1">
        <f t="array" ref="AA3058">_xlfn.IFS(
J3058&lt;=K3058*0.5,"Excellent",
J3058&lt;=K3058,"Good",
J3058&lt;=K3058*1.5,"At Risk",
TRUE,"Critical"
)</f>
        <v>Excellent</v>
      </c>
      <c r="AB3058" t="str">
        <f t="shared" si="239"/>
        <v>No Rework</v>
      </c>
    </row>
    <row r="3059" spans="1:28" x14ac:dyDescent="0.3">
      <c r="A3059" t="s">
        <v>3141</v>
      </c>
      <c r="B3059" s="1">
        <v>45961</v>
      </c>
      <c r="C3059" t="s">
        <v>54</v>
      </c>
      <c r="D3059" t="s">
        <v>47</v>
      </c>
      <c r="E3059" t="s">
        <v>78</v>
      </c>
      <c r="F3059" t="s">
        <v>24</v>
      </c>
      <c r="G3059" t="s">
        <v>25</v>
      </c>
      <c r="H3059" t="s">
        <v>75</v>
      </c>
      <c r="I3059" t="s">
        <v>27</v>
      </c>
      <c r="J3059">
        <v>3.2</v>
      </c>
      <c r="K3059">
        <v>24</v>
      </c>
      <c r="L3059" t="s">
        <v>28</v>
      </c>
      <c r="M3059">
        <v>0</v>
      </c>
      <c r="N3059">
        <v>4.8</v>
      </c>
      <c r="O3059">
        <v>320</v>
      </c>
      <c r="P3059">
        <v>1024</v>
      </c>
      <c r="Q3059" t="s">
        <v>51</v>
      </c>
      <c r="R3059">
        <v>10</v>
      </c>
      <c r="S3059" t="s">
        <v>52</v>
      </c>
      <c r="T3059" t="s">
        <v>45</v>
      </c>
      <c r="U3059" t="str">
        <f>TRIM(CLEAN(tbl_Operations[[#This Row],[Location]]))</f>
        <v>Gurugram</v>
      </c>
      <c r="V3059" t="str">
        <f>TRIM(CLEAN(tbl_Operations[[#This Row],[Channel]]))</f>
        <v>Email</v>
      </c>
      <c r="W3059" t="str">
        <f t="shared" si="235"/>
        <v>Access Request</v>
      </c>
      <c r="X3059" t="str">
        <f t="shared" si="236"/>
        <v>Hr</v>
      </c>
      <c r="Y3059" t="str">
        <f t="shared" si="237"/>
        <v>Within SLA</v>
      </c>
      <c r="Z3059" t="str">
        <f t="shared" si="238"/>
        <v>Normal</v>
      </c>
      <c r="AA3059" t="str" cm="1">
        <f t="array" ref="AA3059">_xlfn.IFS(
J3059&lt;=K3059*0.5,"Excellent",
J3059&lt;=K3059,"Good",
J3059&lt;=K3059*1.5,"At Risk",
TRUE,"Critical"
)</f>
        <v>Excellent</v>
      </c>
      <c r="AB3059" t="str">
        <f t="shared" si="239"/>
        <v>No Rework</v>
      </c>
    </row>
    <row r="3060" spans="1:28" x14ac:dyDescent="0.3">
      <c r="A3060" t="s">
        <v>3142</v>
      </c>
      <c r="B3060" s="1">
        <v>45679</v>
      </c>
      <c r="C3060" t="s">
        <v>33</v>
      </c>
      <c r="D3060" t="s">
        <v>22</v>
      </c>
      <c r="E3060" t="s">
        <v>56</v>
      </c>
      <c r="F3060" t="s">
        <v>49</v>
      </c>
      <c r="G3060" t="s">
        <v>25</v>
      </c>
      <c r="H3060" t="s">
        <v>66</v>
      </c>
      <c r="I3060" t="s">
        <v>27</v>
      </c>
      <c r="J3060">
        <v>7.5</v>
      </c>
      <c r="K3060">
        <v>48</v>
      </c>
      <c r="L3060" t="s">
        <v>28</v>
      </c>
      <c r="M3060">
        <v>0</v>
      </c>
      <c r="N3060">
        <v>5</v>
      </c>
      <c r="O3060">
        <v>350</v>
      </c>
      <c r="P3060">
        <v>2625</v>
      </c>
      <c r="Q3060" t="s">
        <v>64</v>
      </c>
      <c r="R3060">
        <v>1</v>
      </c>
      <c r="S3060" t="s">
        <v>58</v>
      </c>
      <c r="T3060" t="s">
        <v>86</v>
      </c>
      <c r="U3060" t="str">
        <f>TRIM(CLEAN(tbl_Operations[[#This Row],[Location]]))</f>
        <v>Noida</v>
      </c>
      <c r="V3060" t="str">
        <f>TRIM(CLEAN(tbl_Operations[[#This Row],[Channel]]))</f>
        <v>Email</v>
      </c>
      <c r="W3060" t="str">
        <f t="shared" si="235"/>
        <v>Vendor Query</v>
      </c>
      <c r="X3060" t="str">
        <f t="shared" si="236"/>
        <v>It</v>
      </c>
      <c r="Y3060" t="str">
        <f t="shared" si="237"/>
        <v>Within SLA</v>
      </c>
      <c r="Z3060" t="str">
        <f t="shared" si="238"/>
        <v>Normal</v>
      </c>
      <c r="AA3060" t="str" cm="1">
        <f t="array" ref="AA3060">_xlfn.IFS(
J3060&lt;=K3060*0.5,"Excellent",
J3060&lt;=K3060,"Good",
J3060&lt;=K3060*1.5,"At Risk",
TRUE,"Critical"
)</f>
        <v>Excellent</v>
      </c>
      <c r="AB3060" t="str">
        <f t="shared" si="239"/>
        <v>No Rework</v>
      </c>
    </row>
    <row r="3061" spans="1:28" x14ac:dyDescent="0.3">
      <c r="A3061" t="s">
        <v>3143</v>
      </c>
      <c r="B3061" s="1">
        <v>45938</v>
      </c>
      <c r="C3061" t="s">
        <v>33</v>
      </c>
      <c r="D3061" t="s">
        <v>41</v>
      </c>
      <c r="E3061" t="s">
        <v>92</v>
      </c>
      <c r="F3061" t="s">
        <v>24</v>
      </c>
      <c r="G3061" t="s">
        <v>25</v>
      </c>
      <c r="H3061" t="s">
        <v>26</v>
      </c>
      <c r="I3061" t="s">
        <v>27</v>
      </c>
      <c r="J3061">
        <v>7.8</v>
      </c>
      <c r="K3061">
        <v>24</v>
      </c>
      <c r="L3061" t="s">
        <v>28</v>
      </c>
      <c r="M3061">
        <v>1</v>
      </c>
      <c r="N3061">
        <v>4.7</v>
      </c>
      <c r="O3061">
        <v>350</v>
      </c>
      <c r="P3061">
        <v>2730</v>
      </c>
      <c r="Q3061" t="s">
        <v>51</v>
      </c>
      <c r="R3061">
        <v>10</v>
      </c>
      <c r="S3061" t="s">
        <v>52</v>
      </c>
      <c r="T3061" t="s">
        <v>86</v>
      </c>
      <c r="U3061" t="str">
        <f>TRIM(CLEAN(tbl_Operations[[#This Row],[Location]]))</f>
        <v>Bengaluru</v>
      </c>
      <c r="V3061" t="str">
        <f>TRIM(CLEAN(tbl_Operations[[#This Row],[Channel]]))</f>
        <v>Email</v>
      </c>
      <c r="W3061" t="str">
        <f t="shared" si="235"/>
        <v>Report Request</v>
      </c>
      <c r="X3061" t="str">
        <f t="shared" si="236"/>
        <v>It</v>
      </c>
      <c r="Y3061" t="str">
        <f t="shared" si="237"/>
        <v>Within SLA</v>
      </c>
      <c r="Z3061" t="str">
        <f t="shared" si="238"/>
        <v>Normal</v>
      </c>
      <c r="AA3061" t="str" cm="1">
        <f t="array" ref="AA3061">_xlfn.IFS(
J3061&lt;=K3061*0.5,"Excellent",
J3061&lt;=K3061,"Good",
J3061&lt;=K3061*1.5,"At Risk",
TRUE,"Critical"
)</f>
        <v>Excellent</v>
      </c>
      <c r="AB3061" t="str">
        <f t="shared" si="239"/>
        <v>Reworked</v>
      </c>
    </row>
    <row r="3062" spans="1:28" x14ac:dyDescent="0.3">
      <c r="A3062" t="s">
        <v>3144</v>
      </c>
      <c r="B3062" s="1">
        <v>45704</v>
      </c>
      <c r="C3062" t="s">
        <v>77</v>
      </c>
      <c r="D3062" t="s">
        <v>60</v>
      </c>
      <c r="E3062" t="s">
        <v>35</v>
      </c>
      <c r="F3062" t="s">
        <v>61</v>
      </c>
      <c r="G3062" t="s">
        <v>62</v>
      </c>
      <c r="H3062" t="s">
        <v>50</v>
      </c>
      <c r="I3062" t="s">
        <v>88</v>
      </c>
      <c r="J3062">
        <v>5.3</v>
      </c>
      <c r="K3062">
        <v>12</v>
      </c>
      <c r="L3062" t="s">
        <v>28</v>
      </c>
      <c r="M3062">
        <v>2</v>
      </c>
      <c r="N3062">
        <v>4.5999999999999996</v>
      </c>
      <c r="O3062">
        <v>350</v>
      </c>
      <c r="P3062">
        <v>1855</v>
      </c>
      <c r="Q3062" t="s">
        <v>57</v>
      </c>
      <c r="R3062">
        <v>2</v>
      </c>
      <c r="S3062" t="s">
        <v>58</v>
      </c>
      <c r="T3062" t="s">
        <v>102</v>
      </c>
      <c r="U3062" t="str">
        <f>TRIM(CLEAN(tbl_Operations[[#This Row],[Location]]))</f>
        <v>Pune</v>
      </c>
      <c r="V3062" t="str">
        <f>TRIM(CLEAN(tbl_Operations[[#This Row],[Channel]]))</f>
        <v>Teams</v>
      </c>
      <c r="W3062" t="str">
        <f t="shared" si="235"/>
        <v>Employee Query</v>
      </c>
      <c r="X3062" t="str">
        <f t="shared" si="236"/>
        <v>Finance</v>
      </c>
      <c r="Y3062" t="str">
        <f t="shared" si="237"/>
        <v>Within SLA</v>
      </c>
      <c r="Z3062" t="str">
        <f t="shared" si="238"/>
        <v>Normal</v>
      </c>
      <c r="AA3062" t="str" cm="1">
        <f t="array" ref="AA3062">_xlfn.IFS(
J3062&lt;=K3062*0.5,"Excellent",
J3062&lt;=K3062,"Good",
J3062&lt;=K3062*1.5,"At Risk",
TRUE,"Critical"
)</f>
        <v>Excellent</v>
      </c>
      <c r="AB3062" t="str">
        <f t="shared" si="239"/>
        <v>Reworked</v>
      </c>
    </row>
    <row r="3063" spans="1:28" x14ac:dyDescent="0.3">
      <c r="A3063" t="s">
        <v>3145</v>
      </c>
      <c r="B3063" s="1">
        <v>45703</v>
      </c>
      <c r="C3063" t="s">
        <v>54</v>
      </c>
      <c r="D3063" t="s">
        <v>60</v>
      </c>
      <c r="E3063" t="s">
        <v>78</v>
      </c>
      <c r="F3063" t="s">
        <v>61</v>
      </c>
      <c r="G3063" t="s">
        <v>42</v>
      </c>
      <c r="H3063" t="s">
        <v>50</v>
      </c>
      <c r="I3063" t="s">
        <v>27</v>
      </c>
      <c r="J3063">
        <v>17.2</v>
      </c>
      <c r="K3063">
        <v>12</v>
      </c>
      <c r="L3063" t="s">
        <v>63</v>
      </c>
      <c r="M3063">
        <v>0</v>
      </c>
      <c r="N3063">
        <v>4.5</v>
      </c>
      <c r="O3063">
        <v>450</v>
      </c>
      <c r="P3063">
        <v>7740</v>
      </c>
      <c r="Q3063" t="s">
        <v>57</v>
      </c>
      <c r="R3063">
        <v>2</v>
      </c>
      <c r="S3063" t="s">
        <v>58</v>
      </c>
      <c r="T3063" t="s">
        <v>68</v>
      </c>
      <c r="U3063" t="str">
        <f>TRIM(CLEAN(tbl_Operations[[#This Row],[Location]]))</f>
        <v>Pune</v>
      </c>
      <c r="V3063" t="str">
        <f>TRIM(CLEAN(tbl_Operations[[#This Row],[Channel]]))</f>
        <v>Portal</v>
      </c>
      <c r="W3063" t="str">
        <f t="shared" si="235"/>
        <v>Access Request</v>
      </c>
      <c r="X3063" t="str">
        <f t="shared" si="236"/>
        <v>Hr</v>
      </c>
      <c r="Y3063" t="str">
        <f t="shared" si="237"/>
        <v>SLA Breach</v>
      </c>
      <c r="Z3063" t="str">
        <f t="shared" si="238"/>
        <v>Normal</v>
      </c>
      <c r="AA3063" t="str" cm="1">
        <f t="array" ref="AA3063">_xlfn.IFS(
J3063&lt;=K3063*0.5,"Excellent",
J3063&lt;=K3063,"Good",
J3063&lt;=K3063*1.5,"At Risk",
TRUE,"Critical"
)</f>
        <v>At Risk</v>
      </c>
      <c r="AB3063" t="str">
        <f t="shared" si="239"/>
        <v>No Rework</v>
      </c>
    </row>
    <row r="3064" spans="1:28" x14ac:dyDescent="0.3">
      <c r="A3064" t="s">
        <v>3146</v>
      </c>
      <c r="B3064" s="1">
        <v>45710</v>
      </c>
      <c r="C3064" t="s">
        <v>21</v>
      </c>
      <c r="D3064" t="s">
        <v>34</v>
      </c>
      <c r="E3064" t="s">
        <v>92</v>
      </c>
      <c r="F3064" t="s">
        <v>24</v>
      </c>
      <c r="G3064" t="s">
        <v>81</v>
      </c>
      <c r="H3064" t="s">
        <v>50</v>
      </c>
      <c r="I3064" t="s">
        <v>27</v>
      </c>
      <c r="J3064">
        <v>3.4</v>
      </c>
      <c r="K3064">
        <v>24</v>
      </c>
      <c r="L3064" t="s">
        <v>28</v>
      </c>
      <c r="M3064">
        <v>3</v>
      </c>
      <c r="N3064">
        <v>3.8</v>
      </c>
      <c r="O3064">
        <v>350</v>
      </c>
      <c r="P3064">
        <v>1190</v>
      </c>
      <c r="Q3064" t="s">
        <v>57</v>
      </c>
      <c r="R3064">
        <v>2</v>
      </c>
      <c r="S3064" t="s">
        <v>58</v>
      </c>
      <c r="T3064" t="s">
        <v>68</v>
      </c>
      <c r="U3064" t="str">
        <f>TRIM(CLEAN(tbl_Operations[[#This Row],[Location]]))</f>
        <v>Mumbai</v>
      </c>
      <c r="V3064" t="str">
        <f>TRIM(CLEAN(tbl_Operations[[#This Row],[Channel]]))</f>
        <v>Phone</v>
      </c>
      <c r="W3064" t="str">
        <f t="shared" si="235"/>
        <v>Report Request</v>
      </c>
      <c r="X3064" t="str">
        <f t="shared" si="236"/>
        <v>Customer Support</v>
      </c>
      <c r="Y3064" t="str">
        <f t="shared" si="237"/>
        <v>Within SLA</v>
      </c>
      <c r="Z3064" t="str">
        <f t="shared" si="238"/>
        <v>Normal</v>
      </c>
      <c r="AA3064" t="str" cm="1">
        <f t="array" ref="AA3064">_xlfn.IFS(
J3064&lt;=K3064*0.5,"Excellent",
J3064&lt;=K3064,"Good",
J3064&lt;=K3064*1.5,"At Risk",
TRUE,"Critical"
)</f>
        <v>Excellent</v>
      </c>
      <c r="AB3064" t="str">
        <f t="shared" si="239"/>
        <v>Reworked</v>
      </c>
    </row>
    <row r="3065" spans="1:28" x14ac:dyDescent="0.3">
      <c r="A3065" t="s">
        <v>3147</v>
      </c>
      <c r="B3065" s="1">
        <v>45768</v>
      </c>
      <c r="C3065" t="s">
        <v>21</v>
      </c>
      <c r="D3065" t="s">
        <v>41</v>
      </c>
      <c r="E3065" t="s">
        <v>35</v>
      </c>
      <c r="F3065" t="s">
        <v>24</v>
      </c>
      <c r="G3065" t="s">
        <v>25</v>
      </c>
      <c r="H3065" t="s">
        <v>66</v>
      </c>
      <c r="I3065" t="s">
        <v>27</v>
      </c>
      <c r="J3065">
        <v>2.2000000000000002</v>
      </c>
      <c r="K3065">
        <v>24</v>
      </c>
      <c r="L3065" t="s">
        <v>28</v>
      </c>
      <c r="M3065">
        <v>0</v>
      </c>
      <c r="N3065">
        <v>5</v>
      </c>
      <c r="O3065">
        <v>400</v>
      </c>
      <c r="P3065">
        <v>880</v>
      </c>
      <c r="Q3065" t="s">
        <v>89</v>
      </c>
      <c r="R3065">
        <v>4</v>
      </c>
      <c r="S3065" t="s">
        <v>30</v>
      </c>
      <c r="T3065" t="s">
        <v>31</v>
      </c>
      <c r="U3065" t="str">
        <f>TRIM(CLEAN(tbl_Operations[[#This Row],[Location]]))</f>
        <v>Bengaluru</v>
      </c>
      <c r="V3065" t="str">
        <f>TRIM(CLEAN(tbl_Operations[[#This Row],[Channel]]))</f>
        <v>Email</v>
      </c>
      <c r="W3065" t="str">
        <f t="shared" si="235"/>
        <v>Employee Query</v>
      </c>
      <c r="X3065" t="str">
        <f t="shared" si="236"/>
        <v>Customer Support</v>
      </c>
      <c r="Y3065" t="str">
        <f t="shared" si="237"/>
        <v>Within SLA</v>
      </c>
      <c r="Z3065" t="str">
        <f t="shared" si="238"/>
        <v>Normal</v>
      </c>
      <c r="AA3065" t="str" cm="1">
        <f t="array" ref="AA3065">_xlfn.IFS(
J3065&lt;=K3065*0.5,"Excellent",
J3065&lt;=K3065,"Good",
J3065&lt;=K3065*1.5,"At Risk",
TRUE,"Critical"
)</f>
        <v>Excellent</v>
      </c>
      <c r="AB3065" t="str">
        <f t="shared" si="239"/>
        <v>No Rework</v>
      </c>
    </row>
    <row r="3066" spans="1:28" x14ac:dyDescent="0.3">
      <c r="A3066" t="s">
        <v>3148</v>
      </c>
      <c r="B3066" s="1">
        <v>45801</v>
      </c>
      <c r="C3066" t="s">
        <v>21</v>
      </c>
      <c r="D3066" t="s">
        <v>73</v>
      </c>
      <c r="E3066" t="s">
        <v>23</v>
      </c>
      <c r="F3066" t="s">
        <v>49</v>
      </c>
      <c r="G3066" t="s">
        <v>81</v>
      </c>
      <c r="H3066" t="s">
        <v>50</v>
      </c>
      <c r="I3066" t="s">
        <v>27</v>
      </c>
      <c r="J3066">
        <v>16.899999999999999</v>
      </c>
      <c r="K3066">
        <v>48</v>
      </c>
      <c r="L3066" t="s">
        <v>28</v>
      </c>
      <c r="M3066">
        <v>1</v>
      </c>
      <c r="N3066">
        <v>4</v>
      </c>
      <c r="O3066">
        <v>280</v>
      </c>
      <c r="P3066">
        <v>4732</v>
      </c>
      <c r="Q3066" t="s">
        <v>44</v>
      </c>
      <c r="R3066">
        <v>5</v>
      </c>
      <c r="S3066" t="s">
        <v>30</v>
      </c>
      <c r="T3066" t="s">
        <v>68</v>
      </c>
      <c r="U3066" t="str">
        <f>TRIM(CLEAN(tbl_Operations[[#This Row],[Location]]))</f>
        <v>Chennai</v>
      </c>
      <c r="V3066" t="str">
        <f>TRIM(CLEAN(tbl_Operations[[#This Row],[Channel]]))</f>
        <v>Phone</v>
      </c>
      <c r="W3066" t="str">
        <f t="shared" si="235"/>
        <v>Invoice Query</v>
      </c>
      <c r="X3066" t="str">
        <f t="shared" si="236"/>
        <v>Customer Support</v>
      </c>
      <c r="Y3066" t="str">
        <f t="shared" si="237"/>
        <v>Within SLA</v>
      </c>
      <c r="Z3066" t="str">
        <f t="shared" si="238"/>
        <v>Normal</v>
      </c>
      <c r="AA3066" t="str" cm="1">
        <f t="array" ref="AA3066">_xlfn.IFS(
J3066&lt;=K3066*0.5,"Excellent",
J3066&lt;=K3066,"Good",
J3066&lt;=K3066*1.5,"At Risk",
TRUE,"Critical"
)</f>
        <v>Excellent</v>
      </c>
      <c r="AB3066" t="str">
        <f t="shared" si="239"/>
        <v>Reworked</v>
      </c>
    </row>
    <row r="3067" spans="1:28" x14ac:dyDescent="0.3">
      <c r="A3067" t="s">
        <v>3149</v>
      </c>
      <c r="B3067" s="1">
        <v>45669</v>
      </c>
      <c r="C3067" t="s">
        <v>21</v>
      </c>
      <c r="D3067" t="s">
        <v>47</v>
      </c>
      <c r="E3067" t="s">
        <v>70</v>
      </c>
      <c r="F3067" t="s">
        <v>49</v>
      </c>
      <c r="G3067" t="s">
        <v>25</v>
      </c>
      <c r="H3067" t="s">
        <v>50</v>
      </c>
      <c r="I3067" t="s">
        <v>101</v>
      </c>
      <c r="J3067">
        <v>11.8</v>
      </c>
      <c r="K3067">
        <v>48</v>
      </c>
      <c r="L3067" t="s">
        <v>28</v>
      </c>
      <c r="M3067">
        <v>0</v>
      </c>
      <c r="N3067">
        <v>4.4000000000000004</v>
      </c>
      <c r="O3067">
        <v>350</v>
      </c>
      <c r="P3067">
        <v>4130</v>
      </c>
      <c r="Q3067" t="s">
        <v>64</v>
      </c>
      <c r="R3067">
        <v>1</v>
      </c>
      <c r="S3067" t="s">
        <v>58</v>
      </c>
      <c r="T3067" t="s">
        <v>102</v>
      </c>
      <c r="U3067" t="str">
        <f>TRIM(CLEAN(tbl_Operations[[#This Row],[Location]]))</f>
        <v>Gurugram</v>
      </c>
      <c r="V3067" t="str">
        <f>TRIM(CLEAN(tbl_Operations[[#This Row],[Channel]]))</f>
        <v>Email</v>
      </c>
      <c r="W3067" t="str">
        <f t="shared" si="235"/>
        <v>Data Correction</v>
      </c>
      <c r="X3067" t="str">
        <f t="shared" si="236"/>
        <v>Customer Support</v>
      </c>
      <c r="Y3067" t="str">
        <f t="shared" si="237"/>
        <v>Within SLA</v>
      </c>
      <c r="Z3067" t="str">
        <f t="shared" si="238"/>
        <v>Normal</v>
      </c>
      <c r="AA3067" t="str" cm="1">
        <f t="array" ref="AA3067">_xlfn.IFS(
J3067&lt;=K3067*0.5,"Excellent",
J3067&lt;=K3067,"Good",
J3067&lt;=K3067*1.5,"At Risk",
TRUE,"Critical"
)</f>
        <v>Excellent</v>
      </c>
      <c r="AB3067" t="str">
        <f t="shared" si="239"/>
        <v>No Rework</v>
      </c>
    </row>
    <row r="3068" spans="1:28" x14ac:dyDescent="0.3">
      <c r="A3068" t="s">
        <v>3150</v>
      </c>
      <c r="B3068" s="1">
        <v>45728</v>
      </c>
      <c r="C3068" t="s">
        <v>33</v>
      </c>
      <c r="D3068" t="s">
        <v>41</v>
      </c>
      <c r="E3068" t="s">
        <v>35</v>
      </c>
      <c r="F3068" t="s">
        <v>49</v>
      </c>
      <c r="G3068" t="s">
        <v>25</v>
      </c>
      <c r="H3068" t="s">
        <v>50</v>
      </c>
      <c r="I3068" t="s">
        <v>27</v>
      </c>
      <c r="J3068">
        <v>15.7</v>
      </c>
      <c r="K3068">
        <v>48</v>
      </c>
      <c r="L3068" t="s">
        <v>28</v>
      </c>
      <c r="M3068">
        <v>0</v>
      </c>
      <c r="N3068">
        <v>4.5</v>
      </c>
      <c r="O3068">
        <v>450</v>
      </c>
      <c r="P3068">
        <v>7065</v>
      </c>
      <c r="Q3068" t="s">
        <v>79</v>
      </c>
      <c r="R3068">
        <v>3</v>
      </c>
      <c r="S3068" t="s">
        <v>58</v>
      </c>
      <c r="T3068" t="s">
        <v>86</v>
      </c>
      <c r="U3068" t="str">
        <f>TRIM(CLEAN(tbl_Operations[[#This Row],[Location]]))</f>
        <v>Bengaluru</v>
      </c>
      <c r="V3068" t="str">
        <f>TRIM(CLEAN(tbl_Operations[[#This Row],[Channel]]))</f>
        <v>Email</v>
      </c>
      <c r="W3068" t="str">
        <f t="shared" si="235"/>
        <v>Employee Query</v>
      </c>
      <c r="X3068" t="str">
        <f t="shared" si="236"/>
        <v>It</v>
      </c>
      <c r="Y3068" t="str">
        <f t="shared" si="237"/>
        <v>Within SLA</v>
      </c>
      <c r="Z3068" t="str">
        <f t="shared" si="238"/>
        <v>Normal</v>
      </c>
      <c r="AA3068" t="str" cm="1">
        <f t="array" ref="AA3068">_xlfn.IFS(
J3068&lt;=K3068*0.5,"Excellent",
J3068&lt;=K3068,"Good",
J3068&lt;=K3068*1.5,"At Risk",
TRUE,"Critical"
)</f>
        <v>Excellent</v>
      </c>
      <c r="AB3068" t="str">
        <f t="shared" si="239"/>
        <v>No Rework</v>
      </c>
    </row>
    <row r="3069" spans="1:28" x14ac:dyDescent="0.3">
      <c r="A3069" t="s">
        <v>3151</v>
      </c>
      <c r="B3069" s="1">
        <v>45770</v>
      </c>
      <c r="C3069" t="s">
        <v>21</v>
      </c>
      <c r="D3069" t="s">
        <v>41</v>
      </c>
      <c r="E3069" t="s">
        <v>78</v>
      </c>
      <c r="F3069" t="s">
        <v>24</v>
      </c>
      <c r="G3069" t="s">
        <v>25</v>
      </c>
      <c r="H3069" t="s">
        <v>50</v>
      </c>
      <c r="I3069" t="s">
        <v>27</v>
      </c>
      <c r="J3069">
        <v>8.1</v>
      </c>
      <c r="K3069">
        <v>24</v>
      </c>
      <c r="L3069" t="s">
        <v>28</v>
      </c>
      <c r="M3069">
        <v>0</v>
      </c>
      <c r="N3069">
        <v>4.3</v>
      </c>
      <c r="O3069">
        <v>320</v>
      </c>
      <c r="P3069">
        <v>2592</v>
      </c>
      <c r="Q3069" t="s">
        <v>89</v>
      </c>
      <c r="R3069">
        <v>4</v>
      </c>
      <c r="S3069" t="s">
        <v>30</v>
      </c>
      <c r="T3069" t="s">
        <v>86</v>
      </c>
      <c r="U3069" t="str">
        <f>TRIM(CLEAN(tbl_Operations[[#This Row],[Location]]))</f>
        <v>Bengaluru</v>
      </c>
      <c r="V3069" t="str">
        <f>TRIM(CLEAN(tbl_Operations[[#This Row],[Channel]]))</f>
        <v>Email</v>
      </c>
      <c r="W3069" t="str">
        <f t="shared" si="235"/>
        <v>Access Request</v>
      </c>
      <c r="X3069" t="str">
        <f t="shared" si="236"/>
        <v>Customer Support</v>
      </c>
      <c r="Y3069" t="str">
        <f t="shared" si="237"/>
        <v>Within SLA</v>
      </c>
      <c r="Z3069" t="str">
        <f t="shared" si="238"/>
        <v>Normal</v>
      </c>
      <c r="AA3069" t="str" cm="1">
        <f t="array" ref="AA3069">_xlfn.IFS(
J3069&lt;=K3069*0.5,"Excellent",
J3069&lt;=K3069,"Good",
J3069&lt;=K3069*1.5,"At Risk",
TRUE,"Critical"
)</f>
        <v>Excellent</v>
      </c>
      <c r="AB3069" t="str">
        <f t="shared" si="239"/>
        <v>No Rework</v>
      </c>
    </row>
    <row r="3070" spans="1:28" x14ac:dyDescent="0.3">
      <c r="A3070" t="s">
        <v>3152</v>
      </c>
      <c r="B3070" s="1">
        <v>45774</v>
      </c>
      <c r="C3070" t="s">
        <v>95</v>
      </c>
      <c r="D3070" t="s">
        <v>34</v>
      </c>
      <c r="E3070" t="s">
        <v>78</v>
      </c>
      <c r="F3070" t="s">
        <v>49</v>
      </c>
      <c r="G3070" t="s">
        <v>25</v>
      </c>
      <c r="H3070" t="s">
        <v>43</v>
      </c>
      <c r="I3070" t="s">
        <v>27</v>
      </c>
      <c r="J3070">
        <v>13.3</v>
      </c>
      <c r="K3070">
        <v>48</v>
      </c>
      <c r="L3070" t="s">
        <v>28</v>
      </c>
      <c r="M3070">
        <v>0</v>
      </c>
      <c r="N3070">
        <v>5</v>
      </c>
      <c r="O3070">
        <v>350</v>
      </c>
      <c r="P3070">
        <v>4655</v>
      </c>
      <c r="Q3070" t="s">
        <v>89</v>
      </c>
      <c r="R3070">
        <v>4</v>
      </c>
      <c r="S3070" t="s">
        <v>30</v>
      </c>
      <c r="T3070" t="s">
        <v>102</v>
      </c>
      <c r="U3070" t="str">
        <f>TRIM(CLEAN(tbl_Operations[[#This Row],[Location]]))</f>
        <v>Mumbai</v>
      </c>
      <c r="V3070" t="str">
        <f>TRIM(CLEAN(tbl_Operations[[#This Row],[Channel]]))</f>
        <v>Email</v>
      </c>
      <c r="W3070" t="str">
        <f t="shared" si="235"/>
        <v>Access Request</v>
      </c>
      <c r="X3070" t="str">
        <f t="shared" si="236"/>
        <v>Sales</v>
      </c>
      <c r="Y3070" t="str">
        <f t="shared" si="237"/>
        <v>Within SLA</v>
      </c>
      <c r="Z3070" t="str">
        <f t="shared" si="238"/>
        <v>Normal</v>
      </c>
      <c r="AA3070" t="str" cm="1">
        <f t="array" ref="AA3070">_xlfn.IFS(
J3070&lt;=K3070*0.5,"Excellent",
J3070&lt;=K3070,"Good",
J3070&lt;=K3070*1.5,"At Risk",
TRUE,"Critical"
)</f>
        <v>Excellent</v>
      </c>
      <c r="AB3070" t="str">
        <f t="shared" si="239"/>
        <v>No Rework</v>
      </c>
    </row>
    <row r="3071" spans="1:28" x14ac:dyDescent="0.3">
      <c r="A3071" t="s">
        <v>3153</v>
      </c>
      <c r="B3071" s="1">
        <v>45953</v>
      </c>
      <c r="C3071" t="s">
        <v>77</v>
      </c>
      <c r="D3071" t="s">
        <v>34</v>
      </c>
      <c r="E3071" t="s">
        <v>78</v>
      </c>
      <c r="F3071" t="s">
        <v>61</v>
      </c>
      <c r="G3071" t="s">
        <v>25</v>
      </c>
      <c r="H3071" t="s">
        <v>26</v>
      </c>
      <c r="I3071" t="s">
        <v>101</v>
      </c>
      <c r="J3071">
        <v>36.200000000000003</v>
      </c>
      <c r="K3071">
        <v>12</v>
      </c>
      <c r="L3071" t="s">
        <v>63</v>
      </c>
      <c r="M3071">
        <v>2</v>
      </c>
      <c r="N3071">
        <v>3.4</v>
      </c>
      <c r="O3071">
        <v>450</v>
      </c>
      <c r="P3071">
        <v>16290</v>
      </c>
      <c r="Q3071" t="s">
        <v>51</v>
      </c>
      <c r="R3071">
        <v>10</v>
      </c>
      <c r="S3071" t="s">
        <v>52</v>
      </c>
      <c r="T3071" t="s">
        <v>84</v>
      </c>
      <c r="U3071" t="str">
        <f>TRIM(CLEAN(tbl_Operations[[#This Row],[Location]]))</f>
        <v>Mumbai</v>
      </c>
      <c r="V3071" t="str">
        <f>TRIM(CLEAN(tbl_Operations[[#This Row],[Channel]]))</f>
        <v>Email</v>
      </c>
      <c r="W3071" t="str">
        <f t="shared" si="235"/>
        <v>Access Request</v>
      </c>
      <c r="X3071" t="str">
        <f t="shared" si="236"/>
        <v>Finance</v>
      </c>
      <c r="Y3071" t="str">
        <f t="shared" si="237"/>
        <v>SLA Breach</v>
      </c>
      <c r="Z3071" t="str">
        <f t="shared" si="238"/>
        <v>Normal</v>
      </c>
      <c r="AA3071" t="str" cm="1">
        <f t="array" ref="AA3071">_xlfn.IFS(
J3071&lt;=K3071*0.5,"Excellent",
J3071&lt;=K3071,"Good",
J3071&lt;=K3071*1.5,"At Risk",
TRUE,"Critical"
)</f>
        <v>Critical</v>
      </c>
      <c r="AB3071" t="str">
        <f t="shared" si="239"/>
        <v>Reworked</v>
      </c>
    </row>
    <row r="3072" spans="1:28" x14ac:dyDescent="0.3">
      <c r="A3072" t="s">
        <v>3154</v>
      </c>
      <c r="B3072" s="1">
        <v>45713</v>
      </c>
      <c r="C3072" t="s">
        <v>54</v>
      </c>
      <c r="D3072" t="s">
        <v>60</v>
      </c>
      <c r="E3072" t="s">
        <v>92</v>
      </c>
      <c r="F3072" t="s">
        <v>24</v>
      </c>
      <c r="G3072" t="s">
        <v>42</v>
      </c>
      <c r="H3072" t="s">
        <v>43</v>
      </c>
      <c r="I3072" t="s">
        <v>27</v>
      </c>
      <c r="J3072">
        <v>5.7</v>
      </c>
      <c r="K3072">
        <v>24</v>
      </c>
      <c r="L3072" t="s">
        <v>28</v>
      </c>
      <c r="M3072">
        <v>0</v>
      </c>
      <c r="N3072">
        <v>4.3</v>
      </c>
      <c r="O3072">
        <v>320</v>
      </c>
      <c r="P3072">
        <v>1824</v>
      </c>
      <c r="Q3072" t="s">
        <v>57</v>
      </c>
      <c r="R3072">
        <v>2</v>
      </c>
      <c r="S3072" t="s">
        <v>58</v>
      </c>
      <c r="T3072" t="s">
        <v>38</v>
      </c>
      <c r="U3072" t="str">
        <f>TRIM(CLEAN(tbl_Operations[[#This Row],[Location]]))</f>
        <v>Pune</v>
      </c>
      <c r="V3072" t="str">
        <f>TRIM(CLEAN(tbl_Operations[[#This Row],[Channel]]))</f>
        <v>Portal</v>
      </c>
      <c r="W3072" t="str">
        <f t="shared" si="235"/>
        <v>Report Request</v>
      </c>
      <c r="X3072" t="str">
        <f t="shared" si="236"/>
        <v>Hr</v>
      </c>
      <c r="Y3072" t="str">
        <f t="shared" si="237"/>
        <v>Within SLA</v>
      </c>
      <c r="Z3072" t="str">
        <f t="shared" si="238"/>
        <v>Normal</v>
      </c>
      <c r="AA3072" t="str" cm="1">
        <f t="array" ref="AA3072">_xlfn.IFS(
J3072&lt;=K3072*0.5,"Excellent",
J3072&lt;=K3072,"Good",
J3072&lt;=K3072*1.5,"At Risk",
TRUE,"Critical"
)</f>
        <v>Excellent</v>
      </c>
      <c r="AB3072" t="str">
        <f t="shared" si="239"/>
        <v>No Rework</v>
      </c>
    </row>
    <row r="3073" spans="1:28" x14ac:dyDescent="0.3">
      <c r="A3073" t="s">
        <v>3155</v>
      </c>
      <c r="B3073" s="1">
        <v>45802</v>
      </c>
      <c r="C3073" t="s">
        <v>95</v>
      </c>
      <c r="D3073" t="s">
        <v>73</v>
      </c>
      <c r="E3073" t="s">
        <v>35</v>
      </c>
      <c r="F3073" t="s">
        <v>49</v>
      </c>
      <c r="G3073" t="s">
        <v>62</v>
      </c>
      <c r="H3073" t="s">
        <v>66</v>
      </c>
      <c r="I3073" t="s">
        <v>27</v>
      </c>
      <c r="J3073">
        <v>11.9</v>
      </c>
      <c r="K3073">
        <v>48</v>
      </c>
      <c r="L3073" t="s">
        <v>28</v>
      </c>
      <c r="M3073">
        <v>1</v>
      </c>
      <c r="N3073">
        <v>5</v>
      </c>
      <c r="O3073">
        <v>280</v>
      </c>
      <c r="P3073">
        <v>3332</v>
      </c>
      <c r="Q3073" t="s">
        <v>44</v>
      </c>
      <c r="R3073">
        <v>5</v>
      </c>
      <c r="S3073" t="s">
        <v>30</v>
      </c>
      <c r="T3073" t="s">
        <v>102</v>
      </c>
      <c r="U3073" t="str">
        <f>TRIM(CLEAN(tbl_Operations[[#This Row],[Location]]))</f>
        <v>Chennai</v>
      </c>
      <c r="V3073" t="str">
        <f>TRIM(CLEAN(tbl_Operations[[#This Row],[Channel]]))</f>
        <v>Teams</v>
      </c>
      <c r="W3073" t="str">
        <f t="shared" si="235"/>
        <v>Employee Query</v>
      </c>
      <c r="X3073" t="str">
        <f t="shared" si="236"/>
        <v>Sales</v>
      </c>
      <c r="Y3073" t="str">
        <f t="shared" si="237"/>
        <v>Within SLA</v>
      </c>
      <c r="Z3073" t="str">
        <f t="shared" si="238"/>
        <v>Normal</v>
      </c>
      <c r="AA3073" t="str" cm="1">
        <f t="array" ref="AA3073">_xlfn.IFS(
J3073&lt;=K3073*0.5,"Excellent",
J3073&lt;=K3073,"Good",
J3073&lt;=K3073*1.5,"At Risk",
TRUE,"Critical"
)</f>
        <v>Excellent</v>
      </c>
      <c r="AB3073" t="str">
        <f t="shared" si="239"/>
        <v>Reworked</v>
      </c>
    </row>
    <row r="3074" spans="1:28" x14ac:dyDescent="0.3">
      <c r="A3074" t="s">
        <v>3156</v>
      </c>
      <c r="B3074" s="1">
        <v>45833</v>
      </c>
      <c r="C3074" t="s">
        <v>33</v>
      </c>
      <c r="D3074" t="s">
        <v>55</v>
      </c>
      <c r="E3074" t="s">
        <v>92</v>
      </c>
      <c r="F3074" t="s">
        <v>61</v>
      </c>
      <c r="G3074" t="s">
        <v>5094</v>
      </c>
      <c r="H3074" t="s">
        <v>66</v>
      </c>
      <c r="I3074" t="s">
        <v>27</v>
      </c>
      <c r="J3074">
        <v>5.3</v>
      </c>
      <c r="K3074">
        <v>12</v>
      </c>
      <c r="L3074" t="s">
        <v>28</v>
      </c>
      <c r="M3074">
        <v>0</v>
      </c>
      <c r="N3074">
        <v>4.8</v>
      </c>
      <c r="O3074">
        <v>350</v>
      </c>
      <c r="P3074">
        <v>1855</v>
      </c>
      <c r="Q3074" t="s">
        <v>29</v>
      </c>
      <c r="R3074">
        <v>6</v>
      </c>
      <c r="S3074" t="s">
        <v>30</v>
      </c>
      <c r="T3074" t="s">
        <v>86</v>
      </c>
      <c r="U3074" t="str">
        <f>TRIM(CLEAN(tbl_Operations[[#This Row],[Location]]))</f>
        <v>Hyderabad</v>
      </c>
      <c r="V3074" t="str">
        <f>TRIM(CLEAN(tbl_Operations[[#This Row],[Channel]]))</f>
        <v>Unknown</v>
      </c>
      <c r="W3074" t="str">
        <f t="shared" ref="W3074:W3137" si="240">TRIM(CLEAN(E3074))</f>
        <v>Report Request</v>
      </c>
      <c r="X3074" t="str">
        <f t="shared" ref="X3074:X3137" si="241">PROPER(TRIM(CLEAN(C3074)))</f>
        <v>It</v>
      </c>
      <c r="Y3074" t="str">
        <f t="shared" ref="Y3074:Y3137" si="242">IF(J3074&lt;=K3074,"Within SLA","SLA Breach")</f>
        <v>Within SLA</v>
      </c>
      <c r="Z3074" t="str">
        <f t="shared" ref="Z3074:Z3137" si="243">IF(AND(F3074="Critical",Y3073="SLA Breach"),"Critical Risk","Normal")</f>
        <v>Normal</v>
      </c>
      <c r="AA3074" t="str" cm="1">
        <f t="array" ref="AA3074">_xlfn.IFS(
J3074&lt;=K3074*0.5,"Excellent",
J3074&lt;=K3074,"Good",
J3074&lt;=K3074*1.5,"At Risk",
TRUE,"Critical"
)</f>
        <v>Excellent</v>
      </c>
      <c r="AB3074" t="str">
        <f t="shared" ref="AB3074:AB3137" si="244">IF(M3074&gt;0,"Reworked","No Rework")</f>
        <v>No Rework</v>
      </c>
    </row>
    <row r="3075" spans="1:28" x14ac:dyDescent="0.3">
      <c r="A3075" t="s">
        <v>3157</v>
      </c>
      <c r="B3075" s="1">
        <v>45934</v>
      </c>
      <c r="C3075" t="s">
        <v>77</v>
      </c>
      <c r="D3075" t="s">
        <v>55</v>
      </c>
      <c r="E3075" t="s">
        <v>56</v>
      </c>
      <c r="F3075" t="s">
        <v>49</v>
      </c>
      <c r="G3075" t="s">
        <v>25</v>
      </c>
      <c r="H3075" t="s">
        <v>50</v>
      </c>
      <c r="I3075" t="s">
        <v>27</v>
      </c>
      <c r="J3075">
        <v>4.5999999999999996</v>
      </c>
      <c r="K3075">
        <v>48</v>
      </c>
      <c r="L3075" t="s">
        <v>28</v>
      </c>
      <c r="M3075">
        <v>0</v>
      </c>
      <c r="N3075">
        <v>4.9000000000000004</v>
      </c>
      <c r="O3075">
        <v>400</v>
      </c>
      <c r="P3075">
        <v>1840</v>
      </c>
      <c r="Q3075" t="s">
        <v>51</v>
      </c>
      <c r="R3075">
        <v>10</v>
      </c>
      <c r="S3075" t="s">
        <v>52</v>
      </c>
      <c r="T3075" t="s">
        <v>68</v>
      </c>
      <c r="U3075" t="str">
        <f>TRIM(CLEAN(tbl_Operations[[#This Row],[Location]]))</f>
        <v>Hyderabad</v>
      </c>
      <c r="V3075" t="str">
        <f>TRIM(CLEAN(tbl_Operations[[#This Row],[Channel]]))</f>
        <v>Email</v>
      </c>
      <c r="W3075" t="str">
        <f t="shared" si="240"/>
        <v>Vendor Query</v>
      </c>
      <c r="X3075" t="str">
        <f t="shared" si="241"/>
        <v>Finance</v>
      </c>
      <c r="Y3075" t="str">
        <f t="shared" si="242"/>
        <v>Within SLA</v>
      </c>
      <c r="Z3075" t="str">
        <f t="shared" si="243"/>
        <v>Normal</v>
      </c>
      <c r="AA3075" t="str" cm="1">
        <f t="array" ref="AA3075">_xlfn.IFS(
J3075&lt;=K3075*0.5,"Excellent",
J3075&lt;=K3075,"Good",
J3075&lt;=K3075*1.5,"At Risk",
TRUE,"Critical"
)</f>
        <v>Excellent</v>
      </c>
      <c r="AB3075" t="str">
        <f t="shared" si="244"/>
        <v>No Rework</v>
      </c>
    </row>
    <row r="3076" spans="1:28" x14ac:dyDescent="0.3">
      <c r="A3076" t="s">
        <v>3158</v>
      </c>
      <c r="B3076" s="1">
        <v>45957</v>
      </c>
      <c r="C3076" t="s">
        <v>95</v>
      </c>
      <c r="D3076" t="s">
        <v>22</v>
      </c>
      <c r="E3076" t="s">
        <v>74</v>
      </c>
      <c r="F3076" t="s">
        <v>49</v>
      </c>
      <c r="G3076" t="s">
        <v>25</v>
      </c>
      <c r="H3076" t="s">
        <v>50</v>
      </c>
      <c r="I3076" t="s">
        <v>27</v>
      </c>
      <c r="J3076">
        <v>21.5</v>
      </c>
      <c r="K3076">
        <v>48</v>
      </c>
      <c r="L3076" t="s">
        <v>28</v>
      </c>
      <c r="M3076">
        <v>0</v>
      </c>
      <c r="N3076">
        <v>4.5999999999999996</v>
      </c>
      <c r="O3076">
        <v>400</v>
      </c>
      <c r="P3076">
        <v>8600</v>
      </c>
      <c r="Q3076" t="s">
        <v>51</v>
      </c>
      <c r="R3076">
        <v>10</v>
      </c>
      <c r="S3076" t="s">
        <v>52</v>
      </c>
      <c r="T3076" t="s">
        <v>31</v>
      </c>
      <c r="U3076" t="str">
        <f>TRIM(CLEAN(tbl_Operations[[#This Row],[Location]]))</f>
        <v>Noida</v>
      </c>
      <c r="V3076" t="str">
        <f>TRIM(CLEAN(tbl_Operations[[#This Row],[Channel]]))</f>
        <v>Email</v>
      </c>
      <c r="W3076" t="str">
        <f t="shared" si="240"/>
        <v>System Issue</v>
      </c>
      <c r="X3076" t="str">
        <f t="shared" si="241"/>
        <v>Sales</v>
      </c>
      <c r="Y3076" t="str">
        <f t="shared" si="242"/>
        <v>Within SLA</v>
      </c>
      <c r="Z3076" t="str">
        <f t="shared" si="243"/>
        <v>Normal</v>
      </c>
      <c r="AA3076" t="str" cm="1">
        <f t="array" ref="AA3076">_xlfn.IFS(
J3076&lt;=K3076*0.5,"Excellent",
J3076&lt;=K3076,"Good",
J3076&lt;=K3076*1.5,"At Risk",
TRUE,"Critical"
)</f>
        <v>Excellent</v>
      </c>
      <c r="AB3076" t="str">
        <f t="shared" si="244"/>
        <v>No Rework</v>
      </c>
    </row>
    <row r="3077" spans="1:28" x14ac:dyDescent="0.3">
      <c r="A3077" t="s">
        <v>3159</v>
      </c>
      <c r="B3077" s="1">
        <v>45914</v>
      </c>
      <c r="C3077" t="s">
        <v>91</v>
      </c>
      <c r="D3077" t="s">
        <v>41</v>
      </c>
      <c r="E3077" t="s">
        <v>70</v>
      </c>
      <c r="F3077" t="s">
        <v>24</v>
      </c>
      <c r="G3077" t="s">
        <v>25</v>
      </c>
      <c r="H3077" t="s">
        <v>75</v>
      </c>
      <c r="I3077" t="s">
        <v>27</v>
      </c>
      <c r="J3077">
        <v>37.4</v>
      </c>
      <c r="K3077">
        <v>24</v>
      </c>
      <c r="L3077" t="s">
        <v>63</v>
      </c>
      <c r="M3077">
        <v>0</v>
      </c>
      <c r="N3077">
        <v>3.4</v>
      </c>
      <c r="O3077">
        <v>350</v>
      </c>
      <c r="P3077">
        <v>13090</v>
      </c>
      <c r="Q3077" t="s">
        <v>83</v>
      </c>
      <c r="R3077">
        <v>9</v>
      </c>
      <c r="S3077" t="s">
        <v>37</v>
      </c>
      <c r="T3077" t="s">
        <v>102</v>
      </c>
      <c r="U3077" t="str">
        <f>TRIM(CLEAN(tbl_Operations[[#This Row],[Location]]))</f>
        <v>Bengaluru</v>
      </c>
      <c r="V3077" t="str">
        <f>TRIM(CLEAN(tbl_Operations[[#This Row],[Channel]]))</f>
        <v>Email</v>
      </c>
      <c r="W3077" t="str">
        <f t="shared" si="240"/>
        <v>Data Correction</v>
      </c>
      <c r="X3077" t="str">
        <f t="shared" si="241"/>
        <v>Operations</v>
      </c>
      <c r="Y3077" t="str">
        <f t="shared" si="242"/>
        <v>SLA Breach</v>
      </c>
      <c r="Z3077" t="str">
        <f t="shared" si="243"/>
        <v>Normal</v>
      </c>
      <c r="AA3077" t="str" cm="1">
        <f t="array" ref="AA3077">_xlfn.IFS(
J3077&lt;=K3077*0.5,"Excellent",
J3077&lt;=K3077,"Good",
J3077&lt;=K3077*1.5,"At Risk",
TRUE,"Critical"
)</f>
        <v>Critical</v>
      </c>
      <c r="AB3077" t="str">
        <f t="shared" si="244"/>
        <v>No Rework</v>
      </c>
    </row>
    <row r="3078" spans="1:28" x14ac:dyDescent="0.3">
      <c r="A3078" t="s">
        <v>3160</v>
      </c>
      <c r="B3078" s="1">
        <v>45797</v>
      </c>
      <c r="C3078" t="s">
        <v>33</v>
      </c>
      <c r="D3078" t="s">
        <v>73</v>
      </c>
      <c r="E3078" t="s">
        <v>74</v>
      </c>
      <c r="F3078" t="s">
        <v>146</v>
      </c>
      <c r="G3078" t="s">
        <v>25</v>
      </c>
      <c r="H3078" t="s">
        <v>66</v>
      </c>
      <c r="I3078" t="s">
        <v>27</v>
      </c>
      <c r="J3078">
        <v>8.5</v>
      </c>
      <c r="K3078">
        <v>4</v>
      </c>
      <c r="L3078" t="s">
        <v>63</v>
      </c>
      <c r="M3078">
        <v>0</v>
      </c>
      <c r="N3078">
        <v>5</v>
      </c>
      <c r="O3078">
        <v>450</v>
      </c>
      <c r="P3078">
        <v>3825</v>
      </c>
      <c r="Q3078" t="s">
        <v>44</v>
      </c>
      <c r="R3078">
        <v>5</v>
      </c>
      <c r="S3078" t="s">
        <v>30</v>
      </c>
      <c r="T3078" t="s">
        <v>38</v>
      </c>
      <c r="U3078" t="str">
        <f>TRIM(CLEAN(tbl_Operations[[#This Row],[Location]]))</f>
        <v>Chennai</v>
      </c>
      <c r="V3078" t="str">
        <f>TRIM(CLEAN(tbl_Operations[[#This Row],[Channel]]))</f>
        <v>Email</v>
      </c>
      <c r="W3078" t="str">
        <f t="shared" si="240"/>
        <v>System Issue</v>
      </c>
      <c r="X3078" t="str">
        <f t="shared" si="241"/>
        <v>It</v>
      </c>
      <c r="Y3078" t="str">
        <f t="shared" si="242"/>
        <v>SLA Breach</v>
      </c>
      <c r="Z3078" t="str">
        <f t="shared" si="243"/>
        <v>Critical Risk</v>
      </c>
      <c r="AA3078" t="str" cm="1">
        <f t="array" ref="AA3078">_xlfn.IFS(
J3078&lt;=K3078*0.5,"Excellent",
J3078&lt;=K3078,"Good",
J3078&lt;=K3078*1.5,"At Risk",
TRUE,"Critical"
)</f>
        <v>Critical</v>
      </c>
      <c r="AB3078" t="str">
        <f t="shared" si="244"/>
        <v>No Rework</v>
      </c>
    </row>
    <row r="3079" spans="1:28" x14ac:dyDescent="0.3">
      <c r="A3079" t="s">
        <v>3161</v>
      </c>
      <c r="B3079" s="1">
        <v>45785</v>
      </c>
      <c r="C3079" t="s">
        <v>91</v>
      </c>
      <c r="D3079" t="s">
        <v>73</v>
      </c>
      <c r="E3079" t="s">
        <v>23</v>
      </c>
      <c r="F3079" t="s">
        <v>24</v>
      </c>
      <c r="G3079" t="s">
        <v>25</v>
      </c>
      <c r="H3079" t="s">
        <v>50</v>
      </c>
      <c r="I3079" t="s">
        <v>88</v>
      </c>
      <c r="J3079">
        <v>11.4</v>
      </c>
      <c r="K3079">
        <v>24</v>
      </c>
      <c r="L3079" t="s">
        <v>28</v>
      </c>
      <c r="M3079">
        <v>3</v>
      </c>
      <c r="N3079">
        <v>3.4</v>
      </c>
      <c r="O3079">
        <v>320</v>
      </c>
      <c r="P3079">
        <v>3648</v>
      </c>
      <c r="Q3079" t="s">
        <v>44</v>
      </c>
      <c r="R3079">
        <v>5</v>
      </c>
      <c r="S3079" t="s">
        <v>30</v>
      </c>
      <c r="T3079" t="s">
        <v>84</v>
      </c>
      <c r="U3079" t="str">
        <f>TRIM(CLEAN(tbl_Operations[[#This Row],[Location]]))</f>
        <v>Chennai</v>
      </c>
      <c r="V3079" t="str">
        <f>TRIM(CLEAN(tbl_Operations[[#This Row],[Channel]]))</f>
        <v>Email</v>
      </c>
      <c r="W3079" t="str">
        <f t="shared" si="240"/>
        <v>Invoice Query</v>
      </c>
      <c r="X3079" t="str">
        <f t="shared" si="241"/>
        <v>Operations</v>
      </c>
      <c r="Y3079" t="str">
        <f t="shared" si="242"/>
        <v>Within SLA</v>
      </c>
      <c r="Z3079" t="str">
        <f t="shared" si="243"/>
        <v>Normal</v>
      </c>
      <c r="AA3079" t="str" cm="1">
        <f t="array" ref="AA3079">_xlfn.IFS(
J3079&lt;=K3079*0.5,"Excellent",
J3079&lt;=K3079,"Good",
J3079&lt;=K3079*1.5,"At Risk",
TRUE,"Critical"
)</f>
        <v>Excellent</v>
      </c>
      <c r="AB3079" t="str">
        <f t="shared" si="244"/>
        <v>Reworked</v>
      </c>
    </row>
    <row r="3080" spans="1:28" x14ac:dyDescent="0.3">
      <c r="A3080" t="s">
        <v>3162</v>
      </c>
      <c r="B3080" s="1">
        <v>45704</v>
      </c>
      <c r="C3080" t="s">
        <v>54</v>
      </c>
      <c r="D3080" t="s">
        <v>41</v>
      </c>
      <c r="E3080" t="s">
        <v>23</v>
      </c>
      <c r="F3080" t="s">
        <v>24</v>
      </c>
      <c r="G3080" t="s">
        <v>25</v>
      </c>
      <c r="H3080" t="s">
        <v>43</v>
      </c>
      <c r="I3080" t="s">
        <v>101</v>
      </c>
      <c r="J3080">
        <v>2.2999999999999998</v>
      </c>
      <c r="K3080">
        <v>24</v>
      </c>
      <c r="L3080" t="s">
        <v>28</v>
      </c>
      <c r="M3080">
        <v>0</v>
      </c>
      <c r="N3080">
        <v>5</v>
      </c>
      <c r="O3080">
        <v>400</v>
      </c>
      <c r="P3080">
        <v>920</v>
      </c>
      <c r="Q3080" t="s">
        <v>57</v>
      </c>
      <c r="R3080">
        <v>2</v>
      </c>
      <c r="S3080" t="s">
        <v>58</v>
      </c>
      <c r="T3080" t="s">
        <v>102</v>
      </c>
      <c r="U3080" t="str">
        <f>TRIM(CLEAN(tbl_Operations[[#This Row],[Location]]))</f>
        <v>Bengaluru</v>
      </c>
      <c r="V3080" t="str">
        <f>TRIM(CLEAN(tbl_Operations[[#This Row],[Channel]]))</f>
        <v>Email</v>
      </c>
      <c r="W3080" t="str">
        <f t="shared" si="240"/>
        <v>Invoice Query</v>
      </c>
      <c r="X3080" t="str">
        <f t="shared" si="241"/>
        <v>Hr</v>
      </c>
      <c r="Y3080" t="str">
        <f t="shared" si="242"/>
        <v>Within SLA</v>
      </c>
      <c r="Z3080" t="str">
        <f t="shared" si="243"/>
        <v>Normal</v>
      </c>
      <c r="AA3080" t="str" cm="1">
        <f t="array" ref="AA3080">_xlfn.IFS(
J3080&lt;=K3080*0.5,"Excellent",
J3080&lt;=K3080,"Good",
J3080&lt;=K3080*1.5,"At Risk",
TRUE,"Critical"
)</f>
        <v>Excellent</v>
      </c>
      <c r="AB3080" t="str">
        <f t="shared" si="244"/>
        <v>No Rework</v>
      </c>
    </row>
    <row r="3081" spans="1:28" x14ac:dyDescent="0.3">
      <c r="A3081" t="s">
        <v>3163</v>
      </c>
      <c r="B3081" s="1">
        <v>45710</v>
      </c>
      <c r="C3081" t="s">
        <v>91</v>
      </c>
      <c r="D3081" t="s">
        <v>47</v>
      </c>
      <c r="E3081" t="s">
        <v>56</v>
      </c>
      <c r="F3081" t="s">
        <v>49</v>
      </c>
      <c r="G3081" t="s">
        <v>42</v>
      </c>
      <c r="H3081" t="s">
        <v>75</v>
      </c>
      <c r="I3081" t="s">
        <v>27</v>
      </c>
      <c r="J3081">
        <v>14.3</v>
      </c>
      <c r="K3081">
        <v>48</v>
      </c>
      <c r="L3081" t="s">
        <v>28</v>
      </c>
      <c r="M3081">
        <v>1</v>
      </c>
      <c r="N3081">
        <v>3.9</v>
      </c>
      <c r="O3081">
        <v>400</v>
      </c>
      <c r="P3081">
        <v>5720</v>
      </c>
      <c r="Q3081" t="s">
        <v>57</v>
      </c>
      <c r="R3081">
        <v>2</v>
      </c>
      <c r="S3081" t="s">
        <v>58</v>
      </c>
      <c r="T3081" t="s">
        <v>68</v>
      </c>
      <c r="U3081" t="str">
        <f>TRIM(CLEAN(tbl_Operations[[#This Row],[Location]]))</f>
        <v>Gurugram</v>
      </c>
      <c r="V3081" t="str">
        <f>TRIM(CLEAN(tbl_Operations[[#This Row],[Channel]]))</f>
        <v>Portal</v>
      </c>
      <c r="W3081" t="str">
        <f t="shared" si="240"/>
        <v>Vendor Query</v>
      </c>
      <c r="X3081" t="str">
        <f t="shared" si="241"/>
        <v>Operations</v>
      </c>
      <c r="Y3081" t="str">
        <f t="shared" si="242"/>
        <v>Within SLA</v>
      </c>
      <c r="Z3081" t="str">
        <f t="shared" si="243"/>
        <v>Normal</v>
      </c>
      <c r="AA3081" t="str" cm="1">
        <f t="array" ref="AA3081">_xlfn.IFS(
J3081&lt;=K3081*0.5,"Excellent",
J3081&lt;=K3081,"Good",
J3081&lt;=K3081*1.5,"At Risk",
TRUE,"Critical"
)</f>
        <v>Excellent</v>
      </c>
      <c r="AB3081" t="str">
        <f t="shared" si="244"/>
        <v>Reworked</v>
      </c>
    </row>
    <row r="3082" spans="1:28" x14ac:dyDescent="0.3">
      <c r="A3082" t="s">
        <v>3164</v>
      </c>
      <c r="B3082" s="1">
        <v>45896</v>
      </c>
      <c r="C3082" t="s">
        <v>40</v>
      </c>
      <c r="D3082" t="s">
        <v>41</v>
      </c>
      <c r="E3082" t="s">
        <v>23</v>
      </c>
      <c r="F3082" t="s">
        <v>146</v>
      </c>
      <c r="G3082" t="s">
        <v>81</v>
      </c>
      <c r="H3082" t="s">
        <v>75</v>
      </c>
      <c r="I3082" t="s">
        <v>27</v>
      </c>
      <c r="J3082">
        <v>5.2</v>
      </c>
      <c r="K3082">
        <v>4</v>
      </c>
      <c r="L3082" t="s">
        <v>63</v>
      </c>
      <c r="M3082">
        <v>0</v>
      </c>
      <c r="N3082">
        <v>4.0999999999999996</v>
      </c>
      <c r="O3082">
        <v>350</v>
      </c>
      <c r="P3082">
        <v>1820</v>
      </c>
      <c r="Q3082" t="s">
        <v>36</v>
      </c>
      <c r="R3082">
        <v>8</v>
      </c>
      <c r="S3082" t="s">
        <v>37</v>
      </c>
      <c r="T3082" t="s">
        <v>86</v>
      </c>
      <c r="U3082" t="str">
        <f>TRIM(CLEAN(tbl_Operations[[#This Row],[Location]]))</f>
        <v>Bengaluru</v>
      </c>
      <c r="V3082" t="str">
        <f>TRIM(CLEAN(tbl_Operations[[#This Row],[Channel]]))</f>
        <v>Phone</v>
      </c>
      <c r="W3082" t="str">
        <f t="shared" si="240"/>
        <v>Invoice Query</v>
      </c>
      <c r="X3082" t="str">
        <f t="shared" si="241"/>
        <v>Procurement</v>
      </c>
      <c r="Y3082" t="str">
        <f t="shared" si="242"/>
        <v>SLA Breach</v>
      </c>
      <c r="Z3082" t="str">
        <f t="shared" si="243"/>
        <v>Normal</v>
      </c>
      <c r="AA3082" t="str" cm="1">
        <f t="array" ref="AA3082">_xlfn.IFS(
J3082&lt;=K3082*0.5,"Excellent",
J3082&lt;=K3082,"Good",
J3082&lt;=K3082*1.5,"At Risk",
TRUE,"Critical"
)</f>
        <v>At Risk</v>
      </c>
      <c r="AB3082" t="str">
        <f t="shared" si="244"/>
        <v>No Rework</v>
      </c>
    </row>
    <row r="3083" spans="1:28" x14ac:dyDescent="0.3">
      <c r="A3083" t="s">
        <v>3165</v>
      </c>
      <c r="B3083" s="1">
        <v>45718</v>
      </c>
      <c r="C3083" t="s">
        <v>40</v>
      </c>
      <c r="D3083" t="s">
        <v>73</v>
      </c>
      <c r="E3083" t="s">
        <v>48</v>
      </c>
      <c r="F3083" t="s">
        <v>61</v>
      </c>
      <c r="G3083" t="s">
        <v>62</v>
      </c>
      <c r="H3083" t="s">
        <v>43</v>
      </c>
      <c r="I3083" t="s">
        <v>88</v>
      </c>
      <c r="J3083">
        <v>35.700000000000003</v>
      </c>
      <c r="K3083">
        <v>12</v>
      </c>
      <c r="L3083" t="s">
        <v>63</v>
      </c>
      <c r="M3083">
        <v>2</v>
      </c>
      <c r="N3083">
        <v>2.7</v>
      </c>
      <c r="O3083">
        <v>320</v>
      </c>
      <c r="P3083">
        <v>11424</v>
      </c>
      <c r="Q3083" t="s">
        <v>79</v>
      </c>
      <c r="R3083">
        <v>3</v>
      </c>
      <c r="S3083" t="s">
        <v>58</v>
      </c>
      <c r="T3083" t="s">
        <v>102</v>
      </c>
      <c r="U3083" t="str">
        <f>TRIM(CLEAN(tbl_Operations[[#This Row],[Location]]))</f>
        <v>Chennai</v>
      </c>
      <c r="V3083" t="str">
        <f>TRIM(CLEAN(tbl_Operations[[#This Row],[Channel]]))</f>
        <v>Teams</v>
      </c>
      <c r="W3083" t="str">
        <f t="shared" si="240"/>
        <v>Compliance Request</v>
      </c>
      <c r="X3083" t="str">
        <f t="shared" si="241"/>
        <v>Procurement</v>
      </c>
      <c r="Y3083" t="str">
        <f t="shared" si="242"/>
        <v>SLA Breach</v>
      </c>
      <c r="Z3083" t="str">
        <f t="shared" si="243"/>
        <v>Normal</v>
      </c>
      <c r="AA3083" t="str" cm="1">
        <f t="array" ref="AA3083">_xlfn.IFS(
J3083&lt;=K3083*0.5,"Excellent",
J3083&lt;=K3083,"Good",
J3083&lt;=K3083*1.5,"At Risk",
TRUE,"Critical"
)</f>
        <v>Critical</v>
      </c>
      <c r="AB3083" t="str">
        <f t="shared" si="244"/>
        <v>Reworked</v>
      </c>
    </row>
    <row r="3084" spans="1:28" x14ac:dyDescent="0.3">
      <c r="A3084" t="s">
        <v>3166</v>
      </c>
      <c r="B3084" s="1">
        <v>45939</v>
      </c>
      <c r="C3084" t="s">
        <v>33</v>
      </c>
      <c r="D3084" t="s">
        <v>34</v>
      </c>
      <c r="E3084" t="s">
        <v>70</v>
      </c>
      <c r="F3084" t="s">
        <v>24</v>
      </c>
      <c r="G3084" t="s">
        <v>42</v>
      </c>
      <c r="H3084" t="s">
        <v>75</v>
      </c>
      <c r="I3084" t="s">
        <v>27</v>
      </c>
      <c r="J3084">
        <v>10.199999999999999</v>
      </c>
      <c r="K3084">
        <v>24</v>
      </c>
      <c r="L3084" t="s">
        <v>28</v>
      </c>
      <c r="M3084">
        <v>2</v>
      </c>
      <c r="N3084">
        <v>4.4000000000000004</v>
      </c>
      <c r="O3084">
        <v>400</v>
      </c>
      <c r="P3084">
        <v>4080</v>
      </c>
      <c r="Q3084" t="s">
        <v>51</v>
      </c>
      <c r="R3084">
        <v>10</v>
      </c>
      <c r="S3084" t="s">
        <v>52</v>
      </c>
      <c r="T3084" t="s">
        <v>84</v>
      </c>
      <c r="U3084" t="str">
        <f>TRIM(CLEAN(tbl_Operations[[#This Row],[Location]]))</f>
        <v>Mumbai</v>
      </c>
      <c r="V3084" t="str">
        <f>TRIM(CLEAN(tbl_Operations[[#This Row],[Channel]]))</f>
        <v>Portal</v>
      </c>
      <c r="W3084" t="str">
        <f t="shared" si="240"/>
        <v>Data Correction</v>
      </c>
      <c r="X3084" t="str">
        <f t="shared" si="241"/>
        <v>It</v>
      </c>
      <c r="Y3084" t="str">
        <f t="shared" si="242"/>
        <v>Within SLA</v>
      </c>
      <c r="Z3084" t="str">
        <f t="shared" si="243"/>
        <v>Normal</v>
      </c>
      <c r="AA3084" t="str" cm="1">
        <f t="array" ref="AA3084">_xlfn.IFS(
J3084&lt;=K3084*0.5,"Excellent",
J3084&lt;=K3084,"Good",
J3084&lt;=K3084*1.5,"At Risk",
TRUE,"Critical"
)</f>
        <v>Excellent</v>
      </c>
      <c r="AB3084" t="str">
        <f t="shared" si="244"/>
        <v>Reworked</v>
      </c>
    </row>
    <row r="3085" spans="1:28" x14ac:dyDescent="0.3">
      <c r="A3085" t="s">
        <v>3167</v>
      </c>
      <c r="B3085" s="1">
        <v>45697</v>
      </c>
      <c r="C3085" t="s">
        <v>91</v>
      </c>
      <c r="D3085" t="s">
        <v>60</v>
      </c>
      <c r="E3085" t="s">
        <v>35</v>
      </c>
      <c r="F3085" t="s">
        <v>61</v>
      </c>
      <c r="G3085" t="s">
        <v>42</v>
      </c>
      <c r="H3085" t="s">
        <v>26</v>
      </c>
      <c r="I3085" t="s">
        <v>27</v>
      </c>
      <c r="J3085">
        <v>7.9</v>
      </c>
      <c r="K3085">
        <v>12</v>
      </c>
      <c r="L3085" t="s">
        <v>28</v>
      </c>
      <c r="M3085">
        <v>0</v>
      </c>
      <c r="N3085">
        <v>4.9000000000000004</v>
      </c>
      <c r="O3085">
        <v>450</v>
      </c>
      <c r="P3085">
        <v>3555</v>
      </c>
      <c r="Q3085" t="s">
        <v>57</v>
      </c>
      <c r="R3085">
        <v>2</v>
      </c>
      <c r="S3085" t="s">
        <v>58</v>
      </c>
      <c r="T3085" t="s">
        <v>102</v>
      </c>
      <c r="U3085" t="str">
        <f>TRIM(CLEAN(tbl_Operations[[#This Row],[Location]]))</f>
        <v>Pune</v>
      </c>
      <c r="V3085" t="str">
        <f>TRIM(CLEAN(tbl_Operations[[#This Row],[Channel]]))</f>
        <v>Portal</v>
      </c>
      <c r="W3085" t="str">
        <f t="shared" si="240"/>
        <v>Employee Query</v>
      </c>
      <c r="X3085" t="str">
        <f t="shared" si="241"/>
        <v>Operations</v>
      </c>
      <c r="Y3085" t="str">
        <f t="shared" si="242"/>
        <v>Within SLA</v>
      </c>
      <c r="Z3085" t="str">
        <f t="shared" si="243"/>
        <v>Normal</v>
      </c>
      <c r="AA3085" t="str" cm="1">
        <f t="array" ref="AA3085">_xlfn.IFS(
J3085&lt;=K3085*0.5,"Excellent",
J3085&lt;=K3085,"Good",
J3085&lt;=K3085*1.5,"At Risk",
TRUE,"Critical"
)</f>
        <v>Good</v>
      </c>
      <c r="AB3085" t="str">
        <f t="shared" si="244"/>
        <v>No Rework</v>
      </c>
    </row>
    <row r="3086" spans="1:28" x14ac:dyDescent="0.3">
      <c r="A3086" t="s">
        <v>3168</v>
      </c>
      <c r="B3086" s="1">
        <v>45677</v>
      </c>
      <c r="C3086" t="s">
        <v>40</v>
      </c>
      <c r="D3086" t="s">
        <v>60</v>
      </c>
      <c r="E3086" t="s">
        <v>48</v>
      </c>
      <c r="F3086" t="s">
        <v>49</v>
      </c>
      <c r="G3086" t="s">
        <v>25</v>
      </c>
      <c r="H3086" t="s">
        <v>43</v>
      </c>
      <c r="I3086" t="s">
        <v>27</v>
      </c>
      <c r="J3086">
        <v>12.8</v>
      </c>
      <c r="K3086">
        <v>48</v>
      </c>
      <c r="L3086" t="s">
        <v>28</v>
      </c>
      <c r="M3086">
        <v>0</v>
      </c>
      <c r="N3086">
        <v>4.0999999999999996</v>
      </c>
      <c r="O3086">
        <v>350</v>
      </c>
      <c r="P3086">
        <v>4480</v>
      </c>
      <c r="Q3086" t="s">
        <v>64</v>
      </c>
      <c r="R3086">
        <v>1</v>
      </c>
      <c r="S3086" t="s">
        <v>58</v>
      </c>
      <c r="T3086" t="s">
        <v>31</v>
      </c>
      <c r="U3086" t="str">
        <f>TRIM(CLEAN(tbl_Operations[[#This Row],[Location]]))</f>
        <v>Pune</v>
      </c>
      <c r="V3086" t="str">
        <f>TRIM(CLEAN(tbl_Operations[[#This Row],[Channel]]))</f>
        <v>Email</v>
      </c>
      <c r="W3086" t="str">
        <f t="shared" si="240"/>
        <v>Compliance Request</v>
      </c>
      <c r="X3086" t="str">
        <f t="shared" si="241"/>
        <v>Procurement</v>
      </c>
      <c r="Y3086" t="str">
        <f t="shared" si="242"/>
        <v>Within SLA</v>
      </c>
      <c r="Z3086" t="str">
        <f t="shared" si="243"/>
        <v>Normal</v>
      </c>
      <c r="AA3086" t="str" cm="1">
        <f t="array" ref="AA3086">_xlfn.IFS(
J3086&lt;=K3086*0.5,"Excellent",
J3086&lt;=K3086,"Good",
J3086&lt;=K3086*1.5,"At Risk",
TRUE,"Critical"
)</f>
        <v>Excellent</v>
      </c>
      <c r="AB3086" t="str">
        <f t="shared" si="244"/>
        <v>No Rework</v>
      </c>
    </row>
    <row r="3087" spans="1:28" x14ac:dyDescent="0.3">
      <c r="A3087" t="s">
        <v>3169</v>
      </c>
      <c r="B3087" s="1">
        <v>45798</v>
      </c>
      <c r="C3087" t="s">
        <v>91</v>
      </c>
      <c r="D3087" t="s">
        <v>55</v>
      </c>
      <c r="E3087" t="s">
        <v>56</v>
      </c>
      <c r="F3087" t="s">
        <v>49</v>
      </c>
      <c r="G3087" t="s">
        <v>42</v>
      </c>
      <c r="H3087" t="s">
        <v>43</v>
      </c>
      <c r="I3087" t="s">
        <v>27</v>
      </c>
      <c r="J3087">
        <v>4.0999999999999996</v>
      </c>
      <c r="K3087">
        <v>48</v>
      </c>
      <c r="L3087" t="s">
        <v>28</v>
      </c>
      <c r="M3087">
        <v>1</v>
      </c>
      <c r="N3087">
        <v>5</v>
      </c>
      <c r="O3087">
        <v>350</v>
      </c>
      <c r="P3087">
        <v>1435</v>
      </c>
      <c r="Q3087" t="s">
        <v>44</v>
      </c>
      <c r="R3087">
        <v>5</v>
      </c>
      <c r="S3087" t="s">
        <v>30</v>
      </c>
      <c r="T3087" t="s">
        <v>86</v>
      </c>
      <c r="U3087" t="str">
        <f>TRIM(CLEAN(tbl_Operations[[#This Row],[Location]]))</f>
        <v>Hyderabad</v>
      </c>
      <c r="V3087" t="str">
        <f>TRIM(CLEAN(tbl_Operations[[#This Row],[Channel]]))</f>
        <v>Portal</v>
      </c>
      <c r="W3087" t="str">
        <f t="shared" si="240"/>
        <v>Vendor Query</v>
      </c>
      <c r="X3087" t="str">
        <f t="shared" si="241"/>
        <v>Operations</v>
      </c>
      <c r="Y3087" t="str">
        <f t="shared" si="242"/>
        <v>Within SLA</v>
      </c>
      <c r="Z3087" t="str">
        <f t="shared" si="243"/>
        <v>Normal</v>
      </c>
      <c r="AA3087" t="str" cm="1">
        <f t="array" ref="AA3087">_xlfn.IFS(
J3087&lt;=K3087*0.5,"Excellent",
J3087&lt;=K3087,"Good",
J3087&lt;=K3087*1.5,"At Risk",
TRUE,"Critical"
)</f>
        <v>Excellent</v>
      </c>
      <c r="AB3087" t="str">
        <f t="shared" si="244"/>
        <v>Reworked</v>
      </c>
    </row>
    <row r="3088" spans="1:28" x14ac:dyDescent="0.3">
      <c r="A3088" t="s">
        <v>3170</v>
      </c>
      <c r="B3088" s="1">
        <v>45819</v>
      </c>
      <c r="C3088" t="s">
        <v>33</v>
      </c>
      <c r="D3088" t="s">
        <v>47</v>
      </c>
      <c r="E3088" t="s">
        <v>70</v>
      </c>
      <c r="F3088" t="s">
        <v>49</v>
      </c>
      <c r="G3088" t="s">
        <v>25</v>
      </c>
      <c r="H3088" t="s">
        <v>26</v>
      </c>
      <c r="I3088" t="s">
        <v>27</v>
      </c>
      <c r="J3088">
        <v>26.5</v>
      </c>
      <c r="K3088">
        <v>48</v>
      </c>
      <c r="L3088" t="s">
        <v>28</v>
      </c>
      <c r="M3088">
        <v>0</v>
      </c>
      <c r="N3088">
        <v>4.0999999999999996</v>
      </c>
      <c r="O3088">
        <v>280</v>
      </c>
      <c r="P3088">
        <v>7420</v>
      </c>
      <c r="Q3088" t="s">
        <v>29</v>
      </c>
      <c r="R3088">
        <v>6</v>
      </c>
      <c r="S3088" t="s">
        <v>30</v>
      </c>
      <c r="T3088" t="s">
        <v>86</v>
      </c>
      <c r="U3088" t="str">
        <f>TRIM(CLEAN(tbl_Operations[[#This Row],[Location]]))</f>
        <v>Gurugram</v>
      </c>
      <c r="V3088" t="str">
        <f>TRIM(CLEAN(tbl_Operations[[#This Row],[Channel]]))</f>
        <v>Email</v>
      </c>
      <c r="W3088" t="str">
        <f t="shared" si="240"/>
        <v>Data Correction</v>
      </c>
      <c r="X3088" t="str">
        <f t="shared" si="241"/>
        <v>It</v>
      </c>
      <c r="Y3088" t="str">
        <f t="shared" si="242"/>
        <v>Within SLA</v>
      </c>
      <c r="Z3088" t="str">
        <f t="shared" si="243"/>
        <v>Normal</v>
      </c>
      <c r="AA3088" t="str" cm="1">
        <f t="array" ref="AA3088">_xlfn.IFS(
J3088&lt;=K3088*0.5,"Excellent",
J3088&lt;=K3088,"Good",
J3088&lt;=K3088*1.5,"At Risk",
TRUE,"Critical"
)</f>
        <v>Good</v>
      </c>
      <c r="AB3088" t="str">
        <f t="shared" si="244"/>
        <v>No Rework</v>
      </c>
    </row>
    <row r="3089" spans="1:28" x14ac:dyDescent="0.3">
      <c r="A3089" t="s">
        <v>3171</v>
      </c>
      <c r="B3089" s="1">
        <v>45881</v>
      </c>
      <c r="C3089" t="s">
        <v>40</v>
      </c>
      <c r="D3089" t="s">
        <v>60</v>
      </c>
      <c r="E3089" t="s">
        <v>23</v>
      </c>
      <c r="F3089" t="s">
        <v>49</v>
      </c>
      <c r="G3089" t="s">
        <v>62</v>
      </c>
      <c r="H3089" t="s">
        <v>26</v>
      </c>
      <c r="I3089" t="s">
        <v>27</v>
      </c>
      <c r="J3089">
        <v>9.5</v>
      </c>
      <c r="K3089">
        <v>48</v>
      </c>
      <c r="L3089" t="s">
        <v>28</v>
      </c>
      <c r="M3089">
        <v>1</v>
      </c>
      <c r="N3089">
        <v>4.5</v>
      </c>
      <c r="O3089">
        <v>320</v>
      </c>
      <c r="P3089">
        <v>3040</v>
      </c>
      <c r="Q3089" t="s">
        <v>36</v>
      </c>
      <c r="R3089">
        <v>8</v>
      </c>
      <c r="S3089" t="s">
        <v>37</v>
      </c>
      <c r="T3089" t="s">
        <v>38</v>
      </c>
      <c r="U3089" t="str">
        <f>TRIM(CLEAN(tbl_Operations[[#This Row],[Location]]))</f>
        <v>Pune</v>
      </c>
      <c r="V3089" t="str">
        <f>TRIM(CLEAN(tbl_Operations[[#This Row],[Channel]]))</f>
        <v>Teams</v>
      </c>
      <c r="W3089" t="str">
        <f t="shared" si="240"/>
        <v>Invoice Query</v>
      </c>
      <c r="X3089" t="str">
        <f t="shared" si="241"/>
        <v>Procurement</v>
      </c>
      <c r="Y3089" t="str">
        <f t="shared" si="242"/>
        <v>Within SLA</v>
      </c>
      <c r="Z3089" t="str">
        <f t="shared" si="243"/>
        <v>Normal</v>
      </c>
      <c r="AA3089" t="str" cm="1">
        <f t="array" ref="AA3089">_xlfn.IFS(
J3089&lt;=K3089*0.5,"Excellent",
J3089&lt;=K3089,"Good",
J3089&lt;=K3089*1.5,"At Risk",
TRUE,"Critical"
)</f>
        <v>Excellent</v>
      </c>
      <c r="AB3089" t="str">
        <f t="shared" si="244"/>
        <v>Reworked</v>
      </c>
    </row>
    <row r="3090" spans="1:28" x14ac:dyDescent="0.3">
      <c r="A3090" t="s">
        <v>3172</v>
      </c>
      <c r="B3090" s="1">
        <v>45797</v>
      </c>
      <c r="C3090" t="s">
        <v>33</v>
      </c>
      <c r="D3090" t="s">
        <v>41</v>
      </c>
      <c r="E3090" t="s">
        <v>48</v>
      </c>
      <c r="F3090" t="s">
        <v>24</v>
      </c>
      <c r="G3090" t="s">
        <v>25</v>
      </c>
      <c r="H3090" t="s">
        <v>43</v>
      </c>
      <c r="I3090" t="s">
        <v>27</v>
      </c>
      <c r="J3090">
        <v>7.5</v>
      </c>
      <c r="K3090">
        <v>24</v>
      </c>
      <c r="L3090" t="s">
        <v>28</v>
      </c>
      <c r="M3090">
        <v>0</v>
      </c>
      <c r="N3090">
        <v>5</v>
      </c>
      <c r="O3090">
        <v>320</v>
      </c>
      <c r="P3090">
        <v>2400</v>
      </c>
      <c r="Q3090" t="s">
        <v>44</v>
      </c>
      <c r="R3090">
        <v>5</v>
      </c>
      <c r="S3090" t="s">
        <v>30</v>
      </c>
      <c r="T3090" t="s">
        <v>38</v>
      </c>
      <c r="U3090" t="str">
        <f>TRIM(CLEAN(tbl_Operations[[#This Row],[Location]]))</f>
        <v>Bengaluru</v>
      </c>
      <c r="V3090" t="str">
        <f>TRIM(CLEAN(tbl_Operations[[#This Row],[Channel]]))</f>
        <v>Email</v>
      </c>
      <c r="W3090" t="str">
        <f t="shared" si="240"/>
        <v>Compliance Request</v>
      </c>
      <c r="X3090" t="str">
        <f t="shared" si="241"/>
        <v>It</v>
      </c>
      <c r="Y3090" t="str">
        <f t="shared" si="242"/>
        <v>Within SLA</v>
      </c>
      <c r="Z3090" t="str">
        <f t="shared" si="243"/>
        <v>Normal</v>
      </c>
      <c r="AA3090" t="str" cm="1">
        <f t="array" ref="AA3090">_xlfn.IFS(
J3090&lt;=K3090*0.5,"Excellent",
J3090&lt;=K3090,"Good",
J3090&lt;=K3090*1.5,"At Risk",
TRUE,"Critical"
)</f>
        <v>Excellent</v>
      </c>
      <c r="AB3090" t="str">
        <f t="shared" si="244"/>
        <v>No Rework</v>
      </c>
    </row>
    <row r="3091" spans="1:28" x14ac:dyDescent="0.3">
      <c r="A3091" t="s">
        <v>3173</v>
      </c>
      <c r="B3091" s="1">
        <v>45859</v>
      </c>
      <c r="C3091" t="s">
        <v>77</v>
      </c>
      <c r="D3091" t="s">
        <v>34</v>
      </c>
      <c r="E3091" t="s">
        <v>78</v>
      </c>
      <c r="F3091" t="s">
        <v>24</v>
      </c>
      <c r="G3091" t="s">
        <v>25</v>
      </c>
      <c r="H3091" t="s">
        <v>26</v>
      </c>
      <c r="I3091" t="s">
        <v>27</v>
      </c>
      <c r="J3091">
        <v>11.9</v>
      </c>
      <c r="K3091">
        <v>24</v>
      </c>
      <c r="L3091" t="s">
        <v>28</v>
      </c>
      <c r="M3091">
        <v>1</v>
      </c>
      <c r="N3091">
        <v>4.5</v>
      </c>
      <c r="O3091">
        <v>280</v>
      </c>
      <c r="P3091">
        <v>3332</v>
      </c>
      <c r="Q3091" t="s">
        <v>114</v>
      </c>
      <c r="R3091">
        <v>7</v>
      </c>
      <c r="S3091" t="s">
        <v>37</v>
      </c>
      <c r="T3091" t="s">
        <v>31</v>
      </c>
      <c r="U3091" t="str">
        <f>TRIM(CLEAN(tbl_Operations[[#This Row],[Location]]))</f>
        <v>Mumbai</v>
      </c>
      <c r="V3091" t="str">
        <f>TRIM(CLEAN(tbl_Operations[[#This Row],[Channel]]))</f>
        <v>Email</v>
      </c>
      <c r="W3091" t="str">
        <f t="shared" si="240"/>
        <v>Access Request</v>
      </c>
      <c r="X3091" t="str">
        <f t="shared" si="241"/>
        <v>Finance</v>
      </c>
      <c r="Y3091" t="str">
        <f t="shared" si="242"/>
        <v>Within SLA</v>
      </c>
      <c r="Z3091" t="str">
        <f t="shared" si="243"/>
        <v>Normal</v>
      </c>
      <c r="AA3091" t="str" cm="1">
        <f t="array" ref="AA3091">_xlfn.IFS(
J3091&lt;=K3091*0.5,"Excellent",
J3091&lt;=K3091,"Good",
J3091&lt;=K3091*1.5,"At Risk",
TRUE,"Critical"
)</f>
        <v>Excellent</v>
      </c>
      <c r="AB3091" t="str">
        <f t="shared" si="244"/>
        <v>Reworked</v>
      </c>
    </row>
    <row r="3092" spans="1:28" x14ac:dyDescent="0.3">
      <c r="A3092" t="s">
        <v>3174</v>
      </c>
      <c r="B3092" s="1">
        <v>45996</v>
      </c>
      <c r="C3092" t="s">
        <v>77</v>
      </c>
      <c r="D3092" t="s">
        <v>22</v>
      </c>
      <c r="E3092" t="s">
        <v>23</v>
      </c>
      <c r="F3092" t="s">
        <v>24</v>
      </c>
      <c r="G3092" t="s">
        <v>25</v>
      </c>
      <c r="H3092" t="s">
        <v>66</v>
      </c>
      <c r="I3092" t="s">
        <v>27</v>
      </c>
      <c r="J3092">
        <v>5.0999999999999996</v>
      </c>
      <c r="K3092">
        <v>24</v>
      </c>
      <c r="L3092" t="s">
        <v>28</v>
      </c>
      <c r="M3092">
        <v>0</v>
      </c>
      <c r="N3092">
        <v>4.7</v>
      </c>
      <c r="O3092">
        <v>400</v>
      </c>
      <c r="P3092">
        <v>2040</v>
      </c>
      <c r="Q3092" t="s">
        <v>71</v>
      </c>
      <c r="R3092">
        <v>12</v>
      </c>
      <c r="S3092" t="s">
        <v>52</v>
      </c>
      <c r="T3092" t="s">
        <v>45</v>
      </c>
      <c r="U3092" t="str">
        <f>TRIM(CLEAN(tbl_Operations[[#This Row],[Location]]))</f>
        <v>Noida</v>
      </c>
      <c r="V3092" t="str">
        <f>TRIM(CLEAN(tbl_Operations[[#This Row],[Channel]]))</f>
        <v>Email</v>
      </c>
      <c r="W3092" t="str">
        <f t="shared" si="240"/>
        <v>Invoice Query</v>
      </c>
      <c r="X3092" t="str">
        <f t="shared" si="241"/>
        <v>Finance</v>
      </c>
      <c r="Y3092" t="str">
        <f t="shared" si="242"/>
        <v>Within SLA</v>
      </c>
      <c r="Z3092" t="str">
        <f t="shared" si="243"/>
        <v>Normal</v>
      </c>
      <c r="AA3092" t="str" cm="1">
        <f t="array" ref="AA3092">_xlfn.IFS(
J3092&lt;=K3092*0.5,"Excellent",
J3092&lt;=K3092,"Good",
J3092&lt;=K3092*1.5,"At Risk",
TRUE,"Critical"
)</f>
        <v>Excellent</v>
      </c>
      <c r="AB3092" t="str">
        <f t="shared" si="244"/>
        <v>No Rework</v>
      </c>
    </row>
    <row r="3093" spans="1:28" x14ac:dyDescent="0.3">
      <c r="A3093" t="s">
        <v>3175</v>
      </c>
      <c r="B3093" s="1">
        <v>45741</v>
      </c>
      <c r="C3093" t="s">
        <v>21</v>
      </c>
      <c r="D3093" t="s">
        <v>22</v>
      </c>
      <c r="E3093" t="s">
        <v>35</v>
      </c>
      <c r="F3093" t="s">
        <v>49</v>
      </c>
      <c r="G3093" t="s">
        <v>62</v>
      </c>
      <c r="H3093" t="s">
        <v>50</v>
      </c>
      <c r="I3093" t="s">
        <v>27</v>
      </c>
      <c r="J3093">
        <v>10.8</v>
      </c>
      <c r="K3093">
        <v>48</v>
      </c>
      <c r="L3093" t="s">
        <v>28</v>
      </c>
      <c r="M3093">
        <v>0</v>
      </c>
      <c r="N3093">
        <v>4.5999999999999996</v>
      </c>
      <c r="O3093">
        <v>450</v>
      </c>
      <c r="P3093">
        <v>4860</v>
      </c>
      <c r="Q3093" t="s">
        <v>79</v>
      </c>
      <c r="R3093">
        <v>3</v>
      </c>
      <c r="S3093" t="s">
        <v>58</v>
      </c>
      <c r="T3093" t="s">
        <v>38</v>
      </c>
      <c r="U3093" t="str">
        <f>TRIM(CLEAN(tbl_Operations[[#This Row],[Location]]))</f>
        <v>Noida</v>
      </c>
      <c r="V3093" t="str">
        <f>TRIM(CLEAN(tbl_Operations[[#This Row],[Channel]]))</f>
        <v>Teams</v>
      </c>
      <c r="W3093" t="str">
        <f t="shared" si="240"/>
        <v>Employee Query</v>
      </c>
      <c r="X3093" t="str">
        <f t="shared" si="241"/>
        <v>Customer Support</v>
      </c>
      <c r="Y3093" t="str">
        <f t="shared" si="242"/>
        <v>Within SLA</v>
      </c>
      <c r="Z3093" t="str">
        <f t="shared" si="243"/>
        <v>Normal</v>
      </c>
      <c r="AA3093" t="str" cm="1">
        <f t="array" ref="AA3093">_xlfn.IFS(
J3093&lt;=K3093*0.5,"Excellent",
J3093&lt;=K3093,"Good",
J3093&lt;=K3093*1.5,"At Risk",
TRUE,"Critical"
)</f>
        <v>Excellent</v>
      </c>
      <c r="AB3093" t="str">
        <f t="shared" si="244"/>
        <v>No Rework</v>
      </c>
    </row>
    <row r="3094" spans="1:28" x14ac:dyDescent="0.3">
      <c r="A3094" t="s">
        <v>3176</v>
      </c>
      <c r="B3094" s="1">
        <v>45894</v>
      </c>
      <c r="C3094" t="s">
        <v>40</v>
      </c>
      <c r="D3094" t="s">
        <v>47</v>
      </c>
      <c r="E3094" t="s">
        <v>74</v>
      </c>
      <c r="F3094" t="s">
        <v>24</v>
      </c>
      <c r="G3094" t="s">
        <v>42</v>
      </c>
      <c r="H3094" t="s">
        <v>26</v>
      </c>
      <c r="I3094" t="s">
        <v>27</v>
      </c>
      <c r="J3094">
        <v>15</v>
      </c>
      <c r="K3094">
        <v>24</v>
      </c>
      <c r="L3094" t="s">
        <v>28</v>
      </c>
      <c r="M3094">
        <v>0</v>
      </c>
      <c r="N3094">
        <v>4.5999999999999996</v>
      </c>
      <c r="O3094">
        <v>350</v>
      </c>
      <c r="P3094">
        <v>5250</v>
      </c>
      <c r="Q3094" t="s">
        <v>36</v>
      </c>
      <c r="R3094">
        <v>8</v>
      </c>
      <c r="S3094" t="s">
        <v>37</v>
      </c>
      <c r="T3094" t="s">
        <v>31</v>
      </c>
      <c r="U3094" t="str">
        <f>TRIM(CLEAN(tbl_Operations[[#This Row],[Location]]))</f>
        <v>Gurugram</v>
      </c>
      <c r="V3094" t="str">
        <f>TRIM(CLEAN(tbl_Operations[[#This Row],[Channel]]))</f>
        <v>Portal</v>
      </c>
      <c r="W3094" t="str">
        <f t="shared" si="240"/>
        <v>System Issue</v>
      </c>
      <c r="X3094" t="str">
        <f t="shared" si="241"/>
        <v>Procurement</v>
      </c>
      <c r="Y3094" t="str">
        <f t="shared" si="242"/>
        <v>Within SLA</v>
      </c>
      <c r="Z3094" t="str">
        <f t="shared" si="243"/>
        <v>Normal</v>
      </c>
      <c r="AA3094" t="str" cm="1">
        <f t="array" ref="AA3094">_xlfn.IFS(
J3094&lt;=K3094*0.5,"Excellent",
J3094&lt;=K3094,"Good",
J3094&lt;=K3094*1.5,"At Risk",
TRUE,"Critical"
)</f>
        <v>Good</v>
      </c>
      <c r="AB3094" t="str">
        <f t="shared" si="244"/>
        <v>No Rework</v>
      </c>
    </row>
    <row r="3095" spans="1:28" x14ac:dyDescent="0.3">
      <c r="A3095" t="s">
        <v>3177</v>
      </c>
      <c r="B3095" s="1">
        <v>45818</v>
      </c>
      <c r="C3095" t="s">
        <v>33</v>
      </c>
      <c r="D3095" t="s">
        <v>60</v>
      </c>
      <c r="E3095" t="s">
        <v>74</v>
      </c>
      <c r="F3095" t="s">
        <v>61</v>
      </c>
      <c r="G3095" t="s">
        <v>81</v>
      </c>
      <c r="H3095" t="s">
        <v>43</v>
      </c>
      <c r="I3095" t="s">
        <v>88</v>
      </c>
      <c r="J3095">
        <v>4.4000000000000004</v>
      </c>
      <c r="K3095">
        <v>12</v>
      </c>
      <c r="L3095" t="s">
        <v>28</v>
      </c>
      <c r="M3095">
        <v>3</v>
      </c>
      <c r="N3095">
        <v>4</v>
      </c>
      <c r="O3095">
        <v>280</v>
      </c>
      <c r="P3095">
        <v>1232</v>
      </c>
      <c r="Q3095" t="s">
        <v>29</v>
      </c>
      <c r="R3095">
        <v>6</v>
      </c>
      <c r="S3095" t="s">
        <v>30</v>
      </c>
      <c r="T3095" t="s">
        <v>38</v>
      </c>
      <c r="U3095" t="str">
        <f>TRIM(CLEAN(tbl_Operations[[#This Row],[Location]]))</f>
        <v>Pune</v>
      </c>
      <c r="V3095" t="str">
        <f>TRIM(CLEAN(tbl_Operations[[#This Row],[Channel]]))</f>
        <v>Phone</v>
      </c>
      <c r="W3095" t="str">
        <f t="shared" si="240"/>
        <v>System Issue</v>
      </c>
      <c r="X3095" t="str">
        <f t="shared" si="241"/>
        <v>It</v>
      </c>
      <c r="Y3095" t="str">
        <f t="shared" si="242"/>
        <v>Within SLA</v>
      </c>
      <c r="Z3095" t="str">
        <f t="shared" si="243"/>
        <v>Normal</v>
      </c>
      <c r="AA3095" t="str" cm="1">
        <f t="array" ref="AA3095">_xlfn.IFS(
J3095&lt;=K3095*0.5,"Excellent",
J3095&lt;=K3095,"Good",
J3095&lt;=K3095*1.5,"At Risk",
TRUE,"Critical"
)</f>
        <v>Excellent</v>
      </c>
      <c r="AB3095" t="str">
        <f t="shared" si="244"/>
        <v>Reworked</v>
      </c>
    </row>
    <row r="3096" spans="1:28" x14ac:dyDescent="0.3">
      <c r="A3096" t="s">
        <v>3178</v>
      </c>
      <c r="B3096" s="1">
        <v>45913</v>
      </c>
      <c r="C3096" t="s">
        <v>77</v>
      </c>
      <c r="D3096" t="s">
        <v>34</v>
      </c>
      <c r="E3096" t="s">
        <v>56</v>
      </c>
      <c r="F3096" t="s">
        <v>24</v>
      </c>
      <c r="G3096" t="s">
        <v>25</v>
      </c>
      <c r="H3096" t="s">
        <v>75</v>
      </c>
      <c r="I3096" t="s">
        <v>88</v>
      </c>
      <c r="J3096">
        <v>26.9</v>
      </c>
      <c r="K3096">
        <v>24</v>
      </c>
      <c r="L3096" t="s">
        <v>63</v>
      </c>
      <c r="M3096">
        <v>2</v>
      </c>
      <c r="N3096">
        <v>3.8</v>
      </c>
      <c r="O3096">
        <v>320</v>
      </c>
      <c r="P3096">
        <v>8608</v>
      </c>
      <c r="Q3096" t="s">
        <v>83</v>
      </c>
      <c r="R3096">
        <v>9</v>
      </c>
      <c r="S3096" t="s">
        <v>37</v>
      </c>
      <c r="T3096" t="s">
        <v>68</v>
      </c>
      <c r="U3096" t="str">
        <f>TRIM(CLEAN(tbl_Operations[[#This Row],[Location]]))</f>
        <v>Mumbai</v>
      </c>
      <c r="V3096" t="str">
        <f>TRIM(CLEAN(tbl_Operations[[#This Row],[Channel]]))</f>
        <v>Email</v>
      </c>
      <c r="W3096" t="str">
        <f t="shared" si="240"/>
        <v>Vendor Query</v>
      </c>
      <c r="X3096" t="str">
        <f t="shared" si="241"/>
        <v>Finance</v>
      </c>
      <c r="Y3096" t="str">
        <f t="shared" si="242"/>
        <v>SLA Breach</v>
      </c>
      <c r="Z3096" t="str">
        <f t="shared" si="243"/>
        <v>Normal</v>
      </c>
      <c r="AA3096" t="str" cm="1">
        <f t="array" ref="AA3096">_xlfn.IFS(
J3096&lt;=K3096*0.5,"Excellent",
J3096&lt;=K3096,"Good",
J3096&lt;=K3096*1.5,"At Risk",
TRUE,"Critical"
)</f>
        <v>At Risk</v>
      </c>
      <c r="AB3096" t="str">
        <f t="shared" si="244"/>
        <v>Reworked</v>
      </c>
    </row>
    <row r="3097" spans="1:28" x14ac:dyDescent="0.3">
      <c r="A3097" t="s">
        <v>3179</v>
      </c>
      <c r="B3097" s="1">
        <v>45947</v>
      </c>
      <c r="C3097" t="s">
        <v>54</v>
      </c>
      <c r="D3097" t="s">
        <v>22</v>
      </c>
      <c r="E3097" t="s">
        <v>35</v>
      </c>
      <c r="F3097" t="s">
        <v>49</v>
      </c>
      <c r="G3097" t="s">
        <v>25</v>
      </c>
      <c r="H3097" t="s">
        <v>26</v>
      </c>
      <c r="I3097" t="s">
        <v>27</v>
      </c>
      <c r="J3097">
        <v>7.4</v>
      </c>
      <c r="K3097">
        <v>48</v>
      </c>
      <c r="L3097" t="s">
        <v>28</v>
      </c>
      <c r="M3097">
        <v>2</v>
      </c>
      <c r="N3097">
        <v>4.5</v>
      </c>
      <c r="O3097">
        <v>350</v>
      </c>
      <c r="P3097">
        <v>2590</v>
      </c>
      <c r="Q3097" t="s">
        <v>51</v>
      </c>
      <c r="R3097">
        <v>10</v>
      </c>
      <c r="S3097" t="s">
        <v>52</v>
      </c>
      <c r="T3097" t="s">
        <v>45</v>
      </c>
      <c r="U3097" t="str">
        <f>TRIM(CLEAN(tbl_Operations[[#This Row],[Location]]))</f>
        <v>Noida</v>
      </c>
      <c r="V3097" t="str">
        <f>TRIM(CLEAN(tbl_Operations[[#This Row],[Channel]]))</f>
        <v>Email</v>
      </c>
      <c r="W3097" t="str">
        <f t="shared" si="240"/>
        <v>Employee Query</v>
      </c>
      <c r="X3097" t="str">
        <f t="shared" si="241"/>
        <v>Hr</v>
      </c>
      <c r="Y3097" t="str">
        <f t="shared" si="242"/>
        <v>Within SLA</v>
      </c>
      <c r="Z3097" t="str">
        <f t="shared" si="243"/>
        <v>Normal</v>
      </c>
      <c r="AA3097" t="str" cm="1">
        <f t="array" ref="AA3097">_xlfn.IFS(
J3097&lt;=K3097*0.5,"Excellent",
J3097&lt;=K3097,"Good",
J3097&lt;=K3097*1.5,"At Risk",
TRUE,"Critical"
)</f>
        <v>Excellent</v>
      </c>
      <c r="AB3097" t="str">
        <f t="shared" si="244"/>
        <v>Reworked</v>
      </c>
    </row>
    <row r="3098" spans="1:28" x14ac:dyDescent="0.3">
      <c r="A3098" t="s">
        <v>3180</v>
      </c>
      <c r="B3098" s="1">
        <v>45668</v>
      </c>
      <c r="C3098" t="s">
        <v>91</v>
      </c>
      <c r="D3098" t="s">
        <v>55</v>
      </c>
      <c r="E3098" t="s">
        <v>92</v>
      </c>
      <c r="F3098" t="s">
        <v>24</v>
      </c>
      <c r="G3098" t="s">
        <v>25</v>
      </c>
      <c r="H3098" t="s">
        <v>26</v>
      </c>
      <c r="I3098" t="s">
        <v>101</v>
      </c>
      <c r="J3098">
        <v>7.7</v>
      </c>
      <c r="K3098">
        <v>24</v>
      </c>
      <c r="L3098" t="s">
        <v>28</v>
      </c>
      <c r="M3098">
        <v>0</v>
      </c>
      <c r="N3098">
        <v>4.5</v>
      </c>
      <c r="O3098">
        <v>280</v>
      </c>
      <c r="P3098">
        <v>2156</v>
      </c>
      <c r="Q3098" t="s">
        <v>64</v>
      </c>
      <c r="R3098">
        <v>1</v>
      </c>
      <c r="S3098" t="s">
        <v>58</v>
      </c>
      <c r="T3098" t="s">
        <v>68</v>
      </c>
      <c r="U3098" t="str">
        <f>TRIM(CLEAN(tbl_Operations[[#This Row],[Location]]))</f>
        <v>Hyderabad</v>
      </c>
      <c r="V3098" t="str">
        <f>TRIM(CLEAN(tbl_Operations[[#This Row],[Channel]]))</f>
        <v>Email</v>
      </c>
      <c r="W3098" t="str">
        <f t="shared" si="240"/>
        <v>Report Request</v>
      </c>
      <c r="X3098" t="str">
        <f t="shared" si="241"/>
        <v>Operations</v>
      </c>
      <c r="Y3098" t="str">
        <f t="shared" si="242"/>
        <v>Within SLA</v>
      </c>
      <c r="Z3098" t="str">
        <f t="shared" si="243"/>
        <v>Normal</v>
      </c>
      <c r="AA3098" t="str" cm="1">
        <f t="array" ref="AA3098">_xlfn.IFS(
J3098&lt;=K3098*0.5,"Excellent",
J3098&lt;=K3098,"Good",
J3098&lt;=K3098*1.5,"At Risk",
TRUE,"Critical"
)</f>
        <v>Excellent</v>
      </c>
      <c r="AB3098" t="str">
        <f t="shared" si="244"/>
        <v>No Rework</v>
      </c>
    </row>
    <row r="3099" spans="1:28" x14ac:dyDescent="0.3">
      <c r="A3099" t="s">
        <v>3181</v>
      </c>
      <c r="B3099" s="1">
        <v>45876</v>
      </c>
      <c r="C3099" t="s">
        <v>91</v>
      </c>
      <c r="D3099" t="s">
        <v>73</v>
      </c>
      <c r="E3099" t="s">
        <v>70</v>
      </c>
      <c r="F3099" t="s">
        <v>49</v>
      </c>
      <c r="G3099" t="s">
        <v>62</v>
      </c>
      <c r="H3099" t="s">
        <v>50</v>
      </c>
      <c r="I3099" t="s">
        <v>27</v>
      </c>
      <c r="J3099">
        <v>18.3</v>
      </c>
      <c r="K3099">
        <v>48</v>
      </c>
      <c r="L3099" t="s">
        <v>28</v>
      </c>
      <c r="M3099">
        <v>0</v>
      </c>
      <c r="N3099">
        <v>5</v>
      </c>
      <c r="O3099">
        <v>280</v>
      </c>
      <c r="P3099">
        <v>5124</v>
      </c>
      <c r="Q3099" t="s">
        <v>36</v>
      </c>
      <c r="R3099">
        <v>8</v>
      </c>
      <c r="S3099" t="s">
        <v>37</v>
      </c>
      <c r="T3099" t="s">
        <v>84</v>
      </c>
      <c r="U3099" t="str">
        <f>TRIM(CLEAN(tbl_Operations[[#This Row],[Location]]))</f>
        <v>Chennai</v>
      </c>
      <c r="V3099" t="str">
        <f>TRIM(CLEAN(tbl_Operations[[#This Row],[Channel]]))</f>
        <v>Teams</v>
      </c>
      <c r="W3099" t="str">
        <f t="shared" si="240"/>
        <v>Data Correction</v>
      </c>
      <c r="X3099" t="str">
        <f t="shared" si="241"/>
        <v>Operations</v>
      </c>
      <c r="Y3099" t="str">
        <f t="shared" si="242"/>
        <v>Within SLA</v>
      </c>
      <c r="Z3099" t="str">
        <f t="shared" si="243"/>
        <v>Normal</v>
      </c>
      <c r="AA3099" t="str" cm="1">
        <f t="array" ref="AA3099">_xlfn.IFS(
J3099&lt;=K3099*0.5,"Excellent",
J3099&lt;=K3099,"Good",
J3099&lt;=K3099*1.5,"At Risk",
TRUE,"Critical"
)</f>
        <v>Excellent</v>
      </c>
      <c r="AB3099" t="str">
        <f t="shared" si="244"/>
        <v>No Rework</v>
      </c>
    </row>
    <row r="3100" spans="1:28" x14ac:dyDescent="0.3">
      <c r="A3100" t="s">
        <v>3182</v>
      </c>
      <c r="B3100" s="1">
        <v>45847</v>
      </c>
      <c r="C3100" t="s">
        <v>54</v>
      </c>
      <c r="D3100" t="s">
        <v>41</v>
      </c>
      <c r="E3100" t="s">
        <v>35</v>
      </c>
      <c r="F3100" t="s">
        <v>49</v>
      </c>
      <c r="G3100" t="s">
        <v>81</v>
      </c>
      <c r="H3100" t="s">
        <v>75</v>
      </c>
      <c r="I3100" t="s">
        <v>27</v>
      </c>
      <c r="J3100">
        <v>7.9</v>
      </c>
      <c r="K3100">
        <v>48</v>
      </c>
      <c r="L3100" t="s">
        <v>28</v>
      </c>
      <c r="M3100">
        <v>1</v>
      </c>
      <c r="N3100">
        <v>4.4000000000000004</v>
      </c>
      <c r="O3100">
        <v>320</v>
      </c>
      <c r="P3100">
        <v>2528</v>
      </c>
      <c r="Q3100" t="s">
        <v>114</v>
      </c>
      <c r="R3100">
        <v>7</v>
      </c>
      <c r="S3100" t="s">
        <v>37</v>
      </c>
      <c r="T3100" t="s">
        <v>86</v>
      </c>
      <c r="U3100" t="str">
        <f>TRIM(CLEAN(tbl_Operations[[#This Row],[Location]]))</f>
        <v>Bengaluru</v>
      </c>
      <c r="V3100" t="str">
        <f>TRIM(CLEAN(tbl_Operations[[#This Row],[Channel]]))</f>
        <v>Phone</v>
      </c>
      <c r="W3100" t="str">
        <f t="shared" si="240"/>
        <v>Employee Query</v>
      </c>
      <c r="X3100" t="str">
        <f t="shared" si="241"/>
        <v>Hr</v>
      </c>
      <c r="Y3100" t="str">
        <f t="shared" si="242"/>
        <v>Within SLA</v>
      </c>
      <c r="Z3100" t="str">
        <f t="shared" si="243"/>
        <v>Normal</v>
      </c>
      <c r="AA3100" t="str" cm="1">
        <f t="array" ref="AA3100">_xlfn.IFS(
J3100&lt;=K3100*0.5,"Excellent",
J3100&lt;=K3100,"Good",
J3100&lt;=K3100*1.5,"At Risk",
TRUE,"Critical"
)</f>
        <v>Excellent</v>
      </c>
      <c r="AB3100" t="str">
        <f t="shared" si="244"/>
        <v>Reworked</v>
      </c>
    </row>
    <row r="3101" spans="1:28" x14ac:dyDescent="0.3">
      <c r="A3101" t="s">
        <v>3183</v>
      </c>
      <c r="B3101" s="1">
        <v>45904</v>
      </c>
      <c r="C3101" t="s">
        <v>77</v>
      </c>
      <c r="D3101" t="s">
        <v>34</v>
      </c>
      <c r="E3101" t="s">
        <v>92</v>
      </c>
      <c r="F3101" t="s">
        <v>146</v>
      </c>
      <c r="G3101" t="s">
        <v>25</v>
      </c>
      <c r="H3101" t="s">
        <v>26</v>
      </c>
      <c r="I3101" t="s">
        <v>27</v>
      </c>
      <c r="J3101">
        <v>4</v>
      </c>
      <c r="K3101">
        <v>4</v>
      </c>
      <c r="L3101" t="s">
        <v>28</v>
      </c>
      <c r="M3101">
        <v>0</v>
      </c>
      <c r="N3101">
        <v>4.5999999999999996</v>
      </c>
      <c r="O3101">
        <v>350</v>
      </c>
      <c r="P3101">
        <v>1400</v>
      </c>
      <c r="Q3101" t="s">
        <v>83</v>
      </c>
      <c r="R3101">
        <v>9</v>
      </c>
      <c r="S3101" t="s">
        <v>37</v>
      </c>
      <c r="T3101" t="s">
        <v>84</v>
      </c>
      <c r="U3101" t="str">
        <f>TRIM(CLEAN(tbl_Operations[[#This Row],[Location]]))</f>
        <v>Mumbai</v>
      </c>
      <c r="V3101" t="str">
        <f>TRIM(CLEAN(tbl_Operations[[#This Row],[Channel]]))</f>
        <v>Email</v>
      </c>
      <c r="W3101" t="str">
        <f t="shared" si="240"/>
        <v>Report Request</v>
      </c>
      <c r="X3101" t="str">
        <f t="shared" si="241"/>
        <v>Finance</v>
      </c>
      <c r="Y3101" t="str">
        <f t="shared" si="242"/>
        <v>Within SLA</v>
      </c>
      <c r="Z3101" t="str">
        <f t="shared" si="243"/>
        <v>Normal</v>
      </c>
      <c r="AA3101" t="str" cm="1">
        <f t="array" ref="AA3101">_xlfn.IFS(
J3101&lt;=K3101*0.5,"Excellent",
J3101&lt;=K3101,"Good",
J3101&lt;=K3101*1.5,"At Risk",
TRUE,"Critical"
)</f>
        <v>Good</v>
      </c>
      <c r="AB3101" t="str">
        <f t="shared" si="244"/>
        <v>No Rework</v>
      </c>
    </row>
    <row r="3102" spans="1:28" x14ac:dyDescent="0.3">
      <c r="A3102" t="s">
        <v>3184</v>
      </c>
      <c r="B3102" s="1">
        <v>45713</v>
      </c>
      <c r="C3102" t="s">
        <v>95</v>
      </c>
      <c r="D3102" t="s">
        <v>41</v>
      </c>
      <c r="E3102" t="s">
        <v>78</v>
      </c>
      <c r="F3102" t="s">
        <v>24</v>
      </c>
      <c r="G3102" t="s">
        <v>25</v>
      </c>
      <c r="H3102" t="s">
        <v>75</v>
      </c>
      <c r="I3102" t="s">
        <v>27</v>
      </c>
      <c r="J3102">
        <v>22.9</v>
      </c>
      <c r="K3102">
        <v>24</v>
      </c>
      <c r="L3102" t="s">
        <v>28</v>
      </c>
      <c r="M3102">
        <v>1</v>
      </c>
      <c r="N3102">
        <v>4.4000000000000004</v>
      </c>
      <c r="O3102">
        <v>450</v>
      </c>
      <c r="P3102">
        <v>10305</v>
      </c>
      <c r="Q3102" t="s">
        <v>57</v>
      </c>
      <c r="R3102">
        <v>2</v>
      </c>
      <c r="S3102" t="s">
        <v>58</v>
      </c>
      <c r="T3102" t="s">
        <v>38</v>
      </c>
      <c r="U3102" t="str">
        <f>TRIM(CLEAN(tbl_Operations[[#This Row],[Location]]))</f>
        <v>Bengaluru</v>
      </c>
      <c r="V3102" t="str">
        <f>TRIM(CLEAN(tbl_Operations[[#This Row],[Channel]]))</f>
        <v>Email</v>
      </c>
      <c r="W3102" t="str">
        <f t="shared" si="240"/>
        <v>Access Request</v>
      </c>
      <c r="X3102" t="str">
        <f t="shared" si="241"/>
        <v>Sales</v>
      </c>
      <c r="Y3102" t="str">
        <f t="shared" si="242"/>
        <v>Within SLA</v>
      </c>
      <c r="Z3102" t="str">
        <f t="shared" si="243"/>
        <v>Normal</v>
      </c>
      <c r="AA3102" t="str" cm="1">
        <f t="array" ref="AA3102">_xlfn.IFS(
J3102&lt;=K3102*0.5,"Excellent",
J3102&lt;=K3102,"Good",
J3102&lt;=K3102*1.5,"At Risk",
TRUE,"Critical"
)</f>
        <v>Good</v>
      </c>
      <c r="AB3102" t="str">
        <f t="shared" si="244"/>
        <v>Reworked</v>
      </c>
    </row>
    <row r="3103" spans="1:28" x14ac:dyDescent="0.3">
      <c r="A3103" t="s">
        <v>3185</v>
      </c>
      <c r="B3103" s="1">
        <v>45671</v>
      </c>
      <c r="C3103" t="s">
        <v>77</v>
      </c>
      <c r="D3103" t="s">
        <v>73</v>
      </c>
      <c r="E3103" t="s">
        <v>78</v>
      </c>
      <c r="F3103" t="s">
        <v>49</v>
      </c>
      <c r="G3103" t="s">
        <v>42</v>
      </c>
      <c r="H3103" t="s">
        <v>26</v>
      </c>
      <c r="I3103" t="s">
        <v>27</v>
      </c>
      <c r="J3103">
        <v>6.5</v>
      </c>
      <c r="K3103">
        <v>48</v>
      </c>
      <c r="L3103" t="s">
        <v>28</v>
      </c>
      <c r="M3103">
        <v>0</v>
      </c>
      <c r="N3103">
        <v>5</v>
      </c>
      <c r="O3103">
        <v>450</v>
      </c>
      <c r="P3103">
        <v>2925</v>
      </c>
      <c r="Q3103" t="s">
        <v>64</v>
      </c>
      <c r="R3103">
        <v>1</v>
      </c>
      <c r="S3103" t="s">
        <v>58</v>
      </c>
      <c r="T3103" t="s">
        <v>38</v>
      </c>
      <c r="U3103" t="str">
        <f>TRIM(CLEAN(tbl_Operations[[#This Row],[Location]]))</f>
        <v>Chennai</v>
      </c>
      <c r="V3103" t="str">
        <f>TRIM(CLEAN(tbl_Operations[[#This Row],[Channel]]))</f>
        <v>Portal</v>
      </c>
      <c r="W3103" t="str">
        <f t="shared" si="240"/>
        <v>Access Request</v>
      </c>
      <c r="X3103" t="str">
        <f t="shared" si="241"/>
        <v>Finance</v>
      </c>
      <c r="Y3103" t="str">
        <f t="shared" si="242"/>
        <v>Within SLA</v>
      </c>
      <c r="Z3103" t="str">
        <f t="shared" si="243"/>
        <v>Normal</v>
      </c>
      <c r="AA3103" t="str" cm="1">
        <f t="array" ref="AA3103">_xlfn.IFS(
J3103&lt;=K3103*0.5,"Excellent",
J3103&lt;=K3103,"Good",
J3103&lt;=K3103*1.5,"At Risk",
TRUE,"Critical"
)</f>
        <v>Excellent</v>
      </c>
      <c r="AB3103" t="str">
        <f t="shared" si="244"/>
        <v>No Rework</v>
      </c>
    </row>
    <row r="3104" spans="1:28" x14ac:dyDescent="0.3">
      <c r="A3104" t="s">
        <v>3186</v>
      </c>
      <c r="B3104" s="1">
        <v>45801</v>
      </c>
      <c r="C3104" t="s">
        <v>33</v>
      </c>
      <c r="D3104" t="s">
        <v>60</v>
      </c>
      <c r="E3104" t="s">
        <v>35</v>
      </c>
      <c r="F3104" t="s">
        <v>49</v>
      </c>
      <c r="G3104" t="s">
        <v>42</v>
      </c>
      <c r="H3104" t="s">
        <v>75</v>
      </c>
      <c r="I3104" t="s">
        <v>27</v>
      </c>
      <c r="J3104">
        <v>11.8</v>
      </c>
      <c r="K3104">
        <v>48</v>
      </c>
      <c r="L3104" t="s">
        <v>28</v>
      </c>
      <c r="M3104">
        <v>0</v>
      </c>
      <c r="N3104">
        <v>4.5999999999999996</v>
      </c>
      <c r="O3104">
        <v>280</v>
      </c>
      <c r="P3104">
        <v>3304</v>
      </c>
      <c r="Q3104" t="s">
        <v>44</v>
      </c>
      <c r="R3104">
        <v>5</v>
      </c>
      <c r="S3104" t="s">
        <v>30</v>
      </c>
      <c r="T3104" t="s">
        <v>68</v>
      </c>
      <c r="U3104" t="str">
        <f>TRIM(CLEAN(tbl_Operations[[#This Row],[Location]]))</f>
        <v>Pune</v>
      </c>
      <c r="V3104" t="str">
        <f>TRIM(CLEAN(tbl_Operations[[#This Row],[Channel]]))</f>
        <v>Portal</v>
      </c>
      <c r="W3104" t="str">
        <f t="shared" si="240"/>
        <v>Employee Query</v>
      </c>
      <c r="X3104" t="str">
        <f t="shared" si="241"/>
        <v>It</v>
      </c>
      <c r="Y3104" t="str">
        <f t="shared" si="242"/>
        <v>Within SLA</v>
      </c>
      <c r="Z3104" t="str">
        <f t="shared" si="243"/>
        <v>Normal</v>
      </c>
      <c r="AA3104" t="str" cm="1">
        <f t="array" ref="AA3104">_xlfn.IFS(
J3104&lt;=K3104*0.5,"Excellent",
J3104&lt;=K3104,"Good",
J3104&lt;=K3104*1.5,"At Risk",
TRUE,"Critical"
)</f>
        <v>Excellent</v>
      </c>
      <c r="AB3104" t="str">
        <f t="shared" si="244"/>
        <v>No Rework</v>
      </c>
    </row>
    <row r="3105" spans="1:28" x14ac:dyDescent="0.3">
      <c r="A3105" t="s">
        <v>3187</v>
      </c>
      <c r="B3105" s="1">
        <v>45881</v>
      </c>
      <c r="C3105" t="s">
        <v>77</v>
      </c>
      <c r="D3105" t="s">
        <v>47</v>
      </c>
      <c r="E3105" t="s">
        <v>92</v>
      </c>
      <c r="F3105" t="s">
        <v>49</v>
      </c>
      <c r="G3105" t="s">
        <v>25</v>
      </c>
      <c r="H3105" t="s">
        <v>50</v>
      </c>
      <c r="I3105" t="s">
        <v>27</v>
      </c>
      <c r="J3105">
        <v>5.8</v>
      </c>
      <c r="K3105">
        <v>48</v>
      </c>
      <c r="L3105" t="s">
        <v>28</v>
      </c>
      <c r="M3105">
        <v>0</v>
      </c>
      <c r="N3105">
        <v>4.5</v>
      </c>
      <c r="O3105">
        <v>450</v>
      </c>
      <c r="P3105">
        <v>2610</v>
      </c>
      <c r="Q3105" t="s">
        <v>36</v>
      </c>
      <c r="R3105">
        <v>8</v>
      </c>
      <c r="S3105" t="s">
        <v>37</v>
      </c>
      <c r="T3105" t="s">
        <v>38</v>
      </c>
      <c r="U3105" t="str">
        <f>TRIM(CLEAN(tbl_Operations[[#This Row],[Location]]))</f>
        <v>Gurugram</v>
      </c>
      <c r="V3105" t="str">
        <f>TRIM(CLEAN(tbl_Operations[[#This Row],[Channel]]))</f>
        <v>Email</v>
      </c>
      <c r="W3105" t="str">
        <f t="shared" si="240"/>
        <v>Report Request</v>
      </c>
      <c r="X3105" t="str">
        <f t="shared" si="241"/>
        <v>Finance</v>
      </c>
      <c r="Y3105" t="str">
        <f t="shared" si="242"/>
        <v>Within SLA</v>
      </c>
      <c r="Z3105" t="str">
        <f t="shared" si="243"/>
        <v>Normal</v>
      </c>
      <c r="AA3105" t="str" cm="1">
        <f t="array" ref="AA3105">_xlfn.IFS(
J3105&lt;=K3105*0.5,"Excellent",
J3105&lt;=K3105,"Good",
J3105&lt;=K3105*1.5,"At Risk",
TRUE,"Critical"
)</f>
        <v>Excellent</v>
      </c>
      <c r="AB3105" t="str">
        <f t="shared" si="244"/>
        <v>No Rework</v>
      </c>
    </row>
    <row r="3106" spans="1:28" x14ac:dyDescent="0.3">
      <c r="A3106" t="s">
        <v>3188</v>
      </c>
      <c r="B3106" s="1">
        <v>45808</v>
      </c>
      <c r="C3106" t="s">
        <v>77</v>
      </c>
      <c r="D3106" t="s">
        <v>41</v>
      </c>
      <c r="E3106" t="s">
        <v>70</v>
      </c>
      <c r="F3106" t="s">
        <v>49</v>
      </c>
      <c r="G3106" t="s">
        <v>25</v>
      </c>
      <c r="H3106" t="s">
        <v>75</v>
      </c>
      <c r="I3106" t="s">
        <v>27</v>
      </c>
      <c r="J3106">
        <v>13.6</v>
      </c>
      <c r="K3106">
        <v>48</v>
      </c>
      <c r="L3106" t="s">
        <v>28</v>
      </c>
      <c r="M3106">
        <v>0</v>
      </c>
      <c r="N3106">
        <v>4.8</v>
      </c>
      <c r="O3106">
        <v>450</v>
      </c>
      <c r="P3106">
        <v>6120</v>
      </c>
      <c r="Q3106" t="s">
        <v>44</v>
      </c>
      <c r="R3106">
        <v>5</v>
      </c>
      <c r="S3106" t="s">
        <v>30</v>
      </c>
      <c r="T3106" t="s">
        <v>68</v>
      </c>
      <c r="U3106" t="str">
        <f>TRIM(CLEAN(tbl_Operations[[#This Row],[Location]]))</f>
        <v>Bengaluru</v>
      </c>
      <c r="V3106" t="str">
        <f>TRIM(CLEAN(tbl_Operations[[#This Row],[Channel]]))</f>
        <v>Email</v>
      </c>
      <c r="W3106" t="str">
        <f t="shared" si="240"/>
        <v>Data Correction</v>
      </c>
      <c r="X3106" t="str">
        <f t="shared" si="241"/>
        <v>Finance</v>
      </c>
      <c r="Y3106" t="str">
        <f t="shared" si="242"/>
        <v>Within SLA</v>
      </c>
      <c r="Z3106" t="str">
        <f t="shared" si="243"/>
        <v>Normal</v>
      </c>
      <c r="AA3106" t="str" cm="1">
        <f t="array" ref="AA3106">_xlfn.IFS(
J3106&lt;=K3106*0.5,"Excellent",
J3106&lt;=K3106,"Good",
J3106&lt;=K3106*1.5,"At Risk",
TRUE,"Critical"
)</f>
        <v>Excellent</v>
      </c>
      <c r="AB3106" t="str">
        <f t="shared" si="244"/>
        <v>No Rework</v>
      </c>
    </row>
    <row r="3107" spans="1:28" x14ac:dyDescent="0.3">
      <c r="A3107" t="s">
        <v>3189</v>
      </c>
      <c r="B3107" s="1">
        <v>45755</v>
      </c>
      <c r="C3107" t="s">
        <v>95</v>
      </c>
      <c r="D3107" t="s">
        <v>41</v>
      </c>
      <c r="E3107" t="s">
        <v>78</v>
      </c>
      <c r="F3107" t="s">
        <v>61</v>
      </c>
      <c r="G3107" t="s">
        <v>42</v>
      </c>
      <c r="H3107" t="s">
        <v>43</v>
      </c>
      <c r="I3107" t="s">
        <v>101</v>
      </c>
      <c r="J3107">
        <v>23.8</v>
      </c>
      <c r="K3107">
        <v>12</v>
      </c>
      <c r="L3107" t="s">
        <v>63</v>
      </c>
      <c r="M3107">
        <v>0</v>
      </c>
      <c r="N3107">
        <v>4</v>
      </c>
      <c r="O3107">
        <v>400</v>
      </c>
      <c r="P3107">
        <v>9520</v>
      </c>
      <c r="Q3107" t="s">
        <v>89</v>
      </c>
      <c r="R3107">
        <v>4</v>
      </c>
      <c r="S3107" t="s">
        <v>30</v>
      </c>
      <c r="T3107" t="s">
        <v>38</v>
      </c>
      <c r="U3107" t="str">
        <f>TRIM(CLEAN(tbl_Operations[[#This Row],[Location]]))</f>
        <v>Bengaluru</v>
      </c>
      <c r="V3107" t="str">
        <f>TRIM(CLEAN(tbl_Operations[[#This Row],[Channel]]))</f>
        <v>Portal</v>
      </c>
      <c r="W3107" t="str">
        <f t="shared" si="240"/>
        <v>Access Request</v>
      </c>
      <c r="X3107" t="str">
        <f t="shared" si="241"/>
        <v>Sales</v>
      </c>
      <c r="Y3107" t="str">
        <f t="shared" si="242"/>
        <v>SLA Breach</v>
      </c>
      <c r="Z3107" t="str">
        <f t="shared" si="243"/>
        <v>Normal</v>
      </c>
      <c r="AA3107" t="str" cm="1">
        <f t="array" ref="AA3107">_xlfn.IFS(
J3107&lt;=K3107*0.5,"Excellent",
J3107&lt;=K3107,"Good",
J3107&lt;=K3107*1.5,"At Risk",
TRUE,"Critical"
)</f>
        <v>Critical</v>
      </c>
      <c r="AB3107" t="str">
        <f t="shared" si="244"/>
        <v>No Rework</v>
      </c>
    </row>
    <row r="3108" spans="1:28" x14ac:dyDescent="0.3">
      <c r="A3108" t="s">
        <v>3190</v>
      </c>
      <c r="B3108" s="1">
        <v>45918</v>
      </c>
      <c r="C3108" t="s">
        <v>95</v>
      </c>
      <c r="D3108" t="s">
        <v>41</v>
      </c>
      <c r="E3108" t="s">
        <v>70</v>
      </c>
      <c r="F3108" t="s">
        <v>61</v>
      </c>
      <c r="G3108" t="s">
        <v>81</v>
      </c>
      <c r="H3108" t="s">
        <v>43</v>
      </c>
      <c r="I3108" t="s">
        <v>27</v>
      </c>
      <c r="J3108">
        <v>6.5</v>
      </c>
      <c r="K3108">
        <v>12</v>
      </c>
      <c r="L3108" t="s">
        <v>28</v>
      </c>
      <c r="M3108">
        <v>2</v>
      </c>
      <c r="N3108">
        <v>4</v>
      </c>
      <c r="O3108">
        <v>320</v>
      </c>
      <c r="P3108">
        <v>2080</v>
      </c>
      <c r="Q3108" t="s">
        <v>83</v>
      </c>
      <c r="R3108">
        <v>9</v>
      </c>
      <c r="S3108" t="s">
        <v>37</v>
      </c>
      <c r="T3108" t="s">
        <v>84</v>
      </c>
      <c r="U3108" t="str">
        <f>TRIM(CLEAN(tbl_Operations[[#This Row],[Location]]))</f>
        <v>Bengaluru</v>
      </c>
      <c r="V3108" t="str">
        <f>TRIM(CLEAN(tbl_Operations[[#This Row],[Channel]]))</f>
        <v>Phone</v>
      </c>
      <c r="W3108" t="str">
        <f t="shared" si="240"/>
        <v>Data Correction</v>
      </c>
      <c r="X3108" t="str">
        <f t="shared" si="241"/>
        <v>Sales</v>
      </c>
      <c r="Y3108" t="str">
        <f t="shared" si="242"/>
        <v>Within SLA</v>
      </c>
      <c r="Z3108" t="str">
        <f t="shared" si="243"/>
        <v>Normal</v>
      </c>
      <c r="AA3108" t="str" cm="1">
        <f t="array" ref="AA3108">_xlfn.IFS(
J3108&lt;=K3108*0.5,"Excellent",
J3108&lt;=K3108,"Good",
J3108&lt;=K3108*1.5,"At Risk",
TRUE,"Critical"
)</f>
        <v>Good</v>
      </c>
      <c r="AB3108" t="str">
        <f t="shared" si="244"/>
        <v>Reworked</v>
      </c>
    </row>
    <row r="3109" spans="1:28" x14ac:dyDescent="0.3">
      <c r="A3109" t="s">
        <v>3191</v>
      </c>
      <c r="B3109" s="1">
        <v>45699</v>
      </c>
      <c r="C3109" t="s">
        <v>95</v>
      </c>
      <c r="D3109" t="s">
        <v>22</v>
      </c>
      <c r="E3109" t="s">
        <v>92</v>
      </c>
      <c r="F3109" t="s">
        <v>61</v>
      </c>
      <c r="G3109" t="s">
        <v>25</v>
      </c>
      <c r="H3109" t="s">
        <v>66</v>
      </c>
      <c r="I3109" t="s">
        <v>27</v>
      </c>
      <c r="J3109">
        <v>13.3</v>
      </c>
      <c r="K3109">
        <v>12</v>
      </c>
      <c r="L3109" t="s">
        <v>63</v>
      </c>
      <c r="M3109">
        <v>0</v>
      </c>
      <c r="N3109">
        <v>4.9000000000000004</v>
      </c>
      <c r="O3109">
        <v>350</v>
      </c>
      <c r="P3109">
        <v>4655</v>
      </c>
      <c r="Q3109" t="s">
        <v>57</v>
      </c>
      <c r="R3109">
        <v>2</v>
      </c>
      <c r="S3109" t="s">
        <v>58</v>
      </c>
      <c r="T3109" t="s">
        <v>38</v>
      </c>
      <c r="U3109" t="str">
        <f>TRIM(CLEAN(tbl_Operations[[#This Row],[Location]]))</f>
        <v>Noida</v>
      </c>
      <c r="V3109" t="str">
        <f>TRIM(CLEAN(tbl_Operations[[#This Row],[Channel]]))</f>
        <v>Email</v>
      </c>
      <c r="W3109" t="str">
        <f t="shared" si="240"/>
        <v>Report Request</v>
      </c>
      <c r="X3109" t="str">
        <f t="shared" si="241"/>
        <v>Sales</v>
      </c>
      <c r="Y3109" t="str">
        <f t="shared" si="242"/>
        <v>SLA Breach</v>
      </c>
      <c r="Z3109" t="str">
        <f t="shared" si="243"/>
        <v>Normal</v>
      </c>
      <c r="AA3109" t="str" cm="1">
        <f t="array" ref="AA3109">_xlfn.IFS(
J3109&lt;=K3109*0.5,"Excellent",
J3109&lt;=K3109,"Good",
J3109&lt;=K3109*1.5,"At Risk",
TRUE,"Critical"
)</f>
        <v>At Risk</v>
      </c>
      <c r="AB3109" t="str">
        <f t="shared" si="244"/>
        <v>No Rework</v>
      </c>
    </row>
    <row r="3110" spans="1:28" x14ac:dyDescent="0.3">
      <c r="A3110" t="s">
        <v>3192</v>
      </c>
      <c r="B3110" s="1">
        <v>45696</v>
      </c>
      <c r="C3110" t="s">
        <v>91</v>
      </c>
      <c r="D3110" t="s">
        <v>60</v>
      </c>
      <c r="E3110" t="s">
        <v>74</v>
      </c>
      <c r="F3110" t="s">
        <v>24</v>
      </c>
      <c r="G3110" t="s">
        <v>62</v>
      </c>
      <c r="H3110" t="s">
        <v>50</v>
      </c>
      <c r="I3110" t="s">
        <v>27</v>
      </c>
      <c r="J3110">
        <v>13.4</v>
      </c>
      <c r="K3110">
        <v>24</v>
      </c>
      <c r="L3110" t="s">
        <v>28</v>
      </c>
      <c r="M3110">
        <v>1</v>
      </c>
      <c r="N3110">
        <v>4.7</v>
      </c>
      <c r="O3110">
        <v>280</v>
      </c>
      <c r="P3110">
        <v>3752</v>
      </c>
      <c r="Q3110" t="s">
        <v>57</v>
      </c>
      <c r="R3110">
        <v>2</v>
      </c>
      <c r="S3110" t="s">
        <v>58</v>
      </c>
      <c r="T3110" t="s">
        <v>68</v>
      </c>
      <c r="U3110" t="str">
        <f>TRIM(CLEAN(tbl_Operations[[#This Row],[Location]]))</f>
        <v>Pune</v>
      </c>
      <c r="V3110" t="str">
        <f>TRIM(CLEAN(tbl_Operations[[#This Row],[Channel]]))</f>
        <v>Teams</v>
      </c>
      <c r="W3110" t="str">
        <f t="shared" si="240"/>
        <v>System Issue</v>
      </c>
      <c r="X3110" t="str">
        <f t="shared" si="241"/>
        <v>Operations</v>
      </c>
      <c r="Y3110" t="str">
        <f t="shared" si="242"/>
        <v>Within SLA</v>
      </c>
      <c r="Z3110" t="str">
        <f t="shared" si="243"/>
        <v>Normal</v>
      </c>
      <c r="AA3110" t="str" cm="1">
        <f t="array" ref="AA3110">_xlfn.IFS(
J3110&lt;=K3110*0.5,"Excellent",
J3110&lt;=K3110,"Good",
J3110&lt;=K3110*1.5,"At Risk",
TRUE,"Critical"
)</f>
        <v>Good</v>
      </c>
      <c r="AB3110" t="str">
        <f t="shared" si="244"/>
        <v>Reworked</v>
      </c>
    </row>
    <row r="3111" spans="1:28" x14ac:dyDescent="0.3">
      <c r="A3111" t="s">
        <v>3193</v>
      </c>
      <c r="B3111" s="1">
        <v>45958</v>
      </c>
      <c r="C3111" t="s">
        <v>77</v>
      </c>
      <c r="D3111" t="s">
        <v>55</v>
      </c>
      <c r="E3111" t="s">
        <v>56</v>
      </c>
      <c r="F3111" t="s">
        <v>49</v>
      </c>
      <c r="G3111" t="s">
        <v>42</v>
      </c>
      <c r="H3111" t="s">
        <v>43</v>
      </c>
      <c r="I3111" t="s">
        <v>27</v>
      </c>
      <c r="J3111">
        <v>22.8</v>
      </c>
      <c r="K3111">
        <v>48</v>
      </c>
      <c r="L3111" t="s">
        <v>28</v>
      </c>
      <c r="M3111">
        <v>0</v>
      </c>
      <c r="N3111">
        <v>4.0999999999999996</v>
      </c>
      <c r="O3111">
        <v>450</v>
      </c>
      <c r="P3111">
        <v>10260</v>
      </c>
      <c r="Q3111" t="s">
        <v>51</v>
      </c>
      <c r="R3111">
        <v>10</v>
      </c>
      <c r="S3111" t="s">
        <v>52</v>
      </c>
      <c r="T3111" t="s">
        <v>38</v>
      </c>
      <c r="U3111" t="str">
        <f>TRIM(CLEAN(tbl_Operations[[#This Row],[Location]]))</f>
        <v>Hyderabad</v>
      </c>
      <c r="V3111" t="str">
        <f>TRIM(CLEAN(tbl_Operations[[#This Row],[Channel]]))</f>
        <v>Portal</v>
      </c>
      <c r="W3111" t="str">
        <f t="shared" si="240"/>
        <v>Vendor Query</v>
      </c>
      <c r="X3111" t="str">
        <f t="shared" si="241"/>
        <v>Finance</v>
      </c>
      <c r="Y3111" t="str">
        <f t="shared" si="242"/>
        <v>Within SLA</v>
      </c>
      <c r="Z3111" t="str">
        <f t="shared" si="243"/>
        <v>Normal</v>
      </c>
      <c r="AA3111" t="str" cm="1">
        <f t="array" ref="AA3111">_xlfn.IFS(
J3111&lt;=K3111*0.5,"Excellent",
J3111&lt;=K3111,"Good",
J3111&lt;=K3111*1.5,"At Risk",
TRUE,"Critical"
)</f>
        <v>Excellent</v>
      </c>
      <c r="AB3111" t="str">
        <f t="shared" si="244"/>
        <v>No Rework</v>
      </c>
    </row>
    <row r="3112" spans="1:28" x14ac:dyDescent="0.3">
      <c r="A3112" t="s">
        <v>3194</v>
      </c>
      <c r="B3112" s="1">
        <v>45930</v>
      </c>
      <c r="C3112" t="s">
        <v>91</v>
      </c>
      <c r="D3112" t="s">
        <v>47</v>
      </c>
      <c r="E3112" t="s">
        <v>48</v>
      </c>
      <c r="F3112" t="s">
        <v>49</v>
      </c>
      <c r="G3112" t="s">
        <v>42</v>
      </c>
      <c r="H3112" t="s">
        <v>5095</v>
      </c>
      <c r="I3112" t="s">
        <v>27</v>
      </c>
      <c r="J3112">
        <v>9.9</v>
      </c>
      <c r="K3112">
        <v>48</v>
      </c>
      <c r="L3112" t="s">
        <v>28</v>
      </c>
      <c r="M3112">
        <v>0</v>
      </c>
      <c r="N3112">
        <v>4.5999999999999996</v>
      </c>
      <c r="O3112">
        <v>450</v>
      </c>
      <c r="P3112">
        <v>4455</v>
      </c>
      <c r="Q3112" t="s">
        <v>83</v>
      </c>
      <c r="R3112">
        <v>9</v>
      </c>
      <c r="S3112" t="s">
        <v>37</v>
      </c>
      <c r="T3112" t="s">
        <v>38</v>
      </c>
      <c r="U3112" t="str">
        <f>TRIM(CLEAN(tbl_Operations[[#This Row],[Location]]))</f>
        <v>Gurugram</v>
      </c>
      <c r="V3112" t="str">
        <f>TRIM(CLEAN(tbl_Operations[[#This Row],[Channel]]))</f>
        <v>Portal</v>
      </c>
      <c r="W3112" t="str">
        <f t="shared" si="240"/>
        <v>Compliance Request</v>
      </c>
      <c r="X3112" t="str">
        <f t="shared" si="241"/>
        <v>Operations</v>
      </c>
      <c r="Y3112" t="str">
        <f t="shared" si="242"/>
        <v>Within SLA</v>
      </c>
      <c r="Z3112" t="str">
        <f t="shared" si="243"/>
        <v>Normal</v>
      </c>
      <c r="AA3112" t="str" cm="1">
        <f t="array" ref="AA3112">_xlfn.IFS(
J3112&lt;=K3112*0.5,"Excellent",
J3112&lt;=K3112,"Good",
J3112&lt;=K3112*1.5,"At Risk",
TRUE,"Critical"
)</f>
        <v>Excellent</v>
      </c>
      <c r="AB3112" t="str">
        <f t="shared" si="244"/>
        <v>No Rework</v>
      </c>
    </row>
    <row r="3113" spans="1:28" x14ac:dyDescent="0.3">
      <c r="A3113" t="s">
        <v>3195</v>
      </c>
      <c r="B3113" s="1">
        <v>46014</v>
      </c>
      <c r="C3113" t="s">
        <v>91</v>
      </c>
      <c r="D3113" t="s">
        <v>55</v>
      </c>
      <c r="E3113" t="s">
        <v>23</v>
      </c>
      <c r="F3113" t="s">
        <v>49</v>
      </c>
      <c r="G3113" t="s">
        <v>25</v>
      </c>
      <c r="H3113" t="s">
        <v>66</v>
      </c>
      <c r="I3113" t="s">
        <v>27</v>
      </c>
      <c r="J3113">
        <v>34.799999999999997</v>
      </c>
      <c r="K3113">
        <v>48</v>
      </c>
      <c r="L3113" t="s">
        <v>28</v>
      </c>
      <c r="M3113">
        <v>0</v>
      </c>
      <c r="N3113">
        <v>4</v>
      </c>
      <c r="O3113">
        <v>400</v>
      </c>
      <c r="P3113">
        <v>13920</v>
      </c>
      <c r="Q3113" t="s">
        <v>71</v>
      </c>
      <c r="R3113">
        <v>12</v>
      </c>
      <c r="S3113" t="s">
        <v>52</v>
      </c>
      <c r="T3113" t="s">
        <v>38</v>
      </c>
      <c r="U3113" t="str">
        <f>TRIM(CLEAN(tbl_Operations[[#This Row],[Location]]))</f>
        <v>Hyderabad</v>
      </c>
      <c r="V3113" t="str">
        <f>TRIM(CLEAN(tbl_Operations[[#This Row],[Channel]]))</f>
        <v>Email</v>
      </c>
      <c r="W3113" t="str">
        <f t="shared" si="240"/>
        <v>Invoice Query</v>
      </c>
      <c r="X3113" t="str">
        <f t="shared" si="241"/>
        <v>Operations</v>
      </c>
      <c r="Y3113" t="str">
        <f t="shared" si="242"/>
        <v>Within SLA</v>
      </c>
      <c r="Z3113" t="str">
        <f t="shared" si="243"/>
        <v>Normal</v>
      </c>
      <c r="AA3113" t="str" cm="1">
        <f t="array" ref="AA3113">_xlfn.IFS(
J3113&lt;=K3113*0.5,"Excellent",
J3113&lt;=K3113,"Good",
J3113&lt;=K3113*1.5,"At Risk",
TRUE,"Critical"
)</f>
        <v>Good</v>
      </c>
      <c r="AB3113" t="str">
        <f t="shared" si="244"/>
        <v>No Rework</v>
      </c>
    </row>
    <row r="3114" spans="1:28" x14ac:dyDescent="0.3">
      <c r="A3114" t="s">
        <v>3196</v>
      </c>
      <c r="B3114" s="1">
        <v>45938</v>
      </c>
      <c r="C3114" t="s">
        <v>77</v>
      </c>
      <c r="D3114" t="s">
        <v>60</v>
      </c>
      <c r="E3114" t="s">
        <v>74</v>
      </c>
      <c r="F3114" t="s">
        <v>49</v>
      </c>
      <c r="G3114" t="s">
        <v>42</v>
      </c>
      <c r="H3114" t="s">
        <v>43</v>
      </c>
      <c r="I3114" t="s">
        <v>27</v>
      </c>
      <c r="J3114">
        <v>6.9</v>
      </c>
      <c r="K3114">
        <v>48</v>
      </c>
      <c r="L3114" t="s">
        <v>28</v>
      </c>
      <c r="M3114">
        <v>0</v>
      </c>
      <c r="N3114">
        <v>4.7</v>
      </c>
      <c r="O3114">
        <v>400</v>
      </c>
      <c r="P3114">
        <v>2760</v>
      </c>
      <c r="Q3114" t="s">
        <v>51</v>
      </c>
      <c r="R3114">
        <v>10</v>
      </c>
      <c r="S3114" t="s">
        <v>52</v>
      </c>
      <c r="T3114" t="s">
        <v>86</v>
      </c>
      <c r="U3114" t="str">
        <f>TRIM(CLEAN(tbl_Operations[[#This Row],[Location]]))</f>
        <v>Pune</v>
      </c>
      <c r="V3114" t="str">
        <f>TRIM(CLEAN(tbl_Operations[[#This Row],[Channel]]))</f>
        <v>Portal</v>
      </c>
      <c r="W3114" t="str">
        <f t="shared" si="240"/>
        <v>System Issue</v>
      </c>
      <c r="X3114" t="str">
        <f t="shared" si="241"/>
        <v>Finance</v>
      </c>
      <c r="Y3114" t="str">
        <f t="shared" si="242"/>
        <v>Within SLA</v>
      </c>
      <c r="Z3114" t="str">
        <f t="shared" si="243"/>
        <v>Normal</v>
      </c>
      <c r="AA3114" t="str" cm="1">
        <f t="array" ref="AA3114">_xlfn.IFS(
J3114&lt;=K3114*0.5,"Excellent",
J3114&lt;=K3114,"Good",
J3114&lt;=K3114*1.5,"At Risk",
TRUE,"Critical"
)</f>
        <v>Excellent</v>
      </c>
      <c r="AB3114" t="str">
        <f t="shared" si="244"/>
        <v>No Rework</v>
      </c>
    </row>
    <row r="3115" spans="1:28" x14ac:dyDescent="0.3">
      <c r="A3115" t="s">
        <v>3197</v>
      </c>
      <c r="B3115" s="1">
        <v>45935</v>
      </c>
      <c r="C3115" t="s">
        <v>21</v>
      </c>
      <c r="D3115" t="s">
        <v>47</v>
      </c>
      <c r="E3115" t="s">
        <v>23</v>
      </c>
      <c r="F3115" t="s">
        <v>24</v>
      </c>
      <c r="G3115" t="s">
        <v>42</v>
      </c>
      <c r="H3115" t="s">
        <v>66</v>
      </c>
      <c r="I3115" t="s">
        <v>88</v>
      </c>
      <c r="J3115">
        <v>6.5</v>
      </c>
      <c r="K3115">
        <v>24</v>
      </c>
      <c r="L3115" t="s">
        <v>28</v>
      </c>
      <c r="M3115">
        <v>2</v>
      </c>
      <c r="N3115">
        <v>4.5</v>
      </c>
      <c r="O3115">
        <v>280</v>
      </c>
      <c r="P3115">
        <v>1820</v>
      </c>
      <c r="Q3115" t="s">
        <v>51</v>
      </c>
      <c r="R3115">
        <v>10</v>
      </c>
      <c r="S3115" t="s">
        <v>52</v>
      </c>
      <c r="T3115" t="s">
        <v>102</v>
      </c>
      <c r="U3115" t="str">
        <f>TRIM(CLEAN(tbl_Operations[[#This Row],[Location]]))</f>
        <v>Gurugram</v>
      </c>
      <c r="V3115" t="str">
        <f>TRIM(CLEAN(tbl_Operations[[#This Row],[Channel]]))</f>
        <v>Portal</v>
      </c>
      <c r="W3115" t="str">
        <f t="shared" si="240"/>
        <v>Invoice Query</v>
      </c>
      <c r="X3115" t="str">
        <f t="shared" si="241"/>
        <v>Customer Support</v>
      </c>
      <c r="Y3115" t="str">
        <f t="shared" si="242"/>
        <v>Within SLA</v>
      </c>
      <c r="Z3115" t="str">
        <f t="shared" si="243"/>
        <v>Normal</v>
      </c>
      <c r="AA3115" t="str" cm="1">
        <f t="array" ref="AA3115">_xlfn.IFS(
J3115&lt;=K3115*0.5,"Excellent",
J3115&lt;=K3115,"Good",
J3115&lt;=K3115*1.5,"At Risk",
TRUE,"Critical"
)</f>
        <v>Excellent</v>
      </c>
      <c r="AB3115" t="str">
        <f t="shared" si="244"/>
        <v>Reworked</v>
      </c>
    </row>
    <row r="3116" spans="1:28" x14ac:dyDescent="0.3">
      <c r="A3116" t="s">
        <v>3198</v>
      </c>
      <c r="B3116" s="1">
        <v>45834</v>
      </c>
      <c r="C3116" t="s">
        <v>40</v>
      </c>
      <c r="D3116" t="s">
        <v>22</v>
      </c>
      <c r="E3116" t="s">
        <v>48</v>
      </c>
      <c r="F3116" t="s">
        <v>24</v>
      </c>
      <c r="G3116" t="s">
        <v>81</v>
      </c>
      <c r="H3116" t="s">
        <v>43</v>
      </c>
      <c r="I3116" t="s">
        <v>27</v>
      </c>
      <c r="J3116">
        <v>4.7</v>
      </c>
      <c r="K3116">
        <v>24</v>
      </c>
      <c r="L3116" t="s">
        <v>28</v>
      </c>
      <c r="M3116">
        <v>0</v>
      </c>
      <c r="N3116">
        <v>4.9000000000000004</v>
      </c>
      <c r="O3116">
        <v>320</v>
      </c>
      <c r="P3116">
        <v>1504</v>
      </c>
      <c r="Q3116" t="s">
        <v>29</v>
      </c>
      <c r="R3116">
        <v>6</v>
      </c>
      <c r="S3116" t="s">
        <v>30</v>
      </c>
      <c r="T3116" t="s">
        <v>84</v>
      </c>
      <c r="U3116" t="str">
        <f>TRIM(CLEAN(tbl_Operations[[#This Row],[Location]]))</f>
        <v>Noida</v>
      </c>
      <c r="V3116" t="str">
        <f>TRIM(CLEAN(tbl_Operations[[#This Row],[Channel]]))</f>
        <v>Phone</v>
      </c>
      <c r="W3116" t="str">
        <f t="shared" si="240"/>
        <v>Compliance Request</v>
      </c>
      <c r="X3116" t="str">
        <f t="shared" si="241"/>
        <v>Procurement</v>
      </c>
      <c r="Y3116" t="str">
        <f t="shared" si="242"/>
        <v>Within SLA</v>
      </c>
      <c r="Z3116" t="str">
        <f t="shared" si="243"/>
        <v>Normal</v>
      </c>
      <c r="AA3116" t="str" cm="1">
        <f t="array" ref="AA3116">_xlfn.IFS(
J3116&lt;=K3116*0.5,"Excellent",
J3116&lt;=K3116,"Good",
J3116&lt;=K3116*1.5,"At Risk",
TRUE,"Critical"
)</f>
        <v>Excellent</v>
      </c>
      <c r="AB3116" t="str">
        <f t="shared" si="244"/>
        <v>No Rework</v>
      </c>
    </row>
    <row r="3117" spans="1:28" x14ac:dyDescent="0.3">
      <c r="A3117" t="s">
        <v>3199</v>
      </c>
      <c r="B3117" s="1">
        <v>45969</v>
      </c>
      <c r="C3117" t="s">
        <v>95</v>
      </c>
      <c r="D3117" t="s">
        <v>41</v>
      </c>
      <c r="E3117" t="s">
        <v>35</v>
      </c>
      <c r="F3117" t="s">
        <v>24</v>
      </c>
      <c r="G3117" t="s">
        <v>25</v>
      </c>
      <c r="H3117" t="s">
        <v>50</v>
      </c>
      <c r="I3117" t="s">
        <v>27</v>
      </c>
      <c r="J3117">
        <v>12.6</v>
      </c>
      <c r="K3117">
        <v>24</v>
      </c>
      <c r="L3117" t="s">
        <v>28</v>
      </c>
      <c r="M3117">
        <v>0</v>
      </c>
      <c r="N3117">
        <v>4</v>
      </c>
      <c r="O3117">
        <v>450</v>
      </c>
      <c r="P3117">
        <v>5670</v>
      </c>
      <c r="Q3117" t="s">
        <v>67</v>
      </c>
      <c r="R3117">
        <v>11</v>
      </c>
      <c r="S3117" t="s">
        <v>52</v>
      </c>
      <c r="T3117" t="s">
        <v>68</v>
      </c>
      <c r="U3117" t="str">
        <f>TRIM(CLEAN(tbl_Operations[[#This Row],[Location]]))</f>
        <v>Bengaluru</v>
      </c>
      <c r="V3117" t="str">
        <f>TRIM(CLEAN(tbl_Operations[[#This Row],[Channel]]))</f>
        <v>Email</v>
      </c>
      <c r="W3117" t="str">
        <f t="shared" si="240"/>
        <v>Employee Query</v>
      </c>
      <c r="X3117" t="str">
        <f t="shared" si="241"/>
        <v>Sales</v>
      </c>
      <c r="Y3117" t="str">
        <f t="shared" si="242"/>
        <v>Within SLA</v>
      </c>
      <c r="Z3117" t="str">
        <f t="shared" si="243"/>
        <v>Normal</v>
      </c>
      <c r="AA3117" t="str" cm="1">
        <f t="array" ref="AA3117">_xlfn.IFS(
J3117&lt;=K3117*0.5,"Excellent",
J3117&lt;=K3117,"Good",
J3117&lt;=K3117*1.5,"At Risk",
TRUE,"Critical"
)</f>
        <v>Good</v>
      </c>
      <c r="AB3117" t="str">
        <f t="shared" si="244"/>
        <v>No Rework</v>
      </c>
    </row>
    <row r="3118" spans="1:28" x14ac:dyDescent="0.3">
      <c r="A3118" t="s">
        <v>3200</v>
      </c>
      <c r="B3118" s="1">
        <v>45774</v>
      </c>
      <c r="C3118" t="s">
        <v>77</v>
      </c>
      <c r="D3118" t="s">
        <v>47</v>
      </c>
      <c r="E3118" t="s">
        <v>56</v>
      </c>
      <c r="F3118" t="s">
        <v>24</v>
      </c>
      <c r="G3118" t="s">
        <v>25</v>
      </c>
      <c r="H3118" t="s">
        <v>43</v>
      </c>
      <c r="I3118" t="s">
        <v>27</v>
      </c>
      <c r="J3118">
        <v>5.7</v>
      </c>
      <c r="K3118">
        <v>24</v>
      </c>
      <c r="L3118" t="s">
        <v>28</v>
      </c>
      <c r="M3118">
        <v>1</v>
      </c>
      <c r="N3118">
        <v>4.9000000000000004</v>
      </c>
      <c r="O3118">
        <v>350</v>
      </c>
      <c r="P3118">
        <v>1995</v>
      </c>
      <c r="Q3118" t="s">
        <v>89</v>
      </c>
      <c r="R3118">
        <v>4</v>
      </c>
      <c r="S3118" t="s">
        <v>30</v>
      </c>
      <c r="T3118" t="s">
        <v>102</v>
      </c>
      <c r="U3118" t="str">
        <f>TRIM(CLEAN(tbl_Operations[[#This Row],[Location]]))</f>
        <v>Gurugram</v>
      </c>
      <c r="V3118" t="str">
        <f>TRIM(CLEAN(tbl_Operations[[#This Row],[Channel]]))</f>
        <v>Email</v>
      </c>
      <c r="W3118" t="str">
        <f t="shared" si="240"/>
        <v>Vendor Query</v>
      </c>
      <c r="X3118" t="str">
        <f t="shared" si="241"/>
        <v>Finance</v>
      </c>
      <c r="Y3118" t="str">
        <f t="shared" si="242"/>
        <v>Within SLA</v>
      </c>
      <c r="Z3118" t="str">
        <f t="shared" si="243"/>
        <v>Normal</v>
      </c>
      <c r="AA3118" t="str" cm="1">
        <f t="array" ref="AA3118">_xlfn.IFS(
J3118&lt;=K3118*0.5,"Excellent",
J3118&lt;=K3118,"Good",
J3118&lt;=K3118*1.5,"At Risk",
TRUE,"Critical"
)</f>
        <v>Excellent</v>
      </c>
      <c r="AB3118" t="str">
        <f t="shared" si="244"/>
        <v>Reworked</v>
      </c>
    </row>
    <row r="3119" spans="1:28" x14ac:dyDescent="0.3">
      <c r="A3119" t="s">
        <v>3201</v>
      </c>
      <c r="B3119" s="1">
        <v>45821</v>
      </c>
      <c r="C3119" t="s">
        <v>21</v>
      </c>
      <c r="D3119" t="s">
        <v>34</v>
      </c>
      <c r="E3119" t="s">
        <v>56</v>
      </c>
      <c r="F3119" t="s">
        <v>61</v>
      </c>
      <c r="G3119" t="s">
        <v>62</v>
      </c>
      <c r="H3119" t="s">
        <v>43</v>
      </c>
      <c r="I3119" t="s">
        <v>27</v>
      </c>
      <c r="J3119">
        <v>4.5</v>
      </c>
      <c r="K3119">
        <v>12</v>
      </c>
      <c r="L3119" t="s">
        <v>28</v>
      </c>
      <c r="M3119">
        <v>1</v>
      </c>
      <c r="N3119">
        <v>4.5999999999999996</v>
      </c>
      <c r="O3119">
        <v>320</v>
      </c>
      <c r="P3119">
        <v>1440</v>
      </c>
      <c r="Q3119" t="s">
        <v>29</v>
      </c>
      <c r="R3119">
        <v>6</v>
      </c>
      <c r="S3119" t="s">
        <v>30</v>
      </c>
      <c r="T3119" t="s">
        <v>45</v>
      </c>
      <c r="U3119" t="str">
        <f>TRIM(CLEAN(tbl_Operations[[#This Row],[Location]]))</f>
        <v>Mumbai</v>
      </c>
      <c r="V3119" t="str">
        <f>TRIM(CLEAN(tbl_Operations[[#This Row],[Channel]]))</f>
        <v>Teams</v>
      </c>
      <c r="W3119" t="str">
        <f t="shared" si="240"/>
        <v>Vendor Query</v>
      </c>
      <c r="X3119" t="str">
        <f t="shared" si="241"/>
        <v>Customer Support</v>
      </c>
      <c r="Y3119" t="str">
        <f t="shared" si="242"/>
        <v>Within SLA</v>
      </c>
      <c r="Z3119" t="str">
        <f t="shared" si="243"/>
        <v>Normal</v>
      </c>
      <c r="AA3119" t="str" cm="1">
        <f t="array" ref="AA3119">_xlfn.IFS(
J3119&lt;=K3119*0.5,"Excellent",
J3119&lt;=K3119,"Good",
J3119&lt;=K3119*1.5,"At Risk",
TRUE,"Critical"
)</f>
        <v>Excellent</v>
      </c>
      <c r="AB3119" t="str">
        <f t="shared" si="244"/>
        <v>Reworked</v>
      </c>
    </row>
    <row r="3120" spans="1:28" x14ac:dyDescent="0.3">
      <c r="A3120" t="s">
        <v>3202</v>
      </c>
      <c r="B3120" s="1">
        <v>46000</v>
      </c>
      <c r="C3120" t="s">
        <v>77</v>
      </c>
      <c r="D3120" t="s">
        <v>47</v>
      </c>
      <c r="E3120" t="s">
        <v>78</v>
      </c>
      <c r="F3120" t="s">
        <v>24</v>
      </c>
      <c r="G3120" t="s">
        <v>81</v>
      </c>
      <c r="H3120" t="s">
        <v>66</v>
      </c>
      <c r="I3120" t="s">
        <v>88</v>
      </c>
      <c r="J3120">
        <v>10.9</v>
      </c>
      <c r="K3120">
        <v>24</v>
      </c>
      <c r="L3120" t="s">
        <v>28</v>
      </c>
      <c r="M3120">
        <v>2</v>
      </c>
      <c r="N3120">
        <v>3.9</v>
      </c>
      <c r="O3120">
        <v>350</v>
      </c>
      <c r="P3120">
        <v>3815</v>
      </c>
      <c r="Q3120" t="s">
        <v>71</v>
      </c>
      <c r="R3120">
        <v>12</v>
      </c>
      <c r="S3120" t="s">
        <v>52</v>
      </c>
      <c r="T3120" t="s">
        <v>38</v>
      </c>
      <c r="U3120" t="str">
        <f>TRIM(CLEAN(tbl_Operations[[#This Row],[Location]]))</f>
        <v>Gurugram</v>
      </c>
      <c r="V3120" t="str">
        <f>TRIM(CLEAN(tbl_Operations[[#This Row],[Channel]]))</f>
        <v>Phone</v>
      </c>
      <c r="W3120" t="str">
        <f t="shared" si="240"/>
        <v>Access Request</v>
      </c>
      <c r="X3120" t="str">
        <f t="shared" si="241"/>
        <v>Finance</v>
      </c>
      <c r="Y3120" t="str">
        <f t="shared" si="242"/>
        <v>Within SLA</v>
      </c>
      <c r="Z3120" t="str">
        <f t="shared" si="243"/>
        <v>Normal</v>
      </c>
      <c r="AA3120" t="str" cm="1">
        <f t="array" ref="AA3120">_xlfn.IFS(
J3120&lt;=K3120*0.5,"Excellent",
J3120&lt;=K3120,"Good",
J3120&lt;=K3120*1.5,"At Risk",
TRUE,"Critical"
)</f>
        <v>Excellent</v>
      </c>
      <c r="AB3120" t="str">
        <f t="shared" si="244"/>
        <v>Reworked</v>
      </c>
    </row>
    <row r="3121" spans="1:28" x14ac:dyDescent="0.3">
      <c r="A3121" t="s">
        <v>3203</v>
      </c>
      <c r="B3121" s="1">
        <v>45724</v>
      </c>
      <c r="C3121" t="s">
        <v>77</v>
      </c>
      <c r="D3121" t="s">
        <v>55</v>
      </c>
      <c r="E3121" t="s">
        <v>48</v>
      </c>
      <c r="F3121" t="s">
        <v>49</v>
      </c>
      <c r="G3121" t="s">
        <v>42</v>
      </c>
      <c r="H3121" t="s">
        <v>43</v>
      </c>
      <c r="I3121" t="s">
        <v>27</v>
      </c>
      <c r="J3121">
        <v>13.7</v>
      </c>
      <c r="K3121">
        <v>48</v>
      </c>
      <c r="L3121" t="s">
        <v>28</v>
      </c>
      <c r="M3121">
        <v>0</v>
      </c>
      <c r="N3121">
        <v>4.2</v>
      </c>
      <c r="O3121">
        <v>320</v>
      </c>
      <c r="P3121">
        <v>4384</v>
      </c>
      <c r="Q3121" t="s">
        <v>79</v>
      </c>
      <c r="R3121">
        <v>3</v>
      </c>
      <c r="S3121" t="s">
        <v>58</v>
      </c>
      <c r="T3121" t="s">
        <v>68</v>
      </c>
      <c r="U3121" t="str">
        <f>TRIM(CLEAN(tbl_Operations[[#This Row],[Location]]))</f>
        <v>Hyderabad</v>
      </c>
      <c r="V3121" t="str">
        <f>TRIM(CLEAN(tbl_Operations[[#This Row],[Channel]]))</f>
        <v>Portal</v>
      </c>
      <c r="W3121" t="str">
        <f t="shared" si="240"/>
        <v>Compliance Request</v>
      </c>
      <c r="X3121" t="str">
        <f t="shared" si="241"/>
        <v>Finance</v>
      </c>
      <c r="Y3121" t="str">
        <f t="shared" si="242"/>
        <v>Within SLA</v>
      </c>
      <c r="Z3121" t="str">
        <f t="shared" si="243"/>
        <v>Normal</v>
      </c>
      <c r="AA3121" t="str" cm="1">
        <f t="array" ref="AA3121">_xlfn.IFS(
J3121&lt;=K3121*0.5,"Excellent",
J3121&lt;=K3121,"Good",
J3121&lt;=K3121*1.5,"At Risk",
TRUE,"Critical"
)</f>
        <v>Excellent</v>
      </c>
      <c r="AB3121" t="str">
        <f t="shared" si="244"/>
        <v>No Rework</v>
      </c>
    </row>
    <row r="3122" spans="1:28" x14ac:dyDescent="0.3">
      <c r="A3122" t="s">
        <v>3204</v>
      </c>
      <c r="B3122" s="1">
        <v>45875</v>
      </c>
      <c r="C3122" t="s">
        <v>21</v>
      </c>
      <c r="D3122" t="s">
        <v>22</v>
      </c>
      <c r="E3122" t="s">
        <v>5094</v>
      </c>
      <c r="F3122" t="s">
        <v>24</v>
      </c>
      <c r="G3122" t="s">
        <v>25</v>
      </c>
      <c r="H3122" t="s">
        <v>75</v>
      </c>
      <c r="I3122" t="s">
        <v>27</v>
      </c>
      <c r="J3122">
        <v>8.9</v>
      </c>
      <c r="K3122">
        <v>24</v>
      </c>
      <c r="L3122" t="s">
        <v>28</v>
      </c>
      <c r="M3122">
        <v>1</v>
      </c>
      <c r="N3122">
        <v>4.2</v>
      </c>
      <c r="O3122">
        <v>450</v>
      </c>
      <c r="P3122">
        <v>4005</v>
      </c>
      <c r="Q3122" t="s">
        <v>36</v>
      </c>
      <c r="R3122">
        <v>8</v>
      </c>
      <c r="S3122" t="s">
        <v>37</v>
      </c>
      <c r="T3122" t="s">
        <v>86</v>
      </c>
      <c r="U3122" t="str">
        <f>TRIM(CLEAN(tbl_Operations[[#This Row],[Location]]))</f>
        <v>Noida</v>
      </c>
      <c r="V3122" t="str">
        <f>TRIM(CLEAN(tbl_Operations[[#This Row],[Channel]]))</f>
        <v>Email</v>
      </c>
      <c r="W3122" t="str">
        <f t="shared" si="240"/>
        <v>Unknown</v>
      </c>
      <c r="X3122" t="str">
        <f t="shared" si="241"/>
        <v>Customer Support</v>
      </c>
      <c r="Y3122" t="str">
        <f t="shared" si="242"/>
        <v>Within SLA</v>
      </c>
      <c r="Z3122" t="str">
        <f t="shared" si="243"/>
        <v>Normal</v>
      </c>
      <c r="AA3122" t="str" cm="1">
        <f t="array" ref="AA3122">_xlfn.IFS(
J3122&lt;=K3122*0.5,"Excellent",
J3122&lt;=K3122,"Good",
J3122&lt;=K3122*1.5,"At Risk",
TRUE,"Critical"
)</f>
        <v>Excellent</v>
      </c>
      <c r="AB3122" t="str">
        <f t="shared" si="244"/>
        <v>Reworked</v>
      </c>
    </row>
    <row r="3123" spans="1:28" x14ac:dyDescent="0.3">
      <c r="A3123" t="s">
        <v>3205</v>
      </c>
      <c r="B3123" s="1">
        <v>45788</v>
      </c>
      <c r="C3123" t="s">
        <v>91</v>
      </c>
      <c r="D3123" t="s">
        <v>55</v>
      </c>
      <c r="E3123" t="s">
        <v>70</v>
      </c>
      <c r="F3123" t="s">
        <v>49</v>
      </c>
      <c r="G3123" t="s">
        <v>25</v>
      </c>
      <c r="H3123" t="s">
        <v>50</v>
      </c>
      <c r="I3123" t="s">
        <v>27</v>
      </c>
      <c r="J3123">
        <v>5.5</v>
      </c>
      <c r="K3123">
        <v>48</v>
      </c>
      <c r="L3123" t="s">
        <v>28</v>
      </c>
      <c r="M3123">
        <v>0</v>
      </c>
      <c r="N3123">
        <v>4.9000000000000004</v>
      </c>
      <c r="O3123">
        <v>400</v>
      </c>
      <c r="P3123">
        <v>2200</v>
      </c>
      <c r="Q3123" t="s">
        <v>44</v>
      </c>
      <c r="R3123">
        <v>5</v>
      </c>
      <c r="S3123" t="s">
        <v>30</v>
      </c>
      <c r="T3123" t="s">
        <v>102</v>
      </c>
      <c r="U3123" t="str">
        <f>TRIM(CLEAN(tbl_Operations[[#This Row],[Location]]))</f>
        <v>Hyderabad</v>
      </c>
      <c r="V3123" t="str">
        <f>TRIM(CLEAN(tbl_Operations[[#This Row],[Channel]]))</f>
        <v>Email</v>
      </c>
      <c r="W3123" t="str">
        <f t="shared" si="240"/>
        <v>Data Correction</v>
      </c>
      <c r="X3123" t="str">
        <f t="shared" si="241"/>
        <v>Operations</v>
      </c>
      <c r="Y3123" t="str">
        <f t="shared" si="242"/>
        <v>Within SLA</v>
      </c>
      <c r="Z3123" t="str">
        <f t="shared" si="243"/>
        <v>Normal</v>
      </c>
      <c r="AA3123" t="str" cm="1">
        <f t="array" ref="AA3123">_xlfn.IFS(
J3123&lt;=K3123*0.5,"Excellent",
J3123&lt;=K3123,"Good",
J3123&lt;=K3123*1.5,"At Risk",
TRUE,"Critical"
)</f>
        <v>Excellent</v>
      </c>
      <c r="AB3123" t="str">
        <f t="shared" si="244"/>
        <v>No Rework</v>
      </c>
    </row>
    <row r="3124" spans="1:28" x14ac:dyDescent="0.3">
      <c r="A3124" t="s">
        <v>3206</v>
      </c>
      <c r="B3124" s="1">
        <v>45769</v>
      </c>
      <c r="C3124" t="s">
        <v>77</v>
      </c>
      <c r="D3124" t="s">
        <v>34</v>
      </c>
      <c r="E3124" t="s">
        <v>56</v>
      </c>
      <c r="F3124" t="s">
        <v>24</v>
      </c>
      <c r="G3124" t="s">
        <v>25</v>
      </c>
      <c r="H3124" t="s">
        <v>26</v>
      </c>
      <c r="I3124" t="s">
        <v>27</v>
      </c>
      <c r="J3124">
        <v>8.9</v>
      </c>
      <c r="K3124">
        <v>24</v>
      </c>
      <c r="L3124" t="s">
        <v>28</v>
      </c>
      <c r="M3124">
        <v>0</v>
      </c>
      <c r="N3124">
        <v>4.9000000000000004</v>
      </c>
      <c r="O3124">
        <v>450</v>
      </c>
      <c r="P3124">
        <v>4005</v>
      </c>
      <c r="Q3124" t="s">
        <v>89</v>
      </c>
      <c r="R3124">
        <v>4</v>
      </c>
      <c r="S3124" t="s">
        <v>30</v>
      </c>
      <c r="T3124" t="s">
        <v>38</v>
      </c>
      <c r="U3124" t="str">
        <f>TRIM(CLEAN(tbl_Operations[[#This Row],[Location]]))</f>
        <v>Mumbai</v>
      </c>
      <c r="V3124" t="str">
        <f>TRIM(CLEAN(tbl_Operations[[#This Row],[Channel]]))</f>
        <v>Email</v>
      </c>
      <c r="W3124" t="str">
        <f t="shared" si="240"/>
        <v>Vendor Query</v>
      </c>
      <c r="X3124" t="str">
        <f t="shared" si="241"/>
        <v>Finance</v>
      </c>
      <c r="Y3124" t="str">
        <f t="shared" si="242"/>
        <v>Within SLA</v>
      </c>
      <c r="Z3124" t="str">
        <f t="shared" si="243"/>
        <v>Normal</v>
      </c>
      <c r="AA3124" t="str" cm="1">
        <f t="array" ref="AA3124">_xlfn.IFS(
J3124&lt;=K3124*0.5,"Excellent",
J3124&lt;=K3124,"Good",
J3124&lt;=K3124*1.5,"At Risk",
TRUE,"Critical"
)</f>
        <v>Excellent</v>
      </c>
      <c r="AB3124" t="str">
        <f t="shared" si="244"/>
        <v>No Rework</v>
      </c>
    </row>
    <row r="3125" spans="1:28" x14ac:dyDescent="0.3">
      <c r="A3125" t="s">
        <v>3207</v>
      </c>
      <c r="B3125" s="1">
        <v>45746</v>
      </c>
      <c r="C3125" t="s">
        <v>91</v>
      </c>
      <c r="D3125" t="s">
        <v>60</v>
      </c>
      <c r="E3125" t="s">
        <v>78</v>
      </c>
      <c r="F3125" t="s">
        <v>49</v>
      </c>
      <c r="G3125" t="s">
        <v>42</v>
      </c>
      <c r="H3125" t="s">
        <v>26</v>
      </c>
      <c r="I3125" t="s">
        <v>27</v>
      </c>
      <c r="J3125">
        <v>10.9</v>
      </c>
      <c r="K3125">
        <v>48</v>
      </c>
      <c r="L3125" t="s">
        <v>28</v>
      </c>
      <c r="M3125">
        <v>1</v>
      </c>
      <c r="N3125">
        <v>4.3</v>
      </c>
      <c r="O3125">
        <v>350</v>
      </c>
      <c r="P3125">
        <v>3815</v>
      </c>
      <c r="Q3125" t="s">
        <v>79</v>
      </c>
      <c r="R3125">
        <v>3</v>
      </c>
      <c r="S3125" t="s">
        <v>58</v>
      </c>
      <c r="T3125" t="s">
        <v>102</v>
      </c>
      <c r="U3125" t="str">
        <f>TRIM(CLEAN(tbl_Operations[[#This Row],[Location]]))</f>
        <v>Pune</v>
      </c>
      <c r="V3125" t="str">
        <f>TRIM(CLEAN(tbl_Operations[[#This Row],[Channel]]))</f>
        <v>Portal</v>
      </c>
      <c r="W3125" t="str">
        <f t="shared" si="240"/>
        <v>Access Request</v>
      </c>
      <c r="X3125" t="str">
        <f t="shared" si="241"/>
        <v>Operations</v>
      </c>
      <c r="Y3125" t="str">
        <f t="shared" si="242"/>
        <v>Within SLA</v>
      </c>
      <c r="Z3125" t="str">
        <f t="shared" si="243"/>
        <v>Normal</v>
      </c>
      <c r="AA3125" t="str" cm="1">
        <f t="array" ref="AA3125">_xlfn.IFS(
J3125&lt;=K3125*0.5,"Excellent",
J3125&lt;=K3125,"Good",
J3125&lt;=K3125*1.5,"At Risk",
TRUE,"Critical"
)</f>
        <v>Excellent</v>
      </c>
      <c r="AB3125" t="str">
        <f t="shared" si="244"/>
        <v>Reworked</v>
      </c>
    </row>
    <row r="3126" spans="1:28" x14ac:dyDescent="0.3">
      <c r="A3126" t="s">
        <v>3208</v>
      </c>
      <c r="B3126" s="1">
        <v>45890</v>
      </c>
      <c r="C3126" t="s">
        <v>40</v>
      </c>
      <c r="D3126" t="s">
        <v>55</v>
      </c>
      <c r="E3126" t="s">
        <v>78</v>
      </c>
      <c r="F3126" t="s">
        <v>49</v>
      </c>
      <c r="G3126" t="s">
        <v>25</v>
      </c>
      <c r="H3126" t="s">
        <v>75</v>
      </c>
      <c r="I3126" t="s">
        <v>27</v>
      </c>
      <c r="J3126">
        <v>12.1</v>
      </c>
      <c r="K3126">
        <v>48</v>
      </c>
      <c r="L3126" t="s">
        <v>28</v>
      </c>
      <c r="M3126">
        <v>0</v>
      </c>
      <c r="N3126">
        <v>4.8</v>
      </c>
      <c r="O3126">
        <v>450</v>
      </c>
      <c r="P3126">
        <v>5445</v>
      </c>
      <c r="Q3126" t="s">
        <v>36</v>
      </c>
      <c r="R3126">
        <v>8</v>
      </c>
      <c r="S3126" t="s">
        <v>37</v>
      </c>
      <c r="T3126" t="s">
        <v>84</v>
      </c>
      <c r="U3126" t="str">
        <f>TRIM(CLEAN(tbl_Operations[[#This Row],[Location]]))</f>
        <v>Hyderabad</v>
      </c>
      <c r="V3126" t="str">
        <f>TRIM(CLEAN(tbl_Operations[[#This Row],[Channel]]))</f>
        <v>Email</v>
      </c>
      <c r="W3126" t="str">
        <f t="shared" si="240"/>
        <v>Access Request</v>
      </c>
      <c r="X3126" t="str">
        <f t="shared" si="241"/>
        <v>Procurement</v>
      </c>
      <c r="Y3126" t="str">
        <f t="shared" si="242"/>
        <v>Within SLA</v>
      </c>
      <c r="Z3126" t="str">
        <f t="shared" si="243"/>
        <v>Normal</v>
      </c>
      <c r="AA3126" t="str" cm="1">
        <f t="array" ref="AA3126">_xlfn.IFS(
J3126&lt;=K3126*0.5,"Excellent",
J3126&lt;=K3126,"Good",
J3126&lt;=K3126*1.5,"At Risk",
TRUE,"Critical"
)</f>
        <v>Excellent</v>
      </c>
      <c r="AB3126" t="str">
        <f t="shared" si="244"/>
        <v>No Rework</v>
      </c>
    </row>
    <row r="3127" spans="1:28" x14ac:dyDescent="0.3">
      <c r="A3127" t="s">
        <v>3209</v>
      </c>
      <c r="B3127" s="1">
        <v>45946</v>
      </c>
      <c r="C3127" t="s">
        <v>21</v>
      </c>
      <c r="D3127" t="s">
        <v>5094</v>
      </c>
      <c r="E3127" t="s">
        <v>74</v>
      </c>
      <c r="F3127" t="s">
        <v>61</v>
      </c>
      <c r="G3127" t="s">
        <v>81</v>
      </c>
      <c r="H3127" t="s">
        <v>66</v>
      </c>
      <c r="I3127" t="s">
        <v>101</v>
      </c>
      <c r="J3127">
        <v>18.3</v>
      </c>
      <c r="K3127">
        <v>12</v>
      </c>
      <c r="L3127" t="s">
        <v>63</v>
      </c>
      <c r="M3127">
        <v>0</v>
      </c>
      <c r="N3127">
        <v>4.2</v>
      </c>
      <c r="O3127">
        <v>280</v>
      </c>
      <c r="P3127">
        <v>5124</v>
      </c>
      <c r="Q3127" t="s">
        <v>51</v>
      </c>
      <c r="R3127">
        <v>10</v>
      </c>
      <c r="S3127" t="s">
        <v>52</v>
      </c>
      <c r="T3127" t="s">
        <v>84</v>
      </c>
      <c r="U3127" t="str">
        <f>TRIM(CLEAN(tbl_Operations[[#This Row],[Location]]))</f>
        <v>Unknown</v>
      </c>
      <c r="V3127" t="str">
        <f>TRIM(CLEAN(tbl_Operations[[#This Row],[Channel]]))</f>
        <v>Phone</v>
      </c>
      <c r="W3127" t="str">
        <f t="shared" si="240"/>
        <v>System Issue</v>
      </c>
      <c r="X3127" t="str">
        <f t="shared" si="241"/>
        <v>Customer Support</v>
      </c>
      <c r="Y3127" t="str">
        <f t="shared" si="242"/>
        <v>SLA Breach</v>
      </c>
      <c r="Z3127" t="str">
        <f t="shared" si="243"/>
        <v>Normal</v>
      </c>
      <c r="AA3127" t="str" cm="1">
        <f t="array" ref="AA3127">_xlfn.IFS(
J3127&lt;=K3127*0.5,"Excellent",
J3127&lt;=K3127,"Good",
J3127&lt;=K3127*1.5,"At Risk",
TRUE,"Critical"
)</f>
        <v>Critical</v>
      </c>
      <c r="AB3127" t="str">
        <f t="shared" si="244"/>
        <v>No Rework</v>
      </c>
    </row>
    <row r="3128" spans="1:28" x14ac:dyDescent="0.3">
      <c r="A3128" t="s">
        <v>3210</v>
      </c>
      <c r="B3128" s="1">
        <v>45877</v>
      </c>
      <c r="C3128" t="s">
        <v>77</v>
      </c>
      <c r="D3128" t="s">
        <v>60</v>
      </c>
      <c r="E3128" t="s">
        <v>92</v>
      </c>
      <c r="F3128" t="s">
        <v>49</v>
      </c>
      <c r="G3128" t="s">
        <v>25</v>
      </c>
      <c r="H3128" t="s">
        <v>50</v>
      </c>
      <c r="I3128" t="s">
        <v>27</v>
      </c>
      <c r="J3128">
        <v>6.6</v>
      </c>
      <c r="K3128">
        <v>48</v>
      </c>
      <c r="L3128" t="s">
        <v>28</v>
      </c>
      <c r="M3128">
        <v>0</v>
      </c>
      <c r="N3128">
        <v>4.5</v>
      </c>
      <c r="O3128">
        <v>280</v>
      </c>
      <c r="P3128">
        <v>1848</v>
      </c>
      <c r="Q3128" t="s">
        <v>36</v>
      </c>
      <c r="R3128">
        <v>8</v>
      </c>
      <c r="S3128" t="s">
        <v>37</v>
      </c>
      <c r="T3128" t="s">
        <v>45</v>
      </c>
      <c r="U3128" t="str">
        <f>TRIM(CLEAN(tbl_Operations[[#This Row],[Location]]))</f>
        <v>Pune</v>
      </c>
      <c r="V3128" t="str">
        <f>TRIM(CLEAN(tbl_Operations[[#This Row],[Channel]]))</f>
        <v>Email</v>
      </c>
      <c r="W3128" t="str">
        <f t="shared" si="240"/>
        <v>Report Request</v>
      </c>
      <c r="X3128" t="str">
        <f t="shared" si="241"/>
        <v>Finance</v>
      </c>
      <c r="Y3128" t="str">
        <f t="shared" si="242"/>
        <v>Within SLA</v>
      </c>
      <c r="Z3128" t="str">
        <f t="shared" si="243"/>
        <v>Normal</v>
      </c>
      <c r="AA3128" t="str" cm="1">
        <f t="array" ref="AA3128">_xlfn.IFS(
J3128&lt;=K3128*0.5,"Excellent",
J3128&lt;=K3128,"Good",
J3128&lt;=K3128*1.5,"At Risk",
TRUE,"Critical"
)</f>
        <v>Excellent</v>
      </c>
      <c r="AB3128" t="str">
        <f t="shared" si="244"/>
        <v>No Rework</v>
      </c>
    </row>
    <row r="3129" spans="1:28" x14ac:dyDescent="0.3">
      <c r="A3129" t="s">
        <v>3211</v>
      </c>
      <c r="B3129" s="1">
        <v>45767</v>
      </c>
      <c r="C3129" t="s">
        <v>33</v>
      </c>
      <c r="D3129" t="s">
        <v>60</v>
      </c>
      <c r="E3129" t="s">
        <v>56</v>
      </c>
      <c r="F3129" t="s">
        <v>49</v>
      </c>
      <c r="G3129" t="s">
        <v>62</v>
      </c>
      <c r="H3129" t="s">
        <v>50</v>
      </c>
      <c r="I3129" t="s">
        <v>101</v>
      </c>
      <c r="J3129">
        <v>17.600000000000001</v>
      </c>
      <c r="K3129">
        <v>48</v>
      </c>
      <c r="L3129" t="s">
        <v>28</v>
      </c>
      <c r="M3129">
        <v>0</v>
      </c>
      <c r="N3129">
        <v>4.9000000000000004</v>
      </c>
      <c r="O3129">
        <v>320</v>
      </c>
      <c r="P3129">
        <v>5632</v>
      </c>
      <c r="Q3129" t="s">
        <v>89</v>
      </c>
      <c r="R3129">
        <v>4</v>
      </c>
      <c r="S3129" t="s">
        <v>30</v>
      </c>
      <c r="T3129" t="s">
        <v>102</v>
      </c>
      <c r="U3129" t="str">
        <f>TRIM(CLEAN(tbl_Operations[[#This Row],[Location]]))</f>
        <v>Pune</v>
      </c>
      <c r="V3129" t="str">
        <f>TRIM(CLEAN(tbl_Operations[[#This Row],[Channel]]))</f>
        <v>Teams</v>
      </c>
      <c r="W3129" t="str">
        <f t="shared" si="240"/>
        <v>Vendor Query</v>
      </c>
      <c r="X3129" t="str">
        <f t="shared" si="241"/>
        <v>It</v>
      </c>
      <c r="Y3129" t="str">
        <f t="shared" si="242"/>
        <v>Within SLA</v>
      </c>
      <c r="Z3129" t="str">
        <f t="shared" si="243"/>
        <v>Normal</v>
      </c>
      <c r="AA3129" t="str" cm="1">
        <f t="array" ref="AA3129">_xlfn.IFS(
J3129&lt;=K3129*0.5,"Excellent",
J3129&lt;=K3129,"Good",
J3129&lt;=K3129*1.5,"At Risk",
TRUE,"Critical"
)</f>
        <v>Excellent</v>
      </c>
      <c r="AB3129" t="str">
        <f t="shared" si="244"/>
        <v>No Rework</v>
      </c>
    </row>
    <row r="3130" spans="1:28" x14ac:dyDescent="0.3">
      <c r="A3130" t="s">
        <v>3212</v>
      </c>
      <c r="B3130" s="1">
        <v>45921</v>
      </c>
      <c r="C3130" t="s">
        <v>95</v>
      </c>
      <c r="D3130" t="s">
        <v>22</v>
      </c>
      <c r="E3130" t="s">
        <v>78</v>
      </c>
      <c r="F3130" t="s">
        <v>61</v>
      </c>
      <c r="G3130" t="s">
        <v>25</v>
      </c>
      <c r="H3130" t="s">
        <v>66</v>
      </c>
      <c r="I3130" t="s">
        <v>27</v>
      </c>
      <c r="J3130">
        <v>7.3</v>
      </c>
      <c r="K3130">
        <v>12</v>
      </c>
      <c r="L3130" t="s">
        <v>28</v>
      </c>
      <c r="M3130">
        <v>0</v>
      </c>
      <c r="N3130">
        <v>4.3</v>
      </c>
      <c r="O3130">
        <v>450</v>
      </c>
      <c r="P3130">
        <v>3285</v>
      </c>
      <c r="Q3130" t="s">
        <v>83</v>
      </c>
      <c r="R3130">
        <v>9</v>
      </c>
      <c r="S3130" t="s">
        <v>37</v>
      </c>
      <c r="T3130" t="s">
        <v>102</v>
      </c>
      <c r="U3130" t="str">
        <f>TRIM(CLEAN(tbl_Operations[[#This Row],[Location]]))</f>
        <v>Noida</v>
      </c>
      <c r="V3130" t="str">
        <f>TRIM(CLEAN(tbl_Operations[[#This Row],[Channel]]))</f>
        <v>Email</v>
      </c>
      <c r="W3130" t="str">
        <f t="shared" si="240"/>
        <v>Access Request</v>
      </c>
      <c r="X3130" t="str">
        <f t="shared" si="241"/>
        <v>Sales</v>
      </c>
      <c r="Y3130" t="str">
        <f t="shared" si="242"/>
        <v>Within SLA</v>
      </c>
      <c r="Z3130" t="str">
        <f t="shared" si="243"/>
        <v>Normal</v>
      </c>
      <c r="AA3130" t="str" cm="1">
        <f t="array" ref="AA3130">_xlfn.IFS(
J3130&lt;=K3130*0.5,"Excellent",
J3130&lt;=K3130,"Good",
J3130&lt;=K3130*1.5,"At Risk",
TRUE,"Critical"
)</f>
        <v>Good</v>
      </c>
      <c r="AB3130" t="str">
        <f t="shared" si="244"/>
        <v>No Rework</v>
      </c>
    </row>
    <row r="3131" spans="1:28" x14ac:dyDescent="0.3">
      <c r="A3131" t="s">
        <v>3213</v>
      </c>
      <c r="B3131" s="1">
        <v>45924</v>
      </c>
      <c r="C3131" t="s">
        <v>77</v>
      </c>
      <c r="D3131" t="s">
        <v>60</v>
      </c>
      <c r="E3131" t="s">
        <v>48</v>
      </c>
      <c r="F3131" t="s">
        <v>24</v>
      </c>
      <c r="G3131" t="s">
        <v>25</v>
      </c>
      <c r="H3131" t="s">
        <v>50</v>
      </c>
      <c r="I3131" t="s">
        <v>27</v>
      </c>
      <c r="J3131">
        <v>19.3</v>
      </c>
      <c r="K3131">
        <v>24</v>
      </c>
      <c r="L3131" t="s">
        <v>28</v>
      </c>
      <c r="M3131">
        <v>0</v>
      </c>
      <c r="N3131">
        <v>4.4000000000000004</v>
      </c>
      <c r="O3131">
        <v>280</v>
      </c>
      <c r="P3131">
        <v>5404</v>
      </c>
      <c r="Q3131" t="s">
        <v>83</v>
      </c>
      <c r="R3131">
        <v>9</v>
      </c>
      <c r="S3131" t="s">
        <v>37</v>
      </c>
      <c r="T3131" t="s">
        <v>86</v>
      </c>
      <c r="U3131" t="str">
        <f>TRIM(CLEAN(tbl_Operations[[#This Row],[Location]]))</f>
        <v>Pune</v>
      </c>
      <c r="V3131" t="str">
        <f>TRIM(CLEAN(tbl_Operations[[#This Row],[Channel]]))</f>
        <v>Email</v>
      </c>
      <c r="W3131" t="str">
        <f t="shared" si="240"/>
        <v>Compliance Request</v>
      </c>
      <c r="X3131" t="str">
        <f t="shared" si="241"/>
        <v>Finance</v>
      </c>
      <c r="Y3131" t="str">
        <f t="shared" si="242"/>
        <v>Within SLA</v>
      </c>
      <c r="Z3131" t="str">
        <f t="shared" si="243"/>
        <v>Normal</v>
      </c>
      <c r="AA3131" t="str" cm="1">
        <f t="array" ref="AA3131">_xlfn.IFS(
J3131&lt;=K3131*0.5,"Excellent",
J3131&lt;=K3131,"Good",
J3131&lt;=K3131*1.5,"At Risk",
TRUE,"Critical"
)</f>
        <v>Good</v>
      </c>
      <c r="AB3131" t="str">
        <f t="shared" si="244"/>
        <v>No Rework</v>
      </c>
    </row>
    <row r="3132" spans="1:28" x14ac:dyDescent="0.3">
      <c r="A3132" t="s">
        <v>3214</v>
      </c>
      <c r="B3132" s="1">
        <v>45944</v>
      </c>
      <c r="C3132" t="s">
        <v>21</v>
      </c>
      <c r="D3132" t="s">
        <v>34</v>
      </c>
      <c r="E3132" t="s">
        <v>23</v>
      </c>
      <c r="F3132" t="s">
        <v>49</v>
      </c>
      <c r="G3132" t="s">
        <v>25</v>
      </c>
      <c r="H3132" t="s">
        <v>43</v>
      </c>
      <c r="I3132" t="s">
        <v>88</v>
      </c>
      <c r="J3132">
        <v>4.0999999999999996</v>
      </c>
      <c r="K3132">
        <v>48</v>
      </c>
      <c r="L3132" t="s">
        <v>28</v>
      </c>
      <c r="M3132">
        <v>1</v>
      </c>
      <c r="N3132">
        <v>4.4000000000000004</v>
      </c>
      <c r="O3132">
        <v>400</v>
      </c>
      <c r="P3132">
        <v>1640</v>
      </c>
      <c r="Q3132" t="s">
        <v>51</v>
      </c>
      <c r="R3132">
        <v>10</v>
      </c>
      <c r="S3132" t="s">
        <v>52</v>
      </c>
      <c r="T3132" t="s">
        <v>38</v>
      </c>
      <c r="U3132" t="str">
        <f>TRIM(CLEAN(tbl_Operations[[#This Row],[Location]]))</f>
        <v>Mumbai</v>
      </c>
      <c r="V3132" t="str">
        <f>TRIM(CLEAN(tbl_Operations[[#This Row],[Channel]]))</f>
        <v>Email</v>
      </c>
      <c r="W3132" t="str">
        <f t="shared" si="240"/>
        <v>Invoice Query</v>
      </c>
      <c r="X3132" t="str">
        <f t="shared" si="241"/>
        <v>Customer Support</v>
      </c>
      <c r="Y3132" t="str">
        <f t="shared" si="242"/>
        <v>Within SLA</v>
      </c>
      <c r="Z3132" t="str">
        <f t="shared" si="243"/>
        <v>Normal</v>
      </c>
      <c r="AA3132" t="str" cm="1">
        <f t="array" ref="AA3132">_xlfn.IFS(
J3132&lt;=K3132*0.5,"Excellent",
J3132&lt;=K3132,"Good",
J3132&lt;=K3132*1.5,"At Risk",
TRUE,"Critical"
)</f>
        <v>Excellent</v>
      </c>
      <c r="AB3132" t="str">
        <f t="shared" si="244"/>
        <v>Reworked</v>
      </c>
    </row>
    <row r="3133" spans="1:28" x14ac:dyDescent="0.3">
      <c r="A3133" t="s">
        <v>3215</v>
      </c>
      <c r="B3133" s="1">
        <v>46011</v>
      </c>
      <c r="C3133" t="s">
        <v>54</v>
      </c>
      <c r="D3133" t="s">
        <v>47</v>
      </c>
      <c r="E3133" t="s">
        <v>70</v>
      </c>
      <c r="F3133" t="s">
        <v>61</v>
      </c>
      <c r="G3133" t="s">
        <v>81</v>
      </c>
      <c r="H3133" t="s">
        <v>26</v>
      </c>
      <c r="I3133" t="s">
        <v>27</v>
      </c>
      <c r="J3133">
        <v>9</v>
      </c>
      <c r="K3133">
        <v>12</v>
      </c>
      <c r="L3133" t="s">
        <v>28</v>
      </c>
      <c r="M3133">
        <v>0</v>
      </c>
      <c r="N3133">
        <v>3.9</v>
      </c>
      <c r="O3133">
        <v>400</v>
      </c>
      <c r="P3133">
        <v>3600</v>
      </c>
      <c r="Q3133" t="s">
        <v>71</v>
      </c>
      <c r="R3133">
        <v>12</v>
      </c>
      <c r="S3133" t="s">
        <v>52</v>
      </c>
      <c r="T3133" t="s">
        <v>68</v>
      </c>
      <c r="U3133" t="str">
        <f>TRIM(CLEAN(tbl_Operations[[#This Row],[Location]]))</f>
        <v>Gurugram</v>
      </c>
      <c r="V3133" t="str">
        <f>TRIM(CLEAN(tbl_Operations[[#This Row],[Channel]]))</f>
        <v>Phone</v>
      </c>
      <c r="W3133" t="str">
        <f t="shared" si="240"/>
        <v>Data Correction</v>
      </c>
      <c r="X3133" t="str">
        <f t="shared" si="241"/>
        <v>Hr</v>
      </c>
      <c r="Y3133" t="str">
        <f t="shared" si="242"/>
        <v>Within SLA</v>
      </c>
      <c r="Z3133" t="str">
        <f t="shared" si="243"/>
        <v>Normal</v>
      </c>
      <c r="AA3133" t="str" cm="1">
        <f t="array" ref="AA3133">_xlfn.IFS(
J3133&lt;=K3133*0.5,"Excellent",
J3133&lt;=K3133,"Good",
J3133&lt;=K3133*1.5,"At Risk",
TRUE,"Critical"
)</f>
        <v>Good</v>
      </c>
      <c r="AB3133" t="str">
        <f t="shared" si="244"/>
        <v>No Rework</v>
      </c>
    </row>
    <row r="3134" spans="1:28" x14ac:dyDescent="0.3">
      <c r="A3134" t="s">
        <v>3216</v>
      </c>
      <c r="B3134" s="1">
        <v>45942</v>
      </c>
      <c r="C3134" t="s">
        <v>33</v>
      </c>
      <c r="D3134" t="s">
        <v>55</v>
      </c>
      <c r="E3134" t="s">
        <v>56</v>
      </c>
      <c r="F3134" t="s">
        <v>49</v>
      </c>
      <c r="G3134" t="s">
        <v>42</v>
      </c>
      <c r="H3134" t="s">
        <v>43</v>
      </c>
      <c r="I3134" t="s">
        <v>27</v>
      </c>
      <c r="J3134">
        <v>2.2999999999999998</v>
      </c>
      <c r="K3134">
        <v>48</v>
      </c>
      <c r="L3134" t="s">
        <v>28</v>
      </c>
      <c r="M3134">
        <v>0</v>
      </c>
      <c r="N3134">
        <v>4.3</v>
      </c>
      <c r="O3134">
        <v>350</v>
      </c>
      <c r="P3134">
        <v>805</v>
      </c>
      <c r="Q3134" t="s">
        <v>51</v>
      </c>
      <c r="R3134">
        <v>10</v>
      </c>
      <c r="S3134" t="s">
        <v>52</v>
      </c>
      <c r="T3134" t="s">
        <v>102</v>
      </c>
      <c r="U3134" t="str">
        <f>TRIM(CLEAN(tbl_Operations[[#This Row],[Location]]))</f>
        <v>Hyderabad</v>
      </c>
      <c r="V3134" t="str">
        <f>TRIM(CLEAN(tbl_Operations[[#This Row],[Channel]]))</f>
        <v>Portal</v>
      </c>
      <c r="W3134" t="str">
        <f t="shared" si="240"/>
        <v>Vendor Query</v>
      </c>
      <c r="X3134" t="str">
        <f t="shared" si="241"/>
        <v>It</v>
      </c>
      <c r="Y3134" t="str">
        <f t="shared" si="242"/>
        <v>Within SLA</v>
      </c>
      <c r="Z3134" t="str">
        <f t="shared" si="243"/>
        <v>Normal</v>
      </c>
      <c r="AA3134" t="str" cm="1">
        <f t="array" ref="AA3134">_xlfn.IFS(
J3134&lt;=K3134*0.5,"Excellent",
J3134&lt;=K3134,"Good",
J3134&lt;=K3134*1.5,"At Risk",
TRUE,"Critical"
)</f>
        <v>Excellent</v>
      </c>
      <c r="AB3134" t="str">
        <f t="shared" si="244"/>
        <v>No Rework</v>
      </c>
    </row>
    <row r="3135" spans="1:28" x14ac:dyDescent="0.3">
      <c r="A3135" t="s">
        <v>3217</v>
      </c>
      <c r="B3135" s="1">
        <v>45691</v>
      </c>
      <c r="C3135" t="s">
        <v>95</v>
      </c>
      <c r="D3135" t="s">
        <v>22</v>
      </c>
      <c r="E3135" t="s">
        <v>56</v>
      </c>
      <c r="F3135" t="s">
        <v>24</v>
      </c>
      <c r="G3135" t="s">
        <v>42</v>
      </c>
      <c r="H3135" t="s">
        <v>26</v>
      </c>
      <c r="I3135" t="s">
        <v>27</v>
      </c>
      <c r="J3135">
        <v>9.1999999999999993</v>
      </c>
      <c r="K3135">
        <v>24</v>
      </c>
      <c r="L3135" t="s">
        <v>28</v>
      </c>
      <c r="M3135">
        <v>0</v>
      </c>
      <c r="N3135">
        <v>5</v>
      </c>
      <c r="O3135">
        <v>400</v>
      </c>
      <c r="P3135">
        <v>3680</v>
      </c>
      <c r="Q3135" t="s">
        <v>57</v>
      </c>
      <c r="R3135">
        <v>2</v>
      </c>
      <c r="S3135" t="s">
        <v>58</v>
      </c>
      <c r="T3135" t="s">
        <v>31</v>
      </c>
      <c r="U3135" t="str">
        <f>TRIM(CLEAN(tbl_Operations[[#This Row],[Location]]))</f>
        <v>Noida</v>
      </c>
      <c r="V3135" t="str">
        <f>TRIM(CLEAN(tbl_Operations[[#This Row],[Channel]]))</f>
        <v>Portal</v>
      </c>
      <c r="W3135" t="str">
        <f t="shared" si="240"/>
        <v>Vendor Query</v>
      </c>
      <c r="X3135" t="str">
        <f t="shared" si="241"/>
        <v>Sales</v>
      </c>
      <c r="Y3135" t="str">
        <f t="shared" si="242"/>
        <v>Within SLA</v>
      </c>
      <c r="Z3135" t="str">
        <f t="shared" si="243"/>
        <v>Normal</v>
      </c>
      <c r="AA3135" t="str" cm="1">
        <f t="array" ref="AA3135">_xlfn.IFS(
J3135&lt;=K3135*0.5,"Excellent",
J3135&lt;=K3135,"Good",
J3135&lt;=K3135*1.5,"At Risk",
TRUE,"Critical"
)</f>
        <v>Excellent</v>
      </c>
      <c r="AB3135" t="str">
        <f t="shared" si="244"/>
        <v>No Rework</v>
      </c>
    </row>
    <row r="3136" spans="1:28" x14ac:dyDescent="0.3">
      <c r="A3136" t="s">
        <v>3218</v>
      </c>
      <c r="B3136" s="1">
        <v>45709</v>
      </c>
      <c r="C3136" t="s">
        <v>91</v>
      </c>
      <c r="D3136" t="s">
        <v>47</v>
      </c>
      <c r="E3136" t="s">
        <v>92</v>
      </c>
      <c r="F3136" t="s">
        <v>24</v>
      </c>
      <c r="G3136" t="s">
        <v>42</v>
      </c>
      <c r="H3136" t="s">
        <v>26</v>
      </c>
      <c r="I3136" t="s">
        <v>27</v>
      </c>
      <c r="J3136">
        <v>14.8</v>
      </c>
      <c r="K3136">
        <v>24</v>
      </c>
      <c r="L3136" t="s">
        <v>28</v>
      </c>
      <c r="M3136">
        <v>0</v>
      </c>
      <c r="N3136">
        <v>4.5</v>
      </c>
      <c r="O3136">
        <v>320</v>
      </c>
      <c r="P3136">
        <v>4736</v>
      </c>
      <c r="Q3136" t="s">
        <v>57</v>
      </c>
      <c r="R3136">
        <v>2</v>
      </c>
      <c r="S3136" t="s">
        <v>58</v>
      </c>
      <c r="T3136" t="s">
        <v>45</v>
      </c>
      <c r="U3136" t="str">
        <f>TRIM(CLEAN(tbl_Operations[[#This Row],[Location]]))</f>
        <v>Gurugram</v>
      </c>
      <c r="V3136" t="str">
        <f>TRIM(CLEAN(tbl_Operations[[#This Row],[Channel]]))</f>
        <v>Portal</v>
      </c>
      <c r="W3136" t="str">
        <f t="shared" si="240"/>
        <v>Report Request</v>
      </c>
      <c r="X3136" t="str">
        <f t="shared" si="241"/>
        <v>Operations</v>
      </c>
      <c r="Y3136" t="str">
        <f t="shared" si="242"/>
        <v>Within SLA</v>
      </c>
      <c r="Z3136" t="str">
        <f t="shared" si="243"/>
        <v>Normal</v>
      </c>
      <c r="AA3136" t="str" cm="1">
        <f t="array" ref="AA3136">_xlfn.IFS(
J3136&lt;=K3136*0.5,"Excellent",
J3136&lt;=K3136,"Good",
J3136&lt;=K3136*1.5,"At Risk",
TRUE,"Critical"
)</f>
        <v>Good</v>
      </c>
      <c r="AB3136" t="str">
        <f t="shared" si="244"/>
        <v>No Rework</v>
      </c>
    </row>
    <row r="3137" spans="1:28" x14ac:dyDescent="0.3">
      <c r="A3137" t="s">
        <v>3219</v>
      </c>
      <c r="B3137" s="1">
        <v>45871</v>
      </c>
      <c r="C3137" t="s">
        <v>91</v>
      </c>
      <c r="D3137" t="s">
        <v>34</v>
      </c>
      <c r="E3137" t="s">
        <v>78</v>
      </c>
      <c r="F3137" t="s">
        <v>49</v>
      </c>
      <c r="G3137" t="s">
        <v>25</v>
      </c>
      <c r="H3137" t="s">
        <v>50</v>
      </c>
      <c r="I3137" t="s">
        <v>101</v>
      </c>
      <c r="J3137">
        <v>42.2</v>
      </c>
      <c r="K3137">
        <v>48</v>
      </c>
      <c r="L3137" t="s">
        <v>28</v>
      </c>
      <c r="M3137">
        <v>2</v>
      </c>
      <c r="N3137">
        <v>2.9</v>
      </c>
      <c r="O3137">
        <v>450</v>
      </c>
      <c r="P3137">
        <v>18990</v>
      </c>
      <c r="Q3137" t="s">
        <v>36</v>
      </c>
      <c r="R3137">
        <v>8</v>
      </c>
      <c r="S3137" t="s">
        <v>37</v>
      </c>
      <c r="T3137" t="s">
        <v>68</v>
      </c>
      <c r="U3137" t="str">
        <f>TRIM(CLEAN(tbl_Operations[[#This Row],[Location]]))</f>
        <v>Mumbai</v>
      </c>
      <c r="V3137" t="str">
        <f>TRIM(CLEAN(tbl_Operations[[#This Row],[Channel]]))</f>
        <v>Email</v>
      </c>
      <c r="W3137" t="str">
        <f t="shared" si="240"/>
        <v>Access Request</v>
      </c>
      <c r="X3137" t="str">
        <f t="shared" si="241"/>
        <v>Operations</v>
      </c>
      <c r="Y3137" t="str">
        <f t="shared" si="242"/>
        <v>Within SLA</v>
      </c>
      <c r="Z3137" t="str">
        <f t="shared" si="243"/>
        <v>Normal</v>
      </c>
      <c r="AA3137" t="str" cm="1">
        <f t="array" ref="AA3137">_xlfn.IFS(
J3137&lt;=K3137*0.5,"Excellent",
J3137&lt;=K3137,"Good",
J3137&lt;=K3137*1.5,"At Risk",
TRUE,"Critical"
)</f>
        <v>Good</v>
      </c>
      <c r="AB3137" t="str">
        <f t="shared" si="244"/>
        <v>Reworked</v>
      </c>
    </row>
    <row r="3138" spans="1:28" x14ac:dyDescent="0.3">
      <c r="A3138" t="s">
        <v>3220</v>
      </c>
      <c r="B3138" s="1">
        <v>46019</v>
      </c>
      <c r="C3138" t="s">
        <v>77</v>
      </c>
      <c r="D3138" t="s">
        <v>60</v>
      </c>
      <c r="E3138" t="s">
        <v>74</v>
      </c>
      <c r="F3138" t="s">
        <v>24</v>
      </c>
      <c r="G3138" t="s">
        <v>81</v>
      </c>
      <c r="H3138" t="s">
        <v>26</v>
      </c>
      <c r="I3138" t="s">
        <v>88</v>
      </c>
      <c r="J3138">
        <v>24.8</v>
      </c>
      <c r="K3138">
        <v>24</v>
      </c>
      <c r="L3138" t="s">
        <v>63</v>
      </c>
      <c r="M3138">
        <v>2</v>
      </c>
      <c r="N3138">
        <v>3.4</v>
      </c>
      <c r="O3138">
        <v>320</v>
      </c>
      <c r="P3138">
        <v>7936</v>
      </c>
      <c r="Q3138" t="s">
        <v>71</v>
      </c>
      <c r="R3138">
        <v>12</v>
      </c>
      <c r="S3138" t="s">
        <v>52</v>
      </c>
      <c r="T3138" t="s">
        <v>102</v>
      </c>
      <c r="U3138" t="str">
        <f>TRIM(CLEAN(tbl_Operations[[#This Row],[Location]]))</f>
        <v>Pune</v>
      </c>
      <c r="V3138" t="str">
        <f>TRIM(CLEAN(tbl_Operations[[#This Row],[Channel]]))</f>
        <v>Phone</v>
      </c>
      <c r="W3138" t="str">
        <f t="shared" ref="W3138:W3201" si="245">TRIM(CLEAN(E3138))</f>
        <v>System Issue</v>
      </c>
      <c r="X3138" t="str">
        <f t="shared" ref="X3138:X3201" si="246">PROPER(TRIM(CLEAN(C3138)))</f>
        <v>Finance</v>
      </c>
      <c r="Y3138" t="str">
        <f t="shared" ref="Y3138:Y3201" si="247">IF(J3138&lt;=K3138,"Within SLA","SLA Breach")</f>
        <v>SLA Breach</v>
      </c>
      <c r="Z3138" t="str">
        <f t="shared" ref="Z3138:Z3201" si="248">IF(AND(F3138="Critical",Y3137="SLA Breach"),"Critical Risk","Normal")</f>
        <v>Normal</v>
      </c>
      <c r="AA3138" t="str" cm="1">
        <f t="array" ref="AA3138">_xlfn.IFS(
J3138&lt;=K3138*0.5,"Excellent",
J3138&lt;=K3138,"Good",
J3138&lt;=K3138*1.5,"At Risk",
TRUE,"Critical"
)</f>
        <v>At Risk</v>
      </c>
      <c r="AB3138" t="str">
        <f t="shared" ref="AB3138:AB3201" si="249">IF(M3138&gt;0,"Reworked","No Rework")</f>
        <v>Reworked</v>
      </c>
    </row>
    <row r="3139" spans="1:28" x14ac:dyDescent="0.3">
      <c r="A3139" t="s">
        <v>3221</v>
      </c>
      <c r="B3139" s="1">
        <v>45975</v>
      </c>
      <c r="C3139" t="s">
        <v>21</v>
      </c>
      <c r="D3139" t="s">
        <v>34</v>
      </c>
      <c r="E3139" t="s">
        <v>70</v>
      </c>
      <c r="F3139" t="s">
        <v>24</v>
      </c>
      <c r="G3139" t="s">
        <v>25</v>
      </c>
      <c r="H3139" t="s">
        <v>66</v>
      </c>
      <c r="I3139" t="s">
        <v>27</v>
      </c>
      <c r="J3139">
        <v>10.199999999999999</v>
      </c>
      <c r="K3139">
        <v>24</v>
      </c>
      <c r="L3139" t="s">
        <v>28</v>
      </c>
      <c r="M3139">
        <v>0</v>
      </c>
      <c r="N3139">
        <v>5</v>
      </c>
      <c r="O3139">
        <v>350</v>
      </c>
      <c r="P3139">
        <v>3570</v>
      </c>
      <c r="Q3139" t="s">
        <v>67</v>
      </c>
      <c r="R3139">
        <v>11</v>
      </c>
      <c r="S3139" t="s">
        <v>52</v>
      </c>
      <c r="T3139" t="s">
        <v>45</v>
      </c>
      <c r="U3139" t="str">
        <f>TRIM(CLEAN(tbl_Operations[[#This Row],[Location]]))</f>
        <v>Mumbai</v>
      </c>
      <c r="V3139" t="str">
        <f>TRIM(CLEAN(tbl_Operations[[#This Row],[Channel]]))</f>
        <v>Email</v>
      </c>
      <c r="W3139" t="str">
        <f t="shared" si="245"/>
        <v>Data Correction</v>
      </c>
      <c r="X3139" t="str">
        <f t="shared" si="246"/>
        <v>Customer Support</v>
      </c>
      <c r="Y3139" t="str">
        <f t="shared" si="247"/>
        <v>Within SLA</v>
      </c>
      <c r="Z3139" t="str">
        <f t="shared" si="248"/>
        <v>Normal</v>
      </c>
      <c r="AA3139" t="str" cm="1">
        <f t="array" ref="AA3139">_xlfn.IFS(
J3139&lt;=K3139*0.5,"Excellent",
J3139&lt;=K3139,"Good",
J3139&lt;=K3139*1.5,"At Risk",
TRUE,"Critical"
)</f>
        <v>Excellent</v>
      </c>
      <c r="AB3139" t="str">
        <f t="shared" si="249"/>
        <v>No Rework</v>
      </c>
    </row>
    <row r="3140" spans="1:28" x14ac:dyDescent="0.3">
      <c r="A3140" t="s">
        <v>3222</v>
      </c>
      <c r="B3140" s="1">
        <v>45755</v>
      </c>
      <c r="C3140" t="s">
        <v>91</v>
      </c>
      <c r="D3140" t="s">
        <v>73</v>
      </c>
      <c r="E3140" t="s">
        <v>23</v>
      </c>
      <c r="F3140" t="s">
        <v>49</v>
      </c>
      <c r="G3140" t="s">
        <v>25</v>
      </c>
      <c r="H3140" t="s">
        <v>50</v>
      </c>
      <c r="I3140" t="s">
        <v>27</v>
      </c>
      <c r="J3140">
        <v>9.5</v>
      </c>
      <c r="K3140">
        <v>48</v>
      </c>
      <c r="L3140" t="s">
        <v>28</v>
      </c>
      <c r="M3140">
        <v>0</v>
      </c>
      <c r="N3140">
        <v>4.7</v>
      </c>
      <c r="O3140">
        <v>450</v>
      </c>
      <c r="P3140">
        <v>4275</v>
      </c>
      <c r="Q3140" t="s">
        <v>89</v>
      </c>
      <c r="R3140">
        <v>4</v>
      </c>
      <c r="S3140" t="s">
        <v>30</v>
      </c>
      <c r="T3140" t="s">
        <v>38</v>
      </c>
      <c r="U3140" t="str">
        <f>TRIM(CLEAN(tbl_Operations[[#This Row],[Location]]))</f>
        <v>Chennai</v>
      </c>
      <c r="V3140" t="str">
        <f>TRIM(CLEAN(tbl_Operations[[#This Row],[Channel]]))</f>
        <v>Email</v>
      </c>
      <c r="W3140" t="str">
        <f t="shared" si="245"/>
        <v>Invoice Query</v>
      </c>
      <c r="X3140" t="str">
        <f t="shared" si="246"/>
        <v>Operations</v>
      </c>
      <c r="Y3140" t="str">
        <f t="shared" si="247"/>
        <v>Within SLA</v>
      </c>
      <c r="Z3140" t="str">
        <f t="shared" si="248"/>
        <v>Normal</v>
      </c>
      <c r="AA3140" t="str" cm="1">
        <f t="array" ref="AA3140">_xlfn.IFS(
J3140&lt;=K3140*0.5,"Excellent",
J3140&lt;=K3140,"Good",
J3140&lt;=K3140*1.5,"At Risk",
TRUE,"Critical"
)</f>
        <v>Excellent</v>
      </c>
      <c r="AB3140" t="str">
        <f t="shared" si="249"/>
        <v>No Rework</v>
      </c>
    </row>
    <row r="3141" spans="1:28" x14ac:dyDescent="0.3">
      <c r="A3141" t="s">
        <v>3223</v>
      </c>
      <c r="B3141" s="1">
        <v>45921</v>
      </c>
      <c r="C3141" t="s">
        <v>40</v>
      </c>
      <c r="D3141" t="s">
        <v>55</v>
      </c>
      <c r="E3141" t="s">
        <v>48</v>
      </c>
      <c r="F3141" t="s">
        <v>24</v>
      </c>
      <c r="G3141" t="s">
        <v>25</v>
      </c>
      <c r="H3141" t="s">
        <v>50</v>
      </c>
      <c r="I3141" t="s">
        <v>88</v>
      </c>
      <c r="J3141">
        <v>2.4</v>
      </c>
      <c r="K3141">
        <v>24</v>
      </c>
      <c r="L3141" t="s">
        <v>28</v>
      </c>
      <c r="M3141">
        <v>4</v>
      </c>
      <c r="N3141">
        <v>3.5</v>
      </c>
      <c r="O3141">
        <v>280</v>
      </c>
      <c r="P3141">
        <v>672</v>
      </c>
      <c r="Q3141" t="s">
        <v>83</v>
      </c>
      <c r="R3141">
        <v>9</v>
      </c>
      <c r="S3141" t="s">
        <v>37</v>
      </c>
      <c r="T3141" t="s">
        <v>102</v>
      </c>
      <c r="U3141" t="str">
        <f>TRIM(CLEAN(tbl_Operations[[#This Row],[Location]]))</f>
        <v>Hyderabad</v>
      </c>
      <c r="V3141" t="str">
        <f>TRIM(CLEAN(tbl_Operations[[#This Row],[Channel]]))</f>
        <v>Email</v>
      </c>
      <c r="W3141" t="str">
        <f t="shared" si="245"/>
        <v>Compliance Request</v>
      </c>
      <c r="X3141" t="str">
        <f t="shared" si="246"/>
        <v>Procurement</v>
      </c>
      <c r="Y3141" t="str">
        <f t="shared" si="247"/>
        <v>Within SLA</v>
      </c>
      <c r="Z3141" t="str">
        <f t="shared" si="248"/>
        <v>Normal</v>
      </c>
      <c r="AA3141" t="str" cm="1">
        <f t="array" ref="AA3141">_xlfn.IFS(
J3141&lt;=K3141*0.5,"Excellent",
J3141&lt;=K3141,"Good",
J3141&lt;=K3141*1.5,"At Risk",
TRUE,"Critical"
)</f>
        <v>Excellent</v>
      </c>
      <c r="AB3141" t="str">
        <f t="shared" si="249"/>
        <v>Reworked</v>
      </c>
    </row>
    <row r="3142" spans="1:28" x14ac:dyDescent="0.3">
      <c r="A3142" t="s">
        <v>3224</v>
      </c>
      <c r="B3142" s="1">
        <v>45824</v>
      </c>
      <c r="C3142" t="s">
        <v>40</v>
      </c>
      <c r="D3142" t="s">
        <v>55</v>
      </c>
      <c r="E3142" t="s">
        <v>23</v>
      </c>
      <c r="F3142" t="s">
        <v>49</v>
      </c>
      <c r="G3142" t="s">
        <v>62</v>
      </c>
      <c r="H3142" t="s">
        <v>66</v>
      </c>
      <c r="I3142" t="s">
        <v>27</v>
      </c>
      <c r="J3142">
        <v>16</v>
      </c>
      <c r="K3142">
        <v>48</v>
      </c>
      <c r="L3142" t="s">
        <v>28</v>
      </c>
      <c r="M3142">
        <v>0</v>
      </c>
      <c r="N3142">
        <v>4.7</v>
      </c>
      <c r="O3142">
        <v>450</v>
      </c>
      <c r="P3142">
        <v>7200</v>
      </c>
      <c r="Q3142" t="s">
        <v>29</v>
      </c>
      <c r="R3142">
        <v>6</v>
      </c>
      <c r="S3142" t="s">
        <v>30</v>
      </c>
      <c r="T3142" t="s">
        <v>31</v>
      </c>
      <c r="U3142" t="str">
        <f>TRIM(CLEAN(tbl_Operations[[#This Row],[Location]]))</f>
        <v>Hyderabad</v>
      </c>
      <c r="V3142" t="str">
        <f>TRIM(CLEAN(tbl_Operations[[#This Row],[Channel]]))</f>
        <v>Teams</v>
      </c>
      <c r="W3142" t="str">
        <f t="shared" si="245"/>
        <v>Invoice Query</v>
      </c>
      <c r="X3142" t="str">
        <f t="shared" si="246"/>
        <v>Procurement</v>
      </c>
      <c r="Y3142" t="str">
        <f t="shared" si="247"/>
        <v>Within SLA</v>
      </c>
      <c r="Z3142" t="str">
        <f t="shared" si="248"/>
        <v>Normal</v>
      </c>
      <c r="AA3142" t="str" cm="1">
        <f t="array" ref="AA3142">_xlfn.IFS(
J3142&lt;=K3142*0.5,"Excellent",
J3142&lt;=K3142,"Good",
J3142&lt;=K3142*1.5,"At Risk",
TRUE,"Critical"
)</f>
        <v>Excellent</v>
      </c>
      <c r="AB3142" t="str">
        <f t="shared" si="249"/>
        <v>No Rework</v>
      </c>
    </row>
    <row r="3143" spans="1:28" x14ac:dyDescent="0.3">
      <c r="A3143" t="s">
        <v>3225</v>
      </c>
      <c r="B3143" s="1">
        <v>45966</v>
      </c>
      <c r="C3143" t="s">
        <v>91</v>
      </c>
      <c r="D3143" t="s">
        <v>73</v>
      </c>
      <c r="E3143" t="s">
        <v>48</v>
      </c>
      <c r="F3143" t="s">
        <v>24</v>
      </c>
      <c r="G3143" t="s">
        <v>25</v>
      </c>
      <c r="H3143" t="s">
        <v>66</v>
      </c>
      <c r="I3143" t="s">
        <v>27</v>
      </c>
      <c r="J3143">
        <v>10</v>
      </c>
      <c r="K3143">
        <v>24</v>
      </c>
      <c r="L3143" t="s">
        <v>28</v>
      </c>
      <c r="M3143">
        <v>0</v>
      </c>
      <c r="N3143">
        <v>4.8</v>
      </c>
      <c r="O3143">
        <v>400</v>
      </c>
      <c r="P3143">
        <v>4000</v>
      </c>
      <c r="Q3143" t="s">
        <v>67</v>
      </c>
      <c r="R3143">
        <v>11</v>
      </c>
      <c r="S3143" t="s">
        <v>52</v>
      </c>
      <c r="T3143" t="s">
        <v>86</v>
      </c>
      <c r="U3143" t="str">
        <f>TRIM(CLEAN(tbl_Operations[[#This Row],[Location]]))</f>
        <v>Chennai</v>
      </c>
      <c r="V3143" t="str">
        <f>TRIM(CLEAN(tbl_Operations[[#This Row],[Channel]]))</f>
        <v>Email</v>
      </c>
      <c r="W3143" t="str">
        <f t="shared" si="245"/>
        <v>Compliance Request</v>
      </c>
      <c r="X3143" t="str">
        <f t="shared" si="246"/>
        <v>Operations</v>
      </c>
      <c r="Y3143" t="str">
        <f t="shared" si="247"/>
        <v>Within SLA</v>
      </c>
      <c r="Z3143" t="str">
        <f t="shared" si="248"/>
        <v>Normal</v>
      </c>
      <c r="AA3143" t="str" cm="1">
        <f t="array" ref="AA3143">_xlfn.IFS(
J3143&lt;=K3143*0.5,"Excellent",
J3143&lt;=K3143,"Good",
J3143&lt;=K3143*1.5,"At Risk",
TRUE,"Critical"
)</f>
        <v>Excellent</v>
      </c>
      <c r="AB3143" t="str">
        <f t="shared" si="249"/>
        <v>No Rework</v>
      </c>
    </row>
    <row r="3144" spans="1:28" x14ac:dyDescent="0.3">
      <c r="A3144" t="s">
        <v>3226</v>
      </c>
      <c r="B3144" s="1">
        <v>45793</v>
      </c>
      <c r="C3144" t="s">
        <v>40</v>
      </c>
      <c r="D3144" t="s">
        <v>22</v>
      </c>
      <c r="E3144" t="s">
        <v>48</v>
      </c>
      <c r="F3144" t="s">
        <v>49</v>
      </c>
      <c r="G3144" t="s">
        <v>25</v>
      </c>
      <c r="H3144" t="s">
        <v>43</v>
      </c>
      <c r="I3144" t="s">
        <v>27</v>
      </c>
      <c r="J3144">
        <v>5.7</v>
      </c>
      <c r="K3144">
        <v>48</v>
      </c>
      <c r="L3144" t="s">
        <v>28</v>
      </c>
      <c r="M3144">
        <v>0</v>
      </c>
      <c r="N3144">
        <v>5</v>
      </c>
      <c r="O3144">
        <v>350</v>
      </c>
      <c r="P3144">
        <v>1995</v>
      </c>
      <c r="Q3144" t="s">
        <v>44</v>
      </c>
      <c r="R3144">
        <v>5</v>
      </c>
      <c r="S3144" t="s">
        <v>30</v>
      </c>
      <c r="T3144" t="s">
        <v>45</v>
      </c>
      <c r="U3144" t="str">
        <f>TRIM(CLEAN(tbl_Operations[[#This Row],[Location]]))</f>
        <v>Noida</v>
      </c>
      <c r="V3144" t="str">
        <f>TRIM(CLEAN(tbl_Operations[[#This Row],[Channel]]))</f>
        <v>Email</v>
      </c>
      <c r="W3144" t="str">
        <f t="shared" si="245"/>
        <v>Compliance Request</v>
      </c>
      <c r="X3144" t="str">
        <f t="shared" si="246"/>
        <v>Procurement</v>
      </c>
      <c r="Y3144" t="str">
        <f t="shared" si="247"/>
        <v>Within SLA</v>
      </c>
      <c r="Z3144" t="str">
        <f t="shared" si="248"/>
        <v>Normal</v>
      </c>
      <c r="AA3144" t="str" cm="1">
        <f t="array" ref="AA3144">_xlfn.IFS(
J3144&lt;=K3144*0.5,"Excellent",
J3144&lt;=K3144,"Good",
J3144&lt;=K3144*1.5,"At Risk",
TRUE,"Critical"
)</f>
        <v>Excellent</v>
      </c>
      <c r="AB3144" t="str">
        <f t="shared" si="249"/>
        <v>No Rework</v>
      </c>
    </row>
    <row r="3145" spans="1:28" x14ac:dyDescent="0.3">
      <c r="A3145" t="s">
        <v>3227</v>
      </c>
      <c r="B3145" s="1">
        <v>45872</v>
      </c>
      <c r="C3145" t="s">
        <v>95</v>
      </c>
      <c r="D3145" t="s">
        <v>41</v>
      </c>
      <c r="E3145" t="s">
        <v>78</v>
      </c>
      <c r="F3145" t="s">
        <v>24</v>
      </c>
      <c r="G3145" t="s">
        <v>25</v>
      </c>
      <c r="H3145" t="s">
        <v>26</v>
      </c>
      <c r="I3145" t="s">
        <v>27</v>
      </c>
      <c r="J3145">
        <v>5.7</v>
      </c>
      <c r="K3145">
        <v>24</v>
      </c>
      <c r="L3145" t="s">
        <v>28</v>
      </c>
      <c r="M3145">
        <v>0</v>
      </c>
      <c r="N3145">
        <v>4.9000000000000004</v>
      </c>
      <c r="O3145">
        <v>350</v>
      </c>
      <c r="P3145">
        <v>1995</v>
      </c>
      <c r="Q3145" t="s">
        <v>36</v>
      </c>
      <c r="R3145">
        <v>8</v>
      </c>
      <c r="S3145" t="s">
        <v>37</v>
      </c>
      <c r="T3145" t="s">
        <v>102</v>
      </c>
      <c r="U3145" t="str">
        <f>TRIM(CLEAN(tbl_Operations[[#This Row],[Location]]))</f>
        <v>Bengaluru</v>
      </c>
      <c r="V3145" t="str">
        <f>TRIM(CLEAN(tbl_Operations[[#This Row],[Channel]]))</f>
        <v>Email</v>
      </c>
      <c r="W3145" t="str">
        <f t="shared" si="245"/>
        <v>Access Request</v>
      </c>
      <c r="X3145" t="str">
        <f t="shared" si="246"/>
        <v>Sales</v>
      </c>
      <c r="Y3145" t="str">
        <f t="shared" si="247"/>
        <v>Within SLA</v>
      </c>
      <c r="Z3145" t="str">
        <f t="shared" si="248"/>
        <v>Normal</v>
      </c>
      <c r="AA3145" t="str" cm="1">
        <f t="array" ref="AA3145">_xlfn.IFS(
J3145&lt;=K3145*0.5,"Excellent",
J3145&lt;=K3145,"Good",
J3145&lt;=K3145*1.5,"At Risk",
TRUE,"Critical"
)</f>
        <v>Excellent</v>
      </c>
      <c r="AB3145" t="str">
        <f t="shared" si="249"/>
        <v>No Rework</v>
      </c>
    </row>
    <row r="3146" spans="1:28" x14ac:dyDescent="0.3">
      <c r="A3146" t="s">
        <v>3228</v>
      </c>
      <c r="B3146" s="1">
        <v>45741</v>
      </c>
      <c r="C3146" t="s">
        <v>40</v>
      </c>
      <c r="D3146" t="s">
        <v>34</v>
      </c>
      <c r="E3146" t="s">
        <v>74</v>
      </c>
      <c r="F3146" t="s">
        <v>49</v>
      </c>
      <c r="G3146" t="s">
        <v>25</v>
      </c>
      <c r="H3146" t="s">
        <v>43</v>
      </c>
      <c r="I3146" t="s">
        <v>101</v>
      </c>
      <c r="J3146">
        <v>22.7</v>
      </c>
      <c r="K3146">
        <v>48</v>
      </c>
      <c r="L3146" t="s">
        <v>28</v>
      </c>
      <c r="M3146">
        <v>0</v>
      </c>
      <c r="N3146" t="s">
        <v>5094</v>
      </c>
      <c r="O3146">
        <v>450</v>
      </c>
      <c r="P3146">
        <v>10215</v>
      </c>
      <c r="Q3146" t="s">
        <v>79</v>
      </c>
      <c r="R3146">
        <v>3</v>
      </c>
      <c r="S3146" t="s">
        <v>58</v>
      </c>
      <c r="T3146" t="s">
        <v>38</v>
      </c>
      <c r="U3146" t="str">
        <f>TRIM(CLEAN(tbl_Operations[[#This Row],[Location]]))</f>
        <v>Mumbai</v>
      </c>
      <c r="V3146" t="str">
        <f>TRIM(CLEAN(tbl_Operations[[#This Row],[Channel]]))</f>
        <v>Email</v>
      </c>
      <c r="W3146" t="str">
        <f t="shared" si="245"/>
        <v>System Issue</v>
      </c>
      <c r="X3146" t="str">
        <f t="shared" si="246"/>
        <v>Procurement</v>
      </c>
      <c r="Y3146" t="str">
        <f t="shared" si="247"/>
        <v>Within SLA</v>
      </c>
      <c r="Z3146" t="str">
        <f t="shared" si="248"/>
        <v>Normal</v>
      </c>
      <c r="AA3146" t="str" cm="1">
        <f t="array" ref="AA3146">_xlfn.IFS(
J3146&lt;=K3146*0.5,"Excellent",
J3146&lt;=K3146,"Good",
J3146&lt;=K3146*1.5,"At Risk",
TRUE,"Critical"
)</f>
        <v>Excellent</v>
      </c>
      <c r="AB3146" t="str">
        <f t="shared" si="249"/>
        <v>No Rework</v>
      </c>
    </row>
    <row r="3147" spans="1:28" x14ac:dyDescent="0.3">
      <c r="A3147" t="s">
        <v>3229</v>
      </c>
      <c r="B3147" s="1">
        <v>45678</v>
      </c>
      <c r="C3147" t="s">
        <v>21</v>
      </c>
      <c r="D3147" t="s">
        <v>55</v>
      </c>
      <c r="E3147" t="s">
        <v>70</v>
      </c>
      <c r="F3147" t="s">
        <v>24</v>
      </c>
      <c r="G3147" t="s">
        <v>25</v>
      </c>
      <c r="H3147" t="s">
        <v>50</v>
      </c>
      <c r="I3147" t="s">
        <v>27</v>
      </c>
      <c r="J3147">
        <v>6.4</v>
      </c>
      <c r="K3147">
        <v>24</v>
      </c>
      <c r="L3147" t="s">
        <v>28</v>
      </c>
      <c r="M3147">
        <v>1</v>
      </c>
      <c r="N3147">
        <v>4.0999999999999996</v>
      </c>
      <c r="O3147">
        <v>280</v>
      </c>
      <c r="P3147">
        <v>1792</v>
      </c>
      <c r="Q3147" t="s">
        <v>64</v>
      </c>
      <c r="R3147">
        <v>1</v>
      </c>
      <c r="S3147" t="s">
        <v>58</v>
      </c>
      <c r="T3147" t="s">
        <v>38</v>
      </c>
      <c r="U3147" t="str">
        <f>TRIM(CLEAN(tbl_Operations[[#This Row],[Location]]))</f>
        <v>Hyderabad</v>
      </c>
      <c r="V3147" t="str">
        <f>TRIM(CLEAN(tbl_Operations[[#This Row],[Channel]]))</f>
        <v>Email</v>
      </c>
      <c r="W3147" t="str">
        <f t="shared" si="245"/>
        <v>Data Correction</v>
      </c>
      <c r="X3147" t="str">
        <f t="shared" si="246"/>
        <v>Customer Support</v>
      </c>
      <c r="Y3147" t="str">
        <f t="shared" si="247"/>
        <v>Within SLA</v>
      </c>
      <c r="Z3147" t="str">
        <f t="shared" si="248"/>
        <v>Normal</v>
      </c>
      <c r="AA3147" t="str" cm="1">
        <f t="array" ref="AA3147">_xlfn.IFS(
J3147&lt;=K3147*0.5,"Excellent",
J3147&lt;=K3147,"Good",
J3147&lt;=K3147*1.5,"At Risk",
TRUE,"Critical"
)</f>
        <v>Excellent</v>
      </c>
      <c r="AB3147" t="str">
        <f t="shared" si="249"/>
        <v>Reworked</v>
      </c>
    </row>
    <row r="3148" spans="1:28" x14ac:dyDescent="0.3">
      <c r="A3148" t="s">
        <v>3230</v>
      </c>
      <c r="B3148" s="1">
        <v>45695</v>
      </c>
      <c r="C3148" t="s">
        <v>21</v>
      </c>
      <c r="D3148" t="s">
        <v>73</v>
      </c>
      <c r="E3148" t="s">
        <v>56</v>
      </c>
      <c r="F3148" t="s">
        <v>61</v>
      </c>
      <c r="G3148" t="s">
        <v>25</v>
      </c>
      <c r="H3148" t="s">
        <v>50</v>
      </c>
      <c r="I3148" t="s">
        <v>27</v>
      </c>
      <c r="J3148">
        <v>20.399999999999999</v>
      </c>
      <c r="K3148">
        <v>12</v>
      </c>
      <c r="L3148" t="s">
        <v>63</v>
      </c>
      <c r="M3148">
        <v>0</v>
      </c>
      <c r="N3148">
        <v>4.3</v>
      </c>
      <c r="O3148">
        <v>450</v>
      </c>
      <c r="P3148">
        <v>9180</v>
      </c>
      <c r="Q3148" t="s">
        <v>57</v>
      </c>
      <c r="R3148">
        <v>2</v>
      </c>
      <c r="S3148" t="s">
        <v>58</v>
      </c>
      <c r="T3148" t="s">
        <v>45</v>
      </c>
      <c r="U3148" t="str">
        <f>TRIM(CLEAN(tbl_Operations[[#This Row],[Location]]))</f>
        <v>Chennai</v>
      </c>
      <c r="V3148" t="str">
        <f>TRIM(CLEAN(tbl_Operations[[#This Row],[Channel]]))</f>
        <v>Email</v>
      </c>
      <c r="W3148" t="str">
        <f t="shared" si="245"/>
        <v>Vendor Query</v>
      </c>
      <c r="X3148" t="str">
        <f t="shared" si="246"/>
        <v>Customer Support</v>
      </c>
      <c r="Y3148" t="str">
        <f t="shared" si="247"/>
        <v>SLA Breach</v>
      </c>
      <c r="Z3148" t="str">
        <f t="shared" si="248"/>
        <v>Normal</v>
      </c>
      <c r="AA3148" t="str" cm="1">
        <f t="array" ref="AA3148">_xlfn.IFS(
J3148&lt;=K3148*0.5,"Excellent",
J3148&lt;=K3148,"Good",
J3148&lt;=K3148*1.5,"At Risk",
TRUE,"Critical"
)</f>
        <v>Critical</v>
      </c>
      <c r="AB3148" t="str">
        <f t="shared" si="249"/>
        <v>No Rework</v>
      </c>
    </row>
    <row r="3149" spans="1:28" x14ac:dyDescent="0.3">
      <c r="A3149" t="s">
        <v>3231</v>
      </c>
      <c r="B3149" s="1">
        <v>45689</v>
      </c>
      <c r="C3149" t="s">
        <v>54</v>
      </c>
      <c r="D3149" t="s">
        <v>60</v>
      </c>
      <c r="E3149" t="s">
        <v>70</v>
      </c>
      <c r="F3149" t="s">
        <v>24</v>
      </c>
      <c r="G3149" t="s">
        <v>25</v>
      </c>
      <c r="H3149" t="s">
        <v>75</v>
      </c>
      <c r="I3149" t="s">
        <v>27</v>
      </c>
      <c r="J3149">
        <v>8.9</v>
      </c>
      <c r="K3149">
        <v>24</v>
      </c>
      <c r="L3149" t="s">
        <v>28</v>
      </c>
      <c r="M3149">
        <v>0</v>
      </c>
      <c r="N3149">
        <v>4.3</v>
      </c>
      <c r="O3149">
        <v>320</v>
      </c>
      <c r="P3149">
        <v>2848</v>
      </c>
      <c r="Q3149" t="s">
        <v>57</v>
      </c>
      <c r="R3149">
        <v>2</v>
      </c>
      <c r="S3149" t="s">
        <v>58</v>
      </c>
      <c r="T3149" t="s">
        <v>68</v>
      </c>
      <c r="U3149" t="str">
        <f>TRIM(CLEAN(tbl_Operations[[#This Row],[Location]]))</f>
        <v>Pune</v>
      </c>
      <c r="V3149" t="str">
        <f>TRIM(CLEAN(tbl_Operations[[#This Row],[Channel]]))</f>
        <v>Email</v>
      </c>
      <c r="W3149" t="str">
        <f t="shared" si="245"/>
        <v>Data Correction</v>
      </c>
      <c r="X3149" t="str">
        <f t="shared" si="246"/>
        <v>Hr</v>
      </c>
      <c r="Y3149" t="str">
        <f t="shared" si="247"/>
        <v>Within SLA</v>
      </c>
      <c r="Z3149" t="str">
        <f t="shared" si="248"/>
        <v>Normal</v>
      </c>
      <c r="AA3149" t="str" cm="1">
        <f t="array" ref="AA3149">_xlfn.IFS(
J3149&lt;=K3149*0.5,"Excellent",
J3149&lt;=K3149,"Good",
J3149&lt;=K3149*1.5,"At Risk",
TRUE,"Critical"
)</f>
        <v>Excellent</v>
      </c>
      <c r="AB3149" t="str">
        <f t="shared" si="249"/>
        <v>No Rework</v>
      </c>
    </row>
    <row r="3150" spans="1:28" x14ac:dyDescent="0.3">
      <c r="A3150" t="s">
        <v>3232</v>
      </c>
      <c r="B3150" s="1">
        <v>45709</v>
      </c>
      <c r="C3150" t="s">
        <v>40</v>
      </c>
      <c r="D3150" t="s">
        <v>5094</v>
      </c>
      <c r="E3150" t="s">
        <v>23</v>
      </c>
      <c r="F3150" t="s">
        <v>24</v>
      </c>
      <c r="G3150" t="s">
        <v>25</v>
      </c>
      <c r="H3150" t="s">
        <v>43</v>
      </c>
      <c r="I3150" t="s">
        <v>27</v>
      </c>
      <c r="J3150">
        <v>5.9</v>
      </c>
      <c r="K3150">
        <v>24</v>
      </c>
      <c r="L3150" t="s">
        <v>28</v>
      </c>
      <c r="M3150">
        <v>0</v>
      </c>
      <c r="N3150">
        <v>5</v>
      </c>
      <c r="O3150">
        <v>320</v>
      </c>
      <c r="P3150">
        <v>1888</v>
      </c>
      <c r="Q3150" t="s">
        <v>57</v>
      </c>
      <c r="R3150">
        <v>2</v>
      </c>
      <c r="S3150" t="s">
        <v>58</v>
      </c>
      <c r="T3150" t="s">
        <v>45</v>
      </c>
      <c r="U3150" t="str">
        <f>TRIM(CLEAN(tbl_Operations[[#This Row],[Location]]))</f>
        <v>Unknown</v>
      </c>
      <c r="V3150" t="str">
        <f>TRIM(CLEAN(tbl_Operations[[#This Row],[Channel]]))</f>
        <v>Email</v>
      </c>
      <c r="W3150" t="str">
        <f t="shared" si="245"/>
        <v>Invoice Query</v>
      </c>
      <c r="X3150" t="str">
        <f t="shared" si="246"/>
        <v>Procurement</v>
      </c>
      <c r="Y3150" t="str">
        <f t="shared" si="247"/>
        <v>Within SLA</v>
      </c>
      <c r="Z3150" t="str">
        <f t="shared" si="248"/>
        <v>Normal</v>
      </c>
      <c r="AA3150" t="str" cm="1">
        <f t="array" ref="AA3150">_xlfn.IFS(
J3150&lt;=K3150*0.5,"Excellent",
J3150&lt;=K3150,"Good",
J3150&lt;=K3150*1.5,"At Risk",
TRUE,"Critical"
)</f>
        <v>Excellent</v>
      </c>
      <c r="AB3150" t="str">
        <f t="shared" si="249"/>
        <v>No Rework</v>
      </c>
    </row>
    <row r="3151" spans="1:28" x14ac:dyDescent="0.3">
      <c r="A3151" t="s">
        <v>3233</v>
      </c>
      <c r="B3151" s="1">
        <v>45719</v>
      </c>
      <c r="C3151" t="s">
        <v>54</v>
      </c>
      <c r="D3151" t="s">
        <v>60</v>
      </c>
      <c r="E3151" t="s">
        <v>35</v>
      </c>
      <c r="F3151" t="s">
        <v>61</v>
      </c>
      <c r="G3151" t="s">
        <v>25</v>
      </c>
      <c r="H3151" t="s">
        <v>50</v>
      </c>
      <c r="I3151" t="s">
        <v>27</v>
      </c>
      <c r="J3151">
        <v>2.9</v>
      </c>
      <c r="K3151">
        <v>12</v>
      </c>
      <c r="L3151" t="s">
        <v>28</v>
      </c>
      <c r="M3151">
        <v>0</v>
      </c>
      <c r="N3151">
        <v>4.8</v>
      </c>
      <c r="O3151">
        <v>320</v>
      </c>
      <c r="P3151">
        <v>928</v>
      </c>
      <c r="Q3151" t="s">
        <v>79</v>
      </c>
      <c r="R3151">
        <v>3</v>
      </c>
      <c r="S3151" t="s">
        <v>58</v>
      </c>
      <c r="T3151" t="s">
        <v>31</v>
      </c>
      <c r="U3151" t="str">
        <f>TRIM(CLEAN(tbl_Operations[[#This Row],[Location]]))</f>
        <v>Pune</v>
      </c>
      <c r="V3151" t="str">
        <f>TRIM(CLEAN(tbl_Operations[[#This Row],[Channel]]))</f>
        <v>Email</v>
      </c>
      <c r="W3151" t="str">
        <f t="shared" si="245"/>
        <v>Employee Query</v>
      </c>
      <c r="X3151" t="str">
        <f t="shared" si="246"/>
        <v>Hr</v>
      </c>
      <c r="Y3151" t="str">
        <f t="shared" si="247"/>
        <v>Within SLA</v>
      </c>
      <c r="Z3151" t="str">
        <f t="shared" si="248"/>
        <v>Normal</v>
      </c>
      <c r="AA3151" t="str" cm="1">
        <f t="array" ref="AA3151">_xlfn.IFS(
J3151&lt;=K3151*0.5,"Excellent",
J3151&lt;=K3151,"Good",
J3151&lt;=K3151*1.5,"At Risk",
TRUE,"Critical"
)</f>
        <v>Excellent</v>
      </c>
      <c r="AB3151" t="str">
        <f t="shared" si="249"/>
        <v>No Rework</v>
      </c>
    </row>
    <row r="3152" spans="1:28" x14ac:dyDescent="0.3">
      <c r="A3152" t="s">
        <v>3234</v>
      </c>
      <c r="B3152" s="1">
        <v>45840</v>
      </c>
      <c r="C3152" t="s">
        <v>40</v>
      </c>
      <c r="D3152" t="s">
        <v>60</v>
      </c>
      <c r="E3152" t="s">
        <v>74</v>
      </c>
      <c r="F3152" t="s">
        <v>24</v>
      </c>
      <c r="G3152" t="s">
        <v>62</v>
      </c>
      <c r="H3152" t="s">
        <v>43</v>
      </c>
      <c r="I3152" t="s">
        <v>101</v>
      </c>
      <c r="J3152">
        <v>9.6</v>
      </c>
      <c r="K3152">
        <v>24</v>
      </c>
      <c r="L3152" t="s">
        <v>28</v>
      </c>
      <c r="M3152">
        <v>0</v>
      </c>
      <c r="N3152">
        <v>5</v>
      </c>
      <c r="O3152">
        <v>350</v>
      </c>
      <c r="P3152">
        <v>3360</v>
      </c>
      <c r="Q3152" t="s">
        <v>114</v>
      </c>
      <c r="R3152">
        <v>7</v>
      </c>
      <c r="S3152" t="s">
        <v>37</v>
      </c>
      <c r="T3152" t="s">
        <v>86</v>
      </c>
      <c r="U3152" t="str">
        <f>TRIM(CLEAN(tbl_Operations[[#This Row],[Location]]))</f>
        <v>Pune</v>
      </c>
      <c r="V3152" t="str">
        <f>TRIM(CLEAN(tbl_Operations[[#This Row],[Channel]]))</f>
        <v>Teams</v>
      </c>
      <c r="W3152" t="str">
        <f t="shared" si="245"/>
        <v>System Issue</v>
      </c>
      <c r="X3152" t="str">
        <f t="shared" si="246"/>
        <v>Procurement</v>
      </c>
      <c r="Y3152" t="str">
        <f t="shared" si="247"/>
        <v>Within SLA</v>
      </c>
      <c r="Z3152" t="str">
        <f t="shared" si="248"/>
        <v>Normal</v>
      </c>
      <c r="AA3152" t="str" cm="1">
        <f t="array" ref="AA3152">_xlfn.IFS(
J3152&lt;=K3152*0.5,"Excellent",
J3152&lt;=K3152,"Good",
J3152&lt;=K3152*1.5,"At Risk",
TRUE,"Critical"
)</f>
        <v>Excellent</v>
      </c>
      <c r="AB3152" t="str">
        <f t="shared" si="249"/>
        <v>No Rework</v>
      </c>
    </row>
    <row r="3153" spans="1:28" x14ac:dyDescent="0.3">
      <c r="A3153" t="s">
        <v>3235</v>
      </c>
      <c r="B3153" s="1">
        <v>45760</v>
      </c>
      <c r="C3153" t="s">
        <v>21</v>
      </c>
      <c r="D3153" t="s">
        <v>41</v>
      </c>
      <c r="E3153" t="s">
        <v>35</v>
      </c>
      <c r="F3153" t="s">
        <v>49</v>
      </c>
      <c r="G3153" t="s">
        <v>25</v>
      </c>
      <c r="H3153" t="s">
        <v>26</v>
      </c>
      <c r="I3153" t="s">
        <v>101</v>
      </c>
      <c r="J3153">
        <v>28.7</v>
      </c>
      <c r="K3153">
        <v>48</v>
      </c>
      <c r="L3153" t="s">
        <v>28</v>
      </c>
      <c r="M3153">
        <v>0</v>
      </c>
      <c r="N3153">
        <v>3.8</v>
      </c>
      <c r="O3153">
        <v>350</v>
      </c>
      <c r="P3153">
        <v>10045</v>
      </c>
      <c r="Q3153" t="s">
        <v>89</v>
      </c>
      <c r="R3153">
        <v>4</v>
      </c>
      <c r="S3153" t="s">
        <v>30</v>
      </c>
      <c r="T3153" t="s">
        <v>102</v>
      </c>
      <c r="U3153" t="str">
        <f>TRIM(CLEAN(tbl_Operations[[#This Row],[Location]]))</f>
        <v>Bengaluru</v>
      </c>
      <c r="V3153" t="str">
        <f>TRIM(CLEAN(tbl_Operations[[#This Row],[Channel]]))</f>
        <v>Email</v>
      </c>
      <c r="W3153" t="str">
        <f t="shared" si="245"/>
        <v>Employee Query</v>
      </c>
      <c r="X3153" t="str">
        <f t="shared" si="246"/>
        <v>Customer Support</v>
      </c>
      <c r="Y3153" t="str">
        <f t="shared" si="247"/>
        <v>Within SLA</v>
      </c>
      <c r="Z3153" t="str">
        <f t="shared" si="248"/>
        <v>Normal</v>
      </c>
      <c r="AA3153" t="str" cm="1">
        <f t="array" ref="AA3153">_xlfn.IFS(
J3153&lt;=K3153*0.5,"Excellent",
J3153&lt;=K3153,"Good",
J3153&lt;=K3153*1.5,"At Risk",
TRUE,"Critical"
)</f>
        <v>Good</v>
      </c>
      <c r="AB3153" t="str">
        <f t="shared" si="249"/>
        <v>No Rework</v>
      </c>
    </row>
    <row r="3154" spans="1:28" x14ac:dyDescent="0.3">
      <c r="A3154" t="s">
        <v>3236</v>
      </c>
      <c r="B3154" s="1">
        <v>45979</v>
      </c>
      <c r="C3154" t="s">
        <v>21</v>
      </c>
      <c r="D3154" t="s">
        <v>55</v>
      </c>
      <c r="E3154" t="s">
        <v>48</v>
      </c>
      <c r="F3154" t="s">
        <v>61</v>
      </c>
      <c r="G3154" t="s">
        <v>81</v>
      </c>
      <c r="H3154" t="s">
        <v>66</v>
      </c>
      <c r="I3154" t="s">
        <v>27</v>
      </c>
      <c r="J3154">
        <v>14.4</v>
      </c>
      <c r="K3154">
        <v>12</v>
      </c>
      <c r="L3154" t="s">
        <v>63</v>
      </c>
      <c r="M3154">
        <v>1</v>
      </c>
      <c r="N3154">
        <v>4</v>
      </c>
      <c r="O3154">
        <v>320</v>
      </c>
      <c r="P3154">
        <v>4608</v>
      </c>
      <c r="Q3154" t="s">
        <v>67</v>
      </c>
      <c r="R3154">
        <v>11</v>
      </c>
      <c r="S3154" t="s">
        <v>52</v>
      </c>
      <c r="T3154" t="s">
        <v>38</v>
      </c>
      <c r="U3154" t="str">
        <f>TRIM(CLEAN(tbl_Operations[[#This Row],[Location]]))</f>
        <v>Hyderabad</v>
      </c>
      <c r="V3154" t="str">
        <f>TRIM(CLEAN(tbl_Operations[[#This Row],[Channel]]))</f>
        <v>Phone</v>
      </c>
      <c r="W3154" t="str">
        <f t="shared" si="245"/>
        <v>Compliance Request</v>
      </c>
      <c r="X3154" t="str">
        <f t="shared" si="246"/>
        <v>Customer Support</v>
      </c>
      <c r="Y3154" t="str">
        <f t="shared" si="247"/>
        <v>SLA Breach</v>
      </c>
      <c r="Z3154" t="str">
        <f t="shared" si="248"/>
        <v>Normal</v>
      </c>
      <c r="AA3154" t="str" cm="1">
        <f t="array" ref="AA3154">_xlfn.IFS(
J3154&lt;=K3154*0.5,"Excellent",
J3154&lt;=K3154,"Good",
J3154&lt;=K3154*1.5,"At Risk",
TRUE,"Critical"
)</f>
        <v>At Risk</v>
      </c>
      <c r="AB3154" t="str">
        <f t="shared" si="249"/>
        <v>Reworked</v>
      </c>
    </row>
    <row r="3155" spans="1:28" x14ac:dyDescent="0.3">
      <c r="A3155" t="s">
        <v>3237</v>
      </c>
      <c r="B3155" s="1">
        <v>45887</v>
      </c>
      <c r="C3155" t="s">
        <v>77</v>
      </c>
      <c r="D3155" t="s">
        <v>60</v>
      </c>
      <c r="E3155" t="s">
        <v>23</v>
      </c>
      <c r="F3155" t="s">
        <v>24</v>
      </c>
      <c r="G3155" t="s">
        <v>81</v>
      </c>
      <c r="H3155" t="s">
        <v>66</v>
      </c>
      <c r="I3155" t="s">
        <v>27</v>
      </c>
      <c r="J3155">
        <v>2.6</v>
      </c>
      <c r="K3155">
        <v>24</v>
      </c>
      <c r="L3155" t="s">
        <v>28</v>
      </c>
      <c r="M3155">
        <v>0</v>
      </c>
      <c r="N3155">
        <v>4.5</v>
      </c>
      <c r="O3155">
        <v>350</v>
      </c>
      <c r="P3155">
        <v>910</v>
      </c>
      <c r="Q3155" t="s">
        <v>36</v>
      </c>
      <c r="R3155">
        <v>8</v>
      </c>
      <c r="S3155" t="s">
        <v>37</v>
      </c>
      <c r="T3155" t="s">
        <v>31</v>
      </c>
      <c r="U3155" t="str">
        <f>TRIM(CLEAN(tbl_Operations[[#This Row],[Location]]))</f>
        <v>Pune</v>
      </c>
      <c r="V3155" t="str">
        <f>TRIM(CLEAN(tbl_Operations[[#This Row],[Channel]]))</f>
        <v>Phone</v>
      </c>
      <c r="W3155" t="str">
        <f t="shared" si="245"/>
        <v>Invoice Query</v>
      </c>
      <c r="X3155" t="str">
        <f t="shared" si="246"/>
        <v>Finance</v>
      </c>
      <c r="Y3155" t="str">
        <f t="shared" si="247"/>
        <v>Within SLA</v>
      </c>
      <c r="Z3155" t="str">
        <f t="shared" si="248"/>
        <v>Normal</v>
      </c>
      <c r="AA3155" t="str" cm="1">
        <f t="array" ref="AA3155">_xlfn.IFS(
J3155&lt;=K3155*0.5,"Excellent",
J3155&lt;=K3155,"Good",
J3155&lt;=K3155*1.5,"At Risk",
TRUE,"Critical"
)</f>
        <v>Excellent</v>
      </c>
      <c r="AB3155" t="str">
        <f t="shared" si="249"/>
        <v>No Rework</v>
      </c>
    </row>
    <row r="3156" spans="1:28" x14ac:dyDescent="0.3">
      <c r="A3156" t="s">
        <v>3238</v>
      </c>
      <c r="B3156" s="1">
        <v>45756</v>
      </c>
      <c r="C3156" t="s">
        <v>77</v>
      </c>
      <c r="D3156" t="s">
        <v>73</v>
      </c>
      <c r="E3156" t="s">
        <v>70</v>
      </c>
      <c r="F3156" t="s">
        <v>24</v>
      </c>
      <c r="G3156" t="s">
        <v>62</v>
      </c>
      <c r="H3156" t="s">
        <v>26</v>
      </c>
      <c r="I3156" t="s">
        <v>27</v>
      </c>
      <c r="J3156">
        <v>9.6</v>
      </c>
      <c r="K3156">
        <v>24</v>
      </c>
      <c r="L3156" t="s">
        <v>28</v>
      </c>
      <c r="M3156">
        <v>1</v>
      </c>
      <c r="N3156">
        <v>4.5</v>
      </c>
      <c r="O3156">
        <v>280</v>
      </c>
      <c r="P3156">
        <v>2688</v>
      </c>
      <c r="Q3156" t="s">
        <v>89</v>
      </c>
      <c r="R3156">
        <v>4</v>
      </c>
      <c r="S3156" t="s">
        <v>30</v>
      </c>
      <c r="T3156" t="s">
        <v>86</v>
      </c>
      <c r="U3156" t="str">
        <f>TRIM(CLEAN(tbl_Operations[[#This Row],[Location]]))</f>
        <v>Chennai</v>
      </c>
      <c r="V3156" t="str">
        <f>TRIM(CLEAN(tbl_Operations[[#This Row],[Channel]]))</f>
        <v>Teams</v>
      </c>
      <c r="W3156" t="str">
        <f t="shared" si="245"/>
        <v>Data Correction</v>
      </c>
      <c r="X3156" t="str">
        <f t="shared" si="246"/>
        <v>Finance</v>
      </c>
      <c r="Y3156" t="str">
        <f t="shared" si="247"/>
        <v>Within SLA</v>
      </c>
      <c r="Z3156" t="str">
        <f t="shared" si="248"/>
        <v>Normal</v>
      </c>
      <c r="AA3156" t="str" cm="1">
        <f t="array" ref="AA3156">_xlfn.IFS(
J3156&lt;=K3156*0.5,"Excellent",
J3156&lt;=K3156,"Good",
J3156&lt;=K3156*1.5,"At Risk",
TRUE,"Critical"
)</f>
        <v>Excellent</v>
      </c>
      <c r="AB3156" t="str">
        <f t="shared" si="249"/>
        <v>Reworked</v>
      </c>
    </row>
    <row r="3157" spans="1:28" x14ac:dyDescent="0.3">
      <c r="A3157" t="s">
        <v>3239</v>
      </c>
      <c r="B3157" s="1">
        <v>45662</v>
      </c>
      <c r="C3157" t="s">
        <v>54</v>
      </c>
      <c r="D3157" t="s">
        <v>47</v>
      </c>
      <c r="E3157" t="s">
        <v>92</v>
      </c>
      <c r="F3157" t="s">
        <v>24</v>
      </c>
      <c r="G3157" t="s">
        <v>62</v>
      </c>
      <c r="H3157" t="s">
        <v>43</v>
      </c>
      <c r="I3157" t="s">
        <v>88</v>
      </c>
      <c r="J3157">
        <v>32.1</v>
      </c>
      <c r="K3157">
        <v>24</v>
      </c>
      <c r="L3157" t="s">
        <v>63</v>
      </c>
      <c r="M3157">
        <v>2</v>
      </c>
      <c r="N3157">
        <v>3.2</v>
      </c>
      <c r="O3157">
        <v>350</v>
      </c>
      <c r="P3157">
        <v>11235</v>
      </c>
      <c r="Q3157" t="s">
        <v>64</v>
      </c>
      <c r="R3157">
        <v>1</v>
      </c>
      <c r="S3157" t="s">
        <v>58</v>
      </c>
      <c r="T3157" t="s">
        <v>102</v>
      </c>
      <c r="U3157" t="str">
        <f>TRIM(CLEAN(tbl_Operations[[#This Row],[Location]]))</f>
        <v>Gurugram</v>
      </c>
      <c r="V3157" t="str">
        <f>TRIM(CLEAN(tbl_Operations[[#This Row],[Channel]]))</f>
        <v>Teams</v>
      </c>
      <c r="W3157" t="str">
        <f t="shared" si="245"/>
        <v>Report Request</v>
      </c>
      <c r="X3157" t="str">
        <f t="shared" si="246"/>
        <v>Hr</v>
      </c>
      <c r="Y3157" t="str">
        <f t="shared" si="247"/>
        <v>SLA Breach</v>
      </c>
      <c r="Z3157" t="str">
        <f t="shared" si="248"/>
        <v>Normal</v>
      </c>
      <c r="AA3157" t="str" cm="1">
        <f t="array" ref="AA3157">_xlfn.IFS(
J3157&lt;=K3157*0.5,"Excellent",
J3157&lt;=K3157,"Good",
J3157&lt;=K3157*1.5,"At Risk",
TRUE,"Critical"
)</f>
        <v>At Risk</v>
      </c>
      <c r="AB3157" t="str">
        <f t="shared" si="249"/>
        <v>Reworked</v>
      </c>
    </row>
    <row r="3158" spans="1:28" x14ac:dyDescent="0.3">
      <c r="A3158" t="s">
        <v>3240</v>
      </c>
      <c r="B3158" s="1">
        <v>45820</v>
      </c>
      <c r="C3158" t="s">
        <v>77</v>
      </c>
      <c r="D3158" t="s">
        <v>41</v>
      </c>
      <c r="E3158" t="s">
        <v>74</v>
      </c>
      <c r="F3158" t="s">
        <v>49</v>
      </c>
      <c r="G3158" t="s">
        <v>25</v>
      </c>
      <c r="H3158" t="s">
        <v>50</v>
      </c>
      <c r="I3158" t="s">
        <v>27</v>
      </c>
      <c r="J3158">
        <v>14.7</v>
      </c>
      <c r="K3158">
        <v>48</v>
      </c>
      <c r="L3158" t="s">
        <v>28</v>
      </c>
      <c r="M3158">
        <v>1</v>
      </c>
      <c r="N3158">
        <v>4.2</v>
      </c>
      <c r="O3158">
        <v>280</v>
      </c>
      <c r="P3158">
        <v>4116</v>
      </c>
      <c r="Q3158" t="s">
        <v>29</v>
      </c>
      <c r="R3158">
        <v>6</v>
      </c>
      <c r="S3158" t="s">
        <v>30</v>
      </c>
      <c r="T3158" t="s">
        <v>84</v>
      </c>
      <c r="U3158" t="str">
        <f>TRIM(CLEAN(tbl_Operations[[#This Row],[Location]]))</f>
        <v>Bengaluru</v>
      </c>
      <c r="V3158" t="str">
        <f>TRIM(CLEAN(tbl_Operations[[#This Row],[Channel]]))</f>
        <v>Email</v>
      </c>
      <c r="W3158" t="str">
        <f t="shared" si="245"/>
        <v>System Issue</v>
      </c>
      <c r="X3158" t="str">
        <f t="shared" si="246"/>
        <v>Finance</v>
      </c>
      <c r="Y3158" t="str">
        <f t="shared" si="247"/>
        <v>Within SLA</v>
      </c>
      <c r="Z3158" t="str">
        <f t="shared" si="248"/>
        <v>Normal</v>
      </c>
      <c r="AA3158" t="str" cm="1">
        <f t="array" ref="AA3158">_xlfn.IFS(
J3158&lt;=K3158*0.5,"Excellent",
J3158&lt;=K3158,"Good",
J3158&lt;=K3158*1.5,"At Risk",
TRUE,"Critical"
)</f>
        <v>Excellent</v>
      </c>
      <c r="AB3158" t="str">
        <f t="shared" si="249"/>
        <v>Reworked</v>
      </c>
    </row>
    <row r="3159" spans="1:28" x14ac:dyDescent="0.3">
      <c r="A3159" t="s">
        <v>3241</v>
      </c>
      <c r="B3159" s="1">
        <v>45678</v>
      </c>
      <c r="C3159" t="s">
        <v>91</v>
      </c>
      <c r="D3159" t="s">
        <v>73</v>
      </c>
      <c r="E3159" t="s">
        <v>35</v>
      </c>
      <c r="F3159" t="s">
        <v>49</v>
      </c>
      <c r="G3159" t="s">
        <v>25</v>
      </c>
      <c r="H3159" t="s">
        <v>50</v>
      </c>
      <c r="I3159" t="s">
        <v>101</v>
      </c>
      <c r="J3159">
        <v>17.5</v>
      </c>
      <c r="K3159">
        <v>48</v>
      </c>
      <c r="L3159" t="s">
        <v>28</v>
      </c>
      <c r="M3159">
        <v>0</v>
      </c>
      <c r="N3159">
        <v>3.9</v>
      </c>
      <c r="O3159">
        <v>450</v>
      </c>
      <c r="P3159">
        <v>7875</v>
      </c>
      <c r="Q3159" t="s">
        <v>64</v>
      </c>
      <c r="R3159">
        <v>1</v>
      </c>
      <c r="S3159" t="s">
        <v>58</v>
      </c>
      <c r="T3159" t="s">
        <v>38</v>
      </c>
      <c r="U3159" t="str">
        <f>TRIM(CLEAN(tbl_Operations[[#This Row],[Location]]))</f>
        <v>Chennai</v>
      </c>
      <c r="V3159" t="str">
        <f>TRIM(CLEAN(tbl_Operations[[#This Row],[Channel]]))</f>
        <v>Email</v>
      </c>
      <c r="W3159" t="str">
        <f t="shared" si="245"/>
        <v>Employee Query</v>
      </c>
      <c r="X3159" t="str">
        <f t="shared" si="246"/>
        <v>Operations</v>
      </c>
      <c r="Y3159" t="str">
        <f t="shared" si="247"/>
        <v>Within SLA</v>
      </c>
      <c r="Z3159" t="str">
        <f t="shared" si="248"/>
        <v>Normal</v>
      </c>
      <c r="AA3159" t="str" cm="1">
        <f t="array" ref="AA3159">_xlfn.IFS(
J3159&lt;=K3159*0.5,"Excellent",
J3159&lt;=K3159,"Good",
J3159&lt;=K3159*1.5,"At Risk",
TRUE,"Critical"
)</f>
        <v>Excellent</v>
      </c>
      <c r="AB3159" t="str">
        <f t="shared" si="249"/>
        <v>No Rework</v>
      </c>
    </row>
    <row r="3160" spans="1:28" x14ac:dyDescent="0.3">
      <c r="A3160" t="s">
        <v>3242</v>
      </c>
      <c r="B3160" s="1">
        <v>45829</v>
      </c>
      <c r="C3160" t="s">
        <v>33</v>
      </c>
      <c r="D3160" t="s">
        <v>47</v>
      </c>
      <c r="E3160" t="s">
        <v>48</v>
      </c>
      <c r="F3160" t="s">
        <v>24</v>
      </c>
      <c r="G3160" t="s">
        <v>81</v>
      </c>
      <c r="H3160" t="s">
        <v>26</v>
      </c>
      <c r="I3160" t="s">
        <v>27</v>
      </c>
      <c r="J3160">
        <v>4.3</v>
      </c>
      <c r="K3160">
        <v>24</v>
      </c>
      <c r="L3160" t="s">
        <v>28</v>
      </c>
      <c r="M3160">
        <v>0</v>
      </c>
      <c r="N3160">
        <v>4.8</v>
      </c>
      <c r="O3160">
        <v>400</v>
      </c>
      <c r="P3160">
        <v>1720</v>
      </c>
      <c r="Q3160" t="s">
        <v>29</v>
      </c>
      <c r="R3160">
        <v>6</v>
      </c>
      <c r="S3160" t="s">
        <v>30</v>
      </c>
      <c r="T3160" t="s">
        <v>68</v>
      </c>
      <c r="U3160" t="str">
        <f>TRIM(CLEAN(tbl_Operations[[#This Row],[Location]]))</f>
        <v>Gurugram</v>
      </c>
      <c r="V3160" t="str">
        <f>TRIM(CLEAN(tbl_Operations[[#This Row],[Channel]]))</f>
        <v>Phone</v>
      </c>
      <c r="W3160" t="str">
        <f t="shared" si="245"/>
        <v>Compliance Request</v>
      </c>
      <c r="X3160" t="str">
        <f t="shared" si="246"/>
        <v>It</v>
      </c>
      <c r="Y3160" t="str">
        <f t="shared" si="247"/>
        <v>Within SLA</v>
      </c>
      <c r="Z3160" t="str">
        <f t="shared" si="248"/>
        <v>Normal</v>
      </c>
      <c r="AA3160" t="str" cm="1">
        <f t="array" ref="AA3160">_xlfn.IFS(
J3160&lt;=K3160*0.5,"Excellent",
J3160&lt;=K3160,"Good",
J3160&lt;=K3160*1.5,"At Risk",
TRUE,"Critical"
)</f>
        <v>Excellent</v>
      </c>
      <c r="AB3160" t="str">
        <f t="shared" si="249"/>
        <v>No Rework</v>
      </c>
    </row>
    <row r="3161" spans="1:28" x14ac:dyDescent="0.3">
      <c r="A3161" t="s">
        <v>3243</v>
      </c>
      <c r="B3161" s="1">
        <v>45733</v>
      </c>
      <c r="C3161" t="s">
        <v>33</v>
      </c>
      <c r="D3161" t="s">
        <v>22</v>
      </c>
      <c r="E3161" t="s">
        <v>35</v>
      </c>
      <c r="F3161" t="s">
        <v>61</v>
      </c>
      <c r="G3161" t="s">
        <v>42</v>
      </c>
      <c r="H3161" t="s">
        <v>66</v>
      </c>
      <c r="I3161" t="s">
        <v>27</v>
      </c>
      <c r="J3161">
        <v>1.9</v>
      </c>
      <c r="K3161">
        <v>12</v>
      </c>
      <c r="L3161" t="s">
        <v>28</v>
      </c>
      <c r="M3161">
        <v>0</v>
      </c>
      <c r="N3161">
        <v>4.9000000000000004</v>
      </c>
      <c r="O3161">
        <v>400</v>
      </c>
      <c r="P3161">
        <v>760</v>
      </c>
      <c r="Q3161" t="s">
        <v>79</v>
      </c>
      <c r="R3161">
        <v>3</v>
      </c>
      <c r="S3161" t="s">
        <v>58</v>
      </c>
      <c r="T3161" t="s">
        <v>31</v>
      </c>
      <c r="U3161" t="str">
        <f>TRIM(CLEAN(tbl_Operations[[#This Row],[Location]]))</f>
        <v>Noida</v>
      </c>
      <c r="V3161" t="str">
        <f>TRIM(CLEAN(tbl_Operations[[#This Row],[Channel]]))</f>
        <v>Portal</v>
      </c>
      <c r="W3161" t="str">
        <f t="shared" si="245"/>
        <v>Employee Query</v>
      </c>
      <c r="X3161" t="str">
        <f t="shared" si="246"/>
        <v>It</v>
      </c>
      <c r="Y3161" t="str">
        <f t="shared" si="247"/>
        <v>Within SLA</v>
      </c>
      <c r="Z3161" t="str">
        <f t="shared" si="248"/>
        <v>Normal</v>
      </c>
      <c r="AA3161" t="str" cm="1">
        <f t="array" ref="AA3161">_xlfn.IFS(
J3161&lt;=K3161*0.5,"Excellent",
J3161&lt;=K3161,"Good",
J3161&lt;=K3161*1.5,"At Risk",
TRUE,"Critical"
)</f>
        <v>Excellent</v>
      </c>
      <c r="AB3161" t="str">
        <f t="shared" si="249"/>
        <v>No Rework</v>
      </c>
    </row>
    <row r="3162" spans="1:28" x14ac:dyDescent="0.3">
      <c r="A3162" t="s">
        <v>3244</v>
      </c>
      <c r="B3162" s="1">
        <v>45744</v>
      </c>
      <c r="C3162" t="s">
        <v>95</v>
      </c>
      <c r="D3162" t="s">
        <v>34</v>
      </c>
      <c r="E3162" t="s">
        <v>56</v>
      </c>
      <c r="F3162" t="s">
        <v>24</v>
      </c>
      <c r="G3162" t="s">
        <v>25</v>
      </c>
      <c r="H3162" t="s">
        <v>26</v>
      </c>
      <c r="I3162" t="s">
        <v>27</v>
      </c>
      <c r="J3162">
        <v>8</v>
      </c>
      <c r="K3162">
        <v>24</v>
      </c>
      <c r="L3162" t="s">
        <v>28</v>
      </c>
      <c r="M3162">
        <v>0</v>
      </c>
      <c r="N3162">
        <v>5</v>
      </c>
      <c r="O3162">
        <v>280</v>
      </c>
      <c r="P3162">
        <v>2240</v>
      </c>
      <c r="Q3162" t="s">
        <v>79</v>
      </c>
      <c r="R3162">
        <v>3</v>
      </c>
      <c r="S3162" t="s">
        <v>58</v>
      </c>
      <c r="T3162" t="s">
        <v>45</v>
      </c>
      <c r="U3162" t="str">
        <f>TRIM(CLEAN(tbl_Operations[[#This Row],[Location]]))</f>
        <v>Mumbai</v>
      </c>
      <c r="V3162" t="str">
        <f>TRIM(CLEAN(tbl_Operations[[#This Row],[Channel]]))</f>
        <v>Email</v>
      </c>
      <c r="W3162" t="str">
        <f t="shared" si="245"/>
        <v>Vendor Query</v>
      </c>
      <c r="X3162" t="str">
        <f t="shared" si="246"/>
        <v>Sales</v>
      </c>
      <c r="Y3162" t="str">
        <f t="shared" si="247"/>
        <v>Within SLA</v>
      </c>
      <c r="Z3162" t="str">
        <f t="shared" si="248"/>
        <v>Normal</v>
      </c>
      <c r="AA3162" t="str" cm="1">
        <f t="array" ref="AA3162">_xlfn.IFS(
J3162&lt;=K3162*0.5,"Excellent",
J3162&lt;=K3162,"Good",
J3162&lt;=K3162*1.5,"At Risk",
TRUE,"Critical"
)</f>
        <v>Excellent</v>
      </c>
      <c r="AB3162" t="str">
        <f t="shared" si="249"/>
        <v>No Rework</v>
      </c>
    </row>
    <row r="3163" spans="1:28" x14ac:dyDescent="0.3">
      <c r="A3163" t="s">
        <v>3245</v>
      </c>
      <c r="B3163" s="1">
        <v>45974</v>
      </c>
      <c r="C3163" t="s">
        <v>21</v>
      </c>
      <c r="D3163" t="s">
        <v>47</v>
      </c>
      <c r="E3163" t="s">
        <v>74</v>
      </c>
      <c r="F3163" t="s">
        <v>49</v>
      </c>
      <c r="G3163" t="s">
        <v>42</v>
      </c>
      <c r="H3163" t="s">
        <v>43</v>
      </c>
      <c r="I3163" t="s">
        <v>27</v>
      </c>
      <c r="J3163">
        <v>11.8</v>
      </c>
      <c r="K3163">
        <v>48</v>
      </c>
      <c r="L3163" t="s">
        <v>28</v>
      </c>
      <c r="M3163">
        <v>0</v>
      </c>
      <c r="N3163">
        <v>4.9000000000000004</v>
      </c>
      <c r="O3163">
        <v>350</v>
      </c>
      <c r="P3163">
        <v>4130</v>
      </c>
      <c r="Q3163" t="s">
        <v>67</v>
      </c>
      <c r="R3163">
        <v>11</v>
      </c>
      <c r="S3163" t="s">
        <v>52</v>
      </c>
      <c r="T3163" t="s">
        <v>84</v>
      </c>
      <c r="U3163" t="str">
        <f>TRIM(CLEAN(tbl_Operations[[#This Row],[Location]]))</f>
        <v>Gurugram</v>
      </c>
      <c r="V3163" t="str">
        <f>TRIM(CLEAN(tbl_Operations[[#This Row],[Channel]]))</f>
        <v>Portal</v>
      </c>
      <c r="W3163" t="str">
        <f t="shared" si="245"/>
        <v>System Issue</v>
      </c>
      <c r="X3163" t="str">
        <f t="shared" si="246"/>
        <v>Customer Support</v>
      </c>
      <c r="Y3163" t="str">
        <f t="shared" si="247"/>
        <v>Within SLA</v>
      </c>
      <c r="Z3163" t="str">
        <f t="shared" si="248"/>
        <v>Normal</v>
      </c>
      <c r="AA3163" t="str" cm="1">
        <f t="array" ref="AA3163">_xlfn.IFS(
J3163&lt;=K3163*0.5,"Excellent",
J3163&lt;=K3163,"Good",
J3163&lt;=K3163*1.5,"At Risk",
TRUE,"Critical"
)</f>
        <v>Excellent</v>
      </c>
      <c r="AB3163" t="str">
        <f t="shared" si="249"/>
        <v>No Rework</v>
      </c>
    </row>
    <row r="3164" spans="1:28" x14ac:dyDescent="0.3">
      <c r="A3164" t="s">
        <v>3246</v>
      </c>
      <c r="B3164" s="1">
        <v>45896</v>
      </c>
      <c r="C3164" t="s">
        <v>40</v>
      </c>
      <c r="D3164" t="s">
        <v>55</v>
      </c>
      <c r="E3164" t="s">
        <v>92</v>
      </c>
      <c r="F3164" t="s">
        <v>49</v>
      </c>
      <c r="G3164" t="s">
        <v>25</v>
      </c>
      <c r="H3164" t="s">
        <v>75</v>
      </c>
      <c r="I3164" t="s">
        <v>27</v>
      </c>
      <c r="J3164">
        <v>7.1</v>
      </c>
      <c r="K3164">
        <v>48</v>
      </c>
      <c r="L3164" t="s">
        <v>28</v>
      </c>
      <c r="M3164">
        <v>0</v>
      </c>
      <c r="N3164">
        <v>4.5999999999999996</v>
      </c>
      <c r="O3164">
        <v>280</v>
      </c>
      <c r="P3164">
        <v>1988</v>
      </c>
      <c r="Q3164" t="s">
        <v>36</v>
      </c>
      <c r="R3164">
        <v>8</v>
      </c>
      <c r="S3164" t="s">
        <v>37</v>
      </c>
      <c r="T3164" t="s">
        <v>86</v>
      </c>
      <c r="U3164" t="str">
        <f>TRIM(CLEAN(tbl_Operations[[#This Row],[Location]]))</f>
        <v>Hyderabad</v>
      </c>
      <c r="V3164" t="str">
        <f>TRIM(CLEAN(tbl_Operations[[#This Row],[Channel]]))</f>
        <v>Email</v>
      </c>
      <c r="W3164" t="str">
        <f t="shared" si="245"/>
        <v>Report Request</v>
      </c>
      <c r="X3164" t="str">
        <f t="shared" si="246"/>
        <v>Procurement</v>
      </c>
      <c r="Y3164" t="str">
        <f t="shared" si="247"/>
        <v>Within SLA</v>
      </c>
      <c r="Z3164" t="str">
        <f t="shared" si="248"/>
        <v>Normal</v>
      </c>
      <c r="AA3164" t="str" cm="1">
        <f t="array" ref="AA3164">_xlfn.IFS(
J3164&lt;=K3164*0.5,"Excellent",
J3164&lt;=K3164,"Good",
J3164&lt;=K3164*1.5,"At Risk",
TRUE,"Critical"
)</f>
        <v>Excellent</v>
      </c>
      <c r="AB3164" t="str">
        <f t="shared" si="249"/>
        <v>No Rework</v>
      </c>
    </row>
    <row r="3165" spans="1:28" x14ac:dyDescent="0.3">
      <c r="A3165" t="s">
        <v>3247</v>
      </c>
      <c r="B3165" s="1">
        <v>45777</v>
      </c>
      <c r="C3165" t="s">
        <v>77</v>
      </c>
      <c r="D3165" t="s">
        <v>34</v>
      </c>
      <c r="E3165" t="s">
        <v>56</v>
      </c>
      <c r="F3165" t="s">
        <v>24</v>
      </c>
      <c r="G3165" t="s">
        <v>25</v>
      </c>
      <c r="H3165" t="s">
        <v>50</v>
      </c>
      <c r="I3165" t="s">
        <v>27</v>
      </c>
      <c r="J3165">
        <v>11</v>
      </c>
      <c r="K3165">
        <v>24</v>
      </c>
      <c r="L3165" t="s">
        <v>28</v>
      </c>
      <c r="M3165">
        <v>0</v>
      </c>
      <c r="N3165">
        <v>4.3</v>
      </c>
      <c r="O3165">
        <v>400</v>
      </c>
      <c r="P3165">
        <v>4400</v>
      </c>
      <c r="Q3165" t="s">
        <v>89</v>
      </c>
      <c r="R3165">
        <v>4</v>
      </c>
      <c r="S3165" t="s">
        <v>30</v>
      </c>
      <c r="T3165" t="s">
        <v>86</v>
      </c>
      <c r="U3165" t="str">
        <f>TRIM(CLEAN(tbl_Operations[[#This Row],[Location]]))</f>
        <v>Mumbai</v>
      </c>
      <c r="V3165" t="str">
        <f>TRIM(CLEAN(tbl_Operations[[#This Row],[Channel]]))</f>
        <v>Email</v>
      </c>
      <c r="W3165" t="str">
        <f t="shared" si="245"/>
        <v>Vendor Query</v>
      </c>
      <c r="X3165" t="str">
        <f t="shared" si="246"/>
        <v>Finance</v>
      </c>
      <c r="Y3165" t="str">
        <f t="shared" si="247"/>
        <v>Within SLA</v>
      </c>
      <c r="Z3165" t="str">
        <f t="shared" si="248"/>
        <v>Normal</v>
      </c>
      <c r="AA3165" t="str" cm="1">
        <f t="array" ref="AA3165">_xlfn.IFS(
J3165&lt;=K3165*0.5,"Excellent",
J3165&lt;=K3165,"Good",
J3165&lt;=K3165*1.5,"At Risk",
TRUE,"Critical"
)</f>
        <v>Excellent</v>
      </c>
      <c r="AB3165" t="str">
        <f t="shared" si="249"/>
        <v>No Rework</v>
      </c>
    </row>
    <row r="3166" spans="1:28" x14ac:dyDescent="0.3">
      <c r="A3166" t="s">
        <v>3248</v>
      </c>
      <c r="B3166" s="1">
        <v>45822</v>
      </c>
      <c r="C3166" t="s">
        <v>77</v>
      </c>
      <c r="D3166" t="s">
        <v>55</v>
      </c>
      <c r="E3166" t="s">
        <v>23</v>
      </c>
      <c r="F3166" t="s">
        <v>24</v>
      </c>
      <c r="G3166" t="s">
        <v>25</v>
      </c>
      <c r="H3166" t="s">
        <v>66</v>
      </c>
      <c r="I3166" t="s">
        <v>27</v>
      </c>
      <c r="J3166">
        <v>8</v>
      </c>
      <c r="K3166">
        <v>24</v>
      </c>
      <c r="L3166" t="s">
        <v>28</v>
      </c>
      <c r="M3166">
        <v>0</v>
      </c>
      <c r="N3166">
        <v>5</v>
      </c>
      <c r="O3166">
        <v>350</v>
      </c>
      <c r="P3166">
        <v>2800</v>
      </c>
      <c r="Q3166" t="s">
        <v>29</v>
      </c>
      <c r="R3166">
        <v>6</v>
      </c>
      <c r="S3166" t="s">
        <v>30</v>
      </c>
      <c r="T3166" t="s">
        <v>68</v>
      </c>
      <c r="U3166" t="str">
        <f>TRIM(CLEAN(tbl_Operations[[#This Row],[Location]]))</f>
        <v>Hyderabad</v>
      </c>
      <c r="V3166" t="str">
        <f>TRIM(CLEAN(tbl_Operations[[#This Row],[Channel]]))</f>
        <v>Email</v>
      </c>
      <c r="W3166" t="str">
        <f t="shared" si="245"/>
        <v>Invoice Query</v>
      </c>
      <c r="X3166" t="str">
        <f t="shared" si="246"/>
        <v>Finance</v>
      </c>
      <c r="Y3166" t="str">
        <f t="shared" si="247"/>
        <v>Within SLA</v>
      </c>
      <c r="Z3166" t="str">
        <f t="shared" si="248"/>
        <v>Normal</v>
      </c>
      <c r="AA3166" t="str" cm="1">
        <f t="array" ref="AA3166">_xlfn.IFS(
J3166&lt;=K3166*0.5,"Excellent",
J3166&lt;=K3166,"Good",
J3166&lt;=K3166*1.5,"At Risk",
TRUE,"Critical"
)</f>
        <v>Excellent</v>
      </c>
      <c r="AB3166" t="str">
        <f t="shared" si="249"/>
        <v>No Rework</v>
      </c>
    </row>
    <row r="3167" spans="1:28" x14ac:dyDescent="0.3">
      <c r="A3167" t="s">
        <v>3249</v>
      </c>
      <c r="B3167" s="1">
        <v>45924</v>
      </c>
      <c r="C3167" t="s">
        <v>77</v>
      </c>
      <c r="D3167" t="s">
        <v>47</v>
      </c>
      <c r="E3167" t="s">
        <v>92</v>
      </c>
      <c r="F3167" t="s">
        <v>24</v>
      </c>
      <c r="G3167" t="s">
        <v>25</v>
      </c>
      <c r="H3167" t="s">
        <v>75</v>
      </c>
      <c r="I3167" t="s">
        <v>27</v>
      </c>
      <c r="J3167">
        <v>24.8</v>
      </c>
      <c r="K3167">
        <v>24</v>
      </c>
      <c r="L3167" t="s">
        <v>63</v>
      </c>
      <c r="M3167">
        <v>0</v>
      </c>
      <c r="N3167">
        <v>4.4000000000000004</v>
      </c>
      <c r="O3167">
        <v>320</v>
      </c>
      <c r="P3167">
        <v>7936</v>
      </c>
      <c r="Q3167" t="s">
        <v>83</v>
      </c>
      <c r="R3167">
        <v>9</v>
      </c>
      <c r="S3167" t="s">
        <v>37</v>
      </c>
      <c r="T3167" t="s">
        <v>86</v>
      </c>
      <c r="U3167" t="str">
        <f>TRIM(CLEAN(tbl_Operations[[#This Row],[Location]]))</f>
        <v>Gurugram</v>
      </c>
      <c r="V3167" t="str">
        <f>TRIM(CLEAN(tbl_Operations[[#This Row],[Channel]]))</f>
        <v>Email</v>
      </c>
      <c r="W3167" t="str">
        <f t="shared" si="245"/>
        <v>Report Request</v>
      </c>
      <c r="X3167" t="str">
        <f t="shared" si="246"/>
        <v>Finance</v>
      </c>
      <c r="Y3167" t="str">
        <f t="shared" si="247"/>
        <v>SLA Breach</v>
      </c>
      <c r="Z3167" t="str">
        <f t="shared" si="248"/>
        <v>Normal</v>
      </c>
      <c r="AA3167" t="str" cm="1">
        <f t="array" ref="AA3167">_xlfn.IFS(
J3167&lt;=K3167*0.5,"Excellent",
J3167&lt;=K3167,"Good",
J3167&lt;=K3167*1.5,"At Risk",
TRUE,"Critical"
)</f>
        <v>At Risk</v>
      </c>
      <c r="AB3167" t="str">
        <f t="shared" si="249"/>
        <v>No Rework</v>
      </c>
    </row>
    <row r="3168" spans="1:28" x14ac:dyDescent="0.3">
      <c r="A3168" t="s">
        <v>3250</v>
      </c>
      <c r="B3168" s="1">
        <v>45956</v>
      </c>
      <c r="C3168" t="s">
        <v>91</v>
      </c>
      <c r="D3168" t="s">
        <v>22</v>
      </c>
      <c r="E3168" t="s">
        <v>92</v>
      </c>
      <c r="F3168" t="s">
        <v>24</v>
      </c>
      <c r="G3168" t="s">
        <v>25</v>
      </c>
      <c r="H3168" t="s">
        <v>50</v>
      </c>
      <c r="I3168" t="s">
        <v>27</v>
      </c>
      <c r="J3168">
        <v>38.4</v>
      </c>
      <c r="K3168">
        <v>24</v>
      </c>
      <c r="L3168" t="s">
        <v>63</v>
      </c>
      <c r="M3168">
        <v>0</v>
      </c>
      <c r="N3168">
        <v>4.3</v>
      </c>
      <c r="O3168">
        <v>450</v>
      </c>
      <c r="P3168">
        <v>17280</v>
      </c>
      <c r="Q3168" t="s">
        <v>51</v>
      </c>
      <c r="R3168">
        <v>10</v>
      </c>
      <c r="S3168" t="s">
        <v>52</v>
      </c>
      <c r="T3168" t="s">
        <v>102</v>
      </c>
      <c r="U3168" t="str">
        <f>TRIM(CLEAN(tbl_Operations[[#This Row],[Location]]))</f>
        <v>Noida</v>
      </c>
      <c r="V3168" t="str">
        <f>TRIM(CLEAN(tbl_Operations[[#This Row],[Channel]]))</f>
        <v>Email</v>
      </c>
      <c r="W3168" t="str">
        <f t="shared" si="245"/>
        <v>Report Request</v>
      </c>
      <c r="X3168" t="str">
        <f t="shared" si="246"/>
        <v>Operations</v>
      </c>
      <c r="Y3168" t="str">
        <f t="shared" si="247"/>
        <v>SLA Breach</v>
      </c>
      <c r="Z3168" t="str">
        <f t="shared" si="248"/>
        <v>Normal</v>
      </c>
      <c r="AA3168" t="str" cm="1">
        <f t="array" ref="AA3168">_xlfn.IFS(
J3168&lt;=K3168*0.5,"Excellent",
J3168&lt;=K3168,"Good",
J3168&lt;=K3168*1.5,"At Risk",
TRUE,"Critical"
)</f>
        <v>Critical</v>
      </c>
      <c r="AB3168" t="str">
        <f t="shared" si="249"/>
        <v>No Rework</v>
      </c>
    </row>
    <row r="3169" spans="1:28" x14ac:dyDescent="0.3">
      <c r="A3169" t="s">
        <v>3251</v>
      </c>
      <c r="B3169" s="1">
        <v>45706</v>
      </c>
      <c r="C3169" t="s">
        <v>91</v>
      </c>
      <c r="D3169" t="s">
        <v>41</v>
      </c>
      <c r="E3169" t="s">
        <v>78</v>
      </c>
      <c r="F3169" t="s">
        <v>61</v>
      </c>
      <c r="G3169" t="s">
        <v>42</v>
      </c>
      <c r="H3169" t="s">
        <v>26</v>
      </c>
      <c r="I3169" t="s">
        <v>27</v>
      </c>
      <c r="J3169">
        <v>9.5</v>
      </c>
      <c r="K3169">
        <v>12</v>
      </c>
      <c r="L3169" t="s">
        <v>28</v>
      </c>
      <c r="M3169">
        <v>0</v>
      </c>
      <c r="N3169">
        <v>5</v>
      </c>
      <c r="O3169">
        <v>320</v>
      </c>
      <c r="P3169">
        <v>3040</v>
      </c>
      <c r="Q3169" t="s">
        <v>57</v>
      </c>
      <c r="R3169">
        <v>2</v>
      </c>
      <c r="S3169" t="s">
        <v>58</v>
      </c>
      <c r="T3169" t="s">
        <v>38</v>
      </c>
      <c r="U3169" t="str">
        <f>TRIM(CLEAN(tbl_Operations[[#This Row],[Location]]))</f>
        <v>Bengaluru</v>
      </c>
      <c r="V3169" t="str">
        <f>TRIM(CLEAN(tbl_Operations[[#This Row],[Channel]]))</f>
        <v>Portal</v>
      </c>
      <c r="W3169" t="str">
        <f t="shared" si="245"/>
        <v>Access Request</v>
      </c>
      <c r="X3169" t="str">
        <f t="shared" si="246"/>
        <v>Operations</v>
      </c>
      <c r="Y3169" t="str">
        <f t="shared" si="247"/>
        <v>Within SLA</v>
      </c>
      <c r="Z3169" t="str">
        <f t="shared" si="248"/>
        <v>Normal</v>
      </c>
      <c r="AA3169" t="str" cm="1">
        <f t="array" ref="AA3169">_xlfn.IFS(
J3169&lt;=K3169*0.5,"Excellent",
J3169&lt;=K3169,"Good",
J3169&lt;=K3169*1.5,"At Risk",
TRUE,"Critical"
)</f>
        <v>Good</v>
      </c>
      <c r="AB3169" t="str">
        <f t="shared" si="249"/>
        <v>No Rework</v>
      </c>
    </row>
    <row r="3170" spans="1:28" x14ac:dyDescent="0.3">
      <c r="A3170" t="s">
        <v>3252</v>
      </c>
      <c r="B3170" s="1">
        <v>45669</v>
      </c>
      <c r="C3170" t="s">
        <v>33</v>
      </c>
      <c r="D3170" t="s">
        <v>60</v>
      </c>
      <c r="E3170" t="s">
        <v>78</v>
      </c>
      <c r="F3170" t="s">
        <v>24</v>
      </c>
      <c r="G3170" t="s">
        <v>42</v>
      </c>
      <c r="H3170" t="s">
        <v>43</v>
      </c>
      <c r="I3170" t="s">
        <v>27</v>
      </c>
      <c r="J3170">
        <v>6.2</v>
      </c>
      <c r="K3170">
        <v>24</v>
      </c>
      <c r="L3170" t="s">
        <v>28</v>
      </c>
      <c r="M3170">
        <v>1</v>
      </c>
      <c r="N3170">
        <v>4.5999999999999996</v>
      </c>
      <c r="O3170">
        <v>320</v>
      </c>
      <c r="P3170">
        <v>1984</v>
      </c>
      <c r="Q3170" t="s">
        <v>64</v>
      </c>
      <c r="R3170">
        <v>1</v>
      </c>
      <c r="S3170" t="s">
        <v>58</v>
      </c>
      <c r="T3170" t="s">
        <v>102</v>
      </c>
      <c r="U3170" t="str">
        <f>TRIM(CLEAN(tbl_Operations[[#This Row],[Location]]))</f>
        <v>Pune</v>
      </c>
      <c r="V3170" t="str">
        <f>TRIM(CLEAN(tbl_Operations[[#This Row],[Channel]]))</f>
        <v>Portal</v>
      </c>
      <c r="W3170" t="str">
        <f t="shared" si="245"/>
        <v>Access Request</v>
      </c>
      <c r="X3170" t="str">
        <f t="shared" si="246"/>
        <v>It</v>
      </c>
      <c r="Y3170" t="str">
        <f t="shared" si="247"/>
        <v>Within SLA</v>
      </c>
      <c r="Z3170" t="str">
        <f t="shared" si="248"/>
        <v>Normal</v>
      </c>
      <c r="AA3170" t="str" cm="1">
        <f t="array" ref="AA3170">_xlfn.IFS(
J3170&lt;=K3170*0.5,"Excellent",
J3170&lt;=K3170,"Good",
J3170&lt;=K3170*1.5,"At Risk",
TRUE,"Critical"
)</f>
        <v>Excellent</v>
      </c>
      <c r="AB3170" t="str">
        <f t="shared" si="249"/>
        <v>Reworked</v>
      </c>
    </row>
    <row r="3171" spans="1:28" x14ac:dyDescent="0.3">
      <c r="A3171" t="s">
        <v>3253</v>
      </c>
      <c r="B3171" s="1">
        <v>45940</v>
      </c>
      <c r="C3171" t="s">
        <v>21</v>
      </c>
      <c r="D3171" t="s">
        <v>41</v>
      </c>
      <c r="E3171" t="s">
        <v>48</v>
      </c>
      <c r="F3171" t="s">
        <v>49</v>
      </c>
      <c r="G3171" t="s">
        <v>25</v>
      </c>
      <c r="H3171" t="s">
        <v>43</v>
      </c>
      <c r="I3171" t="s">
        <v>27</v>
      </c>
      <c r="J3171">
        <v>14</v>
      </c>
      <c r="K3171">
        <v>48</v>
      </c>
      <c r="L3171" t="s">
        <v>28</v>
      </c>
      <c r="M3171">
        <v>1</v>
      </c>
      <c r="N3171">
        <v>4.3</v>
      </c>
      <c r="O3171">
        <v>400</v>
      </c>
      <c r="P3171">
        <v>5600</v>
      </c>
      <c r="Q3171" t="s">
        <v>51</v>
      </c>
      <c r="R3171">
        <v>10</v>
      </c>
      <c r="S3171" t="s">
        <v>52</v>
      </c>
      <c r="T3171" t="s">
        <v>45</v>
      </c>
      <c r="U3171" t="str">
        <f>TRIM(CLEAN(tbl_Operations[[#This Row],[Location]]))</f>
        <v>Bengaluru</v>
      </c>
      <c r="V3171" t="str">
        <f>TRIM(CLEAN(tbl_Operations[[#This Row],[Channel]]))</f>
        <v>Email</v>
      </c>
      <c r="W3171" t="str">
        <f t="shared" si="245"/>
        <v>Compliance Request</v>
      </c>
      <c r="X3171" t="str">
        <f t="shared" si="246"/>
        <v>Customer Support</v>
      </c>
      <c r="Y3171" t="str">
        <f t="shared" si="247"/>
        <v>Within SLA</v>
      </c>
      <c r="Z3171" t="str">
        <f t="shared" si="248"/>
        <v>Normal</v>
      </c>
      <c r="AA3171" t="str" cm="1">
        <f t="array" ref="AA3171">_xlfn.IFS(
J3171&lt;=K3171*0.5,"Excellent",
J3171&lt;=K3171,"Good",
J3171&lt;=K3171*1.5,"At Risk",
TRUE,"Critical"
)</f>
        <v>Excellent</v>
      </c>
      <c r="AB3171" t="str">
        <f t="shared" si="249"/>
        <v>Reworked</v>
      </c>
    </row>
    <row r="3172" spans="1:28" x14ac:dyDescent="0.3">
      <c r="A3172" t="s">
        <v>3254</v>
      </c>
      <c r="B3172" s="1">
        <v>45961</v>
      </c>
      <c r="C3172" t="s">
        <v>33</v>
      </c>
      <c r="D3172" t="s">
        <v>34</v>
      </c>
      <c r="E3172" t="s">
        <v>70</v>
      </c>
      <c r="F3172" t="s">
        <v>61</v>
      </c>
      <c r="G3172" t="s">
        <v>42</v>
      </c>
      <c r="H3172" t="s">
        <v>50</v>
      </c>
      <c r="I3172" t="s">
        <v>101</v>
      </c>
      <c r="J3172">
        <v>15.2</v>
      </c>
      <c r="K3172">
        <v>12</v>
      </c>
      <c r="L3172" t="s">
        <v>63</v>
      </c>
      <c r="M3172">
        <v>2</v>
      </c>
      <c r="N3172">
        <v>4.5999999999999996</v>
      </c>
      <c r="O3172">
        <v>400</v>
      </c>
      <c r="P3172">
        <v>6080</v>
      </c>
      <c r="Q3172" t="s">
        <v>51</v>
      </c>
      <c r="R3172">
        <v>10</v>
      </c>
      <c r="S3172" t="s">
        <v>52</v>
      </c>
      <c r="T3172" t="s">
        <v>45</v>
      </c>
      <c r="U3172" t="str">
        <f>TRIM(CLEAN(tbl_Operations[[#This Row],[Location]]))</f>
        <v>Mumbai</v>
      </c>
      <c r="V3172" t="str">
        <f>TRIM(CLEAN(tbl_Operations[[#This Row],[Channel]]))</f>
        <v>Portal</v>
      </c>
      <c r="W3172" t="str">
        <f t="shared" si="245"/>
        <v>Data Correction</v>
      </c>
      <c r="X3172" t="str">
        <f t="shared" si="246"/>
        <v>It</v>
      </c>
      <c r="Y3172" t="str">
        <f t="shared" si="247"/>
        <v>SLA Breach</v>
      </c>
      <c r="Z3172" t="str">
        <f t="shared" si="248"/>
        <v>Normal</v>
      </c>
      <c r="AA3172" t="str" cm="1">
        <f t="array" ref="AA3172">_xlfn.IFS(
J3172&lt;=K3172*0.5,"Excellent",
J3172&lt;=K3172,"Good",
J3172&lt;=K3172*1.5,"At Risk",
TRUE,"Critical"
)</f>
        <v>At Risk</v>
      </c>
      <c r="AB3172" t="str">
        <f t="shared" si="249"/>
        <v>Reworked</v>
      </c>
    </row>
    <row r="3173" spans="1:28" x14ac:dyDescent="0.3">
      <c r="A3173" t="s">
        <v>3255</v>
      </c>
      <c r="B3173" s="1">
        <v>45963</v>
      </c>
      <c r="C3173" t="s">
        <v>95</v>
      </c>
      <c r="D3173" t="s">
        <v>55</v>
      </c>
      <c r="E3173" t="s">
        <v>74</v>
      </c>
      <c r="F3173" t="s">
        <v>24</v>
      </c>
      <c r="G3173" t="s">
        <v>25</v>
      </c>
      <c r="H3173" t="s">
        <v>75</v>
      </c>
      <c r="I3173" t="s">
        <v>88</v>
      </c>
      <c r="J3173">
        <v>16.2</v>
      </c>
      <c r="K3173">
        <v>24</v>
      </c>
      <c r="L3173" t="s">
        <v>28</v>
      </c>
      <c r="M3173">
        <v>2</v>
      </c>
      <c r="N3173">
        <v>4.3</v>
      </c>
      <c r="O3173">
        <v>280</v>
      </c>
      <c r="P3173">
        <v>4536</v>
      </c>
      <c r="Q3173" t="s">
        <v>67</v>
      </c>
      <c r="R3173">
        <v>11</v>
      </c>
      <c r="S3173" t="s">
        <v>52</v>
      </c>
      <c r="T3173" t="s">
        <v>102</v>
      </c>
      <c r="U3173" t="str">
        <f>TRIM(CLEAN(tbl_Operations[[#This Row],[Location]]))</f>
        <v>Hyderabad</v>
      </c>
      <c r="V3173" t="str">
        <f>TRIM(CLEAN(tbl_Operations[[#This Row],[Channel]]))</f>
        <v>Email</v>
      </c>
      <c r="W3173" t="str">
        <f t="shared" si="245"/>
        <v>System Issue</v>
      </c>
      <c r="X3173" t="str">
        <f t="shared" si="246"/>
        <v>Sales</v>
      </c>
      <c r="Y3173" t="str">
        <f t="shared" si="247"/>
        <v>Within SLA</v>
      </c>
      <c r="Z3173" t="str">
        <f t="shared" si="248"/>
        <v>Normal</v>
      </c>
      <c r="AA3173" t="str" cm="1">
        <f t="array" ref="AA3173">_xlfn.IFS(
J3173&lt;=K3173*0.5,"Excellent",
J3173&lt;=K3173,"Good",
J3173&lt;=K3173*1.5,"At Risk",
TRUE,"Critical"
)</f>
        <v>Good</v>
      </c>
      <c r="AB3173" t="str">
        <f t="shared" si="249"/>
        <v>Reworked</v>
      </c>
    </row>
    <row r="3174" spans="1:28" x14ac:dyDescent="0.3">
      <c r="A3174" t="s">
        <v>3256</v>
      </c>
      <c r="B3174" s="1">
        <v>45717</v>
      </c>
      <c r="C3174" t="s">
        <v>91</v>
      </c>
      <c r="D3174" t="s">
        <v>73</v>
      </c>
      <c r="E3174" t="s">
        <v>74</v>
      </c>
      <c r="F3174" t="s">
        <v>49</v>
      </c>
      <c r="G3174" t="s">
        <v>42</v>
      </c>
      <c r="H3174" t="s">
        <v>50</v>
      </c>
      <c r="I3174" t="s">
        <v>27</v>
      </c>
      <c r="J3174">
        <v>7</v>
      </c>
      <c r="K3174">
        <v>48</v>
      </c>
      <c r="L3174" t="s">
        <v>28</v>
      </c>
      <c r="M3174">
        <v>1</v>
      </c>
      <c r="N3174">
        <v>4.0999999999999996</v>
      </c>
      <c r="O3174">
        <v>450</v>
      </c>
      <c r="P3174">
        <v>3150</v>
      </c>
      <c r="Q3174" t="s">
        <v>79</v>
      </c>
      <c r="R3174">
        <v>3</v>
      </c>
      <c r="S3174" t="s">
        <v>58</v>
      </c>
      <c r="T3174" t="s">
        <v>68</v>
      </c>
      <c r="U3174" t="str">
        <f>TRIM(CLEAN(tbl_Operations[[#This Row],[Location]]))</f>
        <v>Chennai</v>
      </c>
      <c r="V3174" t="str">
        <f>TRIM(CLEAN(tbl_Operations[[#This Row],[Channel]]))</f>
        <v>Portal</v>
      </c>
      <c r="W3174" t="str">
        <f t="shared" si="245"/>
        <v>System Issue</v>
      </c>
      <c r="X3174" t="str">
        <f t="shared" si="246"/>
        <v>Operations</v>
      </c>
      <c r="Y3174" t="str">
        <f t="shared" si="247"/>
        <v>Within SLA</v>
      </c>
      <c r="Z3174" t="str">
        <f t="shared" si="248"/>
        <v>Normal</v>
      </c>
      <c r="AA3174" t="str" cm="1">
        <f t="array" ref="AA3174">_xlfn.IFS(
J3174&lt;=K3174*0.5,"Excellent",
J3174&lt;=K3174,"Good",
J3174&lt;=K3174*1.5,"At Risk",
TRUE,"Critical"
)</f>
        <v>Excellent</v>
      </c>
      <c r="AB3174" t="str">
        <f t="shared" si="249"/>
        <v>Reworked</v>
      </c>
    </row>
    <row r="3175" spans="1:28" x14ac:dyDescent="0.3">
      <c r="A3175" t="s">
        <v>3257</v>
      </c>
      <c r="B3175" s="1">
        <v>45867</v>
      </c>
      <c r="C3175" t="s">
        <v>33</v>
      </c>
      <c r="D3175" t="s">
        <v>47</v>
      </c>
      <c r="E3175" t="s">
        <v>23</v>
      </c>
      <c r="F3175" t="s">
        <v>24</v>
      </c>
      <c r="G3175" t="s">
        <v>81</v>
      </c>
      <c r="H3175" t="s">
        <v>26</v>
      </c>
      <c r="I3175" t="s">
        <v>27</v>
      </c>
      <c r="J3175">
        <v>8.4</v>
      </c>
      <c r="K3175">
        <v>24</v>
      </c>
      <c r="L3175" t="s">
        <v>28</v>
      </c>
      <c r="M3175">
        <v>1</v>
      </c>
      <c r="N3175">
        <v>4.5999999999999996</v>
      </c>
      <c r="O3175">
        <v>350</v>
      </c>
      <c r="P3175">
        <v>2940</v>
      </c>
      <c r="Q3175" t="s">
        <v>114</v>
      </c>
      <c r="R3175">
        <v>7</v>
      </c>
      <c r="S3175" t="s">
        <v>37</v>
      </c>
      <c r="T3175" t="s">
        <v>38</v>
      </c>
      <c r="U3175" t="str">
        <f>TRIM(CLEAN(tbl_Operations[[#This Row],[Location]]))</f>
        <v>Gurugram</v>
      </c>
      <c r="V3175" t="str">
        <f>TRIM(CLEAN(tbl_Operations[[#This Row],[Channel]]))</f>
        <v>Phone</v>
      </c>
      <c r="W3175" t="str">
        <f t="shared" si="245"/>
        <v>Invoice Query</v>
      </c>
      <c r="X3175" t="str">
        <f t="shared" si="246"/>
        <v>It</v>
      </c>
      <c r="Y3175" t="str">
        <f t="shared" si="247"/>
        <v>Within SLA</v>
      </c>
      <c r="Z3175" t="str">
        <f t="shared" si="248"/>
        <v>Normal</v>
      </c>
      <c r="AA3175" t="str" cm="1">
        <f t="array" ref="AA3175">_xlfn.IFS(
J3175&lt;=K3175*0.5,"Excellent",
J3175&lt;=K3175,"Good",
J3175&lt;=K3175*1.5,"At Risk",
TRUE,"Critical"
)</f>
        <v>Excellent</v>
      </c>
      <c r="AB3175" t="str">
        <f t="shared" si="249"/>
        <v>Reworked</v>
      </c>
    </row>
    <row r="3176" spans="1:28" x14ac:dyDescent="0.3">
      <c r="A3176" t="s">
        <v>3258</v>
      </c>
      <c r="B3176" s="1">
        <v>45669</v>
      </c>
      <c r="C3176" t="s">
        <v>91</v>
      </c>
      <c r="D3176" t="s">
        <v>22</v>
      </c>
      <c r="E3176" t="s">
        <v>92</v>
      </c>
      <c r="F3176" t="s">
        <v>49</v>
      </c>
      <c r="G3176" t="s">
        <v>25</v>
      </c>
      <c r="H3176" t="s">
        <v>43</v>
      </c>
      <c r="I3176" t="s">
        <v>27</v>
      </c>
      <c r="J3176">
        <v>8.8000000000000007</v>
      </c>
      <c r="K3176">
        <v>48</v>
      </c>
      <c r="L3176" t="s">
        <v>28</v>
      </c>
      <c r="M3176">
        <v>0</v>
      </c>
      <c r="N3176">
        <v>4.5999999999999996</v>
      </c>
      <c r="O3176">
        <v>320</v>
      </c>
      <c r="P3176">
        <v>2816</v>
      </c>
      <c r="Q3176" t="s">
        <v>64</v>
      </c>
      <c r="R3176">
        <v>1</v>
      </c>
      <c r="S3176" t="s">
        <v>58</v>
      </c>
      <c r="T3176" t="s">
        <v>102</v>
      </c>
      <c r="U3176" t="str">
        <f>TRIM(CLEAN(tbl_Operations[[#This Row],[Location]]))</f>
        <v>Noida</v>
      </c>
      <c r="V3176" t="str">
        <f>TRIM(CLEAN(tbl_Operations[[#This Row],[Channel]]))</f>
        <v>Email</v>
      </c>
      <c r="W3176" t="str">
        <f t="shared" si="245"/>
        <v>Report Request</v>
      </c>
      <c r="X3176" t="str">
        <f t="shared" si="246"/>
        <v>Operations</v>
      </c>
      <c r="Y3176" t="str">
        <f t="shared" si="247"/>
        <v>Within SLA</v>
      </c>
      <c r="Z3176" t="str">
        <f t="shared" si="248"/>
        <v>Normal</v>
      </c>
      <c r="AA3176" t="str" cm="1">
        <f t="array" ref="AA3176">_xlfn.IFS(
J3176&lt;=K3176*0.5,"Excellent",
J3176&lt;=K3176,"Good",
J3176&lt;=K3176*1.5,"At Risk",
TRUE,"Critical"
)</f>
        <v>Excellent</v>
      </c>
      <c r="AB3176" t="str">
        <f t="shared" si="249"/>
        <v>No Rework</v>
      </c>
    </row>
    <row r="3177" spans="1:28" x14ac:dyDescent="0.3">
      <c r="A3177" t="s">
        <v>3259</v>
      </c>
      <c r="B3177" s="1">
        <v>45894</v>
      </c>
      <c r="C3177" t="s">
        <v>95</v>
      </c>
      <c r="D3177" t="s">
        <v>47</v>
      </c>
      <c r="E3177" t="s">
        <v>35</v>
      </c>
      <c r="F3177" t="s">
        <v>49</v>
      </c>
      <c r="G3177" t="s">
        <v>42</v>
      </c>
      <c r="H3177" t="s">
        <v>75</v>
      </c>
      <c r="I3177" t="s">
        <v>101</v>
      </c>
      <c r="J3177">
        <v>14.7</v>
      </c>
      <c r="K3177">
        <v>48</v>
      </c>
      <c r="L3177" t="s">
        <v>28</v>
      </c>
      <c r="M3177">
        <v>0</v>
      </c>
      <c r="N3177">
        <v>4.9000000000000004</v>
      </c>
      <c r="O3177">
        <v>450</v>
      </c>
      <c r="P3177">
        <v>6615</v>
      </c>
      <c r="Q3177" t="s">
        <v>36</v>
      </c>
      <c r="R3177">
        <v>8</v>
      </c>
      <c r="S3177" t="s">
        <v>37</v>
      </c>
      <c r="T3177" t="s">
        <v>31</v>
      </c>
      <c r="U3177" t="str">
        <f>TRIM(CLEAN(tbl_Operations[[#This Row],[Location]]))</f>
        <v>Gurugram</v>
      </c>
      <c r="V3177" t="str">
        <f>TRIM(CLEAN(tbl_Operations[[#This Row],[Channel]]))</f>
        <v>Portal</v>
      </c>
      <c r="W3177" t="str">
        <f t="shared" si="245"/>
        <v>Employee Query</v>
      </c>
      <c r="X3177" t="str">
        <f t="shared" si="246"/>
        <v>Sales</v>
      </c>
      <c r="Y3177" t="str">
        <f t="shared" si="247"/>
        <v>Within SLA</v>
      </c>
      <c r="Z3177" t="str">
        <f t="shared" si="248"/>
        <v>Normal</v>
      </c>
      <c r="AA3177" t="str" cm="1">
        <f t="array" ref="AA3177">_xlfn.IFS(
J3177&lt;=K3177*0.5,"Excellent",
J3177&lt;=K3177,"Good",
J3177&lt;=K3177*1.5,"At Risk",
TRUE,"Critical"
)</f>
        <v>Excellent</v>
      </c>
      <c r="AB3177" t="str">
        <f t="shared" si="249"/>
        <v>No Rework</v>
      </c>
    </row>
    <row r="3178" spans="1:28" x14ac:dyDescent="0.3">
      <c r="A3178" t="s">
        <v>3260</v>
      </c>
      <c r="B3178" s="1">
        <v>45814</v>
      </c>
      <c r="C3178" t="s">
        <v>95</v>
      </c>
      <c r="D3178" t="s">
        <v>41</v>
      </c>
      <c r="E3178" t="s">
        <v>78</v>
      </c>
      <c r="F3178" t="s">
        <v>49</v>
      </c>
      <c r="G3178" t="s">
        <v>25</v>
      </c>
      <c r="H3178" t="s">
        <v>43</v>
      </c>
      <c r="I3178" t="s">
        <v>88</v>
      </c>
      <c r="J3178">
        <v>32.799999999999997</v>
      </c>
      <c r="K3178">
        <v>48</v>
      </c>
      <c r="L3178" t="s">
        <v>28</v>
      </c>
      <c r="M3178">
        <v>2</v>
      </c>
      <c r="N3178">
        <v>3.5</v>
      </c>
      <c r="O3178">
        <v>320</v>
      </c>
      <c r="P3178">
        <v>10496</v>
      </c>
      <c r="Q3178" t="s">
        <v>29</v>
      </c>
      <c r="R3178">
        <v>6</v>
      </c>
      <c r="S3178" t="s">
        <v>30</v>
      </c>
      <c r="T3178" t="s">
        <v>45</v>
      </c>
      <c r="U3178" t="str">
        <f>TRIM(CLEAN(tbl_Operations[[#This Row],[Location]]))</f>
        <v>Bengaluru</v>
      </c>
      <c r="V3178" t="str">
        <f>TRIM(CLEAN(tbl_Operations[[#This Row],[Channel]]))</f>
        <v>Email</v>
      </c>
      <c r="W3178" t="str">
        <f t="shared" si="245"/>
        <v>Access Request</v>
      </c>
      <c r="X3178" t="str">
        <f t="shared" si="246"/>
        <v>Sales</v>
      </c>
      <c r="Y3178" t="str">
        <f t="shared" si="247"/>
        <v>Within SLA</v>
      </c>
      <c r="Z3178" t="str">
        <f t="shared" si="248"/>
        <v>Normal</v>
      </c>
      <c r="AA3178" t="str" cm="1">
        <f t="array" ref="AA3178">_xlfn.IFS(
J3178&lt;=K3178*0.5,"Excellent",
J3178&lt;=K3178,"Good",
J3178&lt;=K3178*1.5,"At Risk",
TRUE,"Critical"
)</f>
        <v>Good</v>
      </c>
      <c r="AB3178" t="str">
        <f t="shared" si="249"/>
        <v>Reworked</v>
      </c>
    </row>
    <row r="3179" spans="1:28" x14ac:dyDescent="0.3">
      <c r="A3179" t="s">
        <v>3261</v>
      </c>
      <c r="B3179" s="1">
        <v>45804</v>
      </c>
      <c r="C3179" t="s">
        <v>54</v>
      </c>
      <c r="D3179" t="s">
        <v>41</v>
      </c>
      <c r="E3179" t="s">
        <v>92</v>
      </c>
      <c r="F3179" t="s">
        <v>61</v>
      </c>
      <c r="G3179" t="s">
        <v>42</v>
      </c>
      <c r="H3179" t="s">
        <v>43</v>
      </c>
      <c r="I3179" t="s">
        <v>88</v>
      </c>
      <c r="J3179">
        <v>65.3</v>
      </c>
      <c r="K3179">
        <v>12</v>
      </c>
      <c r="L3179" t="s">
        <v>63</v>
      </c>
      <c r="M3179">
        <v>3</v>
      </c>
      <c r="N3179">
        <v>2.2999999999999998</v>
      </c>
      <c r="O3179">
        <v>320</v>
      </c>
      <c r="P3179">
        <v>20896</v>
      </c>
      <c r="Q3179" t="s">
        <v>44</v>
      </c>
      <c r="R3179">
        <v>5</v>
      </c>
      <c r="S3179" t="s">
        <v>30</v>
      </c>
      <c r="T3179" t="s">
        <v>38</v>
      </c>
      <c r="U3179" t="str">
        <f>TRIM(CLEAN(tbl_Operations[[#This Row],[Location]]))</f>
        <v>Bengaluru</v>
      </c>
      <c r="V3179" t="str">
        <f>TRIM(CLEAN(tbl_Operations[[#This Row],[Channel]]))</f>
        <v>Portal</v>
      </c>
      <c r="W3179" t="str">
        <f t="shared" si="245"/>
        <v>Report Request</v>
      </c>
      <c r="X3179" t="str">
        <f t="shared" si="246"/>
        <v>Hr</v>
      </c>
      <c r="Y3179" t="str">
        <f t="shared" si="247"/>
        <v>SLA Breach</v>
      </c>
      <c r="Z3179" t="str">
        <f t="shared" si="248"/>
        <v>Normal</v>
      </c>
      <c r="AA3179" t="str" cm="1">
        <f t="array" ref="AA3179">_xlfn.IFS(
J3179&lt;=K3179*0.5,"Excellent",
J3179&lt;=K3179,"Good",
J3179&lt;=K3179*1.5,"At Risk",
TRUE,"Critical"
)</f>
        <v>Critical</v>
      </c>
      <c r="AB3179" t="str">
        <f t="shared" si="249"/>
        <v>Reworked</v>
      </c>
    </row>
    <row r="3180" spans="1:28" x14ac:dyDescent="0.3">
      <c r="A3180" t="s">
        <v>3262</v>
      </c>
      <c r="B3180" s="1">
        <v>45915</v>
      </c>
      <c r="C3180" t="s">
        <v>54</v>
      </c>
      <c r="D3180" t="s">
        <v>41</v>
      </c>
      <c r="E3180" t="s">
        <v>78</v>
      </c>
      <c r="F3180" t="s">
        <v>61</v>
      </c>
      <c r="G3180" t="s">
        <v>81</v>
      </c>
      <c r="H3180" t="s">
        <v>26</v>
      </c>
      <c r="I3180" t="s">
        <v>27</v>
      </c>
      <c r="J3180">
        <v>4.7</v>
      </c>
      <c r="K3180">
        <v>12</v>
      </c>
      <c r="L3180" t="s">
        <v>28</v>
      </c>
      <c r="M3180">
        <v>1</v>
      </c>
      <c r="N3180">
        <v>4.7</v>
      </c>
      <c r="O3180">
        <v>280</v>
      </c>
      <c r="P3180">
        <v>1316</v>
      </c>
      <c r="Q3180" t="s">
        <v>83</v>
      </c>
      <c r="R3180">
        <v>9</v>
      </c>
      <c r="S3180" t="s">
        <v>37</v>
      </c>
      <c r="T3180" t="s">
        <v>31</v>
      </c>
      <c r="U3180" t="str">
        <f>TRIM(CLEAN(tbl_Operations[[#This Row],[Location]]))</f>
        <v>Bengaluru</v>
      </c>
      <c r="V3180" t="str">
        <f>TRIM(CLEAN(tbl_Operations[[#This Row],[Channel]]))</f>
        <v>Phone</v>
      </c>
      <c r="W3180" t="str">
        <f t="shared" si="245"/>
        <v>Access Request</v>
      </c>
      <c r="X3180" t="str">
        <f t="shared" si="246"/>
        <v>Hr</v>
      </c>
      <c r="Y3180" t="str">
        <f t="shared" si="247"/>
        <v>Within SLA</v>
      </c>
      <c r="Z3180" t="str">
        <f t="shared" si="248"/>
        <v>Normal</v>
      </c>
      <c r="AA3180" t="str" cm="1">
        <f t="array" ref="AA3180">_xlfn.IFS(
J3180&lt;=K3180*0.5,"Excellent",
J3180&lt;=K3180,"Good",
J3180&lt;=K3180*1.5,"At Risk",
TRUE,"Critical"
)</f>
        <v>Excellent</v>
      </c>
      <c r="AB3180" t="str">
        <f t="shared" si="249"/>
        <v>Reworked</v>
      </c>
    </row>
    <row r="3181" spans="1:28" x14ac:dyDescent="0.3">
      <c r="A3181" t="s">
        <v>3263</v>
      </c>
      <c r="B3181" s="1">
        <v>45831</v>
      </c>
      <c r="C3181" t="s">
        <v>33</v>
      </c>
      <c r="D3181" t="s">
        <v>47</v>
      </c>
      <c r="E3181" t="s">
        <v>74</v>
      </c>
      <c r="F3181" t="s">
        <v>49</v>
      </c>
      <c r="G3181" t="s">
        <v>62</v>
      </c>
      <c r="H3181" t="s">
        <v>26</v>
      </c>
      <c r="I3181" t="s">
        <v>27</v>
      </c>
      <c r="J3181">
        <v>9.9</v>
      </c>
      <c r="K3181">
        <v>48</v>
      </c>
      <c r="L3181" t="s">
        <v>28</v>
      </c>
      <c r="M3181">
        <v>0</v>
      </c>
      <c r="N3181">
        <v>4.5999999999999996</v>
      </c>
      <c r="O3181">
        <v>320</v>
      </c>
      <c r="P3181">
        <v>3168</v>
      </c>
      <c r="Q3181" t="s">
        <v>29</v>
      </c>
      <c r="R3181">
        <v>6</v>
      </c>
      <c r="S3181" t="s">
        <v>30</v>
      </c>
      <c r="T3181" t="s">
        <v>31</v>
      </c>
      <c r="U3181" t="str">
        <f>TRIM(CLEAN(tbl_Operations[[#This Row],[Location]]))</f>
        <v>Gurugram</v>
      </c>
      <c r="V3181" t="str">
        <f>TRIM(CLEAN(tbl_Operations[[#This Row],[Channel]]))</f>
        <v>Teams</v>
      </c>
      <c r="W3181" t="str">
        <f t="shared" si="245"/>
        <v>System Issue</v>
      </c>
      <c r="X3181" t="str">
        <f t="shared" si="246"/>
        <v>It</v>
      </c>
      <c r="Y3181" t="str">
        <f t="shared" si="247"/>
        <v>Within SLA</v>
      </c>
      <c r="Z3181" t="str">
        <f t="shared" si="248"/>
        <v>Normal</v>
      </c>
      <c r="AA3181" t="str" cm="1">
        <f t="array" ref="AA3181">_xlfn.IFS(
J3181&lt;=K3181*0.5,"Excellent",
J3181&lt;=K3181,"Good",
J3181&lt;=K3181*1.5,"At Risk",
TRUE,"Critical"
)</f>
        <v>Excellent</v>
      </c>
      <c r="AB3181" t="str">
        <f t="shared" si="249"/>
        <v>No Rework</v>
      </c>
    </row>
    <row r="3182" spans="1:28" x14ac:dyDescent="0.3">
      <c r="A3182" t="s">
        <v>3264</v>
      </c>
      <c r="B3182" s="1">
        <v>45899</v>
      </c>
      <c r="C3182" t="s">
        <v>40</v>
      </c>
      <c r="D3182" t="s">
        <v>22</v>
      </c>
      <c r="E3182" t="s">
        <v>70</v>
      </c>
      <c r="F3182" t="s">
        <v>24</v>
      </c>
      <c r="G3182" t="s">
        <v>25</v>
      </c>
      <c r="H3182" t="s">
        <v>43</v>
      </c>
      <c r="I3182" t="s">
        <v>27</v>
      </c>
      <c r="J3182">
        <v>1.7</v>
      </c>
      <c r="K3182">
        <v>24</v>
      </c>
      <c r="L3182" t="s">
        <v>28</v>
      </c>
      <c r="M3182">
        <v>0</v>
      </c>
      <c r="N3182">
        <v>5</v>
      </c>
      <c r="O3182">
        <v>400</v>
      </c>
      <c r="P3182">
        <v>680</v>
      </c>
      <c r="Q3182" t="s">
        <v>36</v>
      </c>
      <c r="R3182">
        <v>8</v>
      </c>
      <c r="S3182" t="s">
        <v>37</v>
      </c>
      <c r="T3182" t="s">
        <v>68</v>
      </c>
      <c r="U3182" t="str">
        <f>TRIM(CLEAN(tbl_Operations[[#This Row],[Location]]))</f>
        <v>Noida</v>
      </c>
      <c r="V3182" t="str">
        <f>TRIM(CLEAN(tbl_Operations[[#This Row],[Channel]]))</f>
        <v>Email</v>
      </c>
      <c r="W3182" t="str">
        <f t="shared" si="245"/>
        <v>Data Correction</v>
      </c>
      <c r="X3182" t="str">
        <f t="shared" si="246"/>
        <v>Procurement</v>
      </c>
      <c r="Y3182" t="str">
        <f t="shared" si="247"/>
        <v>Within SLA</v>
      </c>
      <c r="Z3182" t="str">
        <f t="shared" si="248"/>
        <v>Normal</v>
      </c>
      <c r="AA3182" t="str" cm="1">
        <f t="array" ref="AA3182">_xlfn.IFS(
J3182&lt;=K3182*0.5,"Excellent",
J3182&lt;=K3182,"Good",
J3182&lt;=K3182*1.5,"At Risk",
TRUE,"Critical"
)</f>
        <v>Excellent</v>
      </c>
      <c r="AB3182" t="str">
        <f t="shared" si="249"/>
        <v>No Rework</v>
      </c>
    </row>
    <row r="3183" spans="1:28" x14ac:dyDescent="0.3">
      <c r="A3183" t="s">
        <v>3265</v>
      </c>
      <c r="B3183" s="1">
        <v>45726</v>
      </c>
      <c r="C3183" t="s">
        <v>77</v>
      </c>
      <c r="D3183" t="s">
        <v>41</v>
      </c>
      <c r="E3183" t="s">
        <v>48</v>
      </c>
      <c r="F3183" t="s">
        <v>24</v>
      </c>
      <c r="G3183" t="s">
        <v>25</v>
      </c>
      <c r="H3183" t="s">
        <v>75</v>
      </c>
      <c r="I3183" t="s">
        <v>27</v>
      </c>
      <c r="J3183">
        <v>10.199999999999999</v>
      </c>
      <c r="K3183">
        <v>24</v>
      </c>
      <c r="L3183" t="s">
        <v>28</v>
      </c>
      <c r="M3183">
        <v>0</v>
      </c>
      <c r="N3183">
        <v>4.8</v>
      </c>
      <c r="O3183">
        <v>450</v>
      </c>
      <c r="P3183">
        <v>4590</v>
      </c>
      <c r="Q3183" t="s">
        <v>79</v>
      </c>
      <c r="R3183">
        <v>3</v>
      </c>
      <c r="S3183" t="s">
        <v>58</v>
      </c>
      <c r="T3183" t="s">
        <v>31</v>
      </c>
      <c r="U3183" t="str">
        <f>TRIM(CLEAN(tbl_Operations[[#This Row],[Location]]))</f>
        <v>Bengaluru</v>
      </c>
      <c r="V3183" t="str">
        <f>TRIM(CLEAN(tbl_Operations[[#This Row],[Channel]]))</f>
        <v>Email</v>
      </c>
      <c r="W3183" t="str">
        <f t="shared" si="245"/>
        <v>Compliance Request</v>
      </c>
      <c r="X3183" t="str">
        <f t="shared" si="246"/>
        <v>Finance</v>
      </c>
      <c r="Y3183" t="str">
        <f t="shared" si="247"/>
        <v>Within SLA</v>
      </c>
      <c r="Z3183" t="str">
        <f t="shared" si="248"/>
        <v>Normal</v>
      </c>
      <c r="AA3183" t="str" cm="1">
        <f t="array" ref="AA3183">_xlfn.IFS(
J3183&lt;=K3183*0.5,"Excellent",
J3183&lt;=K3183,"Good",
J3183&lt;=K3183*1.5,"At Risk",
TRUE,"Critical"
)</f>
        <v>Excellent</v>
      </c>
      <c r="AB3183" t="str">
        <f t="shared" si="249"/>
        <v>No Rework</v>
      </c>
    </row>
    <row r="3184" spans="1:28" x14ac:dyDescent="0.3">
      <c r="A3184" t="s">
        <v>3266</v>
      </c>
      <c r="B3184" s="1">
        <v>45809</v>
      </c>
      <c r="C3184" t="s">
        <v>54</v>
      </c>
      <c r="D3184" t="s">
        <v>60</v>
      </c>
      <c r="E3184" t="s">
        <v>56</v>
      </c>
      <c r="F3184" t="s">
        <v>49</v>
      </c>
      <c r="G3184" t="s">
        <v>42</v>
      </c>
      <c r="H3184" t="s">
        <v>75</v>
      </c>
      <c r="I3184" t="s">
        <v>101</v>
      </c>
      <c r="J3184">
        <v>9.3000000000000007</v>
      </c>
      <c r="K3184">
        <v>48</v>
      </c>
      <c r="L3184" t="s">
        <v>28</v>
      </c>
      <c r="M3184">
        <v>0</v>
      </c>
      <c r="N3184">
        <v>5</v>
      </c>
      <c r="O3184">
        <v>350</v>
      </c>
      <c r="P3184">
        <v>3255</v>
      </c>
      <c r="Q3184" t="s">
        <v>29</v>
      </c>
      <c r="R3184">
        <v>6</v>
      </c>
      <c r="S3184" t="s">
        <v>30</v>
      </c>
      <c r="T3184" t="s">
        <v>102</v>
      </c>
      <c r="U3184" t="str">
        <f>TRIM(CLEAN(tbl_Operations[[#This Row],[Location]]))</f>
        <v>Pune</v>
      </c>
      <c r="V3184" t="str">
        <f>TRIM(CLEAN(tbl_Operations[[#This Row],[Channel]]))</f>
        <v>Portal</v>
      </c>
      <c r="W3184" t="str">
        <f t="shared" si="245"/>
        <v>Vendor Query</v>
      </c>
      <c r="X3184" t="str">
        <f t="shared" si="246"/>
        <v>Hr</v>
      </c>
      <c r="Y3184" t="str">
        <f t="shared" si="247"/>
        <v>Within SLA</v>
      </c>
      <c r="Z3184" t="str">
        <f t="shared" si="248"/>
        <v>Normal</v>
      </c>
      <c r="AA3184" t="str" cm="1">
        <f t="array" ref="AA3184">_xlfn.IFS(
J3184&lt;=K3184*0.5,"Excellent",
J3184&lt;=K3184,"Good",
J3184&lt;=K3184*1.5,"At Risk",
TRUE,"Critical"
)</f>
        <v>Excellent</v>
      </c>
      <c r="AB3184" t="str">
        <f t="shared" si="249"/>
        <v>No Rework</v>
      </c>
    </row>
    <row r="3185" spans="1:28" x14ac:dyDescent="0.3">
      <c r="A3185" t="s">
        <v>3267</v>
      </c>
      <c r="B3185" s="1">
        <v>45752</v>
      </c>
      <c r="C3185" t="s">
        <v>33</v>
      </c>
      <c r="D3185" t="s">
        <v>41</v>
      </c>
      <c r="E3185" t="s">
        <v>92</v>
      </c>
      <c r="F3185" t="s">
        <v>24</v>
      </c>
      <c r="G3185" t="s">
        <v>25</v>
      </c>
      <c r="H3185" t="s">
        <v>66</v>
      </c>
      <c r="I3185" t="s">
        <v>27</v>
      </c>
      <c r="J3185">
        <v>7</v>
      </c>
      <c r="K3185">
        <v>24</v>
      </c>
      <c r="L3185" t="s">
        <v>28</v>
      </c>
      <c r="M3185">
        <v>0</v>
      </c>
      <c r="N3185">
        <v>5</v>
      </c>
      <c r="O3185">
        <v>450</v>
      </c>
      <c r="P3185">
        <v>3150</v>
      </c>
      <c r="Q3185" t="s">
        <v>89</v>
      </c>
      <c r="R3185">
        <v>4</v>
      </c>
      <c r="S3185" t="s">
        <v>30</v>
      </c>
      <c r="T3185" t="s">
        <v>68</v>
      </c>
      <c r="U3185" t="str">
        <f>TRIM(CLEAN(tbl_Operations[[#This Row],[Location]]))</f>
        <v>Bengaluru</v>
      </c>
      <c r="V3185" t="str">
        <f>TRIM(CLEAN(tbl_Operations[[#This Row],[Channel]]))</f>
        <v>Email</v>
      </c>
      <c r="W3185" t="str">
        <f t="shared" si="245"/>
        <v>Report Request</v>
      </c>
      <c r="X3185" t="str">
        <f t="shared" si="246"/>
        <v>It</v>
      </c>
      <c r="Y3185" t="str">
        <f t="shared" si="247"/>
        <v>Within SLA</v>
      </c>
      <c r="Z3185" t="str">
        <f t="shared" si="248"/>
        <v>Normal</v>
      </c>
      <c r="AA3185" t="str" cm="1">
        <f t="array" ref="AA3185">_xlfn.IFS(
J3185&lt;=K3185*0.5,"Excellent",
J3185&lt;=K3185,"Good",
J3185&lt;=K3185*1.5,"At Risk",
TRUE,"Critical"
)</f>
        <v>Excellent</v>
      </c>
      <c r="AB3185" t="str">
        <f t="shared" si="249"/>
        <v>No Rework</v>
      </c>
    </row>
    <row r="3186" spans="1:28" x14ac:dyDescent="0.3">
      <c r="A3186" t="s">
        <v>3268</v>
      </c>
      <c r="B3186" s="1">
        <v>45793</v>
      </c>
      <c r="C3186" t="s">
        <v>95</v>
      </c>
      <c r="D3186" t="s">
        <v>55</v>
      </c>
      <c r="E3186" t="s">
        <v>23</v>
      </c>
      <c r="F3186" t="s">
        <v>49</v>
      </c>
      <c r="G3186" t="s">
        <v>42</v>
      </c>
      <c r="H3186" t="s">
        <v>75</v>
      </c>
      <c r="I3186" t="s">
        <v>27</v>
      </c>
      <c r="J3186">
        <v>7</v>
      </c>
      <c r="K3186">
        <v>48</v>
      </c>
      <c r="L3186" t="s">
        <v>28</v>
      </c>
      <c r="M3186">
        <v>1</v>
      </c>
      <c r="N3186">
        <v>4.4000000000000004</v>
      </c>
      <c r="O3186">
        <v>350</v>
      </c>
      <c r="P3186">
        <v>2450</v>
      </c>
      <c r="Q3186" t="s">
        <v>44</v>
      </c>
      <c r="R3186">
        <v>5</v>
      </c>
      <c r="S3186" t="s">
        <v>30</v>
      </c>
      <c r="T3186" t="s">
        <v>45</v>
      </c>
      <c r="U3186" t="str">
        <f>TRIM(CLEAN(tbl_Operations[[#This Row],[Location]]))</f>
        <v>Hyderabad</v>
      </c>
      <c r="V3186" t="str">
        <f>TRIM(CLEAN(tbl_Operations[[#This Row],[Channel]]))</f>
        <v>Portal</v>
      </c>
      <c r="W3186" t="str">
        <f t="shared" si="245"/>
        <v>Invoice Query</v>
      </c>
      <c r="X3186" t="str">
        <f t="shared" si="246"/>
        <v>Sales</v>
      </c>
      <c r="Y3186" t="str">
        <f t="shared" si="247"/>
        <v>Within SLA</v>
      </c>
      <c r="Z3186" t="str">
        <f t="shared" si="248"/>
        <v>Normal</v>
      </c>
      <c r="AA3186" t="str" cm="1">
        <f t="array" ref="AA3186">_xlfn.IFS(
J3186&lt;=K3186*0.5,"Excellent",
J3186&lt;=K3186,"Good",
J3186&lt;=K3186*1.5,"At Risk",
TRUE,"Critical"
)</f>
        <v>Excellent</v>
      </c>
      <c r="AB3186" t="str">
        <f t="shared" si="249"/>
        <v>Reworked</v>
      </c>
    </row>
    <row r="3187" spans="1:28" x14ac:dyDescent="0.3">
      <c r="A3187" t="s">
        <v>3269</v>
      </c>
      <c r="B3187" s="1">
        <v>45693</v>
      </c>
      <c r="C3187" t="s">
        <v>95</v>
      </c>
      <c r="D3187" t="s">
        <v>34</v>
      </c>
      <c r="E3187" t="s">
        <v>48</v>
      </c>
      <c r="F3187" t="s">
        <v>24</v>
      </c>
      <c r="G3187" t="s">
        <v>42</v>
      </c>
      <c r="H3187" t="s">
        <v>75</v>
      </c>
      <c r="I3187" t="s">
        <v>88</v>
      </c>
      <c r="J3187">
        <v>7</v>
      </c>
      <c r="K3187">
        <v>24</v>
      </c>
      <c r="L3187" t="s">
        <v>28</v>
      </c>
      <c r="M3187">
        <v>4</v>
      </c>
      <c r="N3187">
        <v>3.8</v>
      </c>
      <c r="O3187">
        <v>280</v>
      </c>
      <c r="P3187">
        <v>1960</v>
      </c>
      <c r="Q3187" t="s">
        <v>57</v>
      </c>
      <c r="R3187">
        <v>2</v>
      </c>
      <c r="S3187" t="s">
        <v>58</v>
      </c>
      <c r="T3187" t="s">
        <v>86</v>
      </c>
      <c r="U3187" t="str">
        <f>TRIM(CLEAN(tbl_Operations[[#This Row],[Location]]))</f>
        <v>Mumbai</v>
      </c>
      <c r="V3187" t="str">
        <f>TRIM(CLEAN(tbl_Operations[[#This Row],[Channel]]))</f>
        <v>Portal</v>
      </c>
      <c r="W3187" t="str">
        <f t="shared" si="245"/>
        <v>Compliance Request</v>
      </c>
      <c r="X3187" t="str">
        <f t="shared" si="246"/>
        <v>Sales</v>
      </c>
      <c r="Y3187" t="str">
        <f t="shared" si="247"/>
        <v>Within SLA</v>
      </c>
      <c r="Z3187" t="str">
        <f t="shared" si="248"/>
        <v>Normal</v>
      </c>
      <c r="AA3187" t="str" cm="1">
        <f t="array" ref="AA3187">_xlfn.IFS(
J3187&lt;=K3187*0.5,"Excellent",
J3187&lt;=K3187,"Good",
J3187&lt;=K3187*1.5,"At Risk",
TRUE,"Critical"
)</f>
        <v>Excellent</v>
      </c>
      <c r="AB3187" t="str">
        <f t="shared" si="249"/>
        <v>Reworked</v>
      </c>
    </row>
    <row r="3188" spans="1:28" x14ac:dyDescent="0.3">
      <c r="A3188" t="s">
        <v>3270</v>
      </c>
      <c r="B3188" s="1">
        <v>45952</v>
      </c>
      <c r="C3188" t="s">
        <v>33</v>
      </c>
      <c r="D3188" t="s">
        <v>47</v>
      </c>
      <c r="E3188" t="s">
        <v>78</v>
      </c>
      <c r="F3188" t="s">
        <v>49</v>
      </c>
      <c r="G3188" t="s">
        <v>42</v>
      </c>
      <c r="H3188" t="s">
        <v>26</v>
      </c>
      <c r="I3188" t="s">
        <v>27</v>
      </c>
      <c r="J3188">
        <v>7.5</v>
      </c>
      <c r="K3188">
        <v>48</v>
      </c>
      <c r="L3188" t="s">
        <v>28</v>
      </c>
      <c r="M3188">
        <v>0</v>
      </c>
      <c r="N3188">
        <v>5</v>
      </c>
      <c r="O3188">
        <v>280</v>
      </c>
      <c r="P3188">
        <v>2100</v>
      </c>
      <c r="Q3188" t="s">
        <v>51</v>
      </c>
      <c r="R3188">
        <v>10</v>
      </c>
      <c r="S3188" t="s">
        <v>52</v>
      </c>
      <c r="T3188" t="s">
        <v>86</v>
      </c>
      <c r="U3188" t="str">
        <f>TRIM(CLEAN(tbl_Operations[[#This Row],[Location]]))</f>
        <v>Gurugram</v>
      </c>
      <c r="V3188" t="str">
        <f>TRIM(CLEAN(tbl_Operations[[#This Row],[Channel]]))</f>
        <v>Portal</v>
      </c>
      <c r="W3188" t="str">
        <f t="shared" si="245"/>
        <v>Access Request</v>
      </c>
      <c r="X3188" t="str">
        <f t="shared" si="246"/>
        <v>It</v>
      </c>
      <c r="Y3188" t="str">
        <f t="shared" si="247"/>
        <v>Within SLA</v>
      </c>
      <c r="Z3188" t="str">
        <f t="shared" si="248"/>
        <v>Normal</v>
      </c>
      <c r="AA3188" t="str" cm="1">
        <f t="array" ref="AA3188">_xlfn.IFS(
J3188&lt;=K3188*0.5,"Excellent",
J3188&lt;=K3188,"Good",
J3188&lt;=K3188*1.5,"At Risk",
TRUE,"Critical"
)</f>
        <v>Excellent</v>
      </c>
      <c r="AB3188" t="str">
        <f t="shared" si="249"/>
        <v>No Rework</v>
      </c>
    </row>
    <row r="3189" spans="1:28" x14ac:dyDescent="0.3">
      <c r="A3189" t="s">
        <v>3271</v>
      </c>
      <c r="B3189" s="1">
        <v>45714</v>
      </c>
      <c r="C3189" t="s">
        <v>21</v>
      </c>
      <c r="D3189" t="s">
        <v>73</v>
      </c>
      <c r="E3189" t="s">
        <v>35</v>
      </c>
      <c r="F3189" t="s">
        <v>61</v>
      </c>
      <c r="G3189" t="s">
        <v>25</v>
      </c>
      <c r="H3189" t="s">
        <v>43</v>
      </c>
      <c r="I3189" t="s">
        <v>27</v>
      </c>
      <c r="J3189">
        <v>19</v>
      </c>
      <c r="K3189">
        <v>12</v>
      </c>
      <c r="L3189" t="s">
        <v>63</v>
      </c>
      <c r="M3189">
        <v>1</v>
      </c>
      <c r="N3189">
        <v>3.8</v>
      </c>
      <c r="O3189">
        <v>280</v>
      </c>
      <c r="P3189">
        <v>5320</v>
      </c>
      <c r="Q3189" t="s">
        <v>57</v>
      </c>
      <c r="R3189">
        <v>2</v>
      </c>
      <c r="S3189" t="s">
        <v>58</v>
      </c>
      <c r="T3189" t="s">
        <v>86</v>
      </c>
      <c r="U3189" t="str">
        <f>TRIM(CLEAN(tbl_Operations[[#This Row],[Location]]))</f>
        <v>Chennai</v>
      </c>
      <c r="V3189" t="str">
        <f>TRIM(CLEAN(tbl_Operations[[#This Row],[Channel]]))</f>
        <v>Email</v>
      </c>
      <c r="W3189" t="str">
        <f t="shared" si="245"/>
        <v>Employee Query</v>
      </c>
      <c r="X3189" t="str">
        <f t="shared" si="246"/>
        <v>Customer Support</v>
      </c>
      <c r="Y3189" t="str">
        <f t="shared" si="247"/>
        <v>SLA Breach</v>
      </c>
      <c r="Z3189" t="str">
        <f t="shared" si="248"/>
        <v>Normal</v>
      </c>
      <c r="AA3189" t="str" cm="1">
        <f t="array" ref="AA3189">_xlfn.IFS(
J3189&lt;=K3189*0.5,"Excellent",
J3189&lt;=K3189,"Good",
J3189&lt;=K3189*1.5,"At Risk",
TRUE,"Critical"
)</f>
        <v>Critical</v>
      </c>
      <c r="AB3189" t="str">
        <f t="shared" si="249"/>
        <v>Reworked</v>
      </c>
    </row>
    <row r="3190" spans="1:28" x14ac:dyDescent="0.3">
      <c r="A3190" t="s">
        <v>3272</v>
      </c>
      <c r="B3190" s="1">
        <v>45821</v>
      </c>
      <c r="C3190" t="s">
        <v>77</v>
      </c>
      <c r="D3190" t="s">
        <v>60</v>
      </c>
      <c r="E3190" t="s">
        <v>70</v>
      </c>
      <c r="F3190" t="s">
        <v>24</v>
      </c>
      <c r="G3190" t="s">
        <v>42</v>
      </c>
      <c r="H3190" t="s">
        <v>75</v>
      </c>
      <c r="I3190" t="s">
        <v>88</v>
      </c>
      <c r="J3190">
        <v>14.3</v>
      </c>
      <c r="K3190">
        <v>24</v>
      </c>
      <c r="L3190" t="s">
        <v>28</v>
      </c>
      <c r="M3190">
        <v>2</v>
      </c>
      <c r="N3190">
        <v>4.8</v>
      </c>
      <c r="O3190">
        <v>400</v>
      </c>
      <c r="P3190">
        <v>5720</v>
      </c>
      <c r="Q3190" t="s">
        <v>29</v>
      </c>
      <c r="R3190">
        <v>6</v>
      </c>
      <c r="S3190" t="s">
        <v>30</v>
      </c>
      <c r="T3190" t="s">
        <v>45</v>
      </c>
      <c r="U3190" t="str">
        <f>TRIM(CLEAN(tbl_Operations[[#This Row],[Location]]))</f>
        <v>Pune</v>
      </c>
      <c r="V3190" t="str">
        <f>TRIM(CLEAN(tbl_Operations[[#This Row],[Channel]]))</f>
        <v>Portal</v>
      </c>
      <c r="W3190" t="str">
        <f t="shared" si="245"/>
        <v>Data Correction</v>
      </c>
      <c r="X3190" t="str">
        <f t="shared" si="246"/>
        <v>Finance</v>
      </c>
      <c r="Y3190" t="str">
        <f t="shared" si="247"/>
        <v>Within SLA</v>
      </c>
      <c r="Z3190" t="str">
        <f t="shared" si="248"/>
        <v>Normal</v>
      </c>
      <c r="AA3190" t="str" cm="1">
        <f t="array" ref="AA3190">_xlfn.IFS(
J3190&lt;=K3190*0.5,"Excellent",
J3190&lt;=K3190,"Good",
J3190&lt;=K3190*1.5,"At Risk",
TRUE,"Critical"
)</f>
        <v>Good</v>
      </c>
      <c r="AB3190" t="str">
        <f t="shared" si="249"/>
        <v>Reworked</v>
      </c>
    </row>
    <row r="3191" spans="1:28" x14ac:dyDescent="0.3">
      <c r="A3191" t="s">
        <v>3273</v>
      </c>
      <c r="B3191" s="1">
        <v>45790</v>
      </c>
      <c r="C3191" t="s">
        <v>91</v>
      </c>
      <c r="D3191" t="s">
        <v>47</v>
      </c>
      <c r="E3191" t="s">
        <v>70</v>
      </c>
      <c r="F3191" t="s">
        <v>24</v>
      </c>
      <c r="G3191" t="s">
        <v>25</v>
      </c>
      <c r="H3191" t="s">
        <v>26</v>
      </c>
      <c r="I3191" t="s">
        <v>27</v>
      </c>
      <c r="J3191">
        <v>13.8</v>
      </c>
      <c r="K3191">
        <v>24</v>
      </c>
      <c r="L3191" t="s">
        <v>28</v>
      </c>
      <c r="M3191">
        <v>0</v>
      </c>
      <c r="N3191">
        <v>4.4000000000000004</v>
      </c>
      <c r="O3191">
        <v>350</v>
      </c>
      <c r="P3191">
        <v>4830</v>
      </c>
      <c r="Q3191" t="s">
        <v>44</v>
      </c>
      <c r="R3191">
        <v>5</v>
      </c>
      <c r="S3191" t="s">
        <v>30</v>
      </c>
      <c r="T3191" t="s">
        <v>38</v>
      </c>
      <c r="U3191" t="str">
        <f>TRIM(CLEAN(tbl_Operations[[#This Row],[Location]]))</f>
        <v>Gurugram</v>
      </c>
      <c r="V3191" t="str">
        <f>TRIM(CLEAN(tbl_Operations[[#This Row],[Channel]]))</f>
        <v>Email</v>
      </c>
      <c r="W3191" t="str">
        <f t="shared" si="245"/>
        <v>Data Correction</v>
      </c>
      <c r="X3191" t="str">
        <f t="shared" si="246"/>
        <v>Operations</v>
      </c>
      <c r="Y3191" t="str">
        <f t="shared" si="247"/>
        <v>Within SLA</v>
      </c>
      <c r="Z3191" t="str">
        <f t="shared" si="248"/>
        <v>Normal</v>
      </c>
      <c r="AA3191" t="str" cm="1">
        <f t="array" ref="AA3191">_xlfn.IFS(
J3191&lt;=K3191*0.5,"Excellent",
J3191&lt;=K3191,"Good",
J3191&lt;=K3191*1.5,"At Risk",
TRUE,"Critical"
)</f>
        <v>Good</v>
      </c>
      <c r="AB3191" t="str">
        <f t="shared" si="249"/>
        <v>No Rework</v>
      </c>
    </row>
    <row r="3192" spans="1:28" x14ac:dyDescent="0.3">
      <c r="A3192" t="s">
        <v>3274</v>
      </c>
      <c r="B3192" s="1">
        <v>45856</v>
      </c>
      <c r="C3192" t="s">
        <v>95</v>
      </c>
      <c r="D3192" t="s">
        <v>55</v>
      </c>
      <c r="E3192" t="s">
        <v>23</v>
      </c>
      <c r="F3192" t="s">
        <v>49</v>
      </c>
      <c r="G3192" t="s">
        <v>25</v>
      </c>
      <c r="H3192" t="s">
        <v>43</v>
      </c>
      <c r="I3192" t="s">
        <v>27</v>
      </c>
      <c r="J3192">
        <v>12.5</v>
      </c>
      <c r="K3192">
        <v>48</v>
      </c>
      <c r="L3192" t="s">
        <v>28</v>
      </c>
      <c r="M3192">
        <v>0</v>
      </c>
      <c r="N3192">
        <v>5</v>
      </c>
      <c r="O3192">
        <v>400</v>
      </c>
      <c r="P3192">
        <v>5000</v>
      </c>
      <c r="Q3192" t="s">
        <v>114</v>
      </c>
      <c r="R3192">
        <v>7</v>
      </c>
      <c r="S3192" t="s">
        <v>37</v>
      </c>
      <c r="T3192" t="s">
        <v>45</v>
      </c>
      <c r="U3192" t="str">
        <f>TRIM(CLEAN(tbl_Operations[[#This Row],[Location]]))</f>
        <v>Hyderabad</v>
      </c>
      <c r="V3192" t="str">
        <f>TRIM(CLEAN(tbl_Operations[[#This Row],[Channel]]))</f>
        <v>Email</v>
      </c>
      <c r="W3192" t="str">
        <f t="shared" si="245"/>
        <v>Invoice Query</v>
      </c>
      <c r="X3192" t="str">
        <f t="shared" si="246"/>
        <v>Sales</v>
      </c>
      <c r="Y3192" t="str">
        <f t="shared" si="247"/>
        <v>Within SLA</v>
      </c>
      <c r="Z3192" t="str">
        <f t="shared" si="248"/>
        <v>Normal</v>
      </c>
      <c r="AA3192" t="str" cm="1">
        <f t="array" ref="AA3192">_xlfn.IFS(
J3192&lt;=K3192*0.5,"Excellent",
J3192&lt;=K3192,"Good",
J3192&lt;=K3192*1.5,"At Risk",
TRUE,"Critical"
)</f>
        <v>Excellent</v>
      </c>
      <c r="AB3192" t="str">
        <f t="shared" si="249"/>
        <v>No Rework</v>
      </c>
    </row>
    <row r="3193" spans="1:28" x14ac:dyDescent="0.3">
      <c r="A3193" t="s">
        <v>3275</v>
      </c>
      <c r="B3193" s="1">
        <v>45827</v>
      </c>
      <c r="C3193" t="s">
        <v>33</v>
      </c>
      <c r="D3193" t="s">
        <v>41</v>
      </c>
      <c r="E3193" t="s">
        <v>35</v>
      </c>
      <c r="F3193" t="s">
        <v>24</v>
      </c>
      <c r="G3193" t="s">
        <v>42</v>
      </c>
      <c r="H3193" t="s">
        <v>26</v>
      </c>
      <c r="I3193" t="s">
        <v>88</v>
      </c>
      <c r="J3193">
        <v>3.4</v>
      </c>
      <c r="K3193">
        <v>24</v>
      </c>
      <c r="L3193" t="s">
        <v>28</v>
      </c>
      <c r="M3193">
        <v>2</v>
      </c>
      <c r="N3193">
        <v>4.3</v>
      </c>
      <c r="O3193">
        <v>400</v>
      </c>
      <c r="P3193">
        <v>1360</v>
      </c>
      <c r="Q3193" t="s">
        <v>29</v>
      </c>
      <c r="R3193">
        <v>6</v>
      </c>
      <c r="S3193" t="s">
        <v>30</v>
      </c>
      <c r="T3193" t="s">
        <v>84</v>
      </c>
      <c r="U3193" t="str">
        <f>TRIM(CLEAN(tbl_Operations[[#This Row],[Location]]))</f>
        <v>Bengaluru</v>
      </c>
      <c r="V3193" t="str">
        <f>TRIM(CLEAN(tbl_Operations[[#This Row],[Channel]]))</f>
        <v>Portal</v>
      </c>
      <c r="W3193" t="str">
        <f t="shared" si="245"/>
        <v>Employee Query</v>
      </c>
      <c r="X3193" t="str">
        <f t="shared" si="246"/>
        <v>It</v>
      </c>
      <c r="Y3193" t="str">
        <f t="shared" si="247"/>
        <v>Within SLA</v>
      </c>
      <c r="Z3193" t="str">
        <f t="shared" si="248"/>
        <v>Normal</v>
      </c>
      <c r="AA3193" t="str" cm="1">
        <f t="array" ref="AA3193">_xlfn.IFS(
J3193&lt;=K3193*0.5,"Excellent",
J3193&lt;=K3193,"Good",
J3193&lt;=K3193*1.5,"At Risk",
TRUE,"Critical"
)</f>
        <v>Excellent</v>
      </c>
      <c r="AB3193" t="str">
        <f t="shared" si="249"/>
        <v>Reworked</v>
      </c>
    </row>
    <row r="3194" spans="1:28" x14ac:dyDescent="0.3">
      <c r="A3194" t="s">
        <v>3276</v>
      </c>
      <c r="B3194" s="1">
        <v>45820</v>
      </c>
      <c r="C3194" t="s">
        <v>40</v>
      </c>
      <c r="D3194" t="s">
        <v>34</v>
      </c>
      <c r="E3194" t="s">
        <v>70</v>
      </c>
      <c r="F3194" t="s">
        <v>49</v>
      </c>
      <c r="G3194" t="s">
        <v>42</v>
      </c>
      <c r="H3194" t="s">
        <v>50</v>
      </c>
      <c r="I3194" t="s">
        <v>27</v>
      </c>
      <c r="J3194">
        <v>5.6</v>
      </c>
      <c r="K3194">
        <v>48</v>
      </c>
      <c r="L3194" t="s">
        <v>28</v>
      </c>
      <c r="M3194">
        <v>0</v>
      </c>
      <c r="N3194">
        <v>5</v>
      </c>
      <c r="O3194">
        <v>400</v>
      </c>
      <c r="P3194">
        <v>2240</v>
      </c>
      <c r="Q3194" t="s">
        <v>29</v>
      </c>
      <c r="R3194">
        <v>6</v>
      </c>
      <c r="S3194" t="s">
        <v>30</v>
      </c>
      <c r="T3194" t="s">
        <v>84</v>
      </c>
      <c r="U3194" t="str">
        <f>TRIM(CLEAN(tbl_Operations[[#This Row],[Location]]))</f>
        <v>Mumbai</v>
      </c>
      <c r="V3194" t="str">
        <f>TRIM(CLEAN(tbl_Operations[[#This Row],[Channel]]))</f>
        <v>Portal</v>
      </c>
      <c r="W3194" t="str">
        <f t="shared" si="245"/>
        <v>Data Correction</v>
      </c>
      <c r="X3194" t="str">
        <f t="shared" si="246"/>
        <v>Procurement</v>
      </c>
      <c r="Y3194" t="str">
        <f t="shared" si="247"/>
        <v>Within SLA</v>
      </c>
      <c r="Z3194" t="str">
        <f t="shared" si="248"/>
        <v>Normal</v>
      </c>
      <c r="AA3194" t="str" cm="1">
        <f t="array" ref="AA3194">_xlfn.IFS(
J3194&lt;=K3194*0.5,"Excellent",
J3194&lt;=K3194,"Good",
J3194&lt;=K3194*1.5,"At Risk",
TRUE,"Critical"
)</f>
        <v>Excellent</v>
      </c>
      <c r="AB3194" t="str">
        <f t="shared" si="249"/>
        <v>No Rework</v>
      </c>
    </row>
    <row r="3195" spans="1:28" x14ac:dyDescent="0.3">
      <c r="A3195" t="s">
        <v>3277</v>
      </c>
      <c r="B3195" s="1">
        <v>45885</v>
      </c>
      <c r="C3195" t="s">
        <v>77</v>
      </c>
      <c r="D3195" t="s">
        <v>34</v>
      </c>
      <c r="E3195" t="s">
        <v>78</v>
      </c>
      <c r="F3195" t="s">
        <v>24</v>
      </c>
      <c r="G3195" t="s">
        <v>25</v>
      </c>
      <c r="H3195" t="s">
        <v>26</v>
      </c>
      <c r="I3195" t="s">
        <v>27</v>
      </c>
      <c r="J3195">
        <v>5.3</v>
      </c>
      <c r="K3195">
        <v>24</v>
      </c>
      <c r="L3195" t="s">
        <v>28</v>
      </c>
      <c r="M3195">
        <v>0</v>
      </c>
      <c r="N3195" t="s">
        <v>5094</v>
      </c>
      <c r="O3195">
        <v>400</v>
      </c>
      <c r="P3195">
        <v>2120</v>
      </c>
      <c r="Q3195" t="s">
        <v>36</v>
      </c>
      <c r="R3195">
        <v>8</v>
      </c>
      <c r="S3195" t="s">
        <v>37</v>
      </c>
      <c r="T3195" t="s">
        <v>68</v>
      </c>
      <c r="U3195" t="str">
        <f>TRIM(CLEAN(tbl_Operations[[#This Row],[Location]]))</f>
        <v>Mumbai</v>
      </c>
      <c r="V3195" t="str">
        <f>TRIM(CLEAN(tbl_Operations[[#This Row],[Channel]]))</f>
        <v>Email</v>
      </c>
      <c r="W3195" t="str">
        <f t="shared" si="245"/>
        <v>Access Request</v>
      </c>
      <c r="X3195" t="str">
        <f t="shared" si="246"/>
        <v>Finance</v>
      </c>
      <c r="Y3195" t="str">
        <f t="shared" si="247"/>
        <v>Within SLA</v>
      </c>
      <c r="Z3195" t="str">
        <f t="shared" si="248"/>
        <v>Normal</v>
      </c>
      <c r="AA3195" t="str" cm="1">
        <f t="array" ref="AA3195">_xlfn.IFS(
J3195&lt;=K3195*0.5,"Excellent",
J3195&lt;=K3195,"Good",
J3195&lt;=K3195*1.5,"At Risk",
TRUE,"Critical"
)</f>
        <v>Excellent</v>
      </c>
      <c r="AB3195" t="str">
        <f t="shared" si="249"/>
        <v>No Rework</v>
      </c>
    </row>
    <row r="3196" spans="1:28" x14ac:dyDescent="0.3">
      <c r="A3196" t="s">
        <v>3278</v>
      </c>
      <c r="B3196" s="1">
        <v>45945</v>
      </c>
      <c r="C3196" t="s">
        <v>91</v>
      </c>
      <c r="D3196" t="s">
        <v>22</v>
      </c>
      <c r="E3196" t="s">
        <v>23</v>
      </c>
      <c r="F3196" t="s">
        <v>49</v>
      </c>
      <c r="G3196" t="s">
        <v>81</v>
      </c>
      <c r="H3196" t="s">
        <v>26</v>
      </c>
      <c r="I3196" t="s">
        <v>27</v>
      </c>
      <c r="J3196">
        <v>12.5</v>
      </c>
      <c r="K3196">
        <v>48</v>
      </c>
      <c r="L3196" t="s">
        <v>28</v>
      </c>
      <c r="M3196">
        <v>1</v>
      </c>
      <c r="N3196">
        <v>5</v>
      </c>
      <c r="O3196">
        <v>400</v>
      </c>
      <c r="P3196">
        <v>5000</v>
      </c>
      <c r="Q3196" t="s">
        <v>51</v>
      </c>
      <c r="R3196">
        <v>10</v>
      </c>
      <c r="S3196" t="s">
        <v>52</v>
      </c>
      <c r="T3196" t="s">
        <v>86</v>
      </c>
      <c r="U3196" t="str">
        <f>TRIM(CLEAN(tbl_Operations[[#This Row],[Location]]))</f>
        <v>Noida</v>
      </c>
      <c r="V3196" t="str">
        <f>TRIM(CLEAN(tbl_Operations[[#This Row],[Channel]]))</f>
        <v>Phone</v>
      </c>
      <c r="W3196" t="str">
        <f t="shared" si="245"/>
        <v>Invoice Query</v>
      </c>
      <c r="X3196" t="str">
        <f t="shared" si="246"/>
        <v>Operations</v>
      </c>
      <c r="Y3196" t="str">
        <f t="shared" si="247"/>
        <v>Within SLA</v>
      </c>
      <c r="Z3196" t="str">
        <f t="shared" si="248"/>
        <v>Normal</v>
      </c>
      <c r="AA3196" t="str" cm="1">
        <f t="array" ref="AA3196">_xlfn.IFS(
J3196&lt;=K3196*0.5,"Excellent",
J3196&lt;=K3196,"Good",
J3196&lt;=K3196*1.5,"At Risk",
TRUE,"Critical"
)</f>
        <v>Excellent</v>
      </c>
      <c r="AB3196" t="str">
        <f t="shared" si="249"/>
        <v>Reworked</v>
      </c>
    </row>
    <row r="3197" spans="1:28" x14ac:dyDescent="0.3">
      <c r="A3197" t="s">
        <v>3279</v>
      </c>
      <c r="B3197" s="1">
        <v>45662</v>
      </c>
      <c r="C3197" t="s">
        <v>54</v>
      </c>
      <c r="D3197" t="s">
        <v>47</v>
      </c>
      <c r="E3197" t="s">
        <v>78</v>
      </c>
      <c r="F3197" t="s">
        <v>24</v>
      </c>
      <c r="G3197" t="s">
        <v>42</v>
      </c>
      <c r="H3197" t="s">
        <v>75</v>
      </c>
      <c r="I3197" t="s">
        <v>27</v>
      </c>
      <c r="J3197">
        <v>17.7</v>
      </c>
      <c r="K3197">
        <v>24</v>
      </c>
      <c r="L3197" t="s">
        <v>28</v>
      </c>
      <c r="M3197">
        <v>2</v>
      </c>
      <c r="N3197">
        <v>4</v>
      </c>
      <c r="O3197">
        <v>350</v>
      </c>
      <c r="P3197">
        <v>6195</v>
      </c>
      <c r="Q3197" t="s">
        <v>64</v>
      </c>
      <c r="R3197">
        <v>1</v>
      </c>
      <c r="S3197" t="s">
        <v>58</v>
      </c>
      <c r="T3197" t="s">
        <v>102</v>
      </c>
      <c r="U3197" t="str">
        <f>TRIM(CLEAN(tbl_Operations[[#This Row],[Location]]))</f>
        <v>Gurugram</v>
      </c>
      <c r="V3197" t="str">
        <f>TRIM(CLEAN(tbl_Operations[[#This Row],[Channel]]))</f>
        <v>Portal</v>
      </c>
      <c r="W3197" t="str">
        <f t="shared" si="245"/>
        <v>Access Request</v>
      </c>
      <c r="X3197" t="str">
        <f t="shared" si="246"/>
        <v>Hr</v>
      </c>
      <c r="Y3197" t="str">
        <f t="shared" si="247"/>
        <v>Within SLA</v>
      </c>
      <c r="Z3197" t="str">
        <f t="shared" si="248"/>
        <v>Normal</v>
      </c>
      <c r="AA3197" t="str" cm="1">
        <f t="array" ref="AA3197">_xlfn.IFS(
J3197&lt;=K3197*0.5,"Excellent",
J3197&lt;=K3197,"Good",
J3197&lt;=K3197*1.5,"At Risk",
TRUE,"Critical"
)</f>
        <v>Good</v>
      </c>
      <c r="AB3197" t="str">
        <f t="shared" si="249"/>
        <v>Reworked</v>
      </c>
    </row>
    <row r="3198" spans="1:28" x14ac:dyDescent="0.3">
      <c r="A3198" t="s">
        <v>3280</v>
      </c>
      <c r="B3198" s="1">
        <v>45877</v>
      </c>
      <c r="C3198" t="s">
        <v>77</v>
      </c>
      <c r="D3198" t="s">
        <v>73</v>
      </c>
      <c r="E3198" t="s">
        <v>92</v>
      </c>
      <c r="F3198" t="s">
        <v>24</v>
      </c>
      <c r="G3198" t="s">
        <v>25</v>
      </c>
      <c r="H3198" t="s">
        <v>43</v>
      </c>
      <c r="I3198" t="s">
        <v>88</v>
      </c>
      <c r="J3198">
        <v>51.2</v>
      </c>
      <c r="K3198">
        <v>24</v>
      </c>
      <c r="L3198" t="s">
        <v>63</v>
      </c>
      <c r="M3198">
        <v>2</v>
      </c>
      <c r="N3198">
        <v>2.5</v>
      </c>
      <c r="O3198">
        <v>450</v>
      </c>
      <c r="P3198">
        <v>23040</v>
      </c>
      <c r="Q3198" t="s">
        <v>36</v>
      </c>
      <c r="R3198">
        <v>8</v>
      </c>
      <c r="S3198" t="s">
        <v>37</v>
      </c>
      <c r="T3198" t="s">
        <v>45</v>
      </c>
      <c r="U3198" t="str">
        <f>TRIM(CLEAN(tbl_Operations[[#This Row],[Location]]))</f>
        <v>Chennai</v>
      </c>
      <c r="V3198" t="str">
        <f>TRIM(CLEAN(tbl_Operations[[#This Row],[Channel]]))</f>
        <v>Email</v>
      </c>
      <c r="W3198" t="str">
        <f t="shared" si="245"/>
        <v>Report Request</v>
      </c>
      <c r="X3198" t="str">
        <f t="shared" si="246"/>
        <v>Finance</v>
      </c>
      <c r="Y3198" t="str">
        <f t="shared" si="247"/>
        <v>SLA Breach</v>
      </c>
      <c r="Z3198" t="str">
        <f t="shared" si="248"/>
        <v>Normal</v>
      </c>
      <c r="AA3198" t="str" cm="1">
        <f t="array" ref="AA3198">_xlfn.IFS(
J3198&lt;=K3198*0.5,"Excellent",
J3198&lt;=K3198,"Good",
J3198&lt;=K3198*1.5,"At Risk",
TRUE,"Critical"
)</f>
        <v>Critical</v>
      </c>
      <c r="AB3198" t="str">
        <f t="shared" si="249"/>
        <v>Reworked</v>
      </c>
    </row>
    <row r="3199" spans="1:28" x14ac:dyDescent="0.3">
      <c r="A3199" t="s">
        <v>3281</v>
      </c>
      <c r="B3199" s="1">
        <v>45908</v>
      </c>
      <c r="C3199" t="s">
        <v>40</v>
      </c>
      <c r="D3199" t="s">
        <v>55</v>
      </c>
      <c r="E3199" t="s">
        <v>74</v>
      </c>
      <c r="F3199" t="s">
        <v>61</v>
      </c>
      <c r="G3199" t="s">
        <v>42</v>
      </c>
      <c r="H3199" t="s">
        <v>26</v>
      </c>
      <c r="I3199" t="s">
        <v>27</v>
      </c>
      <c r="J3199">
        <v>0.8</v>
      </c>
      <c r="K3199">
        <v>12</v>
      </c>
      <c r="L3199" t="s">
        <v>28</v>
      </c>
      <c r="M3199">
        <v>0</v>
      </c>
      <c r="N3199">
        <v>4.8</v>
      </c>
      <c r="O3199">
        <v>450</v>
      </c>
      <c r="P3199">
        <v>360</v>
      </c>
      <c r="Q3199" t="s">
        <v>83</v>
      </c>
      <c r="R3199">
        <v>9</v>
      </c>
      <c r="S3199" t="s">
        <v>37</v>
      </c>
      <c r="T3199" t="s">
        <v>31</v>
      </c>
      <c r="U3199" t="str">
        <f>TRIM(CLEAN(tbl_Operations[[#This Row],[Location]]))</f>
        <v>Hyderabad</v>
      </c>
      <c r="V3199" t="str">
        <f>TRIM(CLEAN(tbl_Operations[[#This Row],[Channel]]))</f>
        <v>Portal</v>
      </c>
      <c r="W3199" t="str">
        <f t="shared" si="245"/>
        <v>System Issue</v>
      </c>
      <c r="X3199" t="str">
        <f t="shared" si="246"/>
        <v>Procurement</v>
      </c>
      <c r="Y3199" t="str">
        <f t="shared" si="247"/>
        <v>Within SLA</v>
      </c>
      <c r="Z3199" t="str">
        <f t="shared" si="248"/>
        <v>Normal</v>
      </c>
      <c r="AA3199" t="str" cm="1">
        <f t="array" ref="AA3199">_xlfn.IFS(
J3199&lt;=K3199*0.5,"Excellent",
J3199&lt;=K3199,"Good",
J3199&lt;=K3199*1.5,"At Risk",
TRUE,"Critical"
)</f>
        <v>Excellent</v>
      </c>
      <c r="AB3199" t="str">
        <f t="shared" si="249"/>
        <v>No Rework</v>
      </c>
    </row>
    <row r="3200" spans="1:28" x14ac:dyDescent="0.3">
      <c r="A3200" t="s">
        <v>3282</v>
      </c>
      <c r="B3200" s="1">
        <v>45981</v>
      </c>
      <c r="C3200" t="s">
        <v>54</v>
      </c>
      <c r="D3200" t="s">
        <v>55</v>
      </c>
      <c r="E3200" t="s">
        <v>56</v>
      </c>
      <c r="F3200" t="s">
        <v>49</v>
      </c>
      <c r="G3200" t="s">
        <v>42</v>
      </c>
      <c r="H3200" t="s">
        <v>75</v>
      </c>
      <c r="I3200" t="s">
        <v>27</v>
      </c>
      <c r="J3200">
        <v>6.2</v>
      </c>
      <c r="K3200">
        <v>48</v>
      </c>
      <c r="L3200" t="s">
        <v>28</v>
      </c>
      <c r="M3200">
        <v>0</v>
      </c>
      <c r="N3200">
        <v>5</v>
      </c>
      <c r="O3200">
        <v>320</v>
      </c>
      <c r="P3200">
        <v>1984</v>
      </c>
      <c r="Q3200" t="s">
        <v>67</v>
      </c>
      <c r="R3200">
        <v>11</v>
      </c>
      <c r="S3200" t="s">
        <v>52</v>
      </c>
      <c r="T3200" t="s">
        <v>84</v>
      </c>
      <c r="U3200" t="str">
        <f>TRIM(CLEAN(tbl_Operations[[#This Row],[Location]]))</f>
        <v>Hyderabad</v>
      </c>
      <c r="V3200" t="str">
        <f>TRIM(CLEAN(tbl_Operations[[#This Row],[Channel]]))</f>
        <v>Portal</v>
      </c>
      <c r="W3200" t="str">
        <f t="shared" si="245"/>
        <v>Vendor Query</v>
      </c>
      <c r="X3200" t="str">
        <f t="shared" si="246"/>
        <v>Hr</v>
      </c>
      <c r="Y3200" t="str">
        <f t="shared" si="247"/>
        <v>Within SLA</v>
      </c>
      <c r="Z3200" t="str">
        <f t="shared" si="248"/>
        <v>Normal</v>
      </c>
      <c r="AA3200" t="str" cm="1">
        <f t="array" ref="AA3200">_xlfn.IFS(
J3200&lt;=K3200*0.5,"Excellent",
J3200&lt;=K3200,"Good",
J3200&lt;=K3200*1.5,"At Risk",
TRUE,"Critical"
)</f>
        <v>Excellent</v>
      </c>
      <c r="AB3200" t="str">
        <f t="shared" si="249"/>
        <v>No Rework</v>
      </c>
    </row>
    <row r="3201" spans="1:28" x14ac:dyDescent="0.3">
      <c r="A3201" t="s">
        <v>3283</v>
      </c>
      <c r="B3201" s="1">
        <v>45800</v>
      </c>
      <c r="C3201" t="s">
        <v>40</v>
      </c>
      <c r="D3201" t="s">
        <v>60</v>
      </c>
      <c r="E3201" t="s">
        <v>74</v>
      </c>
      <c r="F3201" t="s">
        <v>49</v>
      </c>
      <c r="G3201" t="s">
        <v>25</v>
      </c>
      <c r="H3201" t="s">
        <v>50</v>
      </c>
      <c r="I3201" t="s">
        <v>27</v>
      </c>
      <c r="J3201">
        <v>15</v>
      </c>
      <c r="K3201">
        <v>48</v>
      </c>
      <c r="L3201" t="s">
        <v>28</v>
      </c>
      <c r="M3201">
        <v>0</v>
      </c>
      <c r="N3201">
        <v>4.5999999999999996</v>
      </c>
      <c r="O3201">
        <v>450</v>
      </c>
      <c r="P3201">
        <v>6750</v>
      </c>
      <c r="Q3201" t="s">
        <v>44</v>
      </c>
      <c r="R3201">
        <v>5</v>
      </c>
      <c r="S3201" t="s">
        <v>30</v>
      </c>
      <c r="T3201" t="s">
        <v>45</v>
      </c>
      <c r="U3201" t="str">
        <f>TRIM(CLEAN(tbl_Operations[[#This Row],[Location]]))</f>
        <v>Pune</v>
      </c>
      <c r="V3201" t="str">
        <f>TRIM(CLEAN(tbl_Operations[[#This Row],[Channel]]))</f>
        <v>Email</v>
      </c>
      <c r="W3201" t="str">
        <f t="shared" si="245"/>
        <v>System Issue</v>
      </c>
      <c r="X3201" t="str">
        <f t="shared" si="246"/>
        <v>Procurement</v>
      </c>
      <c r="Y3201" t="str">
        <f t="shared" si="247"/>
        <v>Within SLA</v>
      </c>
      <c r="Z3201" t="str">
        <f t="shared" si="248"/>
        <v>Normal</v>
      </c>
      <c r="AA3201" t="str" cm="1">
        <f t="array" ref="AA3201">_xlfn.IFS(
J3201&lt;=K3201*0.5,"Excellent",
J3201&lt;=K3201,"Good",
J3201&lt;=K3201*1.5,"At Risk",
TRUE,"Critical"
)</f>
        <v>Excellent</v>
      </c>
      <c r="AB3201" t="str">
        <f t="shared" si="249"/>
        <v>No Rework</v>
      </c>
    </row>
    <row r="3202" spans="1:28" x14ac:dyDescent="0.3">
      <c r="A3202" t="s">
        <v>3284</v>
      </c>
      <c r="B3202" s="1">
        <v>45879</v>
      </c>
      <c r="C3202" t="s">
        <v>91</v>
      </c>
      <c r="D3202" t="s">
        <v>34</v>
      </c>
      <c r="E3202" t="s">
        <v>23</v>
      </c>
      <c r="F3202" t="s">
        <v>146</v>
      </c>
      <c r="G3202" t="s">
        <v>25</v>
      </c>
      <c r="H3202" t="s">
        <v>26</v>
      </c>
      <c r="I3202" t="s">
        <v>27</v>
      </c>
      <c r="J3202">
        <v>8.8000000000000007</v>
      </c>
      <c r="K3202">
        <v>4</v>
      </c>
      <c r="L3202" t="s">
        <v>63</v>
      </c>
      <c r="M3202">
        <v>0</v>
      </c>
      <c r="N3202">
        <v>5</v>
      </c>
      <c r="O3202">
        <v>400</v>
      </c>
      <c r="P3202">
        <v>3520</v>
      </c>
      <c r="Q3202" t="s">
        <v>36</v>
      </c>
      <c r="R3202">
        <v>8</v>
      </c>
      <c r="S3202" t="s">
        <v>37</v>
      </c>
      <c r="T3202" t="s">
        <v>102</v>
      </c>
      <c r="U3202" t="str">
        <f>TRIM(CLEAN(tbl_Operations[[#This Row],[Location]]))</f>
        <v>Mumbai</v>
      </c>
      <c r="V3202" t="str">
        <f>TRIM(CLEAN(tbl_Operations[[#This Row],[Channel]]))</f>
        <v>Email</v>
      </c>
      <c r="W3202" t="str">
        <f t="shared" ref="W3202:W3265" si="250">TRIM(CLEAN(E3202))</f>
        <v>Invoice Query</v>
      </c>
      <c r="X3202" t="str">
        <f t="shared" ref="X3202:X3265" si="251">PROPER(TRIM(CLEAN(C3202)))</f>
        <v>Operations</v>
      </c>
      <c r="Y3202" t="str">
        <f t="shared" ref="Y3202:Y3265" si="252">IF(J3202&lt;=K3202,"Within SLA","SLA Breach")</f>
        <v>SLA Breach</v>
      </c>
      <c r="Z3202" t="str">
        <f t="shared" ref="Z3202:Z3265" si="253">IF(AND(F3202="Critical",Y3201="SLA Breach"),"Critical Risk","Normal")</f>
        <v>Normal</v>
      </c>
      <c r="AA3202" t="str" cm="1">
        <f t="array" ref="AA3202">_xlfn.IFS(
J3202&lt;=K3202*0.5,"Excellent",
J3202&lt;=K3202,"Good",
J3202&lt;=K3202*1.5,"At Risk",
TRUE,"Critical"
)</f>
        <v>Critical</v>
      </c>
      <c r="AB3202" t="str">
        <f t="shared" ref="AB3202:AB3265" si="254">IF(M3202&gt;0,"Reworked","No Rework")</f>
        <v>No Rework</v>
      </c>
    </row>
    <row r="3203" spans="1:28" x14ac:dyDescent="0.3">
      <c r="A3203" t="s">
        <v>3285</v>
      </c>
      <c r="B3203" s="1">
        <v>45911</v>
      </c>
      <c r="C3203" t="s">
        <v>21</v>
      </c>
      <c r="D3203" t="s">
        <v>55</v>
      </c>
      <c r="E3203" t="s">
        <v>23</v>
      </c>
      <c r="F3203" t="s">
        <v>49</v>
      </c>
      <c r="G3203" t="s">
        <v>81</v>
      </c>
      <c r="H3203" t="s">
        <v>75</v>
      </c>
      <c r="I3203" t="s">
        <v>27</v>
      </c>
      <c r="J3203">
        <v>11</v>
      </c>
      <c r="K3203">
        <v>48</v>
      </c>
      <c r="L3203" t="s">
        <v>28</v>
      </c>
      <c r="M3203">
        <v>0</v>
      </c>
      <c r="N3203">
        <v>5</v>
      </c>
      <c r="O3203">
        <v>400</v>
      </c>
      <c r="P3203">
        <v>4400</v>
      </c>
      <c r="Q3203" t="s">
        <v>83</v>
      </c>
      <c r="R3203">
        <v>9</v>
      </c>
      <c r="S3203" t="s">
        <v>37</v>
      </c>
      <c r="T3203" t="s">
        <v>84</v>
      </c>
      <c r="U3203" t="str">
        <f>TRIM(CLEAN(tbl_Operations[[#This Row],[Location]]))</f>
        <v>Hyderabad</v>
      </c>
      <c r="V3203" t="str">
        <f>TRIM(CLEAN(tbl_Operations[[#This Row],[Channel]]))</f>
        <v>Phone</v>
      </c>
      <c r="W3203" t="str">
        <f t="shared" si="250"/>
        <v>Invoice Query</v>
      </c>
      <c r="X3203" t="str">
        <f t="shared" si="251"/>
        <v>Customer Support</v>
      </c>
      <c r="Y3203" t="str">
        <f t="shared" si="252"/>
        <v>Within SLA</v>
      </c>
      <c r="Z3203" t="str">
        <f t="shared" si="253"/>
        <v>Normal</v>
      </c>
      <c r="AA3203" t="str" cm="1">
        <f t="array" ref="AA3203">_xlfn.IFS(
J3203&lt;=K3203*0.5,"Excellent",
J3203&lt;=K3203,"Good",
J3203&lt;=K3203*1.5,"At Risk",
TRUE,"Critical"
)</f>
        <v>Excellent</v>
      </c>
      <c r="AB3203" t="str">
        <f t="shared" si="254"/>
        <v>No Rework</v>
      </c>
    </row>
    <row r="3204" spans="1:28" x14ac:dyDescent="0.3">
      <c r="A3204" t="s">
        <v>3286</v>
      </c>
      <c r="B3204" s="1">
        <v>45788</v>
      </c>
      <c r="C3204" t="s">
        <v>77</v>
      </c>
      <c r="D3204" t="s">
        <v>22</v>
      </c>
      <c r="E3204" t="s">
        <v>74</v>
      </c>
      <c r="F3204" t="s">
        <v>24</v>
      </c>
      <c r="G3204" t="s">
        <v>25</v>
      </c>
      <c r="H3204" t="s">
        <v>66</v>
      </c>
      <c r="I3204" t="s">
        <v>101</v>
      </c>
      <c r="J3204">
        <v>8.1999999999999993</v>
      </c>
      <c r="K3204">
        <v>24</v>
      </c>
      <c r="L3204" t="s">
        <v>28</v>
      </c>
      <c r="M3204">
        <v>0</v>
      </c>
      <c r="N3204">
        <v>5</v>
      </c>
      <c r="O3204">
        <v>450</v>
      </c>
      <c r="P3204">
        <v>3690</v>
      </c>
      <c r="Q3204" t="s">
        <v>44</v>
      </c>
      <c r="R3204">
        <v>5</v>
      </c>
      <c r="S3204" t="s">
        <v>30</v>
      </c>
      <c r="T3204" t="s">
        <v>102</v>
      </c>
      <c r="U3204" t="str">
        <f>TRIM(CLEAN(tbl_Operations[[#This Row],[Location]]))</f>
        <v>Noida</v>
      </c>
      <c r="V3204" t="str">
        <f>TRIM(CLEAN(tbl_Operations[[#This Row],[Channel]]))</f>
        <v>Email</v>
      </c>
      <c r="W3204" t="str">
        <f t="shared" si="250"/>
        <v>System Issue</v>
      </c>
      <c r="X3204" t="str">
        <f t="shared" si="251"/>
        <v>Finance</v>
      </c>
      <c r="Y3204" t="str">
        <f t="shared" si="252"/>
        <v>Within SLA</v>
      </c>
      <c r="Z3204" t="str">
        <f t="shared" si="253"/>
        <v>Normal</v>
      </c>
      <c r="AA3204" t="str" cm="1">
        <f t="array" ref="AA3204">_xlfn.IFS(
J3204&lt;=K3204*0.5,"Excellent",
J3204&lt;=K3204,"Good",
J3204&lt;=K3204*1.5,"At Risk",
TRUE,"Critical"
)</f>
        <v>Excellent</v>
      </c>
      <c r="AB3204" t="str">
        <f t="shared" si="254"/>
        <v>No Rework</v>
      </c>
    </row>
    <row r="3205" spans="1:28" x14ac:dyDescent="0.3">
      <c r="A3205" t="s">
        <v>3287</v>
      </c>
      <c r="B3205" s="1">
        <v>45824</v>
      </c>
      <c r="C3205" t="s">
        <v>40</v>
      </c>
      <c r="D3205" t="s">
        <v>47</v>
      </c>
      <c r="E3205" t="s">
        <v>92</v>
      </c>
      <c r="F3205" t="s">
        <v>24</v>
      </c>
      <c r="G3205" t="s">
        <v>25</v>
      </c>
      <c r="H3205" t="s">
        <v>50</v>
      </c>
      <c r="I3205" t="s">
        <v>27</v>
      </c>
      <c r="J3205">
        <v>5.9</v>
      </c>
      <c r="K3205">
        <v>24</v>
      </c>
      <c r="L3205" t="s">
        <v>28</v>
      </c>
      <c r="M3205">
        <v>1</v>
      </c>
      <c r="N3205">
        <v>3.9</v>
      </c>
      <c r="O3205">
        <v>350</v>
      </c>
      <c r="P3205">
        <v>2065</v>
      </c>
      <c r="Q3205" t="s">
        <v>29</v>
      </c>
      <c r="R3205">
        <v>6</v>
      </c>
      <c r="S3205" t="s">
        <v>30</v>
      </c>
      <c r="T3205" t="s">
        <v>31</v>
      </c>
      <c r="U3205" t="str">
        <f>TRIM(CLEAN(tbl_Operations[[#This Row],[Location]]))</f>
        <v>Gurugram</v>
      </c>
      <c r="V3205" t="str">
        <f>TRIM(CLEAN(tbl_Operations[[#This Row],[Channel]]))</f>
        <v>Email</v>
      </c>
      <c r="W3205" t="str">
        <f t="shared" si="250"/>
        <v>Report Request</v>
      </c>
      <c r="X3205" t="str">
        <f t="shared" si="251"/>
        <v>Procurement</v>
      </c>
      <c r="Y3205" t="str">
        <f t="shared" si="252"/>
        <v>Within SLA</v>
      </c>
      <c r="Z3205" t="str">
        <f t="shared" si="253"/>
        <v>Normal</v>
      </c>
      <c r="AA3205" t="str" cm="1">
        <f t="array" ref="AA3205">_xlfn.IFS(
J3205&lt;=K3205*0.5,"Excellent",
J3205&lt;=K3205,"Good",
J3205&lt;=K3205*1.5,"At Risk",
TRUE,"Critical"
)</f>
        <v>Excellent</v>
      </c>
      <c r="AB3205" t="str">
        <f t="shared" si="254"/>
        <v>Reworked</v>
      </c>
    </row>
    <row r="3206" spans="1:28" x14ac:dyDescent="0.3">
      <c r="A3206" t="s">
        <v>3288</v>
      </c>
      <c r="B3206" s="1">
        <v>45709</v>
      </c>
      <c r="C3206" t="s">
        <v>54</v>
      </c>
      <c r="D3206" t="s">
        <v>34</v>
      </c>
      <c r="E3206" t="s">
        <v>23</v>
      </c>
      <c r="F3206" t="s">
        <v>24</v>
      </c>
      <c r="G3206" t="s">
        <v>42</v>
      </c>
      <c r="H3206" t="s">
        <v>50</v>
      </c>
      <c r="I3206" t="s">
        <v>27</v>
      </c>
      <c r="J3206">
        <v>11.5</v>
      </c>
      <c r="K3206">
        <v>24</v>
      </c>
      <c r="L3206" t="s">
        <v>28</v>
      </c>
      <c r="M3206">
        <v>1</v>
      </c>
      <c r="N3206">
        <v>5</v>
      </c>
      <c r="O3206">
        <v>400</v>
      </c>
      <c r="P3206">
        <v>4600</v>
      </c>
      <c r="Q3206" t="s">
        <v>57</v>
      </c>
      <c r="R3206">
        <v>2</v>
      </c>
      <c r="S3206" t="s">
        <v>58</v>
      </c>
      <c r="T3206" t="s">
        <v>45</v>
      </c>
      <c r="U3206" t="str">
        <f>TRIM(CLEAN(tbl_Operations[[#This Row],[Location]]))</f>
        <v>Mumbai</v>
      </c>
      <c r="V3206" t="str">
        <f>TRIM(CLEAN(tbl_Operations[[#This Row],[Channel]]))</f>
        <v>Portal</v>
      </c>
      <c r="W3206" t="str">
        <f t="shared" si="250"/>
        <v>Invoice Query</v>
      </c>
      <c r="X3206" t="str">
        <f t="shared" si="251"/>
        <v>Hr</v>
      </c>
      <c r="Y3206" t="str">
        <f t="shared" si="252"/>
        <v>Within SLA</v>
      </c>
      <c r="Z3206" t="str">
        <f t="shared" si="253"/>
        <v>Normal</v>
      </c>
      <c r="AA3206" t="str" cm="1">
        <f t="array" ref="AA3206">_xlfn.IFS(
J3206&lt;=K3206*0.5,"Excellent",
J3206&lt;=K3206,"Good",
J3206&lt;=K3206*1.5,"At Risk",
TRUE,"Critical"
)</f>
        <v>Excellent</v>
      </c>
      <c r="AB3206" t="str">
        <f t="shared" si="254"/>
        <v>Reworked</v>
      </c>
    </row>
    <row r="3207" spans="1:28" x14ac:dyDescent="0.3">
      <c r="A3207" t="s">
        <v>3289</v>
      </c>
      <c r="B3207" s="1">
        <v>45670</v>
      </c>
      <c r="C3207" t="s">
        <v>54</v>
      </c>
      <c r="D3207" t="s">
        <v>47</v>
      </c>
      <c r="E3207" t="s">
        <v>92</v>
      </c>
      <c r="F3207" t="s">
        <v>49</v>
      </c>
      <c r="G3207" t="s">
        <v>81</v>
      </c>
      <c r="H3207" t="s">
        <v>26</v>
      </c>
      <c r="I3207" t="s">
        <v>27</v>
      </c>
      <c r="J3207">
        <v>6.6</v>
      </c>
      <c r="K3207">
        <v>48</v>
      </c>
      <c r="L3207" t="s">
        <v>28</v>
      </c>
      <c r="M3207">
        <v>0</v>
      </c>
      <c r="N3207">
        <v>4.4000000000000004</v>
      </c>
      <c r="O3207">
        <v>350</v>
      </c>
      <c r="P3207">
        <v>2310</v>
      </c>
      <c r="Q3207" t="s">
        <v>64</v>
      </c>
      <c r="R3207">
        <v>1</v>
      </c>
      <c r="S3207" t="s">
        <v>58</v>
      </c>
      <c r="T3207" t="s">
        <v>31</v>
      </c>
      <c r="U3207" t="str">
        <f>TRIM(CLEAN(tbl_Operations[[#This Row],[Location]]))</f>
        <v>Gurugram</v>
      </c>
      <c r="V3207" t="str">
        <f>TRIM(CLEAN(tbl_Operations[[#This Row],[Channel]]))</f>
        <v>Phone</v>
      </c>
      <c r="W3207" t="str">
        <f t="shared" si="250"/>
        <v>Report Request</v>
      </c>
      <c r="X3207" t="str">
        <f t="shared" si="251"/>
        <v>Hr</v>
      </c>
      <c r="Y3207" t="str">
        <f t="shared" si="252"/>
        <v>Within SLA</v>
      </c>
      <c r="Z3207" t="str">
        <f t="shared" si="253"/>
        <v>Normal</v>
      </c>
      <c r="AA3207" t="str" cm="1">
        <f t="array" ref="AA3207">_xlfn.IFS(
J3207&lt;=K3207*0.5,"Excellent",
J3207&lt;=K3207,"Good",
J3207&lt;=K3207*1.5,"At Risk",
TRUE,"Critical"
)</f>
        <v>Excellent</v>
      </c>
      <c r="AB3207" t="str">
        <f t="shared" si="254"/>
        <v>No Rework</v>
      </c>
    </row>
    <row r="3208" spans="1:28" x14ac:dyDescent="0.3">
      <c r="A3208" t="s">
        <v>3290</v>
      </c>
      <c r="B3208" s="1">
        <v>45828</v>
      </c>
      <c r="C3208" t="s">
        <v>21</v>
      </c>
      <c r="D3208" t="s">
        <v>55</v>
      </c>
      <c r="E3208" t="s">
        <v>48</v>
      </c>
      <c r="F3208" t="s">
        <v>61</v>
      </c>
      <c r="G3208" t="s">
        <v>81</v>
      </c>
      <c r="H3208" t="s">
        <v>75</v>
      </c>
      <c r="I3208" t="s">
        <v>27</v>
      </c>
      <c r="J3208">
        <v>15.3</v>
      </c>
      <c r="K3208">
        <v>12</v>
      </c>
      <c r="L3208" t="s">
        <v>63</v>
      </c>
      <c r="M3208">
        <v>0</v>
      </c>
      <c r="N3208">
        <v>4.7</v>
      </c>
      <c r="O3208">
        <v>450</v>
      </c>
      <c r="P3208">
        <v>6885</v>
      </c>
      <c r="Q3208" t="s">
        <v>29</v>
      </c>
      <c r="R3208">
        <v>6</v>
      </c>
      <c r="S3208" t="s">
        <v>30</v>
      </c>
      <c r="T3208" t="s">
        <v>45</v>
      </c>
      <c r="U3208" t="str">
        <f>TRIM(CLEAN(tbl_Operations[[#This Row],[Location]]))</f>
        <v>Hyderabad</v>
      </c>
      <c r="V3208" t="str">
        <f>TRIM(CLEAN(tbl_Operations[[#This Row],[Channel]]))</f>
        <v>Phone</v>
      </c>
      <c r="W3208" t="str">
        <f t="shared" si="250"/>
        <v>Compliance Request</v>
      </c>
      <c r="X3208" t="str">
        <f t="shared" si="251"/>
        <v>Customer Support</v>
      </c>
      <c r="Y3208" t="str">
        <f t="shared" si="252"/>
        <v>SLA Breach</v>
      </c>
      <c r="Z3208" t="str">
        <f t="shared" si="253"/>
        <v>Normal</v>
      </c>
      <c r="AA3208" t="str" cm="1">
        <f t="array" ref="AA3208">_xlfn.IFS(
J3208&lt;=K3208*0.5,"Excellent",
J3208&lt;=K3208,"Good",
J3208&lt;=K3208*1.5,"At Risk",
TRUE,"Critical"
)</f>
        <v>At Risk</v>
      </c>
      <c r="AB3208" t="str">
        <f t="shared" si="254"/>
        <v>No Rework</v>
      </c>
    </row>
    <row r="3209" spans="1:28" x14ac:dyDescent="0.3">
      <c r="A3209" t="s">
        <v>3291</v>
      </c>
      <c r="B3209" s="1">
        <v>45848</v>
      </c>
      <c r="C3209" t="s">
        <v>95</v>
      </c>
      <c r="D3209" t="s">
        <v>41</v>
      </c>
      <c r="E3209" t="s">
        <v>92</v>
      </c>
      <c r="F3209" t="s">
        <v>24</v>
      </c>
      <c r="G3209" t="s">
        <v>25</v>
      </c>
      <c r="H3209" t="s">
        <v>66</v>
      </c>
      <c r="I3209" t="s">
        <v>27</v>
      </c>
      <c r="J3209">
        <v>20.3</v>
      </c>
      <c r="K3209">
        <v>24</v>
      </c>
      <c r="L3209" t="s">
        <v>28</v>
      </c>
      <c r="M3209">
        <v>2</v>
      </c>
      <c r="N3209">
        <v>3.3</v>
      </c>
      <c r="O3209">
        <v>280</v>
      </c>
      <c r="P3209">
        <v>5684</v>
      </c>
      <c r="Q3209" t="s">
        <v>114</v>
      </c>
      <c r="R3209">
        <v>7</v>
      </c>
      <c r="S3209" t="s">
        <v>37</v>
      </c>
      <c r="T3209" t="s">
        <v>84</v>
      </c>
      <c r="U3209" t="str">
        <f>TRIM(CLEAN(tbl_Operations[[#This Row],[Location]]))</f>
        <v>Bengaluru</v>
      </c>
      <c r="V3209" t="str">
        <f>TRIM(CLEAN(tbl_Operations[[#This Row],[Channel]]))</f>
        <v>Email</v>
      </c>
      <c r="W3209" t="str">
        <f t="shared" si="250"/>
        <v>Report Request</v>
      </c>
      <c r="X3209" t="str">
        <f t="shared" si="251"/>
        <v>Sales</v>
      </c>
      <c r="Y3209" t="str">
        <f t="shared" si="252"/>
        <v>Within SLA</v>
      </c>
      <c r="Z3209" t="str">
        <f t="shared" si="253"/>
        <v>Normal</v>
      </c>
      <c r="AA3209" t="str" cm="1">
        <f t="array" ref="AA3209">_xlfn.IFS(
J3209&lt;=K3209*0.5,"Excellent",
J3209&lt;=K3209,"Good",
J3209&lt;=K3209*1.5,"At Risk",
TRUE,"Critical"
)</f>
        <v>Good</v>
      </c>
      <c r="AB3209" t="str">
        <f t="shared" si="254"/>
        <v>Reworked</v>
      </c>
    </row>
    <row r="3210" spans="1:28" x14ac:dyDescent="0.3">
      <c r="A3210" t="s">
        <v>3292</v>
      </c>
      <c r="B3210" s="1">
        <v>45858</v>
      </c>
      <c r="C3210" t="s">
        <v>91</v>
      </c>
      <c r="D3210" t="s">
        <v>34</v>
      </c>
      <c r="E3210" t="s">
        <v>78</v>
      </c>
      <c r="F3210" t="s">
        <v>61</v>
      </c>
      <c r="G3210" t="s">
        <v>25</v>
      </c>
      <c r="H3210" t="s">
        <v>43</v>
      </c>
      <c r="I3210" t="s">
        <v>27</v>
      </c>
      <c r="J3210">
        <v>6.9</v>
      </c>
      <c r="K3210">
        <v>12</v>
      </c>
      <c r="L3210" t="s">
        <v>28</v>
      </c>
      <c r="M3210">
        <v>2</v>
      </c>
      <c r="N3210">
        <v>4.5</v>
      </c>
      <c r="O3210">
        <v>450</v>
      </c>
      <c r="P3210">
        <v>3105</v>
      </c>
      <c r="Q3210" t="s">
        <v>114</v>
      </c>
      <c r="R3210">
        <v>7</v>
      </c>
      <c r="S3210" t="s">
        <v>37</v>
      </c>
      <c r="T3210" t="s">
        <v>102</v>
      </c>
      <c r="U3210" t="str">
        <f>TRIM(CLEAN(tbl_Operations[[#This Row],[Location]]))</f>
        <v>Mumbai</v>
      </c>
      <c r="V3210" t="str">
        <f>TRIM(CLEAN(tbl_Operations[[#This Row],[Channel]]))</f>
        <v>Email</v>
      </c>
      <c r="W3210" t="str">
        <f t="shared" si="250"/>
        <v>Access Request</v>
      </c>
      <c r="X3210" t="str">
        <f t="shared" si="251"/>
        <v>Operations</v>
      </c>
      <c r="Y3210" t="str">
        <f t="shared" si="252"/>
        <v>Within SLA</v>
      </c>
      <c r="Z3210" t="str">
        <f t="shared" si="253"/>
        <v>Normal</v>
      </c>
      <c r="AA3210" t="str" cm="1">
        <f t="array" ref="AA3210">_xlfn.IFS(
J3210&lt;=K3210*0.5,"Excellent",
J3210&lt;=K3210,"Good",
J3210&lt;=K3210*1.5,"At Risk",
TRUE,"Critical"
)</f>
        <v>Good</v>
      </c>
      <c r="AB3210" t="str">
        <f t="shared" si="254"/>
        <v>Reworked</v>
      </c>
    </row>
    <row r="3211" spans="1:28" x14ac:dyDescent="0.3">
      <c r="A3211" t="s">
        <v>3293</v>
      </c>
      <c r="B3211" s="1">
        <v>45811</v>
      </c>
      <c r="C3211" t="s">
        <v>91</v>
      </c>
      <c r="D3211" t="s">
        <v>34</v>
      </c>
      <c r="E3211" t="s">
        <v>23</v>
      </c>
      <c r="F3211" t="s">
        <v>24</v>
      </c>
      <c r="G3211" t="s">
        <v>25</v>
      </c>
      <c r="H3211" t="s">
        <v>50</v>
      </c>
      <c r="I3211" t="s">
        <v>88</v>
      </c>
      <c r="J3211">
        <v>42</v>
      </c>
      <c r="K3211">
        <v>24</v>
      </c>
      <c r="L3211" t="s">
        <v>63</v>
      </c>
      <c r="M3211">
        <v>2</v>
      </c>
      <c r="N3211">
        <v>3.7</v>
      </c>
      <c r="O3211">
        <v>350</v>
      </c>
      <c r="P3211">
        <v>14700</v>
      </c>
      <c r="Q3211" t="s">
        <v>29</v>
      </c>
      <c r="R3211">
        <v>6</v>
      </c>
      <c r="S3211" t="s">
        <v>30</v>
      </c>
      <c r="T3211" t="s">
        <v>38</v>
      </c>
      <c r="U3211" t="str">
        <f>TRIM(CLEAN(tbl_Operations[[#This Row],[Location]]))</f>
        <v>Mumbai</v>
      </c>
      <c r="V3211" t="str">
        <f>TRIM(CLEAN(tbl_Operations[[#This Row],[Channel]]))</f>
        <v>Email</v>
      </c>
      <c r="W3211" t="str">
        <f t="shared" si="250"/>
        <v>Invoice Query</v>
      </c>
      <c r="X3211" t="str">
        <f t="shared" si="251"/>
        <v>Operations</v>
      </c>
      <c r="Y3211" t="str">
        <f t="shared" si="252"/>
        <v>SLA Breach</v>
      </c>
      <c r="Z3211" t="str">
        <f t="shared" si="253"/>
        <v>Normal</v>
      </c>
      <c r="AA3211" t="str" cm="1">
        <f t="array" ref="AA3211">_xlfn.IFS(
J3211&lt;=K3211*0.5,"Excellent",
J3211&lt;=K3211,"Good",
J3211&lt;=K3211*1.5,"At Risk",
TRUE,"Critical"
)</f>
        <v>Critical</v>
      </c>
      <c r="AB3211" t="str">
        <f t="shared" si="254"/>
        <v>Reworked</v>
      </c>
    </row>
    <row r="3212" spans="1:28" x14ac:dyDescent="0.3">
      <c r="A3212" t="s">
        <v>3294</v>
      </c>
      <c r="B3212" s="1">
        <v>45756</v>
      </c>
      <c r="C3212" t="s">
        <v>21</v>
      </c>
      <c r="D3212" t="s">
        <v>47</v>
      </c>
      <c r="E3212" t="s">
        <v>92</v>
      </c>
      <c r="F3212" t="s">
        <v>61</v>
      </c>
      <c r="G3212" t="s">
        <v>62</v>
      </c>
      <c r="H3212" t="s">
        <v>66</v>
      </c>
      <c r="I3212" t="s">
        <v>27</v>
      </c>
      <c r="J3212">
        <v>16.2</v>
      </c>
      <c r="K3212">
        <v>12</v>
      </c>
      <c r="L3212" t="s">
        <v>63</v>
      </c>
      <c r="M3212">
        <v>0</v>
      </c>
      <c r="N3212">
        <v>4.5999999999999996</v>
      </c>
      <c r="O3212">
        <v>320</v>
      </c>
      <c r="P3212">
        <v>5184</v>
      </c>
      <c r="Q3212" t="s">
        <v>89</v>
      </c>
      <c r="R3212">
        <v>4</v>
      </c>
      <c r="S3212" t="s">
        <v>30</v>
      </c>
      <c r="T3212" t="s">
        <v>86</v>
      </c>
      <c r="U3212" t="str">
        <f>TRIM(CLEAN(tbl_Operations[[#This Row],[Location]]))</f>
        <v>Gurugram</v>
      </c>
      <c r="V3212" t="str">
        <f>TRIM(CLEAN(tbl_Operations[[#This Row],[Channel]]))</f>
        <v>Teams</v>
      </c>
      <c r="W3212" t="str">
        <f t="shared" si="250"/>
        <v>Report Request</v>
      </c>
      <c r="X3212" t="str">
        <f t="shared" si="251"/>
        <v>Customer Support</v>
      </c>
      <c r="Y3212" t="str">
        <f t="shared" si="252"/>
        <v>SLA Breach</v>
      </c>
      <c r="Z3212" t="str">
        <f t="shared" si="253"/>
        <v>Normal</v>
      </c>
      <c r="AA3212" t="str" cm="1">
        <f t="array" ref="AA3212">_xlfn.IFS(
J3212&lt;=K3212*0.5,"Excellent",
J3212&lt;=K3212,"Good",
J3212&lt;=K3212*1.5,"At Risk",
TRUE,"Critical"
)</f>
        <v>At Risk</v>
      </c>
      <c r="AB3212" t="str">
        <f t="shared" si="254"/>
        <v>No Rework</v>
      </c>
    </row>
    <row r="3213" spans="1:28" x14ac:dyDescent="0.3">
      <c r="A3213" t="s">
        <v>3295</v>
      </c>
      <c r="B3213" s="1">
        <v>45927</v>
      </c>
      <c r="C3213" t="s">
        <v>33</v>
      </c>
      <c r="D3213" t="s">
        <v>41</v>
      </c>
      <c r="E3213" t="s">
        <v>78</v>
      </c>
      <c r="F3213" t="s">
        <v>49</v>
      </c>
      <c r="G3213" t="s">
        <v>25</v>
      </c>
      <c r="H3213" t="s">
        <v>26</v>
      </c>
      <c r="I3213" t="s">
        <v>101</v>
      </c>
      <c r="J3213">
        <v>10.9</v>
      </c>
      <c r="K3213">
        <v>48</v>
      </c>
      <c r="L3213" t="s">
        <v>28</v>
      </c>
      <c r="M3213">
        <v>1</v>
      </c>
      <c r="N3213">
        <v>5</v>
      </c>
      <c r="O3213">
        <v>400</v>
      </c>
      <c r="P3213">
        <v>4360</v>
      </c>
      <c r="Q3213" t="s">
        <v>83</v>
      </c>
      <c r="R3213">
        <v>9</v>
      </c>
      <c r="S3213" t="s">
        <v>37</v>
      </c>
      <c r="T3213" t="s">
        <v>68</v>
      </c>
      <c r="U3213" t="str">
        <f>TRIM(CLEAN(tbl_Operations[[#This Row],[Location]]))</f>
        <v>Bengaluru</v>
      </c>
      <c r="V3213" t="str">
        <f>TRIM(CLEAN(tbl_Operations[[#This Row],[Channel]]))</f>
        <v>Email</v>
      </c>
      <c r="W3213" t="str">
        <f t="shared" si="250"/>
        <v>Access Request</v>
      </c>
      <c r="X3213" t="str">
        <f t="shared" si="251"/>
        <v>It</v>
      </c>
      <c r="Y3213" t="str">
        <f t="shared" si="252"/>
        <v>Within SLA</v>
      </c>
      <c r="Z3213" t="str">
        <f t="shared" si="253"/>
        <v>Normal</v>
      </c>
      <c r="AA3213" t="str" cm="1">
        <f t="array" ref="AA3213">_xlfn.IFS(
J3213&lt;=K3213*0.5,"Excellent",
J3213&lt;=K3213,"Good",
J3213&lt;=K3213*1.5,"At Risk",
TRUE,"Critical"
)</f>
        <v>Excellent</v>
      </c>
      <c r="AB3213" t="str">
        <f t="shared" si="254"/>
        <v>Reworked</v>
      </c>
    </row>
    <row r="3214" spans="1:28" x14ac:dyDescent="0.3">
      <c r="A3214" t="s">
        <v>3296</v>
      </c>
      <c r="B3214" s="1">
        <v>45890</v>
      </c>
      <c r="C3214" t="s">
        <v>40</v>
      </c>
      <c r="D3214" t="s">
        <v>47</v>
      </c>
      <c r="E3214" t="s">
        <v>56</v>
      </c>
      <c r="F3214" t="s">
        <v>24</v>
      </c>
      <c r="G3214" t="s">
        <v>25</v>
      </c>
      <c r="H3214" t="s">
        <v>43</v>
      </c>
      <c r="I3214" t="s">
        <v>27</v>
      </c>
      <c r="J3214">
        <v>10.8</v>
      </c>
      <c r="K3214">
        <v>24</v>
      </c>
      <c r="L3214" t="s">
        <v>28</v>
      </c>
      <c r="M3214">
        <v>0</v>
      </c>
      <c r="N3214">
        <v>4.8</v>
      </c>
      <c r="O3214">
        <v>400</v>
      </c>
      <c r="P3214">
        <v>4320</v>
      </c>
      <c r="Q3214" t="s">
        <v>36</v>
      </c>
      <c r="R3214">
        <v>8</v>
      </c>
      <c r="S3214" t="s">
        <v>37</v>
      </c>
      <c r="T3214" t="s">
        <v>84</v>
      </c>
      <c r="U3214" t="str">
        <f>TRIM(CLEAN(tbl_Operations[[#This Row],[Location]]))</f>
        <v>Gurugram</v>
      </c>
      <c r="V3214" t="str">
        <f>TRIM(CLEAN(tbl_Operations[[#This Row],[Channel]]))</f>
        <v>Email</v>
      </c>
      <c r="W3214" t="str">
        <f t="shared" si="250"/>
        <v>Vendor Query</v>
      </c>
      <c r="X3214" t="str">
        <f t="shared" si="251"/>
        <v>Procurement</v>
      </c>
      <c r="Y3214" t="str">
        <f t="shared" si="252"/>
        <v>Within SLA</v>
      </c>
      <c r="Z3214" t="str">
        <f t="shared" si="253"/>
        <v>Normal</v>
      </c>
      <c r="AA3214" t="str" cm="1">
        <f t="array" ref="AA3214">_xlfn.IFS(
J3214&lt;=K3214*0.5,"Excellent",
J3214&lt;=K3214,"Good",
J3214&lt;=K3214*1.5,"At Risk",
TRUE,"Critical"
)</f>
        <v>Excellent</v>
      </c>
      <c r="AB3214" t="str">
        <f t="shared" si="254"/>
        <v>No Rework</v>
      </c>
    </row>
    <row r="3215" spans="1:28" x14ac:dyDescent="0.3">
      <c r="A3215" t="s">
        <v>3297</v>
      </c>
      <c r="B3215" s="1">
        <v>45709</v>
      </c>
      <c r="C3215" t="s">
        <v>54</v>
      </c>
      <c r="D3215" t="s">
        <v>73</v>
      </c>
      <c r="E3215" t="s">
        <v>23</v>
      </c>
      <c r="F3215" t="s">
        <v>49</v>
      </c>
      <c r="G3215" t="s">
        <v>25</v>
      </c>
      <c r="H3215" t="s">
        <v>26</v>
      </c>
      <c r="I3215" t="s">
        <v>27</v>
      </c>
      <c r="J3215">
        <v>4.5999999999999996</v>
      </c>
      <c r="K3215">
        <v>48</v>
      </c>
      <c r="L3215" t="s">
        <v>28</v>
      </c>
      <c r="M3215">
        <v>2</v>
      </c>
      <c r="N3215">
        <v>4.5</v>
      </c>
      <c r="O3215">
        <v>450</v>
      </c>
      <c r="P3215">
        <v>2070</v>
      </c>
      <c r="Q3215" t="s">
        <v>57</v>
      </c>
      <c r="R3215">
        <v>2</v>
      </c>
      <c r="S3215" t="s">
        <v>58</v>
      </c>
      <c r="T3215" t="s">
        <v>45</v>
      </c>
      <c r="U3215" t="str">
        <f>TRIM(CLEAN(tbl_Operations[[#This Row],[Location]]))</f>
        <v>Chennai</v>
      </c>
      <c r="V3215" t="str">
        <f>TRIM(CLEAN(tbl_Operations[[#This Row],[Channel]]))</f>
        <v>Email</v>
      </c>
      <c r="W3215" t="str">
        <f t="shared" si="250"/>
        <v>Invoice Query</v>
      </c>
      <c r="X3215" t="str">
        <f t="shared" si="251"/>
        <v>Hr</v>
      </c>
      <c r="Y3215" t="str">
        <f t="shared" si="252"/>
        <v>Within SLA</v>
      </c>
      <c r="Z3215" t="str">
        <f t="shared" si="253"/>
        <v>Normal</v>
      </c>
      <c r="AA3215" t="str" cm="1">
        <f t="array" ref="AA3215">_xlfn.IFS(
J3215&lt;=K3215*0.5,"Excellent",
J3215&lt;=K3215,"Good",
J3215&lt;=K3215*1.5,"At Risk",
TRUE,"Critical"
)</f>
        <v>Excellent</v>
      </c>
      <c r="AB3215" t="str">
        <f t="shared" si="254"/>
        <v>Reworked</v>
      </c>
    </row>
    <row r="3216" spans="1:28" x14ac:dyDescent="0.3">
      <c r="A3216" t="s">
        <v>3298</v>
      </c>
      <c r="B3216" s="1">
        <v>45925</v>
      </c>
      <c r="C3216" t="s">
        <v>33</v>
      </c>
      <c r="D3216" t="s">
        <v>5094</v>
      </c>
      <c r="E3216" t="s">
        <v>70</v>
      </c>
      <c r="F3216" t="s">
        <v>49</v>
      </c>
      <c r="G3216" t="s">
        <v>81</v>
      </c>
      <c r="H3216" t="s">
        <v>26</v>
      </c>
      <c r="I3216" t="s">
        <v>27</v>
      </c>
      <c r="J3216">
        <v>16.7</v>
      </c>
      <c r="K3216">
        <v>48</v>
      </c>
      <c r="L3216" t="s">
        <v>28</v>
      </c>
      <c r="M3216">
        <v>0</v>
      </c>
      <c r="N3216">
        <v>5</v>
      </c>
      <c r="O3216">
        <v>320</v>
      </c>
      <c r="P3216">
        <v>5344</v>
      </c>
      <c r="Q3216" t="s">
        <v>83</v>
      </c>
      <c r="R3216">
        <v>9</v>
      </c>
      <c r="S3216" t="s">
        <v>37</v>
      </c>
      <c r="T3216" t="s">
        <v>84</v>
      </c>
      <c r="U3216" t="str">
        <f>TRIM(CLEAN(tbl_Operations[[#This Row],[Location]]))</f>
        <v>Unknown</v>
      </c>
      <c r="V3216" t="str">
        <f>TRIM(CLEAN(tbl_Operations[[#This Row],[Channel]]))</f>
        <v>Phone</v>
      </c>
      <c r="W3216" t="str">
        <f t="shared" si="250"/>
        <v>Data Correction</v>
      </c>
      <c r="X3216" t="str">
        <f t="shared" si="251"/>
        <v>It</v>
      </c>
      <c r="Y3216" t="str">
        <f t="shared" si="252"/>
        <v>Within SLA</v>
      </c>
      <c r="Z3216" t="str">
        <f t="shared" si="253"/>
        <v>Normal</v>
      </c>
      <c r="AA3216" t="str" cm="1">
        <f t="array" ref="AA3216">_xlfn.IFS(
J3216&lt;=K3216*0.5,"Excellent",
J3216&lt;=K3216,"Good",
J3216&lt;=K3216*1.5,"At Risk",
TRUE,"Critical"
)</f>
        <v>Excellent</v>
      </c>
      <c r="AB3216" t="str">
        <f t="shared" si="254"/>
        <v>No Rework</v>
      </c>
    </row>
    <row r="3217" spans="1:28" x14ac:dyDescent="0.3">
      <c r="A3217" t="s">
        <v>3299</v>
      </c>
      <c r="B3217" s="1">
        <v>45703</v>
      </c>
      <c r="C3217" t="s">
        <v>91</v>
      </c>
      <c r="D3217" t="s">
        <v>34</v>
      </c>
      <c r="E3217" t="s">
        <v>56</v>
      </c>
      <c r="F3217" t="s">
        <v>24</v>
      </c>
      <c r="G3217" t="s">
        <v>25</v>
      </c>
      <c r="H3217" t="s">
        <v>75</v>
      </c>
      <c r="I3217" t="s">
        <v>27</v>
      </c>
      <c r="J3217">
        <v>4.5999999999999996</v>
      </c>
      <c r="K3217">
        <v>24</v>
      </c>
      <c r="L3217" t="s">
        <v>28</v>
      </c>
      <c r="M3217">
        <v>0</v>
      </c>
      <c r="N3217">
        <v>5</v>
      </c>
      <c r="O3217">
        <v>400</v>
      </c>
      <c r="P3217">
        <v>1840</v>
      </c>
      <c r="Q3217" t="s">
        <v>57</v>
      </c>
      <c r="R3217">
        <v>2</v>
      </c>
      <c r="S3217" t="s">
        <v>58</v>
      </c>
      <c r="T3217" t="s">
        <v>68</v>
      </c>
      <c r="U3217" t="str">
        <f>TRIM(CLEAN(tbl_Operations[[#This Row],[Location]]))</f>
        <v>Mumbai</v>
      </c>
      <c r="V3217" t="str">
        <f>TRIM(CLEAN(tbl_Operations[[#This Row],[Channel]]))</f>
        <v>Email</v>
      </c>
      <c r="W3217" t="str">
        <f t="shared" si="250"/>
        <v>Vendor Query</v>
      </c>
      <c r="X3217" t="str">
        <f t="shared" si="251"/>
        <v>Operations</v>
      </c>
      <c r="Y3217" t="str">
        <f t="shared" si="252"/>
        <v>Within SLA</v>
      </c>
      <c r="Z3217" t="str">
        <f t="shared" si="253"/>
        <v>Normal</v>
      </c>
      <c r="AA3217" t="str" cm="1">
        <f t="array" ref="AA3217">_xlfn.IFS(
J3217&lt;=K3217*0.5,"Excellent",
J3217&lt;=K3217,"Good",
J3217&lt;=K3217*1.5,"At Risk",
TRUE,"Critical"
)</f>
        <v>Excellent</v>
      </c>
      <c r="AB3217" t="str">
        <f t="shared" si="254"/>
        <v>No Rework</v>
      </c>
    </row>
    <row r="3218" spans="1:28" x14ac:dyDescent="0.3">
      <c r="A3218" t="s">
        <v>3300</v>
      </c>
      <c r="B3218" s="1">
        <v>45840</v>
      </c>
      <c r="C3218" t="s">
        <v>54</v>
      </c>
      <c r="D3218" t="s">
        <v>41</v>
      </c>
      <c r="E3218" t="s">
        <v>78</v>
      </c>
      <c r="F3218" t="s">
        <v>61</v>
      </c>
      <c r="G3218" t="s">
        <v>25</v>
      </c>
      <c r="H3218" t="s">
        <v>75</v>
      </c>
      <c r="I3218" t="s">
        <v>27</v>
      </c>
      <c r="J3218">
        <v>5.3</v>
      </c>
      <c r="K3218">
        <v>12</v>
      </c>
      <c r="L3218" t="s">
        <v>28</v>
      </c>
      <c r="M3218">
        <v>0</v>
      </c>
      <c r="N3218">
        <v>5</v>
      </c>
      <c r="O3218">
        <v>450</v>
      </c>
      <c r="P3218">
        <v>2385</v>
      </c>
      <c r="Q3218" t="s">
        <v>114</v>
      </c>
      <c r="R3218">
        <v>7</v>
      </c>
      <c r="S3218" t="s">
        <v>37</v>
      </c>
      <c r="T3218" t="s">
        <v>86</v>
      </c>
      <c r="U3218" t="str">
        <f>TRIM(CLEAN(tbl_Operations[[#This Row],[Location]]))</f>
        <v>Bengaluru</v>
      </c>
      <c r="V3218" t="str">
        <f>TRIM(CLEAN(tbl_Operations[[#This Row],[Channel]]))</f>
        <v>Email</v>
      </c>
      <c r="W3218" t="str">
        <f t="shared" si="250"/>
        <v>Access Request</v>
      </c>
      <c r="X3218" t="str">
        <f t="shared" si="251"/>
        <v>Hr</v>
      </c>
      <c r="Y3218" t="str">
        <f t="shared" si="252"/>
        <v>Within SLA</v>
      </c>
      <c r="Z3218" t="str">
        <f t="shared" si="253"/>
        <v>Normal</v>
      </c>
      <c r="AA3218" t="str" cm="1">
        <f t="array" ref="AA3218">_xlfn.IFS(
J3218&lt;=K3218*0.5,"Excellent",
J3218&lt;=K3218,"Good",
J3218&lt;=K3218*1.5,"At Risk",
TRUE,"Critical"
)</f>
        <v>Excellent</v>
      </c>
      <c r="AB3218" t="str">
        <f t="shared" si="254"/>
        <v>No Rework</v>
      </c>
    </row>
    <row r="3219" spans="1:28" x14ac:dyDescent="0.3">
      <c r="A3219" t="s">
        <v>3301</v>
      </c>
      <c r="B3219" s="1">
        <v>45759</v>
      </c>
      <c r="C3219" t="s">
        <v>77</v>
      </c>
      <c r="D3219" t="s">
        <v>55</v>
      </c>
      <c r="E3219" t="s">
        <v>70</v>
      </c>
      <c r="F3219" t="s">
        <v>49</v>
      </c>
      <c r="G3219" t="s">
        <v>25</v>
      </c>
      <c r="H3219" t="s">
        <v>43</v>
      </c>
      <c r="I3219" t="s">
        <v>27</v>
      </c>
      <c r="J3219">
        <v>8</v>
      </c>
      <c r="K3219">
        <v>48</v>
      </c>
      <c r="L3219" t="s">
        <v>28</v>
      </c>
      <c r="M3219">
        <v>0</v>
      </c>
      <c r="N3219">
        <v>4.9000000000000004</v>
      </c>
      <c r="O3219">
        <v>450</v>
      </c>
      <c r="P3219">
        <v>3600</v>
      </c>
      <c r="Q3219" t="s">
        <v>89</v>
      </c>
      <c r="R3219">
        <v>4</v>
      </c>
      <c r="S3219" t="s">
        <v>30</v>
      </c>
      <c r="T3219" t="s">
        <v>68</v>
      </c>
      <c r="U3219" t="str">
        <f>TRIM(CLEAN(tbl_Operations[[#This Row],[Location]]))</f>
        <v>Hyderabad</v>
      </c>
      <c r="V3219" t="str">
        <f>TRIM(CLEAN(tbl_Operations[[#This Row],[Channel]]))</f>
        <v>Email</v>
      </c>
      <c r="W3219" t="str">
        <f t="shared" si="250"/>
        <v>Data Correction</v>
      </c>
      <c r="X3219" t="str">
        <f t="shared" si="251"/>
        <v>Finance</v>
      </c>
      <c r="Y3219" t="str">
        <f t="shared" si="252"/>
        <v>Within SLA</v>
      </c>
      <c r="Z3219" t="str">
        <f t="shared" si="253"/>
        <v>Normal</v>
      </c>
      <c r="AA3219" t="str" cm="1">
        <f t="array" ref="AA3219">_xlfn.IFS(
J3219&lt;=K3219*0.5,"Excellent",
J3219&lt;=K3219,"Good",
J3219&lt;=K3219*1.5,"At Risk",
TRUE,"Critical"
)</f>
        <v>Excellent</v>
      </c>
      <c r="AB3219" t="str">
        <f t="shared" si="254"/>
        <v>No Rework</v>
      </c>
    </row>
    <row r="3220" spans="1:28" x14ac:dyDescent="0.3">
      <c r="A3220" t="s">
        <v>3302</v>
      </c>
      <c r="B3220" s="1">
        <v>45702</v>
      </c>
      <c r="C3220" t="s">
        <v>21</v>
      </c>
      <c r="D3220" t="s">
        <v>60</v>
      </c>
      <c r="E3220" t="s">
        <v>48</v>
      </c>
      <c r="F3220" t="s">
        <v>61</v>
      </c>
      <c r="G3220" t="s">
        <v>62</v>
      </c>
      <c r="H3220" t="s">
        <v>66</v>
      </c>
      <c r="I3220" t="s">
        <v>27</v>
      </c>
      <c r="J3220">
        <v>4.4000000000000004</v>
      </c>
      <c r="K3220">
        <v>12</v>
      </c>
      <c r="L3220" t="s">
        <v>28</v>
      </c>
      <c r="M3220">
        <v>0</v>
      </c>
      <c r="N3220">
        <v>4.7</v>
      </c>
      <c r="O3220">
        <v>280</v>
      </c>
      <c r="P3220">
        <v>1232</v>
      </c>
      <c r="Q3220" t="s">
        <v>57</v>
      </c>
      <c r="R3220">
        <v>2</v>
      </c>
      <c r="S3220" t="s">
        <v>58</v>
      </c>
      <c r="T3220" t="s">
        <v>45</v>
      </c>
      <c r="U3220" t="str">
        <f>TRIM(CLEAN(tbl_Operations[[#This Row],[Location]]))</f>
        <v>Pune</v>
      </c>
      <c r="V3220" t="str">
        <f>TRIM(CLEAN(tbl_Operations[[#This Row],[Channel]]))</f>
        <v>Teams</v>
      </c>
      <c r="W3220" t="str">
        <f t="shared" si="250"/>
        <v>Compliance Request</v>
      </c>
      <c r="X3220" t="str">
        <f t="shared" si="251"/>
        <v>Customer Support</v>
      </c>
      <c r="Y3220" t="str">
        <f t="shared" si="252"/>
        <v>Within SLA</v>
      </c>
      <c r="Z3220" t="str">
        <f t="shared" si="253"/>
        <v>Normal</v>
      </c>
      <c r="AA3220" t="str" cm="1">
        <f t="array" ref="AA3220">_xlfn.IFS(
J3220&lt;=K3220*0.5,"Excellent",
J3220&lt;=K3220,"Good",
J3220&lt;=K3220*1.5,"At Risk",
TRUE,"Critical"
)</f>
        <v>Excellent</v>
      </c>
      <c r="AB3220" t="str">
        <f t="shared" si="254"/>
        <v>No Rework</v>
      </c>
    </row>
    <row r="3221" spans="1:28" x14ac:dyDescent="0.3">
      <c r="A3221" t="s">
        <v>3303</v>
      </c>
      <c r="B3221" s="1">
        <v>45855</v>
      </c>
      <c r="C3221" t="s">
        <v>40</v>
      </c>
      <c r="D3221" t="s">
        <v>73</v>
      </c>
      <c r="E3221" t="s">
        <v>48</v>
      </c>
      <c r="F3221" t="s">
        <v>49</v>
      </c>
      <c r="G3221" t="s">
        <v>62</v>
      </c>
      <c r="H3221" t="s">
        <v>43</v>
      </c>
      <c r="I3221" t="s">
        <v>27</v>
      </c>
      <c r="J3221">
        <v>5.5</v>
      </c>
      <c r="K3221">
        <v>48</v>
      </c>
      <c r="L3221" t="s">
        <v>28</v>
      </c>
      <c r="M3221">
        <v>0</v>
      </c>
      <c r="N3221">
        <v>4.5999999999999996</v>
      </c>
      <c r="O3221">
        <v>400</v>
      </c>
      <c r="P3221">
        <v>2200</v>
      </c>
      <c r="Q3221" t="s">
        <v>114</v>
      </c>
      <c r="R3221">
        <v>7</v>
      </c>
      <c r="S3221" t="s">
        <v>37</v>
      </c>
      <c r="T3221" t="s">
        <v>84</v>
      </c>
      <c r="U3221" t="str">
        <f>TRIM(CLEAN(tbl_Operations[[#This Row],[Location]]))</f>
        <v>Chennai</v>
      </c>
      <c r="V3221" t="str">
        <f>TRIM(CLEAN(tbl_Operations[[#This Row],[Channel]]))</f>
        <v>Teams</v>
      </c>
      <c r="W3221" t="str">
        <f t="shared" si="250"/>
        <v>Compliance Request</v>
      </c>
      <c r="X3221" t="str">
        <f t="shared" si="251"/>
        <v>Procurement</v>
      </c>
      <c r="Y3221" t="str">
        <f t="shared" si="252"/>
        <v>Within SLA</v>
      </c>
      <c r="Z3221" t="str">
        <f t="shared" si="253"/>
        <v>Normal</v>
      </c>
      <c r="AA3221" t="str" cm="1">
        <f t="array" ref="AA3221">_xlfn.IFS(
J3221&lt;=K3221*0.5,"Excellent",
J3221&lt;=K3221,"Good",
J3221&lt;=K3221*1.5,"At Risk",
TRUE,"Critical"
)</f>
        <v>Excellent</v>
      </c>
      <c r="AB3221" t="str">
        <f t="shared" si="254"/>
        <v>No Rework</v>
      </c>
    </row>
    <row r="3222" spans="1:28" x14ac:dyDescent="0.3">
      <c r="A3222" t="s">
        <v>3304</v>
      </c>
      <c r="B3222" s="1">
        <v>45893</v>
      </c>
      <c r="C3222" t="s">
        <v>91</v>
      </c>
      <c r="D3222" t="s">
        <v>60</v>
      </c>
      <c r="E3222" t="s">
        <v>92</v>
      </c>
      <c r="F3222" t="s">
        <v>24</v>
      </c>
      <c r="G3222" t="s">
        <v>25</v>
      </c>
      <c r="H3222" t="s">
        <v>75</v>
      </c>
      <c r="I3222" t="s">
        <v>27</v>
      </c>
      <c r="J3222">
        <v>11.6</v>
      </c>
      <c r="K3222">
        <v>24</v>
      </c>
      <c r="L3222" t="s">
        <v>28</v>
      </c>
      <c r="M3222">
        <v>0</v>
      </c>
      <c r="N3222">
        <v>4.2</v>
      </c>
      <c r="O3222">
        <v>400</v>
      </c>
      <c r="P3222">
        <v>4640</v>
      </c>
      <c r="Q3222" t="s">
        <v>36</v>
      </c>
      <c r="R3222">
        <v>8</v>
      </c>
      <c r="S3222" t="s">
        <v>37</v>
      </c>
      <c r="T3222" t="s">
        <v>102</v>
      </c>
      <c r="U3222" t="str">
        <f>TRIM(CLEAN(tbl_Operations[[#This Row],[Location]]))</f>
        <v>Pune</v>
      </c>
      <c r="V3222" t="str">
        <f>TRIM(CLEAN(tbl_Operations[[#This Row],[Channel]]))</f>
        <v>Email</v>
      </c>
      <c r="W3222" t="str">
        <f t="shared" si="250"/>
        <v>Report Request</v>
      </c>
      <c r="X3222" t="str">
        <f t="shared" si="251"/>
        <v>Operations</v>
      </c>
      <c r="Y3222" t="str">
        <f t="shared" si="252"/>
        <v>Within SLA</v>
      </c>
      <c r="Z3222" t="str">
        <f t="shared" si="253"/>
        <v>Normal</v>
      </c>
      <c r="AA3222" t="str" cm="1">
        <f t="array" ref="AA3222">_xlfn.IFS(
J3222&lt;=K3222*0.5,"Excellent",
J3222&lt;=K3222,"Good",
J3222&lt;=K3222*1.5,"At Risk",
TRUE,"Critical"
)</f>
        <v>Excellent</v>
      </c>
      <c r="AB3222" t="str">
        <f t="shared" si="254"/>
        <v>No Rework</v>
      </c>
    </row>
    <row r="3223" spans="1:28" x14ac:dyDescent="0.3">
      <c r="A3223" t="s">
        <v>3305</v>
      </c>
      <c r="B3223" s="1">
        <v>45816</v>
      </c>
      <c r="C3223" t="s">
        <v>95</v>
      </c>
      <c r="D3223" t="s">
        <v>73</v>
      </c>
      <c r="E3223" t="s">
        <v>35</v>
      </c>
      <c r="F3223" t="s">
        <v>61</v>
      </c>
      <c r="G3223" t="s">
        <v>42</v>
      </c>
      <c r="H3223" t="s">
        <v>75</v>
      </c>
      <c r="I3223" t="s">
        <v>27</v>
      </c>
      <c r="J3223">
        <v>6.2</v>
      </c>
      <c r="K3223">
        <v>12</v>
      </c>
      <c r="L3223" t="s">
        <v>28</v>
      </c>
      <c r="M3223">
        <v>0</v>
      </c>
      <c r="N3223">
        <v>4.5999999999999996</v>
      </c>
      <c r="O3223">
        <v>350</v>
      </c>
      <c r="P3223">
        <v>2170</v>
      </c>
      <c r="Q3223" t="s">
        <v>29</v>
      </c>
      <c r="R3223">
        <v>6</v>
      </c>
      <c r="S3223" t="s">
        <v>30</v>
      </c>
      <c r="T3223" t="s">
        <v>102</v>
      </c>
      <c r="U3223" t="str">
        <f>TRIM(CLEAN(tbl_Operations[[#This Row],[Location]]))</f>
        <v>Chennai</v>
      </c>
      <c r="V3223" t="str">
        <f>TRIM(CLEAN(tbl_Operations[[#This Row],[Channel]]))</f>
        <v>Portal</v>
      </c>
      <c r="W3223" t="str">
        <f t="shared" si="250"/>
        <v>Employee Query</v>
      </c>
      <c r="X3223" t="str">
        <f t="shared" si="251"/>
        <v>Sales</v>
      </c>
      <c r="Y3223" t="str">
        <f t="shared" si="252"/>
        <v>Within SLA</v>
      </c>
      <c r="Z3223" t="str">
        <f t="shared" si="253"/>
        <v>Normal</v>
      </c>
      <c r="AA3223" t="str" cm="1">
        <f t="array" ref="AA3223">_xlfn.IFS(
J3223&lt;=K3223*0.5,"Excellent",
J3223&lt;=K3223,"Good",
J3223&lt;=K3223*1.5,"At Risk",
TRUE,"Critical"
)</f>
        <v>Good</v>
      </c>
      <c r="AB3223" t="str">
        <f t="shared" si="254"/>
        <v>No Rework</v>
      </c>
    </row>
    <row r="3224" spans="1:28" x14ac:dyDescent="0.3">
      <c r="A3224" t="s">
        <v>3306</v>
      </c>
      <c r="B3224" s="1">
        <v>45728</v>
      </c>
      <c r="C3224" t="s">
        <v>33</v>
      </c>
      <c r="D3224" t="s">
        <v>34</v>
      </c>
      <c r="E3224" t="s">
        <v>74</v>
      </c>
      <c r="F3224" t="s">
        <v>49</v>
      </c>
      <c r="G3224" t="s">
        <v>42</v>
      </c>
      <c r="H3224" t="s">
        <v>50</v>
      </c>
      <c r="I3224" t="s">
        <v>27</v>
      </c>
      <c r="J3224">
        <v>12.1</v>
      </c>
      <c r="K3224">
        <v>48</v>
      </c>
      <c r="L3224" t="s">
        <v>28</v>
      </c>
      <c r="M3224">
        <v>0</v>
      </c>
      <c r="N3224">
        <v>5</v>
      </c>
      <c r="O3224">
        <v>350</v>
      </c>
      <c r="P3224">
        <v>4235</v>
      </c>
      <c r="Q3224" t="s">
        <v>79</v>
      </c>
      <c r="R3224">
        <v>3</v>
      </c>
      <c r="S3224" t="s">
        <v>58</v>
      </c>
      <c r="T3224" t="s">
        <v>86</v>
      </c>
      <c r="U3224" t="str">
        <f>TRIM(CLEAN(tbl_Operations[[#This Row],[Location]]))</f>
        <v>Mumbai</v>
      </c>
      <c r="V3224" t="str">
        <f>TRIM(CLEAN(tbl_Operations[[#This Row],[Channel]]))</f>
        <v>Portal</v>
      </c>
      <c r="W3224" t="str">
        <f t="shared" si="250"/>
        <v>System Issue</v>
      </c>
      <c r="X3224" t="str">
        <f t="shared" si="251"/>
        <v>It</v>
      </c>
      <c r="Y3224" t="str">
        <f t="shared" si="252"/>
        <v>Within SLA</v>
      </c>
      <c r="Z3224" t="str">
        <f t="shared" si="253"/>
        <v>Normal</v>
      </c>
      <c r="AA3224" t="str" cm="1">
        <f t="array" ref="AA3224">_xlfn.IFS(
J3224&lt;=K3224*0.5,"Excellent",
J3224&lt;=K3224,"Good",
J3224&lt;=K3224*1.5,"At Risk",
TRUE,"Critical"
)</f>
        <v>Excellent</v>
      </c>
      <c r="AB3224" t="str">
        <f t="shared" si="254"/>
        <v>No Rework</v>
      </c>
    </row>
    <row r="3225" spans="1:28" x14ac:dyDescent="0.3">
      <c r="A3225" t="s">
        <v>3307</v>
      </c>
      <c r="B3225" s="1">
        <v>45829</v>
      </c>
      <c r="C3225" t="s">
        <v>91</v>
      </c>
      <c r="D3225" t="s">
        <v>73</v>
      </c>
      <c r="E3225" t="s">
        <v>56</v>
      </c>
      <c r="F3225" t="s">
        <v>24</v>
      </c>
      <c r="G3225" t="s">
        <v>62</v>
      </c>
      <c r="H3225" t="s">
        <v>66</v>
      </c>
      <c r="I3225" t="s">
        <v>27</v>
      </c>
      <c r="J3225">
        <v>37.9</v>
      </c>
      <c r="K3225">
        <v>24</v>
      </c>
      <c r="L3225" t="s">
        <v>63</v>
      </c>
      <c r="M3225">
        <v>0</v>
      </c>
      <c r="N3225">
        <v>3.8</v>
      </c>
      <c r="O3225">
        <v>320</v>
      </c>
      <c r="P3225">
        <v>12128</v>
      </c>
      <c r="Q3225" t="s">
        <v>29</v>
      </c>
      <c r="R3225">
        <v>6</v>
      </c>
      <c r="S3225" t="s">
        <v>30</v>
      </c>
      <c r="T3225" t="s">
        <v>68</v>
      </c>
      <c r="U3225" t="str">
        <f>TRIM(CLEAN(tbl_Operations[[#This Row],[Location]]))</f>
        <v>Chennai</v>
      </c>
      <c r="V3225" t="str">
        <f>TRIM(CLEAN(tbl_Operations[[#This Row],[Channel]]))</f>
        <v>Teams</v>
      </c>
      <c r="W3225" t="str">
        <f t="shared" si="250"/>
        <v>Vendor Query</v>
      </c>
      <c r="X3225" t="str">
        <f t="shared" si="251"/>
        <v>Operations</v>
      </c>
      <c r="Y3225" t="str">
        <f t="shared" si="252"/>
        <v>SLA Breach</v>
      </c>
      <c r="Z3225" t="str">
        <f t="shared" si="253"/>
        <v>Normal</v>
      </c>
      <c r="AA3225" t="str" cm="1">
        <f t="array" ref="AA3225">_xlfn.IFS(
J3225&lt;=K3225*0.5,"Excellent",
J3225&lt;=K3225,"Good",
J3225&lt;=K3225*1.5,"At Risk",
TRUE,"Critical"
)</f>
        <v>Critical</v>
      </c>
      <c r="AB3225" t="str">
        <f t="shared" si="254"/>
        <v>No Rework</v>
      </c>
    </row>
    <row r="3226" spans="1:28" x14ac:dyDescent="0.3">
      <c r="A3226" t="s">
        <v>3308</v>
      </c>
      <c r="B3226" s="1">
        <v>45869</v>
      </c>
      <c r="C3226" t="s">
        <v>33</v>
      </c>
      <c r="D3226" t="s">
        <v>60</v>
      </c>
      <c r="E3226" t="s">
        <v>70</v>
      </c>
      <c r="F3226" t="s">
        <v>49</v>
      </c>
      <c r="G3226" t="s">
        <v>25</v>
      </c>
      <c r="H3226" t="s">
        <v>43</v>
      </c>
      <c r="I3226" t="s">
        <v>88</v>
      </c>
      <c r="J3226">
        <v>11.4</v>
      </c>
      <c r="K3226">
        <v>48</v>
      </c>
      <c r="L3226" t="s">
        <v>28</v>
      </c>
      <c r="M3226">
        <v>2</v>
      </c>
      <c r="N3226">
        <v>4.2</v>
      </c>
      <c r="O3226">
        <v>400</v>
      </c>
      <c r="P3226">
        <v>4560</v>
      </c>
      <c r="Q3226" t="s">
        <v>114</v>
      </c>
      <c r="R3226">
        <v>7</v>
      </c>
      <c r="S3226" t="s">
        <v>37</v>
      </c>
      <c r="T3226" t="s">
        <v>84</v>
      </c>
      <c r="U3226" t="str">
        <f>TRIM(CLEAN(tbl_Operations[[#This Row],[Location]]))</f>
        <v>Pune</v>
      </c>
      <c r="V3226" t="str">
        <f>TRIM(CLEAN(tbl_Operations[[#This Row],[Channel]]))</f>
        <v>Email</v>
      </c>
      <c r="W3226" t="str">
        <f t="shared" si="250"/>
        <v>Data Correction</v>
      </c>
      <c r="X3226" t="str">
        <f t="shared" si="251"/>
        <v>It</v>
      </c>
      <c r="Y3226" t="str">
        <f t="shared" si="252"/>
        <v>Within SLA</v>
      </c>
      <c r="Z3226" t="str">
        <f t="shared" si="253"/>
        <v>Normal</v>
      </c>
      <c r="AA3226" t="str" cm="1">
        <f t="array" ref="AA3226">_xlfn.IFS(
J3226&lt;=K3226*0.5,"Excellent",
J3226&lt;=K3226,"Good",
J3226&lt;=K3226*1.5,"At Risk",
TRUE,"Critical"
)</f>
        <v>Excellent</v>
      </c>
      <c r="AB3226" t="str">
        <f t="shared" si="254"/>
        <v>Reworked</v>
      </c>
    </row>
    <row r="3227" spans="1:28" x14ac:dyDescent="0.3">
      <c r="A3227" t="s">
        <v>3309</v>
      </c>
      <c r="B3227" s="1">
        <v>45720</v>
      </c>
      <c r="C3227" t="s">
        <v>54</v>
      </c>
      <c r="D3227" t="s">
        <v>73</v>
      </c>
      <c r="E3227" t="s">
        <v>56</v>
      </c>
      <c r="F3227" t="s">
        <v>24</v>
      </c>
      <c r="G3227" t="s">
        <v>25</v>
      </c>
      <c r="H3227" t="s">
        <v>66</v>
      </c>
      <c r="I3227" t="s">
        <v>27</v>
      </c>
      <c r="J3227">
        <v>16.3</v>
      </c>
      <c r="K3227">
        <v>24</v>
      </c>
      <c r="L3227" t="s">
        <v>28</v>
      </c>
      <c r="M3227">
        <v>1</v>
      </c>
      <c r="N3227">
        <v>3.6</v>
      </c>
      <c r="O3227">
        <v>280</v>
      </c>
      <c r="P3227">
        <v>4564</v>
      </c>
      <c r="Q3227" t="s">
        <v>79</v>
      </c>
      <c r="R3227">
        <v>3</v>
      </c>
      <c r="S3227" t="s">
        <v>58</v>
      </c>
      <c r="T3227" t="s">
        <v>38</v>
      </c>
      <c r="U3227" t="str">
        <f>TRIM(CLEAN(tbl_Operations[[#This Row],[Location]]))</f>
        <v>Chennai</v>
      </c>
      <c r="V3227" t="str">
        <f>TRIM(CLEAN(tbl_Operations[[#This Row],[Channel]]))</f>
        <v>Email</v>
      </c>
      <c r="W3227" t="str">
        <f t="shared" si="250"/>
        <v>Vendor Query</v>
      </c>
      <c r="X3227" t="str">
        <f t="shared" si="251"/>
        <v>Hr</v>
      </c>
      <c r="Y3227" t="str">
        <f t="shared" si="252"/>
        <v>Within SLA</v>
      </c>
      <c r="Z3227" t="str">
        <f t="shared" si="253"/>
        <v>Normal</v>
      </c>
      <c r="AA3227" t="str" cm="1">
        <f t="array" ref="AA3227">_xlfn.IFS(
J3227&lt;=K3227*0.5,"Excellent",
J3227&lt;=K3227,"Good",
J3227&lt;=K3227*1.5,"At Risk",
TRUE,"Critical"
)</f>
        <v>Good</v>
      </c>
      <c r="AB3227" t="str">
        <f t="shared" si="254"/>
        <v>Reworked</v>
      </c>
    </row>
    <row r="3228" spans="1:28" x14ac:dyDescent="0.3">
      <c r="A3228" t="s">
        <v>3310</v>
      </c>
      <c r="B3228" s="1">
        <v>45843</v>
      </c>
      <c r="C3228" t="s">
        <v>54</v>
      </c>
      <c r="D3228" t="s">
        <v>22</v>
      </c>
      <c r="E3228" t="s">
        <v>48</v>
      </c>
      <c r="F3228" t="s">
        <v>146</v>
      </c>
      <c r="G3228" t="s">
        <v>42</v>
      </c>
      <c r="H3228" t="s">
        <v>66</v>
      </c>
      <c r="I3228" t="s">
        <v>27</v>
      </c>
      <c r="J3228">
        <v>4.3</v>
      </c>
      <c r="K3228">
        <v>4</v>
      </c>
      <c r="L3228" t="s">
        <v>63</v>
      </c>
      <c r="M3228">
        <v>0</v>
      </c>
      <c r="N3228">
        <v>4.3</v>
      </c>
      <c r="O3228">
        <v>450</v>
      </c>
      <c r="P3228">
        <v>1935</v>
      </c>
      <c r="Q3228" t="s">
        <v>114</v>
      </c>
      <c r="R3228">
        <v>7</v>
      </c>
      <c r="S3228" t="s">
        <v>37</v>
      </c>
      <c r="T3228" t="s">
        <v>68</v>
      </c>
      <c r="U3228" t="str">
        <f>TRIM(CLEAN(tbl_Operations[[#This Row],[Location]]))</f>
        <v>Noida</v>
      </c>
      <c r="V3228" t="str">
        <f>TRIM(CLEAN(tbl_Operations[[#This Row],[Channel]]))</f>
        <v>Portal</v>
      </c>
      <c r="W3228" t="str">
        <f t="shared" si="250"/>
        <v>Compliance Request</v>
      </c>
      <c r="X3228" t="str">
        <f t="shared" si="251"/>
        <v>Hr</v>
      </c>
      <c r="Y3228" t="str">
        <f t="shared" si="252"/>
        <v>SLA Breach</v>
      </c>
      <c r="Z3228" t="str">
        <f t="shared" si="253"/>
        <v>Normal</v>
      </c>
      <c r="AA3228" t="str" cm="1">
        <f t="array" ref="AA3228">_xlfn.IFS(
J3228&lt;=K3228*0.5,"Excellent",
J3228&lt;=K3228,"Good",
J3228&lt;=K3228*1.5,"At Risk",
TRUE,"Critical"
)</f>
        <v>At Risk</v>
      </c>
      <c r="AB3228" t="str">
        <f t="shared" si="254"/>
        <v>No Rework</v>
      </c>
    </row>
    <row r="3229" spans="1:28" x14ac:dyDescent="0.3">
      <c r="A3229" t="s">
        <v>3311</v>
      </c>
      <c r="B3229" s="1">
        <v>45894</v>
      </c>
      <c r="C3229" t="s">
        <v>95</v>
      </c>
      <c r="D3229" t="s">
        <v>22</v>
      </c>
      <c r="E3229" t="s">
        <v>92</v>
      </c>
      <c r="F3229" t="s">
        <v>24</v>
      </c>
      <c r="G3229" t="s">
        <v>42</v>
      </c>
      <c r="H3229" t="s">
        <v>43</v>
      </c>
      <c r="I3229" t="s">
        <v>27</v>
      </c>
      <c r="J3229">
        <v>20.2</v>
      </c>
      <c r="K3229">
        <v>24</v>
      </c>
      <c r="L3229" t="s">
        <v>28</v>
      </c>
      <c r="M3229">
        <v>1</v>
      </c>
      <c r="N3229">
        <v>4.2</v>
      </c>
      <c r="O3229">
        <v>350</v>
      </c>
      <c r="P3229">
        <v>7070</v>
      </c>
      <c r="Q3229" t="s">
        <v>36</v>
      </c>
      <c r="R3229">
        <v>8</v>
      </c>
      <c r="S3229" t="s">
        <v>37</v>
      </c>
      <c r="T3229" t="s">
        <v>31</v>
      </c>
      <c r="U3229" t="str">
        <f>TRIM(CLEAN(tbl_Operations[[#This Row],[Location]]))</f>
        <v>Noida</v>
      </c>
      <c r="V3229" t="str">
        <f>TRIM(CLEAN(tbl_Operations[[#This Row],[Channel]]))</f>
        <v>Portal</v>
      </c>
      <c r="W3229" t="str">
        <f t="shared" si="250"/>
        <v>Report Request</v>
      </c>
      <c r="X3229" t="str">
        <f t="shared" si="251"/>
        <v>Sales</v>
      </c>
      <c r="Y3229" t="str">
        <f t="shared" si="252"/>
        <v>Within SLA</v>
      </c>
      <c r="Z3229" t="str">
        <f t="shared" si="253"/>
        <v>Normal</v>
      </c>
      <c r="AA3229" t="str" cm="1">
        <f t="array" ref="AA3229">_xlfn.IFS(
J3229&lt;=K3229*0.5,"Excellent",
J3229&lt;=K3229,"Good",
J3229&lt;=K3229*1.5,"At Risk",
TRUE,"Critical"
)</f>
        <v>Good</v>
      </c>
      <c r="AB3229" t="str">
        <f t="shared" si="254"/>
        <v>Reworked</v>
      </c>
    </row>
    <row r="3230" spans="1:28" x14ac:dyDescent="0.3">
      <c r="A3230" t="s">
        <v>3312</v>
      </c>
      <c r="B3230" s="1">
        <v>45964</v>
      </c>
      <c r="C3230" t="s">
        <v>54</v>
      </c>
      <c r="D3230" t="s">
        <v>73</v>
      </c>
      <c r="E3230" t="s">
        <v>70</v>
      </c>
      <c r="F3230" t="s">
        <v>24</v>
      </c>
      <c r="G3230" t="s">
        <v>25</v>
      </c>
      <c r="H3230" t="s">
        <v>26</v>
      </c>
      <c r="I3230" t="s">
        <v>27</v>
      </c>
      <c r="J3230">
        <v>1.4</v>
      </c>
      <c r="K3230">
        <v>24</v>
      </c>
      <c r="L3230" t="s">
        <v>28</v>
      </c>
      <c r="M3230">
        <v>0</v>
      </c>
      <c r="N3230">
        <v>4.5999999999999996</v>
      </c>
      <c r="O3230">
        <v>280</v>
      </c>
      <c r="P3230">
        <v>392</v>
      </c>
      <c r="Q3230" t="s">
        <v>67</v>
      </c>
      <c r="R3230">
        <v>11</v>
      </c>
      <c r="S3230" t="s">
        <v>52</v>
      </c>
      <c r="T3230" t="s">
        <v>31</v>
      </c>
      <c r="U3230" t="str">
        <f>TRIM(CLEAN(tbl_Operations[[#This Row],[Location]]))</f>
        <v>Chennai</v>
      </c>
      <c r="V3230" t="str">
        <f>TRIM(CLEAN(tbl_Operations[[#This Row],[Channel]]))</f>
        <v>Email</v>
      </c>
      <c r="W3230" t="str">
        <f t="shared" si="250"/>
        <v>Data Correction</v>
      </c>
      <c r="X3230" t="str">
        <f t="shared" si="251"/>
        <v>Hr</v>
      </c>
      <c r="Y3230" t="str">
        <f t="shared" si="252"/>
        <v>Within SLA</v>
      </c>
      <c r="Z3230" t="str">
        <f t="shared" si="253"/>
        <v>Normal</v>
      </c>
      <c r="AA3230" t="str" cm="1">
        <f t="array" ref="AA3230">_xlfn.IFS(
J3230&lt;=K3230*0.5,"Excellent",
J3230&lt;=K3230,"Good",
J3230&lt;=K3230*1.5,"At Risk",
TRUE,"Critical"
)</f>
        <v>Excellent</v>
      </c>
      <c r="AB3230" t="str">
        <f t="shared" si="254"/>
        <v>No Rework</v>
      </c>
    </row>
    <row r="3231" spans="1:28" x14ac:dyDescent="0.3">
      <c r="A3231" t="s">
        <v>3313</v>
      </c>
      <c r="B3231" s="1">
        <v>45970</v>
      </c>
      <c r="C3231" t="s">
        <v>95</v>
      </c>
      <c r="D3231" t="s">
        <v>34</v>
      </c>
      <c r="E3231" t="s">
        <v>70</v>
      </c>
      <c r="F3231" t="s">
        <v>24</v>
      </c>
      <c r="G3231" t="s">
        <v>42</v>
      </c>
      <c r="H3231" t="s">
        <v>75</v>
      </c>
      <c r="I3231" t="s">
        <v>27</v>
      </c>
      <c r="J3231">
        <v>12.6</v>
      </c>
      <c r="K3231">
        <v>24</v>
      </c>
      <c r="L3231" t="s">
        <v>28</v>
      </c>
      <c r="M3231">
        <v>2</v>
      </c>
      <c r="N3231">
        <v>4.3</v>
      </c>
      <c r="O3231">
        <v>400</v>
      </c>
      <c r="P3231">
        <v>5040</v>
      </c>
      <c r="Q3231" t="s">
        <v>67</v>
      </c>
      <c r="R3231">
        <v>11</v>
      </c>
      <c r="S3231" t="s">
        <v>52</v>
      </c>
      <c r="T3231" t="s">
        <v>102</v>
      </c>
      <c r="U3231" t="str">
        <f>TRIM(CLEAN(tbl_Operations[[#This Row],[Location]]))</f>
        <v>Mumbai</v>
      </c>
      <c r="V3231" t="str">
        <f>TRIM(CLEAN(tbl_Operations[[#This Row],[Channel]]))</f>
        <v>Portal</v>
      </c>
      <c r="W3231" t="str">
        <f t="shared" si="250"/>
        <v>Data Correction</v>
      </c>
      <c r="X3231" t="str">
        <f t="shared" si="251"/>
        <v>Sales</v>
      </c>
      <c r="Y3231" t="str">
        <f t="shared" si="252"/>
        <v>Within SLA</v>
      </c>
      <c r="Z3231" t="str">
        <f t="shared" si="253"/>
        <v>Normal</v>
      </c>
      <c r="AA3231" t="str" cm="1">
        <f t="array" ref="AA3231">_xlfn.IFS(
J3231&lt;=K3231*0.5,"Excellent",
J3231&lt;=K3231,"Good",
J3231&lt;=K3231*1.5,"At Risk",
TRUE,"Critical"
)</f>
        <v>Good</v>
      </c>
      <c r="AB3231" t="str">
        <f t="shared" si="254"/>
        <v>Reworked</v>
      </c>
    </row>
    <row r="3232" spans="1:28" x14ac:dyDescent="0.3">
      <c r="A3232" t="s">
        <v>3314</v>
      </c>
      <c r="B3232" s="1">
        <v>45851</v>
      </c>
      <c r="C3232" t="s">
        <v>54</v>
      </c>
      <c r="D3232" t="s">
        <v>55</v>
      </c>
      <c r="E3232" t="s">
        <v>74</v>
      </c>
      <c r="F3232" t="s">
        <v>24</v>
      </c>
      <c r="G3232" t="s">
        <v>42</v>
      </c>
      <c r="H3232" t="s">
        <v>26</v>
      </c>
      <c r="I3232" t="s">
        <v>27</v>
      </c>
      <c r="J3232">
        <v>6</v>
      </c>
      <c r="K3232">
        <v>24</v>
      </c>
      <c r="L3232" t="s">
        <v>28</v>
      </c>
      <c r="M3232">
        <v>0</v>
      </c>
      <c r="N3232">
        <v>5</v>
      </c>
      <c r="O3232">
        <v>280</v>
      </c>
      <c r="P3232">
        <v>1680</v>
      </c>
      <c r="Q3232" t="s">
        <v>114</v>
      </c>
      <c r="R3232">
        <v>7</v>
      </c>
      <c r="S3232" t="s">
        <v>37</v>
      </c>
      <c r="T3232" t="s">
        <v>102</v>
      </c>
      <c r="U3232" t="str">
        <f>TRIM(CLEAN(tbl_Operations[[#This Row],[Location]]))</f>
        <v>Hyderabad</v>
      </c>
      <c r="V3232" t="str">
        <f>TRIM(CLEAN(tbl_Operations[[#This Row],[Channel]]))</f>
        <v>Portal</v>
      </c>
      <c r="W3232" t="str">
        <f t="shared" si="250"/>
        <v>System Issue</v>
      </c>
      <c r="X3232" t="str">
        <f t="shared" si="251"/>
        <v>Hr</v>
      </c>
      <c r="Y3232" t="str">
        <f t="shared" si="252"/>
        <v>Within SLA</v>
      </c>
      <c r="Z3232" t="str">
        <f t="shared" si="253"/>
        <v>Normal</v>
      </c>
      <c r="AA3232" t="str" cm="1">
        <f t="array" ref="AA3232">_xlfn.IFS(
J3232&lt;=K3232*0.5,"Excellent",
J3232&lt;=K3232,"Good",
J3232&lt;=K3232*1.5,"At Risk",
TRUE,"Critical"
)</f>
        <v>Excellent</v>
      </c>
      <c r="AB3232" t="str">
        <f t="shared" si="254"/>
        <v>No Rework</v>
      </c>
    </row>
    <row r="3233" spans="1:28" x14ac:dyDescent="0.3">
      <c r="A3233" t="s">
        <v>3315</v>
      </c>
      <c r="B3233" s="1">
        <v>46010</v>
      </c>
      <c r="C3233" t="s">
        <v>91</v>
      </c>
      <c r="D3233" t="s">
        <v>41</v>
      </c>
      <c r="E3233" t="s">
        <v>48</v>
      </c>
      <c r="F3233" t="s">
        <v>24</v>
      </c>
      <c r="G3233" t="s">
        <v>25</v>
      </c>
      <c r="H3233" t="s">
        <v>43</v>
      </c>
      <c r="I3233" t="s">
        <v>27</v>
      </c>
      <c r="J3233">
        <v>2.7</v>
      </c>
      <c r="K3233">
        <v>24</v>
      </c>
      <c r="L3233" t="s">
        <v>28</v>
      </c>
      <c r="M3233">
        <v>0</v>
      </c>
      <c r="N3233">
        <v>4.5999999999999996</v>
      </c>
      <c r="O3233">
        <v>450</v>
      </c>
      <c r="P3233">
        <v>1215</v>
      </c>
      <c r="Q3233" t="s">
        <v>71</v>
      </c>
      <c r="R3233">
        <v>12</v>
      </c>
      <c r="S3233" t="s">
        <v>52</v>
      </c>
      <c r="T3233" t="s">
        <v>45</v>
      </c>
      <c r="U3233" t="str">
        <f>TRIM(CLEAN(tbl_Operations[[#This Row],[Location]]))</f>
        <v>Bengaluru</v>
      </c>
      <c r="V3233" t="str">
        <f>TRIM(CLEAN(tbl_Operations[[#This Row],[Channel]]))</f>
        <v>Email</v>
      </c>
      <c r="W3233" t="str">
        <f t="shared" si="250"/>
        <v>Compliance Request</v>
      </c>
      <c r="X3233" t="str">
        <f t="shared" si="251"/>
        <v>Operations</v>
      </c>
      <c r="Y3233" t="str">
        <f t="shared" si="252"/>
        <v>Within SLA</v>
      </c>
      <c r="Z3233" t="str">
        <f t="shared" si="253"/>
        <v>Normal</v>
      </c>
      <c r="AA3233" t="str" cm="1">
        <f t="array" ref="AA3233">_xlfn.IFS(
J3233&lt;=K3233*0.5,"Excellent",
J3233&lt;=K3233,"Good",
J3233&lt;=K3233*1.5,"At Risk",
TRUE,"Critical"
)</f>
        <v>Excellent</v>
      </c>
      <c r="AB3233" t="str">
        <f t="shared" si="254"/>
        <v>No Rework</v>
      </c>
    </row>
    <row r="3234" spans="1:28" x14ac:dyDescent="0.3">
      <c r="A3234" t="s">
        <v>3316</v>
      </c>
      <c r="B3234" s="1">
        <v>45706</v>
      </c>
      <c r="C3234" t="s">
        <v>54</v>
      </c>
      <c r="D3234" t="s">
        <v>41</v>
      </c>
      <c r="E3234" t="s">
        <v>92</v>
      </c>
      <c r="F3234" t="s">
        <v>146</v>
      </c>
      <c r="G3234" t="s">
        <v>42</v>
      </c>
      <c r="H3234" t="s">
        <v>43</v>
      </c>
      <c r="I3234" t="s">
        <v>88</v>
      </c>
      <c r="J3234">
        <v>10.1</v>
      </c>
      <c r="K3234">
        <v>4</v>
      </c>
      <c r="L3234" t="s">
        <v>63</v>
      </c>
      <c r="M3234">
        <v>2</v>
      </c>
      <c r="N3234">
        <v>4.2</v>
      </c>
      <c r="O3234">
        <v>320</v>
      </c>
      <c r="P3234">
        <v>3232</v>
      </c>
      <c r="Q3234" t="s">
        <v>57</v>
      </c>
      <c r="R3234">
        <v>2</v>
      </c>
      <c r="S3234" t="s">
        <v>58</v>
      </c>
      <c r="T3234" t="s">
        <v>38</v>
      </c>
      <c r="U3234" t="str">
        <f>TRIM(CLEAN(tbl_Operations[[#This Row],[Location]]))</f>
        <v>Bengaluru</v>
      </c>
      <c r="V3234" t="str">
        <f>TRIM(CLEAN(tbl_Operations[[#This Row],[Channel]]))</f>
        <v>Portal</v>
      </c>
      <c r="W3234" t="str">
        <f t="shared" si="250"/>
        <v>Report Request</v>
      </c>
      <c r="X3234" t="str">
        <f t="shared" si="251"/>
        <v>Hr</v>
      </c>
      <c r="Y3234" t="str">
        <f t="shared" si="252"/>
        <v>SLA Breach</v>
      </c>
      <c r="Z3234" t="str">
        <f t="shared" si="253"/>
        <v>Normal</v>
      </c>
      <c r="AA3234" t="str" cm="1">
        <f t="array" ref="AA3234">_xlfn.IFS(
J3234&lt;=K3234*0.5,"Excellent",
J3234&lt;=K3234,"Good",
J3234&lt;=K3234*1.5,"At Risk",
TRUE,"Critical"
)</f>
        <v>Critical</v>
      </c>
      <c r="AB3234" t="str">
        <f t="shared" si="254"/>
        <v>Reworked</v>
      </c>
    </row>
    <row r="3235" spans="1:28" x14ac:dyDescent="0.3">
      <c r="A3235" t="s">
        <v>3317</v>
      </c>
      <c r="B3235" s="1">
        <v>45800</v>
      </c>
      <c r="C3235" t="s">
        <v>33</v>
      </c>
      <c r="D3235" t="s">
        <v>60</v>
      </c>
      <c r="E3235" t="s">
        <v>35</v>
      </c>
      <c r="F3235" t="s">
        <v>49</v>
      </c>
      <c r="G3235" t="s">
        <v>25</v>
      </c>
      <c r="H3235" t="s">
        <v>75</v>
      </c>
      <c r="I3235" t="s">
        <v>27</v>
      </c>
      <c r="J3235">
        <v>9.1999999999999993</v>
      </c>
      <c r="K3235">
        <v>48</v>
      </c>
      <c r="L3235" t="s">
        <v>28</v>
      </c>
      <c r="M3235">
        <v>5</v>
      </c>
      <c r="N3235">
        <v>3.1</v>
      </c>
      <c r="O3235">
        <v>350</v>
      </c>
      <c r="P3235">
        <v>3220</v>
      </c>
      <c r="Q3235" t="s">
        <v>44</v>
      </c>
      <c r="R3235">
        <v>5</v>
      </c>
      <c r="S3235" t="s">
        <v>30</v>
      </c>
      <c r="T3235" t="s">
        <v>45</v>
      </c>
      <c r="U3235" t="str">
        <f>TRIM(CLEAN(tbl_Operations[[#This Row],[Location]]))</f>
        <v>Pune</v>
      </c>
      <c r="V3235" t="str">
        <f>TRIM(CLEAN(tbl_Operations[[#This Row],[Channel]]))</f>
        <v>Email</v>
      </c>
      <c r="W3235" t="str">
        <f t="shared" si="250"/>
        <v>Employee Query</v>
      </c>
      <c r="X3235" t="str">
        <f t="shared" si="251"/>
        <v>It</v>
      </c>
      <c r="Y3235" t="str">
        <f t="shared" si="252"/>
        <v>Within SLA</v>
      </c>
      <c r="Z3235" t="str">
        <f t="shared" si="253"/>
        <v>Normal</v>
      </c>
      <c r="AA3235" t="str" cm="1">
        <f t="array" ref="AA3235">_xlfn.IFS(
J3235&lt;=K3235*0.5,"Excellent",
J3235&lt;=K3235,"Good",
J3235&lt;=K3235*1.5,"At Risk",
TRUE,"Critical"
)</f>
        <v>Excellent</v>
      </c>
      <c r="AB3235" t="str">
        <f t="shared" si="254"/>
        <v>Reworked</v>
      </c>
    </row>
    <row r="3236" spans="1:28" x14ac:dyDescent="0.3">
      <c r="A3236" t="s">
        <v>3318</v>
      </c>
      <c r="B3236" s="1">
        <v>45998</v>
      </c>
      <c r="C3236" t="s">
        <v>33</v>
      </c>
      <c r="D3236" t="s">
        <v>73</v>
      </c>
      <c r="E3236" t="s">
        <v>74</v>
      </c>
      <c r="F3236" t="s">
        <v>49</v>
      </c>
      <c r="G3236" t="s">
        <v>25</v>
      </c>
      <c r="H3236" t="s">
        <v>66</v>
      </c>
      <c r="I3236" t="s">
        <v>88</v>
      </c>
      <c r="J3236">
        <v>18</v>
      </c>
      <c r="K3236">
        <v>48</v>
      </c>
      <c r="L3236" t="s">
        <v>28</v>
      </c>
      <c r="M3236">
        <v>2</v>
      </c>
      <c r="N3236">
        <v>4.5999999999999996</v>
      </c>
      <c r="O3236">
        <v>400</v>
      </c>
      <c r="P3236">
        <v>7200</v>
      </c>
      <c r="Q3236" t="s">
        <v>71</v>
      </c>
      <c r="R3236">
        <v>12</v>
      </c>
      <c r="S3236" t="s">
        <v>52</v>
      </c>
      <c r="T3236" t="s">
        <v>102</v>
      </c>
      <c r="U3236" t="str">
        <f>TRIM(CLEAN(tbl_Operations[[#This Row],[Location]]))</f>
        <v>Chennai</v>
      </c>
      <c r="V3236" t="str">
        <f>TRIM(CLEAN(tbl_Operations[[#This Row],[Channel]]))</f>
        <v>Email</v>
      </c>
      <c r="W3236" t="str">
        <f t="shared" si="250"/>
        <v>System Issue</v>
      </c>
      <c r="X3236" t="str">
        <f t="shared" si="251"/>
        <v>It</v>
      </c>
      <c r="Y3236" t="str">
        <f t="shared" si="252"/>
        <v>Within SLA</v>
      </c>
      <c r="Z3236" t="str">
        <f t="shared" si="253"/>
        <v>Normal</v>
      </c>
      <c r="AA3236" t="str" cm="1">
        <f t="array" ref="AA3236">_xlfn.IFS(
J3236&lt;=K3236*0.5,"Excellent",
J3236&lt;=K3236,"Good",
J3236&lt;=K3236*1.5,"At Risk",
TRUE,"Critical"
)</f>
        <v>Excellent</v>
      </c>
      <c r="AB3236" t="str">
        <f t="shared" si="254"/>
        <v>Reworked</v>
      </c>
    </row>
    <row r="3237" spans="1:28" x14ac:dyDescent="0.3">
      <c r="A3237" t="s">
        <v>3319</v>
      </c>
      <c r="B3237" s="1">
        <v>45972</v>
      </c>
      <c r="C3237" t="s">
        <v>77</v>
      </c>
      <c r="D3237" t="s">
        <v>34</v>
      </c>
      <c r="E3237" t="s">
        <v>92</v>
      </c>
      <c r="F3237" t="s">
        <v>49</v>
      </c>
      <c r="G3237" t="s">
        <v>25</v>
      </c>
      <c r="H3237" t="s">
        <v>26</v>
      </c>
      <c r="I3237" t="s">
        <v>88</v>
      </c>
      <c r="J3237">
        <v>20.6</v>
      </c>
      <c r="K3237">
        <v>48</v>
      </c>
      <c r="L3237" t="s">
        <v>28</v>
      </c>
      <c r="M3237">
        <v>2</v>
      </c>
      <c r="N3237">
        <v>3.7</v>
      </c>
      <c r="O3237">
        <v>280</v>
      </c>
      <c r="P3237">
        <v>5768</v>
      </c>
      <c r="Q3237" t="s">
        <v>67</v>
      </c>
      <c r="R3237">
        <v>11</v>
      </c>
      <c r="S3237" t="s">
        <v>52</v>
      </c>
      <c r="T3237" t="s">
        <v>38</v>
      </c>
      <c r="U3237" t="str">
        <f>TRIM(CLEAN(tbl_Operations[[#This Row],[Location]]))</f>
        <v>Mumbai</v>
      </c>
      <c r="V3237" t="str">
        <f>TRIM(CLEAN(tbl_Operations[[#This Row],[Channel]]))</f>
        <v>Email</v>
      </c>
      <c r="W3237" t="str">
        <f t="shared" si="250"/>
        <v>Report Request</v>
      </c>
      <c r="X3237" t="str">
        <f t="shared" si="251"/>
        <v>Finance</v>
      </c>
      <c r="Y3237" t="str">
        <f t="shared" si="252"/>
        <v>Within SLA</v>
      </c>
      <c r="Z3237" t="str">
        <f t="shared" si="253"/>
        <v>Normal</v>
      </c>
      <c r="AA3237" t="str" cm="1">
        <f t="array" ref="AA3237">_xlfn.IFS(
J3237&lt;=K3237*0.5,"Excellent",
J3237&lt;=K3237,"Good",
J3237&lt;=K3237*1.5,"At Risk",
TRUE,"Critical"
)</f>
        <v>Excellent</v>
      </c>
      <c r="AB3237" t="str">
        <f t="shared" si="254"/>
        <v>Reworked</v>
      </c>
    </row>
    <row r="3238" spans="1:28" x14ac:dyDescent="0.3">
      <c r="A3238" t="s">
        <v>3320</v>
      </c>
      <c r="B3238" s="1">
        <v>45785</v>
      </c>
      <c r="C3238" t="s">
        <v>95</v>
      </c>
      <c r="D3238" t="s">
        <v>34</v>
      </c>
      <c r="E3238" t="s">
        <v>92</v>
      </c>
      <c r="F3238" t="s">
        <v>24</v>
      </c>
      <c r="G3238" t="s">
        <v>25</v>
      </c>
      <c r="H3238" t="s">
        <v>66</v>
      </c>
      <c r="I3238" t="s">
        <v>27</v>
      </c>
      <c r="J3238">
        <v>6.3</v>
      </c>
      <c r="K3238">
        <v>24</v>
      </c>
      <c r="L3238" t="s">
        <v>28</v>
      </c>
      <c r="M3238">
        <v>0</v>
      </c>
      <c r="N3238">
        <v>4.5</v>
      </c>
      <c r="O3238">
        <v>450</v>
      </c>
      <c r="P3238">
        <v>2835</v>
      </c>
      <c r="Q3238" t="s">
        <v>44</v>
      </c>
      <c r="R3238">
        <v>5</v>
      </c>
      <c r="S3238" t="s">
        <v>30</v>
      </c>
      <c r="T3238" t="s">
        <v>84</v>
      </c>
      <c r="U3238" t="str">
        <f>TRIM(CLEAN(tbl_Operations[[#This Row],[Location]]))</f>
        <v>Mumbai</v>
      </c>
      <c r="V3238" t="str">
        <f>TRIM(CLEAN(tbl_Operations[[#This Row],[Channel]]))</f>
        <v>Email</v>
      </c>
      <c r="W3238" t="str">
        <f t="shared" si="250"/>
        <v>Report Request</v>
      </c>
      <c r="X3238" t="str">
        <f t="shared" si="251"/>
        <v>Sales</v>
      </c>
      <c r="Y3238" t="str">
        <f t="shared" si="252"/>
        <v>Within SLA</v>
      </c>
      <c r="Z3238" t="str">
        <f t="shared" si="253"/>
        <v>Normal</v>
      </c>
      <c r="AA3238" t="str" cm="1">
        <f t="array" ref="AA3238">_xlfn.IFS(
J3238&lt;=K3238*0.5,"Excellent",
J3238&lt;=K3238,"Good",
J3238&lt;=K3238*1.5,"At Risk",
TRUE,"Critical"
)</f>
        <v>Excellent</v>
      </c>
      <c r="AB3238" t="str">
        <f t="shared" si="254"/>
        <v>No Rework</v>
      </c>
    </row>
    <row r="3239" spans="1:28" x14ac:dyDescent="0.3">
      <c r="A3239" t="s">
        <v>3321</v>
      </c>
      <c r="B3239" s="1">
        <v>45692</v>
      </c>
      <c r="C3239" t="s">
        <v>54</v>
      </c>
      <c r="D3239" t="s">
        <v>22</v>
      </c>
      <c r="E3239" t="s">
        <v>70</v>
      </c>
      <c r="F3239" t="s">
        <v>24</v>
      </c>
      <c r="G3239" t="s">
        <v>25</v>
      </c>
      <c r="H3239" t="s">
        <v>26</v>
      </c>
      <c r="I3239" t="s">
        <v>27</v>
      </c>
      <c r="J3239">
        <v>5.6</v>
      </c>
      <c r="K3239">
        <v>24</v>
      </c>
      <c r="L3239" t="s">
        <v>28</v>
      </c>
      <c r="M3239">
        <v>1</v>
      </c>
      <c r="N3239">
        <v>4.2</v>
      </c>
      <c r="O3239">
        <v>350</v>
      </c>
      <c r="P3239">
        <v>1960</v>
      </c>
      <c r="Q3239" t="s">
        <v>57</v>
      </c>
      <c r="R3239">
        <v>2</v>
      </c>
      <c r="S3239" t="s">
        <v>58</v>
      </c>
      <c r="T3239" t="s">
        <v>38</v>
      </c>
      <c r="U3239" t="str">
        <f>TRIM(CLEAN(tbl_Operations[[#This Row],[Location]]))</f>
        <v>Noida</v>
      </c>
      <c r="V3239" t="str">
        <f>TRIM(CLEAN(tbl_Operations[[#This Row],[Channel]]))</f>
        <v>Email</v>
      </c>
      <c r="W3239" t="str">
        <f t="shared" si="250"/>
        <v>Data Correction</v>
      </c>
      <c r="X3239" t="str">
        <f t="shared" si="251"/>
        <v>Hr</v>
      </c>
      <c r="Y3239" t="str">
        <f t="shared" si="252"/>
        <v>Within SLA</v>
      </c>
      <c r="Z3239" t="str">
        <f t="shared" si="253"/>
        <v>Normal</v>
      </c>
      <c r="AA3239" t="str" cm="1">
        <f t="array" ref="AA3239">_xlfn.IFS(
J3239&lt;=K3239*0.5,"Excellent",
J3239&lt;=K3239,"Good",
J3239&lt;=K3239*1.5,"At Risk",
TRUE,"Critical"
)</f>
        <v>Excellent</v>
      </c>
      <c r="AB3239" t="str">
        <f t="shared" si="254"/>
        <v>Reworked</v>
      </c>
    </row>
    <row r="3240" spans="1:28" x14ac:dyDescent="0.3">
      <c r="A3240" t="s">
        <v>3322</v>
      </c>
      <c r="B3240" s="1">
        <v>45873</v>
      </c>
      <c r="C3240" t="s">
        <v>77</v>
      </c>
      <c r="D3240" t="s">
        <v>60</v>
      </c>
      <c r="E3240" t="s">
        <v>74</v>
      </c>
      <c r="F3240" t="s">
        <v>49</v>
      </c>
      <c r="G3240" t="s">
        <v>81</v>
      </c>
      <c r="H3240" t="s">
        <v>75</v>
      </c>
      <c r="I3240" t="s">
        <v>27</v>
      </c>
      <c r="J3240">
        <v>15.2</v>
      </c>
      <c r="K3240">
        <v>48</v>
      </c>
      <c r="L3240" t="s">
        <v>28</v>
      </c>
      <c r="M3240">
        <v>1</v>
      </c>
      <c r="N3240">
        <v>4.3</v>
      </c>
      <c r="O3240">
        <v>450</v>
      </c>
      <c r="P3240">
        <v>6840</v>
      </c>
      <c r="Q3240" t="s">
        <v>36</v>
      </c>
      <c r="R3240">
        <v>8</v>
      </c>
      <c r="S3240" t="s">
        <v>37</v>
      </c>
      <c r="T3240" t="s">
        <v>31</v>
      </c>
      <c r="U3240" t="str">
        <f>TRIM(CLEAN(tbl_Operations[[#This Row],[Location]]))</f>
        <v>Pune</v>
      </c>
      <c r="V3240" t="str">
        <f>TRIM(CLEAN(tbl_Operations[[#This Row],[Channel]]))</f>
        <v>Phone</v>
      </c>
      <c r="W3240" t="str">
        <f t="shared" si="250"/>
        <v>System Issue</v>
      </c>
      <c r="X3240" t="str">
        <f t="shared" si="251"/>
        <v>Finance</v>
      </c>
      <c r="Y3240" t="str">
        <f t="shared" si="252"/>
        <v>Within SLA</v>
      </c>
      <c r="Z3240" t="str">
        <f t="shared" si="253"/>
        <v>Normal</v>
      </c>
      <c r="AA3240" t="str" cm="1">
        <f t="array" ref="AA3240">_xlfn.IFS(
J3240&lt;=K3240*0.5,"Excellent",
J3240&lt;=K3240,"Good",
J3240&lt;=K3240*1.5,"At Risk",
TRUE,"Critical"
)</f>
        <v>Excellent</v>
      </c>
      <c r="AB3240" t="str">
        <f t="shared" si="254"/>
        <v>Reworked</v>
      </c>
    </row>
    <row r="3241" spans="1:28" x14ac:dyDescent="0.3">
      <c r="A3241" t="s">
        <v>3323</v>
      </c>
      <c r="B3241" s="1">
        <v>45664</v>
      </c>
      <c r="C3241" t="s">
        <v>33</v>
      </c>
      <c r="D3241" t="s">
        <v>47</v>
      </c>
      <c r="E3241" t="s">
        <v>70</v>
      </c>
      <c r="F3241" t="s">
        <v>49</v>
      </c>
      <c r="G3241" t="s">
        <v>42</v>
      </c>
      <c r="H3241" t="s">
        <v>26</v>
      </c>
      <c r="I3241" t="s">
        <v>27</v>
      </c>
      <c r="J3241">
        <v>14.4</v>
      </c>
      <c r="K3241">
        <v>48</v>
      </c>
      <c r="L3241" t="s">
        <v>28</v>
      </c>
      <c r="M3241">
        <v>1</v>
      </c>
      <c r="N3241">
        <v>5</v>
      </c>
      <c r="O3241">
        <v>400</v>
      </c>
      <c r="P3241">
        <v>5760</v>
      </c>
      <c r="Q3241" t="s">
        <v>64</v>
      </c>
      <c r="R3241">
        <v>1</v>
      </c>
      <c r="S3241" t="s">
        <v>58</v>
      </c>
      <c r="T3241" t="s">
        <v>38</v>
      </c>
      <c r="U3241" t="str">
        <f>TRIM(CLEAN(tbl_Operations[[#This Row],[Location]]))</f>
        <v>Gurugram</v>
      </c>
      <c r="V3241" t="str">
        <f>TRIM(CLEAN(tbl_Operations[[#This Row],[Channel]]))</f>
        <v>Portal</v>
      </c>
      <c r="W3241" t="str">
        <f t="shared" si="250"/>
        <v>Data Correction</v>
      </c>
      <c r="X3241" t="str">
        <f t="shared" si="251"/>
        <v>It</v>
      </c>
      <c r="Y3241" t="str">
        <f t="shared" si="252"/>
        <v>Within SLA</v>
      </c>
      <c r="Z3241" t="str">
        <f t="shared" si="253"/>
        <v>Normal</v>
      </c>
      <c r="AA3241" t="str" cm="1">
        <f t="array" ref="AA3241">_xlfn.IFS(
J3241&lt;=K3241*0.5,"Excellent",
J3241&lt;=K3241,"Good",
J3241&lt;=K3241*1.5,"At Risk",
TRUE,"Critical"
)</f>
        <v>Excellent</v>
      </c>
      <c r="AB3241" t="str">
        <f t="shared" si="254"/>
        <v>Reworked</v>
      </c>
    </row>
    <row r="3242" spans="1:28" x14ac:dyDescent="0.3">
      <c r="A3242" t="s">
        <v>3324</v>
      </c>
      <c r="B3242" s="1">
        <v>45732</v>
      </c>
      <c r="C3242" t="s">
        <v>95</v>
      </c>
      <c r="D3242" t="s">
        <v>73</v>
      </c>
      <c r="E3242" t="s">
        <v>35</v>
      </c>
      <c r="F3242" t="s">
        <v>49</v>
      </c>
      <c r="G3242" t="s">
        <v>25</v>
      </c>
      <c r="H3242" t="s">
        <v>26</v>
      </c>
      <c r="I3242" t="s">
        <v>27</v>
      </c>
      <c r="J3242">
        <v>11.3</v>
      </c>
      <c r="K3242">
        <v>48</v>
      </c>
      <c r="L3242" t="s">
        <v>28</v>
      </c>
      <c r="M3242">
        <v>3</v>
      </c>
      <c r="N3242">
        <v>4.4000000000000004</v>
      </c>
      <c r="O3242">
        <v>450</v>
      </c>
      <c r="P3242">
        <v>5085</v>
      </c>
      <c r="Q3242" t="s">
        <v>79</v>
      </c>
      <c r="R3242">
        <v>3</v>
      </c>
      <c r="S3242" t="s">
        <v>58</v>
      </c>
      <c r="T3242" t="s">
        <v>102</v>
      </c>
      <c r="U3242" t="str">
        <f>TRIM(CLEAN(tbl_Operations[[#This Row],[Location]]))</f>
        <v>Chennai</v>
      </c>
      <c r="V3242" t="str">
        <f>TRIM(CLEAN(tbl_Operations[[#This Row],[Channel]]))</f>
        <v>Email</v>
      </c>
      <c r="W3242" t="str">
        <f t="shared" si="250"/>
        <v>Employee Query</v>
      </c>
      <c r="X3242" t="str">
        <f t="shared" si="251"/>
        <v>Sales</v>
      </c>
      <c r="Y3242" t="str">
        <f t="shared" si="252"/>
        <v>Within SLA</v>
      </c>
      <c r="Z3242" t="str">
        <f t="shared" si="253"/>
        <v>Normal</v>
      </c>
      <c r="AA3242" t="str" cm="1">
        <f t="array" ref="AA3242">_xlfn.IFS(
J3242&lt;=K3242*0.5,"Excellent",
J3242&lt;=K3242,"Good",
J3242&lt;=K3242*1.5,"At Risk",
TRUE,"Critical"
)</f>
        <v>Excellent</v>
      </c>
      <c r="AB3242" t="str">
        <f t="shared" si="254"/>
        <v>Reworked</v>
      </c>
    </row>
    <row r="3243" spans="1:28" x14ac:dyDescent="0.3">
      <c r="A3243" t="s">
        <v>3325</v>
      </c>
      <c r="B3243" s="1">
        <v>45719</v>
      </c>
      <c r="C3243" t="s">
        <v>91</v>
      </c>
      <c r="D3243" t="s">
        <v>34</v>
      </c>
      <c r="E3243" t="s">
        <v>78</v>
      </c>
      <c r="F3243" t="s">
        <v>146</v>
      </c>
      <c r="G3243" t="s">
        <v>25</v>
      </c>
      <c r="H3243" t="s">
        <v>26</v>
      </c>
      <c r="I3243" t="s">
        <v>27</v>
      </c>
      <c r="J3243">
        <v>1</v>
      </c>
      <c r="K3243">
        <v>4</v>
      </c>
      <c r="L3243" t="s">
        <v>28</v>
      </c>
      <c r="M3243">
        <v>1</v>
      </c>
      <c r="N3243">
        <v>5</v>
      </c>
      <c r="O3243">
        <v>350</v>
      </c>
      <c r="P3243">
        <v>350</v>
      </c>
      <c r="Q3243" t="s">
        <v>79</v>
      </c>
      <c r="R3243">
        <v>3</v>
      </c>
      <c r="S3243" t="s">
        <v>58</v>
      </c>
      <c r="T3243" t="s">
        <v>31</v>
      </c>
      <c r="U3243" t="str">
        <f>TRIM(CLEAN(tbl_Operations[[#This Row],[Location]]))</f>
        <v>Mumbai</v>
      </c>
      <c r="V3243" t="str">
        <f>TRIM(CLEAN(tbl_Operations[[#This Row],[Channel]]))</f>
        <v>Email</v>
      </c>
      <c r="W3243" t="str">
        <f t="shared" si="250"/>
        <v>Access Request</v>
      </c>
      <c r="X3243" t="str">
        <f t="shared" si="251"/>
        <v>Operations</v>
      </c>
      <c r="Y3243" t="str">
        <f t="shared" si="252"/>
        <v>Within SLA</v>
      </c>
      <c r="Z3243" t="str">
        <f t="shared" si="253"/>
        <v>Normal</v>
      </c>
      <c r="AA3243" t="str" cm="1">
        <f t="array" ref="AA3243">_xlfn.IFS(
J3243&lt;=K3243*0.5,"Excellent",
J3243&lt;=K3243,"Good",
J3243&lt;=K3243*1.5,"At Risk",
TRUE,"Critical"
)</f>
        <v>Excellent</v>
      </c>
      <c r="AB3243" t="str">
        <f t="shared" si="254"/>
        <v>Reworked</v>
      </c>
    </row>
    <row r="3244" spans="1:28" x14ac:dyDescent="0.3">
      <c r="A3244" t="s">
        <v>3326</v>
      </c>
      <c r="B3244" s="1">
        <v>45939</v>
      </c>
      <c r="C3244" t="s">
        <v>21</v>
      </c>
      <c r="D3244" t="s">
        <v>41</v>
      </c>
      <c r="E3244" t="s">
        <v>56</v>
      </c>
      <c r="F3244" t="s">
        <v>24</v>
      </c>
      <c r="G3244" t="s">
        <v>25</v>
      </c>
      <c r="H3244" t="s">
        <v>66</v>
      </c>
      <c r="I3244" t="s">
        <v>27</v>
      </c>
      <c r="J3244">
        <v>9</v>
      </c>
      <c r="K3244">
        <v>24</v>
      </c>
      <c r="L3244" t="s">
        <v>28</v>
      </c>
      <c r="M3244">
        <v>2</v>
      </c>
      <c r="N3244">
        <v>3.7</v>
      </c>
      <c r="O3244">
        <v>320</v>
      </c>
      <c r="P3244">
        <v>2880</v>
      </c>
      <c r="Q3244" t="s">
        <v>51</v>
      </c>
      <c r="R3244">
        <v>10</v>
      </c>
      <c r="S3244" t="s">
        <v>52</v>
      </c>
      <c r="T3244" t="s">
        <v>84</v>
      </c>
      <c r="U3244" t="str">
        <f>TRIM(CLEAN(tbl_Operations[[#This Row],[Location]]))</f>
        <v>Bengaluru</v>
      </c>
      <c r="V3244" t="str">
        <f>TRIM(CLEAN(tbl_Operations[[#This Row],[Channel]]))</f>
        <v>Email</v>
      </c>
      <c r="W3244" t="str">
        <f t="shared" si="250"/>
        <v>Vendor Query</v>
      </c>
      <c r="X3244" t="str">
        <f t="shared" si="251"/>
        <v>Customer Support</v>
      </c>
      <c r="Y3244" t="str">
        <f t="shared" si="252"/>
        <v>Within SLA</v>
      </c>
      <c r="Z3244" t="str">
        <f t="shared" si="253"/>
        <v>Normal</v>
      </c>
      <c r="AA3244" t="str" cm="1">
        <f t="array" ref="AA3244">_xlfn.IFS(
J3244&lt;=K3244*0.5,"Excellent",
J3244&lt;=K3244,"Good",
J3244&lt;=K3244*1.5,"At Risk",
TRUE,"Critical"
)</f>
        <v>Excellent</v>
      </c>
      <c r="AB3244" t="str">
        <f t="shared" si="254"/>
        <v>Reworked</v>
      </c>
    </row>
    <row r="3245" spans="1:28" x14ac:dyDescent="0.3">
      <c r="A3245" t="s">
        <v>3327</v>
      </c>
      <c r="B3245" s="1">
        <v>45815</v>
      </c>
      <c r="C3245" t="s">
        <v>77</v>
      </c>
      <c r="D3245" t="s">
        <v>41</v>
      </c>
      <c r="E3245" t="s">
        <v>48</v>
      </c>
      <c r="F3245" t="s">
        <v>24</v>
      </c>
      <c r="G3245" t="s">
        <v>25</v>
      </c>
      <c r="H3245" t="s">
        <v>26</v>
      </c>
      <c r="I3245" t="s">
        <v>27</v>
      </c>
      <c r="J3245">
        <v>5.0999999999999996</v>
      </c>
      <c r="K3245">
        <v>24</v>
      </c>
      <c r="L3245" t="s">
        <v>28</v>
      </c>
      <c r="M3245">
        <v>1</v>
      </c>
      <c r="N3245">
        <v>4.5999999999999996</v>
      </c>
      <c r="O3245">
        <v>400</v>
      </c>
      <c r="P3245">
        <v>2040</v>
      </c>
      <c r="Q3245" t="s">
        <v>29</v>
      </c>
      <c r="R3245">
        <v>6</v>
      </c>
      <c r="S3245" t="s">
        <v>30</v>
      </c>
      <c r="T3245" t="s">
        <v>68</v>
      </c>
      <c r="U3245" t="str">
        <f>TRIM(CLEAN(tbl_Operations[[#This Row],[Location]]))</f>
        <v>Bengaluru</v>
      </c>
      <c r="V3245" t="str">
        <f>TRIM(CLEAN(tbl_Operations[[#This Row],[Channel]]))</f>
        <v>Email</v>
      </c>
      <c r="W3245" t="str">
        <f t="shared" si="250"/>
        <v>Compliance Request</v>
      </c>
      <c r="X3245" t="str">
        <f t="shared" si="251"/>
        <v>Finance</v>
      </c>
      <c r="Y3245" t="str">
        <f t="shared" si="252"/>
        <v>Within SLA</v>
      </c>
      <c r="Z3245" t="str">
        <f t="shared" si="253"/>
        <v>Normal</v>
      </c>
      <c r="AA3245" t="str" cm="1">
        <f t="array" ref="AA3245">_xlfn.IFS(
J3245&lt;=K3245*0.5,"Excellent",
J3245&lt;=K3245,"Good",
J3245&lt;=K3245*1.5,"At Risk",
TRUE,"Critical"
)</f>
        <v>Excellent</v>
      </c>
      <c r="AB3245" t="str">
        <f t="shared" si="254"/>
        <v>Reworked</v>
      </c>
    </row>
    <row r="3246" spans="1:28" x14ac:dyDescent="0.3">
      <c r="A3246" t="s">
        <v>3328</v>
      </c>
      <c r="B3246" s="1">
        <v>46022</v>
      </c>
      <c r="C3246" t="s">
        <v>33</v>
      </c>
      <c r="D3246" t="s">
        <v>73</v>
      </c>
      <c r="E3246" t="s">
        <v>35</v>
      </c>
      <c r="F3246" t="s">
        <v>61</v>
      </c>
      <c r="G3246" t="s">
        <v>81</v>
      </c>
      <c r="H3246" t="s">
        <v>26</v>
      </c>
      <c r="I3246" t="s">
        <v>27</v>
      </c>
      <c r="J3246">
        <v>23.5</v>
      </c>
      <c r="K3246">
        <v>12</v>
      </c>
      <c r="L3246" t="s">
        <v>63</v>
      </c>
      <c r="M3246">
        <v>0</v>
      </c>
      <c r="N3246">
        <v>4.3</v>
      </c>
      <c r="O3246">
        <v>320</v>
      </c>
      <c r="P3246">
        <v>7520</v>
      </c>
      <c r="Q3246" t="s">
        <v>71</v>
      </c>
      <c r="R3246">
        <v>12</v>
      </c>
      <c r="S3246" t="s">
        <v>52</v>
      </c>
      <c r="T3246" t="s">
        <v>86</v>
      </c>
      <c r="U3246" t="str">
        <f>TRIM(CLEAN(tbl_Operations[[#This Row],[Location]]))</f>
        <v>Chennai</v>
      </c>
      <c r="V3246" t="str">
        <f>TRIM(CLEAN(tbl_Operations[[#This Row],[Channel]]))</f>
        <v>Phone</v>
      </c>
      <c r="W3246" t="str">
        <f t="shared" si="250"/>
        <v>Employee Query</v>
      </c>
      <c r="X3246" t="str">
        <f t="shared" si="251"/>
        <v>It</v>
      </c>
      <c r="Y3246" t="str">
        <f t="shared" si="252"/>
        <v>SLA Breach</v>
      </c>
      <c r="Z3246" t="str">
        <f t="shared" si="253"/>
        <v>Normal</v>
      </c>
      <c r="AA3246" t="str" cm="1">
        <f t="array" ref="AA3246">_xlfn.IFS(
J3246&lt;=K3246*0.5,"Excellent",
J3246&lt;=K3246,"Good",
J3246&lt;=K3246*1.5,"At Risk",
TRUE,"Critical"
)</f>
        <v>Critical</v>
      </c>
      <c r="AB3246" t="str">
        <f t="shared" si="254"/>
        <v>No Rework</v>
      </c>
    </row>
    <row r="3247" spans="1:28" x14ac:dyDescent="0.3">
      <c r="A3247" t="s">
        <v>3329</v>
      </c>
      <c r="B3247" s="1">
        <v>45870</v>
      </c>
      <c r="C3247" t="s">
        <v>40</v>
      </c>
      <c r="D3247" t="s">
        <v>60</v>
      </c>
      <c r="E3247" t="s">
        <v>56</v>
      </c>
      <c r="F3247" t="s">
        <v>24</v>
      </c>
      <c r="G3247" t="s">
        <v>62</v>
      </c>
      <c r="H3247" t="s">
        <v>50</v>
      </c>
      <c r="I3247" t="s">
        <v>27</v>
      </c>
      <c r="J3247">
        <v>1.8</v>
      </c>
      <c r="K3247">
        <v>24</v>
      </c>
      <c r="L3247" t="s">
        <v>28</v>
      </c>
      <c r="M3247">
        <v>0</v>
      </c>
      <c r="N3247">
        <v>5</v>
      </c>
      <c r="O3247">
        <v>280</v>
      </c>
      <c r="P3247">
        <v>504</v>
      </c>
      <c r="Q3247" t="s">
        <v>36</v>
      </c>
      <c r="R3247">
        <v>8</v>
      </c>
      <c r="S3247" t="s">
        <v>37</v>
      </c>
      <c r="T3247" t="s">
        <v>45</v>
      </c>
      <c r="U3247" t="str">
        <f>TRIM(CLEAN(tbl_Operations[[#This Row],[Location]]))</f>
        <v>Pune</v>
      </c>
      <c r="V3247" t="str">
        <f>TRIM(CLEAN(tbl_Operations[[#This Row],[Channel]]))</f>
        <v>Teams</v>
      </c>
      <c r="W3247" t="str">
        <f t="shared" si="250"/>
        <v>Vendor Query</v>
      </c>
      <c r="X3247" t="str">
        <f t="shared" si="251"/>
        <v>Procurement</v>
      </c>
      <c r="Y3247" t="str">
        <f t="shared" si="252"/>
        <v>Within SLA</v>
      </c>
      <c r="Z3247" t="str">
        <f t="shared" si="253"/>
        <v>Normal</v>
      </c>
      <c r="AA3247" t="str" cm="1">
        <f t="array" ref="AA3247">_xlfn.IFS(
J3247&lt;=K3247*0.5,"Excellent",
J3247&lt;=K3247,"Good",
J3247&lt;=K3247*1.5,"At Risk",
TRUE,"Critical"
)</f>
        <v>Excellent</v>
      </c>
      <c r="AB3247" t="str">
        <f t="shared" si="254"/>
        <v>No Rework</v>
      </c>
    </row>
    <row r="3248" spans="1:28" x14ac:dyDescent="0.3">
      <c r="A3248" t="s">
        <v>3330</v>
      </c>
      <c r="B3248" s="1">
        <v>45756</v>
      </c>
      <c r="C3248" t="s">
        <v>91</v>
      </c>
      <c r="D3248" t="s">
        <v>55</v>
      </c>
      <c r="E3248" t="s">
        <v>74</v>
      </c>
      <c r="F3248" t="s">
        <v>61</v>
      </c>
      <c r="G3248" t="s">
        <v>62</v>
      </c>
      <c r="H3248" t="s">
        <v>75</v>
      </c>
      <c r="I3248" t="s">
        <v>27</v>
      </c>
      <c r="J3248">
        <v>9</v>
      </c>
      <c r="K3248">
        <v>12</v>
      </c>
      <c r="L3248" t="s">
        <v>28</v>
      </c>
      <c r="M3248">
        <v>0</v>
      </c>
      <c r="N3248">
        <v>4.8</v>
      </c>
      <c r="O3248">
        <v>400</v>
      </c>
      <c r="P3248">
        <v>3600</v>
      </c>
      <c r="Q3248" t="s">
        <v>89</v>
      </c>
      <c r="R3248">
        <v>4</v>
      </c>
      <c r="S3248" t="s">
        <v>30</v>
      </c>
      <c r="T3248" t="s">
        <v>86</v>
      </c>
      <c r="U3248" t="str">
        <f>TRIM(CLEAN(tbl_Operations[[#This Row],[Location]]))</f>
        <v>Hyderabad</v>
      </c>
      <c r="V3248" t="str">
        <f>TRIM(CLEAN(tbl_Operations[[#This Row],[Channel]]))</f>
        <v>Teams</v>
      </c>
      <c r="W3248" t="str">
        <f t="shared" si="250"/>
        <v>System Issue</v>
      </c>
      <c r="X3248" t="str">
        <f t="shared" si="251"/>
        <v>Operations</v>
      </c>
      <c r="Y3248" t="str">
        <f t="shared" si="252"/>
        <v>Within SLA</v>
      </c>
      <c r="Z3248" t="str">
        <f t="shared" si="253"/>
        <v>Normal</v>
      </c>
      <c r="AA3248" t="str" cm="1">
        <f t="array" ref="AA3248">_xlfn.IFS(
J3248&lt;=K3248*0.5,"Excellent",
J3248&lt;=K3248,"Good",
J3248&lt;=K3248*1.5,"At Risk",
TRUE,"Critical"
)</f>
        <v>Good</v>
      </c>
      <c r="AB3248" t="str">
        <f t="shared" si="254"/>
        <v>No Rework</v>
      </c>
    </row>
    <row r="3249" spans="1:28" x14ac:dyDescent="0.3">
      <c r="A3249" t="s">
        <v>3331</v>
      </c>
      <c r="B3249" s="1">
        <v>45841</v>
      </c>
      <c r="C3249" t="s">
        <v>91</v>
      </c>
      <c r="D3249" t="s">
        <v>34</v>
      </c>
      <c r="E3249" t="s">
        <v>23</v>
      </c>
      <c r="F3249" t="s">
        <v>24</v>
      </c>
      <c r="G3249" t="s">
        <v>42</v>
      </c>
      <c r="H3249" t="s">
        <v>43</v>
      </c>
      <c r="I3249" t="s">
        <v>101</v>
      </c>
      <c r="J3249">
        <v>7.8</v>
      </c>
      <c r="K3249">
        <v>24</v>
      </c>
      <c r="L3249" t="s">
        <v>28</v>
      </c>
      <c r="M3249">
        <v>0</v>
      </c>
      <c r="N3249">
        <v>4.5</v>
      </c>
      <c r="O3249">
        <v>400</v>
      </c>
      <c r="P3249">
        <v>3120</v>
      </c>
      <c r="Q3249" t="s">
        <v>114</v>
      </c>
      <c r="R3249">
        <v>7</v>
      </c>
      <c r="S3249" t="s">
        <v>37</v>
      </c>
      <c r="T3249" t="s">
        <v>84</v>
      </c>
      <c r="U3249" t="str">
        <f>TRIM(CLEAN(tbl_Operations[[#This Row],[Location]]))</f>
        <v>Mumbai</v>
      </c>
      <c r="V3249" t="str">
        <f>TRIM(CLEAN(tbl_Operations[[#This Row],[Channel]]))</f>
        <v>Portal</v>
      </c>
      <c r="W3249" t="str">
        <f t="shared" si="250"/>
        <v>Invoice Query</v>
      </c>
      <c r="X3249" t="str">
        <f t="shared" si="251"/>
        <v>Operations</v>
      </c>
      <c r="Y3249" t="str">
        <f t="shared" si="252"/>
        <v>Within SLA</v>
      </c>
      <c r="Z3249" t="str">
        <f t="shared" si="253"/>
        <v>Normal</v>
      </c>
      <c r="AA3249" t="str" cm="1">
        <f t="array" ref="AA3249">_xlfn.IFS(
J3249&lt;=K3249*0.5,"Excellent",
J3249&lt;=K3249,"Good",
J3249&lt;=K3249*1.5,"At Risk",
TRUE,"Critical"
)</f>
        <v>Excellent</v>
      </c>
      <c r="AB3249" t="str">
        <f t="shared" si="254"/>
        <v>No Rework</v>
      </c>
    </row>
    <row r="3250" spans="1:28" x14ac:dyDescent="0.3">
      <c r="A3250" t="s">
        <v>3332</v>
      </c>
      <c r="B3250" s="1">
        <v>45849</v>
      </c>
      <c r="C3250" t="s">
        <v>21</v>
      </c>
      <c r="D3250" t="s">
        <v>55</v>
      </c>
      <c r="E3250" t="s">
        <v>74</v>
      </c>
      <c r="F3250" t="s">
        <v>24</v>
      </c>
      <c r="G3250" t="s">
        <v>62</v>
      </c>
      <c r="H3250" t="s">
        <v>26</v>
      </c>
      <c r="I3250" t="s">
        <v>27</v>
      </c>
      <c r="J3250">
        <v>16</v>
      </c>
      <c r="K3250">
        <v>24</v>
      </c>
      <c r="L3250" t="s">
        <v>28</v>
      </c>
      <c r="M3250">
        <v>2</v>
      </c>
      <c r="N3250">
        <v>4.2</v>
      </c>
      <c r="O3250">
        <v>280</v>
      </c>
      <c r="P3250">
        <v>4480</v>
      </c>
      <c r="Q3250" t="s">
        <v>114</v>
      </c>
      <c r="R3250">
        <v>7</v>
      </c>
      <c r="S3250" t="s">
        <v>37</v>
      </c>
      <c r="T3250" t="s">
        <v>45</v>
      </c>
      <c r="U3250" t="str">
        <f>TRIM(CLEAN(tbl_Operations[[#This Row],[Location]]))</f>
        <v>Hyderabad</v>
      </c>
      <c r="V3250" t="str">
        <f>TRIM(CLEAN(tbl_Operations[[#This Row],[Channel]]))</f>
        <v>Teams</v>
      </c>
      <c r="W3250" t="str">
        <f t="shared" si="250"/>
        <v>System Issue</v>
      </c>
      <c r="X3250" t="str">
        <f t="shared" si="251"/>
        <v>Customer Support</v>
      </c>
      <c r="Y3250" t="str">
        <f t="shared" si="252"/>
        <v>Within SLA</v>
      </c>
      <c r="Z3250" t="str">
        <f t="shared" si="253"/>
        <v>Normal</v>
      </c>
      <c r="AA3250" t="str" cm="1">
        <f t="array" ref="AA3250">_xlfn.IFS(
J3250&lt;=K3250*0.5,"Excellent",
J3250&lt;=K3250,"Good",
J3250&lt;=K3250*1.5,"At Risk",
TRUE,"Critical"
)</f>
        <v>Good</v>
      </c>
      <c r="AB3250" t="str">
        <f t="shared" si="254"/>
        <v>Reworked</v>
      </c>
    </row>
    <row r="3251" spans="1:28" x14ac:dyDescent="0.3">
      <c r="A3251" t="s">
        <v>3333</v>
      </c>
      <c r="B3251" s="1">
        <v>46005</v>
      </c>
      <c r="C3251" t="s">
        <v>54</v>
      </c>
      <c r="D3251" t="s">
        <v>34</v>
      </c>
      <c r="E3251" t="s">
        <v>48</v>
      </c>
      <c r="F3251" t="s">
        <v>49</v>
      </c>
      <c r="G3251" t="s">
        <v>81</v>
      </c>
      <c r="H3251" t="s">
        <v>43</v>
      </c>
      <c r="I3251" t="s">
        <v>27</v>
      </c>
      <c r="J3251">
        <v>9.9</v>
      </c>
      <c r="K3251">
        <v>48</v>
      </c>
      <c r="L3251" t="s">
        <v>28</v>
      </c>
      <c r="M3251">
        <v>0</v>
      </c>
      <c r="N3251">
        <v>4.7</v>
      </c>
      <c r="O3251">
        <v>450</v>
      </c>
      <c r="P3251">
        <v>4455</v>
      </c>
      <c r="Q3251" t="s">
        <v>71</v>
      </c>
      <c r="R3251">
        <v>12</v>
      </c>
      <c r="S3251" t="s">
        <v>52</v>
      </c>
      <c r="T3251" t="s">
        <v>102</v>
      </c>
      <c r="U3251" t="str">
        <f>TRIM(CLEAN(tbl_Operations[[#This Row],[Location]]))</f>
        <v>Mumbai</v>
      </c>
      <c r="V3251" t="str">
        <f>TRIM(CLEAN(tbl_Operations[[#This Row],[Channel]]))</f>
        <v>Phone</v>
      </c>
      <c r="W3251" t="str">
        <f t="shared" si="250"/>
        <v>Compliance Request</v>
      </c>
      <c r="X3251" t="str">
        <f t="shared" si="251"/>
        <v>Hr</v>
      </c>
      <c r="Y3251" t="str">
        <f t="shared" si="252"/>
        <v>Within SLA</v>
      </c>
      <c r="Z3251" t="str">
        <f t="shared" si="253"/>
        <v>Normal</v>
      </c>
      <c r="AA3251" t="str" cm="1">
        <f t="array" ref="AA3251">_xlfn.IFS(
J3251&lt;=K3251*0.5,"Excellent",
J3251&lt;=K3251,"Good",
J3251&lt;=K3251*1.5,"At Risk",
TRUE,"Critical"
)</f>
        <v>Excellent</v>
      </c>
      <c r="AB3251" t="str">
        <f t="shared" si="254"/>
        <v>No Rework</v>
      </c>
    </row>
    <row r="3252" spans="1:28" x14ac:dyDescent="0.3">
      <c r="A3252" t="s">
        <v>3334</v>
      </c>
      <c r="B3252" s="1">
        <v>45870</v>
      </c>
      <c r="C3252" t="s">
        <v>54</v>
      </c>
      <c r="D3252" t="s">
        <v>60</v>
      </c>
      <c r="E3252" t="s">
        <v>56</v>
      </c>
      <c r="F3252" t="s">
        <v>49</v>
      </c>
      <c r="G3252" t="s">
        <v>25</v>
      </c>
      <c r="H3252" t="s">
        <v>66</v>
      </c>
      <c r="I3252" t="s">
        <v>27</v>
      </c>
      <c r="J3252">
        <v>15</v>
      </c>
      <c r="K3252">
        <v>48</v>
      </c>
      <c r="L3252" t="s">
        <v>28</v>
      </c>
      <c r="M3252">
        <v>0</v>
      </c>
      <c r="N3252">
        <v>4.0999999999999996</v>
      </c>
      <c r="O3252">
        <v>350</v>
      </c>
      <c r="P3252">
        <v>5250</v>
      </c>
      <c r="Q3252" t="s">
        <v>36</v>
      </c>
      <c r="R3252">
        <v>8</v>
      </c>
      <c r="S3252" t="s">
        <v>37</v>
      </c>
      <c r="T3252" t="s">
        <v>45</v>
      </c>
      <c r="U3252" t="str">
        <f>TRIM(CLEAN(tbl_Operations[[#This Row],[Location]]))</f>
        <v>Pune</v>
      </c>
      <c r="V3252" t="str">
        <f>TRIM(CLEAN(tbl_Operations[[#This Row],[Channel]]))</f>
        <v>Email</v>
      </c>
      <c r="W3252" t="str">
        <f t="shared" si="250"/>
        <v>Vendor Query</v>
      </c>
      <c r="X3252" t="str">
        <f t="shared" si="251"/>
        <v>Hr</v>
      </c>
      <c r="Y3252" t="str">
        <f t="shared" si="252"/>
        <v>Within SLA</v>
      </c>
      <c r="Z3252" t="str">
        <f t="shared" si="253"/>
        <v>Normal</v>
      </c>
      <c r="AA3252" t="str" cm="1">
        <f t="array" ref="AA3252">_xlfn.IFS(
J3252&lt;=K3252*0.5,"Excellent",
J3252&lt;=K3252,"Good",
J3252&lt;=K3252*1.5,"At Risk",
TRUE,"Critical"
)</f>
        <v>Excellent</v>
      </c>
      <c r="AB3252" t="str">
        <f t="shared" si="254"/>
        <v>No Rework</v>
      </c>
    </row>
    <row r="3253" spans="1:28" x14ac:dyDescent="0.3">
      <c r="A3253" t="s">
        <v>3335</v>
      </c>
      <c r="B3253" s="1">
        <v>45997</v>
      </c>
      <c r="C3253" t="s">
        <v>54</v>
      </c>
      <c r="D3253" t="s">
        <v>47</v>
      </c>
      <c r="E3253" t="s">
        <v>23</v>
      </c>
      <c r="F3253" t="s">
        <v>49</v>
      </c>
      <c r="G3253" t="s">
        <v>42</v>
      </c>
      <c r="H3253" t="s">
        <v>50</v>
      </c>
      <c r="I3253" t="s">
        <v>27</v>
      </c>
      <c r="J3253">
        <v>12</v>
      </c>
      <c r="K3253">
        <v>48</v>
      </c>
      <c r="L3253" t="s">
        <v>28</v>
      </c>
      <c r="M3253">
        <v>3</v>
      </c>
      <c r="N3253">
        <v>4.4000000000000004</v>
      </c>
      <c r="O3253">
        <v>450</v>
      </c>
      <c r="P3253">
        <v>5400</v>
      </c>
      <c r="Q3253" t="s">
        <v>71</v>
      </c>
      <c r="R3253">
        <v>12</v>
      </c>
      <c r="S3253" t="s">
        <v>52</v>
      </c>
      <c r="T3253" t="s">
        <v>68</v>
      </c>
      <c r="U3253" t="str">
        <f>TRIM(CLEAN(tbl_Operations[[#This Row],[Location]]))</f>
        <v>Gurugram</v>
      </c>
      <c r="V3253" t="str">
        <f>TRIM(CLEAN(tbl_Operations[[#This Row],[Channel]]))</f>
        <v>Portal</v>
      </c>
      <c r="W3253" t="str">
        <f t="shared" si="250"/>
        <v>Invoice Query</v>
      </c>
      <c r="X3253" t="str">
        <f t="shared" si="251"/>
        <v>Hr</v>
      </c>
      <c r="Y3253" t="str">
        <f t="shared" si="252"/>
        <v>Within SLA</v>
      </c>
      <c r="Z3253" t="str">
        <f t="shared" si="253"/>
        <v>Normal</v>
      </c>
      <c r="AA3253" t="str" cm="1">
        <f t="array" ref="AA3253">_xlfn.IFS(
J3253&lt;=K3253*0.5,"Excellent",
J3253&lt;=K3253,"Good",
J3253&lt;=K3253*1.5,"At Risk",
TRUE,"Critical"
)</f>
        <v>Excellent</v>
      </c>
      <c r="AB3253" t="str">
        <f t="shared" si="254"/>
        <v>Reworked</v>
      </c>
    </row>
    <row r="3254" spans="1:28" x14ac:dyDescent="0.3">
      <c r="A3254" t="s">
        <v>3336</v>
      </c>
      <c r="B3254" s="1">
        <v>45779</v>
      </c>
      <c r="C3254" t="s">
        <v>21</v>
      </c>
      <c r="D3254" t="s">
        <v>34</v>
      </c>
      <c r="E3254" t="s">
        <v>78</v>
      </c>
      <c r="F3254" t="s">
        <v>49</v>
      </c>
      <c r="G3254" t="s">
        <v>42</v>
      </c>
      <c r="H3254" t="s">
        <v>26</v>
      </c>
      <c r="I3254" t="s">
        <v>27</v>
      </c>
      <c r="J3254">
        <v>18.100000000000001</v>
      </c>
      <c r="K3254">
        <v>48</v>
      </c>
      <c r="L3254" t="s">
        <v>28</v>
      </c>
      <c r="M3254">
        <v>0</v>
      </c>
      <c r="N3254">
        <v>4.8</v>
      </c>
      <c r="O3254">
        <v>320</v>
      </c>
      <c r="P3254">
        <v>5792</v>
      </c>
      <c r="Q3254" t="s">
        <v>44</v>
      </c>
      <c r="R3254">
        <v>5</v>
      </c>
      <c r="S3254" t="s">
        <v>30</v>
      </c>
      <c r="T3254" t="s">
        <v>45</v>
      </c>
      <c r="U3254" t="str">
        <f>TRIM(CLEAN(tbl_Operations[[#This Row],[Location]]))</f>
        <v>Mumbai</v>
      </c>
      <c r="V3254" t="str">
        <f>TRIM(CLEAN(tbl_Operations[[#This Row],[Channel]]))</f>
        <v>Portal</v>
      </c>
      <c r="W3254" t="str">
        <f t="shared" si="250"/>
        <v>Access Request</v>
      </c>
      <c r="X3254" t="str">
        <f t="shared" si="251"/>
        <v>Customer Support</v>
      </c>
      <c r="Y3254" t="str">
        <f t="shared" si="252"/>
        <v>Within SLA</v>
      </c>
      <c r="Z3254" t="str">
        <f t="shared" si="253"/>
        <v>Normal</v>
      </c>
      <c r="AA3254" t="str" cm="1">
        <f t="array" ref="AA3254">_xlfn.IFS(
J3254&lt;=K3254*0.5,"Excellent",
J3254&lt;=K3254,"Good",
J3254&lt;=K3254*1.5,"At Risk",
TRUE,"Critical"
)</f>
        <v>Excellent</v>
      </c>
      <c r="AB3254" t="str">
        <f t="shared" si="254"/>
        <v>No Rework</v>
      </c>
    </row>
    <row r="3255" spans="1:28" x14ac:dyDescent="0.3">
      <c r="A3255" t="s">
        <v>3337</v>
      </c>
      <c r="B3255" s="1">
        <v>45738</v>
      </c>
      <c r="C3255" t="s">
        <v>95</v>
      </c>
      <c r="D3255" t="s">
        <v>55</v>
      </c>
      <c r="E3255" t="s">
        <v>70</v>
      </c>
      <c r="F3255" t="s">
        <v>24</v>
      </c>
      <c r="G3255" t="s">
        <v>62</v>
      </c>
      <c r="H3255" t="s">
        <v>75</v>
      </c>
      <c r="I3255" t="s">
        <v>27</v>
      </c>
      <c r="J3255">
        <v>13.6</v>
      </c>
      <c r="K3255">
        <v>24</v>
      </c>
      <c r="L3255" t="s">
        <v>28</v>
      </c>
      <c r="M3255">
        <v>0</v>
      </c>
      <c r="N3255">
        <v>4.4000000000000004</v>
      </c>
      <c r="O3255">
        <v>450</v>
      </c>
      <c r="P3255">
        <v>6120</v>
      </c>
      <c r="Q3255" t="s">
        <v>79</v>
      </c>
      <c r="R3255">
        <v>3</v>
      </c>
      <c r="S3255" t="s">
        <v>58</v>
      </c>
      <c r="T3255" t="s">
        <v>68</v>
      </c>
      <c r="U3255" t="str">
        <f>TRIM(CLEAN(tbl_Operations[[#This Row],[Location]]))</f>
        <v>Hyderabad</v>
      </c>
      <c r="V3255" t="str">
        <f>TRIM(CLEAN(tbl_Operations[[#This Row],[Channel]]))</f>
        <v>Teams</v>
      </c>
      <c r="W3255" t="str">
        <f t="shared" si="250"/>
        <v>Data Correction</v>
      </c>
      <c r="X3255" t="str">
        <f t="shared" si="251"/>
        <v>Sales</v>
      </c>
      <c r="Y3255" t="str">
        <f t="shared" si="252"/>
        <v>Within SLA</v>
      </c>
      <c r="Z3255" t="str">
        <f t="shared" si="253"/>
        <v>Normal</v>
      </c>
      <c r="AA3255" t="str" cm="1">
        <f t="array" ref="AA3255">_xlfn.IFS(
J3255&lt;=K3255*0.5,"Excellent",
J3255&lt;=K3255,"Good",
J3255&lt;=K3255*1.5,"At Risk",
TRUE,"Critical"
)</f>
        <v>Good</v>
      </c>
      <c r="AB3255" t="str">
        <f t="shared" si="254"/>
        <v>No Rework</v>
      </c>
    </row>
    <row r="3256" spans="1:28" x14ac:dyDescent="0.3">
      <c r="A3256" t="s">
        <v>3338</v>
      </c>
      <c r="B3256" s="1">
        <v>45921</v>
      </c>
      <c r="C3256" t="s">
        <v>91</v>
      </c>
      <c r="D3256" t="s">
        <v>41</v>
      </c>
      <c r="E3256" t="s">
        <v>92</v>
      </c>
      <c r="F3256" t="s">
        <v>24</v>
      </c>
      <c r="G3256" t="s">
        <v>25</v>
      </c>
      <c r="H3256" t="s">
        <v>66</v>
      </c>
      <c r="I3256" t="s">
        <v>27</v>
      </c>
      <c r="J3256">
        <v>13.9</v>
      </c>
      <c r="K3256">
        <v>24</v>
      </c>
      <c r="L3256" t="s">
        <v>28</v>
      </c>
      <c r="M3256">
        <v>0</v>
      </c>
      <c r="N3256">
        <v>4.2</v>
      </c>
      <c r="O3256">
        <v>280</v>
      </c>
      <c r="P3256">
        <v>3892</v>
      </c>
      <c r="Q3256" t="s">
        <v>83</v>
      </c>
      <c r="R3256">
        <v>9</v>
      </c>
      <c r="S3256" t="s">
        <v>37</v>
      </c>
      <c r="T3256" t="s">
        <v>102</v>
      </c>
      <c r="U3256" t="str">
        <f>TRIM(CLEAN(tbl_Operations[[#This Row],[Location]]))</f>
        <v>Bengaluru</v>
      </c>
      <c r="V3256" t="str">
        <f>TRIM(CLEAN(tbl_Operations[[#This Row],[Channel]]))</f>
        <v>Email</v>
      </c>
      <c r="W3256" t="str">
        <f t="shared" si="250"/>
        <v>Report Request</v>
      </c>
      <c r="X3256" t="str">
        <f t="shared" si="251"/>
        <v>Operations</v>
      </c>
      <c r="Y3256" t="str">
        <f t="shared" si="252"/>
        <v>Within SLA</v>
      </c>
      <c r="Z3256" t="str">
        <f t="shared" si="253"/>
        <v>Normal</v>
      </c>
      <c r="AA3256" t="str" cm="1">
        <f t="array" ref="AA3256">_xlfn.IFS(
J3256&lt;=K3256*0.5,"Excellent",
J3256&lt;=K3256,"Good",
J3256&lt;=K3256*1.5,"At Risk",
TRUE,"Critical"
)</f>
        <v>Good</v>
      </c>
      <c r="AB3256" t="str">
        <f t="shared" si="254"/>
        <v>No Rework</v>
      </c>
    </row>
    <row r="3257" spans="1:28" x14ac:dyDescent="0.3">
      <c r="A3257" t="s">
        <v>3339</v>
      </c>
      <c r="B3257" s="1">
        <v>45873</v>
      </c>
      <c r="C3257" t="s">
        <v>91</v>
      </c>
      <c r="D3257" t="s">
        <v>22</v>
      </c>
      <c r="E3257" t="s">
        <v>92</v>
      </c>
      <c r="F3257" t="s">
        <v>49</v>
      </c>
      <c r="G3257" t="s">
        <v>81</v>
      </c>
      <c r="H3257" t="s">
        <v>43</v>
      </c>
      <c r="I3257" t="s">
        <v>27</v>
      </c>
      <c r="J3257">
        <v>15.4</v>
      </c>
      <c r="K3257">
        <v>48</v>
      </c>
      <c r="L3257" t="s">
        <v>28</v>
      </c>
      <c r="M3257">
        <v>0</v>
      </c>
      <c r="N3257">
        <v>5</v>
      </c>
      <c r="O3257">
        <v>350</v>
      </c>
      <c r="P3257">
        <v>5390</v>
      </c>
      <c r="Q3257" t="s">
        <v>36</v>
      </c>
      <c r="R3257">
        <v>8</v>
      </c>
      <c r="S3257" t="s">
        <v>37</v>
      </c>
      <c r="T3257" t="s">
        <v>31</v>
      </c>
      <c r="U3257" t="str">
        <f>TRIM(CLEAN(tbl_Operations[[#This Row],[Location]]))</f>
        <v>Noida</v>
      </c>
      <c r="V3257" t="str">
        <f>TRIM(CLEAN(tbl_Operations[[#This Row],[Channel]]))</f>
        <v>Phone</v>
      </c>
      <c r="W3257" t="str">
        <f t="shared" si="250"/>
        <v>Report Request</v>
      </c>
      <c r="X3257" t="str">
        <f t="shared" si="251"/>
        <v>Operations</v>
      </c>
      <c r="Y3257" t="str">
        <f t="shared" si="252"/>
        <v>Within SLA</v>
      </c>
      <c r="Z3257" t="str">
        <f t="shared" si="253"/>
        <v>Normal</v>
      </c>
      <c r="AA3257" t="str" cm="1">
        <f t="array" ref="AA3257">_xlfn.IFS(
J3257&lt;=K3257*0.5,"Excellent",
J3257&lt;=K3257,"Good",
J3257&lt;=K3257*1.5,"At Risk",
TRUE,"Critical"
)</f>
        <v>Excellent</v>
      </c>
      <c r="AB3257" t="str">
        <f t="shared" si="254"/>
        <v>No Rework</v>
      </c>
    </row>
    <row r="3258" spans="1:28" x14ac:dyDescent="0.3">
      <c r="A3258" t="s">
        <v>3340</v>
      </c>
      <c r="B3258" s="1">
        <v>45716</v>
      </c>
      <c r="C3258" t="s">
        <v>95</v>
      </c>
      <c r="D3258" t="s">
        <v>22</v>
      </c>
      <c r="E3258" t="s">
        <v>35</v>
      </c>
      <c r="F3258" t="s">
        <v>24</v>
      </c>
      <c r="G3258" t="s">
        <v>42</v>
      </c>
      <c r="H3258" t="s">
        <v>75</v>
      </c>
      <c r="I3258" t="s">
        <v>27</v>
      </c>
      <c r="J3258">
        <v>5.5</v>
      </c>
      <c r="K3258">
        <v>24</v>
      </c>
      <c r="L3258" t="s">
        <v>28</v>
      </c>
      <c r="M3258">
        <v>1</v>
      </c>
      <c r="N3258">
        <v>5</v>
      </c>
      <c r="O3258">
        <v>350</v>
      </c>
      <c r="P3258">
        <v>1925</v>
      </c>
      <c r="Q3258" t="s">
        <v>57</v>
      </c>
      <c r="R3258">
        <v>2</v>
      </c>
      <c r="S3258" t="s">
        <v>58</v>
      </c>
      <c r="T3258" t="s">
        <v>45</v>
      </c>
      <c r="U3258" t="str">
        <f>TRIM(CLEAN(tbl_Operations[[#This Row],[Location]]))</f>
        <v>Noida</v>
      </c>
      <c r="V3258" t="str">
        <f>TRIM(CLEAN(tbl_Operations[[#This Row],[Channel]]))</f>
        <v>Portal</v>
      </c>
      <c r="W3258" t="str">
        <f t="shared" si="250"/>
        <v>Employee Query</v>
      </c>
      <c r="X3258" t="str">
        <f t="shared" si="251"/>
        <v>Sales</v>
      </c>
      <c r="Y3258" t="str">
        <f t="shared" si="252"/>
        <v>Within SLA</v>
      </c>
      <c r="Z3258" t="str">
        <f t="shared" si="253"/>
        <v>Normal</v>
      </c>
      <c r="AA3258" t="str" cm="1">
        <f t="array" ref="AA3258">_xlfn.IFS(
J3258&lt;=K3258*0.5,"Excellent",
J3258&lt;=K3258,"Good",
J3258&lt;=K3258*1.5,"At Risk",
TRUE,"Critical"
)</f>
        <v>Excellent</v>
      </c>
      <c r="AB3258" t="str">
        <f t="shared" si="254"/>
        <v>Reworked</v>
      </c>
    </row>
    <row r="3259" spans="1:28" x14ac:dyDescent="0.3">
      <c r="A3259" t="s">
        <v>3341</v>
      </c>
      <c r="B3259" s="1">
        <v>45749</v>
      </c>
      <c r="C3259" t="s">
        <v>77</v>
      </c>
      <c r="D3259" t="s">
        <v>60</v>
      </c>
      <c r="E3259" t="s">
        <v>74</v>
      </c>
      <c r="F3259" t="s">
        <v>24</v>
      </c>
      <c r="G3259" t="s">
        <v>62</v>
      </c>
      <c r="H3259" t="s">
        <v>75</v>
      </c>
      <c r="I3259" t="s">
        <v>27</v>
      </c>
      <c r="J3259">
        <v>12.5</v>
      </c>
      <c r="K3259">
        <v>24</v>
      </c>
      <c r="L3259" t="s">
        <v>28</v>
      </c>
      <c r="M3259">
        <v>0</v>
      </c>
      <c r="N3259">
        <v>4.5999999999999996</v>
      </c>
      <c r="O3259">
        <v>400</v>
      </c>
      <c r="P3259">
        <v>5000</v>
      </c>
      <c r="Q3259" t="s">
        <v>89</v>
      </c>
      <c r="R3259">
        <v>4</v>
      </c>
      <c r="S3259" t="s">
        <v>30</v>
      </c>
      <c r="T3259" t="s">
        <v>86</v>
      </c>
      <c r="U3259" t="str">
        <f>TRIM(CLEAN(tbl_Operations[[#This Row],[Location]]))</f>
        <v>Pune</v>
      </c>
      <c r="V3259" t="str">
        <f>TRIM(CLEAN(tbl_Operations[[#This Row],[Channel]]))</f>
        <v>Teams</v>
      </c>
      <c r="W3259" t="str">
        <f t="shared" si="250"/>
        <v>System Issue</v>
      </c>
      <c r="X3259" t="str">
        <f t="shared" si="251"/>
        <v>Finance</v>
      </c>
      <c r="Y3259" t="str">
        <f t="shared" si="252"/>
        <v>Within SLA</v>
      </c>
      <c r="Z3259" t="str">
        <f t="shared" si="253"/>
        <v>Normal</v>
      </c>
      <c r="AA3259" t="str" cm="1">
        <f t="array" ref="AA3259">_xlfn.IFS(
J3259&lt;=K3259*0.5,"Excellent",
J3259&lt;=K3259,"Good",
J3259&lt;=K3259*1.5,"At Risk",
TRUE,"Critical"
)</f>
        <v>Good</v>
      </c>
      <c r="AB3259" t="str">
        <f t="shared" si="254"/>
        <v>No Rework</v>
      </c>
    </row>
    <row r="3260" spans="1:28" x14ac:dyDescent="0.3">
      <c r="A3260" t="s">
        <v>3342</v>
      </c>
      <c r="B3260" s="1">
        <v>45817</v>
      </c>
      <c r="C3260" t="s">
        <v>91</v>
      </c>
      <c r="D3260" t="s">
        <v>22</v>
      </c>
      <c r="E3260" t="s">
        <v>56</v>
      </c>
      <c r="F3260" t="s">
        <v>49</v>
      </c>
      <c r="G3260" t="s">
        <v>25</v>
      </c>
      <c r="H3260" t="s">
        <v>50</v>
      </c>
      <c r="I3260" t="s">
        <v>27</v>
      </c>
      <c r="J3260">
        <v>15.7</v>
      </c>
      <c r="K3260">
        <v>48</v>
      </c>
      <c r="L3260" t="s">
        <v>28</v>
      </c>
      <c r="M3260">
        <v>1</v>
      </c>
      <c r="N3260">
        <v>3.9</v>
      </c>
      <c r="O3260">
        <v>320</v>
      </c>
      <c r="P3260">
        <v>5024</v>
      </c>
      <c r="Q3260" t="s">
        <v>29</v>
      </c>
      <c r="R3260">
        <v>6</v>
      </c>
      <c r="S3260" t="s">
        <v>30</v>
      </c>
      <c r="T3260" t="s">
        <v>31</v>
      </c>
      <c r="U3260" t="str">
        <f>TRIM(CLEAN(tbl_Operations[[#This Row],[Location]]))</f>
        <v>Noida</v>
      </c>
      <c r="V3260" t="str">
        <f>TRIM(CLEAN(tbl_Operations[[#This Row],[Channel]]))</f>
        <v>Email</v>
      </c>
      <c r="W3260" t="str">
        <f t="shared" si="250"/>
        <v>Vendor Query</v>
      </c>
      <c r="X3260" t="str">
        <f t="shared" si="251"/>
        <v>Operations</v>
      </c>
      <c r="Y3260" t="str">
        <f t="shared" si="252"/>
        <v>Within SLA</v>
      </c>
      <c r="Z3260" t="str">
        <f t="shared" si="253"/>
        <v>Normal</v>
      </c>
      <c r="AA3260" t="str" cm="1">
        <f t="array" ref="AA3260">_xlfn.IFS(
J3260&lt;=K3260*0.5,"Excellent",
J3260&lt;=K3260,"Good",
J3260&lt;=K3260*1.5,"At Risk",
TRUE,"Critical"
)</f>
        <v>Excellent</v>
      </c>
      <c r="AB3260" t="str">
        <f t="shared" si="254"/>
        <v>Reworked</v>
      </c>
    </row>
    <row r="3261" spans="1:28" x14ac:dyDescent="0.3">
      <c r="A3261" t="s">
        <v>3343</v>
      </c>
      <c r="B3261" s="1">
        <v>45807</v>
      </c>
      <c r="C3261" t="s">
        <v>33</v>
      </c>
      <c r="D3261" t="s">
        <v>41</v>
      </c>
      <c r="E3261" t="s">
        <v>48</v>
      </c>
      <c r="F3261" t="s">
        <v>61</v>
      </c>
      <c r="G3261" t="s">
        <v>42</v>
      </c>
      <c r="H3261" t="s">
        <v>26</v>
      </c>
      <c r="I3261" t="s">
        <v>27</v>
      </c>
      <c r="J3261">
        <v>17.3</v>
      </c>
      <c r="K3261">
        <v>12</v>
      </c>
      <c r="L3261" t="s">
        <v>63</v>
      </c>
      <c r="M3261">
        <v>0</v>
      </c>
      <c r="N3261">
        <v>4.7</v>
      </c>
      <c r="O3261">
        <v>280</v>
      </c>
      <c r="P3261">
        <v>4844</v>
      </c>
      <c r="Q3261" t="s">
        <v>44</v>
      </c>
      <c r="R3261">
        <v>5</v>
      </c>
      <c r="S3261" t="s">
        <v>30</v>
      </c>
      <c r="T3261" t="s">
        <v>45</v>
      </c>
      <c r="U3261" t="str">
        <f>TRIM(CLEAN(tbl_Operations[[#This Row],[Location]]))</f>
        <v>Bengaluru</v>
      </c>
      <c r="V3261" t="str">
        <f>TRIM(CLEAN(tbl_Operations[[#This Row],[Channel]]))</f>
        <v>Portal</v>
      </c>
      <c r="W3261" t="str">
        <f t="shared" si="250"/>
        <v>Compliance Request</v>
      </c>
      <c r="X3261" t="str">
        <f t="shared" si="251"/>
        <v>It</v>
      </c>
      <c r="Y3261" t="str">
        <f t="shared" si="252"/>
        <v>SLA Breach</v>
      </c>
      <c r="Z3261" t="str">
        <f t="shared" si="253"/>
        <v>Normal</v>
      </c>
      <c r="AA3261" t="str" cm="1">
        <f t="array" ref="AA3261">_xlfn.IFS(
J3261&lt;=K3261*0.5,"Excellent",
J3261&lt;=K3261,"Good",
J3261&lt;=K3261*1.5,"At Risk",
TRUE,"Critical"
)</f>
        <v>At Risk</v>
      </c>
      <c r="AB3261" t="str">
        <f t="shared" si="254"/>
        <v>No Rework</v>
      </c>
    </row>
    <row r="3262" spans="1:28" x14ac:dyDescent="0.3">
      <c r="A3262" t="s">
        <v>3344</v>
      </c>
      <c r="B3262" s="1">
        <v>45835</v>
      </c>
      <c r="C3262" t="s">
        <v>91</v>
      </c>
      <c r="D3262" t="s">
        <v>5094</v>
      </c>
      <c r="E3262" t="s">
        <v>56</v>
      </c>
      <c r="F3262" t="s">
        <v>24</v>
      </c>
      <c r="G3262" t="s">
        <v>62</v>
      </c>
      <c r="H3262" t="s">
        <v>43</v>
      </c>
      <c r="I3262" t="s">
        <v>27</v>
      </c>
      <c r="J3262">
        <v>10.3</v>
      </c>
      <c r="K3262">
        <v>24</v>
      </c>
      <c r="L3262" t="s">
        <v>28</v>
      </c>
      <c r="M3262">
        <v>0</v>
      </c>
      <c r="N3262">
        <v>5</v>
      </c>
      <c r="O3262">
        <v>350</v>
      </c>
      <c r="P3262">
        <v>3605</v>
      </c>
      <c r="Q3262" t="s">
        <v>29</v>
      </c>
      <c r="R3262">
        <v>6</v>
      </c>
      <c r="S3262" t="s">
        <v>30</v>
      </c>
      <c r="T3262" t="s">
        <v>45</v>
      </c>
      <c r="U3262" t="str">
        <f>TRIM(CLEAN(tbl_Operations[[#This Row],[Location]]))</f>
        <v>Unknown</v>
      </c>
      <c r="V3262" t="str">
        <f>TRIM(CLEAN(tbl_Operations[[#This Row],[Channel]]))</f>
        <v>Teams</v>
      </c>
      <c r="W3262" t="str">
        <f t="shared" si="250"/>
        <v>Vendor Query</v>
      </c>
      <c r="X3262" t="str">
        <f t="shared" si="251"/>
        <v>Operations</v>
      </c>
      <c r="Y3262" t="str">
        <f t="shared" si="252"/>
        <v>Within SLA</v>
      </c>
      <c r="Z3262" t="str">
        <f t="shared" si="253"/>
        <v>Normal</v>
      </c>
      <c r="AA3262" t="str" cm="1">
        <f t="array" ref="AA3262">_xlfn.IFS(
J3262&lt;=K3262*0.5,"Excellent",
J3262&lt;=K3262,"Good",
J3262&lt;=K3262*1.5,"At Risk",
TRUE,"Critical"
)</f>
        <v>Excellent</v>
      </c>
      <c r="AB3262" t="str">
        <f t="shared" si="254"/>
        <v>No Rework</v>
      </c>
    </row>
    <row r="3263" spans="1:28" x14ac:dyDescent="0.3">
      <c r="A3263" t="s">
        <v>3345</v>
      </c>
      <c r="B3263" s="1">
        <v>45997</v>
      </c>
      <c r="C3263" t="s">
        <v>21</v>
      </c>
      <c r="D3263" t="s">
        <v>22</v>
      </c>
      <c r="E3263" t="s">
        <v>23</v>
      </c>
      <c r="F3263" t="s">
        <v>61</v>
      </c>
      <c r="G3263" t="s">
        <v>42</v>
      </c>
      <c r="H3263" t="s">
        <v>66</v>
      </c>
      <c r="I3263" t="s">
        <v>27</v>
      </c>
      <c r="J3263">
        <v>23.6</v>
      </c>
      <c r="K3263">
        <v>12</v>
      </c>
      <c r="L3263" t="s">
        <v>63</v>
      </c>
      <c r="M3263">
        <v>1</v>
      </c>
      <c r="N3263">
        <v>3.8</v>
      </c>
      <c r="O3263">
        <v>350</v>
      </c>
      <c r="P3263">
        <v>8260</v>
      </c>
      <c r="Q3263" t="s">
        <v>71</v>
      </c>
      <c r="R3263">
        <v>12</v>
      </c>
      <c r="S3263" t="s">
        <v>52</v>
      </c>
      <c r="T3263" t="s">
        <v>68</v>
      </c>
      <c r="U3263" t="str">
        <f>TRIM(CLEAN(tbl_Operations[[#This Row],[Location]]))</f>
        <v>Noida</v>
      </c>
      <c r="V3263" t="str">
        <f>TRIM(CLEAN(tbl_Operations[[#This Row],[Channel]]))</f>
        <v>Portal</v>
      </c>
      <c r="W3263" t="str">
        <f t="shared" si="250"/>
        <v>Invoice Query</v>
      </c>
      <c r="X3263" t="str">
        <f t="shared" si="251"/>
        <v>Customer Support</v>
      </c>
      <c r="Y3263" t="str">
        <f t="shared" si="252"/>
        <v>SLA Breach</v>
      </c>
      <c r="Z3263" t="str">
        <f t="shared" si="253"/>
        <v>Normal</v>
      </c>
      <c r="AA3263" t="str" cm="1">
        <f t="array" ref="AA3263">_xlfn.IFS(
J3263&lt;=K3263*0.5,"Excellent",
J3263&lt;=K3263,"Good",
J3263&lt;=K3263*1.5,"At Risk",
TRUE,"Critical"
)</f>
        <v>Critical</v>
      </c>
      <c r="AB3263" t="str">
        <f t="shared" si="254"/>
        <v>Reworked</v>
      </c>
    </row>
    <row r="3264" spans="1:28" x14ac:dyDescent="0.3">
      <c r="A3264" t="s">
        <v>3346</v>
      </c>
      <c r="B3264" s="1">
        <v>45838</v>
      </c>
      <c r="C3264" t="s">
        <v>91</v>
      </c>
      <c r="D3264" t="s">
        <v>22</v>
      </c>
      <c r="E3264" t="s">
        <v>78</v>
      </c>
      <c r="F3264" t="s">
        <v>49</v>
      </c>
      <c r="G3264" t="s">
        <v>62</v>
      </c>
      <c r="H3264" t="s">
        <v>50</v>
      </c>
      <c r="I3264" t="s">
        <v>27</v>
      </c>
      <c r="J3264">
        <v>14.6</v>
      </c>
      <c r="K3264">
        <v>48</v>
      </c>
      <c r="L3264" t="s">
        <v>28</v>
      </c>
      <c r="M3264">
        <v>0</v>
      </c>
      <c r="N3264">
        <v>4.9000000000000004</v>
      </c>
      <c r="O3264">
        <v>320</v>
      </c>
      <c r="P3264">
        <v>4672</v>
      </c>
      <c r="Q3264" t="s">
        <v>29</v>
      </c>
      <c r="R3264">
        <v>6</v>
      </c>
      <c r="S3264" t="s">
        <v>30</v>
      </c>
      <c r="T3264" t="s">
        <v>31</v>
      </c>
      <c r="U3264" t="str">
        <f>TRIM(CLEAN(tbl_Operations[[#This Row],[Location]]))</f>
        <v>Noida</v>
      </c>
      <c r="V3264" t="str">
        <f>TRIM(CLEAN(tbl_Operations[[#This Row],[Channel]]))</f>
        <v>Teams</v>
      </c>
      <c r="W3264" t="str">
        <f t="shared" si="250"/>
        <v>Access Request</v>
      </c>
      <c r="X3264" t="str">
        <f t="shared" si="251"/>
        <v>Operations</v>
      </c>
      <c r="Y3264" t="str">
        <f t="shared" si="252"/>
        <v>Within SLA</v>
      </c>
      <c r="Z3264" t="str">
        <f t="shared" si="253"/>
        <v>Normal</v>
      </c>
      <c r="AA3264" t="str" cm="1">
        <f t="array" ref="AA3264">_xlfn.IFS(
J3264&lt;=K3264*0.5,"Excellent",
J3264&lt;=K3264,"Good",
J3264&lt;=K3264*1.5,"At Risk",
TRUE,"Critical"
)</f>
        <v>Excellent</v>
      </c>
      <c r="AB3264" t="str">
        <f t="shared" si="254"/>
        <v>No Rework</v>
      </c>
    </row>
    <row r="3265" spans="1:28" x14ac:dyDescent="0.3">
      <c r="A3265" t="s">
        <v>3347</v>
      </c>
      <c r="B3265" s="1">
        <v>45763</v>
      </c>
      <c r="C3265" t="s">
        <v>33</v>
      </c>
      <c r="D3265" t="s">
        <v>22</v>
      </c>
      <c r="E3265" t="s">
        <v>78</v>
      </c>
      <c r="F3265" t="s">
        <v>24</v>
      </c>
      <c r="G3265" t="s">
        <v>25</v>
      </c>
      <c r="H3265" t="s">
        <v>75</v>
      </c>
      <c r="I3265" t="s">
        <v>27</v>
      </c>
      <c r="J3265">
        <v>5.5</v>
      </c>
      <c r="K3265">
        <v>24</v>
      </c>
      <c r="L3265" t="s">
        <v>28</v>
      </c>
      <c r="M3265">
        <v>0</v>
      </c>
      <c r="N3265">
        <v>5</v>
      </c>
      <c r="O3265">
        <v>450</v>
      </c>
      <c r="P3265">
        <v>2475</v>
      </c>
      <c r="Q3265" t="s">
        <v>89</v>
      </c>
      <c r="R3265">
        <v>4</v>
      </c>
      <c r="S3265" t="s">
        <v>30</v>
      </c>
      <c r="T3265" t="s">
        <v>86</v>
      </c>
      <c r="U3265" t="str">
        <f>TRIM(CLEAN(tbl_Operations[[#This Row],[Location]]))</f>
        <v>Noida</v>
      </c>
      <c r="V3265" t="str">
        <f>TRIM(CLEAN(tbl_Operations[[#This Row],[Channel]]))</f>
        <v>Email</v>
      </c>
      <c r="W3265" t="str">
        <f t="shared" si="250"/>
        <v>Access Request</v>
      </c>
      <c r="X3265" t="str">
        <f t="shared" si="251"/>
        <v>It</v>
      </c>
      <c r="Y3265" t="str">
        <f t="shared" si="252"/>
        <v>Within SLA</v>
      </c>
      <c r="Z3265" t="str">
        <f t="shared" si="253"/>
        <v>Normal</v>
      </c>
      <c r="AA3265" t="str" cm="1">
        <f t="array" ref="AA3265">_xlfn.IFS(
J3265&lt;=K3265*0.5,"Excellent",
J3265&lt;=K3265,"Good",
J3265&lt;=K3265*1.5,"At Risk",
TRUE,"Critical"
)</f>
        <v>Excellent</v>
      </c>
      <c r="AB3265" t="str">
        <f t="shared" si="254"/>
        <v>No Rework</v>
      </c>
    </row>
    <row r="3266" spans="1:28" x14ac:dyDescent="0.3">
      <c r="A3266" t="s">
        <v>3348</v>
      </c>
      <c r="B3266" s="1">
        <v>45839</v>
      </c>
      <c r="C3266" t="s">
        <v>77</v>
      </c>
      <c r="D3266" t="s">
        <v>22</v>
      </c>
      <c r="E3266" t="s">
        <v>56</v>
      </c>
      <c r="F3266" t="s">
        <v>49</v>
      </c>
      <c r="G3266" t="s">
        <v>81</v>
      </c>
      <c r="H3266" t="s">
        <v>26</v>
      </c>
      <c r="I3266" t="s">
        <v>27</v>
      </c>
      <c r="J3266">
        <v>12.7</v>
      </c>
      <c r="K3266">
        <v>48</v>
      </c>
      <c r="L3266" t="s">
        <v>28</v>
      </c>
      <c r="M3266">
        <v>1</v>
      </c>
      <c r="N3266">
        <v>4.5999999999999996</v>
      </c>
      <c r="O3266">
        <v>350</v>
      </c>
      <c r="P3266">
        <v>4445</v>
      </c>
      <c r="Q3266" t="s">
        <v>114</v>
      </c>
      <c r="R3266">
        <v>7</v>
      </c>
      <c r="S3266" t="s">
        <v>37</v>
      </c>
      <c r="T3266" t="s">
        <v>38</v>
      </c>
      <c r="U3266" t="str">
        <f>TRIM(CLEAN(tbl_Operations[[#This Row],[Location]]))</f>
        <v>Noida</v>
      </c>
      <c r="V3266" t="str">
        <f>TRIM(CLEAN(tbl_Operations[[#This Row],[Channel]]))</f>
        <v>Phone</v>
      </c>
      <c r="W3266" t="str">
        <f t="shared" ref="W3266:W3329" si="255">TRIM(CLEAN(E3266))</f>
        <v>Vendor Query</v>
      </c>
      <c r="X3266" t="str">
        <f t="shared" ref="X3266:X3329" si="256">PROPER(TRIM(CLEAN(C3266)))</f>
        <v>Finance</v>
      </c>
      <c r="Y3266" t="str">
        <f t="shared" ref="Y3266:Y3329" si="257">IF(J3266&lt;=K3266,"Within SLA","SLA Breach")</f>
        <v>Within SLA</v>
      </c>
      <c r="Z3266" t="str">
        <f t="shared" ref="Z3266:Z3329" si="258">IF(AND(F3266="Critical",Y3265="SLA Breach"),"Critical Risk","Normal")</f>
        <v>Normal</v>
      </c>
      <c r="AA3266" t="str" cm="1">
        <f t="array" ref="AA3266">_xlfn.IFS(
J3266&lt;=K3266*0.5,"Excellent",
J3266&lt;=K3266,"Good",
J3266&lt;=K3266*1.5,"At Risk",
TRUE,"Critical"
)</f>
        <v>Excellent</v>
      </c>
      <c r="AB3266" t="str">
        <f t="shared" ref="AB3266:AB3329" si="259">IF(M3266&gt;0,"Reworked","No Rework")</f>
        <v>Reworked</v>
      </c>
    </row>
    <row r="3267" spans="1:28" x14ac:dyDescent="0.3">
      <c r="A3267" t="s">
        <v>3349</v>
      </c>
      <c r="B3267" s="1">
        <v>45926</v>
      </c>
      <c r="C3267" t="s">
        <v>91</v>
      </c>
      <c r="D3267" t="s">
        <v>41</v>
      </c>
      <c r="E3267" t="s">
        <v>56</v>
      </c>
      <c r="F3267" t="s">
        <v>24</v>
      </c>
      <c r="G3267" t="s">
        <v>25</v>
      </c>
      <c r="H3267" t="s">
        <v>75</v>
      </c>
      <c r="I3267" t="s">
        <v>88</v>
      </c>
      <c r="J3267">
        <v>12.1</v>
      </c>
      <c r="K3267">
        <v>24</v>
      </c>
      <c r="L3267" t="s">
        <v>28</v>
      </c>
      <c r="M3267">
        <v>2</v>
      </c>
      <c r="N3267">
        <v>4.7</v>
      </c>
      <c r="O3267">
        <v>320</v>
      </c>
      <c r="P3267">
        <v>3872</v>
      </c>
      <c r="Q3267" t="s">
        <v>83</v>
      </c>
      <c r="R3267">
        <v>9</v>
      </c>
      <c r="S3267" t="s">
        <v>37</v>
      </c>
      <c r="T3267" t="s">
        <v>45</v>
      </c>
      <c r="U3267" t="str">
        <f>TRIM(CLEAN(tbl_Operations[[#This Row],[Location]]))</f>
        <v>Bengaluru</v>
      </c>
      <c r="V3267" t="str">
        <f>TRIM(CLEAN(tbl_Operations[[#This Row],[Channel]]))</f>
        <v>Email</v>
      </c>
      <c r="W3267" t="str">
        <f t="shared" si="255"/>
        <v>Vendor Query</v>
      </c>
      <c r="X3267" t="str">
        <f t="shared" si="256"/>
        <v>Operations</v>
      </c>
      <c r="Y3267" t="str">
        <f t="shared" si="257"/>
        <v>Within SLA</v>
      </c>
      <c r="Z3267" t="str">
        <f t="shared" si="258"/>
        <v>Normal</v>
      </c>
      <c r="AA3267" t="str" cm="1">
        <f t="array" ref="AA3267">_xlfn.IFS(
J3267&lt;=K3267*0.5,"Excellent",
J3267&lt;=K3267,"Good",
J3267&lt;=K3267*1.5,"At Risk",
TRUE,"Critical"
)</f>
        <v>Good</v>
      </c>
      <c r="AB3267" t="str">
        <f t="shared" si="259"/>
        <v>Reworked</v>
      </c>
    </row>
    <row r="3268" spans="1:28" x14ac:dyDescent="0.3">
      <c r="A3268" t="s">
        <v>3350</v>
      </c>
      <c r="B3268" s="1">
        <v>45770</v>
      </c>
      <c r="C3268" t="s">
        <v>54</v>
      </c>
      <c r="D3268" t="s">
        <v>34</v>
      </c>
      <c r="E3268" t="s">
        <v>35</v>
      </c>
      <c r="F3268" t="s">
        <v>24</v>
      </c>
      <c r="G3268" t="s">
        <v>25</v>
      </c>
      <c r="H3268" t="s">
        <v>50</v>
      </c>
      <c r="I3268" t="s">
        <v>101</v>
      </c>
      <c r="J3268">
        <v>9.9</v>
      </c>
      <c r="K3268">
        <v>24</v>
      </c>
      <c r="L3268" t="s">
        <v>28</v>
      </c>
      <c r="M3268">
        <v>0</v>
      </c>
      <c r="N3268">
        <v>4.0999999999999996</v>
      </c>
      <c r="O3268">
        <v>320</v>
      </c>
      <c r="P3268">
        <v>3168</v>
      </c>
      <c r="Q3268" t="s">
        <v>89</v>
      </c>
      <c r="R3268">
        <v>4</v>
      </c>
      <c r="S3268" t="s">
        <v>30</v>
      </c>
      <c r="T3268" t="s">
        <v>86</v>
      </c>
      <c r="U3268" t="str">
        <f>TRIM(CLEAN(tbl_Operations[[#This Row],[Location]]))</f>
        <v>Mumbai</v>
      </c>
      <c r="V3268" t="str">
        <f>TRIM(CLEAN(tbl_Operations[[#This Row],[Channel]]))</f>
        <v>Email</v>
      </c>
      <c r="W3268" t="str">
        <f t="shared" si="255"/>
        <v>Employee Query</v>
      </c>
      <c r="X3268" t="str">
        <f t="shared" si="256"/>
        <v>Hr</v>
      </c>
      <c r="Y3268" t="str">
        <f t="shared" si="257"/>
        <v>Within SLA</v>
      </c>
      <c r="Z3268" t="str">
        <f t="shared" si="258"/>
        <v>Normal</v>
      </c>
      <c r="AA3268" t="str" cm="1">
        <f t="array" ref="AA3268">_xlfn.IFS(
J3268&lt;=K3268*0.5,"Excellent",
J3268&lt;=K3268,"Good",
J3268&lt;=K3268*1.5,"At Risk",
TRUE,"Critical"
)</f>
        <v>Excellent</v>
      </c>
      <c r="AB3268" t="str">
        <f t="shared" si="259"/>
        <v>No Rework</v>
      </c>
    </row>
    <row r="3269" spans="1:28" x14ac:dyDescent="0.3">
      <c r="A3269" t="s">
        <v>3351</v>
      </c>
      <c r="B3269" s="1">
        <v>45799</v>
      </c>
      <c r="C3269" t="s">
        <v>33</v>
      </c>
      <c r="D3269" t="s">
        <v>73</v>
      </c>
      <c r="E3269" t="s">
        <v>56</v>
      </c>
      <c r="F3269" t="s">
        <v>49</v>
      </c>
      <c r="G3269" t="s">
        <v>25</v>
      </c>
      <c r="H3269" t="s">
        <v>66</v>
      </c>
      <c r="I3269" t="s">
        <v>27</v>
      </c>
      <c r="J3269">
        <v>11.4</v>
      </c>
      <c r="K3269">
        <v>48</v>
      </c>
      <c r="L3269" t="s">
        <v>28</v>
      </c>
      <c r="M3269">
        <v>0</v>
      </c>
      <c r="N3269">
        <v>4.4000000000000004</v>
      </c>
      <c r="O3269">
        <v>280</v>
      </c>
      <c r="P3269">
        <v>3192</v>
      </c>
      <c r="Q3269" t="s">
        <v>44</v>
      </c>
      <c r="R3269">
        <v>5</v>
      </c>
      <c r="S3269" t="s">
        <v>30</v>
      </c>
      <c r="T3269" t="s">
        <v>84</v>
      </c>
      <c r="U3269" t="str">
        <f>TRIM(CLEAN(tbl_Operations[[#This Row],[Location]]))</f>
        <v>Chennai</v>
      </c>
      <c r="V3269" t="str">
        <f>TRIM(CLEAN(tbl_Operations[[#This Row],[Channel]]))</f>
        <v>Email</v>
      </c>
      <c r="W3269" t="str">
        <f t="shared" si="255"/>
        <v>Vendor Query</v>
      </c>
      <c r="X3269" t="str">
        <f t="shared" si="256"/>
        <v>It</v>
      </c>
      <c r="Y3269" t="str">
        <f t="shared" si="257"/>
        <v>Within SLA</v>
      </c>
      <c r="Z3269" t="str">
        <f t="shared" si="258"/>
        <v>Normal</v>
      </c>
      <c r="AA3269" t="str" cm="1">
        <f t="array" ref="AA3269">_xlfn.IFS(
J3269&lt;=K3269*0.5,"Excellent",
J3269&lt;=K3269,"Good",
J3269&lt;=K3269*1.5,"At Risk",
TRUE,"Critical"
)</f>
        <v>Excellent</v>
      </c>
      <c r="AB3269" t="str">
        <f t="shared" si="259"/>
        <v>No Rework</v>
      </c>
    </row>
    <row r="3270" spans="1:28" x14ac:dyDescent="0.3">
      <c r="A3270" t="s">
        <v>3352</v>
      </c>
      <c r="B3270" s="1">
        <v>45839</v>
      </c>
      <c r="C3270" t="s">
        <v>21</v>
      </c>
      <c r="D3270" t="s">
        <v>41</v>
      </c>
      <c r="E3270" t="s">
        <v>70</v>
      </c>
      <c r="F3270" t="s">
        <v>24</v>
      </c>
      <c r="G3270" t="s">
        <v>25</v>
      </c>
      <c r="H3270" t="s">
        <v>75</v>
      </c>
      <c r="I3270" t="s">
        <v>27</v>
      </c>
      <c r="J3270">
        <v>22</v>
      </c>
      <c r="K3270">
        <v>24</v>
      </c>
      <c r="L3270" t="s">
        <v>28</v>
      </c>
      <c r="M3270">
        <v>0</v>
      </c>
      <c r="N3270">
        <v>4.9000000000000004</v>
      </c>
      <c r="O3270">
        <v>280</v>
      </c>
      <c r="P3270">
        <v>6160</v>
      </c>
      <c r="Q3270" t="s">
        <v>114</v>
      </c>
      <c r="R3270">
        <v>7</v>
      </c>
      <c r="S3270" t="s">
        <v>37</v>
      </c>
      <c r="T3270" t="s">
        <v>38</v>
      </c>
      <c r="U3270" t="str">
        <f>TRIM(CLEAN(tbl_Operations[[#This Row],[Location]]))</f>
        <v>Bengaluru</v>
      </c>
      <c r="V3270" t="str">
        <f>TRIM(CLEAN(tbl_Operations[[#This Row],[Channel]]))</f>
        <v>Email</v>
      </c>
      <c r="W3270" t="str">
        <f t="shared" si="255"/>
        <v>Data Correction</v>
      </c>
      <c r="X3270" t="str">
        <f t="shared" si="256"/>
        <v>Customer Support</v>
      </c>
      <c r="Y3270" t="str">
        <f t="shared" si="257"/>
        <v>Within SLA</v>
      </c>
      <c r="Z3270" t="str">
        <f t="shared" si="258"/>
        <v>Normal</v>
      </c>
      <c r="AA3270" t="str" cm="1">
        <f t="array" ref="AA3270">_xlfn.IFS(
J3270&lt;=K3270*0.5,"Excellent",
J3270&lt;=K3270,"Good",
J3270&lt;=K3270*1.5,"At Risk",
TRUE,"Critical"
)</f>
        <v>Good</v>
      </c>
      <c r="AB3270" t="str">
        <f t="shared" si="259"/>
        <v>No Rework</v>
      </c>
    </row>
    <row r="3271" spans="1:28" x14ac:dyDescent="0.3">
      <c r="A3271" t="s">
        <v>3353</v>
      </c>
      <c r="B3271" s="1">
        <v>45798</v>
      </c>
      <c r="C3271" t="s">
        <v>21</v>
      </c>
      <c r="D3271" t="s">
        <v>41</v>
      </c>
      <c r="E3271" t="s">
        <v>74</v>
      </c>
      <c r="F3271" t="s">
        <v>24</v>
      </c>
      <c r="G3271" t="s">
        <v>25</v>
      </c>
      <c r="H3271" t="s">
        <v>66</v>
      </c>
      <c r="I3271" t="s">
        <v>27</v>
      </c>
      <c r="J3271">
        <v>23.3</v>
      </c>
      <c r="K3271">
        <v>24</v>
      </c>
      <c r="L3271" t="s">
        <v>28</v>
      </c>
      <c r="M3271">
        <v>0</v>
      </c>
      <c r="N3271">
        <v>4.5999999999999996</v>
      </c>
      <c r="O3271">
        <v>400</v>
      </c>
      <c r="P3271">
        <v>9320</v>
      </c>
      <c r="Q3271" t="s">
        <v>44</v>
      </c>
      <c r="R3271">
        <v>5</v>
      </c>
      <c r="S3271" t="s">
        <v>30</v>
      </c>
      <c r="T3271" t="s">
        <v>86</v>
      </c>
      <c r="U3271" t="str">
        <f>TRIM(CLEAN(tbl_Operations[[#This Row],[Location]]))</f>
        <v>Bengaluru</v>
      </c>
      <c r="V3271" t="str">
        <f>TRIM(CLEAN(tbl_Operations[[#This Row],[Channel]]))</f>
        <v>Email</v>
      </c>
      <c r="W3271" t="str">
        <f t="shared" si="255"/>
        <v>System Issue</v>
      </c>
      <c r="X3271" t="str">
        <f t="shared" si="256"/>
        <v>Customer Support</v>
      </c>
      <c r="Y3271" t="str">
        <f t="shared" si="257"/>
        <v>Within SLA</v>
      </c>
      <c r="Z3271" t="str">
        <f t="shared" si="258"/>
        <v>Normal</v>
      </c>
      <c r="AA3271" t="str" cm="1">
        <f t="array" ref="AA3271">_xlfn.IFS(
J3271&lt;=K3271*0.5,"Excellent",
J3271&lt;=K3271,"Good",
J3271&lt;=K3271*1.5,"At Risk",
TRUE,"Critical"
)</f>
        <v>Good</v>
      </c>
      <c r="AB3271" t="str">
        <f t="shared" si="259"/>
        <v>No Rework</v>
      </c>
    </row>
    <row r="3272" spans="1:28" x14ac:dyDescent="0.3">
      <c r="A3272" t="s">
        <v>3354</v>
      </c>
      <c r="B3272" s="1">
        <v>45922</v>
      </c>
      <c r="C3272" t="s">
        <v>77</v>
      </c>
      <c r="D3272" t="s">
        <v>73</v>
      </c>
      <c r="E3272" t="s">
        <v>74</v>
      </c>
      <c r="F3272" t="s">
        <v>49</v>
      </c>
      <c r="G3272" t="s">
        <v>25</v>
      </c>
      <c r="H3272" t="s">
        <v>75</v>
      </c>
      <c r="I3272" t="s">
        <v>27</v>
      </c>
      <c r="J3272">
        <v>4.2</v>
      </c>
      <c r="K3272">
        <v>48</v>
      </c>
      <c r="L3272" t="s">
        <v>28</v>
      </c>
      <c r="M3272">
        <v>1</v>
      </c>
      <c r="N3272">
        <v>5</v>
      </c>
      <c r="O3272">
        <v>320</v>
      </c>
      <c r="P3272">
        <v>1344</v>
      </c>
      <c r="Q3272" t="s">
        <v>83</v>
      </c>
      <c r="R3272">
        <v>9</v>
      </c>
      <c r="S3272" t="s">
        <v>37</v>
      </c>
      <c r="T3272" t="s">
        <v>31</v>
      </c>
      <c r="U3272" t="str">
        <f>TRIM(CLEAN(tbl_Operations[[#This Row],[Location]]))</f>
        <v>Chennai</v>
      </c>
      <c r="V3272" t="str">
        <f>TRIM(CLEAN(tbl_Operations[[#This Row],[Channel]]))</f>
        <v>Email</v>
      </c>
      <c r="W3272" t="str">
        <f t="shared" si="255"/>
        <v>System Issue</v>
      </c>
      <c r="X3272" t="str">
        <f t="shared" si="256"/>
        <v>Finance</v>
      </c>
      <c r="Y3272" t="str">
        <f t="shared" si="257"/>
        <v>Within SLA</v>
      </c>
      <c r="Z3272" t="str">
        <f t="shared" si="258"/>
        <v>Normal</v>
      </c>
      <c r="AA3272" t="str" cm="1">
        <f t="array" ref="AA3272">_xlfn.IFS(
J3272&lt;=K3272*0.5,"Excellent",
J3272&lt;=K3272,"Good",
J3272&lt;=K3272*1.5,"At Risk",
TRUE,"Critical"
)</f>
        <v>Excellent</v>
      </c>
      <c r="AB3272" t="str">
        <f t="shared" si="259"/>
        <v>Reworked</v>
      </c>
    </row>
    <row r="3273" spans="1:28" x14ac:dyDescent="0.3">
      <c r="A3273" t="s">
        <v>3355</v>
      </c>
      <c r="B3273" s="1">
        <v>46002</v>
      </c>
      <c r="C3273" t="s">
        <v>54</v>
      </c>
      <c r="D3273" t="s">
        <v>47</v>
      </c>
      <c r="E3273" t="s">
        <v>92</v>
      </c>
      <c r="F3273" t="s">
        <v>61</v>
      </c>
      <c r="G3273" t="s">
        <v>25</v>
      </c>
      <c r="H3273" t="s">
        <v>43</v>
      </c>
      <c r="I3273" t="s">
        <v>27</v>
      </c>
      <c r="J3273">
        <v>26.9</v>
      </c>
      <c r="K3273">
        <v>12</v>
      </c>
      <c r="L3273" t="s">
        <v>63</v>
      </c>
      <c r="M3273">
        <v>1</v>
      </c>
      <c r="N3273">
        <v>3.7</v>
      </c>
      <c r="O3273">
        <v>450</v>
      </c>
      <c r="P3273">
        <v>12105</v>
      </c>
      <c r="Q3273" t="s">
        <v>71</v>
      </c>
      <c r="R3273">
        <v>12</v>
      </c>
      <c r="S3273" t="s">
        <v>52</v>
      </c>
      <c r="T3273" t="s">
        <v>84</v>
      </c>
      <c r="U3273" t="str">
        <f>TRIM(CLEAN(tbl_Operations[[#This Row],[Location]]))</f>
        <v>Gurugram</v>
      </c>
      <c r="V3273" t="str">
        <f>TRIM(CLEAN(tbl_Operations[[#This Row],[Channel]]))</f>
        <v>Email</v>
      </c>
      <c r="W3273" t="str">
        <f t="shared" si="255"/>
        <v>Report Request</v>
      </c>
      <c r="X3273" t="str">
        <f t="shared" si="256"/>
        <v>Hr</v>
      </c>
      <c r="Y3273" t="str">
        <f t="shared" si="257"/>
        <v>SLA Breach</v>
      </c>
      <c r="Z3273" t="str">
        <f t="shared" si="258"/>
        <v>Normal</v>
      </c>
      <c r="AA3273" t="str" cm="1">
        <f t="array" ref="AA3273">_xlfn.IFS(
J3273&lt;=K3273*0.5,"Excellent",
J3273&lt;=K3273,"Good",
J3273&lt;=K3273*1.5,"At Risk",
TRUE,"Critical"
)</f>
        <v>Critical</v>
      </c>
      <c r="AB3273" t="str">
        <f t="shared" si="259"/>
        <v>Reworked</v>
      </c>
    </row>
    <row r="3274" spans="1:28" x14ac:dyDescent="0.3">
      <c r="A3274" t="s">
        <v>3356</v>
      </c>
      <c r="B3274" s="1">
        <v>45928</v>
      </c>
      <c r="C3274" t="s">
        <v>91</v>
      </c>
      <c r="D3274" t="s">
        <v>73</v>
      </c>
      <c r="E3274" t="s">
        <v>48</v>
      </c>
      <c r="F3274" t="s">
        <v>24</v>
      </c>
      <c r="G3274" t="s">
        <v>25</v>
      </c>
      <c r="H3274" t="s">
        <v>75</v>
      </c>
      <c r="I3274" t="s">
        <v>27</v>
      </c>
      <c r="J3274">
        <v>2.2999999999999998</v>
      </c>
      <c r="K3274">
        <v>24</v>
      </c>
      <c r="L3274" t="s">
        <v>28</v>
      </c>
      <c r="M3274">
        <v>0</v>
      </c>
      <c r="N3274">
        <v>4.9000000000000004</v>
      </c>
      <c r="O3274">
        <v>320</v>
      </c>
      <c r="P3274">
        <v>736</v>
      </c>
      <c r="Q3274" t="s">
        <v>83</v>
      </c>
      <c r="R3274">
        <v>9</v>
      </c>
      <c r="S3274" t="s">
        <v>37</v>
      </c>
      <c r="T3274" t="s">
        <v>102</v>
      </c>
      <c r="U3274" t="str">
        <f>TRIM(CLEAN(tbl_Operations[[#This Row],[Location]]))</f>
        <v>Chennai</v>
      </c>
      <c r="V3274" t="str">
        <f>TRIM(CLEAN(tbl_Operations[[#This Row],[Channel]]))</f>
        <v>Email</v>
      </c>
      <c r="W3274" t="str">
        <f t="shared" si="255"/>
        <v>Compliance Request</v>
      </c>
      <c r="X3274" t="str">
        <f t="shared" si="256"/>
        <v>Operations</v>
      </c>
      <c r="Y3274" t="str">
        <f t="shared" si="257"/>
        <v>Within SLA</v>
      </c>
      <c r="Z3274" t="str">
        <f t="shared" si="258"/>
        <v>Normal</v>
      </c>
      <c r="AA3274" t="str" cm="1">
        <f t="array" ref="AA3274">_xlfn.IFS(
J3274&lt;=K3274*0.5,"Excellent",
J3274&lt;=K3274,"Good",
J3274&lt;=K3274*1.5,"At Risk",
TRUE,"Critical"
)</f>
        <v>Excellent</v>
      </c>
      <c r="AB3274" t="str">
        <f t="shared" si="259"/>
        <v>No Rework</v>
      </c>
    </row>
    <row r="3275" spans="1:28" x14ac:dyDescent="0.3">
      <c r="A3275" t="s">
        <v>3357</v>
      </c>
      <c r="B3275" s="1">
        <v>45922</v>
      </c>
      <c r="C3275" t="s">
        <v>91</v>
      </c>
      <c r="D3275" t="s">
        <v>73</v>
      </c>
      <c r="E3275" t="s">
        <v>92</v>
      </c>
      <c r="F3275" t="s">
        <v>24</v>
      </c>
      <c r="G3275" t="s">
        <v>42</v>
      </c>
      <c r="H3275" t="s">
        <v>75</v>
      </c>
      <c r="I3275" t="s">
        <v>27</v>
      </c>
      <c r="J3275">
        <v>9.8000000000000007</v>
      </c>
      <c r="K3275">
        <v>24</v>
      </c>
      <c r="L3275" t="s">
        <v>28</v>
      </c>
      <c r="M3275">
        <v>0</v>
      </c>
      <c r="N3275">
        <v>4.4000000000000004</v>
      </c>
      <c r="O3275">
        <v>320</v>
      </c>
      <c r="P3275">
        <v>3136</v>
      </c>
      <c r="Q3275" t="s">
        <v>83</v>
      </c>
      <c r="R3275">
        <v>9</v>
      </c>
      <c r="S3275" t="s">
        <v>37</v>
      </c>
      <c r="T3275" t="s">
        <v>31</v>
      </c>
      <c r="U3275" t="str">
        <f>TRIM(CLEAN(tbl_Operations[[#This Row],[Location]]))</f>
        <v>Chennai</v>
      </c>
      <c r="V3275" t="str">
        <f>TRIM(CLEAN(tbl_Operations[[#This Row],[Channel]]))</f>
        <v>Portal</v>
      </c>
      <c r="W3275" t="str">
        <f t="shared" si="255"/>
        <v>Report Request</v>
      </c>
      <c r="X3275" t="str">
        <f t="shared" si="256"/>
        <v>Operations</v>
      </c>
      <c r="Y3275" t="str">
        <f t="shared" si="257"/>
        <v>Within SLA</v>
      </c>
      <c r="Z3275" t="str">
        <f t="shared" si="258"/>
        <v>Normal</v>
      </c>
      <c r="AA3275" t="str" cm="1">
        <f t="array" ref="AA3275">_xlfn.IFS(
J3275&lt;=K3275*0.5,"Excellent",
J3275&lt;=K3275,"Good",
J3275&lt;=K3275*1.5,"At Risk",
TRUE,"Critical"
)</f>
        <v>Excellent</v>
      </c>
      <c r="AB3275" t="str">
        <f t="shared" si="259"/>
        <v>No Rework</v>
      </c>
    </row>
    <row r="3276" spans="1:28" x14ac:dyDescent="0.3">
      <c r="A3276" t="s">
        <v>3358</v>
      </c>
      <c r="B3276" s="1">
        <v>45942</v>
      </c>
      <c r="C3276" t="s">
        <v>95</v>
      </c>
      <c r="D3276" t="s">
        <v>60</v>
      </c>
      <c r="E3276" t="s">
        <v>70</v>
      </c>
      <c r="F3276" t="s">
        <v>146</v>
      </c>
      <c r="G3276" t="s">
        <v>42</v>
      </c>
      <c r="H3276" t="s">
        <v>26</v>
      </c>
      <c r="I3276" t="s">
        <v>27</v>
      </c>
      <c r="J3276">
        <v>5.9</v>
      </c>
      <c r="K3276">
        <v>4</v>
      </c>
      <c r="L3276" t="s">
        <v>63</v>
      </c>
      <c r="M3276">
        <v>1</v>
      </c>
      <c r="N3276">
        <v>4.8</v>
      </c>
      <c r="O3276">
        <v>320</v>
      </c>
      <c r="P3276">
        <v>1888</v>
      </c>
      <c r="Q3276" t="s">
        <v>51</v>
      </c>
      <c r="R3276">
        <v>10</v>
      </c>
      <c r="S3276" t="s">
        <v>52</v>
      </c>
      <c r="T3276" t="s">
        <v>102</v>
      </c>
      <c r="U3276" t="str">
        <f>TRIM(CLEAN(tbl_Operations[[#This Row],[Location]]))</f>
        <v>Pune</v>
      </c>
      <c r="V3276" t="str">
        <f>TRIM(CLEAN(tbl_Operations[[#This Row],[Channel]]))</f>
        <v>Portal</v>
      </c>
      <c r="W3276" t="str">
        <f t="shared" si="255"/>
        <v>Data Correction</v>
      </c>
      <c r="X3276" t="str">
        <f t="shared" si="256"/>
        <v>Sales</v>
      </c>
      <c r="Y3276" t="str">
        <f t="shared" si="257"/>
        <v>SLA Breach</v>
      </c>
      <c r="Z3276" t="str">
        <f t="shared" si="258"/>
        <v>Normal</v>
      </c>
      <c r="AA3276" t="str" cm="1">
        <f t="array" ref="AA3276">_xlfn.IFS(
J3276&lt;=K3276*0.5,"Excellent",
J3276&lt;=K3276,"Good",
J3276&lt;=K3276*1.5,"At Risk",
TRUE,"Critical"
)</f>
        <v>At Risk</v>
      </c>
      <c r="AB3276" t="str">
        <f t="shared" si="259"/>
        <v>Reworked</v>
      </c>
    </row>
    <row r="3277" spans="1:28" x14ac:dyDescent="0.3">
      <c r="A3277" t="s">
        <v>3359</v>
      </c>
      <c r="B3277" s="1">
        <v>45853</v>
      </c>
      <c r="C3277" t="s">
        <v>54</v>
      </c>
      <c r="D3277" t="s">
        <v>41</v>
      </c>
      <c r="E3277" t="s">
        <v>74</v>
      </c>
      <c r="F3277" t="s">
        <v>24</v>
      </c>
      <c r="G3277" t="s">
        <v>42</v>
      </c>
      <c r="H3277" t="s">
        <v>26</v>
      </c>
      <c r="I3277" t="s">
        <v>27</v>
      </c>
      <c r="J3277">
        <v>5.5</v>
      </c>
      <c r="K3277">
        <v>24</v>
      </c>
      <c r="L3277" t="s">
        <v>28</v>
      </c>
      <c r="M3277">
        <v>1</v>
      </c>
      <c r="N3277">
        <v>4.8</v>
      </c>
      <c r="O3277">
        <v>320</v>
      </c>
      <c r="P3277">
        <v>1760</v>
      </c>
      <c r="Q3277" t="s">
        <v>114</v>
      </c>
      <c r="R3277">
        <v>7</v>
      </c>
      <c r="S3277" t="s">
        <v>37</v>
      </c>
      <c r="T3277" t="s">
        <v>38</v>
      </c>
      <c r="U3277" t="str">
        <f>TRIM(CLEAN(tbl_Operations[[#This Row],[Location]]))</f>
        <v>Bengaluru</v>
      </c>
      <c r="V3277" t="str">
        <f>TRIM(CLEAN(tbl_Operations[[#This Row],[Channel]]))</f>
        <v>Portal</v>
      </c>
      <c r="W3277" t="str">
        <f t="shared" si="255"/>
        <v>System Issue</v>
      </c>
      <c r="X3277" t="str">
        <f t="shared" si="256"/>
        <v>Hr</v>
      </c>
      <c r="Y3277" t="str">
        <f t="shared" si="257"/>
        <v>Within SLA</v>
      </c>
      <c r="Z3277" t="str">
        <f t="shared" si="258"/>
        <v>Normal</v>
      </c>
      <c r="AA3277" t="str" cm="1">
        <f t="array" ref="AA3277">_xlfn.IFS(
J3277&lt;=K3277*0.5,"Excellent",
J3277&lt;=K3277,"Good",
J3277&lt;=K3277*1.5,"At Risk",
TRUE,"Critical"
)</f>
        <v>Excellent</v>
      </c>
      <c r="AB3277" t="str">
        <f t="shared" si="259"/>
        <v>Reworked</v>
      </c>
    </row>
    <row r="3278" spans="1:28" x14ac:dyDescent="0.3">
      <c r="A3278" t="s">
        <v>3360</v>
      </c>
      <c r="B3278" s="1">
        <v>45931</v>
      </c>
      <c r="C3278" t="s">
        <v>91</v>
      </c>
      <c r="D3278" t="s">
        <v>55</v>
      </c>
      <c r="E3278" t="s">
        <v>92</v>
      </c>
      <c r="F3278" t="s">
        <v>61</v>
      </c>
      <c r="G3278" t="s">
        <v>81</v>
      </c>
      <c r="H3278" t="s">
        <v>75</v>
      </c>
      <c r="I3278" t="s">
        <v>88</v>
      </c>
      <c r="J3278">
        <v>8.8000000000000007</v>
      </c>
      <c r="K3278">
        <v>12</v>
      </c>
      <c r="L3278" t="s">
        <v>28</v>
      </c>
      <c r="M3278">
        <v>2</v>
      </c>
      <c r="N3278">
        <v>4.8</v>
      </c>
      <c r="O3278">
        <v>450</v>
      </c>
      <c r="P3278">
        <v>3960</v>
      </c>
      <c r="Q3278" t="s">
        <v>51</v>
      </c>
      <c r="R3278">
        <v>10</v>
      </c>
      <c r="S3278" t="s">
        <v>52</v>
      </c>
      <c r="T3278" t="s">
        <v>86</v>
      </c>
      <c r="U3278" t="str">
        <f>TRIM(CLEAN(tbl_Operations[[#This Row],[Location]]))</f>
        <v>Hyderabad</v>
      </c>
      <c r="V3278" t="str">
        <f>TRIM(CLEAN(tbl_Operations[[#This Row],[Channel]]))</f>
        <v>Phone</v>
      </c>
      <c r="W3278" t="str">
        <f t="shared" si="255"/>
        <v>Report Request</v>
      </c>
      <c r="X3278" t="str">
        <f t="shared" si="256"/>
        <v>Operations</v>
      </c>
      <c r="Y3278" t="str">
        <f t="shared" si="257"/>
        <v>Within SLA</v>
      </c>
      <c r="Z3278" t="str">
        <f t="shared" si="258"/>
        <v>Normal</v>
      </c>
      <c r="AA3278" t="str" cm="1">
        <f t="array" ref="AA3278">_xlfn.IFS(
J3278&lt;=K3278*0.5,"Excellent",
J3278&lt;=K3278,"Good",
J3278&lt;=K3278*1.5,"At Risk",
TRUE,"Critical"
)</f>
        <v>Good</v>
      </c>
      <c r="AB3278" t="str">
        <f t="shared" si="259"/>
        <v>Reworked</v>
      </c>
    </row>
    <row r="3279" spans="1:28" x14ac:dyDescent="0.3">
      <c r="A3279" t="s">
        <v>3361</v>
      </c>
      <c r="B3279" s="1">
        <v>45667</v>
      </c>
      <c r="C3279" t="s">
        <v>95</v>
      </c>
      <c r="D3279" t="s">
        <v>47</v>
      </c>
      <c r="E3279" t="s">
        <v>48</v>
      </c>
      <c r="F3279" t="s">
        <v>49</v>
      </c>
      <c r="G3279" t="s">
        <v>62</v>
      </c>
      <c r="H3279" t="s">
        <v>26</v>
      </c>
      <c r="I3279" t="s">
        <v>101</v>
      </c>
      <c r="J3279">
        <v>13.4</v>
      </c>
      <c r="K3279">
        <v>48</v>
      </c>
      <c r="L3279" t="s">
        <v>28</v>
      </c>
      <c r="M3279">
        <v>1</v>
      </c>
      <c r="N3279">
        <v>4.4000000000000004</v>
      </c>
      <c r="O3279">
        <v>320</v>
      </c>
      <c r="P3279">
        <v>4288</v>
      </c>
      <c r="Q3279" t="s">
        <v>64</v>
      </c>
      <c r="R3279">
        <v>1</v>
      </c>
      <c r="S3279" t="s">
        <v>58</v>
      </c>
      <c r="T3279" t="s">
        <v>45</v>
      </c>
      <c r="U3279" t="str">
        <f>TRIM(CLEAN(tbl_Operations[[#This Row],[Location]]))</f>
        <v>Gurugram</v>
      </c>
      <c r="V3279" t="str">
        <f>TRIM(CLEAN(tbl_Operations[[#This Row],[Channel]]))</f>
        <v>Teams</v>
      </c>
      <c r="W3279" t="str">
        <f t="shared" si="255"/>
        <v>Compliance Request</v>
      </c>
      <c r="X3279" t="str">
        <f t="shared" si="256"/>
        <v>Sales</v>
      </c>
      <c r="Y3279" t="str">
        <f t="shared" si="257"/>
        <v>Within SLA</v>
      </c>
      <c r="Z3279" t="str">
        <f t="shared" si="258"/>
        <v>Normal</v>
      </c>
      <c r="AA3279" t="str" cm="1">
        <f t="array" ref="AA3279">_xlfn.IFS(
J3279&lt;=K3279*0.5,"Excellent",
J3279&lt;=K3279,"Good",
J3279&lt;=K3279*1.5,"At Risk",
TRUE,"Critical"
)</f>
        <v>Excellent</v>
      </c>
      <c r="AB3279" t="str">
        <f t="shared" si="259"/>
        <v>Reworked</v>
      </c>
    </row>
    <row r="3280" spans="1:28" x14ac:dyDescent="0.3">
      <c r="A3280" t="s">
        <v>3362</v>
      </c>
      <c r="B3280" s="1">
        <v>45911</v>
      </c>
      <c r="C3280" t="s">
        <v>95</v>
      </c>
      <c r="D3280" t="s">
        <v>22</v>
      </c>
      <c r="E3280" t="s">
        <v>56</v>
      </c>
      <c r="F3280" t="s">
        <v>24</v>
      </c>
      <c r="G3280" t="s">
        <v>42</v>
      </c>
      <c r="H3280" t="s">
        <v>50</v>
      </c>
      <c r="I3280" t="s">
        <v>88</v>
      </c>
      <c r="J3280">
        <v>10.199999999999999</v>
      </c>
      <c r="K3280">
        <v>24</v>
      </c>
      <c r="L3280" t="s">
        <v>28</v>
      </c>
      <c r="M3280">
        <v>1</v>
      </c>
      <c r="N3280">
        <v>4.3</v>
      </c>
      <c r="O3280">
        <v>320</v>
      </c>
      <c r="P3280">
        <v>3264</v>
      </c>
      <c r="Q3280" t="s">
        <v>83</v>
      </c>
      <c r="R3280">
        <v>9</v>
      </c>
      <c r="S3280" t="s">
        <v>37</v>
      </c>
      <c r="T3280" t="s">
        <v>84</v>
      </c>
      <c r="U3280" t="str">
        <f>TRIM(CLEAN(tbl_Operations[[#This Row],[Location]]))</f>
        <v>Noida</v>
      </c>
      <c r="V3280" t="str">
        <f>TRIM(CLEAN(tbl_Operations[[#This Row],[Channel]]))</f>
        <v>Portal</v>
      </c>
      <c r="W3280" t="str">
        <f t="shared" si="255"/>
        <v>Vendor Query</v>
      </c>
      <c r="X3280" t="str">
        <f t="shared" si="256"/>
        <v>Sales</v>
      </c>
      <c r="Y3280" t="str">
        <f t="shared" si="257"/>
        <v>Within SLA</v>
      </c>
      <c r="Z3280" t="str">
        <f t="shared" si="258"/>
        <v>Normal</v>
      </c>
      <c r="AA3280" t="str" cm="1">
        <f t="array" ref="AA3280">_xlfn.IFS(
J3280&lt;=K3280*0.5,"Excellent",
J3280&lt;=K3280,"Good",
J3280&lt;=K3280*1.5,"At Risk",
TRUE,"Critical"
)</f>
        <v>Excellent</v>
      </c>
      <c r="AB3280" t="str">
        <f t="shared" si="259"/>
        <v>Reworked</v>
      </c>
    </row>
    <row r="3281" spans="1:28" x14ac:dyDescent="0.3">
      <c r="A3281" t="s">
        <v>3363</v>
      </c>
      <c r="B3281" s="1">
        <v>45877</v>
      </c>
      <c r="C3281" t="s">
        <v>95</v>
      </c>
      <c r="D3281" t="s">
        <v>60</v>
      </c>
      <c r="E3281" t="s">
        <v>48</v>
      </c>
      <c r="F3281" t="s">
        <v>24</v>
      </c>
      <c r="G3281" t="s">
        <v>25</v>
      </c>
      <c r="H3281" t="s">
        <v>75</v>
      </c>
      <c r="I3281" t="s">
        <v>88</v>
      </c>
      <c r="J3281">
        <v>18.7</v>
      </c>
      <c r="K3281">
        <v>24</v>
      </c>
      <c r="L3281" t="s">
        <v>28</v>
      </c>
      <c r="M3281">
        <v>2</v>
      </c>
      <c r="N3281">
        <v>3.7</v>
      </c>
      <c r="O3281">
        <v>450</v>
      </c>
      <c r="P3281">
        <v>8415</v>
      </c>
      <c r="Q3281" t="s">
        <v>36</v>
      </c>
      <c r="R3281">
        <v>8</v>
      </c>
      <c r="S3281" t="s">
        <v>37</v>
      </c>
      <c r="T3281" t="s">
        <v>45</v>
      </c>
      <c r="U3281" t="str">
        <f>TRIM(CLEAN(tbl_Operations[[#This Row],[Location]]))</f>
        <v>Pune</v>
      </c>
      <c r="V3281" t="str">
        <f>TRIM(CLEAN(tbl_Operations[[#This Row],[Channel]]))</f>
        <v>Email</v>
      </c>
      <c r="W3281" t="str">
        <f t="shared" si="255"/>
        <v>Compliance Request</v>
      </c>
      <c r="X3281" t="str">
        <f t="shared" si="256"/>
        <v>Sales</v>
      </c>
      <c r="Y3281" t="str">
        <f t="shared" si="257"/>
        <v>Within SLA</v>
      </c>
      <c r="Z3281" t="str">
        <f t="shared" si="258"/>
        <v>Normal</v>
      </c>
      <c r="AA3281" t="str" cm="1">
        <f t="array" ref="AA3281">_xlfn.IFS(
J3281&lt;=K3281*0.5,"Excellent",
J3281&lt;=K3281,"Good",
J3281&lt;=K3281*1.5,"At Risk",
TRUE,"Critical"
)</f>
        <v>Good</v>
      </c>
      <c r="AB3281" t="str">
        <f t="shared" si="259"/>
        <v>Reworked</v>
      </c>
    </row>
    <row r="3282" spans="1:28" x14ac:dyDescent="0.3">
      <c r="A3282" t="s">
        <v>3364</v>
      </c>
      <c r="B3282" s="1">
        <v>45930</v>
      </c>
      <c r="C3282" t="s">
        <v>33</v>
      </c>
      <c r="D3282" t="s">
        <v>22</v>
      </c>
      <c r="E3282" t="s">
        <v>92</v>
      </c>
      <c r="F3282" t="s">
        <v>49</v>
      </c>
      <c r="G3282" t="s">
        <v>25</v>
      </c>
      <c r="H3282" t="s">
        <v>26</v>
      </c>
      <c r="I3282" t="s">
        <v>101</v>
      </c>
      <c r="J3282">
        <v>24</v>
      </c>
      <c r="K3282">
        <v>48</v>
      </c>
      <c r="L3282" t="s">
        <v>28</v>
      </c>
      <c r="M3282">
        <v>0</v>
      </c>
      <c r="N3282">
        <v>4.5</v>
      </c>
      <c r="O3282">
        <v>320</v>
      </c>
      <c r="P3282">
        <v>7680</v>
      </c>
      <c r="Q3282" t="s">
        <v>83</v>
      </c>
      <c r="R3282">
        <v>9</v>
      </c>
      <c r="S3282" t="s">
        <v>37</v>
      </c>
      <c r="T3282" t="s">
        <v>38</v>
      </c>
      <c r="U3282" t="str">
        <f>TRIM(CLEAN(tbl_Operations[[#This Row],[Location]]))</f>
        <v>Noida</v>
      </c>
      <c r="V3282" t="str">
        <f>TRIM(CLEAN(tbl_Operations[[#This Row],[Channel]]))</f>
        <v>Email</v>
      </c>
      <c r="W3282" t="str">
        <f t="shared" si="255"/>
        <v>Report Request</v>
      </c>
      <c r="X3282" t="str">
        <f t="shared" si="256"/>
        <v>It</v>
      </c>
      <c r="Y3282" t="str">
        <f t="shared" si="257"/>
        <v>Within SLA</v>
      </c>
      <c r="Z3282" t="str">
        <f t="shared" si="258"/>
        <v>Normal</v>
      </c>
      <c r="AA3282" t="str" cm="1">
        <f t="array" ref="AA3282">_xlfn.IFS(
J3282&lt;=K3282*0.5,"Excellent",
J3282&lt;=K3282,"Good",
J3282&lt;=K3282*1.5,"At Risk",
TRUE,"Critical"
)</f>
        <v>Excellent</v>
      </c>
      <c r="AB3282" t="str">
        <f t="shared" si="259"/>
        <v>No Rework</v>
      </c>
    </row>
    <row r="3283" spans="1:28" x14ac:dyDescent="0.3">
      <c r="A3283" t="s">
        <v>3365</v>
      </c>
      <c r="B3283" s="1">
        <v>45958</v>
      </c>
      <c r="C3283" t="s">
        <v>91</v>
      </c>
      <c r="D3283" t="s">
        <v>34</v>
      </c>
      <c r="E3283" t="s">
        <v>56</v>
      </c>
      <c r="F3283" t="s">
        <v>49</v>
      </c>
      <c r="G3283" t="s">
        <v>25</v>
      </c>
      <c r="H3283" t="s">
        <v>66</v>
      </c>
      <c r="I3283" t="s">
        <v>88</v>
      </c>
      <c r="J3283">
        <v>28.4</v>
      </c>
      <c r="K3283">
        <v>48</v>
      </c>
      <c r="L3283" t="s">
        <v>28</v>
      </c>
      <c r="M3283">
        <v>2</v>
      </c>
      <c r="N3283">
        <v>3.6</v>
      </c>
      <c r="O3283">
        <v>400</v>
      </c>
      <c r="P3283">
        <v>11360</v>
      </c>
      <c r="Q3283" t="s">
        <v>51</v>
      </c>
      <c r="R3283">
        <v>10</v>
      </c>
      <c r="S3283" t="s">
        <v>52</v>
      </c>
      <c r="T3283" t="s">
        <v>38</v>
      </c>
      <c r="U3283" t="str">
        <f>TRIM(CLEAN(tbl_Operations[[#This Row],[Location]]))</f>
        <v>Mumbai</v>
      </c>
      <c r="V3283" t="str">
        <f>TRIM(CLEAN(tbl_Operations[[#This Row],[Channel]]))</f>
        <v>Email</v>
      </c>
      <c r="W3283" t="str">
        <f t="shared" si="255"/>
        <v>Vendor Query</v>
      </c>
      <c r="X3283" t="str">
        <f t="shared" si="256"/>
        <v>Operations</v>
      </c>
      <c r="Y3283" t="str">
        <f t="shared" si="257"/>
        <v>Within SLA</v>
      </c>
      <c r="Z3283" t="str">
        <f t="shared" si="258"/>
        <v>Normal</v>
      </c>
      <c r="AA3283" t="str" cm="1">
        <f t="array" ref="AA3283">_xlfn.IFS(
J3283&lt;=K3283*0.5,"Excellent",
J3283&lt;=K3283,"Good",
J3283&lt;=K3283*1.5,"At Risk",
TRUE,"Critical"
)</f>
        <v>Good</v>
      </c>
      <c r="AB3283" t="str">
        <f t="shared" si="259"/>
        <v>Reworked</v>
      </c>
    </row>
    <row r="3284" spans="1:28" x14ac:dyDescent="0.3">
      <c r="A3284" t="s">
        <v>3366</v>
      </c>
      <c r="B3284" s="1">
        <v>45988</v>
      </c>
      <c r="C3284" t="s">
        <v>91</v>
      </c>
      <c r="D3284" t="s">
        <v>22</v>
      </c>
      <c r="E3284" t="s">
        <v>23</v>
      </c>
      <c r="F3284" t="s">
        <v>61</v>
      </c>
      <c r="G3284" t="s">
        <v>42</v>
      </c>
      <c r="H3284" t="s">
        <v>26</v>
      </c>
      <c r="I3284" t="s">
        <v>27</v>
      </c>
      <c r="J3284">
        <v>10.199999999999999</v>
      </c>
      <c r="K3284">
        <v>12</v>
      </c>
      <c r="L3284" t="s">
        <v>28</v>
      </c>
      <c r="M3284">
        <v>0</v>
      </c>
      <c r="N3284">
        <v>4.3</v>
      </c>
      <c r="O3284">
        <v>280</v>
      </c>
      <c r="P3284">
        <v>2856</v>
      </c>
      <c r="Q3284" t="s">
        <v>67</v>
      </c>
      <c r="R3284">
        <v>11</v>
      </c>
      <c r="S3284" t="s">
        <v>52</v>
      </c>
      <c r="T3284" t="s">
        <v>84</v>
      </c>
      <c r="U3284" t="str">
        <f>TRIM(CLEAN(tbl_Operations[[#This Row],[Location]]))</f>
        <v>Noida</v>
      </c>
      <c r="V3284" t="str">
        <f>TRIM(CLEAN(tbl_Operations[[#This Row],[Channel]]))</f>
        <v>Portal</v>
      </c>
      <c r="W3284" t="str">
        <f t="shared" si="255"/>
        <v>Invoice Query</v>
      </c>
      <c r="X3284" t="str">
        <f t="shared" si="256"/>
        <v>Operations</v>
      </c>
      <c r="Y3284" t="str">
        <f t="shared" si="257"/>
        <v>Within SLA</v>
      </c>
      <c r="Z3284" t="str">
        <f t="shared" si="258"/>
        <v>Normal</v>
      </c>
      <c r="AA3284" t="str" cm="1">
        <f t="array" ref="AA3284">_xlfn.IFS(
J3284&lt;=K3284*0.5,"Excellent",
J3284&lt;=K3284,"Good",
J3284&lt;=K3284*1.5,"At Risk",
TRUE,"Critical"
)</f>
        <v>Good</v>
      </c>
      <c r="AB3284" t="str">
        <f t="shared" si="259"/>
        <v>No Rework</v>
      </c>
    </row>
    <row r="3285" spans="1:28" x14ac:dyDescent="0.3">
      <c r="A3285" t="s">
        <v>3367</v>
      </c>
      <c r="B3285" s="1">
        <v>45952</v>
      </c>
      <c r="C3285" t="s">
        <v>95</v>
      </c>
      <c r="D3285" t="s">
        <v>34</v>
      </c>
      <c r="E3285" t="s">
        <v>48</v>
      </c>
      <c r="F3285" t="s">
        <v>24</v>
      </c>
      <c r="G3285" t="s">
        <v>62</v>
      </c>
      <c r="H3285" t="s">
        <v>75</v>
      </c>
      <c r="I3285" t="s">
        <v>27</v>
      </c>
      <c r="J3285">
        <v>13.2</v>
      </c>
      <c r="K3285">
        <v>24</v>
      </c>
      <c r="L3285" t="s">
        <v>28</v>
      </c>
      <c r="M3285">
        <v>1</v>
      </c>
      <c r="N3285">
        <v>3.7</v>
      </c>
      <c r="O3285">
        <v>400</v>
      </c>
      <c r="P3285">
        <v>5280</v>
      </c>
      <c r="Q3285" t="s">
        <v>51</v>
      </c>
      <c r="R3285">
        <v>10</v>
      </c>
      <c r="S3285" t="s">
        <v>52</v>
      </c>
      <c r="T3285" t="s">
        <v>86</v>
      </c>
      <c r="U3285" t="str">
        <f>TRIM(CLEAN(tbl_Operations[[#This Row],[Location]]))</f>
        <v>Mumbai</v>
      </c>
      <c r="V3285" t="str">
        <f>TRIM(CLEAN(tbl_Operations[[#This Row],[Channel]]))</f>
        <v>Teams</v>
      </c>
      <c r="W3285" t="str">
        <f t="shared" si="255"/>
        <v>Compliance Request</v>
      </c>
      <c r="X3285" t="str">
        <f t="shared" si="256"/>
        <v>Sales</v>
      </c>
      <c r="Y3285" t="str">
        <f t="shared" si="257"/>
        <v>Within SLA</v>
      </c>
      <c r="Z3285" t="str">
        <f t="shared" si="258"/>
        <v>Normal</v>
      </c>
      <c r="AA3285" t="str" cm="1">
        <f t="array" ref="AA3285">_xlfn.IFS(
J3285&lt;=K3285*0.5,"Excellent",
J3285&lt;=K3285,"Good",
J3285&lt;=K3285*1.5,"At Risk",
TRUE,"Critical"
)</f>
        <v>Good</v>
      </c>
      <c r="AB3285" t="str">
        <f t="shared" si="259"/>
        <v>Reworked</v>
      </c>
    </row>
    <row r="3286" spans="1:28" x14ac:dyDescent="0.3">
      <c r="A3286" t="s">
        <v>3368</v>
      </c>
      <c r="B3286" s="1">
        <v>45941</v>
      </c>
      <c r="C3286" t="s">
        <v>21</v>
      </c>
      <c r="D3286" t="s">
        <v>41</v>
      </c>
      <c r="E3286" t="s">
        <v>23</v>
      </c>
      <c r="F3286" t="s">
        <v>49</v>
      </c>
      <c r="G3286" t="s">
        <v>25</v>
      </c>
      <c r="H3286" t="s">
        <v>43</v>
      </c>
      <c r="I3286" t="s">
        <v>27</v>
      </c>
      <c r="J3286">
        <v>5.4</v>
      </c>
      <c r="K3286">
        <v>48</v>
      </c>
      <c r="L3286" t="s">
        <v>28</v>
      </c>
      <c r="M3286">
        <v>1</v>
      </c>
      <c r="N3286">
        <v>4.5999999999999996</v>
      </c>
      <c r="O3286">
        <v>350</v>
      </c>
      <c r="P3286">
        <v>1890</v>
      </c>
      <c r="Q3286" t="s">
        <v>51</v>
      </c>
      <c r="R3286">
        <v>10</v>
      </c>
      <c r="S3286" t="s">
        <v>52</v>
      </c>
      <c r="T3286" t="s">
        <v>68</v>
      </c>
      <c r="U3286" t="str">
        <f>TRIM(CLEAN(tbl_Operations[[#This Row],[Location]]))</f>
        <v>Bengaluru</v>
      </c>
      <c r="V3286" t="str">
        <f>TRIM(CLEAN(tbl_Operations[[#This Row],[Channel]]))</f>
        <v>Email</v>
      </c>
      <c r="W3286" t="str">
        <f t="shared" si="255"/>
        <v>Invoice Query</v>
      </c>
      <c r="X3286" t="str">
        <f t="shared" si="256"/>
        <v>Customer Support</v>
      </c>
      <c r="Y3286" t="str">
        <f t="shared" si="257"/>
        <v>Within SLA</v>
      </c>
      <c r="Z3286" t="str">
        <f t="shared" si="258"/>
        <v>Normal</v>
      </c>
      <c r="AA3286" t="str" cm="1">
        <f t="array" ref="AA3286">_xlfn.IFS(
J3286&lt;=K3286*0.5,"Excellent",
J3286&lt;=K3286,"Good",
J3286&lt;=K3286*1.5,"At Risk",
TRUE,"Critical"
)</f>
        <v>Excellent</v>
      </c>
      <c r="AB3286" t="str">
        <f t="shared" si="259"/>
        <v>Reworked</v>
      </c>
    </row>
    <row r="3287" spans="1:28" x14ac:dyDescent="0.3">
      <c r="A3287" t="s">
        <v>3369</v>
      </c>
      <c r="B3287" s="1">
        <v>45696</v>
      </c>
      <c r="C3287" t="s">
        <v>91</v>
      </c>
      <c r="D3287" t="s">
        <v>22</v>
      </c>
      <c r="E3287" t="s">
        <v>78</v>
      </c>
      <c r="F3287" t="s">
        <v>24</v>
      </c>
      <c r="G3287" t="s">
        <v>62</v>
      </c>
      <c r="H3287" t="s">
        <v>66</v>
      </c>
      <c r="I3287" t="s">
        <v>88</v>
      </c>
      <c r="J3287">
        <v>15.6</v>
      </c>
      <c r="K3287">
        <v>24</v>
      </c>
      <c r="L3287" t="s">
        <v>28</v>
      </c>
      <c r="M3287">
        <v>4</v>
      </c>
      <c r="N3287">
        <v>3.1</v>
      </c>
      <c r="O3287">
        <v>280</v>
      </c>
      <c r="P3287">
        <v>4368</v>
      </c>
      <c r="Q3287" t="s">
        <v>57</v>
      </c>
      <c r="R3287">
        <v>2</v>
      </c>
      <c r="S3287" t="s">
        <v>58</v>
      </c>
      <c r="T3287" t="s">
        <v>68</v>
      </c>
      <c r="U3287" t="str">
        <f>TRIM(CLEAN(tbl_Operations[[#This Row],[Location]]))</f>
        <v>Noida</v>
      </c>
      <c r="V3287" t="str">
        <f>TRIM(CLEAN(tbl_Operations[[#This Row],[Channel]]))</f>
        <v>Teams</v>
      </c>
      <c r="W3287" t="str">
        <f t="shared" si="255"/>
        <v>Access Request</v>
      </c>
      <c r="X3287" t="str">
        <f t="shared" si="256"/>
        <v>Operations</v>
      </c>
      <c r="Y3287" t="str">
        <f t="shared" si="257"/>
        <v>Within SLA</v>
      </c>
      <c r="Z3287" t="str">
        <f t="shared" si="258"/>
        <v>Normal</v>
      </c>
      <c r="AA3287" t="str" cm="1">
        <f t="array" ref="AA3287">_xlfn.IFS(
J3287&lt;=K3287*0.5,"Excellent",
J3287&lt;=K3287,"Good",
J3287&lt;=K3287*1.5,"At Risk",
TRUE,"Critical"
)</f>
        <v>Good</v>
      </c>
      <c r="AB3287" t="str">
        <f t="shared" si="259"/>
        <v>Reworked</v>
      </c>
    </row>
    <row r="3288" spans="1:28" x14ac:dyDescent="0.3">
      <c r="A3288" t="s">
        <v>3370</v>
      </c>
      <c r="B3288" s="1">
        <v>45995</v>
      </c>
      <c r="C3288" t="s">
        <v>21</v>
      </c>
      <c r="D3288" t="s">
        <v>47</v>
      </c>
      <c r="E3288" t="s">
        <v>35</v>
      </c>
      <c r="F3288" t="s">
        <v>24</v>
      </c>
      <c r="G3288" t="s">
        <v>25</v>
      </c>
      <c r="H3288" t="s">
        <v>66</v>
      </c>
      <c r="I3288" t="s">
        <v>27</v>
      </c>
      <c r="J3288">
        <v>17.7</v>
      </c>
      <c r="K3288">
        <v>24</v>
      </c>
      <c r="L3288" t="s">
        <v>28</v>
      </c>
      <c r="M3288">
        <v>0</v>
      </c>
      <c r="N3288">
        <v>4.3</v>
      </c>
      <c r="O3288">
        <v>450</v>
      </c>
      <c r="P3288">
        <v>7965</v>
      </c>
      <c r="Q3288" t="s">
        <v>71</v>
      </c>
      <c r="R3288">
        <v>12</v>
      </c>
      <c r="S3288" t="s">
        <v>52</v>
      </c>
      <c r="T3288" t="s">
        <v>84</v>
      </c>
      <c r="U3288" t="str">
        <f>TRIM(CLEAN(tbl_Operations[[#This Row],[Location]]))</f>
        <v>Gurugram</v>
      </c>
      <c r="V3288" t="str">
        <f>TRIM(CLEAN(tbl_Operations[[#This Row],[Channel]]))</f>
        <v>Email</v>
      </c>
      <c r="W3288" t="str">
        <f t="shared" si="255"/>
        <v>Employee Query</v>
      </c>
      <c r="X3288" t="str">
        <f t="shared" si="256"/>
        <v>Customer Support</v>
      </c>
      <c r="Y3288" t="str">
        <f t="shared" si="257"/>
        <v>Within SLA</v>
      </c>
      <c r="Z3288" t="str">
        <f t="shared" si="258"/>
        <v>Normal</v>
      </c>
      <c r="AA3288" t="str" cm="1">
        <f t="array" ref="AA3288">_xlfn.IFS(
J3288&lt;=K3288*0.5,"Excellent",
J3288&lt;=K3288,"Good",
J3288&lt;=K3288*1.5,"At Risk",
TRUE,"Critical"
)</f>
        <v>Good</v>
      </c>
      <c r="AB3288" t="str">
        <f t="shared" si="259"/>
        <v>No Rework</v>
      </c>
    </row>
    <row r="3289" spans="1:28" x14ac:dyDescent="0.3">
      <c r="A3289" t="s">
        <v>3371</v>
      </c>
      <c r="B3289" s="1">
        <v>45838</v>
      </c>
      <c r="C3289" t="s">
        <v>91</v>
      </c>
      <c r="D3289" t="s">
        <v>60</v>
      </c>
      <c r="E3289" t="s">
        <v>78</v>
      </c>
      <c r="F3289" t="s">
        <v>24</v>
      </c>
      <c r="G3289" t="s">
        <v>25</v>
      </c>
      <c r="H3289" t="s">
        <v>66</v>
      </c>
      <c r="I3289" t="s">
        <v>27</v>
      </c>
      <c r="J3289">
        <v>0.9</v>
      </c>
      <c r="K3289">
        <v>24</v>
      </c>
      <c r="L3289" t="s">
        <v>28</v>
      </c>
      <c r="M3289">
        <v>1</v>
      </c>
      <c r="N3289">
        <v>4.5999999999999996</v>
      </c>
      <c r="O3289">
        <v>450</v>
      </c>
      <c r="P3289">
        <v>405</v>
      </c>
      <c r="Q3289" t="s">
        <v>29</v>
      </c>
      <c r="R3289">
        <v>6</v>
      </c>
      <c r="S3289" t="s">
        <v>30</v>
      </c>
      <c r="T3289" t="s">
        <v>31</v>
      </c>
      <c r="U3289" t="str">
        <f>TRIM(CLEAN(tbl_Operations[[#This Row],[Location]]))</f>
        <v>Pune</v>
      </c>
      <c r="V3289" t="str">
        <f>TRIM(CLEAN(tbl_Operations[[#This Row],[Channel]]))</f>
        <v>Email</v>
      </c>
      <c r="W3289" t="str">
        <f t="shared" si="255"/>
        <v>Access Request</v>
      </c>
      <c r="X3289" t="str">
        <f t="shared" si="256"/>
        <v>Operations</v>
      </c>
      <c r="Y3289" t="str">
        <f t="shared" si="257"/>
        <v>Within SLA</v>
      </c>
      <c r="Z3289" t="str">
        <f t="shared" si="258"/>
        <v>Normal</v>
      </c>
      <c r="AA3289" t="str" cm="1">
        <f t="array" ref="AA3289">_xlfn.IFS(
J3289&lt;=K3289*0.5,"Excellent",
J3289&lt;=K3289,"Good",
J3289&lt;=K3289*1.5,"At Risk",
TRUE,"Critical"
)</f>
        <v>Excellent</v>
      </c>
      <c r="AB3289" t="str">
        <f t="shared" si="259"/>
        <v>Reworked</v>
      </c>
    </row>
    <row r="3290" spans="1:28" x14ac:dyDescent="0.3">
      <c r="A3290" t="s">
        <v>3372</v>
      </c>
      <c r="B3290" s="1">
        <v>45802</v>
      </c>
      <c r="C3290" t="s">
        <v>95</v>
      </c>
      <c r="D3290" t="s">
        <v>73</v>
      </c>
      <c r="E3290" t="s">
        <v>48</v>
      </c>
      <c r="F3290" t="s">
        <v>24</v>
      </c>
      <c r="G3290" t="s">
        <v>81</v>
      </c>
      <c r="H3290" t="s">
        <v>50</v>
      </c>
      <c r="I3290" t="s">
        <v>27</v>
      </c>
      <c r="J3290">
        <v>1.5</v>
      </c>
      <c r="K3290">
        <v>24</v>
      </c>
      <c r="L3290" t="s">
        <v>28</v>
      </c>
      <c r="M3290">
        <v>1</v>
      </c>
      <c r="N3290">
        <v>4.7</v>
      </c>
      <c r="O3290">
        <v>320</v>
      </c>
      <c r="P3290">
        <v>480</v>
      </c>
      <c r="Q3290" t="s">
        <v>44</v>
      </c>
      <c r="R3290">
        <v>5</v>
      </c>
      <c r="S3290" t="s">
        <v>30</v>
      </c>
      <c r="T3290" t="s">
        <v>102</v>
      </c>
      <c r="U3290" t="str">
        <f>TRIM(CLEAN(tbl_Operations[[#This Row],[Location]]))</f>
        <v>Chennai</v>
      </c>
      <c r="V3290" t="str">
        <f>TRIM(CLEAN(tbl_Operations[[#This Row],[Channel]]))</f>
        <v>Phone</v>
      </c>
      <c r="W3290" t="str">
        <f t="shared" si="255"/>
        <v>Compliance Request</v>
      </c>
      <c r="X3290" t="str">
        <f t="shared" si="256"/>
        <v>Sales</v>
      </c>
      <c r="Y3290" t="str">
        <f t="shared" si="257"/>
        <v>Within SLA</v>
      </c>
      <c r="Z3290" t="str">
        <f t="shared" si="258"/>
        <v>Normal</v>
      </c>
      <c r="AA3290" t="str" cm="1">
        <f t="array" ref="AA3290">_xlfn.IFS(
J3290&lt;=K3290*0.5,"Excellent",
J3290&lt;=K3290,"Good",
J3290&lt;=K3290*1.5,"At Risk",
TRUE,"Critical"
)</f>
        <v>Excellent</v>
      </c>
      <c r="AB3290" t="str">
        <f t="shared" si="259"/>
        <v>Reworked</v>
      </c>
    </row>
    <row r="3291" spans="1:28" x14ac:dyDescent="0.3">
      <c r="A3291" t="s">
        <v>3373</v>
      </c>
      <c r="B3291" s="1">
        <v>45838</v>
      </c>
      <c r="C3291" t="s">
        <v>95</v>
      </c>
      <c r="D3291" t="s">
        <v>34</v>
      </c>
      <c r="E3291" t="s">
        <v>56</v>
      </c>
      <c r="F3291" t="s">
        <v>49</v>
      </c>
      <c r="G3291" t="s">
        <v>25</v>
      </c>
      <c r="H3291" t="s">
        <v>43</v>
      </c>
      <c r="I3291" t="s">
        <v>27</v>
      </c>
      <c r="J3291">
        <v>23.1</v>
      </c>
      <c r="K3291">
        <v>48</v>
      </c>
      <c r="L3291" t="s">
        <v>28</v>
      </c>
      <c r="M3291">
        <v>0</v>
      </c>
      <c r="N3291">
        <v>4.7</v>
      </c>
      <c r="O3291">
        <v>400</v>
      </c>
      <c r="P3291">
        <v>9240</v>
      </c>
      <c r="Q3291" t="s">
        <v>29</v>
      </c>
      <c r="R3291">
        <v>6</v>
      </c>
      <c r="S3291" t="s">
        <v>30</v>
      </c>
      <c r="T3291" t="s">
        <v>31</v>
      </c>
      <c r="U3291" t="str">
        <f>TRIM(CLEAN(tbl_Operations[[#This Row],[Location]]))</f>
        <v>Mumbai</v>
      </c>
      <c r="V3291" t="str">
        <f>TRIM(CLEAN(tbl_Operations[[#This Row],[Channel]]))</f>
        <v>Email</v>
      </c>
      <c r="W3291" t="str">
        <f t="shared" si="255"/>
        <v>Vendor Query</v>
      </c>
      <c r="X3291" t="str">
        <f t="shared" si="256"/>
        <v>Sales</v>
      </c>
      <c r="Y3291" t="str">
        <f t="shared" si="257"/>
        <v>Within SLA</v>
      </c>
      <c r="Z3291" t="str">
        <f t="shared" si="258"/>
        <v>Normal</v>
      </c>
      <c r="AA3291" t="str" cm="1">
        <f t="array" ref="AA3291">_xlfn.IFS(
J3291&lt;=K3291*0.5,"Excellent",
J3291&lt;=K3291,"Good",
J3291&lt;=K3291*1.5,"At Risk",
TRUE,"Critical"
)</f>
        <v>Excellent</v>
      </c>
      <c r="AB3291" t="str">
        <f t="shared" si="259"/>
        <v>No Rework</v>
      </c>
    </row>
    <row r="3292" spans="1:28" x14ac:dyDescent="0.3">
      <c r="A3292" t="s">
        <v>3374</v>
      </c>
      <c r="B3292" s="1">
        <v>45909</v>
      </c>
      <c r="C3292" t="s">
        <v>77</v>
      </c>
      <c r="D3292" t="s">
        <v>73</v>
      </c>
      <c r="E3292" t="s">
        <v>74</v>
      </c>
      <c r="F3292" t="s">
        <v>24</v>
      </c>
      <c r="G3292" t="s">
        <v>42</v>
      </c>
      <c r="H3292" t="s">
        <v>26</v>
      </c>
      <c r="I3292" t="s">
        <v>27</v>
      </c>
      <c r="J3292">
        <v>6.1</v>
      </c>
      <c r="K3292">
        <v>24</v>
      </c>
      <c r="L3292" t="s">
        <v>28</v>
      </c>
      <c r="M3292">
        <v>0</v>
      </c>
      <c r="N3292">
        <v>4.8</v>
      </c>
      <c r="O3292">
        <v>320</v>
      </c>
      <c r="P3292">
        <v>1952</v>
      </c>
      <c r="Q3292" t="s">
        <v>83</v>
      </c>
      <c r="R3292">
        <v>9</v>
      </c>
      <c r="S3292" t="s">
        <v>37</v>
      </c>
      <c r="T3292" t="s">
        <v>38</v>
      </c>
      <c r="U3292" t="str">
        <f>TRIM(CLEAN(tbl_Operations[[#This Row],[Location]]))</f>
        <v>Chennai</v>
      </c>
      <c r="V3292" t="str">
        <f>TRIM(CLEAN(tbl_Operations[[#This Row],[Channel]]))</f>
        <v>Portal</v>
      </c>
      <c r="W3292" t="str">
        <f t="shared" si="255"/>
        <v>System Issue</v>
      </c>
      <c r="X3292" t="str">
        <f t="shared" si="256"/>
        <v>Finance</v>
      </c>
      <c r="Y3292" t="str">
        <f t="shared" si="257"/>
        <v>Within SLA</v>
      </c>
      <c r="Z3292" t="str">
        <f t="shared" si="258"/>
        <v>Normal</v>
      </c>
      <c r="AA3292" t="str" cm="1">
        <f t="array" ref="AA3292">_xlfn.IFS(
J3292&lt;=K3292*0.5,"Excellent",
J3292&lt;=K3292,"Good",
J3292&lt;=K3292*1.5,"At Risk",
TRUE,"Critical"
)</f>
        <v>Excellent</v>
      </c>
      <c r="AB3292" t="str">
        <f t="shared" si="259"/>
        <v>No Rework</v>
      </c>
    </row>
    <row r="3293" spans="1:28" x14ac:dyDescent="0.3">
      <c r="A3293" t="s">
        <v>3375</v>
      </c>
      <c r="B3293" s="1">
        <v>45913</v>
      </c>
      <c r="C3293" t="s">
        <v>91</v>
      </c>
      <c r="D3293" t="s">
        <v>55</v>
      </c>
      <c r="E3293" t="s">
        <v>70</v>
      </c>
      <c r="F3293" t="s">
        <v>61</v>
      </c>
      <c r="G3293" t="s">
        <v>25</v>
      </c>
      <c r="H3293" t="s">
        <v>50</v>
      </c>
      <c r="I3293" t="s">
        <v>88</v>
      </c>
      <c r="J3293">
        <v>12.6</v>
      </c>
      <c r="K3293">
        <v>12</v>
      </c>
      <c r="L3293" t="s">
        <v>63</v>
      </c>
      <c r="M3293">
        <v>2</v>
      </c>
      <c r="N3293">
        <v>3.8</v>
      </c>
      <c r="O3293">
        <v>350</v>
      </c>
      <c r="P3293">
        <v>4410</v>
      </c>
      <c r="Q3293" t="s">
        <v>83</v>
      </c>
      <c r="R3293">
        <v>9</v>
      </c>
      <c r="S3293" t="s">
        <v>37</v>
      </c>
      <c r="T3293" t="s">
        <v>68</v>
      </c>
      <c r="U3293" t="str">
        <f>TRIM(CLEAN(tbl_Operations[[#This Row],[Location]]))</f>
        <v>Hyderabad</v>
      </c>
      <c r="V3293" t="str">
        <f>TRIM(CLEAN(tbl_Operations[[#This Row],[Channel]]))</f>
        <v>Email</v>
      </c>
      <c r="W3293" t="str">
        <f t="shared" si="255"/>
        <v>Data Correction</v>
      </c>
      <c r="X3293" t="str">
        <f t="shared" si="256"/>
        <v>Operations</v>
      </c>
      <c r="Y3293" t="str">
        <f t="shared" si="257"/>
        <v>SLA Breach</v>
      </c>
      <c r="Z3293" t="str">
        <f t="shared" si="258"/>
        <v>Normal</v>
      </c>
      <c r="AA3293" t="str" cm="1">
        <f t="array" ref="AA3293">_xlfn.IFS(
J3293&lt;=K3293*0.5,"Excellent",
J3293&lt;=K3293,"Good",
J3293&lt;=K3293*1.5,"At Risk",
TRUE,"Critical"
)</f>
        <v>At Risk</v>
      </c>
      <c r="AB3293" t="str">
        <f t="shared" si="259"/>
        <v>Reworked</v>
      </c>
    </row>
    <row r="3294" spans="1:28" x14ac:dyDescent="0.3">
      <c r="A3294" t="s">
        <v>3376</v>
      </c>
      <c r="B3294" s="1">
        <v>45961</v>
      </c>
      <c r="C3294" t="s">
        <v>95</v>
      </c>
      <c r="D3294" t="s">
        <v>34</v>
      </c>
      <c r="E3294" t="s">
        <v>56</v>
      </c>
      <c r="F3294" t="s">
        <v>24</v>
      </c>
      <c r="G3294" t="s">
        <v>42</v>
      </c>
      <c r="H3294" t="s">
        <v>50</v>
      </c>
      <c r="I3294" t="s">
        <v>27</v>
      </c>
      <c r="J3294">
        <v>7.2</v>
      </c>
      <c r="K3294">
        <v>24</v>
      </c>
      <c r="L3294" t="s">
        <v>28</v>
      </c>
      <c r="M3294">
        <v>0</v>
      </c>
      <c r="N3294">
        <v>4.4000000000000004</v>
      </c>
      <c r="O3294">
        <v>400</v>
      </c>
      <c r="P3294">
        <v>2880</v>
      </c>
      <c r="Q3294" t="s">
        <v>51</v>
      </c>
      <c r="R3294">
        <v>10</v>
      </c>
      <c r="S3294" t="s">
        <v>52</v>
      </c>
      <c r="T3294" t="s">
        <v>45</v>
      </c>
      <c r="U3294" t="str">
        <f>TRIM(CLEAN(tbl_Operations[[#This Row],[Location]]))</f>
        <v>Mumbai</v>
      </c>
      <c r="V3294" t="str">
        <f>TRIM(CLEAN(tbl_Operations[[#This Row],[Channel]]))</f>
        <v>Portal</v>
      </c>
      <c r="W3294" t="str">
        <f t="shared" si="255"/>
        <v>Vendor Query</v>
      </c>
      <c r="X3294" t="str">
        <f t="shared" si="256"/>
        <v>Sales</v>
      </c>
      <c r="Y3294" t="str">
        <f t="shared" si="257"/>
        <v>Within SLA</v>
      </c>
      <c r="Z3294" t="str">
        <f t="shared" si="258"/>
        <v>Normal</v>
      </c>
      <c r="AA3294" t="str" cm="1">
        <f t="array" ref="AA3294">_xlfn.IFS(
J3294&lt;=K3294*0.5,"Excellent",
J3294&lt;=K3294,"Good",
J3294&lt;=K3294*1.5,"At Risk",
TRUE,"Critical"
)</f>
        <v>Excellent</v>
      </c>
      <c r="AB3294" t="str">
        <f t="shared" si="259"/>
        <v>No Rework</v>
      </c>
    </row>
    <row r="3295" spans="1:28" x14ac:dyDescent="0.3">
      <c r="A3295" t="s">
        <v>3377</v>
      </c>
      <c r="B3295" s="1">
        <v>45966</v>
      </c>
      <c r="C3295" t="s">
        <v>21</v>
      </c>
      <c r="D3295" t="s">
        <v>47</v>
      </c>
      <c r="E3295" t="s">
        <v>23</v>
      </c>
      <c r="F3295" t="s">
        <v>61</v>
      </c>
      <c r="G3295" t="s">
        <v>42</v>
      </c>
      <c r="H3295" t="s">
        <v>43</v>
      </c>
      <c r="I3295" t="s">
        <v>27</v>
      </c>
      <c r="J3295">
        <v>5.2</v>
      </c>
      <c r="K3295">
        <v>12</v>
      </c>
      <c r="L3295" t="s">
        <v>28</v>
      </c>
      <c r="M3295">
        <v>1</v>
      </c>
      <c r="N3295">
        <v>4.5</v>
      </c>
      <c r="O3295">
        <v>450</v>
      </c>
      <c r="P3295">
        <v>2340</v>
      </c>
      <c r="Q3295" t="s">
        <v>67</v>
      </c>
      <c r="R3295">
        <v>11</v>
      </c>
      <c r="S3295" t="s">
        <v>52</v>
      </c>
      <c r="T3295" t="s">
        <v>86</v>
      </c>
      <c r="U3295" t="str">
        <f>TRIM(CLEAN(tbl_Operations[[#This Row],[Location]]))</f>
        <v>Gurugram</v>
      </c>
      <c r="V3295" t="str">
        <f>TRIM(CLEAN(tbl_Operations[[#This Row],[Channel]]))</f>
        <v>Portal</v>
      </c>
      <c r="W3295" t="str">
        <f t="shared" si="255"/>
        <v>Invoice Query</v>
      </c>
      <c r="X3295" t="str">
        <f t="shared" si="256"/>
        <v>Customer Support</v>
      </c>
      <c r="Y3295" t="str">
        <f t="shared" si="257"/>
        <v>Within SLA</v>
      </c>
      <c r="Z3295" t="str">
        <f t="shared" si="258"/>
        <v>Normal</v>
      </c>
      <c r="AA3295" t="str" cm="1">
        <f t="array" ref="AA3295">_xlfn.IFS(
J3295&lt;=K3295*0.5,"Excellent",
J3295&lt;=K3295,"Good",
J3295&lt;=K3295*1.5,"At Risk",
TRUE,"Critical"
)</f>
        <v>Excellent</v>
      </c>
      <c r="AB3295" t="str">
        <f t="shared" si="259"/>
        <v>Reworked</v>
      </c>
    </row>
    <row r="3296" spans="1:28" x14ac:dyDescent="0.3">
      <c r="A3296" t="s">
        <v>3378</v>
      </c>
      <c r="B3296" s="1">
        <v>45798</v>
      </c>
      <c r="C3296" t="s">
        <v>77</v>
      </c>
      <c r="D3296" t="s">
        <v>73</v>
      </c>
      <c r="E3296" t="s">
        <v>48</v>
      </c>
      <c r="F3296" t="s">
        <v>49</v>
      </c>
      <c r="G3296" t="s">
        <v>25</v>
      </c>
      <c r="H3296" t="s">
        <v>75</v>
      </c>
      <c r="I3296" t="s">
        <v>27</v>
      </c>
      <c r="J3296">
        <v>2.2999999999999998</v>
      </c>
      <c r="K3296">
        <v>48</v>
      </c>
      <c r="L3296" t="s">
        <v>28</v>
      </c>
      <c r="M3296">
        <v>1</v>
      </c>
      <c r="N3296">
        <v>4.4000000000000004</v>
      </c>
      <c r="O3296">
        <v>320</v>
      </c>
      <c r="P3296">
        <v>736</v>
      </c>
      <c r="Q3296" t="s">
        <v>44</v>
      </c>
      <c r="R3296">
        <v>5</v>
      </c>
      <c r="S3296" t="s">
        <v>30</v>
      </c>
      <c r="T3296" t="s">
        <v>86</v>
      </c>
      <c r="U3296" t="str">
        <f>TRIM(CLEAN(tbl_Operations[[#This Row],[Location]]))</f>
        <v>Chennai</v>
      </c>
      <c r="V3296" t="str">
        <f>TRIM(CLEAN(tbl_Operations[[#This Row],[Channel]]))</f>
        <v>Email</v>
      </c>
      <c r="W3296" t="str">
        <f t="shared" si="255"/>
        <v>Compliance Request</v>
      </c>
      <c r="X3296" t="str">
        <f t="shared" si="256"/>
        <v>Finance</v>
      </c>
      <c r="Y3296" t="str">
        <f t="shared" si="257"/>
        <v>Within SLA</v>
      </c>
      <c r="Z3296" t="str">
        <f t="shared" si="258"/>
        <v>Normal</v>
      </c>
      <c r="AA3296" t="str" cm="1">
        <f t="array" ref="AA3296">_xlfn.IFS(
J3296&lt;=K3296*0.5,"Excellent",
J3296&lt;=K3296,"Good",
J3296&lt;=K3296*1.5,"At Risk",
TRUE,"Critical"
)</f>
        <v>Excellent</v>
      </c>
      <c r="AB3296" t="str">
        <f t="shared" si="259"/>
        <v>Reworked</v>
      </c>
    </row>
    <row r="3297" spans="1:28" x14ac:dyDescent="0.3">
      <c r="A3297" t="s">
        <v>3379</v>
      </c>
      <c r="B3297" s="1">
        <v>45747</v>
      </c>
      <c r="C3297" t="s">
        <v>95</v>
      </c>
      <c r="D3297" t="s">
        <v>55</v>
      </c>
      <c r="E3297" t="s">
        <v>23</v>
      </c>
      <c r="F3297" t="s">
        <v>541</v>
      </c>
      <c r="G3297" t="s">
        <v>42</v>
      </c>
      <c r="H3297" t="s">
        <v>26</v>
      </c>
      <c r="I3297" t="s">
        <v>27</v>
      </c>
      <c r="J3297">
        <v>25.1</v>
      </c>
      <c r="K3297">
        <v>12</v>
      </c>
      <c r="L3297" t="s">
        <v>63</v>
      </c>
      <c r="M3297">
        <v>0</v>
      </c>
      <c r="N3297">
        <v>4.7</v>
      </c>
      <c r="O3297">
        <v>320</v>
      </c>
      <c r="P3297">
        <v>8032</v>
      </c>
      <c r="Q3297" t="s">
        <v>79</v>
      </c>
      <c r="R3297">
        <v>3</v>
      </c>
      <c r="S3297" t="s">
        <v>58</v>
      </c>
      <c r="T3297" t="s">
        <v>31</v>
      </c>
      <c r="U3297" t="str">
        <f>TRIM(CLEAN(tbl_Operations[[#This Row],[Location]]))</f>
        <v>Hyderabad</v>
      </c>
      <c r="V3297" t="str">
        <f>TRIM(CLEAN(tbl_Operations[[#This Row],[Channel]]))</f>
        <v>Portal</v>
      </c>
      <c r="W3297" t="str">
        <f t="shared" si="255"/>
        <v>Invoice Query</v>
      </c>
      <c r="X3297" t="str">
        <f t="shared" si="256"/>
        <v>Sales</v>
      </c>
      <c r="Y3297" t="str">
        <f t="shared" si="257"/>
        <v>SLA Breach</v>
      </c>
      <c r="Z3297" t="str">
        <f t="shared" si="258"/>
        <v>Normal</v>
      </c>
      <c r="AA3297" t="str" cm="1">
        <f t="array" ref="AA3297">_xlfn.IFS(
J3297&lt;=K3297*0.5,"Excellent",
J3297&lt;=K3297,"Good",
J3297&lt;=K3297*1.5,"At Risk",
TRUE,"Critical"
)</f>
        <v>Critical</v>
      </c>
      <c r="AB3297" t="str">
        <f t="shared" si="259"/>
        <v>No Rework</v>
      </c>
    </row>
    <row r="3298" spans="1:28" x14ac:dyDescent="0.3">
      <c r="A3298" t="s">
        <v>3380</v>
      </c>
      <c r="B3298" s="1">
        <v>45945</v>
      </c>
      <c r="C3298" t="s">
        <v>54</v>
      </c>
      <c r="D3298" t="s">
        <v>22</v>
      </c>
      <c r="E3298" t="s">
        <v>78</v>
      </c>
      <c r="F3298" t="s">
        <v>24</v>
      </c>
      <c r="G3298" t="s">
        <v>62</v>
      </c>
      <c r="H3298" t="s">
        <v>5095</v>
      </c>
      <c r="I3298" t="s">
        <v>27</v>
      </c>
      <c r="J3298">
        <v>6.1</v>
      </c>
      <c r="K3298">
        <v>24</v>
      </c>
      <c r="L3298" t="s">
        <v>28</v>
      </c>
      <c r="M3298">
        <v>0</v>
      </c>
      <c r="N3298">
        <v>5</v>
      </c>
      <c r="O3298">
        <v>320</v>
      </c>
      <c r="P3298">
        <v>1952</v>
      </c>
      <c r="Q3298" t="s">
        <v>51</v>
      </c>
      <c r="R3298">
        <v>10</v>
      </c>
      <c r="S3298" t="s">
        <v>52</v>
      </c>
      <c r="T3298" t="s">
        <v>86</v>
      </c>
      <c r="U3298" t="str">
        <f>TRIM(CLEAN(tbl_Operations[[#This Row],[Location]]))</f>
        <v>Noida</v>
      </c>
      <c r="V3298" t="str">
        <f>TRIM(CLEAN(tbl_Operations[[#This Row],[Channel]]))</f>
        <v>Teams</v>
      </c>
      <c r="W3298" t="str">
        <f t="shared" si="255"/>
        <v>Access Request</v>
      </c>
      <c r="X3298" t="str">
        <f t="shared" si="256"/>
        <v>Hr</v>
      </c>
      <c r="Y3298" t="str">
        <f t="shared" si="257"/>
        <v>Within SLA</v>
      </c>
      <c r="Z3298" t="str">
        <f t="shared" si="258"/>
        <v>Normal</v>
      </c>
      <c r="AA3298" t="str" cm="1">
        <f t="array" ref="AA3298">_xlfn.IFS(
J3298&lt;=K3298*0.5,"Excellent",
J3298&lt;=K3298,"Good",
J3298&lt;=K3298*1.5,"At Risk",
TRUE,"Critical"
)</f>
        <v>Excellent</v>
      </c>
      <c r="AB3298" t="str">
        <f t="shared" si="259"/>
        <v>No Rework</v>
      </c>
    </row>
    <row r="3299" spans="1:28" x14ac:dyDescent="0.3">
      <c r="A3299" t="s">
        <v>3381</v>
      </c>
      <c r="B3299" s="1">
        <v>45671</v>
      </c>
      <c r="C3299" t="s">
        <v>40</v>
      </c>
      <c r="D3299" t="s">
        <v>34</v>
      </c>
      <c r="E3299" t="s">
        <v>48</v>
      </c>
      <c r="F3299" t="s">
        <v>24</v>
      </c>
      <c r="G3299" t="s">
        <v>42</v>
      </c>
      <c r="H3299" t="s">
        <v>26</v>
      </c>
      <c r="I3299" t="s">
        <v>27</v>
      </c>
      <c r="J3299">
        <v>10</v>
      </c>
      <c r="K3299">
        <v>24</v>
      </c>
      <c r="L3299" t="s">
        <v>28</v>
      </c>
      <c r="M3299">
        <v>0</v>
      </c>
      <c r="N3299">
        <v>4.2</v>
      </c>
      <c r="O3299">
        <v>280</v>
      </c>
      <c r="P3299">
        <v>2800</v>
      </c>
      <c r="Q3299" t="s">
        <v>64</v>
      </c>
      <c r="R3299">
        <v>1</v>
      </c>
      <c r="S3299" t="s">
        <v>58</v>
      </c>
      <c r="T3299" t="s">
        <v>38</v>
      </c>
      <c r="U3299" t="str">
        <f>TRIM(CLEAN(tbl_Operations[[#This Row],[Location]]))</f>
        <v>Mumbai</v>
      </c>
      <c r="V3299" t="str">
        <f>TRIM(CLEAN(tbl_Operations[[#This Row],[Channel]]))</f>
        <v>Portal</v>
      </c>
      <c r="W3299" t="str">
        <f t="shared" si="255"/>
        <v>Compliance Request</v>
      </c>
      <c r="X3299" t="str">
        <f t="shared" si="256"/>
        <v>Procurement</v>
      </c>
      <c r="Y3299" t="str">
        <f t="shared" si="257"/>
        <v>Within SLA</v>
      </c>
      <c r="Z3299" t="str">
        <f t="shared" si="258"/>
        <v>Normal</v>
      </c>
      <c r="AA3299" t="str" cm="1">
        <f t="array" ref="AA3299">_xlfn.IFS(
J3299&lt;=K3299*0.5,"Excellent",
J3299&lt;=K3299,"Good",
J3299&lt;=K3299*1.5,"At Risk",
TRUE,"Critical"
)</f>
        <v>Excellent</v>
      </c>
      <c r="AB3299" t="str">
        <f t="shared" si="259"/>
        <v>No Rework</v>
      </c>
    </row>
    <row r="3300" spans="1:28" x14ac:dyDescent="0.3">
      <c r="A3300" t="s">
        <v>3382</v>
      </c>
      <c r="B3300" s="1">
        <v>46006</v>
      </c>
      <c r="C3300" t="s">
        <v>95</v>
      </c>
      <c r="D3300" t="s">
        <v>60</v>
      </c>
      <c r="E3300" t="s">
        <v>23</v>
      </c>
      <c r="F3300" t="s">
        <v>24</v>
      </c>
      <c r="G3300" t="s">
        <v>42</v>
      </c>
      <c r="H3300" t="s">
        <v>26</v>
      </c>
      <c r="I3300" t="s">
        <v>27</v>
      </c>
      <c r="J3300">
        <v>7.7</v>
      </c>
      <c r="K3300">
        <v>24</v>
      </c>
      <c r="L3300" t="s">
        <v>28</v>
      </c>
      <c r="M3300">
        <v>0</v>
      </c>
      <c r="N3300">
        <v>4.0999999999999996</v>
      </c>
      <c r="O3300">
        <v>400</v>
      </c>
      <c r="P3300">
        <v>3080</v>
      </c>
      <c r="Q3300" t="s">
        <v>71</v>
      </c>
      <c r="R3300">
        <v>12</v>
      </c>
      <c r="S3300" t="s">
        <v>52</v>
      </c>
      <c r="T3300" t="s">
        <v>31</v>
      </c>
      <c r="U3300" t="str">
        <f>TRIM(CLEAN(tbl_Operations[[#This Row],[Location]]))</f>
        <v>Pune</v>
      </c>
      <c r="V3300" t="str">
        <f>TRIM(CLEAN(tbl_Operations[[#This Row],[Channel]]))</f>
        <v>Portal</v>
      </c>
      <c r="W3300" t="str">
        <f t="shared" si="255"/>
        <v>Invoice Query</v>
      </c>
      <c r="X3300" t="str">
        <f t="shared" si="256"/>
        <v>Sales</v>
      </c>
      <c r="Y3300" t="str">
        <f t="shared" si="257"/>
        <v>Within SLA</v>
      </c>
      <c r="Z3300" t="str">
        <f t="shared" si="258"/>
        <v>Normal</v>
      </c>
      <c r="AA3300" t="str" cm="1">
        <f t="array" ref="AA3300">_xlfn.IFS(
J3300&lt;=K3300*0.5,"Excellent",
J3300&lt;=K3300,"Good",
J3300&lt;=K3300*1.5,"At Risk",
TRUE,"Critical"
)</f>
        <v>Excellent</v>
      </c>
      <c r="AB3300" t="str">
        <f t="shared" si="259"/>
        <v>No Rework</v>
      </c>
    </row>
    <row r="3301" spans="1:28" x14ac:dyDescent="0.3">
      <c r="A3301" t="s">
        <v>3383</v>
      </c>
      <c r="B3301" s="1">
        <v>45821</v>
      </c>
      <c r="C3301" t="s">
        <v>95</v>
      </c>
      <c r="D3301" t="s">
        <v>34</v>
      </c>
      <c r="E3301" t="s">
        <v>74</v>
      </c>
      <c r="F3301" t="s">
        <v>49</v>
      </c>
      <c r="G3301" t="s">
        <v>25</v>
      </c>
      <c r="H3301" t="s">
        <v>50</v>
      </c>
      <c r="I3301" t="s">
        <v>27</v>
      </c>
      <c r="J3301">
        <v>8.4</v>
      </c>
      <c r="K3301">
        <v>48</v>
      </c>
      <c r="L3301" t="s">
        <v>28</v>
      </c>
      <c r="M3301">
        <v>1</v>
      </c>
      <c r="N3301">
        <v>4.5999999999999996</v>
      </c>
      <c r="O3301">
        <v>450</v>
      </c>
      <c r="P3301">
        <v>3780</v>
      </c>
      <c r="Q3301" t="s">
        <v>29</v>
      </c>
      <c r="R3301">
        <v>6</v>
      </c>
      <c r="S3301" t="s">
        <v>30</v>
      </c>
      <c r="T3301" t="s">
        <v>45</v>
      </c>
      <c r="U3301" t="str">
        <f>TRIM(CLEAN(tbl_Operations[[#This Row],[Location]]))</f>
        <v>Mumbai</v>
      </c>
      <c r="V3301" t="str">
        <f>TRIM(CLEAN(tbl_Operations[[#This Row],[Channel]]))</f>
        <v>Email</v>
      </c>
      <c r="W3301" t="str">
        <f t="shared" si="255"/>
        <v>System Issue</v>
      </c>
      <c r="X3301" t="str">
        <f t="shared" si="256"/>
        <v>Sales</v>
      </c>
      <c r="Y3301" t="str">
        <f t="shared" si="257"/>
        <v>Within SLA</v>
      </c>
      <c r="Z3301" t="str">
        <f t="shared" si="258"/>
        <v>Normal</v>
      </c>
      <c r="AA3301" t="str" cm="1">
        <f t="array" ref="AA3301">_xlfn.IFS(
J3301&lt;=K3301*0.5,"Excellent",
J3301&lt;=K3301,"Good",
J3301&lt;=K3301*1.5,"At Risk",
TRUE,"Critical"
)</f>
        <v>Excellent</v>
      </c>
      <c r="AB3301" t="str">
        <f t="shared" si="259"/>
        <v>Reworked</v>
      </c>
    </row>
    <row r="3302" spans="1:28" x14ac:dyDescent="0.3">
      <c r="A3302" t="s">
        <v>3384</v>
      </c>
      <c r="B3302" s="1">
        <v>45828</v>
      </c>
      <c r="C3302" t="s">
        <v>33</v>
      </c>
      <c r="D3302" t="s">
        <v>47</v>
      </c>
      <c r="E3302" t="s">
        <v>74</v>
      </c>
      <c r="F3302" t="s">
        <v>146</v>
      </c>
      <c r="G3302" t="s">
        <v>42</v>
      </c>
      <c r="H3302" t="s">
        <v>66</v>
      </c>
      <c r="I3302" t="s">
        <v>27</v>
      </c>
      <c r="J3302">
        <v>9</v>
      </c>
      <c r="K3302">
        <v>4</v>
      </c>
      <c r="L3302" t="s">
        <v>63</v>
      </c>
      <c r="M3302">
        <v>0</v>
      </c>
      <c r="N3302">
        <v>5</v>
      </c>
      <c r="O3302">
        <v>450</v>
      </c>
      <c r="P3302">
        <v>4050</v>
      </c>
      <c r="Q3302" t="s">
        <v>29</v>
      </c>
      <c r="R3302">
        <v>6</v>
      </c>
      <c r="S3302" t="s">
        <v>30</v>
      </c>
      <c r="T3302" t="s">
        <v>45</v>
      </c>
      <c r="U3302" t="str">
        <f>TRIM(CLEAN(tbl_Operations[[#This Row],[Location]]))</f>
        <v>Gurugram</v>
      </c>
      <c r="V3302" t="str">
        <f>TRIM(CLEAN(tbl_Operations[[#This Row],[Channel]]))</f>
        <v>Portal</v>
      </c>
      <c r="W3302" t="str">
        <f t="shared" si="255"/>
        <v>System Issue</v>
      </c>
      <c r="X3302" t="str">
        <f t="shared" si="256"/>
        <v>It</v>
      </c>
      <c r="Y3302" t="str">
        <f t="shared" si="257"/>
        <v>SLA Breach</v>
      </c>
      <c r="Z3302" t="str">
        <f t="shared" si="258"/>
        <v>Normal</v>
      </c>
      <c r="AA3302" t="str" cm="1">
        <f t="array" ref="AA3302">_xlfn.IFS(
J3302&lt;=K3302*0.5,"Excellent",
J3302&lt;=K3302,"Good",
J3302&lt;=K3302*1.5,"At Risk",
TRUE,"Critical"
)</f>
        <v>Critical</v>
      </c>
      <c r="AB3302" t="str">
        <f t="shared" si="259"/>
        <v>No Rework</v>
      </c>
    </row>
    <row r="3303" spans="1:28" x14ac:dyDescent="0.3">
      <c r="A3303" t="s">
        <v>3385</v>
      </c>
      <c r="B3303" s="1">
        <v>45800</v>
      </c>
      <c r="C3303" t="s">
        <v>40</v>
      </c>
      <c r="D3303" t="s">
        <v>34</v>
      </c>
      <c r="E3303" t="s">
        <v>70</v>
      </c>
      <c r="F3303" t="s">
        <v>49</v>
      </c>
      <c r="G3303" t="s">
        <v>42</v>
      </c>
      <c r="H3303" t="s">
        <v>50</v>
      </c>
      <c r="I3303" t="s">
        <v>88</v>
      </c>
      <c r="J3303">
        <v>12.8</v>
      </c>
      <c r="K3303">
        <v>48</v>
      </c>
      <c r="L3303" t="s">
        <v>28</v>
      </c>
      <c r="M3303">
        <v>1</v>
      </c>
      <c r="N3303">
        <v>4.5</v>
      </c>
      <c r="O3303">
        <v>350</v>
      </c>
      <c r="P3303">
        <v>4480</v>
      </c>
      <c r="Q3303" t="s">
        <v>44</v>
      </c>
      <c r="R3303">
        <v>5</v>
      </c>
      <c r="S3303" t="s">
        <v>30</v>
      </c>
      <c r="T3303" t="s">
        <v>45</v>
      </c>
      <c r="U3303" t="str">
        <f>TRIM(CLEAN(tbl_Operations[[#This Row],[Location]]))</f>
        <v>Mumbai</v>
      </c>
      <c r="V3303" t="str">
        <f>TRIM(CLEAN(tbl_Operations[[#This Row],[Channel]]))</f>
        <v>Portal</v>
      </c>
      <c r="W3303" t="str">
        <f t="shared" si="255"/>
        <v>Data Correction</v>
      </c>
      <c r="X3303" t="str">
        <f t="shared" si="256"/>
        <v>Procurement</v>
      </c>
      <c r="Y3303" t="str">
        <f t="shared" si="257"/>
        <v>Within SLA</v>
      </c>
      <c r="Z3303" t="str">
        <f t="shared" si="258"/>
        <v>Normal</v>
      </c>
      <c r="AA3303" t="str" cm="1">
        <f t="array" ref="AA3303">_xlfn.IFS(
J3303&lt;=K3303*0.5,"Excellent",
J3303&lt;=K3303,"Good",
J3303&lt;=K3303*1.5,"At Risk",
TRUE,"Critical"
)</f>
        <v>Excellent</v>
      </c>
      <c r="AB3303" t="str">
        <f t="shared" si="259"/>
        <v>Reworked</v>
      </c>
    </row>
    <row r="3304" spans="1:28" x14ac:dyDescent="0.3">
      <c r="A3304" t="s">
        <v>3386</v>
      </c>
      <c r="B3304" s="1">
        <v>45980</v>
      </c>
      <c r="C3304" t="s">
        <v>95</v>
      </c>
      <c r="D3304" t="s">
        <v>22</v>
      </c>
      <c r="E3304" t="s">
        <v>78</v>
      </c>
      <c r="F3304" t="s">
        <v>24</v>
      </c>
      <c r="G3304" t="s">
        <v>42</v>
      </c>
      <c r="H3304" t="s">
        <v>50</v>
      </c>
      <c r="I3304" t="s">
        <v>27</v>
      </c>
      <c r="J3304">
        <v>4.8</v>
      </c>
      <c r="K3304">
        <v>24</v>
      </c>
      <c r="L3304" t="s">
        <v>28</v>
      </c>
      <c r="M3304">
        <v>3</v>
      </c>
      <c r="N3304">
        <v>4.4000000000000004</v>
      </c>
      <c r="O3304">
        <v>450</v>
      </c>
      <c r="P3304">
        <v>2160</v>
      </c>
      <c r="Q3304" t="s">
        <v>67</v>
      </c>
      <c r="R3304">
        <v>11</v>
      </c>
      <c r="S3304" t="s">
        <v>52</v>
      </c>
      <c r="T3304" t="s">
        <v>86</v>
      </c>
      <c r="U3304" t="str">
        <f>TRIM(CLEAN(tbl_Operations[[#This Row],[Location]]))</f>
        <v>Noida</v>
      </c>
      <c r="V3304" t="str">
        <f>TRIM(CLEAN(tbl_Operations[[#This Row],[Channel]]))</f>
        <v>Portal</v>
      </c>
      <c r="W3304" t="str">
        <f t="shared" si="255"/>
        <v>Access Request</v>
      </c>
      <c r="X3304" t="str">
        <f t="shared" si="256"/>
        <v>Sales</v>
      </c>
      <c r="Y3304" t="str">
        <f t="shared" si="257"/>
        <v>Within SLA</v>
      </c>
      <c r="Z3304" t="str">
        <f t="shared" si="258"/>
        <v>Normal</v>
      </c>
      <c r="AA3304" t="str" cm="1">
        <f t="array" ref="AA3304">_xlfn.IFS(
J3304&lt;=K3304*0.5,"Excellent",
J3304&lt;=K3304,"Good",
J3304&lt;=K3304*1.5,"At Risk",
TRUE,"Critical"
)</f>
        <v>Excellent</v>
      </c>
      <c r="AB3304" t="str">
        <f t="shared" si="259"/>
        <v>Reworked</v>
      </c>
    </row>
    <row r="3305" spans="1:28" x14ac:dyDescent="0.3">
      <c r="A3305" t="s">
        <v>3387</v>
      </c>
      <c r="B3305" s="1">
        <v>45857</v>
      </c>
      <c r="C3305" t="s">
        <v>95</v>
      </c>
      <c r="D3305" t="s">
        <v>34</v>
      </c>
      <c r="E3305" t="s">
        <v>23</v>
      </c>
      <c r="F3305" t="s">
        <v>49</v>
      </c>
      <c r="G3305" t="s">
        <v>25</v>
      </c>
      <c r="H3305" t="s">
        <v>66</v>
      </c>
      <c r="I3305" t="s">
        <v>27</v>
      </c>
      <c r="J3305">
        <v>3.4</v>
      </c>
      <c r="K3305">
        <v>48</v>
      </c>
      <c r="L3305" t="s">
        <v>28</v>
      </c>
      <c r="M3305">
        <v>0</v>
      </c>
      <c r="N3305">
        <v>4.8</v>
      </c>
      <c r="O3305">
        <v>400</v>
      </c>
      <c r="P3305">
        <v>1360</v>
      </c>
      <c r="Q3305" t="s">
        <v>114</v>
      </c>
      <c r="R3305">
        <v>7</v>
      </c>
      <c r="S3305" t="s">
        <v>37</v>
      </c>
      <c r="T3305" t="s">
        <v>68</v>
      </c>
      <c r="U3305" t="str">
        <f>TRIM(CLEAN(tbl_Operations[[#This Row],[Location]]))</f>
        <v>Mumbai</v>
      </c>
      <c r="V3305" t="str">
        <f>TRIM(CLEAN(tbl_Operations[[#This Row],[Channel]]))</f>
        <v>Email</v>
      </c>
      <c r="W3305" t="str">
        <f t="shared" si="255"/>
        <v>Invoice Query</v>
      </c>
      <c r="X3305" t="str">
        <f t="shared" si="256"/>
        <v>Sales</v>
      </c>
      <c r="Y3305" t="str">
        <f t="shared" si="257"/>
        <v>Within SLA</v>
      </c>
      <c r="Z3305" t="str">
        <f t="shared" si="258"/>
        <v>Normal</v>
      </c>
      <c r="AA3305" t="str" cm="1">
        <f t="array" ref="AA3305">_xlfn.IFS(
J3305&lt;=K3305*0.5,"Excellent",
J3305&lt;=K3305,"Good",
J3305&lt;=K3305*1.5,"At Risk",
TRUE,"Critical"
)</f>
        <v>Excellent</v>
      </c>
      <c r="AB3305" t="str">
        <f t="shared" si="259"/>
        <v>No Rework</v>
      </c>
    </row>
    <row r="3306" spans="1:28" x14ac:dyDescent="0.3">
      <c r="A3306" t="s">
        <v>3388</v>
      </c>
      <c r="B3306" s="1">
        <v>45826</v>
      </c>
      <c r="C3306" t="s">
        <v>77</v>
      </c>
      <c r="D3306" t="s">
        <v>41</v>
      </c>
      <c r="E3306" t="s">
        <v>92</v>
      </c>
      <c r="F3306" t="s">
        <v>24</v>
      </c>
      <c r="G3306" t="s">
        <v>81</v>
      </c>
      <c r="H3306" t="s">
        <v>43</v>
      </c>
      <c r="I3306" t="s">
        <v>27</v>
      </c>
      <c r="J3306">
        <v>6.9</v>
      </c>
      <c r="K3306">
        <v>24</v>
      </c>
      <c r="L3306" t="s">
        <v>28</v>
      </c>
      <c r="M3306">
        <v>1</v>
      </c>
      <c r="N3306">
        <v>4.5</v>
      </c>
      <c r="O3306">
        <v>320</v>
      </c>
      <c r="P3306">
        <v>2208</v>
      </c>
      <c r="Q3306" t="s">
        <v>29</v>
      </c>
      <c r="R3306">
        <v>6</v>
      </c>
      <c r="S3306" t="s">
        <v>30</v>
      </c>
      <c r="T3306" t="s">
        <v>86</v>
      </c>
      <c r="U3306" t="str">
        <f>TRIM(CLEAN(tbl_Operations[[#This Row],[Location]]))</f>
        <v>Bengaluru</v>
      </c>
      <c r="V3306" t="str">
        <f>TRIM(CLEAN(tbl_Operations[[#This Row],[Channel]]))</f>
        <v>Phone</v>
      </c>
      <c r="W3306" t="str">
        <f t="shared" si="255"/>
        <v>Report Request</v>
      </c>
      <c r="X3306" t="str">
        <f t="shared" si="256"/>
        <v>Finance</v>
      </c>
      <c r="Y3306" t="str">
        <f t="shared" si="257"/>
        <v>Within SLA</v>
      </c>
      <c r="Z3306" t="str">
        <f t="shared" si="258"/>
        <v>Normal</v>
      </c>
      <c r="AA3306" t="str" cm="1">
        <f t="array" ref="AA3306">_xlfn.IFS(
J3306&lt;=K3306*0.5,"Excellent",
J3306&lt;=K3306,"Good",
J3306&lt;=K3306*1.5,"At Risk",
TRUE,"Critical"
)</f>
        <v>Excellent</v>
      </c>
      <c r="AB3306" t="str">
        <f t="shared" si="259"/>
        <v>Reworked</v>
      </c>
    </row>
    <row r="3307" spans="1:28" x14ac:dyDescent="0.3">
      <c r="A3307" t="s">
        <v>3389</v>
      </c>
      <c r="B3307" s="1">
        <v>45928</v>
      </c>
      <c r="C3307" t="s">
        <v>21</v>
      </c>
      <c r="D3307" t="s">
        <v>34</v>
      </c>
      <c r="E3307" t="s">
        <v>74</v>
      </c>
      <c r="F3307" t="s">
        <v>49</v>
      </c>
      <c r="G3307" t="s">
        <v>25</v>
      </c>
      <c r="H3307" t="s">
        <v>66</v>
      </c>
      <c r="I3307" t="s">
        <v>27</v>
      </c>
      <c r="J3307">
        <v>38.6</v>
      </c>
      <c r="K3307">
        <v>48</v>
      </c>
      <c r="L3307" t="s">
        <v>28</v>
      </c>
      <c r="M3307">
        <v>2</v>
      </c>
      <c r="N3307">
        <v>3.3</v>
      </c>
      <c r="O3307">
        <v>450</v>
      </c>
      <c r="P3307">
        <v>17370</v>
      </c>
      <c r="Q3307" t="s">
        <v>83</v>
      </c>
      <c r="R3307">
        <v>9</v>
      </c>
      <c r="S3307" t="s">
        <v>37</v>
      </c>
      <c r="T3307" t="s">
        <v>102</v>
      </c>
      <c r="U3307" t="str">
        <f>TRIM(CLEAN(tbl_Operations[[#This Row],[Location]]))</f>
        <v>Mumbai</v>
      </c>
      <c r="V3307" t="str">
        <f>TRIM(CLEAN(tbl_Operations[[#This Row],[Channel]]))</f>
        <v>Email</v>
      </c>
      <c r="W3307" t="str">
        <f t="shared" si="255"/>
        <v>System Issue</v>
      </c>
      <c r="X3307" t="str">
        <f t="shared" si="256"/>
        <v>Customer Support</v>
      </c>
      <c r="Y3307" t="str">
        <f t="shared" si="257"/>
        <v>Within SLA</v>
      </c>
      <c r="Z3307" t="str">
        <f t="shared" si="258"/>
        <v>Normal</v>
      </c>
      <c r="AA3307" t="str" cm="1">
        <f t="array" ref="AA3307">_xlfn.IFS(
J3307&lt;=K3307*0.5,"Excellent",
J3307&lt;=K3307,"Good",
J3307&lt;=K3307*1.5,"At Risk",
TRUE,"Critical"
)</f>
        <v>Good</v>
      </c>
      <c r="AB3307" t="str">
        <f t="shared" si="259"/>
        <v>Reworked</v>
      </c>
    </row>
    <row r="3308" spans="1:28" x14ac:dyDescent="0.3">
      <c r="A3308" t="s">
        <v>3390</v>
      </c>
      <c r="B3308" s="1">
        <v>45904</v>
      </c>
      <c r="C3308" t="s">
        <v>54</v>
      </c>
      <c r="D3308" t="s">
        <v>47</v>
      </c>
      <c r="E3308" t="s">
        <v>35</v>
      </c>
      <c r="F3308" t="s">
        <v>49</v>
      </c>
      <c r="G3308" t="s">
        <v>25</v>
      </c>
      <c r="H3308" t="s">
        <v>75</v>
      </c>
      <c r="I3308" t="s">
        <v>27</v>
      </c>
      <c r="J3308">
        <v>7.4</v>
      </c>
      <c r="K3308">
        <v>48</v>
      </c>
      <c r="L3308" t="s">
        <v>28</v>
      </c>
      <c r="M3308">
        <v>0</v>
      </c>
      <c r="N3308">
        <v>4.3</v>
      </c>
      <c r="O3308">
        <v>400</v>
      </c>
      <c r="P3308">
        <v>2960</v>
      </c>
      <c r="Q3308" t="s">
        <v>83</v>
      </c>
      <c r="R3308">
        <v>9</v>
      </c>
      <c r="S3308" t="s">
        <v>37</v>
      </c>
      <c r="T3308" t="s">
        <v>84</v>
      </c>
      <c r="U3308" t="str">
        <f>TRIM(CLEAN(tbl_Operations[[#This Row],[Location]]))</f>
        <v>Gurugram</v>
      </c>
      <c r="V3308" t="str">
        <f>TRIM(CLEAN(tbl_Operations[[#This Row],[Channel]]))</f>
        <v>Email</v>
      </c>
      <c r="W3308" t="str">
        <f t="shared" si="255"/>
        <v>Employee Query</v>
      </c>
      <c r="X3308" t="str">
        <f t="shared" si="256"/>
        <v>Hr</v>
      </c>
      <c r="Y3308" t="str">
        <f t="shared" si="257"/>
        <v>Within SLA</v>
      </c>
      <c r="Z3308" t="str">
        <f t="shared" si="258"/>
        <v>Normal</v>
      </c>
      <c r="AA3308" t="str" cm="1">
        <f t="array" ref="AA3308">_xlfn.IFS(
J3308&lt;=K3308*0.5,"Excellent",
J3308&lt;=K3308,"Good",
J3308&lt;=K3308*1.5,"At Risk",
TRUE,"Critical"
)</f>
        <v>Excellent</v>
      </c>
      <c r="AB3308" t="str">
        <f t="shared" si="259"/>
        <v>No Rework</v>
      </c>
    </row>
    <row r="3309" spans="1:28" x14ac:dyDescent="0.3">
      <c r="A3309" t="s">
        <v>3391</v>
      </c>
      <c r="B3309" s="1">
        <v>45828</v>
      </c>
      <c r="C3309" t="s">
        <v>21</v>
      </c>
      <c r="D3309" t="s">
        <v>60</v>
      </c>
      <c r="E3309" t="s">
        <v>35</v>
      </c>
      <c r="F3309" t="s">
        <v>24</v>
      </c>
      <c r="G3309" t="s">
        <v>81</v>
      </c>
      <c r="H3309" t="s">
        <v>50</v>
      </c>
      <c r="I3309" t="s">
        <v>27</v>
      </c>
      <c r="J3309">
        <v>8.9</v>
      </c>
      <c r="K3309">
        <v>24</v>
      </c>
      <c r="L3309" t="s">
        <v>28</v>
      </c>
      <c r="M3309">
        <v>0</v>
      </c>
      <c r="N3309">
        <v>4.9000000000000004</v>
      </c>
      <c r="O3309">
        <v>350</v>
      </c>
      <c r="P3309">
        <v>3115</v>
      </c>
      <c r="Q3309" t="s">
        <v>29</v>
      </c>
      <c r="R3309">
        <v>6</v>
      </c>
      <c r="S3309" t="s">
        <v>30</v>
      </c>
      <c r="T3309" t="s">
        <v>45</v>
      </c>
      <c r="U3309" t="str">
        <f>TRIM(CLEAN(tbl_Operations[[#This Row],[Location]]))</f>
        <v>Pune</v>
      </c>
      <c r="V3309" t="str">
        <f>TRIM(CLEAN(tbl_Operations[[#This Row],[Channel]]))</f>
        <v>Phone</v>
      </c>
      <c r="W3309" t="str">
        <f t="shared" si="255"/>
        <v>Employee Query</v>
      </c>
      <c r="X3309" t="str">
        <f t="shared" si="256"/>
        <v>Customer Support</v>
      </c>
      <c r="Y3309" t="str">
        <f t="shared" si="257"/>
        <v>Within SLA</v>
      </c>
      <c r="Z3309" t="str">
        <f t="shared" si="258"/>
        <v>Normal</v>
      </c>
      <c r="AA3309" t="str" cm="1">
        <f t="array" ref="AA3309">_xlfn.IFS(
J3309&lt;=K3309*0.5,"Excellent",
J3309&lt;=K3309,"Good",
J3309&lt;=K3309*1.5,"At Risk",
TRUE,"Critical"
)</f>
        <v>Excellent</v>
      </c>
      <c r="AB3309" t="str">
        <f t="shared" si="259"/>
        <v>No Rework</v>
      </c>
    </row>
    <row r="3310" spans="1:28" x14ac:dyDescent="0.3">
      <c r="A3310" t="s">
        <v>3392</v>
      </c>
      <c r="B3310" s="1">
        <v>45723</v>
      </c>
      <c r="C3310" t="s">
        <v>40</v>
      </c>
      <c r="D3310" t="s">
        <v>22</v>
      </c>
      <c r="E3310" t="s">
        <v>23</v>
      </c>
      <c r="F3310" t="s">
        <v>24</v>
      </c>
      <c r="G3310" t="s">
        <v>81</v>
      </c>
      <c r="H3310" t="s">
        <v>50</v>
      </c>
      <c r="I3310" t="s">
        <v>27</v>
      </c>
      <c r="J3310">
        <v>39.5</v>
      </c>
      <c r="K3310">
        <v>24</v>
      </c>
      <c r="L3310" t="s">
        <v>63</v>
      </c>
      <c r="M3310">
        <v>0</v>
      </c>
      <c r="N3310">
        <v>4</v>
      </c>
      <c r="O3310">
        <v>450</v>
      </c>
      <c r="P3310">
        <v>17775</v>
      </c>
      <c r="Q3310" t="s">
        <v>79</v>
      </c>
      <c r="R3310">
        <v>3</v>
      </c>
      <c r="S3310" t="s">
        <v>58</v>
      </c>
      <c r="T3310" t="s">
        <v>45</v>
      </c>
      <c r="U3310" t="str">
        <f>TRIM(CLEAN(tbl_Operations[[#This Row],[Location]]))</f>
        <v>Noida</v>
      </c>
      <c r="V3310" t="str">
        <f>TRIM(CLEAN(tbl_Operations[[#This Row],[Channel]]))</f>
        <v>Phone</v>
      </c>
      <c r="W3310" t="str">
        <f t="shared" si="255"/>
        <v>Invoice Query</v>
      </c>
      <c r="X3310" t="str">
        <f t="shared" si="256"/>
        <v>Procurement</v>
      </c>
      <c r="Y3310" t="str">
        <f t="shared" si="257"/>
        <v>SLA Breach</v>
      </c>
      <c r="Z3310" t="str">
        <f t="shared" si="258"/>
        <v>Normal</v>
      </c>
      <c r="AA3310" t="str" cm="1">
        <f t="array" ref="AA3310">_xlfn.IFS(
J3310&lt;=K3310*0.5,"Excellent",
J3310&lt;=K3310,"Good",
J3310&lt;=K3310*1.5,"At Risk",
TRUE,"Critical"
)</f>
        <v>Critical</v>
      </c>
      <c r="AB3310" t="str">
        <f t="shared" si="259"/>
        <v>No Rework</v>
      </c>
    </row>
    <row r="3311" spans="1:28" x14ac:dyDescent="0.3">
      <c r="A3311" t="s">
        <v>3393</v>
      </c>
      <c r="B3311" s="1">
        <v>45691</v>
      </c>
      <c r="C3311" t="s">
        <v>54</v>
      </c>
      <c r="D3311" t="s">
        <v>60</v>
      </c>
      <c r="E3311" t="s">
        <v>74</v>
      </c>
      <c r="F3311" t="s">
        <v>24</v>
      </c>
      <c r="G3311" t="s">
        <v>62</v>
      </c>
      <c r="H3311" t="s">
        <v>43</v>
      </c>
      <c r="I3311" t="s">
        <v>27</v>
      </c>
      <c r="J3311">
        <v>6.8</v>
      </c>
      <c r="K3311">
        <v>24</v>
      </c>
      <c r="L3311" t="s">
        <v>28</v>
      </c>
      <c r="M3311">
        <v>0</v>
      </c>
      <c r="N3311">
        <v>5</v>
      </c>
      <c r="O3311">
        <v>350</v>
      </c>
      <c r="P3311">
        <v>2380</v>
      </c>
      <c r="Q3311" t="s">
        <v>57</v>
      </c>
      <c r="R3311">
        <v>2</v>
      </c>
      <c r="S3311" t="s">
        <v>58</v>
      </c>
      <c r="T3311" t="s">
        <v>31</v>
      </c>
      <c r="U3311" t="str">
        <f>TRIM(CLEAN(tbl_Operations[[#This Row],[Location]]))</f>
        <v>Pune</v>
      </c>
      <c r="V3311" t="str">
        <f>TRIM(CLEAN(tbl_Operations[[#This Row],[Channel]]))</f>
        <v>Teams</v>
      </c>
      <c r="W3311" t="str">
        <f t="shared" si="255"/>
        <v>System Issue</v>
      </c>
      <c r="X3311" t="str">
        <f t="shared" si="256"/>
        <v>Hr</v>
      </c>
      <c r="Y3311" t="str">
        <f t="shared" si="257"/>
        <v>Within SLA</v>
      </c>
      <c r="Z3311" t="str">
        <f t="shared" si="258"/>
        <v>Normal</v>
      </c>
      <c r="AA3311" t="str" cm="1">
        <f t="array" ref="AA3311">_xlfn.IFS(
J3311&lt;=K3311*0.5,"Excellent",
J3311&lt;=K3311,"Good",
J3311&lt;=K3311*1.5,"At Risk",
TRUE,"Critical"
)</f>
        <v>Excellent</v>
      </c>
      <c r="AB3311" t="str">
        <f t="shared" si="259"/>
        <v>No Rework</v>
      </c>
    </row>
    <row r="3312" spans="1:28" x14ac:dyDescent="0.3">
      <c r="A3312" t="s">
        <v>3394</v>
      </c>
      <c r="B3312" s="1">
        <v>45766</v>
      </c>
      <c r="C3312" t="s">
        <v>33</v>
      </c>
      <c r="D3312" t="s">
        <v>22</v>
      </c>
      <c r="E3312" t="s">
        <v>70</v>
      </c>
      <c r="F3312" t="s">
        <v>24</v>
      </c>
      <c r="G3312" t="s">
        <v>42</v>
      </c>
      <c r="H3312" t="s">
        <v>26</v>
      </c>
      <c r="I3312" t="s">
        <v>27</v>
      </c>
      <c r="J3312">
        <v>7.3</v>
      </c>
      <c r="K3312">
        <v>24</v>
      </c>
      <c r="L3312" t="s">
        <v>28</v>
      </c>
      <c r="M3312">
        <v>0</v>
      </c>
      <c r="N3312">
        <v>4.0999999999999996</v>
      </c>
      <c r="O3312">
        <v>450</v>
      </c>
      <c r="P3312">
        <v>3285</v>
      </c>
      <c r="Q3312" t="s">
        <v>89</v>
      </c>
      <c r="R3312">
        <v>4</v>
      </c>
      <c r="S3312" t="s">
        <v>30</v>
      </c>
      <c r="T3312" t="s">
        <v>68</v>
      </c>
      <c r="U3312" t="str">
        <f>TRIM(CLEAN(tbl_Operations[[#This Row],[Location]]))</f>
        <v>Noida</v>
      </c>
      <c r="V3312" t="str">
        <f>TRIM(CLEAN(tbl_Operations[[#This Row],[Channel]]))</f>
        <v>Portal</v>
      </c>
      <c r="W3312" t="str">
        <f t="shared" si="255"/>
        <v>Data Correction</v>
      </c>
      <c r="X3312" t="str">
        <f t="shared" si="256"/>
        <v>It</v>
      </c>
      <c r="Y3312" t="str">
        <f t="shared" si="257"/>
        <v>Within SLA</v>
      </c>
      <c r="Z3312" t="str">
        <f t="shared" si="258"/>
        <v>Normal</v>
      </c>
      <c r="AA3312" t="str" cm="1">
        <f t="array" ref="AA3312">_xlfn.IFS(
J3312&lt;=K3312*0.5,"Excellent",
J3312&lt;=K3312,"Good",
J3312&lt;=K3312*1.5,"At Risk",
TRUE,"Critical"
)</f>
        <v>Excellent</v>
      </c>
      <c r="AB3312" t="str">
        <f t="shared" si="259"/>
        <v>No Rework</v>
      </c>
    </row>
    <row r="3313" spans="1:28" x14ac:dyDescent="0.3">
      <c r="A3313" t="s">
        <v>3395</v>
      </c>
      <c r="B3313" s="1">
        <v>45856</v>
      </c>
      <c r="C3313" t="s">
        <v>21</v>
      </c>
      <c r="D3313" t="s">
        <v>73</v>
      </c>
      <c r="E3313" t="s">
        <v>23</v>
      </c>
      <c r="F3313" t="s">
        <v>49</v>
      </c>
      <c r="G3313" t="s">
        <v>62</v>
      </c>
      <c r="H3313" t="s">
        <v>75</v>
      </c>
      <c r="I3313" t="s">
        <v>27</v>
      </c>
      <c r="J3313">
        <v>11</v>
      </c>
      <c r="K3313">
        <v>48</v>
      </c>
      <c r="L3313" t="s">
        <v>28</v>
      </c>
      <c r="M3313">
        <v>0</v>
      </c>
      <c r="N3313">
        <v>4.8</v>
      </c>
      <c r="O3313">
        <v>280</v>
      </c>
      <c r="P3313">
        <v>3080</v>
      </c>
      <c r="Q3313" t="s">
        <v>114</v>
      </c>
      <c r="R3313">
        <v>7</v>
      </c>
      <c r="S3313" t="s">
        <v>37</v>
      </c>
      <c r="T3313" t="s">
        <v>45</v>
      </c>
      <c r="U3313" t="str">
        <f>TRIM(CLEAN(tbl_Operations[[#This Row],[Location]]))</f>
        <v>Chennai</v>
      </c>
      <c r="V3313" t="str">
        <f>TRIM(CLEAN(tbl_Operations[[#This Row],[Channel]]))</f>
        <v>Teams</v>
      </c>
      <c r="W3313" t="str">
        <f t="shared" si="255"/>
        <v>Invoice Query</v>
      </c>
      <c r="X3313" t="str">
        <f t="shared" si="256"/>
        <v>Customer Support</v>
      </c>
      <c r="Y3313" t="str">
        <f t="shared" si="257"/>
        <v>Within SLA</v>
      </c>
      <c r="Z3313" t="str">
        <f t="shared" si="258"/>
        <v>Normal</v>
      </c>
      <c r="AA3313" t="str" cm="1">
        <f t="array" ref="AA3313">_xlfn.IFS(
J3313&lt;=K3313*0.5,"Excellent",
J3313&lt;=K3313,"Good",
J3313&lt;=K3313*1.5,"At Risk",
TRUE,"Critical"
)</f>
        <v>Excellent</v>
      </c>
      <c r="AB3313" t="str">
        <f t="shared" si="259"/>
        <v>No Rework</v>
      </c>
    </row>
    <row r="3314" spans="1:28" x14ac:dyDescent="0.3">
      <c r="A3314" t="s">
        <v>3396</v>
      </c>
      <c r="B3314" s="1">
        <v>45945</v>
      </c>
      <c r="C3314" t="s">
        <v>33</v>
      </c>
      <c r="D3314" t="s">
        <v>41</v>
      </c>
      <c r="E3314" t="s">
        <v>56</v>
      </c>
      <c r="F3314" t="s">
        <v>24</v>
      </c>
      <c r="G3314" t="s">
        <v>25</v>
      </c>
      <c r="H3314" t="s">
        <v>50</v>
      </c>
      <c r="I3314" t="s">
        <v>27</v>
      </c>
      <c r="J3314">
        <v>11</v>
      </c>
      <c r="K3314">
        <v>24</v>
      </c>
      <c r="L3314" t="s">
        <v>28</v>
      </c>
      <c r="M3314">
        <v>1</v>
      </c>
      <c r="N3314">
        <v>4.2</v>
      </c>
      <c r="O3314">
        <v>450</v>
      </c>
      <c r="P3314">
        <v>4950</v>
      </c>
      <c r="Q3314" t="s">
        <v>51</v>
      </c>
      <c r="R3314">
        <v>10</v>
      </c>
      <c r="S3314" t="s">
        <v>52</v>
      </c>
      <c r="T3314" t="s">
        <v>86</v>
      </c>
      <c r="U3314" t="str">
        <f>TRIM(CLEAN(tbl_Operations[[#This Row],[Location]]))</f>
        <v>Bengaluru</v>
      </c>
      <c r="V3314" t="str">
        <f>TRIM(CLEAN(tbl_Operations[[#This Row],[Channel]]))</f>
        <v>Email</v>
      </c>
      <c r="W3314" t="str">
        <f t="shared" si="255"/>
        <v>Vendor Query</v>
      </c>
      <c r="X3314" t="str">
        <f t="shared" si="256"/>
        <v>It</v>
      </c>
      <c r="Y3314" t="str">
        <f t="shared" si="257"/>
        <v>Within SLA</v>
      </c>
      <c r="Z3314" t="str">
        <f t="shared" si="258"/>
        <v>Normal</v>
      </c>
      <c r="AA3314" t="str" cm="1">
        <f t="array" ref="AA3314">_xlfn.IFS(
J3314&lt;=K3314*0.5,"Excellent",
J3314&lt;=K3314,"Good",
J3314&lt;=K3314*1.5,"At Risk",
TRUE,"Critical"
)</f>
        <v>Excellent</v>
      </c>
      <c r="AB3314" t="str">
        <f t="shared" si="259"/>
        <v>Reworked</v>
      </c>
    </row>
    <row r="3315" spans="1:28" x14ac:dyDescent="0.3">
      <c r="A3315" t="s">
        <v>3397</v>
      </c>
      <c r="B3315" s="1">
        <v>45941</v>
      </c>
      <c r="C3315" t="s">
        <v>21</v>
      </c>
      <c r="D3315" t="s">
        <v>41</v>
      </c>
      <c r="E3315" t="s">
        <v>48</v>
      </c>
      <c r="F3315" t="s">
        <v>24</v>
      </c>
      <c r="G3315" t="s">
        <v>62</v>
      </c>
      <c r="H3315" t="s">
        <v>50</v>
      </c>
      <c r="I3315" t="s">
        <v>88</v>
      </c>
      <c r="J3315">
        <v>26.5</v>
      </c>
      <c r="K3315">
        <v>24</v>
      </c>
      <c r="L3315" t="s">
        <v>63</v>
      </c>
      <c r="M3315">
        <v>2</v>
      </c>
      <c r="N3315">
        <v>3.7</v>
      </c>
      <c r="O3315">
        <v>320</v>
      </c>
      <c r="P3315">
        <v>8480</v>
      </c>
      <c r="Q3315" t="s">
        <v>51</v>
      </c>
      <c r="R3315">
        <v>10</v>
      </c>
      <c r="S3315" t="s">
        <v>52</v>
      </c>
      <c r="T3315" t="s">
        <v>68</v>
      </c>
      <c r="U3315" t="str">
        <f>TRIM(CLEAN(tbl_Operations[[#This Row],[Location]]))</f>
        <v>Bengaluru</v>
      </c>
      <c r="V3315" t="str">
        <f>TRIM(CLEAN(tbl_Operations[[#This Row],[Channel]]))</f>
        <v>Teams</v>
      </c>
      <c r="W3315" t="str">
        <f t="shared" si="255"/>
        <v>Compliance Request</v>
      </c>
      <c r="X3315" t="str">
        <f t="shared" si="256"/>
        <v>Customer Support</v>
      </c>
      <c r="Y3315" t="str">
        <f t="shared" si="257"/>
        <v>SLA Breach</v>
      </c>
      <c r="Z3315" t="str">
        <f t="shared" si="258"/>
        <v>Normal</v>
      </c>
      <c r="AA3315" t="str" cm="1">
        <f t="array" ref="AA3315">_xlfn.IFS(
J3315&lt;=K3315*0.5,"Excellent",
J3315&lt;=K3315,"Good",
J3315&lt;=K3315*1.5,"At Risk",
TRUE,"Critical"
)</f>
        <v>At Risk</v>
      </c>
      <c r="AB3315" t="str">
        <f t="shared" si="259"/>
        <v>Reworked</v>
      </c>
    </row>
    <row r="3316" spans="1:28" x14ac:dyDescent="0.3">
      <c r="A3316" t="s">
        <v>3398</v>
      </c>
      <c r="B3316" s="1">
        <v>45805</v>
      </c>
      <c r="C3316" t="s">
        <v>77</v>
      </c>
      <c r="D3316" t="s">
        <v>47</v>
      </c>
      <c r="E3316" t="s">
        <v>92</v>
      </c>
      <c r="F3316" t="s">
        <v>24</v>
      </c>
      <c r="G3316" t="s">
        <v>25</v>
      </c>
      <c r="H3316" t="s">
        <v>43</v>
      </c>
      <c r="I3316" t="s">
        <v>27</v>
      </c>
      <c r="J3316">
        <v>1.8</v>
      </c>
      <c r="K3316">
        <v>24</v>
      </c>
      <c r="L3316" t="s">
        <v>28</v>
      </c>
      <c r="M3316">
        <v>1</v>
      </c>
      <c r="N3316">
        <v>4.5999999999999996</v>
      </c>
      <c r="O3316">
        <v>350</v>
      </c>
      <c r="P3316">
        <v>630</v>
      </c>
      <c r="Q3316" t="s">
        <v>44</v>
      </c>
      <c r="R3316">
        <v>5</v>
      </c>
      <c r="S3316" t="s">
        <v>30</v>
      </c>
      <c r="T3316" t="s">
        <v>86</v>
      </c>
      <c r="U3316" t="str">
        <f>TRIM(CLEAN(tbl_Operations[[#This Row],[Location]]))</f>
        <v>Gurugram</v>
      </c>
      <c r="V3316" t="str">
        <f>TRIM(CLEAN(tbl_Operations[[#This Row],[Channel]]))</f>
        <v>Email</v>
      </c>
      <c r="W3316" t="str">
        <f t="shared" si="255"/>
        <v>Report Request</v>
      </c>
      <c r="X3316" t="str">
        <f t="shared" si="256"/>
        <v>Finance</v>
      </c>
      <c r="Y3316" t="str">
        <f t="shared" si="257"/>
        <v>Within SLA</v>
      </c>
      <c r="Z3316" t="str">
        <f t="shared" si="258"/>
        <v>Normal</v>
      </c>
      <c r="AA3316" t="str" cm="1">
        <f t="array" ref="AA3316">_xlfn.IFS(
J3316&lt;=K3316*0.5,"Excellent",
J3316&lt;=K3316,"Good",
J3316&lt;=K3316*1.5,"At Risk",
TRUE,"Critical"
)</f>
        <v>Excellent</v>
      </c>
      <c r="AB3316" t="str">
        <f t="shared" si="259"/>
        <v>Reworked</v>
      </c>
    </row>
    <row r="3317" spans="1:28" x14ac:dyDescent="0.3">
      <c r="A3317" t="s">
        <v>3399</v>
      </c>
      <c r="B3317" s="1">
        <v>45846</v>
      </c>
      <c r="C3317" t="s">
        <v>54</v>
      </c>
      <c r="D3317" t="s">
        <v>73</v>
      </c>
      <c r="E3317" t="s">
        <v>78</v>
      </c>
      <c r="F3317" t="s">
        <v>24</v>
      </c>
      <c r="G3317" t="s">
        <v>25</v>
      </c>
      <c r="H3317" t="s">
        <v>75</v>
      </c>
      <c r="I3317" t="s">
        <v>27</v>
      </c>
      <c r="J3317">
        <v>17.600000000000001</v>
      </c>
      <c r="K3317">
        <v>24</v>
      </c>
      <c r="L3317" t="s">
        <v>28</v>
      </c>
      <c r="M3317">
        <v>1</v>
      </c>
      <c r="N3317">
        <v>4.4000000000000004</v>
      </c>
      <c r="O3317">
        <v>400</v>
      </c>
      <c r="P3317">
        <v>7040</v>
      </c>
      <c r="Q3317" t="s">
        <v>114</v>
      </c>
      <c r="R3317">
        <v>7</v>
      </c>
      <c r="S3317" t="s">
        <v>37</v>
      </c>
      <c r="T3317" t="s">
        <v>38</v>
      </c>
      <c r="U3317" t="str">
        <f>TRIM(CLEAN(tbl_Operations[[#This Row],[Location]]))</f>
        <v>Chennai</v>
      </c>
      <c r="V3317" t="str">
        <f>TRIM(CLEAN(tbl_Operations[[#This Row],[Channel]]))</f>
        <v>Email</v>
      </c>
      <c r="W3317" t="str">
        <f t="shared" si="255"/>
        <v>Access Request</v>
      </c>
      <c r="X3317" t="str">
        <f t="shared" si="256"/>
        <v>Hr</v>
      </c>
      <c r="Y3317" t="str">
        <f t="shared" si="257"/>
        <v>Within SLA</v>
      </c>
      <c r="Z3317" t="str">
        <f t="shared" si="258"/>
        <v>Normal</v>
      </c>
      <c r="AA3317" t="str" cm="1">
        <f t="array" ref="AA3317">_xlfn.IFS(
J3317&lt;=K3317*0.5,"Excellent",
J3317&lt;=K3317,"Good",
J3317&lt;=K3317*1.5,"At Risk",
TRUE,"Critical"
)</f>
        <v>Good</v>
      </c>
      <c r="AB3317" t="str">
        <f t="shared" si="259"/>
        <v>Reworked</v>
      </c>
    </row>
    <row r="3318" spans="1:28" x14ac:dyDescent="0.3">
      <c r="A3318" t="s">
        <v>3400</v>
      </c>
      <c r="B3318" s="1">
        <v>45880</v>
      </c>
      <c r="C3318" t="s">
        <v>40</v>
      </c>
      <c r="D3318" t="s">
        <v>47</v>
      </c>
      <c r="E3318" t="s">
        <v>56</v>
      </c>
      <c r="F3318" t="s">
        <v>24</v>
      </c>
      <c r="G3318" t="s">
        <v>62</v>
      </c>
      <c r="H3318" t="s">
        <v>66</v>
      </c>
      <c r="I3318" t="s">
        <v>27</v>
      </c>
      <c r="J3318">
        <v>3.1</v>
      </c>
      <c r="K3318">
        <v>24</v>
      </c>
      <c r="L3318" t="s">
        <v>28</v>
      </c>
      <c r="M3318">
        <v>0</v>
      </c>
      <c r="N3318">
        <v>4.9000000000000004</v>
      </c>
      <c r="O3318">
        <v>350</v>
      </c>
      <c r="P3318">
        <v>1085</v>
      </c>
      <c r="Q3318" t="s">
        <v>36</v>
      </c>
      <c r="R3318">
        <v>8</v>
      </c>
      <c r="S3318" t="s">
        <v>37</v>
      </c>
      <c r="T3318" t="s">
        <v>31</v>
      </c>
      <c r="U3318" t="str">
        <f>TRIM(CLEAN(tbl_Operations[[#This Row],[Location]]))</f>
        <v>Gurugram</v>
      </c>
      <c r="V3318" t="str">
        <f>TRIM(CLEAN(tbl_Operations[[#This Row],[Channel]]))</f>
        <v>Teams</v>
      </c>
      <c r="W3318" t="str">
        <f t="shared" si="255"/>
        <v>Vendor Query</v>
      </c>
      <c r="X3318" t="str">
        <f t="shared" si="256"/>
        <v>Procurement</v>
      </c>
      <c r="Y3318" t="str">
        <f t="shared" si="257"/>
        <v>Within SLA</v>
      </c>
      <c r="Z3318" t="str">
        <f t="shared" si="258"/>
        <v>Normal</v>
      </c>
      <c r="AA3318" t="str" cm="1">
        <f t="array" ref="AA3318">_xlfn.IFS(
J3318&lt;=K3318*0.5,"Excellent",
J3318&lt;=K3318,"Good",
J3318&lt;=K3318*1.5,"At Risk",
TRUE,"Critical"
)</f>
        <v>Excellent</v>
      </c>
      <c r="AB3318" t="str">
        <f t="shared" si="259"/>
        <v>No Rework</v>
      </c>
    </row>
    <row r="3319" spans="1:28" x14ac:dyDescent="0.3">
      <c r="A3319" t="s">
        <v>3401</v>
      </c>
      <c r="B3319" s="1">
        <v>45671</v>
      </c>
      <c r="C3319" t="s">
        <v>95</v>
      </c>
      <c r="D3319" t="s">
        <v>60</v>
      </c>
      <c r="E3319" t="s">
        <v>92</v>
      </c>
      <c r="F3319" t="s">
        <v>24</v>
      </c>
      <c r="G3319" t="s">
        <v>25</v>
      </c>
      <c r="H3319" t="s">
        <v>66</v>
      </c>
      <c r="I3319" t="s">
        <v>27</v>
      </c>
      <c r="J3319">
        <v>33.5</v>
      </c>
      <c r="K3319">
        <v>24</v>
      </c>
      <c r="L3319" t="s">
        <v>63</v>
      </c>
      <c r="M3319">
        <v>0</v>
      </c>
      <c r="N3319">
        <v>3.7</v>
      </c>
      <c r="O3319">
        <v>400</v>
      </c>
      <c r="P3319">
        <v>13400</v>
      </c>
      <c r="Q3319" t="s">
        <v>64</v>
      </c>
      <c r="R3319">
        <v>1</v>
      </c>
      <c r="S3319" t="s">
        <v>58</v>
      </c>
      <c r="T3319" t="s">
        <v>38</v>
      </c>
      <c r="U3319" t="str">
        <f>TRIM(CLEAN(tbl_Operations[[#This Row],[Location]]))</f>
        <v>Pune</v>
      </c>
      <c r="V3319" t="str">
        <f>TRIM(CLEAN(tbl_Operations[[#This Row],[Channel]]))</f>
        <v>Email</v>
      </c>
      <c r="W3319" t="str">
        <f t="shared" si="255"/>
        <v>Report Request</v>
      </c>
      <c r="X3319" t="str">
        <f t="shared" si="256"/>
        <v>Sales</v>
      </c>
      <c r="Y3319" t="str">
        <f t="shared" si="257"/>
        <v>SLA Breach</v>
      </c>
      <c r="Z3319" t="str">
        <f t="shared" si="258"/>
        <v>Normal</v>
      </c>
      <c r="AA3319" t="str" cm="1">
        <f t="array" ref="AA3319">_xlfn.IFS(
J3319&lt;=K3319*0.5,"Excellent",
J3319&lt;=K3319,"Good",
J3319&lt;=K3319*1.5,"At Risk",
TRUE,"Critical"
)</f>
        <v>At Risk</v>
      </c>
      <c r="AB3319" t="str">
        <f t="shared" si="259"/>
        <v>No Rework</v>
      </c>
    </row>
    <row r="3320" spans="1:28" x14ac:dyDescent="0.3">
      <c r="A3320" t="s">
        <v>3402</v>
      </c>
      <c r="B3320" s="1">
        <v>45915</v>
      </c>
      <c r="C3320" t="s">
        <v>91</v>
      </c>
      <c r="D3320" t="s">
        <v>41</v>
      </c>
      <c r="E3320" t="s">
        <v>56</v>
      </c>
      <c r="F3320" t="s">
        <v>24</v>
      </c>
      <c r="G3320" t="s">
        <v>25</v>
      </c>
      <c r="H3320" t="s">
        <v>43</v>
      </c>
      <c r="I3320" t="s">
        <v>27</v>
      </c>
      <c r="J3320">
        <v>12.3</v>
      </c>
      <c r="K3320">
        <v>24</v>
      </c>
      <c r="L3320" t="s">
        <v>28</v>
      </c>
      <c r="M3320">
        <v>0</v>
      </c>
      <c r="N3320">
        <v>4.2</v>
      </c>
      <c r="O3320">
        <v>320</v>
      </c>
      <c r="P3320">
        <v>3936</v>
      </c>
      <c r="Q3320" t="s">
        <v>83</v>
      </c>
      <c r="R3320">
        <v>9</v>
      </c>
      <c r="S3320" t="s">
        <v>37</v>
      </c>
      <c r="T3320" t="s">
        <v>31</v>
      </c>
      <c r="U3320" t="str">
        <f>TRIM(CLEAN(tbl_Operations[[#This Row],[Location]]))</f>
        <v>Bengaluru</v>
      </c>
      <c r="V3320" t="str">
        <f>TRIM(CLEAN(tbl_Operations[[#This Row],[Channel]]))</f>
        <v>Email</v>
      </c>
      <c r="W3320" t="str">
        <f t="shared" si="255"/>
        <v>Vendor Query</v>
      </c>
      <c r="X3320" t="str">
        <f t="shared" si="256"/>
        <v>Operations</v>
      </c>
      <c r="Y3320" t="str">
        <f t="shared" si="257"/>
        <v>Within SLA</v>
      </c>
      <c r="Z3320" t="str">
        <f t="shared" si="258"/>
        <v>Normal</v>
      </c>
      <c r="AA3320" t="str" cm="1">
        <f t="array" ref="AA3320">_xlfn.IFS(
J3320&lt;=K3320*0.5,"Excellent",
J3320&lt;=K3320,"Good",
J3320&lt;=K3320*1.5,"At Risk",
TRUE,"Critical"
)</f>
        <v>Good</v>
      </c>
      <c r="AB3320" t="str">
        <f t="shared" si="259"/>
        <v>No Rework</v>
      </c>
    </row>
    <row r="3321" spans="1:28" x14ac:dyDescent="0.3">
      <c r="A3321" t="s">
        <v>3403</v>
      </c>
      <c r="B3321" s="1">
        <v>45872</v>
      </c>
      <c r="C3321" t="s">
        <v>21</v>
      </c>
      <c r="D3321" t="s">
        <v>41</v>
      </c>
      <c r="E3321" t="s">
        <v>78</v>
      </c>
      <c r="F3321" t="s">
        <v>24</v>
      </c>
      <c r="G3321" t="s">
        <v>81</v>
      </c>
      <c r="H3321" t="s">
        <v>50</v>
      </c>
      <c r="I3321" t="s">
        <v>27</v>
      </c>
      <c r="J3321">
        <v>10.199999999999999</v>
      </c>
      <c r="K3321">
        <v>24</v>
      </c>
      <c r="L3321" t="s">
        <v>28</v>
      </c>
      <c r="M3321">
        <v>1</v>
      </c>
      <c r="N3321">
        <v>4.0999999999999996</v>
      </c>
      <c r="O3321">
        <v>280</v>
      </c>
      <c r="P3321">
        <v>2856</v>
      </c>
      <c r="Q3321" t="s">
        <v>36</v>
      </c>
      <c r="R3321">
        <v>8</v>
      </c>
      <c r="S3321" t="s">
        <v>37</v>
      </c>
      <c r="T3321" t="s">
        <v>102</v>
      </c>
      <c r="U3321" t="str">
        <f>TRIM(CLEAN(tbl_Operations[[#This Row],[Location]]))</f>
        <v>Bengaluru</v>
      </c>
      <c r="V3321" t="str">
        <f>TRIM(CLEAN(tbl_Operations[[#This Row],[Channel]]))</f>
        <v>Phone</v>
      </c>
      <c r="W3321" t="str">
        <f t="shared" si="255"/>
        <v>Access Request</v>
      </c>
      <c r="X3321" t="str">
        <f t="shared" si="256"/>
        <v>Customer Support</v>
      </c>
      <c r="Y3321" t="str">
        <f t="shared" si="257"/>
        <v>Within SLA</v>
      </c>
      <c r="Z3321" t="str">
        <f t="shared" si="258"/>
        <v>Normal</v>
      </c>
      <c r="AA3321" t="str" cm="1">
        <f t="array" ref="AA3321">_xlfn.IFS(
J3321&lt;=K3321*0.5,"Excellent",
J3321&lt;=K3321,"Good",
J3321&lt;=K3321*1.5,"At Risk",
TRUE,"Critical"
)</f>
        <v>Excellent</v>
      </c>
      <c r="AB3321" t="str">
        <f t="shared" si="259"/>
        <v>Reworked</v>
      </c>
    </row>
    <row r="3322" spans="1:28" x14ac:dyDescent="0.3">
      <c r="A3322" t="s">
        <v>3404</v>
      </c>
      <c r="B3322" s="1">
        <v>45997</v>
      </c>
      <c r="C3322" t="s">
        <v>54</v>
      </c>
      <c r="D3322" t="s">
        <v>60</v>
      </c>
      <c r="E3322" t="s">
        <v>78</v>
      </c>
      <c r="F3322" t="s">
        <v>24</v>
      </c>
      <c r="G3322" t="s">
        <v>25</v>
      </c>
      <c r="H3322" t="s">
        <v>43</v>
      </c>
      <c r="I3322" t="s">
        <v>27</v>
      </c>
      <c r="J3322">
        <v>15.2</v>
      </c>
      <c r="K3322">
        <v>24</v>
      </c>
      <c r="L3322" t="s">
        <v>28</v>
      </c>
      <c r="M3322">
        <v>1</v>
      </c>
      <c r="N3322">
        <v>4.8</v>
      </c>
      <c r="O3322">
        <v>320</v>
      </c>
      <c r="P3322">
        <v>4864</v>
      </c>
      <c r="Q3322" t="s">
        <v>71</v>
      </c>
      <c r="R3322">
        <v>12</v>
      </c>
      <c r="S3322" t="s">
        <v>52</v>
      </c>
      <c r="T3322" t="s">
        <v>68</v>
      </c>
      <c r="U3322" t="str">
        <f>TRIM(CLEAN(tbl_Operations[[#This Row],[Location]]))</f>
        <v>Pune</v>
      </c>
      <c r="V3322" t="str">
        <f>TRIM(CLEAN(tbl_Operations[[#This Row],[Channel]]))</f>
        <v>Email</v>
      </c>
      <c r="W3322" t="str">
        <f t="shared" si="255"/>
        <v>Access Request</v>
      </c>
      <c r="X3322" t="str">
        <f t="shared" si="256"/>
        <v>Hr</v>
      </c>
      <c r="Y3322" t="str">
        <f t="shared" si="257"/>
        <v>Within SLA</v>
      </c>
      <c r="Z3322" t="str">
        <f t="shared" si="258"/>
        <v>Normal</v>
      </c>
      <c r="AA3322" t="str" cm="1">
        <f t="array" ref="AA3322">_xlfn.IFS(
J3322&lt;=K3322*0.5,"Excellent",
J3322&lt;=K3322,"Good",
J3322&lt;=K3322*1.5,"At Risk",
TRUE,"Critical"
)</f>
        <v>Good</v>
      </c>
      <c r="AB3322" t="str">
        <f t="shared" si="259"/>
        <v>Reworked</v>
      </c>
    </row>
    <row r="3323" spans="1:28" x14ac:dyDescent="0.3">
      <c r="A3323" t="s">
        <v>3405</v>
      </c>
      <c r="B3323" s="1">
        <v>45895</v>
      </c>
      <c r="C3323" t="s">
        <v>95</v>
      </c>
      <c r="D3323" t="s">
        <v>34</v>
      </c>
      <c r="E3323" t="s">
        <v>56</v>
      </c>
      <c r="F3323" t="s">
        <v>61</v>
      </c>
      <c r="G3323" t="s">
        <v>42</v>
      </c>
      <c r="H3323" t="s">
        <v>66</v>
      </c>
      <c r="I3323" t="s">
        <v>27</v>
      </c>
      <c r="J3323">
        <v>23.6</v>
      </c>
      <c r="K3323">
        <v>12</v>
      </c>
      <c r="L3323" t="s">
        <v>63</v>
      </c>
      <c r="M3323">
        <v>0</v>
      </c>
      <c r="N3323">
        <v>4.4000000000000004</v>
      </c>
      <c r="O3323">
        <v>350</v>
      </c>
      <c r="P3323">
        <v>8260</v>
      </c>
      <c r="Q3323" t="s">
        <v>36</v>
      </c>
      <c r="R3323">
        <v>8</v>
      </c>
      <c r="S3323" t="s">
        <v>37</v>
      </c>
      <c r="T3323" t="s">
        <v>38</v>
      </c>
      <c r="U3323" t="str">
        <f>TRIM(CLEAN(tbl_Operations[[#This Row],[Location]]))</f>
        <v>Mumbai</v>
      </c>
      <c r="V3323" t="str">
        <f>TRIM(CLEAN(tbl_Operations[[#This Row],[Channel]]))</f>
        <v>Portal</v>
      </c>
      <c r="W3323" t="str">
        <f t="shared" si="255"/>
        <v>Vendor Query</v>
      </c>
      <c r="X3323" t="str">
        <f t="shared" si="256"/>
        <v>Sales</v>
      </c>
      <c r="Y3323" t="str">
        <f t="shared" si="257"/>
        <v>SLA Breach</v>
      </c>
      <c r="Z3323" t="str">
        <f t="shared" si="258"/>
        <v>Normal</v>
      </c>
      <c r="AA3323" t="str" cm="1">
        <f t="array" ref="AA3323">_xlfn.IFS(
J3323&lt;=K3323*0.5,"Excellent",
J3323&lt;=K3323,"Good",
J3323&lt;=K3323*1.5,"At Risk",
TRUE,"Critical"
)</f>
        <v>Critical</v>
      </c>
      <c r="AB3323" t="str">
        <f t="shared" si="259"/>
        <v>No Rework</v>
      </c>
    </row>
    <row r="3324" spans="1:28" x14ac:dyDescent="0.3">
      <c r="A3324" t="s">
        <v>3406</v>
      </c>
      <c r="B3324" s="1">
        <v>45829</v>
      </c>
      <c r="C3324" t="s">
        <v>91</v>
      </c>
      <c r="D3324" t="s">
        <v>73</v>
      </c>
      <c r="E3324" t="s">
        <v>56</v>
      </c>
      <c r="F3324" t="s">
        <v>61</v>
      </c>
      <c r="G3324" t="s">
        <v>81</v>
      </c>
      <c r="H3324" t="s">
        <v>26</v>
      </c>
      <c r="I3324" t="s">
        <v>101</v>
      </c>
      <c r="J3324">
        <v>0.8</v>
      </c>
      <c r="K3324">
        <v>12</v>
      </c>
      <c r="L3324" t="s">
        <v>28</v>
      </c>
      <c r="M3324">
        <v>0</v>
      </c>
      <c r="N3324">
        <v>4.9000000000000004</v>
      </c>
      <c r="O3324">
        <v>450</v>
      </c>
      <c r="P3324">
        <v>360</v>
      </c>
      <c r="Q3324" t="s">
        <v>29</v>
      </c>
      <c r="R3324">
        <v>6</v>
      </c>
      <c r="S3324" t="s">
        <v>30</v>
      </c>
      <c r="T3324" t="s">
        <v>68</v>
      </c>
      <c r="U3324" t="str">
        <f>TRIM(CLEAN(tbl_Operations[[#This Row],[Location]]))</f>
        <v>Chennai</v>
      </c>
      <c r="V3324" t="str">
        <f>TRIM(CLEAN(tbl_Operations[[#This Row],[Channel]]))</f>
        <v>Phone</v>
      </c>
      <c r="W3324" t="str">
        <f t="shared" si="255"/>
        <v>Vendor Query</v>
      </c>
      <c r="X3324" t="str">
        <f t="shared" si="256"/>
        <v>Operations</v>
      </c>
      <c r="Y3324" t="str">
        <f t="shared" si="257"/>
        <v>Within SLA</v>
      </c>
      <c r="Z3324" t="str">
        <f t="shared" si="258"/>
        <v>Normal</v>
      </c>
      <c r="AA3324" t="str" cm="1">
        <f t="array" ref="AA3324">_xlfn.IFS(
J3324&lt;=K3324*0.5,"Excellent",
J3324&lt;=K3324,"Good",
J3324&lt;=K3324*1.5,"At Risk",
TRUE,"Critical"
)</f>
        <v>Excellent</v>
      </c>
      <c r="AB3324" t="str">
        <f t="shared" si="259"/>
        <v>No Rework</v>
      </c>
    </row>
    <row r="3325" spans="1:28" x14ac:dyDescent="0.3">
      <c r="A3325" t="s">
        <v>3407</v>
      </c>
      <c r="B3325" s="1">
        <v>45711</v>
      </c>
      <c r="C3325" t="s">
        <v>77</v>
      </c>
      <c r="D3325" t="s">
        <v>60</v>
      </c>
      <c r="E3325" t="s">
        <v>48</v>
      </c>
      <c r="F3325" t="s">
        <v>24</v>
      </c>
      <c r="G3325" t="s">
        <v>42</v>
      </c>
      <c r="H3325" t="s">
        <v>75</v>
      </c>
      <c r="I3325" t="s">
        <v>27</v>
      </c>
      <c r="J3325">
        <v>2.7</v>
      </c>
      <c r="K3325">
        <v>24</v>
      </c>
      <c r="L3325" t="s">
        <v>28</v>
      </c>
      <c r="M3325">
        <v>0</v>
      </c>
      <c r="N3325">
        <v>4.8</v>
      </c>
      <c r="O3325">
        <v>350</v>
      </c>
      <c r="P3325">
        <v>945</v>
      </c>
      <c r="Q3325" t="s">
        <v>57</v>
      </c>
      <c r="R3325">
        <v>2</v>
      </c>
      <c r="S3325" t="s">
        <v>58</v>
      </c>
      <c r="T3325" t="s">
        <v>102</v>
      </c>
      <c r="U3325" t="str">
        <f>TRIM(CLEAN(tbl_Operations[[#This Row],[Location]]))</f>
        <v>Pune</v>
      </c>
      <c r="V3325" t="str">
        <f>TRIM(CLEAN(tbl_Operations[[#This Row],[Channel]]))</f>
        <v>Portal</v>
      </c>
      <c r="W3325" t="str">
        <f t="shared" si="255"/>
        <v>Compliance Request</v>
      </c>
      <c r="X3325" t="str">
        <f t="shared" si="256"/>
        <v>Finance</v>
      </c>
      <c r="Y3325" t="str">
        <f t="shared" si="257"/>
        <v>Within SLA</v>
      </c>
      <c r="Z3325" t="str">
        <f t="shared" si="258"/>
        <v>Normal</v>
      </c>
      <c r="AA3325" t="str" cm="1">
        <f t="array" ref="AA3325">_xlfn.IFS(
J3325&lt;=K3325*0.5,"Excellent",
J3325&lt;=K3325,"Good",
J3325&lt;=K3325*1.5,"At Risk",
TRUE,"Critical"
)</f>
        <v>Excellent</v>
      </c>
      <c r="AB3325" t="str">
        <f t="shared" si="259"/>
        <v>No Rework</v>
      </c>
    </row>
    <row r="3326" spans="1:28" x14ac:dyDescent="0.3">
      <c r="A3326" t="s">
        <v>3408</v>
      </c>
      <c r="B3326" s="1">
        <v>45761</v>
      </c>
      <c r="C3326" t="s">
        <v>95</v>
      </c>
      <c r="D3326" t="s">
        <v>47</v>
      </c>
      <c r="E3326" t="s">
        <v>74</v>
      </c>
      <c r="F3326" t="s">
        <v>49</v>
      </c>
      <c r="G3326" t="s">
        <v>81</v>
      </c>
      <c r="H3326" t="s">
        <v>43</v>
      </c>
      <c r="I3326" t="s">
        <v>101</v>
      </c>
      <c r="J3326">
        <v>16.2</v>
      </c>
      <c r="K3326">
        <v>48</v>
      </c>
      <c r="L3326" t="s">
        <v>28</v>
      </c>
      <c r="M3326">
        <v>0</v>
      </c>
      <c r="N3326">
        <v>4.7</v>
      </c>
      <c r="O3326">
        <v>350</v>
      </c>
      <c r="P3326">
        <v>5670</v>
      </c>
      <c r="Q3326" t="s">
        <v>89</v>
      </c>
      <c r="R3326">
        <v>4</v>
      </c>
      <c r="S3326" t="s">
        <v>30</v>
      </c>
      <c r="T3326" t="s">
        <v>31</v>
      </c>
      <c r="U3326" t="str">
        <f>TRIM(CLEAN(tbl_Operations[[#This Row],[Location]]))</f>
        <v>Gurugram</v>
      </c>
      <c r="V3326" t="str">
        <f>TRIM(CLEAN(tbl_Operations[[#This Row],[Channel]]))</f>
        <v>Phone</v>
      </c>
      <c r="W3326" t="str">
        <f t="shared" si="255"/>
        <v>System Issue</v>
      </c>
      <c r="X3326" t="str">
        <f t="shared" si="256"/>
        <v>Sales</v>
      </c>
      <c r="Y3326" t="str">
        <f t="shared" si="257"/>
        <v>Within SLA</v>
      </c>
      <c r="Z3326" t="str">
        <f t="shared" si="258"/>
        <v>Normal</v>
      </c>
      <c r="AA3326" t="str" cm="1">
        <f t="array" ref="AA3326">_xlfn.IFS(
J3326&lt;=K3326*0.5,"Excellent",
J3326&lt;=K3326,"Good",
J3326&lt;=K3326*1.5,"At Risk",
TRUE,"Critical"
)</f>
        <v>Excellent</v>
      </c>
      <c r="AB3326" t="str">
        <f t="shared" si="259"/>
        <v>No Rework</v>
      </c>
    </row>
    <row r="3327" spans="1:28" x14ac:dyDescent="0.3">
      <c r="A3327" t="s">
        <v>3409</v>
      </c>
      <c r="B3327" s="1">
        <v>45843</v>
      </c>
      <c r="C3327" t="s">
        <v>33</v>
      </c>
      <c r="D3327" t="s">
        <v>55</v>
      </c>
      <c r="E3327" t="s">
        <v>35</v>
      </c>
      <c r="F3327" t="s">
        <v>49</v>
      </c>
      <c r="G3327" t="s">
        <v>25</v>
      </c>
      <c r="H3327" t="s">
        <v>50</v>
      </c>
      <c r="I3327" t="s">
        <v>101</v>
      </c>
      <c r="J3327">
        <v>15.4</v>
      </c>
      <c r="K3327">
        <v>48</v>
      </c>
      <c r="L3327" t="s">
        <v>28</v>
      </c>
      <c r="M3327">
        <v>0</v>
      </c>
      <c r="N3327">
        <v>4.9000000000000004</v>
      </c>
      <c r="O3327">
        <v>320</v>
      </c>
      <c r="P3327">
        <v>4928</v>
      </c>
      <c r="Q3327" t="s">
        <v>114</v>
      </c>
      <c r="R3327">
        <v>7</v>
      </c>
      <c r="S3327" t="s">
        <v>37</v>
      </c>
      <c r="T3327" t="s">
        <v>68</v>
      </c>
      <c r="U3327" t="str">
        <f>TRIM(CLEAN(tbl_Operations[[#This Row],[Location]]))</f>
        <v>Hyderabad</v>
      </c>
      <c r="V3327" t="str">
        <f>TRIM(CLEAN(tbl_Operations[[#This Row],[Channel]]))</f>
        <v>Email</v>
      </c>
      <c r="W3327" t="str">
        <f t="shared" si="255"/>
        <v>Employee Query</v>
      </c>
      <c r="X3327" t="str">
        <f t="shared" si="256"/>
        <v>It</v>
      </c>
      <c r="Y3327" t="str">
        <f t="shared" si="257"/>
        <v>Within SLA</v>
      </c>
      <c r="Z3327" t="str">
        <f t="shared" si="258"/>
        <v>Normal</v>
      </c>
      <c r="AA3327" t="str" cm="1">
        <f t="array" ref="AA3327">_xlfn.IFS(
J3327&lt;=K3327*0.5,"Excellent",
J3327&lt;=K3327,"Good",
J3327&lt;=K3327*1.5,"At Risk",
TRUE,"Critical"
)</f>
        <v>Excellent</v>
      </c>
      <c r="AB3327" t="str">
        <f t="shared" si="259"/>
        <v>No Rework</v>
      </c>
    </row>
    <row r="3328" spans="1:28" x14ac:dyDescent="0.3">
      <c r="A3328" t="s">
        <v>3410</v>
      </c>
      <c r="B3328" s="1">
        <v>45872</v>
      </c>
      <c r="C3328" t="s">
        <v>33</v>
      </c>
      <c r="D3328" t="s">
        <v>47</v>
      </c>
      <c r="E3328" t="s">
        <v>56</v>
      </c>
      <c r="F3328" t="s">
        <v>49</v>
      </c>
      <c r="G3328" t="s">
        <v>25</v>
      </c>
      <c r="H3328" t="s">
        <v>43</v>
      </c>
      <c r="I3328" t="s">
        <v>27</v>
      </c>
      <c r="J3328">
        <v>4.3</v>
      </c>
      <c r="K3328">
        <v>48</v>
      </c>
      <c r="L3328" t="s">
        <v>28</v>
      </c>
      <c r="M3328">
        <v>0</v>
      </c>
      <c r="N3328">
        <v>4.9000000000000004</v>
      </c>
      <c r="O3328">
        <v>450</v>
      </c>
      <c r="P3328">
        <v>1935</v>
      </c>
      <c r="Q3328" t="s">
        <v>36</v>
      </c>
      <c r="R3328">
        <v>8</v>
      </c>
      <c r="S3328" t="s">
        <v>37</v>
      </c>
      <c r="T3328" t="s">
        <v>102</v>
      </c>
      <c r="U3328" t="str">
        <f>TRIM(CLEAN(tbl_Operations[[#This Row],[Location]]))</f>
        <v>Gurugram</v>
      </c>
      <c r="V3328" t="str">
        <f>TRIM(CLEAN(tbl_Operations[[#This Row],[Channel]]))</f>
        <v>Email</v>
      </c>
      <c r="W3328" t="str">
        <f t="shared" si="255"/>
        <v>Vendor Query</v>
      </c>
      <c r="X3328" t="str">
        <f t="shared" si="256"/>
        <v>It</v>
      </c>
      <c r="Y3328" t="str">
        <f t="shared" si="257"/>
        <v>Within SLA</v>
      </c>
      <c r="Z3328" t="str">
        <f t="shared" si="258"/>
        <v>Normal</v>
      </c>
      <c r="AA3328" t="str" cm="1">
        <f t="array" ref="AA3328">_xlfn.IFS(
J3328&lt;=K3328*0.5,"Excellent",
J3328&lt;=K3328,"Good",
J3328&lt;=K3328*1.5,"At Risk",
TRUE,"Critical"
)</f>
        <v>Excellent</v>
      </c>
      <c r="AB3328" t="str">
        <f t="shared" si="259"/>
        <v>No Rework</v>
      </c>
    </row>
    <row r="3329" spans="1:28" x14ac:dyDescent="0.3">
      <c r="A3329" t="s">
        <v>3411</v>
      </c>
      <c r="B3329" s="1">
        <v>45784</v>
      </c>
      <c r="C3329" t="s">
        <v>40</v>
      </c>
      <c r="D3329" t="s">
        <v>55</v>
      </c>
      <c r="E3329" t="s">
        <v>70</v>
      </c>
      <c r="F3329" t="s">
        <v>49</v>
      </c>
      <c r="G3329" t="s">
        <v>62</v>
      </c>
      <c r="H3329" t="s">
        <v>43</v>
      </c>
      <c r="I3329" t="s">
        <v>27</v>
      </c>
      <c r="J3329">
        <v>9.1999999999999993</v>
      </c>
      <c r="K3329">
        <v>48</v>
      </c>
      <c r="L3329" t="s">
        <v>28</v>
      </c>
      <c r="M3329">
        <v>0</v>
      </c>
      <c r="N3329">
        <v>4.5</v>
      </c>
      <c r="O3329">
        <v>320</v>
      </c>
      <c r="P3329">
        <v>2944</v>
      </c>
      <c r="Q3329" t="s">
        <v>44</v>
      </c>
      <c r="R3329">
        <v>5</v>
      </c>
      <c r="S3329" t="s">
        <v>30</v>
      </c>
      <c r="T3329" t="s">
        <v>86</v>
      </c>
      <c r="U3329" t="str">
        <f>TRIM(CLEAN(tbl_Operations[[#This Row],[Location]]))</f>
        <v>Hyderabad</v>
      </c>
      <c r="V3329" t="str">
        <f>TRIM(CLEAN(tbl_Operations[[#This Row],[Channel]]))</f>
        <v>Teams</v>
      </c>
      <c r="W3329" t="str">
        <f t="shared" si="255"/>
        <v>Data Correction</v>
      </c>
      <c r="X3329" t="str">
        <f t="shared" si="256"/>
        <v>Procurement</v>
      </c>
      <c r="Y3329" t="str">
        <f t="shared" si="257"/>
        <v>Within SLA</v>
      </c>
      <c r="Z3329" t="str">
        <f t="shared" si="258"/>
        <v>Normal</v>
      </c>
      <c r="AA3329" t="str" cm="1">
        <f t="array" ref="AA3329">_xlfn.IFS(
J3329&lt;=K3329*0.5,"Excellent",
J3329&lt;=K3329,"Good",
J3329&lt;=K3329*1.5,"At Risk",
TRUE,"Critical"
)</f>
        <v>Excellent</v>
      </c>
      <c r="AB3329" t="str">
        <f t="shared" si="259"/>
        <v>No Rework</v>
      </c>
    </row>
    <row r="3330" spans="1:28" x14ac:dyDescent="0.3">
      <c r="A3330" t="s">
        <v>3412</v>
      </c>
      <c r="B3330" s="1">
        <v>45870</v>
      </c>
      <c r="C3330" t="s">
        <v>40</v>
      </c>
      <c r="D3330" t="s">
        <v>55</v>
      </c>
      <c r="E3330" t="s">
        <v>92</v>
      </c>
      <c r="F3330" t="s">
        <v>24</v>
      </c>
      <c r="G3330" t="s">
        <v>25</v>
      </c>
      <c r="H3330" t="s">
        <v>50</v>
      </c>
      <c r="I3330" t="s">
        <v>27</v>
      </c>
      <c r="J3330">
        <v>7.6</v>
      </c>
      <c r="K3330">
        <v>24</v>
      </c>
      <c r="L3330" t="s">
        <v>28</v>
      </c>
      <c r="M3330">
        <v>0</v>
      </c>
      <c r="N3330">
        <v>4.3</v>
      </c>
      <c r="O3330">
        <v>350</v>
      </c>
      <c r="P3330">
        <v>2660</v>
      </c>
      <c r="Q3330" t="s">
        <v>36</v>
      </c>
      <c r="R3330">
        <v>8</v>
      </c>
      <c r="S3330" t="s">
        <v>37</v>
      </c>
      <c r="T3330" t="s">
        <v>45</v>
      </c>
      <c r="U3330" t="str">
        <f>TRIM(CLEAN(tbl_Operations[[#This Row],[Location]]))</f>
        <v>Hyderabad</v>
      </c>
      <c r="V3330" t="str">
        <f>TRIM(CLEAN(tbl_Operations[[#This Row],[Channel]]))</f>
        <v>Email</v>
      </c>
      <c r="W3330" t="str">
        <f t="shared" ref="W3330:W3393" si="260">TRIM(CLEAN(E3330))</f>
        <v>Report Request</v>
      </c>
      <c r="X3330" t="str">
        <f t="shared" ref="X3330:X3393" si="261">PROPER(TRIM(CLEAN(C3330)))</f>
        <v>Procurement</v>
      </c>
      <c r="Y3330" t="str">
        <f t="shared" ref="Y3330:Y3393" si="262">IF(J3330&lt;=K3330,"Within SLA","SLA Breach")</f>
        <v>Within SLA</v>
      </c>
      <c r="Z3330" t="str">
        <f t="shared" ref="Z3330:Z3393" si="263">IF(AND(F3330="Critical",Y3329="SLA Breach"),"Critical Risk","Normal")</f>
        <v>Normal</v>
      </c>
      <c r="AA3330" t="str" cm="1">
        <f t="array" ref="AA3330">_xlfn.IFS(
J3330&lt;=K3330*0.5,"Excellent",
J3330&lt;=K3330,"Good",
J3330&lt;=K3330*1.5,"At Risk",
TRUE,"Critical"
)</f>
        <v>Excellent</v>
      </c>
      <c r="AB3330" t="str">
        <f t="shared" ref="AB3330:AB3393" si="264">IF(M3330&gt;0,"Reworked","No Rework")</f>
        <v>No Rework</v>
      </c>
    </row>
    <row r="3331" spans="1:28" x14ac:dyDescent="0.3">
      <c r="A3331" t="s">
        <v>3413</v>
      </c>
      <c r="B3331" s="1">
        <v>45660</v>
      </c>
      <c r="C3331" t="s">
        <v>21</v>
      </c>
      <c r="D3331" t="s">
        <v>73</v>
      </c>
      <c r="E3331" t="s">
        <v>35</v>
      </c>
      <c r="F3331" t="s">
        <v>24</v>
      </c>
      <c r="G3331" t="s">
        <v>25</v>
      </c>
      <c r="H3331" t="s">
        <v>43</v>
      </c>
      <c r="I3331" t="s">
        <v>27</v>
      </c>
      <c r="J3331">
        <v>14.2</v>
      </c>
      <c r="K3331">
        <v>24</v>
      </c>
      <c r="L3331" t="s">
        <v>28</v>
      </c>
      <c r="M3331">
        <v>0</v>
      </c>
      <c r="N3331">
        <v>4.8</v>
      </c>
      <c r="O3331">
        <v>280</v>
      </c>
      <c r="P3331">
        <v>3976</v>
      </c>
      <c r="Q3331" t="s">
        <v>64</v>
      </c>
      <c r="R3331">
        <v>1</v>
      </c>
      <c r="S3331" t="s">
        <v>58</v>
      </c>
      <c r="T3331" t="s">
        <v>45</v>
      </c>
      <c r="U3331" t="str">
        <f>TRIM(CLEAN(tbl_Operations[[#This Row],[Location]]))</f>
        <v>Chennai</v>
      </c>
      <c r="V3331" t="str">
        <f>TRIM(CLEAN(tbl_Operations[[#This Row],[Channel]]))</f>
        <v>Email</v>
      </c>
      <c r="W3331" t="str">
        <f t="shared" si="260"/>
        <v>Employee Query</v>
      </c>
      <c r="X3331" t="str">
        <f t="shared" si="261"/>
        <v>Customer Support</v>
      </c>
      <c r="Y3331" t="str">
        <f t="shared" si="262"/>
        <v>Within SLA</v>
      </c>
      <c r="Z3331" t="str">
        <f t="shared" si="263"/>
        <v>Normal</v>
      </c>
      <c r="AA3331" t="str" cm="1">
        <f t="array" ref="AA3331">_xlfn.IFS(
J3331&lt;=K3331*0.5,"Excellent",
J3331&lt;=K3331,"Good",
J3331&lt;=K3331*1.5,"At Risk",
TRUE,"Critical"
)</f>
        <v>Good</v>
      </c>
      <c r="AB3331" t="str">
        <f t="shared" si="264"/>
        <v>No Rework</v>
      </c>
    </row>
    <row r="3332" spans="1:28" x14ac:dyDescent="0.3">
      <c r="A3332" t="s">
        <v>3414</v>
      </c>
      <c r="B3332" s="1">
        <v>45771</v>
      </c>
      <c r="C3332" t="s">
        <v>21</v>
      </c>
      <c r="D3332" t="s">
        <v>55</v>
      </c>
      <c r="E3332" t="s">
        <v>74</v>
      </c>
      <c r="F3332" t="s">
        <v>49</v>
      </c>
      <c r="G3332" t="s">
        <v>81</v>
      </c>
      <c r="H3332" t="s">
        <v>43</v>
      </c>
      <c r="I3332" t="s">
        <v>27</v>
      </c>
      <c r="J3332">
        <v>29</v>
      </c>
      <c r="K3332">
        <v>48</v>
      </c>
      <c r="L3332" t="s">
        <v>28</v>
      </c>
      <c r="M3332">
        <v>0</v>
      </c>
      <c r="N3332">
        <v>4.7</v>
      </c>
      <c r="O3332">
        <v>280</v>
      </c>
      <c r="P3332">
        <v>8120</v>
      </c>
      <c r="Q3332" t="s">
        <v>89</v>
      </c>
      <c r="R3332">
        <v>4</v>
      </c>
      <c r="S3332" t="s">
        <v>30</v>
      </c>
      <c r="T3332" t="s">
        <v>84</v>
      </c>
      <c r="U3332" t="str">
        <f>TRIM(CLEAN(tbl_Operations[[#This Row],[Location]]))</f>
        <v>Hyderabad</v>
      </c>
      <c r="V3332" t="str">
        <f>TRIM(CLEAN(tbl_Operations[[#This Row],[Channel]]))</f>
        <v>Phone</v>
      </c>
      <c r="W3332" t="str">
        <f t="shared" si="260"/>
        <v>System Issue</v>
      </c>
      <c r="X3332" t="str">
        <f t="shared" si="261"/>
        <v>Customer Support</v>
      </c>
      <c r="Y3332" t="str">
        <f t="shared" si="262"/>
        <v>Within SLA</v>
      </c>
      <c r="Z3332" t="str">
        <f t="shared" si="263"/>
        <v>Normal</v>
      </c>
      <c r="AA3332" t="str" cm="1">
        <f t="array" ref="AA3332">_xlfn.IFS(
J3332&lt;=K3332*0.5,"Excellent",
J3332&lt;=K3332,"Good",
J3332&lt;=K3332*1.5,"At Risk",
TRUE,"Critical"
)</f>
        <v>Good</v>
      </c>
      <c r="AB3332" t="str">
        <f t="shared" si="264"/>
        <v>No Rework</v>
      </c>
    </row>
    <row r="3333" spans="1:28" x14ac:dyDescent="0.3">
      <c r="A3333" t="s">
        <v>3415</v>
      </c>
      <c r="B3333" s="1">
        <v>45830</v>
      </c>
      <c r="C3333" t="s">
        <v>95</v>
      </c>
      <c r="D3333" t="s">
        <v>55</v>
      </c>
      <c r="E3333" t="s">
        <v>92</v>
      </c>
      <c r="F3333" t="s">
        <v>24</v>
      </c>
      <c r="G3333" t="s">
        <v>81</v>
      </c>
      <c r="H3333" t="s">
        <v>43</v>
      </c>
      <c r="I3333" t="s">
        <v>27</v>
      </c>
      <c r="J3333">
        <v>24.1</v>
      </c>
      <c r="K3333">
        <v>24</v>
      </c>
      <c r="L3333" t="s">
        <v>63</v>
      </c>
      <c r="M3333">
        <v>0</v>
      </c>
      <c r="N3333">
        <v>3.9</v>
      </c>
      <c r="O3333">
        <v>350</v>
      </c>
      <c r="P3333">
        <v>8435</v>
      </c>
      <c r="Q3333" t="s">
        <v>29</v>
      </c>
      <c r="R3333">
        <v>6</v>
      </c>
      <c r="S3333" t="s">
        <v>30</v>
      </c>
      <c r="T3333" t="s">
        <v>102</v>
      </c>
      <c r="U3333" t="str">
        <f>TRIM(CLEAN(tbl_Operations[[#This Row],[Location]]))</f>
        <v>Hyderabad</v>
      </c>
      <c r="V3333" t="str">
        <f>TRIM(CLEAN(tbl_Operations[[#This Row],[Channel]]))</f>
        <v>Phone</v>
      </c>
      <c r="W3333" t="str">
        <f t="shared" si="260"/>
        <v>Report Request</v>
      </c>
      <c r="X3333" t="str">
        <f t="shared" si="261"/>
        <v>Sales</v>
      </c>
      <c r="Y3333" t="str">
        <f t="shared" si="262"/>
        <v>SLA Breach</v>
      </c>
      <c r="Z3333" t="str">
        <f t="shared" si="263"/>
        <v>Normal</v>
      </c>
      <c r="AA3333" t="str" cm="1">
        <f t="array" ref="AA3333">_xlfn.IFS(
J3333&lt;=K3333*0.5,"Excellent",
J3333&lt;=K3333,"Good",
J3333&lt;=K3333*1.5,"At Risk",
TRUE,"Critical"
)</f>
        <v>At Risk</v>
      </c>
      <c r="AB3333" t="str">
        <f t="shared" si="264"/>
        <v>No Rework</v>
      </c>
    </row>
    <row r="3334" spans="1:28" x14ac:dyDescent="0.3">
      <c r="A3334" t="s">
        <v>3416</v>
      </c>
      <c r="B3334" s="1">
        <v>45875</v>
      </c>
      <c r="C3334" t="s">
        <v>91</v>
      </c>
      <c r="D3334" t="s">
        <v>60</v>
      </c>
      <c r="E3334" t="s">
        <v>56</v>
      </c>
      <c r="F3334" t="s">
        <v>24</v>
      </c>
      <c r="G3334" t="s">
        <v>62</v>
      </c>
      <c r="H3334" t="s">
        <v>26</v>
      </c>
      <c r="I3334" t="s">
        <v>88</v>
      </c>
      <c r="J3334">
        <v>23.3</v>
      </c>
      <c r="K3334">
        <v>24</v>
      </c>
      <c r="L3334" t="s">
        <v>28</v>
      </c>
      <c r="M3334">
        <v>2</v>
      </c>
      <c r="N3334">
        <v>4.0999999999999996</v>
      </c>
      <c r="O3334">
        <v>350</v>
      </c>
      <c r="P3334">
        <v>8155</v>
      </c>
      <c r="Q3334" t="s">
        <v>36</v>
      </c>
      <c r="R3334">
        <v>8</v>
      </c>
      <c r="S3334" t="s">
        <v>37</v>
      </c>
      <c r="T3334" t="s">
        <v>86</v>
      </c>
      <c r="U3334" t="str">
        <f>TRIM(CLEAN(tbl_Operations[[#This Row],[Location]]))</f>
        <v>Pune</v>
      </c>
      <c r="V3334" t="str">
        <f>TRIM(CLEAN(tbl_Operations[[#This Row],[Channel]]))</f>
        <v>Teams</v>
      </c>
      <c r="W3334" t="str">
        <f t="shared" si="260"/>
        <v>Vendor Query</v>
      </c>
      <c r="X3334" t="str">
        <f t="shared" si="261"/>
        <v>Operations</v>
      </c>
      <c r="Y3334" t="str">
        <f t="shared" si="262"/>
        <v>Within SLA</v>
      </c>
      <c r="Z3334" t="str">
        <f t="shared" si="263"/>
        <v>Normal</v>
      </c>
      <c r="AA3334" t="str" cm="1">
        <f t="array" ref="AA3334">_xlfn.IFS(
J3334&lt;=K3334*0.5,"Excellent",
J3334&lt;=K3334,"Good",
J3334&lt;=K3334*1.5,"At Risk",
TRUE,"Critical"
)</f>
        <v>Good</v>
      </c>
      <c r="AB3334" t="str">
        <f t="shared" si="264"/>
        <v>Reworked</v>
      </c>
    </row>
    <row r="3335" spans="1:28" x14ac:dyDescent="0.3">
      <c r="A3335" t="s">
        <v>3417</v>
      </c>
      <c r="B3335" s="1">
        <v>45840</v>
      </c>
      <c r="C3335" t="s">
        <v>77</v>
      </c>
      <c r="D3335" t="s">
        <v>60</v>
      </c>
      <c r="E3335" t="s">
        <v>23</v>
      </c>
      <c r="F3335" t="s">
        <v>24</v>
      </c>
      <c r="G3335" t="s">
        <v>25</v>
      </c>
      <c r="H3335" t="s">
        <v>75</v>
      </c>
      <c r="I3335" t="s">
        <v>27</v>
      </c>
      <c r="J3335">
        <v>2.1</v>
      </c>
      <c r="K3335">
        <v>24</v>
      </c>
      <c r="L3335" t="s">
        <v>28</v>
      </c>
      <c r="M3335">
        <v>0</v>
      </c>
      <c r="N3335">
        <v>5</v>
      </c>
      <c r="O3335">
        <v>320</v>
      </c>
      <c r="P3335">
        <v>672</v>
      </c>
      <c r="Q3335" t="s">
        <v>114</v>
      </c>
      <c r="R3335">
        <v>7</v>
      </c>
      <c r="S3335" t="s">
        <v>37</v>
      </c>
      <c r="T3335" t="s">
        <v>86</v>
      </c>
      <c r="U3335" t="str">
        <f>TRIM(CLEAN(tbl_Operations[[#This Row],[Location]]))</f>
        <v>Pune</v>
      </c>
      <c r="V3335" t="str">
        <f>TRIM(CLEAN(tbl_Operations[[#This Row],[Channel]]))</f>
        <v>Email</v>
      </c>
      <c r="W3335" t="str">
        <f t="shared" si="260"/>
        <v>Invoice Query</v>
      </c>
      <c r="X3335" t="str">
        <f t="shared" si="261"/>
        <v>Finance</v>
      </c>
      <c r="Y3335" t="str">
        <f t="shared" si="262"/>
        <v>Within SLA</v>
      </c>
      <c r="Z3335" t="str">
        <f t="shared" si="263"/>
        <v>Normal</v>
      </c>
      <c r="AA3335" t="str" cm="1">
        <f t="array" ref="AA3335">_xlfn.IFS(
J3335&lt;=K3335*0.5,"Excellent",
J3335&lt;=K3335,"Good",
J3335&lt;=K3335*1.5,"At Risk",
TRUE,"Critical"
)</f>
        <v>Excellent</v>
      </c>
      <c r="AB3335" t="str">
        <f t="shared" si="264"/>
        <v>No Rework</v>
      </c>
    </row>
    <row r="3336" spans="1:28" x14ac:dyDescent="0.3">
      <c r="A3336" t="s">
        <v>3418</v>
      </c>
      <c r="B3336" s="1">
        <v>45661</v>
      </c>
      <c r="C3336" t="s">
        <v>91</v>
      </c>
      <c r="D3336" t="s">
        <v>73</v>
      </c>
      <c r="E3336" t="s">
        <v>78</v>
      </c>
      <c r="F3336" t="s">
        <v>24</v>
      </c>
      <c r="G3336" t="s">
        <v>62</v>
      </c>
      <c r="H3336" t="s">
        <v>43</v>
      </c>
      <c r="I3336" t="s">
        <v>27</v>
      </c>
      <c r="J3336">
        <v>7.9</v>
      </c>
      <c r="K3336">
        <v>24</v>
      </c>
      <c r="L3336" t="s">
        <v>28</v>
      </c>
      <c r="M3336">
        <v>1</v>
      </c>
      <c r="N3336">
        <v>5</v>
      </c>
      <c r="O3336">
        <v>450</v>
      </c>
      <c r="P3336">
        <v>3555</v>
      </c>
      <c r="Q3336" t="s">
        <v>64</v>
      </c>
      <c r="R3336">
        <v>1</v>
      </c>
      <c r="S3336" t="s">
        <v>58</v>
      </c>
      <c r="T3336" t="s">
        <v>68</v>
      </c>
      <c r="U3336" t="str">
        <f>TRIM(CLEAN(tbl_Operations[[#This Row],[Location]]))</f>
        <v>Chennai</v>
      </c>
      <c r="V3336" t="str">
        <f>TRIM(CLEAN(tbl_Operations[[#This Row],[Channel]]))</f>
        <v>Teams</v>
      </c>
      <c r="W3336" t="str">
        <f t="shared" si="260"/>
        <v>Access Request</v>
      </c>
      <c r="X3336" t="str">
        <f t="shared" si="261"/>
        <v>Operations</v>
      </c>
      <c r="Y3336" t="str">
        <f t="shared" si="262"/>
        <v>Within SLA</v>
      </c>
      <c r="Z3336" t="str">
        <f t="shared" si="263"/>
        <v>Normal</v>
      </c>
      <c r="AA3336" t="str" cm="1">
        <f t="array" ref="AA3336">_xlfn.IFS(
J3336&lt;=K3336*0.5,"Excellent",
J3336&lt;=K3336,"Good",
J3336&lt;=K3336*1.5,"At Risk",
TRUE,"Critical"
)</f>
        <v>Excellent</v>
      </c>
      <c r="AB3336" t="str">
        <f t="shared" si="264"/>
        <v>Reworked</v>
      </c>
    </row>
    <row r="3337" spans="1:28" x14ac:dyDescent="0.3">
      <c r="A3337" t="s">
        <v>3419</v>
      </c>
      <c r="B3337" s="1">
        <v>46006</v>
      </c>
      <c r="C3337" t="s">
        <v>21</v>
      </c>
      <c r="D3337" t="s">
        <v>55</v>
      </c>
      <c r="E3337" t="s">
        <v>78</v>
      </c>
      <c r="F3337" t="s">
        <v>146</v>
      </c>
      <c r="G3337" t="s">
        <v>25</v>
      </c>
      <c r="H3337" t="s">
        <v>50</v>
      </c>
      <c r="I3337" t="s">
        <v>101</v>
      </c>
      <c r="J3337">
        <v>7</v>
      </c>
      <c r="K3337">
        <v>4</v>
      </c>
      <c r="L3337" t="s">
        <v>63</v>
      </c>
      <c r="M3337">
        <v>1</v>
      </c>
      <c r="N3337">
        <v>4.5</v>
      </c>
      <c r="O3337">
        <v>450</v>
      </c>
      <c r="P3337">
        <v>3150</v>
      </c>
      <c r="Q3337" t="s">
        <v>71</v>
      </c>
      <c r="R3337">
        <v>12</v>
      </c>
      <c r="S3337" t="s">
        <v>52</v>
      </c>
      <c r="T3337" t="s">
        <v>31</v>
      </c>
      <c r="U3337" t="str">
        <f>TRIM(CLEAN(tbl_Operations[[#This Row],[Location]]))</f>
        <v>Hyderabad</v>
      </c>
      <c r="V3337" t="str">
        <f>TRIM(CLEAN(tbl_Operations[[#This Row],[Channel]]))</f>
        <v>Email</v>
      </c>
      <c r="W3337" t="str">
        <f t="shared" si="260"/>
        <v>Access Request</v>
      </c>
      <c r="X3337" t="str">
        <f t="shared" si="261"/>
        <v>Customer Support</v>
      </c>
      <c r="Y3337" t="str">
        <f t="shared" si="262"/>
        <v>SLA Breach</v>
      </c>
      <c r="Z3337" t="str">
        <f t="shared" si="263"/>
        <v>Normal</v>
      </c>
      <c r="AA3337" t="str" cm="1">
        <f t="array" ref="AA3337">_xlfn.IFS(
J3337&lt;=K3337*0.5,"Excellent",
J3337&lt;=K3337,"Good",
J3337&lt;=K3337*1.5,"At Risk",
TRUE,"Critical"
)</f>
        <v>Critical</v>
      </c>
      <c r="AB3337" t="str">
        <f t="shared" si="264"/>
        <v>Reworked</v>
      </c>
    </row>
    <row r="3338" spans="1:28" x14ac:dyDescent="0.3">
      <c r="A3338" t="s">
        <v>3420</v>
      </c>
      <c r="B3338" s="1">
        <v>45906</v>
      </c>
      <c r="C3338" t="s">
        <v>91</v>
      </c>
      <c r="D3338" t="s">
        <v>41</v>
      </c>
      <c r="E3338" t="s">
        <v>70</v>
      </c>
      <c r="F3338" t="s">
        <v>24</v>
      </c>
      <c r="G3338" t="s">
        <v>25</v>
      </c>
      <c r="H3338" t="s">
        <v>75</v>
      </c>
      <c r="I3338" t="s">
        <v>27</v>
      </c>
      <c r="J3338">
        <v>4.4000000000000004</v>
      </c>
      <c r="K3338">
        <v>24</v>
      </c>
      <c r="L3338" t="s">
        <v>28</v>
      </c>
      <c r="M3338">
        <v>1</v>
      </c>
      <c r="N3338">
        <v>4.2</v>
      </c>
      <c r="O3338">
        <v>450</v>
      </c>
      <c r="P3338">
        <v>1980</v>
      </c>
      <c r="Q3338" t="s">
        <v>83</v>
      </c>
      <c r="R3338">
        <v>9</v>
      </c>
      <c r="S3338" t="s">
        <v>37</v>
      </c>
      <c r="T3338" t="s">
        <v>68</v>
      </c>
      <c r="U3338" t="str">
        <f>TRIM(CLEAN(tbl_Operations[[#This Row],[Location]]))</f>
        <v>Bengaluru</v>
      </c>
      <c r="V3338" t="str">
        <f>TRIM(CLEAN(tbl_Operations[[#This Row],[Channel]]))</f>
        <v>Email</v>
      </c>
      <c r="W3338" t="str">
        <f t="shared" si="260"/>
        <v>Data Correction</v>
      </c>
      <c r="X3338" t="str">
        <f t="shared" si="261"/>
        <v>Operations</v>
      </c>
      <c r="Y3338" t="str">
        <f t="shared" si="262"/>
        <v>Within SLA</v>
      </c>
      <c r="Z3338" t="str">
        <f t="shared" si="263"/>
        <v>Normal</v>
      </c>
      <c r="AA3338" t="str" cm="1">
        <f t="array" ref="AA3338">_xlfn.IFS(
J3338&lt;=K3338*0.5,"Excellent",
J3338&lt;=K3338,"Good",
J3338&lt;=K3338*1.5,"At Risk",
TRUE,"Critical"
)</f>
        <v>Excellent</v>
      </c>
      <c r="AB3338" t="str">
        <f t="shared" si="264"/>
        <v>Reworked</v>
      </c>
    </row>
    <row r="3339" spans="1:28" x14ac:dyDescent="0.3">
      <c r="A3339" t="s">
        <v>3421</v>
      </c>
      <c r="B3339" s="1">
        <v>45789</v>
      </c>
      <c r="C3339" t="s">
        <v>91</v>
      </c>
      <c r="D3339" t="s">
        <v>73</v>
      </c>
      <c r="E3339" t="s">
        <v>23</v>
      </c>
      <c r="F3339" t="s">
        <v>49</v>
      </c>
      <c r="G3339" t="s">
        <v>42</v>
      </c>
      <c r="H3339" t="s">
        <v>43</v>
      </c>
      <c r="I3339" t="s">
        <v>88</v>
      </c>
      <c r="J3339">
        <v>18.899999999999999</v>
      </c>
      <c r="K3339">
        <v>48</v>
      </c>
      <c r="L3339" t="s">
        <v>28</v>
      </c>
      <c r="M3339">
        <v>2</v>
      </c>
      <c r="N3339">
        <v>4.5</v>
      </c>
      <c r="O3339">
        <v>400</v>
      </c>
      <c r="P3339">
        <v>7560</v>
      </c>
      <c r="Q3339" t="s">
        <v>44</v>
      </c>
      <c r="R3339">
        <v>5</v>
      </c>
      <c r="S3339" t="s">
        <v>30</v>
      </c>
      <c r="T3339" t="s">
        <v>31</v>
      </c>
      <c r="U3339" t="str">
        <f>TRIM(CLEAN(tbl_Operations[[#This Row],[Location]]))</f>
        <v>Chennai</v>
      </c>
      <c r="V3339" t="str">
        <f>TRIM(CLEAN(tbl_Operations[[#This Row],[Channel]]))</f>
        <v>Portal</v>
      </c>
      <c r="W3339" t="str">
        <f t="shared" si="260"/>
        <v>Invoice Query</v>
      </c>
      <c r="X3339" t="str">
        <f t="shared" si="261"/>
        <v>Operations</v>
      </c>
      <c r="Y3339" t="str">
        <f t="shared" si="262"/>
        <v>Within SLA</v>
      </c>
      <c r="Z3339" t="str">
        <f t="shared" si="263"/>
        <v>Normal</v>
      </c>
      <c r="AA3339" t="str" cm="1">
        <f t="array" ref="AA3339">_xlfn.IFS(
J3339&lt;=K3339*0.5,"Excellent",
J3339&lt;=K3339,"Good",
J3339&lt;=K3339*1.5,"At Risk",
TRUE,"Critical"
)</f>
        <v>Excellent</v>
      </c>
      <c r="AB3339" t="str">
        <f t="shared" si="264"/>
        <v>Reworked</v>
      </c>
    </row>
    <row r="3340" spans="1:28" x14ac:dyDescent="0.3">
      <c r="A3340" t="s">
        <v>3422</v>
      </c>
      <c r="B3340" s="1">
        <v>45801</v>
      </c>
      <c r="C3340" t="s">
        <v>77</v>
      </c>
      <c r="D3340" t="s">
        <v>73</v>
      </c>
      <c r="E3340" t="s">
        <v>48</v>
      </c>
      <c r="F3340" t="s">
        <v>61</v>
      </c>
      <c r="G3340" t="s">
        <v>25</v>
      </c>
      <c r="H3340" t="s">
        <v>43</v>
      </c>
      <c r="I3340" t="s">
        <v>27</v>
      </c>
      <c r="J3340">
        <v>4.5999999999999996</v>
      </c>
      <c r="K3340">
        <v>12</v>
      </c>
      <c r="L3340" t="s">
        <v>28</v>
      </c>
      <c r="M3340">
        <v>0</v>
      </c>
      <c r="N3340">
        <v>5</v>
      </c>
      <c r="O3340">
        <v>350</v>
      </c>
      <c r="P3340">
        <v>1610</v>
      </c>
      <c r="Q3340" t="s">
        <v>44</v>
      </c>
      <c r="R3340">
        <v>5</v>
      </c>
      <c r="S3340" t="s">
        <v>30</v>
      </c>
      <c r="T3340" t="s">
        <v>68</v>
      </c>
      <c r="U3340" t="str">
        <f>TRIM(CLEAN(tbl_Operations[[#This Row],[Location]]))</f>
        <v>Chennai</v>
      </c>
      <c r="V3340" t="str">
        <f>TRIM(CLEAN(tbl_Operations[[#This Row],[Channel]]))</f>
        <v>Email</v>
      </c>
      <c r="W3340" t="str">
        <f t="shared" si="260"/>
        <v>Compliance Request</v>
      </c>
      <c r="X3340" t="str">
        <f t="shared" si="261"/>
        <v>Finance</v>
      </c>
      <c r="Y3340" t="str">
        <f t="shared" si="262"/>
        <v>Within SLA</v>
      </c>
      <c r="Z3340" t="str">
        <f t="shared" si="263"/>
        <v>Normal</v>
      </c>
      <c r="AA3340" t="str" cm="1">
        <f t="array" ref="AA3340">_xlfn.IFS(
J3340&lt;=K3340*0.5,"Excellent",
J3340&lt;=K3340,"Good",
J3340&lt;=K3340*1.5,"At Risk",
TRUE,"Critical"
)</f>
        <v>Excellent</v>
      </c>
      <c r="AB3340" t="str">
        <f t="shared" si="264"/>
        <v>No Rework</v>
      </c>
    </row>
    <row r="3341" spans="1:28" x14ac:dyDescent="0.3">
      <c r="A3341" t="s">
        <v>3423</v>
      </c>
      <c r="B3341" s="1">
        <v>45814</v>
      </c>
      <c r="C3341" t="s">
        <v>77</v>
      </c>
      <c r="D3341" t="s">
        <v>34</v>
      </c>
      <c r="E3341" t="s">
        <v>74</v>
      </c>
      <c r="F3341" t="s">
        <v>24</v>
      </c>
      <c r="G3341" t="s">
        <v>25</v>
      </c>
      <c r="H3341" t="s">
        <v>43</v>
      </c>
      <c r="I3341" t="s">
        <v>27</v>
      </c>
      <c r="J3341">
        <v>28.1</v>
      </c>
      <c r="K3341">
        <v>24</v>
      </c>
      <c r="L3341" t="s">
        <v>63</v>
      </c>
      <c r="M3341">
        <v>0</v>
      </c>
      <c r="N3341">
        <v>4.4000000000000004</v>
      </c>
      <c r="O3341">
        <v>280</v>
      </c>
      <c r="P3341">
        <v>7868</v>
      </c>
      <c r="Q3341" t="s">
        <v>29</v>
      </c>
      <c r="R3341">
        <v>6</v>
      </c>
      <c r="S3341" t="s">
        <v>30</v>
      </c>
      <c r="T3341" t="s">
        <v>45</v>
      </c>
      <c r="U3341" t="str">
        <f>TRIM(CLEAN(tbl_Operations[[#This Row],[Location]]))</f>
        <v>Mumbai</v>
      </c>
      <c r="V3341" t="str">
        <f>TRIM(CLEAN(tbl_Operations[[#This Row],[Channel]]))</f>
        <v>Email</v>
      </c>
      <c r="W3341" t="str">
        <f t="shared" si="260"/>
        <v>System Issue</v>
      </c>
      <c r="X3341" t="str">
        <f t="shared" si="261"/>
        <v>Finance</v>
      </c>
      <c r="Y3341" t="str">
        <f t="shared" si="262"/>
        <v>SLA Breach</v>
      </c>
      <c r="Z3341" t="str">
        <f t="shared" si="263"/>
        <v>Normal</v>
      </c>
      <c r="AA3341" t="str" cm="1">
        <f t="array" ref="AA3341">_xlfn.IFS(
J3341&lt;=K3341*0.5,"Excellent",
J3341&lt;=K3341,"Good",
J3341&lt;=K3341*1.5,"At Risk",
TRUE,"Critical"
)</f>
        <v>At Risk</v>
      </c>
      <c r="AB3341" t="str">
        <f t="shared" si="264"/>
        <v>No Rework</v>
      </c>
    </row>
    <row r="3342" spans="1:28" x14ac:dyDescent="0.3">
      <c r="A3342" t="s">
        <v>3424</v>
      </c>
      <c r="B3342" s="1">
        <v>45667</v>
      </c>
      <c r="C3342" t="s">
        <v>33</v>
      </c>
      <c r="D3342" t="s">
        <v>73</v>
      </c>
      <c r="E3342" t="s">
        <v>74</v>
      </c>
      <c r="F3342" t="s">
        <v>49</v>
      </c>
      <c r="G3342" t="s">
        <v>25</v>
      </c>
      <c r="H3342" t="s">
        <v>75</v>
      </c>
      <c r="I3342" t="s">
        <v>27</v>
      </c>
      <c r="J3342">
        <v>8.1999999999999993</v>
      </c>
      <c r="K3342">
        <v>48</v>
      </c>
      <c r="L3342" t="s">
        <v>28</v>
      </c>
      <c r="M3342">
        <v>0</v>
      </c>
      <c r="N3342">
        <v>5</v>
      </c>
      <c r="O3342">
        <v>400</v>
      </c>
      <c r="P3342">
        <v>3280</v>
      </c>
      <c r="Q3342" t="s">
        <v>64</v>
      </c>
      <c r="R3342">
        <v>1</v>
      </c>
      <c r="S3342" t="s">
        <v>58</v>
      </c>
      <c r="T3342" t="s">
        <v>45</v>
      </c>
      <c r="U3342" t="str">
        <f>TRIM(CLEAN(tbl_Operations[[#This Row],[Location]]))</f>
        <v>Chennai</v>
      </c>
      <c r="V3342" t="str">
        <f>TRIM(CLEAN(tbl_Operations[[#This Row],[Channel]]))</f>
        <v>Email</v>
      </c>
      <c r="W3342" t="str">
        <f t="shared" si="260"/>
        <v>System Issue</v>
      </c>
      <c r="X3342" t="str">
        <f t="shared" si="261"/>
        <v>It</v>
      </c>
      <c r="Y3342" t="str">
        <f t="shared" si="262"/>
        <v>Within SLA</v>
      </c>
      <c r="Z3342" t="str">
        <f t="shared" si="263"/>
        <v>Normal</v>
      </c>
      <c r="AA3342" t="str" cm="1">
        <f t="array" ref="AA3342">_xlfn.IFS(
J3342&lt;=K3342*0.5,"Excellent",
J3342&lt;=K3342,"Good",
J3342&lt;=K3342*1.5,"At Risk",
TRUE,"Critical"
)</f>
        <v>Excellent</v>
      </c>
      <c r="AB3342" t="str">
        <f t="shared" si="264"/>
        <v>No Rework</v>
      </c>
    </row>
    <row r="3343" spans="1:28" x14ac:dyDescent="0.3">
      <c r="A3343" t="s">
        <v>3425</v>
      </c>
      <c r="B3343" s="1">
        <v>45820</v>
      </c>
      <c r="C3343" t="s">
        <v>77</v>
      </c>
      <c r="D3343" t="s">
        <v>55</v>
      </c>
      <c r="E3343" t="s">
        <v>70</v>
      </c>
      <c r="F3343" t="s">
        <v>24</v>
      </c>
      <c r="G3343" t="s">
        <v>25</v>
      </c>
      <c r="H3343" t="s">
        <v>43</v>
      </c>
      <c r="I3343" t="s">
        <v>27</v>
      </c>
      <c r="J3343">
        <v>12.6</v>
      </c>
      <c r="K3343">
        <v>24</v>
      </c>
      <c r="L3343" t="s">
        <v>28</v>
      </c>
      <c r="M3343">
        <v>2</v>
      </c>
      <c r="N3343">
        <v>4.0999999999999996</v>
      </c>
      <c r="O3343">
        <v>320</v>
      </c>
      <c r="P3343">
        <v>4032</v>
      </c>
      <c r="Q3343" t="s">
        <v>29</v>
      </c>
      <c r="R3343">
        <v>6</v>
      </c>
      <c r="S3343" t="s">
        <v>30</v>
      </c>
      <c r="T3343" t="s">
        <v>84</v>
      </c>
      <c r="U3343" t="str">
        <f>TRIM(CLEAN(tbl_Operations[[#This Row],[Location]]))</f>
        <v>Hyderabad</v>
      </c>
      <c r="V3343" t="str">
        <f>TRIM(CLEAN(tbl_Operations[[#This Row],[Channel]]))</f>
        <v>Email</v>
      </c>
      <c r="W3343" t="str">
        <f t="shared" si="260"/>
        <v>Data Correction</v>
      </c>
      <c r="X3343" t="str">
        <f t="shared" si="261"/>
        <v>Finance</v>
      </c>
      <c r="Y3343" t="str">
        <f t="shared" si="262"/>
        <v>Within SLA</v>
      </c>
      <c r="Z3343" t="str">
        <f t="shared" si="263"/>
        <v>Normal</v>
      </c>
      <c r="AA3343" t="str" cm="1">
        <f t="array" ref="AA3343">_xlfn.IFS(
J3343&lt;=K3343*0.5,"Excellent",
J3343&lt;=K3343,"Good",
J3343&lt;=K3343*1.5,"At Risk",
TRUE,"Critical"
)</f>
        <v>Good</v>
      </c>
      <c r="AB3343" t="str">
        <f t="shared" si="264"/>
        <v>Reworked</v>
      </c>
    </row>
    <row r="3344" spans="1:28" x14ac:dyDescent="0.3">
      <c r="A3344" t="s">
        <v>3426</v>
      </c>
      <c r="B3344" s="1">
        <v>45725</v>
      </c>
      <c r="C3344" t="s">
        <v>54</v>
      </c>
      <c r="D3344" t="s">
        <v>47</v>
      </c>
      <c r="E3344" t="s">
        <v>35</v>
      </c>
      <c r="F3344" t="s">
        <v>24</v>
      </c>
      <c r="G3344" t="s">
        <v>25</v>
      </c>
      <c r="H3344" t="s">
        <v>75</v>
      </c>
      <c r="I3344" t="s">
        <v>27</v>
      </c>
      <c r="J3344">
        <v>1</v>
      </c>
      <c r="K3344">
        <v>24</v>
      </c>
      <c r="L3344" t="s">
        <v>28</v>
      </c>
      <c r="M3344">
        <v>2</v>
      </c>
      <c r="N3344">
        <v>4.4000000000000004</v>
      </c>
      <c r="O3344">
        <v>400</v>
      </c>
      <c r="P3344">
        <v>400</v>
      </c>
      <c r="Q3344" t="s">
        <v>79</v>
      </c>
      <c r="R3344">
        <v>3</v>
      </c>
      <c r="S3344" t="s">
        <v>58</v>
      </c>
      <c r="T3344" t="s">
        <v>102</v>
      </c>
      <c r="U3344" t="str">
        <f>TRIM(CLEAN(tbl_Operations[[#This Row],[Location]]))</f>
        <v>Gurugram</v>
      </c>
      <c r="V3344" t="str">
        <f>TRIM(CLEAN(tbl_Operations[[#This Row],[Channel]]))</f>
        <v>Email</v>
      </c>
      <c r="W3344" t="str">
        <f t="shared" si="260"/>
        <v>Employee Query</v>
      </c>
      <c r="X3344" t="str">
        <f t="shared" si="261"/>
        <v>Hr</v>
      </c>
      <c r="Y3344" t="str">
        <f t="shared" si="262"/>
        <v>Within SLA</v>
      </c>
      <c r="Z3344" t="str">
        <f t="shared" si="263"/>
        <v>Normal</v>
      </c>
      <c r="AA3344" t="str" cm="1">
        <f t="array" ref="AA3344">_xlfn.IFS(
J3344&lt;=K3344*0.5,"Excellent",
J3344&lt;=K3344,"Good",
J3344&lt;=K3344*1.5,"At Risk",
TRUE,"Critical"
)</f>
        <v>Excellent</v>
      </c>
      <c r="AB3344" t="str">
        <f t="shared" si="264"/>
        <v>Reworked</v>
      </c>
    </row>
    <row r="3345" spans="1:28" x14ac:dyDescent="0.3">
      <c r="A3345" t="s">
        <v>3427</v>
      </c>
      <c r="B3345" s="1">
        <v>45900</v>
      </c>
      <c r="C3345" t="s">
        <v>54</v>
      </c>
      <c r="D3345" t="s">
        <v>22</v>
      </c>
      <c r="E3345" t="s">
        <v>35</v>
      </c>
      <c r="F3345" t="s">
        <v>61</v>
      </c>
      <c r="G3345" t="s">
        <v>42</v>
      </c>
      <c r="H3345" t="s">
        <v>75</v>
      </c>
      <c r="I3345" t="s">
        <v>27</v>
      </c>
      <c r="J3345">
        <v>8.5</v>
      </c>
      <c r="K3345">
        <v>12</v>
      </c>
      <c r="L3345" t="s">
        <v>28</v>
      </c>
      <c r="M3345">
        <v>0</v>
      </c>
      <c r="N3345">
        <v>4.9000000000000004</v>
      </c>
      <c r="O3345">
        <v>350</v>
      </c>
      <c r="P3345">
        <v>2975</v>
      </c>
      <c r="Q3345" t="s">
        <v>36</v>
      </c>
      <c r="R3345">
        <v>8</v>
      </c>
      <c r="S3345" t="s">
        <v>37</v>
      </c>
      <c r="T3345" t="s">
        <v>102</v>
      </c>
      <c r="U3345" t="str">
        <f>TRIM(CLEAN(tbl_Operations[[#This Row],[Location]]))</f>
        <v>Noida</v>
      </c>
      <c r="V3345" t="str">
        <f>TRIM(CLEAN(tbl_Operations[[#This Row],[Channel]]))</f>
        <v>Portal</v>
      </c>
      <c r="W3345" t="str">
        <f t="shared" si="260"/>
        <v>Employee Query</v>
      </c>
      <c r="X3345" t="str">
        <f t="shared" si="261"/>
        <v>Hr</v>
      </c>
      <c r="Y3345" t="str">
        <f t="shared" si="262"/>
        <v>Within SLA</v>
      </c>
      <c r="Z3345" t="str">
        <f t="shared" si="263"/>
        <v>Normal</v>
      </c>
      <c r="AA3345" t="str" cm="1">
        <f t="array" ref="AA3345">_xlfn.IFS(
J3345&lt;=K3345*0.5,"Excellent",
J3345&lt;=K3345,"Good",
J3345&lt;=K3345*1.5,"At Risk",
TRUE,"Critical"
)</f>
        <v>Good</v>
      </c>
      <c r="AB3345" t="str">
        <f t="shared" si="264"/>
        <v>No Rework</v>
      </c>
    </row>
    <row r="3346" spans="1:28" x14ac:dyDescent="0.3">
      <c r="A3346" t="s">
        <v>3428</v>
      </c>
      <c r="B3346" s="1">
        <v>46006</v>
      </c>
      <c r="C3346" t="s">
        <v>95</v>
      </c>
      <c r="D3346" t="s">
        <v>47</v>
      </c>
      <c r="E3346" t="s">
        <v>23</v>
      </c>
      <c r="F3346" t="s">
        <v>61</v>
      </c>
      <c r="G3346" t="s">
        <v>81</v>
      </c>
      <c r="H3346" t="s">
        <v>50</v>
      </c>
      <c r="I3346" t="s">
        <v>88</v>
      </c>
      <c r="J3346">
        <v>11.4</v>
      </c>
      <c r="K3346">
        <v>12</v>
      </c>
      <c r="L3346" t="s">
        <v>28</v>
      </c>
      <c r="M3346">
        <v>1</v>
      </c>
      <c r="N3346">
        <v>4.5999999999999996</v>
      </c>
      <c r="O3346">
        <v>400</v>
      </c>
      <c r="P3346">
        <v>4560</v>
      </c>
      <c r="Q3346" t="s">
        <v>71</v>
      </c>
      <c r="R3346">
        <v>12</v>
      </c>
      <c r="S3346" t="s">
        <v>52</v>
      </c>
      <c r="T3346" t="s">
        <v>31</v>
      </c>
      <c r="U3346" t="str">
        <f>TRIM(CLEAN(tbl_Operations[[#This Row],[Location]]))</f>
        <v>Gurugram</v>
      </c>
      <c r="V3346" t="str">
        <f>TRIM(CLEAN(tbl_Operations[[#This Row],[Channel]]))</f>
        <v>Phone</v>
      </c>
      <c r="W3346" t="str">
        <f t="shared" si="260"/>
        <v>Invoice Query</v>
      </c>
      <c r="X3346" t="str">
        <f t="shared" si="261"/>
        <v>Sales</v>
      </c>
      <c r="Y3346" t="str">
        <f t="shared" si="262"/>
        <v>Within SLA</v>
      </c>
      <c r="Z3346" t="str">
        <f t="shared" si="263"/>
        <v>Normal</v>
      </c>
      <c r="AA3346" t="str" cm="1">
        <f t="array" ref="AA3346">_xlfn.IFS(
J3346&lt;=K3346*0.5,"Excellent",
J3346&lt;=K3346,"Good",
J3346&lt;=K3346*1.5,"At Risk",
TRUE,"Critical"
)</f>
        <v>Good</v>
      </c>
      <c r="AB3346" t="str">
        <f t="shared" si="264"/>
        <v>Reworked</v>
      </c>
    </row>
    <row r="3347" spans="1:28" x14ac:dyDescent="0.3">
      <c r="A3347" t="s">
        <v>3429</v>
      </c>
      <c r="B3347" s="1">
        <v>45995</v>
      </c>
      <c r="C3347" t="s">
        <v>21</v>
      </c>
      <c r="D3347" t="s">
        <v>55</v>
      </c>
      <c r="E3347" t="s">
        <v>23</v>
      </c>
      <c r="F3347" t="s">
        <v>61</v>
      </c>
      <c r="G3347" t="s">
        <v>25</v>
      </c>
      <c r="H3347" t="s">
        <v>43</v>
      </c>
      <c r="I3347" t="s">
        <v>27</v>
      </c>
      <c r="J3347">
        <v>15</v>
      </c>
      <c r="K3347">
        <v>12</v>
      </c>
      <c r="L3347" t="s">
        <v>63</v>
      </c>
      <c r="M3347">
        <v>1</v>
      </c>
      <c r="N3347">
        <v>4</v>
      </c>
      <c r="O3347">
        <v>350</v>
      </c>
      <c r="P3347">
        <v>5250</v>
      </c>
      <c r="Q3347" t="s">
        <v>71</v>
      </c>
      <c r="R3347">
        <v>12</v>
      </c>
      <c r="S3347" t="s">
        <v>52</v>
      </c>
      <c r="T3347" t="s">
        <v>84</v>
      </c>
      <c r="U3347" t="str">
        <f>TRIM(CLEAN(tbl_Operations[[#This Row],[Location]]))</f>
        <v>Hyderabad</v>
      </c>
      <c r="V3347" t="str">
        <f>TRIM(CLEAN(tbl_Operations[[#This Row],[Channel]]))</f>
        <v>Email</v>
      </c>
      <c r="W3347" t="str">
        <f t="shared" si="260"/>
        <v>Invoice Query</v>
      </c>
      <c r="X3347" t="str">
        <f t="shared" si="261"/>
        <v>Customer Support</v>
      </c>
      <c r="Y3347" t="str">
        <f t="shared" si="262"/>
        <v>SLA Breach</v>
      </c>
      <c r="Z3347" t="str">
        <f t="shared" si="263"/>
        <v>Normal</v>
      </c>
      <c r="AA3347" t="str" cm="1">
        <f t="array" ref="AA3347">_xlfn.IFS(
J3347&lt;=K3347*0.5,"Excellent",
J3347&lt;=K3347,"Good",
J3347&lt;=K3347*1.5,"At Risk",
TRUE,"Critical"
)</f>
        <v>At Risk</v>
      </c>
      <c r="AB3347" t="str">
        <f t="shared" si="264"/>
        <v>Reworked</v>
      </c>
    </row>
    <row r="3348" spans="1:28" x14ac:dyDescent="0.3">
      <c r="A3348" t="s">
        <v>3430</v>
      </c>
      <c r="B3348" s="1">
        <v>45934</v>
      </c>
      <c r="C3348" t="s">
        <v>95</v>
      </c>
      <c r="D3348" t="s">
        <v>34</v>
      </c>
      <c r="E3348" t="s">
        <v>48</v>
      </c>
      <c r="F3348" t="s">
        <v>61</v>
      </c>
      <c r="G3348" t="s">
        <v>42</v>
      </c>
      <c r="H3348" t="s">
        <v>66</v>
      </c>
      <c r="I3348" t="s">
        <v>27</v>
      </c>
      <c r="J3348">
        <v>11</v>
      </c>
      <c r="K3348">
        <v>12</v>
      </c>
      <c r="L3348" t="s">
        <v>28</v>
      </c>
      <c r="M3348">
        <v>1</v>
      </c>
      <c r="N3348">
        <v>4.2</v>
      </c>
      <c r="O3348">
        <v>280</v>
      </c>
      <c r="P3348">
        <v>3080</v>
      </c>
      <c r="Q3348" t="s">
        <v>51</v>
      </c>
      <c r="R3348">
        <v>10</v>
      </c>
      <c r="S3348" t="s">
        <v>52</v>
      </c>
      <c r="T3348" t="s">
        <v>68</v>
      </c>
      <c r="U3348" t="str">
        <f>TRIM(CLEAN(tbl_Operations[[#This Row],[Location]]))</f>
        <v>Mumbai</v>
      </c>
      <c r="V3348" t="str">
        <f>TRIM(CLEAN(tbl_Operations[[#This Row],[Channel]]))</f>
        <v>Portal</v>
      </c>
      <c r="W3348" t="str">
        <f t="shared" si="260"/>
        <v>Compliance Request</v>
      </c>
      <c r="X3348" t="str">
        <f t="shared" si="261"/>
        <v>Sales</v>
      </c>
      <c r="Y3348" t="str">
        <f t="shared" si="262"/>
        <v>Within SLA</v>
      </c>
      <c r="Z3348" t="str">
        <f t="shared" si="263"/>
        <v>Normal</v>
      </c>
      <c r="AA3348" t="str" cm="1">
        <f t="array" ref="AA3348">_xlfn.IFS(
J3348&lt;=K3348*0.5,"Excellent",
J3348&lt;=K3348,"Good",
J3348&lt;=K3348*1.5,"At Risk",
TRUE,"Critical"
)</f>
        <v>Good</v>
      </c>
      <c r="AB3348" t="str">
        <f t="shared" si="264"/>
        <v>Reworked</v>
      </c>
    </row>
    <row r="3349" spans="1:28" x14ac:dyDescent="0.3">
      <c r="A3349" t="s">
        <v>3431</v>
      </c>
      <c r="B3349" s="1">
        <v>45766</v>
      </c>
      <c r="C3349" t="s">
        <v>40</v>
      </c>
      <c r="D3349" t="s">
        <v>22</v>
      </c>
      <c r="E3349" t="s">
        <v>56</v>
      </c>
      <c r="F3349" t="s">
        <v>24</v>
      </c>
      <c r="G3349" t="s">
        <v>42</v>
      </c>
      <c r="H3349" t="s">
        <v>26</v>
      </c>
      <c r="I3349" t="s">
        <v>27</v>
      </c>
      <c r="J3349">
        <v>9.8000000000000007</v>
      </c>
      <c r="K3349">
        <v>24</v>
      </c>
      <c r="L3349" t="s">
        <v>28</v>
      </c>
      <c r="M3349">
        <v>1</v>
      </c>
      <c r="N3349">
        <v>4.3</v>
      </c>
      <c r="O3349">
        <v>450</v>
      </c>
      <c r="P3349">
        <v>4410</v>
      </c>
      <c r="Q3349" t="s">
        <v>89</v>
      </c>
      <c r="R3349">
        <v>4</v>
      </c>
      <c r="S3349" t="s">
        <v>30</v>
      </c>
      <c r="T3349" t="s">
        <v>68</v>
      </c>
      <c r="U3349" t="str">
        <f>TRIM(CLEAN(tbl_Operations[[#This Row],[Location]]))</f>
        <v>Noida</v>
      </c>
      <c r="V3349" t="str">
        <f>TRIM(CLEAN(tbl_Operations[[#This Row],[Channel]]))</f>
        <v>Portal</v>
      </c>
      <c r="W3349" t="str">
        <f t="shared" si="260"/>
        <v>Vendor Query</v>
      </c>
      <c r="X3349" t="str">
        <f t="shared" si="261"/>
        <v>Procurement</v>
      </c>
      <c r="Y3349" t="str">
        <f t="shared" si="262"/>
        <v>Within SLA</v>
      </c>
      <c r="Z3349" t="str">
        <f t="shared" si="263"/>
        <v>Normal</v>
      </c>
      <c r="AA3349" t="str" cm="1">
        <f t="array" ref="AA3349">_xlfn.IFS(
J3349&lt;=K3349*0.5,"Excellent",
J3349&lt;=K3349,"Good",
J3349&lt;=K3349*1.5,"At Risk",
TRUE,"Critical"
)</f>
        <v>Excellent</v>
      </c>
      <c r="AB3349" t="str">
        <f t="shared" si="264"/>
        <v>Reworked</v>
      </c>
    </row>
    <row r="3350" spans="1:28" x14ac:dyDescent="0.3">
      <c r="A3350" t="s">
        <v>3432</v>
      </c>
      <c r="B3350" s="1">
        <v>45883</v>
      </c>
      <c r="C3350" t="s">
        <v>40</v>
      </c>
      <c r="D3350" t="s">
        <v>34</v>
      </c>
      <c r="E3350" t="s">
        <v>78</v>
      </c>
      <c r="F3350" t="s">
        <v>61</v>
      </c>
      <c r="G3350" t="s">
        <v>81</v>
      </c>
      <c r="H3350" t="s">
        <v>50</v>
      </c>
      <c r="I3350" t="s">
        <v>27</v>
      </c>
      <c r="J3350">
        <v>4.2</v>
      </c>
      <c r="K3350">
        <v>12</v>
      </c>
      <c r="L3350" t="s">
        <v>28</v>
      </c>
      <c r="M3350">
        <v>0</v>
      </c>
      <c r="N3350">
        <v>5</v>
      </c>
      <c r="O3350">
        <v>280</v>
      </c>
      <c r="P3350">
        <v>1176</v>
      </c>
      <c r="Q3350" t="s">
        <v>36</v>
      </c>
      <c r="R3350">
        <v>8</v>
      </c>
      <c r="S3350" t="s">
        <v>37</v>
      </c>
      <c r="T3350" t="s">
        <v>84</v>
      </c>
      <c r="U3350" t="str">
        <f>TRIM(CLEAN(tbl_Operations[[#This Row],[Location]]))</f>
        <v>Mumbai</v>
      </c>
      <c r="V3350" t="str">
        <f>TRIM(CLEAN(tbl_Operations[[#This Row],[Channel]]))</f>
        <v>Phone</v>
      </c>
      <c r="W3350" t="str">
        <f t="shared" si="260"/>
        <v>Access Request</v>
      </c>
      <c r="X3350" t="str">
        <f t="shared" si="261"/>
        <v>Procurement</v>
      </c>
      <c r="Y3350" t="str">
        <f t="shared" si="262"/>
        <v>Within SLA</v>
      </c>
      <c r="Z3350" t="str">
        <f t="shared" si="263"/>
        <v>Normal</v>
      </c>
      <c r="AA3350" t="str" cm="1">
        <f t="array" ref="AA3350">_xlfn.IFS(
J3350&lt;=K3350*0.5,"Excellent",
J3350&lt;=K3350,"Good",
J3350&lt;=K3350*1.5,"At Risk",
TRUE,"Critical"
)</f>
        <v>Excellent</v>
      </c>
      <c r="AB3350" t="str">
        <f t="shared" si="264"/>
        <v>No Rework</v>
      </c>
    </row>
    <row r="3351" spans="1:28" x14ac:dyDescent="0.3">
      <c r="A3351" t="s">
        <v>3433</v>
      </c>
      <c r="B3351" s="1">
        <v>45890</v>
      </c>
      <c r="C3351" t="s">
        <v>77</v>
      </c>
      <c r="D3351" t="s">
        <v>55</v>
      </c>
      <c r="E3351" t="s">
        <v>74</v>
      </c>
      <c r="F3351" t="s">
        <v>24</v>
      </c>
      <c r="G3351" t="s">
        <v>81</v>
      </c>
      <c r="H3351" t="s">
        <v>75</v>
      </c>
      <c r="I3351" t="s">
        <v>27</v>
      </c>
      <c r="J3351">
        <v>12.7</v>
      </c>
      <c r="K3351">
        <v>24</v>
      </c>
      <c r="L3351" t="s">
        <v>28</v>
      </c>
      <c r="M3351">
        <v>0</v>
      </c>
      <c r="N3351">
        <v>4.0999999999999996</v>
      </c>
      <c r="O3351">
        <v>450</v>
      </c>
      <c r="P3351">
        <v>5715</v>
      </c>
      <c r="Q3351" t="s">
        <v>36</v>
      </c>
      <c r="R3351">
        <v>8</v>
      </c>
      <c r="S3351" t="s">
        <v>37</v>
      </c>
      <c r="T3351" t="s">
        <v>84</v>
      </c>
      <c r="U3351" t="str">
        <f>TRIM(CLEAN(tbl_Operations[[#This Row],[Location]]))</f>
        <v>Hyderabad</v>
      </c>
      <c r="V3351" t="str">
        <f>TRIM(CLEAN(tbl_Operations[[#This Row],[Channel]]))</f>
        <v>Phone</v>
      </c>
      <c r="W3351" t="str">
        <f t="shared" si="260"/>
        <v>System Issue</v>
      </c>
      <c r="X3351" t="str">
        <f t="shared" si="261"/>
        <v>Finance</v>
      </c>
      <c r="Y3351" t="str">
        <f t="shared" si="262"/>
        <v>Within SLA</v>
      </c>
      <c r="Z3351" t="str">
        <f t="shared" si="263"/>
        <v>Normal</v>
      </c>
      <c r="AA3351" t="str" cm="1">
        <f t="array" ref="AA3351">_xlfn.IFS(
J3351&lt;=K3351*0.5,"Excellent",
J3351&lt;=K3351,"Good",
J3351&lt;=K3351*1.5,"At Risk",
TRUE,"Critical"
)</f>
        <v>Good</v>
      </c>
      <c r="AB3351" t="str">
        <f t="shared" si="264"/>
        <v>No Rework</v>
      </c>
    </row>
    <row r="3352" spans="1:28" x14ac:dyDescent="0.3">
      <c r="A3352" t="s">
        <v>3434</v>
      </c>
      <c r="B3352" s="1">
        <v>45964</v>
      </c>
      <c r="C3352" t="s">
        <v>77</v>
      </c>
      <c r="D3352" t="s">
        <v>34</v>
      </c>
      <c r="E3352" t="s">
        <v>74</v>
      </c>
      <c r="F3352" t="s">
        <v>24</v>
      </c>
      <c r="G3352" t="s">
        <v>25</v>
      </c>
      <c r="H3352" t="s">
        <v>66</v>
      </c>
      <c r="I3352" t="s">
        <v>27</v>
      </c>
      <c r="J3352">
        <v>10.6</v>
      </c>
      <c r="K3352">
        <v>24</v>
      </c>
      <c r="L3352" t="s">
        <v>28</v>
      </c>
      <c r="M3352">
        <v>0</v>
      </c>
      <c r="N3352">
        <v>5</v>
      </c>
      <c r="O3352">
        <v>450</v>
      </c>
      <c r="P3352">
        <v>4770</v>
      </c>
      <c r="Q3352" t="s">
        <v>67</v>
      </c>
      <c r="R3352">
        <v>11</v>
      </c>
      <c r="S3352" t="s">
        <v>52</v>
      </c>
      <c r="T3352" t="s">
        <v>31</v>
      </c>
      <c r="U3352" t="str">
        <f>TRIM(CLEAN(tbl_Operations[[#This Row],[Location]]))</f>
        <v>Mumbai</v>
      </c>
      <c r="V3352" t="str">
        <f>TRIM(CLEAN(tbl_Operations[[#This Row],[Channel]]))</f>
        <v>Email</v>
      </c>
      <c r="W3352" t="str">
        <f t="shared" si="260"/>
        <v>System Issue</v>
      </c>
      <c r="X3352" t="str">
        <f t="shared" si="261"/>
        <v>Finance</v>
      </c>
      <c r="Y3352" t="str">
        <f t="shared" si="262"/>
        <v>Within SLA</v>
      </c>
      <c r="Z3352" t="str">
        <f t="shared" si="263"/>
        <v>Normal</v>
      </c>
      <c r="AA3352" t="str" cm="1">
        <f t="array" ref="AA3352">_xlfn.IFS(
J3352&lt;=K3352*0.5,"Excellent",
J3352&lt;=K3352,"Good",
J3352&lt;=K3352*1.5,"At Risk",
TRUE,"Critical"
)</f>
        <v>Excellent</v>
      </c>
      <c r="AB3352" t="str">
        <f t="shared" si="264"/>
        <v>No Rework</v>
      </c>
    </row>
    <row r="3353" spans="1:28" x14ac:dyDescent="0.3">
      <c r="A3353" t="s">
        <v>3435</v>
      </c>
      <c r="B3353" s="1">
        <v>45669</v>
      </c>
      <c r="C3353" t="s">
        <v>21</v>
      </c>
      <c r="D3353" t="s">
        <v>41</v>
      </c>
      <c r="E3353" t="s">
        <v>78</v>
      </c>
      <c r="F3353" t="s">
        <v>24</v>
      </c>
      <c r="G3353" t="s">
        <v>42</v>
      </c>
      <c r="H3353" t="s">
        <v>43</v>
      </c>
      <c r="I3353" t="s">
        <v>27</v>
      </c>
      <c r="J3353">
        <v>6.4</v>
      </c>
      <c r="K3353">
        <v>24</v>
      </c>
      <c r="L3353" t="s">
        <v>28</v>
      </c>
      <c r="M3353">
        <v>0</v>
      </c>
      <c r="N3353">
        <v>5</v>
      </c>
      <c r="O3353">
        <v>350</v>
      </c>
      <c r="P3353">
        <v>2240</v>
      </c>
      <c r="Q3353" t="s">
        <v>64</v>
      </c>
      <c r="R3353">
        <v>1</v>
      </c>
      <c r="S3353" t="s">
        <v>58</v>
      </c>
      <c r="T3353" t="s">
        <v>102</v>
      </c>
      <c r="U3353" t="str">
        <f>TRIM(CLEAN(tbl_Operations[[#This Row],[Location]]))</f>
        <v>Bengaluru</v>
      </c>
      <c r="V3353" t="str">
        <f>TRIM(CLEAN(tbl_Operations[[#This Row],[Channel]]))</f>
        <v>Portal</v>
      </c>
      <c r="W3353" t="str">
        <f t="shared" si="260"/>
        <v>Access Request</v>
      </c>
      <c r="X3353" t="str">
        <f t="shared" si="261"/>
        <v>Customer Support</v>
      </c>
      <c r="Y3353" t="str">
        <f t="shared" si="262"/>
        <v>Within SLA</v>
      </c>
      <c r="Z3353" t="str">
        <f t="shared" si="263"/>
        <v>Normal</v>
      </c>
      <c r="AA3353" t="str" cm="1">
        <f t="array" ref="AA3353">_xlfn.IFS(
J3353&lt;=K3353*0.5,"Excellent",
J3353&lt;=K3353,"Good",
J3353&lt;=K3353*1.5,"At Risk",
TRUE,"Critical"
)</f>
        <v>Excellent</v>
      </c>
      <c r="AB3353" t="str">
        <f t="shared" si="264"/>
        <v>No Rework</v>
      </c>
    </row>
    <row r="3354" spans="1:28" x14ac:dyDescent="0.3">
      <c r="A3354" t="s">
        <v>3436</v>
      </c>
      <c r="B3354" s="1">
        <v>45732</v>
      </c>
      <c r="C3354" t="s">
        <v>95</v>
      </c>
      <c r="D3354" t="s">
        <v>60</v>
      </c>
      <c r="E3354" t="s">
        <v>92</v>
      </c>
      <c r="F3354" t="s">
        <v>61</v>
      </c>
      <c r="G3354" t="s">
        <v>25</v>
      </c>
      <c r="H3354" t="s">
        <v>75</v>
      </c>
      <c r="I3354" t="s">
        <v>27</v>
      </c>
      <c r="J3354">
        <v>16</v>
      </c>
      <c r="K3354">
        <v>12</v>
      </c>
      <c r="L3354" t="s">
        <v>63</v>
      </c>
      <c r="M3354">
        <v>0</v>
      </c>
      <c r="N3354">
        <v>4.9000000000000004</v>
      </c>
      <c r="O3354">
        <v>280</v>
      </c>
      <c r="P3354">
        <v>4480</v>
      </c>
      <c r="Q3354" t="s">
        <v>79</v>
      </c>
      <c r="R3354">
        <v>3</v>
      </c>
      <c r="S3354" t="s">
        <v>58</v>
      </c>
      <c r="T3354" t="s">
        <v>102</v>
      </c>
      <c r="U3354" t="str">
        <f>TRIM(CLEAN(tbl_Operations[[#This Row],[Location]]))</f>
        <v>Pune</v>
      </c>
      <c r="V3354" t="str">
        <f>TRIM(CLEAN(tbl_Operations[[#This Row],[Channel]]))</f>
        <v>Email</v>
      </c>
      <c r="W3354" t="str">
        <f t="shared" si="260"/>
        <v>Report Request</v>
      </c>
      <c r="X3354" t="str">
        <f t="shared" si="261"/>
        <v>Sales</v>
      </c>
      <c r="Y3354" t="str">
        <f t="shared" si="262"/>
        <v>SLA Breach</v>
      </c>
      <c r="Z3354" t="str">
        <f t="shared" si="263"/>
        <v>Normal</v>
      </c>
      <c r="AA3354" t="str" cm="1">
        <f t="array" ref="AA3354">_xlfn.IFS(
J3354&lt;=K3354*0.5,"Excellent",
J3354&lt;=K3354,"Good",
J3354&lt;=K3354*1.5,"At Risk",
TRUE,"Critical"
)</f>
        <v>At Risk</v>
      </c>
      <c r="AB3354" t="str">
        <f t="shared" si="264"/>
        <v>No Rework</v>
      </c>
    </row>
    <row r="3355" spans="1:28" x14ac:dyDescent="0.3">
      <c r="A3355" t="s">
        <v>3437</v>
      </c>
      <c r="B3355" s="1">
        <v>45975</v>
      </c>
      <c r="C3355" t="s">
        <v>21</v>
      </c>
      <c r="D3355" t="s">
        <v>34</v>
      </c>
      <c r="E3355" t="s">
        <v>92</v>
      </c>
      <c r="F3355" t="s">
        <v>146</v>
      </c>
      <c r="G3355" t="s">
        <v>25</v>
      </c>
      <c r="H3355" t="s">
        <v>50</v>
      </c>
      <c r="I3355" t="s">
        <v>27</v>
      </c>
      <c r="J3355">
        <v>1.8</v>
      </c>
      <c r="K3355">
        <v>4</v>
      </c>
      <c r="L3355" t="s">
        <v>28</v>
      </c>
      <c r="M3355">
        <v>2</v>
      </c>
      <c r="N3355">
        <v>4.2</v>
      </c>
      <c r="O3355">
        <v>400</v>
      </c>
      <c r="P3355">
        <v>720</v>
      </c>
      <c r="Q3355" t="s">
        <v>67</v>
      </c>
      <c r="R3355">
        <v>11</v>
      </c>
      <c r="S3355" t="s">
        <v>52</v>
      </c>
      <c r="T3355" t="s">
        <v>45</v>
      </c>
      <c r="U3355" t="str">
        <f>TRIM(CLEAN(tbl_Operations[[#This Row],[Location]]))</f>
        <v>Mumbai</v>
      </c>
      <c r="V3355" t="str">
        <f>TRIM(CLEAN(tbl_Operations[[#This Row],[Channel]]))</f>
        <v>Email</v>
      </c>
      <c r="W3355" t="str">
        <f t="shared" si="260"/>
        <v>Report Request</v>
      </c>
      <c r="X3355" t="str">
        <f t="shared" si="261"/>
        <v>Customer Support</v>
      </c>
      <c r="Y3355" t="str">
        <f t="shared" si="262"/>
        <v>Within SLA</v>
      </c>
      <c r="Z3355" t="str">
        <f t="shared" si="263"/>
        <v>Critical Risk</v>
      </c>
      <c r="AA3355" t="str" cm="1">
        <f t="array" ref="AA3355">_xlfn.IFS(
J3355&lt;=K3355*0.5,"Excellent",
J3355&lt;=K3355,"Good",
J3355&lt;=K3355*1.5,"At Risk",
TRUE,"Critical"
)</f>
        <v>Excellent</v>
      </c>
      <c r="AB3355" t="str">
        <f t="shared" si="264"/>
        <v>Reworked</v>
      </c>
    </row>
    <row r="3356" spans="1:28" x14ac:dyDescent="0.3">
      <c r="A3356" t="s">
        <v>3438</v>
      </c>
      <c r="B3356" s="1">
        <v>45870</v>
      </c>
      <c r="C3356" t="s">
        <v>54</v>
      </c>
      <c r="D3356" t="s">
        <v>34</v>
      </c>
      <c r="E3356" t="s">
        <v>92</v>
      </c>
      <c r="F3356" t="s">
        <v>24</v>
      </c>
      <c r="G3356" t="s">
        <v>42</v>
      </c>
      <c r="H3356" t="s">
        <v>75</v>
      </c>
      <c r="I3356" t="s">
        <v>27</v>
      </c>
      <c r="J3356">
        <v>21.3</v>
      </c>
      <c r="K3356">
        <v>24</v>
      </c>
      <c r="L3356" t="s">
        <v>28</v>
      </c>
      <c r="M3356">
        <v>0</v>
      </c>
      <c r="N3356">
        <v>4.5</v>
      </c>
      <c r="O3356">
        <v>400</v>
      </c>
      <c r="P3356">
        <v>8520</v>
      </c>
      <c r="Q3356" t="s">
        <v>36</v>
      </c>
      <c r="R3356">
        <v>8</v>
      </c>
      <c r="S3356" t="s">
        <v>37</v>
      </c>
      <c r="T3356" t="s">
        <v>45</v>
      </c>
      <c r="U3356" t="str">
        <f>TRIM(CLEAN(tbl_Operations[[#This Row],[Location]]))</f>
        <v>Mumbai</v>
      </c>
      <c r="V3356" t="str">
        <f>TRIM(CLEAN(tbl_Operations[[#This Row],[Channel]]))</f>
        <v>Portal</v>
      </c>
      <c r="W3356" t="str">
        <f t="shared" si="260"/>
        <v>Report Request</v>
      </c>
      <c r="X3356" t="str">
        <f t="shared" si="261"/>
        <v>Hr</v>
      </c>
      <c r="Y3356" t="str">
        <f t="shared" si="262"/>
        <v>Within SLA</v>
      </c>
      <c r="Z3356" t="str">
        <f t="shared" si="263"/>
        <v>Normal</v>
      </c>
      <c r="AA3356" t="str" cm="1">
        <f t="array" ref="AA3356">_xlfn.IFS(
J3356&lt;=K3356*0.5,"Excellent",
J3356&lt;=K3356,"Good",
J3356&lt;=K3356*1.5,"At Risk",
TRUE,"Critical"
)</f>
        <v>Good</v>
      </c>
      <c r="AB3356" t="str">
        <f t="shared" si="264"/>
        <v>No Rework</v>
      </c>
    </row>
    <row r="3357" spans="1:28" x14ac:dyDescent="0.3">
      <c r="A3357" t="s">
        <v>3439</v>
      </c>
      <c r="B3357" s="1">
        <v>46016</v>
      </c>
      <c r="C3357" t="s">
        <v>33</v>
      </c>
      <c r="D3357" t="s">
        <v>34</v>
      </c>
      <c r="E3357" t="s">
        <v>23</v>
      </c>
      <c r="F3357" t="s">
        <v>49</v>
      </c>
      <c r="G3357" t="s">
        <v>25</v>
      </c>
      <c r="H3357" t="s">
        <v>66</v>
      </c>
      <c r="I3357" t="s">
        <v>101</v>
      </c>
      <c r="J3357">
        <v>12.1</v>
      </c>
      <c r="K3357">
        <v>48</v>
      </c>
      <c r="L3357" t="s">
        <v>28</v>
      </c>
      <c r="M3357">
        <v>0</v>
      </c>
      <c r="N3357">
        <v>5</v>
      </c>
      <c r="O3357">
        <v>400</v>
      </c>
      <c r="P3357">
        <v>4840</v>
      </c>
      <c r="Q3357" t="s">
        <v>71</v>
      </c>
      <c r="R3357">
        <v>12</v>
      </c>
      <c r="S3357" t="s">
        <v>52</v>
      </c>
      <c r="T3357" t="s">
        <v>84</v>
      </c>
      <c r="U3357" t="str">
        <f>TRIM(CLEAN(tbl_Operations[[#This Row],[Location]]))</f>
        <v>Mumbai</v>
      </c>
      <c r="V3357" t="str">
        <f>TRIM(CLEAN(tbl_Operations[[#This Row],[Channel]]))</f>
        <v>Email</v>
      </c>
      <c r="W3357" t="str">
        <f t="shared" si="260"/>
        <v>Invoice Query</v>
      </c>
      <c r="X3357" t="str">
        <f t="shared" si="261"/>
        <v>It</v>
      </c>
      <c r="Y3357" t="str">
        <f t="shared" si="262"/>
        <v>Within SLA</v>
      </c>
      <c r="Z3357" t="str">
        <f t="shared" si="263"/>
        <v>Normal</v>
      </c>
      <c r="AA3357" t="str" cm="1">
        <f t="array" ref="AA3357">_xlfn.IFS(
J3357&lt;=K3357*0.5,"Excellent",
J3357&lt;=K3357,"Good",
J3357&lt;=K3357*1.5,"At Risk",
TRUE,"Critical"
)</f>
        <v>Excellent</v>
      </c>
      <c r="AB3357" t="str">
        <f t="shared" si="264"/>
        <v>No Rework</v>
      </c>
    </row>
    <row r="3358" spans="1:28" x14ac:dyDescent="0.3">
      <c r="A3358" t="s">
        <v>3440</v>
      </c>
      <c r="B3358" s="1">
        <v>45957</v>
      </c>
      <c r="C3358" t="s">
        <v>40</v>
      </c>
      <c r="D3358" t="s">
        <v>41</v>
      </c>
      <c r="E3358" t="s">
        <v>56</v>
      </c>
      <c r="F3358" t="s">
        <v>49</v>
      </c>
      <c r="G3358" t="s">
        <v>25</v>
      </c>
      <c r="H3358" t="s">
        <v>75</v>
      </c>
      <c r="I3358" t="s">
        <v>27</v>
      </c>
      <c r="J3358">
        <v>20.100000000000001</v>
      </c>
      <c r="K3358">
        <v>48</v>
      </c>
      <c r="L3358" t="s">
        <v>28</v>
      </c>
      <c r="M3358">
        <v>1</v>
      </c>
      <c r="N3358">
        <v>3.9</v>
      </c>
      <c r="O3358">
        <v>400</v>
      </c>
      <c r="P3358">
        <v>8040</v>
      </c>
      <c r="Q3358" t="s">
        <v>51</v>
      </c>
      <c r="R3358">
        <v>10</v>
      </c>
      <c r="S3358" t="s">
        <v>52</v>
      </c>
      <c r="T3358" t="s">
        <v>31</v>
      </c>
      <c r="U3358" t="str">
        <f>TRIM(CLEAN(tbl_Operations[[#This Row],[Location]]))</f>
        <v>Bengaluru</v>
      </c>
      <c r="V3358" t="str">
        <f>TRIM(CLEAN(tbl_Operations[[#This Row],[Channel]]))</f>
        <v>Email</v>
      </c>
      <c r="W3358" t="str">
        <f t="shared" si="260"/>
        <v>Vendor Query</v>
      </c>
      <c r="X3358" t="str">
        <f t="shared" si="261"/>
        <v>Procurement</v>
      </c>
      <c r="Y3358" t="str">
        <f t="shared" si="262"/>
        <v>Within SLA</v>
      </c>
      <c r="Z3358" t="str">
        <f t="shared" si="263"/>
        <v>Normal</v>
      </c>
      <c r="AA3358" t="str" cm="1">
        <f t="array" ref="AA3358">_xlfn.IFS(
J3358&lt;=K3358*0.5,"Excellent",
J3358&lt;=K3358,"Good",
J3358&lt;=K3358*1.5,"At Risk",
TRUE,"Critical"
)</f>
        <v>Excellent</v>
      </c>
      <c r="AB3358" t="str">
        <f t="shared" si="264"/>
        <v>Reworked</v>
      </c>
    </row>
    <row r="3359" spans="1:28" x14ac:dyDescent="0.3">
      <c r="A3359" t="s">
        <v>3441</v>
      </c>
      <c r="B3359" s="1">
        <v>45743</v>
      </c>
      <c r="C3359" t="s">
        <v>33</v>
      </c>
      <c r="D3359" t="s">
        <v>34</v>
      </c>
      <c r="E3359" t="s">
        <v>78</v>
      </c>
      <c r="F3359" t="s">
        <v>24</v>
      </c>
      <c r="G3359" t="s">
        <v>25</v>
      </c>
      <c r="H3359" t="s">
        <v>26</v>
      </c>
      <c r="I3359" t="s">
        <v>27</v>
      </c>
      <c r="J3359">
        <v>1.7</v>
      </c>
      <c r="K3359">
        <v>24</v>
      </c>
      <c r="L3359" t="s">
        <v>28</v>
      </c>
      <c r="M3359">
        <v>1</v>
      </c>
      <c r="N3359">
        <v>4.8</v>
      </c>
      <c r="O3359">
        <v>450</v>
      </c>
      <c r="P3359">
        <v>765</v>
      </c>
      <c r="Q3359" t="s">
        <v>79</v>
      </c>
      <c r="R3359">
        <v>3</v>
      </c>
      <c r="S3359" t="s">
        <v>58</v>
      </c>
      <c r="T3359" t="s">
        <v>84</v>
      </c>
      <c r="U3359" t="str">
        <f>TRIM(CLEAN(tbl_Operations[[#This Row],[Location]]))</f>
        <v>Mumbai</v>
      </c>
      <c r="V3359" t="str">
        <f>TRIM(CLEAN(tbl_Operations[[#This Row],[Channel]]))</f>
        <v>Email</v>
      </c>
      <c r="W3359" t="str">
        <f t="shared" si="260"/>
        <v>Access Request</v>
      </c>
      <c r="X3359" t="str">
        <f t="shared" si="261"/>
        <v>It</v>
      </c>
      <c r="Y3359" t="str">
        <f t="shared" si="262"/>
        <v>Within SLA</v>
      </c>
      <c r="Z3359" t="str">
        <f t="shared" si="263"/>
        <v>Normal</v>
      </c>
      <c r="AA3359" t="str" cm="1">
        <f t="array" ref="AA3359">_xlfn.IFS(
J3359&lt;=K3359*0.5,"Excellent",
J3359&lt;=K3359,"Good",
J3359&lt;=K3359*1.5,"At Risk",
TRUE,"Critical"
)</f>
        <v>Excellent</v>
      </c>
      <c r="AB3359" t="str">
        <f t="shared" si="264"/>
        <v>Reworked</v>
      </c>
    </row>
    <row r="3360" spans="1:28" x14ac:dyDescent="0.3">
      <c r="A3360" t="s">
        <v>3442</v>
      </c>
      <c r="B3360" s="1">
        <v>45879</v>
      </c>
      <c r="C3360" t="s">
        <v>54</v>
      </c>
      <c r="D3360" t="s">
        <v>22</v>
      </c>
      <c r="E3360" t="s">
        <v>48</v>
      </c>
      <c r="F3360" t="s">
        <v>49</v>
      </c>
      <c r="G3360" t="s">
        <v>25</v>
      </c>
      <c r="H3360" t="s">
        <v>50</v>
      </c>
      <c r="I3360" t="s">
        <v>27</v>
      </c>
      <c r="J3360">
        <v>11.6</v>
      </c>
      <c r="K3360">
        <v>48</v>
      </c>
      <c r="L3360" t="s">
        <v>28</v>
      </c>
      <c r="M3360">
        <v>0</v>
      </c>
      <c r="N3360">
        <v>4.5</v>
      </c>
      <c r="O3360">
        <v>400</v>
      </c>
      <c r="P3360">
        <v>4640</v>
      </c>
      <c r="Q3360" t="s">
        <v>36</v>
      </c>
      <c r="R3360">
        <v>8</v>
      </c>
      <c r="S3360" t="s">
        <v>37</v>
      </c>
      <c r="T3360" t="s">
        <v>102</v>
      </c>
      <c r="U3360" t="str">
        <f>TRIM(CLEAN(tbl_Operations[[#This Row],[Location]]))</f>
        <v>Noida</v>
      </c>
      <c r="V3360" t="str">
        <f>TRIM(CLEAN(tbl_Operations[[#This Row],[Channel]]))</f>
        <v>Email</v>
      </c>
      <c r="W3360" t="str">
        <f t="shared" si="260"/>
        <v>Compliance Request</v>
      </c>
      <c r="X3360" t="str">
        <f t="shared" si="261"/>
        <v>Hr</v>
      </c>
      <c r="Y3360" t="str">
        <f t="shared" si="262"/>
        <v>Within SLA</v>
      </c>
      <c r="Z3360" t="str">
        <f t="shared" si="263"/>
        <v>Normal</v>
      </c>
      <c r="AA3360" t="str" cm="1">
        <f t="array" ref="AA3360">_xlfn.IFS(
J3360&lt;=K3360*0.5,"Excellent",
J3360&lt;=K3360,"Good",
J3360&lt;=K3360*1.5,"At Risk",
TRUE,"Critical"
)</f>
        <v>Excellent</v>
      </c>
      <c r="AB3360" t="str">
        <f t="shared" si="264"/>
        <v>No Rework</v>
      </c>
    </row>
    <row r="3361" spans="1:28" x14ac:dyDescent="0.3">
      <c r="A3361" t="s">
        <v>3443</v>
      </c>
      <c r="B3361" s="1">
        <v>45978</v>
      </c>
      <c r="C3361" t="s">
        <v>33</v>
      </c>
      <c r="D3361" t="s">
        <v>34</v>
      </c>
      <c r="E3361" t="s">
        <v>92</v>
      </c>
      <c r="F3361" t="s">
        <v>49</v>
      </c>
      <c r="G3361" t="s">
        <v>25</v>
      </c>
      <c r="H3361" t="s">
        <v>26</v>
      </c>
      <c r="I3361" t="s">
        <v>27</v>
      </c>
      <c r="J3361">
        <v>12.8</v>
      </c>
      <c r="K3361">
        <v>48</v>
      </c>
      <c r="L3361" t="s">
        <v>28</v>
      </c>
      <c r="M3361">
        <v>0</v>
      </c>
      <c r="N3361">
        <v>5</v>
      </c>
      <c r="O3361">
        <v>320</v>
      </c>
      <c r="P3361">
        <v>4096</v>
      </c>
      <c r="Q3361" t="s">
        <v>67</v>
      </c>
      <c r="R3361">
        <v>11</v>
      </c>
      <c r="S3361" t="s">
        <v>52</v>
      </c>
      <c r="T3361" t="s">
        <v>31</v>
      </c>
      <c r="U3361" t="str">
        <f>TRIM(CLEAN(tbl_Operations[[#This Row],[Location]]))</f>
        <v>Mumbai</v>
      </c>
      <c r="V3361" t="str">
        <f>TRIM(CLEAN(tbl_Operations[[#This Row],[Channel]]))</f>
        <v>Email</v>
      </c>
      <c r="W3361" t="str">
        <f t="shared" si="260"/>
        <v>Report Request</v>
      </c>
      <c r="X3361" t="str">
        <f t="shared" si="261"/>
        <v>It</v>
      </c>
      <c r="Y3361" t="str">
        <f t="shared" si="262"/>
        <v>Within SLA</v>
      </c>
      <c r="Z3361" t="str">
        <f t="shared" si="263"/>
        <v>Normal</v>
      </c>
      <c r="AA3361" t="str" cm="1">
        <f t="array" ref="AA3361">_xlfn.IFS(
J3361&lt;=K3361*0.5,"Excellent",
J3361&lt;=K3361,"Good",
J3361&lt;=K3361*1.5,"At Risk",
TRUE,"Critical"
)</f>
        <v>Excellent</v>
      </c>
      <c r="AB3361" t="str">
        <f t="shared" si="264"/>
        <v>No Rework</v>
      </c>
    </row>
    <row r="3362" spans="1:28" x14ac:dyDescent="0.3">
      <c r="A3362" t="s">
        <v>3444</v>
      </c>
      <c r="B3362" s="1">
        <v>45981</v>
      </c>
      <c r="C3362" t="s">
        <v>33</v>
      </c>
      <c r="D3362" t="s">
        <v>60</v>
      </c>
      <c r="E3362" t="s">
        <v>70</v>
      </c>
      <c r="F3362" t="s">
        <v>49</v>
      </c>
      <c r="G3362" t="s">
        <v>42</v>
      </c>
      <c r="H3362" t="s">
        <v>43</v>
      </c>
      <c r="I3362" t="s">
        <v>27</v>
      </c>
      <c r="J3362">
        <v>8.3000000000000007</v>
      </c>
      <c r="K3362">
        <v>48</v>
      </c>
      <c r="L3362" t="s">
        <v>28</v>
      </c>
      <c r="M3362">
        <v>0</v>
      </c>
      <c r="N3362">
        <v>5</v>
      </c>
      <c r="O3362">
        <v>280</v>
      </c>
      <c r="P3362">
        <v>2324</v>
      </c>
      <c r="Q3362" t="s">
        <v>67</v>
      </c>
      <c r="R3362">
        <v>11</v>
      </c>
      <c r="S3362" t="s">
        <v>52</v>
      </c>
      <c r="T3362" t="s">
        <v>84</v>
      </c>
      <c r="U3362" t="str">
        <f>TRIM(CLEAN(tbl_Operations[[#This Row],[Location]]))</f>
        <v>Pune</v>
      </c>
      <c r="V3362" t="str">
        <f>TRIM(CLEAN(tbl_Operations[[#This Row],[Channel]]))</f>
        <v>Portal</v>
      </c>
      <c r="W3362" t="str">
        <f t="shared" si="260"/>
        <v>Data Correction</v>
      </c>
      <c r="X3362" t="str">
        <f t="shared" si="261"/>
        <v>It</v>
      </c>
      <c r="Y3362" t="str">
        <f t="shared" si="262"/>
        <v>Within SLA</v>
      </c>
      <c r="Z3362" t="str">
        <f t="shared" si="263"/>
        <v>Normal</v>
      </c>
      <c r="AA3362" t="str" cm="1">
        <f t="array" ref="AA3362">_xlfn.IFS(
J3362&lt;=K3362*0.5,"Excellent",
J3362&lt;=K3362,"Good",
J3362&lt;=K3362*1.5,"At Risk",
TRUE,"Critical"
)</f>
        <v>Excellent</v>
      </c>
      <c r="AB3362" t="str">
        <f t="shared" si="264"/>
        <v>No Rework</v>
      </c>
    </row>
    <row r="3363" spans="1:28" x14ac:dyDescent="0.3">
      <c r="A3363" t="s">
        <v>3445</v>
      </c>
      <c r="B3363" s="1">
        <v>45885</v>
      </c>
      <c r="C3363" t="s">
        <v>33</v>
      </c>
      <c r="D3363" t="s">
        <v>73</v>
      </c>
      <c r="E3363" t="s">
        <v>78</v>
      </c>
      <c r="F3363" t="s">
        <v>49</v>
      </c>
      <c r="G3363" t="s">
        <v>62</v>
      </c>
      <c r="H3363" t="s">
        <v>75</v>
      </c>
      <c r="I3363" t="s">
        <v>27</v>
      </c>
      <c r="J3363">
        <v>41.5</v>
      </c>
      <c r="K3363">
        <v>48</v>
      </c>
      <c r="L3363" t="s">
        <v>28</v>
      </c>
      <c r="M3363">
        <v>1</v>
      </c>
      <c r="N3363">
        <v>3.5</v>
      </c>
      <c r="O3363">
        <v>350</v>
      </c>
      <c r="P3363">
        <v>14525</v>
      </c>
      <c r="Q3363" t="s">
        <v>36</v>
      </c>
      <c r="R3363">
        <v>8</v>
      </c>
      <c r="S3363" t="s">
        <v>37</v>
      </c>
      <c r="T3363" t="s">
        <v>68</v>
      </c>
      <c r="U3363" t="str">
        <f>TRIM(CLEAN(tbl_Operations[[#This Row],[Location]]))</f>
        <v>Chennai</v>
      </c>
      <c r="V3363" t="str">
        <f>TRIM(CLEAN(tbl_Operations[[#This Row],[Channel]]))</f>
        <v>Teams</v>
      </c>
      <c r="W3363" t="str">
        <f t="shared" si="260"/>
        <v>Access Request</v>
      </c>
      <c r="X3363" t="str">
        <f t="shared" si="261"/>
        <v>It</v>
      </c>
      <c r="Y3363" t="str">
        <f t="shared" si="262"/>
        <v>Within SLA</v>
      </c>
      <c r="Z3363" t="str">
        <f t="shared" si="263"/>
        <v>Normal</v>
      </c>
      <c r="AA3363" t="str" cm="1">
        <f t="array" ref="AA3363">_xlfn.IFS(
J3363&lt;=K3363*0.5,"Excellent",
J3363&lt;=K3363,"Good",
J3363&lt;=K3363*1.5,"At Risk",
TRUE,"Critical"
)</f>
        <v>Good</v>
      </c>
      <c r="AB3363" t="str">
        <f t="shared" si="264"/>
        <v>Reworked</v>
      </c>
    </row>
    <row r="3364" spans="1:28" x14ac:dyDescent="0.3">
      <c r="A3364" t="s">
        <v>3446</v>
      </c>
      <c r="B3364" s="1">
        <v>45914</v>
      </c>
      <c r="C3364" t="s">
        <v>77</v>
      </c>
      <c r="D3364" t="s">
        <v>34</v>
      </c>
      <c r="E3364" t="s">
        <v>92</v>
      </c>
      <c r="F3364" t="s">
        <v>24</v>
      </c>
      <c r="G3364" t="s">
        <v>25</v>
      </c>
      <c r="H3364" t="s">
        <v>26</v>
      </c>
      <c r="I3364" t="s">
        <v>101</v>
      </c>
      <c r="J3364">
        <v>14</v>
      </c>
      <c r="K3364">
        <v>24</v>
      </c>
      <c r="L3364" t="s">
        <v>28</v>
      </c>
      <c r="M3364">
        <v>1</v>
      </c>
      <c r="N3364">
        <v>4.2</v>
      </c>
      <c r="O3364">
        <v>350</v>
      </c>
      <c r="P3364">
        <v>4900</v>
      </c>
      <c r="Q3364" t="s">
        <v>83</v>
      </c>
      <c r="R3364">
        <v>9</v>
      </c>
      <c r="S3364" t="s">
        <v>37</v>
      </c>
      <c r="T3364" t="s">
        <v>102</v>
      </c>
      <c r="U3364" t="str">
        <f>TRIM(CLEAN(tbl_Operations[[#This Row],[Location]]))</f>
        <v>Mumbai</v>
      </c>
      <c r="V3364" t="str">
        <f>TRIM(CLEAN(tbl_Operations[[#This Row],[Channel]]))</f>
        <v>Email</v>
      </c>
      <c r="W3364" t="str">
        <f t="shared" si="260"/>
        <v>Report Request</v>
      </c>
      <c r="X3364" t="str">
        <f t="shared" si="261"/>
        <v>Finance</v>
      </c>
      <c r="Y3364" t="str">
        <f t="shared" si="262"/>
        <v>Within SLA</v>
      </c>
      <c r="Z3364" t="str">
        <f t="shared" si="263"/>
        <v>Normal</v>
      </c>
      <c r="AA3364" t="str" cm="1">
        <f t="array" ref="AA3364">_xlfn.IFS(
J3364&lt;=K3364*0.5,"Excellent",
J3364&lt;=K3364,"Good",
J3364&lt;=K3364*1.5,"At Risk",
TRUE,"Critical"
)</f>
        <v>Good</v>
      </c>
      <c r="AB3364" t="str">
        <f t="shared" si="264"/>
        <v>Reworked</v>
      </c>
    </row>
    <row r="3365" spans="1:28" x14ac:dyDescent="0.3">
      <c r="A3365" t="s">
        <v>3447</v>
      </c>
      <c r="B3365" s="1">
        <v>45679</v>
      </c>
      <c r="C3365" t="s">
        <v>40</v>
      </c>
      <c r="D3365" t="s">
        <v>60</v>
      </c>
      <c r="E3365" t="s">
        <v>56</v>
      </c>
      <c r="F3365" t="s">
        <v>61</v>
      </c>
      <c r="G3365" t="s">
        <v>42</v>
      </c>
      <c r="H3365" t="s">
        <v>75</v>
      </c>
      <c r="I3365" t="s">
        <v>27</v>
      </c>
      <c r="J3365">
        <v>6.9</v>
      </c>
      <c r="K3365">
        <v>12</v>
      </c>
      <c r="L3365" t="s">
        <v>28</v>
      </c>
      <c r="M3365">
        <v>0</v>
      </c>
      <c r="N3365">
        <v>5</v>
      </c>
      <c r="O3365">
        <v>320</v>
      </c>
      <c r="P3365">
        <v>2208</v>
      </c>
      <c r="Q3365" t="s">
        <v>64</v>
      </c>
      <c r="R3365">
        <v>1</v>
      </c>
      <c r="S3365" t="s">
        <v>58</v>
      </c>
      <c r="T3365" t="s">
        <v>86</v>
      </c>
      <c r="U3365" t="str">
        <f>TRIM(CLEAN(tbl_Operations[[#This Row],[Location]]))</f>
        <v>Pune</v>
      </c>
      <c r="V3365" t="str">
        <f>TRIM(CLEAN(tbl_Operations[[#This Row],[Channel]]))</f>
        <v>Portal</v>
      </c>
      <c r="W3365" t="str">
        <f t="shared" si="260"/>
        <v>Vendor Query</v>
      </c>
      <c r="X3365" t="str">
        <f t="shared" si="261"/>
        <v>Procurement</v>
      </c>
      <c r="Y3365" t="str">
        <f t="shared" si="262"/>
        <v>Within SLA</v>
      </c>
      <c r="Z3365" t="str">
        <f t="shared" si="263"/>
        <v>Normal</v>
      </c>
      <c r="AA3365" t="str" cm="1">
        <f t="array" ref="AA3365">_xlfn.IFS(
J3365&lt;=K3365*0.5,"Excellent",
J3365&lt;=K3365,"Good",
J3365&lt;=K3365*1.5,"At Risk",
TRUE,"Critical"
)</f>
        <v>Good</v>
      </c>
      <c r="AB3365" t="str">
        <f t="shared" si="264"/>
        <v>No Rework</v>
      </c>
    </row>
    <row r="3366" spans="1:28" x14ac:dyDescent="0.3">
      <c r="A3366" t="s">
        <v>3448</v>
      </c>
      <c r="B3366" s="1">
        <v>45716</v>
      </c>
      <c r="C3366" t="s">
        <v>95</v>
      </c>
      <c r="D3366" t="s">
        <v>22</v>
      </c>
      <c r="E3366" t="s">
        <v>35</v>
      </c>
      <c r="F3366" t="s">
        <v>61</v>
      </c>
      <c r="G3366" t="s">
        <v>62</v>
      </c>
      <c r="H3366" t="s">
        <v>50</v>
      </c>
      <c r="I3366" t="s">
        <v>27</v>
      </c>
      <c r="J3366">
        <v>3.4</v>
      </c>
      <c r="K3366">
        <v>12</v>
      </c>
      <c r="L3366" t="s">
        <v>28</v>
      </c>
      <c r="M3366">
        <v>2</v>
      </c>
      <c r="N3366">
        <v>4.2</v>
      </c>
      <c r="O3366">
        <v>350</v>
      </c>
      <c r="P3366">
        <v>1190</v>
      </c>
      <c r="Q3366" t="s">
        <v>57</v>
      </c>
      <c r="R3366">
        <v>2</v>
      </c>
      <c r="S3366" t="s">
        <v>58</v>
      </c>
      <c r="T3366" t="s">
        <v>45</v>
      </c>
      <c r="U3366" t="str">
        <f>TRIM(CLEAN(tbl_Operations[[#This Row],[Location]]))</f>
        <v>Noida</v>
      </c>
      <c r="V3366" t="str">
        <f>TRIM(CLEAN(tbl_Operations[[#This Row],[Channel]]))</f>
        <v>Teams</v>
      </c>
      <c r="W3366" t="str">
        <f t="shared" si="260"/>
        <v>Employee Query</v>
      </c>
      <c r="X3366" t="str">
        <f t="shared" si="261"/>
        <v>Sales</v>
      </c>
      <c r="Y3366" t="str">
        <f t="shared" si="262"/>
        <v>Within SLA</v>
      </c>
      <c r="Z3366" t="str">
        <f t="shared" si="263"/>
        <v>Normal</v>
      </c>
      <c r="AA3366" t="str" cm="1">
        <f t="array" ref="AA3366">_xlfn.IFS(
J3366&lt;=K3366*0.5,"Excellent",
J3366&lt;=K3366,"Good",
J3366&lt;=K3366*1.5,"At Risk",
TRUE,"Critical"
)</f>
        <v>Excellent</v>
      </c>
      <c r="AB3366" t="str">
        <f t="shared" si="264"/>
        <v>Reworked</v>
      </c>
    </row>
    <row r="3367" spans="1:28" x14ac:dyDescent="0.3">
      <c r="A3367" t="s">
        <v>3449</v>
      </c>
      <c r="B3367" s="1">
        <v>45733</v>
      </c>
      <c r="C3367" t="s">
        <v>77</v>
      </c>
      <c r="D3367" t="s">
        <v>41</v>
      </c>
      <c r="E3367" t="s">
        <v>92</v>
      </c>
      <c r="F3367" t="s">
        <v>49</v>
      </c>
      <c r="G3367" t="s">
        <v>25</v>
      </c>
      <c r="H3367" t="s">
        <v>75</v>
      </c>
      <c r="I3367" t="s">
        <v>27</v>
      </c>
      <c r="J3367">
        <v>36.299999999999997</v>
      </c>
      <c r="K3367">
        <v>48</v>
      </c>
      <c r="L3367" t="s">
        <v>28</v>
      </c>
      <c r="M3367">
        <v>0</v>
      </c>
      <c r="N3367">
        <v>4.4000000000000004</v>
      </c>
      <c r="O3367">
        <v>320</v>
      </c>
      <c r="P3367">
        <v>11616</v>
      </c>
      <c r="Q3367" t="s">
        <v>79</v>
      </c>
      <c r="R3367">
        <v>3</v>
      </c>
      <c r="S3367" t="s">
        <v>58</v>
      </c>
      <c r="T3367" t="s">
        <v>31</v>
      </c>
      <c r="U3367" t="str">
        <f>TRIM(CLEAN(tbl_Operations[[#This Row],[Location]]))</f>
        <v>Bengaluru</v>
      </c>
      <c r="V3367" t="str">
        <f>TRIM(CLEAN(tbl_Operations[[#This Row],[Channel]]))</f>
        <v>Email</v>
      </c>
      <c r="W3367" t="str">
        <f t="shared" si="260"/>
        <v>Report Request</v>
      </c>
      <c r="X3367" t="str">
        <f t="shared" si="261"/>
        <v>Finance</v>
      </c>
      <c r="Y3367" t="str">
        <f t="shared" si="262"/>
        <v>Within SLA</v>
      </c>
      <c r="Z3367" t="str">
        <f t="shared" si="263"/>
        <v>Normal</v>
      </c>
      <c r="AA3367" t="str" cm="1">
        <f t="array" ref="AA3367">_xlfn.IFS(
J3367&lt;=K3367*0.5,"Excellent",
J3367&lt;=K3367,"Good",
J3367&lt;=K3367*1.5,"At Risk",
TRUE,"Critical"
)</f>
        <v>Good</v>
      </c>
      <c r="AB3367" t="str">
        <f t="shared" si="264"/>
        <v>No Rework</v>
      </c>
    </row>
    <row r="3368" spans="1:28" x14ac:dyDescent="0.3">
      <c r="A3368" t="s">
        <v>3450</v>
      </c>
      <c r="B3368" s="1">
        <v>45998</v>
      </c>
      <c r="C3368" t="s">
        <v>40</v>
      </c>
      <c r="D3368" t="s">
        <v>47</v>
      </c>
      <c r="E3368" t="s">
        <v>70</v>
      </c>
      <c r="F3368" t="s">
        <v>49</v>
      </c>
      <c r="G3368" t="s">
        <v>81</v>
      </c>
      <c r="H3368" t="s">
        <v>43</v>
      </c>
      <c r="I3368" t="s">
        <v>27</v>
      </c>
      <c r="J3368">
        <v>9.1</v>
      </c>
      <c r="K3368">
        <v>48</v>
      </c>
      <c r="L3368" t="s">
        <v>28</v>
      </c>
      <c r="M3368">
        <v>0</v>
      </c>
      <c r="N3368">
        <v>4.2</v>
      </c>
      <c r="O3368">
        <v>320</v>
      </c>
      <c r="P3368">
        <v>2912</v>
      </c>
      <c r="Q3368" t="s">
        <v>71</v>
      </c>
      <c r="R3368">
        <v>12</v>
      </c>
      <c r="S3368" t="s">
        <v>52</v>
      </c>
      <c r="T3368" t="s">
        <v>102</v>
      </c>
      <c r="U3368" t="str">
        <f>TRIM(CLEAN(tbl_Operations[[#This Row],[Location]]))</f>
        <v>Gurugram</v>
      </c>
      <c r="V3368" t="str">
        <f>TRIM(CLEAN(tbl_Operations[[#This Row],[Channel]]))</f>
        <v>Phone</v>
      </c>
      <c r="W3368" t="str">
        <f t="shared" si="260"/>
        <v>Data Correction</v>
      </c>
      <c r="X3368" t="str">
        <f t="shared" si="261"/>
        <v>Procurement</v>
      </c>
      <c r="Y3368" t="str">
        <f t="shared" si="262"/>
        <v>Within SLA</v>
      </c>
      <c r="Z3368" t="str">
        <f t="shared" si="263"/>
        <v>Normal</v>
      </c>
      <c r="AA3368" t="str" cm="1">
        <f t="array" ref="AA3368">_xlfn.IFS(
J3368&lt;=K3368*0.5,"Excellent",
J3368&lt;=K3368,"Good",
J3368&lt;=K3368*1.5,"At Risk",
TRUE,"Critical"
)</f>
        <v>Excellent</v>
      </c>
      <c r="AB3368" t="str">
        <f t="shared" si="264"/>
        <v>No Rework</v>
      </c>
    </row>
    <row r="3369" spans="1:28" x14ac:dyDescent="0.3">
      <c r="A3369" t="s">
        <v>3451</v>
      </c>
      <c r="B3369" s="1">
        <v>45985</v>
      </c>
      <c r="C3369" t="s">
        <v>77</v>
      </c>
      <c r="D3369" t="s">
        <v>47</v>
      </c>
      <c r="E3369" t="s">
        <v>23</v>
      </c>
      <c r="F3369" t="s">
        <v>49</v>
      </c>
      <c r="G3369" t="s">
        <v>25</v>
      </c>
      <c r="H3369" t="s">
        <v>50</v>
      </c>
      <c r="I3369" t="s">
        <v>27</v>
      </c>
      <c r="J3369">
        <v>33</v>
      </c>
      <c r="K3369">
        <v>48</v>
      </c>
      <c r="L3369" t="s">
        <v>28</v>
      </c>
      <c r="M3369">
        <v>0</v>
      </c>
      <c r="N3369">
        <v>4</v>
      </c>
      <c r="O3369">
        <v>450</v>
      </c>
      <c r="P3369">
        <v>14850</v>
      </c>
      <c r="Q3369" t="s">
        <v>67</v>
      </c>
      <c r="R3369">
        <v>11</v>
      </c>
      <c r="S3369" t="s">
        <v>52</v>
      </c>
      <c r="T3369" t="s">
        <v>31</v>
      </c>
      <c r="U3369" t="str">
        <f>TRIM(CLEAN(tbl_Operations[[#This Row],[Location]]))</f>
        <v>Gurugram</v>
      </c>
      <c r="V3369" t="str">
        <f>TRIM(CLEAN(tbl_Operations[[#This Row],[Channel]]))</f>
        <v>Email</v>
      </c>
      <c r="W3369" t="str">
        <f t="shared" si="260"/>
        <v>Invoice Query</v>
      </c>
      <c r="X3369" t="str">
        <f t="shared" si="261"/>
        <v>Finance</v>
      </c>
      <c r="Y3369" t="str">
        <f t="shared" si="262"/>
        <v>Within SLA</v>
      </c>
      <c r="Z3369" t="str">
        <f t="shared" si="263"/>
        <v>Normal</v>
      </c>
      <c r="AA3369" t="str" cm="1">
        <f t="array" ref="AA3369">_xlfn.IFS(
J3369&lt;=K3369*0.5,"Excellent",
J3369&lt;=K3369,"Good",
J3369&lt;=K3369*1.5,"At Risk",
TRUE,"Critical"
)</f>
        <v>Good</v>
      </c>
      <c r="AB3369" t="str">
        <f t="shared" si="264"/>
        <v>No Rework</v>
      </c>
    </row>
    <row r="3370" spans="1:28" x14ac:dyDescent="0.3">
      <c r="A3370" t="s">
        <v>3452</v>
      </c>
      <c r="B3370" s="1">
        <v>45773</v>
      </c>
      <c r="C3370" t="s">
        <v>95</v>
      </c>
      <c r="D3370" t="s">
        <v>55</v>
      </c>
      <c r="E3370" t="s">
        <v>92</v>
      </c>
      <c r="F3370" t="s">
        <v>61</v>
      </c>
      <c r="G3370" t="s">
        <v>25</v>
      </c>
      <c r="H3370" t="s">
        <v>26</v>
      </c>
      <c r="I3370" t="s">
        <v>88</v>
      </c>
      <c r="J3370">
        <v>40.799999999999997</v>
      </c>
      <c r="K3370">
        <v>12</v>
      </c>
      <c r="L3370" t="s">
        <v>63</v>
      </c>
      <c r="M3370">
        <v>3</v>
      </c>
      <c r="N3370">
        <v>3.5</v>
      </c>
      <c r="O3370">
        <v>320</v>
      </c>
      <c r="P3370">
        <v>13056</v>
      </c>
      <c r="Q3370" t="s">
        <v>89</v>
      </c>
      <c r="R3370">
        <v>4</v>
      </c>
      <c r="S3370" t="s">
        <v>30</v>
      </c>
      <c r="T3370" t="s">
        <v>68</v>
      </c>
      <c r="U3370" t="str">
        <f>TRIM(CLEAN(tbl_Operations[[#This Row],[Location]]))</f>
        <v>Hyderabad</v>
      </c>
      <c r="V3370" t="str">
        <f>TRIM(CLEAN(tbl_Operations[[#This Row],[Channel]]))</f>
        <v>Email</v>
      </c>
      <c r="W3370" t="str">
        <f t="shared" si="260"/>
        <v>Report Request</v>
      </c>
      <c r="X3370" t="str">
        <f t="shared" si="261"/>
        <v>Sales</v>
      </c>
      <c r="Y3370" t="str">
        <f t="shared" si="262"/>
        <v>SLA Breach</v>
      </c>
      <c r="Z3370" t="str">
        <f t="shared" si="263"/>
        <v>Normal</v>
      </c>
      <c r="AA3370" t="str" cm="1">
        <f t="array" ref="AA3370">_xlfn.IFS(
J3370&lt;=K3370*0.5,"Excellent",
J3370&lt;=K3370,"Good",
J3370&lt;=K3370*1.5,"At Risk",
TRUE,"Critical"
)</f>
        <v>Critical</v>
      </c>
      <c r="AB3370" t="str">
        <f t="shared" si="264"/>
        <v>Reworked</v>
      </c>
    </row>
    <row r="3371" spans="1:28" x14ac:dyDescent="0.3">
      <c r="A3371" t="s">
        <v>3453</v>
      </c>
      <c r="B3371" s="1">
        <v>45862</v>
      </c>
      <c r="C3371" t="s">
        <v>33</v>
      </c>
      <c r="D3371" t="s">
        <v>34</v>
      </c>
      <c r="E3371" t="s">
        <v>70</v>
      </c>
      <c r="F3371" t="s">
        <v>24</v>
      </c>
      <c r="G3371" t="s">
        <v>42</v>
      </c>
      <c r="H3371" t="s">
        <v>50</v>
      </c>
      <c r="I3371" t="s">
        <v>27</v>
      </c>
      <c r="J3371">
        <v>4.3</v>
      </c>
      <c r="K3371">
        <v>24</v>
      </c>
      <c r="L3371" t="s">
        <v>28</v>
      </c>
      <c r="M3371">
        <v>0</v>
      </c>
      <c r="N3371">
        <v>4.9000000000000004</v>
      </c>
      <c r="O3371">
        <v>400</v>
      </c>
      <c r="P3371">
        <v>1720</v>
      </c>
      <c r="Q3371" t="s">
        <v>114</v>
      </c>
      <c r="R3371">
        <v>7</v>
      </c>
      <c r="S3371" t="s">
        <v>37</v>
      </c>
      <c r="T3371" t="s">
        <v>84</v>
      </c>
      <c r="U3371" t="str">
        <f>TRIM(CLEAN(tbl_Operations[[#This Row],[Location]]))</f>
        <v>Mumbai</v>
      </c>
      <c r="V3371" t="str">
        <f>TRIM(CLEAN(tbl_Operations[[#This Row],[Channel]]))</f>
        <v>Portal</v>
      </c>
      <c r="W3371" t="str">
        <f t="shared" si="260"/>
        <v>Data Correction</v>
      </c>
      <c r="X3371" t="str">
        <f t="shared" si="261"/>
        <v>It</v>
      </c>
      <c r="Y3371" t="str">
        <f t="shared" si="262"/>
        <v>Within SLA</v>
      </c>
      <c r="Z3371" t="str">
        <f t="shared" si="263"/>
        <v>Normal</v>
      </c>
      <c r="AA3371" t="str" cm="1">
        <f t="array" ref="AA3371">_xlfn.IFS(
J3371&lt;=K3371*0.5,"Excellent",
J3371&lt;=K3371,"Good",
J3371&lt;=K3371*1.5,"At Risk",
TRUE,"Critical"
)</f>
        <v>Excellent</v>
      </c>
      <c r="AB3371" t="str">
        <f t="shared" si="264"/>
        <v>No Rework</v>
      </c>
    </row>
    <row r="3372" spans="1:28" x14ac:dyDescent="0.3">
      <c r="A3372" t="s">
        <v>3454</v>
      </c>
      <c r="B3372" s="1">
        <v>45884</v>
      </c>
      <c r="C3372" t="s">
        <v>95</v>
      </c>
      <c r="D3372" t="s">
        <v>60</v>
      </c>
      <c r="E3372" t="s">
        <v>78</v>
      </c>
      <c r="F3372" t="s">
        <v>49</v>
      </c>
      <c r="G3372" t="s">
        <v>25</v>
      </c>
      <c r="H3372" t="s">
        <v>66</v>
      </c>
      <c r="I3372" t="s">
        <v>27</v>
      </c>
      <c r="J3372">
        <v>13.5</v>
      </c>
      <c r="K3372">
        <v>48</v>
      </c>
      <c r="L3372" t="s">
        <v>28</v>
      </c>
      <c r="M3372">
        <v>1</v>
      </c>
      <c r="N3372">
        <v>3.8</v>
      </c>
      <c r="O3372">
        <v>350</v>
      </c>
      <c r="P3372">
        <v>4725</v>
      </c>
      <c r="Q3372" t="s">
        <v>36</v>
      </c>
      <c r="R3372">
        <v>8</v>
      </c>
      <c r="S3372" t="s">
        <v>37</v>
      </c>
      <c r="T3372" t="s">
        <v>45</v>
      </c>
      <c r="U3372" t="str">
        <f>TRIM(CLEAN(tbl_Operations[[#This Row],[Location]]))</f>
        <v>Pune</v>
      </c>
      <c r="V3372" t="str">
        <f>TRIM(CLEAN(tbl_Operations[[#This Row],[Channel]]))</f>
        <v>Email</v>
      </c>
      <c r="W3372" t="str">
        <f t="shared" si="260"/>
        <v>Access Request</v>
      </c>
      <c r="X3372" t="str">
        <f t="shared" si="261"/>
        <v>Sales</v>
      </c>
      <c r="Y3372" t="str">
        <f t="shared" si="262"/>
        <v>Within SLA</v>
      </c>
      <c r="Z3372" t="str">
        <f t="shared" si="263"/>
        <v>Normal</v>
      </c>
      <c r="AA3372" t="str" cm="1">
        <f t="array" ref="AA3372">_xlfn.IFS(
J3372&lt;=K3372*0.5,"Excellent",
J3372&lt;=K3372,"Good",
J3372&lt;=K3372*1.5,"At Risk",
TRUE,"Critical"
)</f>
        <v>Excellent</v>
      </c>
      <c r="AB3372" t="str">
        <f t="shared" si="264"/>
        <v>Reworked</v>
      </c>
    </row>
    <row r="3373" spans="1:28" x14ac:dyDescent="0.3">
      <c r="A3373" t="s">
        <v>3455</v>
      </c>
      <c r="B3373" s="1">
        <v>45928</v>
      </c>
      <c r="C3373" t="s">
        <v>54</v>
      </c>
      <c r="D3373" t="s">
        <v>34</v>
      </c>
      <c r="E3373" t="s">
        <v>56</v>
      </c>
      <c r="F3373" t="s">
        <v>24</v>
      </c>
      <c r="G3373" t="s">
        <v>25</v>
      </c>
      <c r="H3373" t="s">
        <v>75</v>
      </c>
      <c r="I3373" t="s">
        <v>27</v>
      </c>
      <c r="J3373">
        <v>14.1</v>
      </c>
      <c r="K3373">
        <v>24</v>
      </c>
      <c r="L3373" t="s">
        <v>28</v>
      </c>
      <c r="M3373">
        <v>0</v>
      </c>
      <c r="N3373">
        <v>4.3</v>
      </c>
      <c r="O3373">
        <v>280</v>
      </c>
      <c r="P3373">
        <v>3948</v>
      </c>
      <c r="Q3373" t="s">
        <v>83</v>
      </c>
      <c r="R3373">
        <v>9</v>
      </c>
      <c r="S3373" t="s">
        <v>37</v>
      </c>
      <c r="T3373" t="s">
        <v>102</v>
      </c>
      <c r="U3373" t="str">
        <f>TRIM(CLEAN(tbl_Operations[[#This Row],[Location]]))</f>
        <v>Mumbai</v>
      </c>
      <c r="V3373" t="str">
        <f>TRIM(CLEAN(tbl_Operations[[#This Row],[Channel]]))</f>
        <v>Email</v>
      </c>
      <c r="W3373" t="str">
        <f t="shared" si="260"/>
        <v>Vendor Query</v>
      </c>
      <c r="X3373" t="str">
        <f t="shared" si="261"/>
        <v>Hr</v>
      </c>
      <c r="Y3373" t="str">
        <f t="shared" si="262"/>
        <v>Within SLA</v>
      </c>
      <c r="Z3373" t="str">
        <f t="shared" si="263"/>
        <v>Normal</v>
      </c>
      <c r="AA3373" t="str" cm="1">
        <f t="array" ref="AA3373">_xlfn.IFS(
J3373&lt;=K3373*0.5,"Excellent",
J3373&lt;=K3373,"Good",
J3373&lt;=K3373*1.5,"At Risk",
TRUE,"Critical"
)</f>
        <v>Good</v>
      </c>
      <c r="AB3373" t="str">
        <f t="shared" si="264"/>
        <v>No Rework</v>
      </c>
    </row>
    <row r="3374" spans="1:28" x14ac:dyDescent="0.3">
      <c r="A3374" t="s">
        <v>3456</v>
      </c>
      <c r="B3374" s="1">
        <v>45879</v>
      </c>
      <c r="C3374" t="s">
        <v>21</v>
      </c>
      <c r="D3374" t="s">
        <v>55</v>
      </c>
      <c r="E3374" t="s">
        <v>48</v>
      </c>
      <c r="F3374" t="s">
        <v>24</v>
      </c>
      <c r="G3374" t="s">
        <v>62</v>
      </c>
      <c r="H3374" t="s">
        <v>26</v>
      </c>
      <c r="I3374" t="s">
        <v>27</v>
      </c>
      <c r="J3374">
        <v>13.6</v>
      </c>
      <c r="K3374">
        <v>24</v>
      </c>
      <c r="L3374" t="s">
        <v>28</v>
      </c>
      <c r="M3374">
        <v>0</v>
      </c>
      <c r="N3374">
        <v>4.4000000000000004</v>
      </c>
      <c r="O3374">
        <v>280</v>
      </c>
      <c r="P3374">
        <v>3808</v>
      </c>
      <c r="Q3374" t="s">
        <v>36</v>
      </c>
      <c r="R3374">
        <v>8</v>
      </c>
      <c r="S3374" t="s">
        <v>37</v>
      </c>
      <c r="T3374" t="s">
        <v>102</v>
      </c>
      <c r="U3374" t="str">
        <f>TRIM(CLEAN(tbl_Operations[[#This Row],[Location]]))</f>
        <v>Hyderabad</v>
      </c>
      <c r="V3374" t="str">
        <f>TRIM(CLEAN(tbl_Operations[[#This Row],[Channel]]))</f>
        <v>Teams</v>
      </c>
      <c r="W3374" t="str">
        <f t="shared" si="260"/>
        <v>Compliance Request</v>
      </c>
      <c r="X3374" t="str">
        <f t="shared" si="261"/>
        <v>Customer Support</v>
      </c>
      <c r="Y3374" t="str">
        <f t="shared" si="262"/>
        <v>Within SLA</v>
      </c>
      <c r="Z3374" t="str">
        <f t="shared" si="263"/>
        <v>Normal</v>
      </c>
      <c r="AA3374" t="str" cm="1">
        <f t="array" ref="AA3374">_xlfn.IFS(
J3374&lt;=K3374*0.5,"Excellent",
J3374&lt;=K3374,"Good",
J3374&lt;=K3374*1.5,"At Risk",
TRUE,"Critical"
)</f>
        <v>Good</v>
      </c>
      <c r="AB3374" t="str">
        <f t="shared" si="264"/>
        <v>No Rework</v>
      </c>
    </row>
    <row r="3375" spans="1:28" x14ac:dyDescent="0.3">
      <c r="A3375" t="s">
        <v>3457</v>
      </c>
      <c r="B3375" s="1">
        <v>46011</v>
      </c>
      <c r="C3375" t="s">
        <v>77</v>
      </c>
      <c r="D3375" t="s">
        <v>47</v>
      </c>
      <c r="E3375" t="s">
        <v>48</v>
      </c>
      <c r="F3375" t="s">
        <v>24</v>
      </c>
      <c r="G3375" t="s">
        <v>42</v>
      </c>
      <c r="H3375" t="s">
        <v>75</v>
      </c>
      <c r="I3375" t="s">
        <v>27</v>
      </c>
      <c r="J3375">
        <v>22.9</v>
      </c>
      <c r="K3375">
        <v>24</v>
      </c>
      <c r="L3375" t="s">
        <v>28</v>
      </c>
      <c r="M3375">
        <v>0</v>
      </c>
      <c r="N3375">
        <v>4.7</v>
      </c>
      <c r="O3375">
        <v>320</v>
      </c>
      <c r="P3375">
        <v>7328</v>
      </c>
      <c r="Q3375" t="s">
        <v>71</v>
      </c>
      <c r="R3375">
        <v>12</v>
      </c>
      <c r="S3375" t="s">
        <v>52</v>
      </c>
      <c r="T3375" t="s">
        <v>68</v>
      </c>
      <c r="U3375" t="str">
        <f>TRIM(CLEAN(tbl_Operations[[#This Row],[Location]]))</f>
        <v>Gurugram</v>
      </c>
      <c r="V3375" t="str">
        <f>TRIM(CLEAN(tbl_Operations[[#This Row],[Channel]]))</f>
        <v>Portal</v>
      </c>
      <c r="W3375" t="str">
        <f t="shared" si="260"/>
        <v>Compliance Request</v>
      </c>
      <c r="X3375" t="str">
        <f t="shared" si="261"/>
        <v>Finance</v>
      </c>
      <c r="Y3375" t="str">
        <f t="shared" si="262"/>
        <v>Within SLA</v>
      </c>
      <c r="Z3375" t="str">
        <f t="shared" si="263"/>
        <v>Normal</v>
      </c>
      <c r="AA3375" t="str" cm="1">
        <f t="array" ref="AA3375">_xlfn.IFS(
J3375&lt;=K3375*0.5,"Excellent",
J3375&lt;=K3375,"Good",
J3375&lt;=K3375*1.5,"At Risk",
TRUE,"Critical"
)</f>
        <v>Good</v>
      </c>
      <c r="AB3375" t="str">
        <f t="shared" si="264"/>
        <v>No Rework</v>
      </c>
    </row>
    <row r="3376" spans="1:28" x14ac:dyDescent="0.3">
      <c r="A3376" t="s">
        <v>3458</v>
      </c>
      <c r="B3376" s="1">
        <v>45806</v>
      </c>
      <c r="C3376" t="s">
        <v>91</v>
      </c>
      <c r="D3376" t="s">
        <v>22</v>
      </c>
      <c r="E3376" t="s">
        <v>74</v>
      </c>
      <c r="F3376" t="s">
        <v>61</v>
      </c>
      <c r="G3376" t="s">
        <v>25</v>
      </c>
      <c r="H3376" t="s">
        <v>43</v>
      </c>
      <c r="I3376" t="s">
        <v>27</v>
      </c>
      <c r="J3376">
        <v>10.4</v>
      </c>
      <c r="K3376">
        <v>12</v>
      </c>
      <c r="L3376" t="s">
        <v>28</v>
      </c>
      <c r="M3376">
        <v>0</v>
      </c>
      <c r="N3376">
        <v>4.8</v>
      </c>
      <c r="O3376">
        <v>450</v>
      </c>
      <c r="P3376">
        <v>4680</v>
      </c>
      <c r="Q3376" t="s">
        <v>44</v>
      </c>
      <c r="R3376">
        <v>5</v>
      </c>
      <c r="S3376" t="s">
        <v>30</v>
      </c>
      <c r="T3376" t="s">
        <v>84</v>
      </c>
      <c r="U3376" t="str">
        <f>TRIM(CLEAN(tbl_Operations[[#This Row],[Location]]))</f>
        <v>Noida</v>
      </c>
      <c r="V3376" t="str">
        <f>TRIM(CLEAN(tbl_Operations[[#This Row],[Channel]]))</f>
        <v>Email</v>
      </c>
      <c r="W3376" t="str">
        <f t="shared" si="260"/>
        <v>System Issue</v>
      </c>
      <c r="X3376" t="str">
        <f t="shared" si="261"/>
        <v>Operations</v>
      </c>
      <c r="Y3376" t="str">
        <f t="shared" si="262"/>
        <v>Within SLA</v>
      </c>
      <c r="Z3376" t="str">
        <f t="shared" si="263"/>
        <v>Normal</v>
      </c>
      <c r="AA3376" t="str" cm="1">
        <f t="array" ref="AA3376">_xlfn.IFS(
J3376&lt;=K3376*0.5,"Excellent",
J3376&lt;=K3376,"Good",
J3376&lt;=K3376*1.5,"At Risk",
TRUE,"Critical"
)</f>
        <v>Good</v>
      </c>
      <c r="AB3376" t="str">
        <f t="shared" si="264"/>
        <v>No Rework</v>
      </c>
    </row>
    <row r="3377" spans="1:28" x14ac:dyDescent="0.3">
      <c r="A3377" t="s">
        <v>3459</v>
      </c>
      <c r="B3377" s="1">
        <v>45967</v>
      </c>
      <c r="C3377" t="s">
        <v>77</v>
      </c>
      <c r="D3377" t="s">
        <v>47</v>
      </c>
      <c r="E3377" t="s">
        <v>48</v>
      </c>
      <c r="F3377" t="s">
        <v>61</v>
      </c>
      <c r="G3377" t="s">
        <v>42</v>
      </c>
      <c r="H3377" t="s">
        <v>26</v>
      </c>
      <c r="I3377" t="s">
        <v>27</v>
      </c>
      <c r="J3377">
        <v>12</v>
      </c>
      <c r="K3377">
        <v>12</v>
      </c>
      <c r="L3377" t="s">
        <v>28</v>
      </c>
      <c r="M3377">
        <v>0</v>
      </c>
      <c r="N3377">
        <v>4.5999999999999996</v>
      </c>
      <c r="O3377">
        <v>350</v>
      </c>
      <c r="P3377">
        <v>4200</v>
      </c>
      <c r="Q3377" t="s">
        <v>67</v>
      </c>
      <c r="R3377">
        <v>11</v>
      </c>
      <c r="S3377" t="s">
        <v>52</v>
      </c>
      <c r="T3377" t="s">
        <v>84</v>
      </c>
      <c r="U3377" t="str">
        <f>TRIM(CLEAN(tbl_Operations[[#This Row],[Location]]))</f>
        <v>Gurugram</v>
      </c>
      <c r="V3377" t="str">
        <f>TRIM(CLEAN(tbl_Operations[[#This Row],[Channel]]))</f>
        <v>Portal</v>
      </c>
      <c r="W3377" t="str">
        <f t="shared" si="260"/>
        <v>Compliance Request</v>
      </c>
      <c r="X3377" t="str">
        <f t="shared" si="261"/>
        <v>Finance</v>
      </c>
      <c r="Y3377" t="str">
        <f t="shared" si="262"/>
        <v>Within SLA</v>
      </c>
      <c r="Z3377" t="str">
        <f t="shared" si="263"/>
        <v>Normal</v>
      </c>
      <c r="AA3377" t="str" cm="1">
        <f t="array" ref="AA3377">_xlfn.IFS(
J3377&lt;=K3377*0.5,"Excellent",
J3377&lt;=K3377,"Good",
J3377&lt;=K3377*1.5,"At Risk",
TRUE,"Critical"
)</f>
        <v>Good</v>
      </c>
      <c r="AB3377" t="str">
        <f t="shared" si="264"/>
        <v>No Rework</v>
      </c>
    </row>
    <row r="3378" spans="1:28" x14ac:dyDescent="0.3">
      <c r="A3378" t="s">
        <v>3460</v>
      </c>
      <c r="B3378" s="1">
        <v>45924</v>
      </c>
      <c r="C3378" t="s">
        <v>40</v>
      </c>
      <c r="D3378" t="s">
        <v>34</v>
      </c>
      <c r="E3378" t="s">
        <v>23</v>
      </c>
      <c r="F3378" t="s">
        <v>49</v>
      </c>
      <c r="G3378" t="s">
        <v>25</v>
      </c>
      <c r="H3378" t="s">
        <v>66</v>
      </c>
      <c r="I3378" t="s">
        <v>27</v>
      </c>
      <c r="J3378">
        <v>34.700000000000003</v>
      </c>
      <c r="K3378">
        <v>48</v>
      </c>
      <c r="L3378" t="s">
        <v>28</v>
      </c>
      <c r="M3378">
        <v>0</v>
      </c>
      <c r="N3378">
        <v>4.0999999999999996</v>
      </c>
      <c r="O3378">
        <v>320</v>
      </c>
      <c r="P3378">
        <v>11104</v>
      </c>
      <c r="Q3378" t="s">
        <v>83</v>
      </c>
      <c r="R3378">
        <v>9</v>
      </c>
      <c r="S3378" t="s">
        <v>37</v>
      </c>
      <c r="T3378" t="s">
        <v>86</v>
      </c>
      <c r="U3378" t="str">
        <f>TRIM(CLEAN(tbl_Operations[[#This Row],[Location]]))</f>
        <v>Mumbai</v>
      </c>
      <c r="V3378" t="str">
        <f>TRIM(CLEAN(tbl_Operations[[#This Row],[Channel]]))</f>
        <v>Email</v>
      </c>
      <c r="W3378" t="str">
        <f t="shared" si="260"/>
        <v>Invoice Query</v>
      </c>
      <c r="X3378" t="str">
        <f t="shared" si="261"/>
        <v>Procurement</v>
      </c>
      <c r="Y3378" t="str">
        <f t="shared" si="262"/>
        <v>Within SLA</v>
      </c>
      <c r="Z3378" t="str">
        <f t="shared" si="263"/>
        <v>Normal</v>
      </c>
      <c r="AA3378" t="str" cm="1">
        <f t="array" ref="AA3378">_xlfn.IFS(
J3378&lt;=K3378*0.5,"Excellent",
J3378&lt;=K3378,"Good",
J3378&lt;=K3378*1.5,"At Risk",
TRUE,"Critical"
)</f>
        <v>Good</v>
      </c>
      <c r="AB3378" t="str">
        <f t="shared" si="264"/>
        <v>No Rework</v>
      </c>
    </row>
    <row r="3379" spans="1:28" x14ac:dyDescent="0.3">
      <c r="A3379" t="s">
        <v>3461</v>
      </c>
      <c r="B3379" s="1">
        <v>45958</v>
      </c>
      <c r="C3379" t="s">
        <v>40</v>
      </c>
      <c r="D3379" t="s">
        <v>41</v>
      </c>
      <c r="E3379" t="s">
        <v>23</v>
      </c>
      <c r="F3379" t="s">
        <v>24</v>
      </c>
      <c r="G3379" t="s">
        <v>42</v>
      </c>
      <c r="H3379" t="s">
        <v>26</v>
      </c>
      <c r="I3379" t="s">
        <v>27</v>
      </c>
      <c r="J3379">
        <v>3.2</v>
      </c>
      <c r="K3379">
        <v>24</v>
      </c>
      <c r="L3379" t="s">
        <v>28</v>
      </c>
      <c r="M3379">
        <v>1</v>
      </c>
      <c r="N3379">
        <v>4.9000000000000004</v>
      </c>
      <c r="O3379">
        <v>350</v>
      </c>
      <c r="P3379">
        <v>1120</v>
      </c>
      <c r="Q3379" t="s">
        <v>51</v>
      </c>
      <c r="R3379">
        <v>10</v>
      </c>
      <c r="S3379" t="s">
        <v>52</v>
      </c>
      <c r="T3379" t="s">
        <v>38</v>
      </c>
      <c r="U3379" t="str">
        <f>TRIM(CLEAN(tbl_Operations[[#This Row],[Location]]))</f>
        <v>Bengaluru</v>
      </c>
      <c r="V3379" t="str">
        <f>TRIM(CLEAN(tbl_Operations[[#This Row],[Channel]]))</f>
        <v>Portal</v>
      </c>
      <c r="W3379" t="str">
        <f t="shared" si="260"/>
        <v>Invoice Query</v>
      </c>
      <c r="X3379" t="str">
        <f t="shared" si="261"/>
        <v>Procurement</v>
      </c>
      <c r="Y3379" t="str">
        <f t="shared" si="262"/>
        <v>Within SLA</v>
      </c>
      <c r="Z3379" t="str">
        <f t="shared" si="263"/>
        <v>Normal</v>
      </c>
      <c r="AA3379" t="str" cm="1">
        <f t="array" ref="AA3379">_xlfn.IFS(
J3379&lt;=K3379*0.5,"Excellent",
J3379&lt;=K3379,"Good",
J3379&lt;=K3379*1.5,"At Risk",
TRUE,"Critical"
)</f>
        <v>Excellent</v>
      </c>
      <c r="AB3379" t="str">
        <f t="shared" si="264"/>
        <v>Reworked</v>
      </c>
    </row>
    <row r="3380" spans="1:28" x14ac:dyDescent="0.3">
      <c r="A3380" t="s">
        <v>3462</v>
      </c>
      <c r="B3380" s="1">
        <v>45811</v>
      </c>
      <c r="C3380" t="s">
        <v>95</v>
      </c>
      <c r="D3380" t="s">
        <v>34</v>
      </c>
      <c r="E3380" t="s">
        <v>56</v>
      </c>
      <c r="F3380" t="s">
        <v>24</v>
      </c>
      <c r="G3380" t="s">
        <v>25</v>
      </c>
      <c r="H3380" t="s">
        <v>50</v>
      </c>
      <c r="I3380" t="s">
        <v>27</v>
      </c>
      <c r="J3380">
        <v>11.7</v>
      </c>
      <c r="K3380">
        <v>24</v>
      </c>
      <c r="L3380" t="s">
        <v>28</v>
      </c>
      <c r="M3380">
        <v>0</v>
      </c>
      <c r="N3380">
        <v>4.7</v>
      </c>
      <c r="O3380">
        <v>280</v>
      </c>
      <c r="P3380">
        <v>3276</v>
      </c>
      <c r="Q3380" t="s">
        <v>29</v>
      </c>
      <c r="R3380">
        <v>6</v>
      </c>
      <c r="S3380" t="s">
        <v>30</v>
      </c>
      <c r="T3380" t="s">
        <v>38</v>
      </c>
      <c r="U3380" t="str">
        <f>TRIM(CLEAN(tbl_Operations[[#This Row],[Location]]))</f>
        <v>Mumbai</v>
      </c>
      <c r="V3380" t="str">
        <f>TRIM(CLEAN(tbl_Operations[[#This Row],[Channel]]))</f>
        <v>Email</v>
      </c>
      <c r="W3380" t="str">
        <f t="shared" si="260"/>
        <v>Vendor Query</v>
      </c>
      <c r="X3380" t="str">
        <f t="shared" si="261"/>
        <v>Sales</v>
      </c>
      <c r="Y3380" t="str">
        <f t="shared" si="262"/>
        <v>Within SLA</v>
      </c>
      <c r="Z3380" t="str">
        <f t="shared" si="263"/>
        <v>Normal</v>
      </c>
      <c r="AA3380" t="str" cm="1">
        <f t="array" ref="AA3380">_xlfn.IFS(
J3380&lt;=K3380*0.5,"Excellent",
J3380&lt;=K3380,"Good",
J3380&lt;=K3380*1.5,"At Risk",
TRUE,"Critical"
)</f>
        <v>Excellent</v>
      </c>
      <c r="AB3380" t="str">
        <f t="shared" si="264"/>
        <v>No Rework</v>
      </c>
    </row>
    <row r="3381" spans="1:28" x14ac:dyDescent="0.3">
      <c r="A3381" t="s">
        <v>3463</v>
      </c>
      <c r="B3381" s="1">
        <v>45703</v>
      </c>
      <c r="C3381" t="s">
        <v>95</v>
      </c>
      <c r="D3381" t="s">
        <v>55</v>
      </c>
      <c r="E3381" t="s">
        <v>56</v>
      </c>
      <c r="F3381" t="s">
        <v>49</v>
      </c>
      <c r="G3381" t="s">
        <v>25</v>
      </c>
      <c r="H3381" t="s">
        <v>26</v>
      </c>
      <c r="I3381" t="s">
        <v>101</v>
      </c>
      <c r="J3381">
        <v>27</v>
      </c>
      <c r="K3381">
        <v>48</v>
      </c>
      <c r="L3381" t="s">
        <v>28</v>
      </c>
      <c r="M3381">
        <v>0</v>
      </c>
      <c r="N3381">
        <v>4.5999999999999996</v>
      </c>
      <c r="O3381">
        <v>320</v>
      </c>
      <c r="P3381">
        <v>8640</v>
      </c>
      <c r="Q3381" t="s">
        <v>57</v>
      </c>
      <c r="R3381">
        <v>2</v>
      </c>
      <c r="S3381" t="s">
        <v>58</v>
      </c>
      <c r="T3381" t="s">
        <v>68</v>
      </c>
      <c r="U3381" t="str">
        <f>TRIM(CLEAN(tbl_Operations[[#This Row],[Location]]))</f>
        <v>Hyderabad</v>
      </c>
      <c r="V3381" t="str">
        <f>TRIM(CLEAN(tbl_Operations[[#This Row],[Channel]]))</f>
        <v>Email</v>
      </c>
      <c r="W3381" t="str">
        <f t="shared" si="260"/>
        <v>Vendor Query</v>
      </c>
      <c r="X3381" t="str">
        <f t="shared" si="261"/>
        <v>Sales</v>
      </c>
      <c r="Y3381" t="str">
        <f t="shared" si="262"/>
        <v>Within SLA</v>
      </c>
      <c r="Z3381" t="str">
        <f t="shared" si="263"/>
        <v>Normal</v>
      </c>
      <c r="AA3381" t="str" cm="1">
        <f t="array" ref="AA3381">_xlfn.IFS(
J3381&lt;=K3381*0.5,"Excellent",
J3381&lt;=K3381,"Good",
J3381&lt;=K3381*1.5,"At Risk",
TRUE,"Critical"
)</f>
        <v>Good</v>
      </c>
      <c r="AB3381" t="str">
        <f t="shared" si="264"/>
        <v>No Rework</v>
      </c>
    </row>
    <row r="3382" spans="1:28" x14ac:dyDescent="0.3">
      <c r="A3382" t="s">
        <v>3464</v>
      </c>
      <c r="B3382" s="1">
        <v>45718</v>
      </c>
      <c r="C3382" t="s">
        <v>33</v>
      </c>
      <c r="D3382" t="s">
        <v>47</v>
      </c>
      <c r="E3382" t="s">
        <v>92</v>
      </c>
      <c r="F3382" t="s">
        <v>49</v>
      </c>
      <c r="G3382" t="s">
        <v>62</v>
      </c>
      <c r="H3382" t="s">
        <v>66</v>
      </c>
      <c r="I3382" t="s">
        <v>27</v>
      </c>
      <c r="J3382">
        <v>7.2</v>
      </c>
      <c r="K3382">
        <v>48</v>
      </c>
      <c r="L3382" t="s">
        <v>28</v>
      </c>
      <c r="M3382">
        <v>0</v>
      </c>
      <c r="N3382">
        <v>4.5</v>
      </c>
      <c r="O3382">
        <v>350</v>
      </c>
      <c r="P3382">
        <v>2520</v>
      </c>
      <c r="Q3382" t="s">
        <v>79</v>
      </c>
      <c r="R3382">
        <v>3</v>
      </c>
      <c r="S3382" t="s">
        <v>58</v>
      </c>
      <c r="T3382" t="s">
        <v>102</v>
      </c>
      <c r="U3382" t="str">
        <f>TRIM(CLEAN(tbl_Operations[[#This Row],[Location]]))</f>
        <v>Gurugram</v>
      </c>
      <c r="V3382" t="str">
        <f>TRIM(CLEAN(tbl_Operations[[#This Row],[Channel]]))</f>
        <v>Teams</v>
      </c>
      <c r="W3382" t="str">
        <f t="shared" si="260"/>
        <v>Report Request</v>
      </c>
      <c r="X3382" t="str">
        <f t="shared" si="261"/>
        <v>It</v>
      </c>
      <c r="Y3382" t="str">
        <f t="shared" si="262"/>
        <v>Within SLA</v>
      </c>
      <c r="Z3382" t="str">
        <f t="shared" si="263"/>
        <v>Normal</v>
      </c>
      <c r="AA3382" t="str" cm="1">
        <f t="array" ref="AA3382">_xlfn.IFS(
J3382&lt;=K3382*0.5,"Excellent",
J3382&lt;=K3382,"Good",
J3382&lt;=K3382*1.5,"At Risk",
TRUE,"Critical"
)</f>
        <v>Excellent</v>
      </c>
      <c r="AB3382" t="str">
        <f t="shared" si="264"/>
        <v>No Rework</v>
      </c>
    </row>
    <row r="3383" spans="1:28" x14ac:dyDescent="0.3">
      <c r="A3383" t="s">
        <v>3465</v>
      </c>
      <c r="B3383" s="1">
        <v>45720</v>
      </c>
      <c r="C3383" t="s">
        <v>54</v>
      </c>
      <c r="D3383" t="s">
        <v>34</v>
      </c>
      <c r="E3383" t="s">
        <v>23</v>
      </c>
      <c r="F3383" t="s">
        <v>61</v>
      </c>
      <c r="G3383" t="s">
        <v>62</v>
      </c>
      <c r="H3383" t="s">
        <v>26</v>
      </c>
      <c r="I3383" t="s">
        <v>27</v>
      </c>
      <c r="J3383">
        <v>4.8</v>
      </c>
      <c r="K3383">
        <v>12</v>
      </c>
      <c r="L3383" t="s">
        <v>28</v>
      </c>
      <c r="M3383">
        <v>0</v>
      </c>
      <c r="N3383">
        <v>4.7</v>
      </c>
      <c r="O3383">
        <v>320</v>
      </c>
      <c r="P3383">
        <v>1536</v>
      </c>
      <c r="Q3383" t="s">
        <v>79</v>
      </c>
      <c r="R3383">
        <v>3</v>
      </c>
      <c r="S3383" t="s">
        <v>58</v>
      </c>
      <c r="T3383" t="s">
        <v>38</v>
      </c>
      <c r="U3383" t="str">
        <f>TRIM(CLEAN(tbl_Operations[[#This Row],[Location]]))</f>
        <v>Mumbai</v>
      </c>
      <c r="V3383" t="str">
        <f>TRIM(CLEAN(tbl_Operations[[#This Row],[Channel]]))</f>
        <v>Teams</v>
      </c>
      <c r="W3383" t="str">
        <f t="shared" si="260"/>
        <v>Invoice Query</v>
      </c>
      <c r="X3383" t="str">
        <f t="shared" si="261"/>
        <v>Hr</v>
      </c>
      <c r="Y3383" t="str">
        <f t="shared" si="262"/>
        <v>Within SLA</v>
      </c>
      <c r="Z3383" t="str">
        <f t="shared" si="263"/>
        <v>Normal</v>
      </c>
      <c r="AA3383" t="str" cm="1">
        <f t="array" ref="AA3383">_xlfn.IFS(
J3383&lt;=K3383*0.5,"Excellent",
J3383&lt;=K3383,"Good",
J3383&lt;=K3383*1.5,"At Risk",
TRUE,"Critical"
)</f>
        <v>Excellent</v>
      </c>
      <c r="AB3383" t="str">
        <f t="shared" si="264"/>
        <v>No Rework</v>
      </c>
    </row>
    <row r="3384" spans="1:28" x14ac:dyDescent="0.3">
      <c r="A3384" t="s">
        <v>3466</v>
      </c>
      <c r="B3384" s="1">
        <v>45819</v>
      </c>
      <c r="C3384" t="s">
        <v>40</v>
      </c>
      <c r="D3384" t="s">
        <v>60</v>
      </c>
      <c r="E3384" t="s">
        <v>23</v>
      </c>
      <c r="F3384" t="s">
        <v>61</v>
      </c>
      <c r="G3384" t="s">
        <v>42</v>
      </c>
      <c r="H3384" t="s">
        <v>75</v>
      </c>
      <c r="I3384" t="s">
        <v>27</v>
      </c>
      <c r="J3384">
        <v>22.4</v>
      </c>
      <c r="K3384">
        <v>12</v>
      </c>
      <c r="L3384" t="s">
        <v>63</v>
      </c>
      <c r="M3384">
        <v>0</v>
      </c>
      <c r="N3384">
        <v>3.6</v>
      </c>
      <c r="O3384">
        <v>400</v>
      </c>
      <c r="P3384">
        <v>8960</v>
      </c>
      <c r="Q3384" t="s">
        <v>29</v>
      </c>
      <c r="R3384">
        <v>6</v>
      </c>
      <c r="S3384" t="s">
        <v>30</v>
      </c>
      <c r="T3384" t="s">
        <v>86</v>
      </c>
      <c r="U3384" t="str">
        <f>TRIM(CLEAN(tbl_Operations[[#This Row],[Location]]))</f>
        <v>Pune</v>
      </c>
      <c r="V3384" t="str">
        <f>TRIM(CLEAN(tbl_Operations[[#This Row],[Channel]]))</f>
        <v>Portal</v>
      </c>
      <c r="W3384" t="str">
        <f t="shared" si="260"/>
        <v>Invoice Query</v>
      </c>
      <c r="X3384" t="str">
        <f t="shared" si="261"/>
        <v>Procurement</v>
      </c>
      <c r="Y3384" t="str">
        <f t="shared" si="262"/>
        <v>SLA Breach</v>
      </c>
      <c r="Z3384" t="str">
        <f t="shared" si="263"/>
        <v>Normal</v>
      </c>
      <c r="AA3384" t="str" cm="1">
        <f t="array" ref="AA3384">_xlfn.IFS(
J3384&lt;=K3384*0.5,"Excellent",
J3384&lt;=K3384,"Good",
J3384&lt;=K3384*1.5,"At Risk",
TRUE,"Critical"
)</f>
        <v>Critical</v>
      </c>
      <c r="AB3384" t="str">
        <f t="shared" si="264"/>
        <v>No Rework</v>
      </c>
    </row>
    <row r="3385" spans="1:28" x14ac:dyDescent="0.3">
      <c r="A3385" t="s">
        <v>3467</v>
      </c>
      <c r="B3385" s="1">
        <v>45757</v>
      </c>
      <c r="C3385" t="s">
        <v>33</v>
      </c>
      <c r="D3385" t="s">
        <v>34</v>
      </c>
      <c r="E3385" t="s">
        <v>78</v>
      </c>
      <c r="F3385" t="s">
        <v>24</v>
      </c>
      <c r="G3385" t="s">
        <v>25</v>
      </c>
      <c r="H3385" t="s">
        <v>66</v>
      </c>
      <c r="I3385" t="s">
        <v>27</v>
      </c>
      <c r="J3385">
        <v>8.9</v>
      </c>
      <c r="K3385">
        <v>24</v>
      </c>
      <c r="L3385" t="s">
        <v>28</v>
      </c>
      <c r="M3385">
        <v>0</v>
      </c>
      <c r="N3385">
        <v>4.5999999999999996</v>
      </c>
      <c r="O3385">
        <v>450</v>
      </c>
      <c r="P3385">
        <v>4005</v>
      </c>
      <c r="Q3385" t="s">
        <v>89</v>
      </c>
      <c r="R3385">
        <v>4</v>
      </c>
      <c r="S3385" t="s">
        <v>30</v>
      </c>
      <c r="T3385" t="s">
        <v>84</v>
      </c>
      <c r="U3385" t="str">
        <f>TRIM(CLEAN(tbl_Operations[[#This Row],[Location]]))</f>
        <v>Mumbai</v>
      </c>
      <c r="V3385" t="str">
        <f>TRIM(CLEAN(tbl_Operations[[#This Row],[Channel]]))</f>
        <v>Email</v>
      </c>
      <c r="W3385" t="str">
        <f t="shared" si="260"/>
        <v>Access Request</v>
      </c>
      <c r="X3385" t="str">
        <f t="shared" si="261"/>
        <v>It</v>
      </c>
      <c r="Y3385" t="str">
        <f t="shared" si="262"/>
        <v>Within SLA</v>
      </c>
      <c r="Z3385" t="str">
        <f t="shared" si="263"/>
        <v>Normal</v>
      </c>
      <c r="AA3385" t="str" cm="1">
        <f t="array" ref="AA3385">_xlfn.IFS(
J3385&lt;=K3385*0.5,"Excellent",
J3385&lt;=K3385,"Good",
J3385&lt;=K3385*1.5,"At Risk",
TRUE,"Critical"
)</f>
        <v>Excellent</v>
      </c>
      <c r="AB3385" t="str">
        <f t="shared" si="264"/>
        <v>No Rework</v>
      </c>
    </row>
    <row r="3386" spans="1:28" x14ac:dyDescent="0.3">
      <c r="A3386" t="s">
        <v>3468</v>
      </c>
      <c r="B3386" s="1">
        <v>45765</v>
      </c>
      <c r="C3386" t="s">
        <v>91</v>
      </c>
      <c r="D3386" t="s">
        <v>34</v>
      </c>
      <c r="E3386" t="s">
        <v>56</v>
      </c>
      <c r="F3386" t="s">
        <v>146</v>
      </c>
      <c r="G3386" t="s">
        <v>42</v>
      </c>
      <c r="H3386" t="s">
        <v>66</v>
      </c>
      <c r="I3386" t="s">
        <v>27</v>
      </c>
      <c r="J3386">
        <v>1.8</v>
      </c>
      <c r="K3386">
        <v>4</v>
      </c>
      <c r="L3386" t="s">
        <v>28</v>
      </c>
      <c r="M3386">
        <v>1</v>
      </c>
      <c r="N3386">
        <v>4.9000000000000004</v>
      </c>
      <c r="O3386">
        <v>450</v>
      </c>
      <c r="P3386">
        <v>810</v>
      </c>
      <c r="Q3386" t="s">
        <v>89</v>
      </c>
      <c r="R3386">
        <v>4</v>
      </c>
      <c r="S3386" t="s">
        <v>30</v>
      </c>
      <c r="T3386" t="s">
        <v>45</v>
      </c>
      <c r="U3386" t="str">
        <f>TRIM(CLEAN(tbl_Operations[[#This Row],[Location]]))</f>
        <v>Mumbai</v>
      </c>
      <c r="V3386" t="str">
        <f>TRIM(CLEAN(tbl_Operations[[#This Row],[Channel]]))</f>
        <v>Portal</v>
      </c>
      <c r="W3386" t="str">
        <f t="shared" si="260"/>
        <v>Vendor Query</v>
      </c>
      <c r="X3386" t="str">
        <f t="shared" si="261"/>
        <v>Operations</v>
      </c>
      <c r="Y3386" t="str">
        <f t="shared" si="262"/>
        <v>Within SLA</v>
      </c>
      <c r="Z3386" t="str">
        <f t="shared" si="263"/>
        <v>Normal</v>
      </c>
      <c r="AA3386" t="str" cm="1">
        <f t="array" ref="AA3386">_xlfn.IFS(
J3386&lt;=K3386*0.5,"Excellent",
J3386&lt;=K3386,"Good",
J3386&lt;=K3386*1.5,"At Risk",
TRUE,"Critical"
)</f>
        <v>Excellent</v>
      </c>
      <c r="AB3386" t="str">
        <f t="shared" si="264"/>
        <v>Reworked</v>
      </c>
    </row>
    <row r="3387" spans="1:28" x14ac:dyDescent="0.3">
      <c r="A3387" t="s">
        <v>3469</v>
      </c>
      <c r="B3387" s="1">
        <v>45893</v>
      </c>
      <c r="C3387" t="s">
        <v>40</v>
      </c>
      <c r="D3387" t="s">
        <v>73</v>
      </c>
      <c r="E3387" t="s">
        <v>48</v>
      </c>
      <c r="F3387" t="s">
        <v>24</v>
      </c>
      <c r="G3387" t="s">
        <v>62</v>
      </c>
      <c r="H3387" t="s">
        <v>75</v>
      </c>
      <c r="I3387" t="s">
        <v>27</v>
      </c>
      <c r="J3387">
        <v>7.7</v>
      </c>
      <c r="K3387">
        <v>24</v>
      </c>
      <c r="L3387" t="s">
        <v>28</v>
      </c>
      <c r="M3387">
        <v>1</v>
      </c>
      <c r="N3387">
        <v>4.5</v>
      </c>
      <c r="O3387">
        <v>400</v>
      </c>
      <c r="P3387">
        <v>3080</v>
      </c>
      <c r="Q3387" t="s">
        <v>36</v>
      </c>
      <c r="R3387">
        <v>8</v>
      </c>
      <c r="S3387" t="s">
        <v>37</v>
      </c>
      <c r="T3387" t="s">
        <v>102</v>
      </c>
      <c r="U3387" t="str">
        <f>TRIM(CLEAN(tbl_Operations[[#This Row],[Location]]))</f>
        <v>Chennai</v>
      </c>
      <c r="V3387" t="str">
        <f>TRIM(CLEAN(tbl_Operations[[#This Row],[Channel]]))</f>
        <v>Teams</v>
      </c>
      <c r="W3387" t="str">
        <f t="shared" si="260"/>
        <v>Compliance Request</v>
      </c>
      <c r="X3387" t="str">
        <f t="shared" si="261"/>
        <v>Procurement</v>
      </c>
      <c r="Y3387" t="str">
        <f t="shared" si="262"/>
        <v>Within SLA</v>
      </c>
      <c r="Z3387" t="str">
        <f t="shared" si="263"/>
        <v>Normal</v>
      </c>
      <c r="AA3387" t="str" cm="1">
        <f t="array" ref="AA3387">_xlfn.IFS(
J3387&lt;=K3387*0.5,"Excellent",
J3387&lt;=K3387,"Good",
J3387&lt;=K3387*1.5,"At Risk",
TRUE,"Critical"
)</f>
        <v>Excellent</v>
      </c>
      <c r="AB3387" t="str">
        <f t="shared" si="264"/>
        <v>Reworked</v>
      </c>
    </row>
    <row r="3388" spans="1:28" x14ac:dyDescent="0.3">
      <c r="A3388" t="s">
        <v>3470</v>
      </c>
      <c r="B3388" s="1">
        <v>45916</v>
      </c>
      <c r="C3388" t="s">
        <v>40</v>
      </c>
      <c r="D3388" t="s">
        <v>55</v>
      </c>
      <c r="E3388" t="s">
        <v>56</v>
      </c>
      <c r="F3388" t="s">
        <v>24</v>
      </c>
      <c r="G3388" t="s">
        <v>81</v>
      </c>
      <c r="H3388" t="s">
        <v>66</v>
      </c>
      <c r="I3388" t="s">
        <v>27</v>
      </c>
      <c r="J3388">
        <v>13.6</v>
      </c>
      <c r="K3388">
        <v>24</v>
      </c>
      <c r="L3388" t="s">
        <v>28</v>
      </c>
      <c r="M3388">
        <v>0</v>
      </c>
      <c r="N3388">
        <v>4.3</v>
      </c>
      <c r="O3388">
        <v>450</v>
      </c>
      <c r="P3388">
        <v>6120</v>
      </c>
      <c r="Q3388" t="s">
        <v>83</v>
      </c>
      <c r="R3388">
        <v>9</v>
      </c>
      <c r="S3388" t="s">
        <v>37</v>
      </c>
      <c r="T3388" t="s">
        <v>38</v>
      </c>
      <c r="U3388" t="str">
        <f>TRIM(CLEAN(tbl_Operations[[#This Row],[Location]]))</f>
        <v>Hyderabad</v>
      </c>
      <c r="V3388" t="str">
        <f>TRIM(CLEAN(tbl_Operations[[#This Row],[Channel]]))</f>
        <v>Phone</v>
      </c>
      <c r="W3388" t="str">
        <f t="shared" si="260"/>
        <v>Vendor Query</v>
      </c>
      <c r="X3388" t="str">
        <f t="shared" si="261"/>
        <v>Procurement</v>
      </c>
      <c r="Y3388" t="str">
        <f t="shared" si="262"/>
        <v>Within SLA</v>
      </c>
      <c r="Z3388" t="str">
        <f t="shared" si="263"/>
        <v>Normal</v>
      </c>
      <c r="AA3388" t="str" cm="1">
        <f t="array" ref="AA3388">_xlfn.IFS(
J3388&lt;=K3388*0.5,"Excellent",
J3388&lt;=K3388,"Good",
J3388&lt;=K3388*1.5,"At Risk",
TRUE,"Critical"
)</f>
        <v>Good</v>
      </c>
      <c r="AB3388" t="str">
        <f t="shared" si="264"/>
        <v>No Rework</v>
      </c>
    </row>
    <row r="3389" spans="1:28" x14ac:dyDescent="0.3">
      <c r="A3389" t="s">
        <v>3471</v>
      </c>
      <c r="B3389" s="1">
        <v>45794</v>
      </c>
      <c r="C3389" t="s">
        <v>54</v>
      </c>
      <c r="D3389" t="s">
        <v>47</v>
      </c>
      <c r="E3389" t="s">
        <v>48</v>
      </c>
      <c r="F3389" t="s">
        <v>49</v>
      </c>
      <c r="G3389" t="s">
        <v>81</v>
      </c>
      <c r="H3389" t="s">
        <v>50</v>
      </c>
      <c r="I3389" t="s">
        <v>27</v>
      </c>
      <c r="J3389">
        <v>7.6</v>
      </c>
      <c r="K3389">
        <v>48</v>
      </c>
      <c r="L3389" t="s">
        <v>28</v>
      </c>
      <c r="M3389">
        <v>0</v>
      </c>
      <c r="N3389">
        <v>5</v>
      </c>
      <c r="O3389">
        <v>400</v>
      </c>
      <c r="P3389">
        <v>3040</v>
      </c>
      <c r="Q3389" t="s">
        <v>44</v>
      </c>
      <c r="R3389">
        <v>5</v>
      </c>
      <c r="S3389" t="s">
        <v>30</v>
      </c>
      <c r="T3389" t="s">
        <v>68</v>
      </c>
      <c r="U3389" t="str">
        <f>TRIM(CLEAN(tbl_Operations[[#This Row],[Location]]))</f>
        <v>Gurugram</v>
      </c>
      <c r="V3389" t="str">
        <f>TRIM(CLEAN(tbl_Operations[[#This Row],[Channel]]))</f>
        <v>Phone</v>
      </c>
      <c r="W3389" t="str">
        <f t="shared" si="260"/>
        <v>Compliance Request</v>
      </c>
      <c r="X3389" t="str">
        <f t="shared" si="261"/>
        <v>Hr</v>
      </c>
      <c r="Y3389" t="str">
        <f t="shared" si="262"/>
        <v>Within SLA</v>
      </c>
      <c r="Z3389" t="str">
        <f t="shared" si="263"/>
        <v>Normal</v>
      </c>
      <c r="AA3389" t="str" cm="1">
        <f t="array" ref="AA3389">_xlfn.IFS(
J3389&lt;=K3389*0.5,"Excellent",
J3389&lt;=K3389,"Good",
J3389&lt;=K3389*1.5,"At Risk",
TRUE,"Critical"
)</f>
        <v>Excellent</v>
      </c>
      <c r="AB3389" t="str">
        <f t="shared" si="264"/>
        <v>No Rework</v>
      </c>
    </row>
    <row r="3390" spans="1:28" x14ac:dyDescent="0.3">
      <c r="A3390" t="s">
        <v>3472</v>
      </c>
      <c r="B3390" s="1">
        <v>45887</v>
      </c>
      <c r="C3390" t="s">
        <v>21</v>
      </c>
      <c r="D3390" t="s">
        <v>60</v>
      </c>
      <c r="E3390" t="s">
        <v>23</v>
      </c>
      <c r="F3390" t="s">
        <v>24</v>
      </c>
      <c r="G3390" t="s">
        <v>25</v>
      </c>
      <c r="H3390" t="s">
        <v>43</v>
      </c>
      <c r="I3390" t="s">
        <v>27</v>
      </c>
      <c r="J3390">
        <v>5.0999999999999996</v>
      </c>
      <c r="K3390">
        <v>24</v>
      </c>
      <c r="L3390" t="s">
        <v>28</v>
      </c>
      <c r="M3390">
        <v>0</v>
      </c>
      <c r="N3390">
        <v>5</v>
      </c>
      <c r="O3390">
        <v>400</v>
      </c>
      <c r="P3390">
        <v>2040</v>
      </c>
      <c r="Q3390" t="s">
        <v>36</v>
      </c>
      <c r="R3390">
        <v>8</v>
      </c>
      <c r="S3390" t="s">
        <v>37</v>
      </c>
      <c r="T3390" t="s">
        <v>31</v>
      </c>
      <c r="U3390" t="str">
        <f>TRIM(CLEAN(tbl_Operations[[#This Row],[Location]]))</f>
        <v>Pune</v>
      </c>
      <c r="V3390" t="str">
        <f>TRIM(CLEAN(tbl_Operations[[#This Row],[Channel]]))</f>
        <v>Email</v>
      </c>
      <c r="W3390" t="str">
        <f t="shared" si="260"/>
        <v>Invoice Query</v>
      </c>
      <c r="X3390" t="str">
        <f t="shared" si="261"/>
        <v>Customer Support</v>
      </c>
      <c r="Y3390" t="str">
        <f t="shared" si="262"/>
        <v>Within SLA</v>
      </c>
      <c r="Z3390" t="str">
        <f t="shared" si="263"/>
        <v>Normal</v>
      </c>
      <c r="AA3390" t="str" cm="1">
        <f t="array" ref="AA3390">_xlfn.IFS(
J3390&lt;=K3390*0.5,"Excellent",
J3390&lt;=K3390,"Good",
J3390&lt;=K3390*1.5,"At Risk",
TRUE,"Critical"
)</f>
        <v>Excellent</v>
      </c>
      <c r="AB3390" t="str">
        <f t="shared" si="264"/>
        <v>No Rework</v>
      </c>
    </row>
    <row r="3391" spans="1:28" x14ac:dyDescent="0.3">
      <c r="A3391" t="s">
        <v>3473</v>
      </c>
      <c r="B3391" s="1">
        <v>45754</v>
      </c>
      <c r="C3391" t="s">
        <v>21</v>
      </c>
      <c r="D3391" t="s">
        <v>47</v>
      </c>
      <c r="E3391" t="s">
        <v>35</v>
      </c>
      <c r="F3391" t="s">
        <v>24</v>
      </c>
      <c r="G3391" t="s">
        <v>25</v>
      </c>
      <c r="H3391" t="s">
        <v>75</v>
      </c>
      <c r="I3391" t="s">
        <v>27</v>
      </c>
      <c r="J3391">
        <v>12.7</v>
      </c>
      <c r="K3391">
        <v>24</v>
      </c>
      <c r="L3391" t="s">
        <v>28</v>
      </c>
      <c r="M3391">
        <v>1</v>
      </c>
      <c r="N3391">
        <v>4.5</v>
      </c>
      <c r="O3391">
        <v>350</v>
      </c>
      <c r="P3391">
        <v>4445</v>
      </c>
      <c r="Q3391" t="s">
        <v>89</v>
      </c>
      <c r="R3391">
        <v>4</v>
      </c>
      <c r="S3391" t="s">
        <v>30</v>
      </c>
      <c r="T3391" t="s">
        <v>31</v>
      </c>
      <c r="U3391" t="str">
        <f>TRIM(CLEAN(tbl_Operations[[#This Row],[Location]]))</f>
        <v>Gurugram</v>
      </c>
      <c r="V3391" t="str">
        <f>TRIM(CLEAN(tbl_Operations[[#This Row],[Channel]]))</f>
        <v>Email</v>
      </c>
      <c r="W3391" t="str">
        <f t="shared" si="260"/>
        <v>Employee Query</v>
      </c>
      <c r="X3391" t="str">
        <f t="shared" si="261"/>
        <v>Customer Support</v>
      </c>
      <c r="Y3391" t="str">
        <f t="shared" si="262"/>
        <v>Within SLA</v>
      </c>
      <c r="Z3391" t="str">
        <f t="shared" si="263"/>
        <v>Normal</v>
      </c>
      <c r="AA3391" t="str" cm="1">
        <f t="array" ref="AA3391">_xlfn.IFS(
J3391&lt;=K3391*0.5,"Excellent",
J3391&lt;=K3391,"Good",
J3391&lt;=K3391*1.5,"At Risk",
TRUE,"Critical"
)</f>
        <v>Good</v>
      </c>
      <c r="AB3391" t="str">
        <f t="shared" si="264"/>
        <v>Reworked</v>
      </c>
    </row>
    <row r="3392" spans="1:28" x14ac:dyDescent="0.3">
      <c r="A3392" t="s">
        <v>3474</v>
      </c>
      <c r="B3392" s="1">
        <v>45880</v>
      </c>
      <c r="C3392" t="s">
        <v>91</v>
      </c>
      <c r="D3392" t="s">
        <v>41</v>
      </c>
      <c r="E3392" t="s">
        <v>92</v>
      </c>
      <c r="F3392" t="s">
        <v>49</v>
      </c>
      <c r="G3392" t="s">
        <v>42</v>
      </c>
      <c r="H3392" t="s">
        <v>75</v>
      </c>
      <c r="I3392" t="s">
        <v>27</v>
      </c>
      <c r="J3392">
        <v>9.9</v>
      </c>
      <c r="K3392">
        <v>48</v>
      </c>
      <c r="L3392" t="s">
        <v>28</v>
      </c>
      <c r="M3392">
        <v>0</v>
      </c>
      <c r="N3392">
        <v>4.5</v>
      </c>
      <c r="O3392">
        <v>350</v>
      </c>
      <c r="P3392">
        <v>3465</v>
      </c>
      <c r="Q3392" t="s">
        <v>36</v>
      </c>
      <c r="R3392">
        <v>8</v>
      </c>
      <c r="S3392" t="s">
        <v>37</v>
      </c>
      <c r="T3392" t="s">
        <v>31</v>
      </c>
      <c r="U3392" t="str">
        <f>TRIM(CLEAN(tbl_Operations[[#This Row],[Location]]))</f>
        <v>Bengaluru</v>
      </c>
      <c r="V3392" t="str">
        <f>TRIM(CLEAN(tbl_Operations[[#This Row],[Channel]]))</f>
        <v>Portal</v>
      </c>
      <c r="W3392" t="str">
        <f t="shared" si="260"/>
        <v>Report Request</v>
      </c>
      <c r="X3392" t="str">
        <f t="shared" si="261"/>
        <v>Operations</v>
      </c>
      <c r="Y3392" t="str">
        <f t="shared" si="262"/>
        <v>Within SLA</v>
      </c>
      <c r="Z3392" t="str">
        <f t="shared" si="263"/>
        <v>Normal</v>
      </c>
      <c r="AA3392" t="str" cm="1">
        <f t="array" ref="AA3392">_xlfn.IFS(
J3392&lt;=K3392*0.5,"Excellent",
J3392&lt;=K3392,"Good",
J3392&lt;=K3392*1.5,"At Risk",
TRUE,"Critical"
)</f>
        <v>Excellent</v>
      </c>
      <c r="AB3392" t="str">
        <f t="shared" si="264"/>
        <v>No Rework</v>
      </c>
    </row>
    <row r="3393" spans="1:28" x14ac:dyDescent="0.3">
      <c r="A3393" t="s">
        <v>3475</v>
      </c>
      <c r="B3393" s="1">
        <v>46015</v>
      </c>
      <c r="C3393" t="s">
        <v>33</v>
      </c>
      <c r="D3393" t="s">
        <v>55</v>
      </c>
      <c r="E3393" t="s">
        <v>92</v>
      </c>
      <c r="F3393" t="s">
        <v>49</v>
      </c>
      <c r="G3393" t="s">
        <v>42</v>
      </c>
      <c r="H3393" t="s">
        <v>26</v>
      </c>
      <c r="I3393" t="s">
        <v>88</v>
      </c>
      <c r="J3393">
        <v>13.4</v>
      </c>
      <c r="K3393">
        <v>48</v>
      </c>
      <c r="L3393" t="s">
        <v>28</v>
      </c>
      <c r="M3393">
        <v>1</v>
      </c>
      <c r="N3393">
        <v>4.4000000000000004</v>
      </c>
      <c r="O3393">
        <v>450</v>
      </c>
      <c r="P3393">
        <v>6030</v>
      </c>
      <c r="Q3393" t="s">
        <v>71</v>
      </c>
      <c r="R3393">
        <v>12</v>
      </c>
      <c r="S3393" t="s">
        <v>52</v>
      </c>
      <c r="T3393" t="s">
        <v>86</v>
      </c>
      <c r="U3393" t="str">
        <f>TRIM(CLEAN(tbl_Operations[[#This Row],[Location]]))</f>
        <v>Hyderabad</v>
      </c>
      <c r="V3393" t="str">
        <f>TRIM(CLEAN(tbl_Operations[[#This Row],[Channel]]))</f>
        <v>Portal</v>
      </c>
      <c r="W3393" t="str">
        <f t="shared" si="260"/>
        <v>Report Request</v>
      </c>
      <c r="X3393" t="str">
        <f t="shared" si="261"/>
        <v>It</v>
      </c>
      <c r="Y3393" t="str">
        <f t="shared" si="262"/>
        <v>Within SLA</v>
      </c>
      <c r="Z3393" t="str">
        <f t="shared" si="263"/>
        <v>Normal</v>
      </c>
      <c r="AA3393" t="str" cm="1">
        <f t="array" ref="AA3393">_xlfn.IFS(
J3393&lt;=K3393*0.5,"Excellent",
J3393&lt;=K3393,"Good",
J3393&lt;=K3393*1.5,"At Risk",
TRUE,"Critical"
)</f>
        <v>Excellent</v>
      </c>
      <c r="AB3393" t="str">
        <f t="shared" si="264"/>
        <v>Reworked</v>
      </c>
    </row>
    <row r="3394" spans="1:28" x14ac:dyDescent="0.3">
      <c r="A3394" t="s">
        <v>3476</v>
      </c>
      <c r="B3394" s="1">
        <v>45670</v>
      </c>
      <c r="C3394" t="s">
        <v>95</v>
      </c>
      <c r="D3394" t="s">
        <v>34</v>
      </c>
      <c r="E3394" t="s">
        <v>56</v>
      </c>
      <c r="F3394" t="s">
        <v>61</v>
      </c>
      <c r="G3394" t="s">
        <v>42</v>
      </c>
      <c r="H3394" t="s">
        <v>75</v>
      </c>
      <c r="I3394" t="s">
        <v>27</v>
      </c>
      <c r="J3394">
        <v>21</v>
      </c>
      <c r="K3394">
        <v>12</v>
      </c>
      <c r="L3394" t="s">
        <v>63</v>
      </c>
      <c r="M3394">
        <v>1</v>
      </c>
      <c r="N3394">
        <v>3.9</v>
      </c>
      <c r="O3394">
        <v>450</v>
      </c>
      <c r="P3394">
        <v>9450</v>
      </c>
      <c r="Q3394" t="s">
        <v>64</v>
      </c>
      <c r="R3394">
        <v>1</v>
      </c>
      <c r="S3394" t="s">
        <v>58</v>
      </c>
      <c r="T3394" t="s">
        <v>31</v>
      </c>
      <c r="U3394" t="str">
        <f>TRIM(CLEAN(tbl_Operations[[#This Row],[Location]]))</f>
        <v>Mumbai</v>
      </c>
      <c r="V3394" t="str">
        <f>TRIM(CLEAN(tbl_Operations[[#This Row],[Channel]]))</f>
        <v>Portal</v>
      </c>
      <c r="W3394" t="str">
        <f t="shared" ref="W3394:W3457" si="265">TRIM(CLEAN(E3394))</f>
        <v>Vendor Query</v>
      </c>
      <c r="X3394" t="str">
        <f t="shared" ref="X3394:X3457" si="266">PROPER(TRIM(CLEAN(C3394)))</f>
        <v>Sales</v>
      </c>
      <c r="Y3394" t="str">
        <f t="shared" ref="Y3394:Y3457" si="267">IF(J3394&lt;=K3394,"Within SLA","SLA Breach")</f>
        <v>SLA Breach</v>
      </c>
      <c r="Z3394" t="str">
        <f t="shared" ref="Z3394:Z3457" si="268">IF(AND(F3394="Critical",Y3393="SLA Breach"),"Critical Risk","Normal")</f>
        <v>Normal</v>
      </c>
      <c r="AA3394" t="str" cm="1">
        <f t="array" ref="AA3394">_xlfn.IFS(
J3394&lt;=K3394*0.5,"Excellent",
J3394&lt;=K3394,"Good",
J3394&lt;=K3394*1.5,"At Risk",
TRUE,"Critical"
)</f>
        <v>Critical</v>
      </c>
      <c r="AB3394" t="str">
        <f t="shared" ref="AB3394:AB3457" si="269">IF(M3394&gt;0,"Reworked","No Rework")</f>
        <v>Reworked</v>
      </c>
    </row>
    <row r="3395" spans="1:28" x14ac:dyDescent="0.3">
      <c r="A3395" t="s">
        <v>3477</v>
      </c>
      <c r="B3395" s="1">
        <v>46011</v>
      </c>
      <c r="C3395" t="s">
        <v>91</v>
      </c>
      <c r="D3395" t="s">
        <v>34</v>
      </c>
      <c r="E3395" t="s">
        <v>70</v>
      </c>
      <c r="F3395" t="s">
        <v>24</v>
      </c>
      <c r="G3395" t="s">
        <v>25</v>
      </c>
      <c r="H3395" t="s">
        <v>75</v>
      </c>
      <c r="I3395" t="s">
        <v>27</v>
      </c>
      <c r="J3395">
        <v>3.9</v>
      </c>
      <c r="K3395">
        <v>24</v>
      </c>
      <c r="L3395" t="s">
        <v>28</v>
      </c>
      <c r="M3395">
        <v>0</v>
      </c>
      <c r="N3395">
        <v>5</v>
      </c>
      <c r="O3395">
        <v>350</v>
      </c>
      <c r="P3395">
        <v>1365</v>
      </c>
      <c r="Q3395" t="s">
        <v>71</v>
      </c>
      <c r="R3395">
        <v>12</v>
      </c>
      <c r="S3395" t="s">
        <v>52</v>
      </c>
      <c r="T3395" t="s">
        <v>68</v>
      </c>
      <c r="U3395" t="str">
        <f>TRIM(CLEAN(tbl_Operations[[#This Row],[Location]]))</f>
        <v>Mumbai</v>
      </c>
      <c r="V3395" t="str">
        <f>TRIM(CLEAN(tbl_Operations[[#This Row],[Channel]]))</f>
        <v>Email</v>
      </c>
      <c r="W3395" t="str">
        <f t="shared" si="265"/>
        <v>Data Correction</v>
      </c>
      <c r="X3395" t="str">
        <f t="shared" si="266"/>
        <v>Operations</v>
      </c>
      <c r="Y3395" t="str">
        <f t="shared" si="267"/>
        <v>Within SLA</v>
      </c>
      <c r="Z3395" t="str">
        <f t="shared" si="268"/>
        <v>Normal</v>
      </c>
      <c r="AA3395" t="str" cm="1">
        <f t="array" ref="AA3395">_xlfn.IFS(
J3395&lt;=K3395*0.5,"Excellent",
J3395&lt;=K3395,"Good",
J3395&lt;=K3395*1.5,"At Risk",
TRUE,"Critical"
)</f>
        <v>Excellent</v>
      </c>
      <c r="AB3395" t="str">
        <f t="shared" si="269"/>
        <v>No Rework</v>
      </c>
    </row>
    <row r="3396" spans="1:28" x14ac:dyDescent="0.3">
      <c r="A3396" t="s">
        <v>3478</v>
      </c>
      <c r="B3396" s="1">
        <v>45753</v>
      </c>
      <c r="C3396" t="s">
        <v>21</v>
      </c>
      <c r="D3396" t="s">
        <v>55</v>
      </c>
      <c r="E3396" t="s">
        <v>78</v>
      </c>
      <c r="F3396" t="s">
        <v>61</v>
      </c>
      <c r="G3396" t="s">
        <v>42</v>
      </c>
      <c r="H3396" t="s">
        <v>75</v>
      </c>
      <c r="I3396" t="s">
        <v>88</v>
      </c>
      <c r="J3396">
        <v>23.3</v>
      </c>
      <c r="K3396">
        <v>12</v>
      </c>
      <c r="L3396" t="s">
        <v>63</v>
      </c>
      <c r="M3396">
        <v>1</v>
      </c>
      <c r="N3396">
        <v>3.9</v>
      </c>
      <c r="O3396">
        <v>350</v>
      </c>
      <c r="P3396">
        <v>8155</v>
      </c>
      <c r="Q3396" t="s">
        <v>89</v>
      </c>
      <c r="R3396">
        <v>4</v>
      </c>
      <c r="S3396" t="s">
        <v>30</v>
      </c>
      <c r="T3396" t="s">
        <v>102</v>
      </c>
      <c r="U3396" t="str">
        <f>TRIM(CLEAN(tbl_Operations[[#This Row],[Location]]))</f>
        <v>Hyderabad</v>
      </c>
      <c r="V3396" t="str">
        <f>TRIM(CLEAN(tbl_Operations[[#This Row],[Channel]]))</f>
        <v>Portal</v>
      </c>
      <c r="W3396" t="str">
        <f t="shared" si="265"/>
        <v>Access Request</v>
      </c>
      <c r="X3396" t="str">
        <f t="shared" si="266"/>
        <v>Customer Support</v>
      </c>
      <c r="Y3396" t="str">
        <f t="shared" si="267"/>
        <v>SLA Breach</v>
      </c>
      <c r="Z3396" t="str">
        <f t="shared" si="268"/>
        <v>Normal</v>
      </c>
      <c r="AA3396" t="str" cm="1">
        <f t="array" ref="AA3396">_xlfn.IFS(
J3396&lt;=K3396*0.5,"Excellent",
J3396&lt;=K3396,"Good",
J3396&lt;=K3396*1.5,"At Risk",
TRUE,"Critical"
)</f>
        <v>Critical</v>
      </c>
      <c r="AB3396" t="str">
        <f t="shared" si="269"/>
        <v>Reworked</v>
      </c>
    </row>
    <row r="3397" spans="1:28" x14ac:dyDescent="0.3">
      <c r="A3397" t="s">
        <v>3479</v>
      </c>
      <c r="B3397" s="1">
        <v>45949</v>
      </c>
      <c r="C3397" t="s">
        <v>54</v>
      </c>
      <c r="D3397" t="s">
        <v>34</v>
      </c>
      <c r="E3397" t="s">
        <v>48</v>
      </c>
      <c r="F3397" t="s">
        <v>49</v>
      </c>
      <c r="G3397" t="s">
        <v>25</v>
      </c>
      <c r="H3397" t="s">
        <v>75</v>
      </c>
      <c r="I3397" t="s">
        <v>27</v>
      </c>
      <c r="J3397">
        <v>1.3</v>
      </c>
      <c r="K3397">
        <v>48</v>
      </c>
      <c r="L3397" t="s">
        <v>28</v>
      </c>
      <c r="M3397">
        <v>0</v>
      </c>
      <c r="N3397">
        <v>5</v>
      </c>
      <c r="O3397">
        <v>400</v>
      </c>
      <c r="P3397">
        <v>520</v>
      </c>
      <c r="Q3397" t="s">
        <v>51</v>
      </c>
      <c r="R3397">
        <v>10</v>
      </c>
      <c r="S3397" t="s">
        <v>52</v>
      </c>
      <c r="T3397" t="s">
        <v>102</v>
      </c>
      <c r="U3397" t="str">
        <f>TRIM(CLEAN(tbl_Operations[[#This Row],[Location]]))</f>
        <v>Mumbai</v>
      </c>
      <c r="V3397" t="str">
        <f>TRIM(CLEAN(tbl_Operations[[#This Row],[Channel]]))</f>
        <v>Email</v>
      </c>
      <c r="W3397" t="str">
        <f t="shared" si="265"/>
        <v>Compliance Request</v>
      </c>
      <c r="X3397" t="str">
        <f t="shared" si="266"/>
        <v>Hr</v>
      </c>
      <c r="Y3397" t="str">
        <f t="shared" si="267"/>
        <v>Within SLA</v>
      </c>
      <c r="Z3397" t="str">
        <f t="shared" si="268"/>
        <v>Normal</v>
      </c>
      <c r="AA3397" t="str" cm="1">
        <f t="array" ref="AA3397">_xlfn.IFS(
J3397&lt;=K3397*0.5,"Excellent",
J3397&lt;=K3397,"Good",
J3397&lt;=K3397*1.5,"At Risk",
TRUE,"Critical"
)</f>
        <v>Excellent</v>
      </c>
      <c r="AB3397" t="str">
        <f t="shared" si="269"/>
        <v>No Rework</v>
      </c>
    </row>
    <row r="3398" spans="1:28" x14ac:dyDescent="0.3">
      <c r="A3398" t="s">
        <v>3480</v>
      </c>
      <c r="B3398" s="1">
        <v>45782</v>
      </c>
      <c r="C3398" t="s">
        <v>91</v>
      </c>
      <c r="D3398" t="s">
        <v>34</v>
      </c>
      <c r="E3398" t="s">
        <v>74</v>
      </c>
      <c r="F3398" t="s">
        <v>49</v>
      </c>
      <c r="G3398" t="s">
        <v>5094</v>
      </c>
      <c r="H3398" t="s">
        <v>50</v>
      </c>
      <c r="I3398" t="s">
        <v>88</v>
      </c>
      <c r="J3398">
        <v>12.8</v>
      </c>
      <c r="K3398">
        <v>48</v>
      </c>
      <c r="L3398" t="s">
        <v>28</v>
      </c>
      <c r="M3398">
        <v>2</v>
      </c>
      <c r="N3398">
        <v>4.3</v>
      </c>
      <c r="O3398">
        <v>350</v>
      </c>
      <c r="P3398">
        <v>4480</v>
      </c>
      <c r="Q3398" t="s">
        <v>44</v>
      </c>
      <c r="R3398">
        <v>5</v>
      </c>
      <c r="S3398" t="s">
        <v>30</v>
      </c>
      <c r="T3398" t="s">
        <v>31</v>
      </c>
      <c r="U3398" t="str">
        <f>TRIM(CLEAN(tbl_Operations[[#This Row],[Location]]))</f>
        <v>Mumbai</v>
      </c>
      <c r="V3398" t="str">
        <f>TRIM(CLEAN(tbl_Operations[[#This Row],[Channel]]))</f>
        <v>Unknown</v>
      </c>
      <c r="W3398" t="str">
        <f t="shared" si="265"/>
        <v>System Issue</v>
      </c>
      <c r="X3398" t="str">
        <f t="shared" si="266"/>
        <v>Operations</v>
      </c>
      <c r="Y3398" t="str">
        <f t="shared" si="267"/>
        <v>Within SLA</v>
      </c>
      <c r="Z3398" t="str">
        <f t="shared" si="268"/>
        <v>Normal</v>
      </c>
      <c r="AA3398" t="str" cm="1">
        <f t="array" ref="AA3398">_xlfn.IFS(
J3398&lt;=K3398*0.5,"Excellent",
J3398&lt;=K3398,"Good",
J3398&lt;=K3398*1.5,"At Risk",
TRUE,"Critical"
)</f>
        <v>Excellent</v>
      </c>
      <c r="AB3398" t="str">
        <f t="shared" si="269"/>
        <v>Reworked</v>
      </c>
    </row>
    <row r="3399" spans="1:28" x14ac:dyDescent="0.3">
      <c r="A3399" t="s">
        <v>3481</v>
      </c>
      <c r="B3399" s="1">
        <v>45726</v>
      </c>
      <c r="C3399" t="s">
        <v>77</v>
      </c>
      <c r="D3399" t="s">
        <v>73</v>
      </c>
      <c r="E3399" t="s">
        <v>23</v>
      </c>
      <c r="F3399" t="s">
        <v>24</v>
      </c>
      <c r="G3399" t="s">
        <v>42</v>
      </c>
      <c r="H3399" t="s">
        <v>26</v>
      </c>
      <c r="I3399" t="s">
        <v>27</v>
      </c>
      <c r="J3399">
        <v>10.4</v>
      </c>
      <c r="K3399">
        <v>24</v>
      </c>
      <c r="L3399" t="s">
        <v>28</v>
      </c>
      <c r="M3399">
        <v>0</v>
      </c>
      <c r="N3399">
        <v>4.4000000000000004</v>
      </c>
      <c r="O3399">
        <v>450</v>
      </c>
      <c r="P3399">
        <v>4680</v>
      </c>
      <c r="Q3399" t="s">
        <v>79</v>
      </c>
      <c r="R3399">
        <v>3</v>
      </c>
      <c r="S3399" t="s">
        <v>58</v>
      </c>
      <c r="T3399" t="s">
        <v>31</v>
      </c>
      <c r="U3399" t="str">
        <f>TRIM(CLEAN(tbl_Operations[[#This Row],[Location]]))</f>
        <v>Chennai</v>
      </c>
      <c r="V3399" t="str">
        <f>TRIM(CLEAN(tbl_Operations[[#This Row],[Channel]]))</f>
        <v>Portal</v>
      </c>
      <c r="W3399" t="str">
        <f t="shared" si="265"/>
        <v>Invoice Query</v>
      </c>
      <c r="X3399" t="str">
        <f t="shared" si="266"/>
        <v>Finance</v>
      </c>
      <c r="Y3399" t="str">
        <f t="shared" si="267"/>
        <v>Within SLA</v>
      </c>
      <c r="Z3399" t="str">
        <f t="shared" si="268"/>
        <v>Normal</v>
      </c>
      <c r="AA3399" t="str" cm="1">
        <f t="array" ref="AA3399">_xlfn.IFS(
J3399&lt;=K3399*0.5,"Excellent",
J3399&lt;=K3399,"Good",
J3399&lt;=K3399*1.5,"At Risk",
TRUE,"Critical"
)</f>
        <v>Excellent</v>
      </c>
      <c r="AB3399" t="str">
        <f t="shared" si="269"/>
        <v>No Rework</v>
      </c>
    </row>
    <row r="3400" spans="1:28" x14ac:dyDescent="0.3">
      <c r="A3400" t="s">
        <v>3482</v>
      </c>
      <c r="B3400" s="1">
        <v>45744</v>
      </c>
      <c r="C3400" t="s">
        <v>77</v>
      </c>
      <c r="D3400" t="s">
        <v>47</v>
      </c>
      <c r="E3400" t="s">
        <v>35</v>
      </c>
      <c r="F3400" t="s">
        <v>49</v>
      </c>
      <c r="G3400" t="s">
        <v>25</v>
      </c>
      <c r="H3400" t="s">
        <v>43</v>
      </c>
      <c r="I3400" t="s">
        <v>27</v>
      </c>
      <c r="J3400">
        <v>16.399999999999999</v>
      </c>
      <c r="K3400">
        <v>48</v>
      </c>
      <c r="L3400" t="s">
        <v>28</v>
      </c>
      <c r="M3400">
        <v>1</v>
      </c>
      <c r="N3400">
        <v>4.2</v>
      </c>
      <c r="O3400">
        <v>450</v>
      </c>
      <c r="P3400">
        <v>7380</v>
      </c>
      <c r="Q3400" t="s">
        <v>79</v>
      </c>
      <c r="R3400">
        <v>3</v>
      </c>
      <c r="S3400" t="s">
        <v>58</v>
      </c>
      <c r="T3400" t="s">
        <v>45</v>
      </c>
      <c r="U3400" t="str">
        <f>TRIM(CLEAN(tbl_Operations[[#This Row],[Location]]))</f>
        <v>Gurugram</v>
      </c>
      <c r="V3400" t="str">
        <f>TRIM(CLEAN(tbl_Operations[[#This Row],[Channel]]))</f>
        <v>Email</v>
      </c>
      <c r="W3400" t="str">
        <f t="shared" si="265"/>
        <v>Employee Query</v>
      </c>
      <c r="X3400" t="str">
        <f t="shared" si="266"/>
        <v>Finance</v>
      </c>
      <c r="Y3400" t="str">
        <f t="shared" si="267"/>
        <v>Within SLA</v>
      </c>
      <c r="Z3400" t="str">
        <f t="shared" si="268"/>
        <v>Normal</v>
      </c>
      <c r="AA3400" t="str" cm="1">
        <f t="array" ref="AA3400">_xlfn.IFS(
J3400&lt;=K3400*0.5,"Excellent",
J3400&lt;=K3400,"Good",
J3400&lt;=K3400*1.5,"At Risk",
TRUE,"Critical"
)</f>
        <v>Excellent</v>
      </c>
      <c r="AB3400" t="str">
        <f t="shared" si="269"/>
        <v>Reworked</v>
      </c>
    </row>
    <row r="3401" spans="1:28" x14ac:dyDescent="0.3">
      <c r="A3401" t="s">
        <v>3483</v>
      </c>
      <c r="B3401" s="1">
        <v>45779</v>
      </c>
      <c r="C3401" t="s">
        <v>33</v>
      </c>
      <c r="D3401" t="s">
        <v>73</v>
      </c>
      <c r="E3401" t="s">
        <v>74</v>
      </c>
      <c r="F3401" t="s">
        <v>24</v>
      </c>
      <c r="G3401" t="s">
        <v>42</v>
      </c>
      <c r="H3401" t="s">
        <v>43</v>
      </c>
      <c r="I3401" t="s">
        <v>27</v>
      </c>
      <c r="J3401">
        <v>12.6</v>
      </c>
      <c r="K3401">
        <v>24</v>
      </c>
      <c r="L3401" t="s">
        <v>28</v>
      </c>
      <c r="M3401">
        <v>0</v>
      </c>
      <c r="N3401">
        <v>5</v>
      </c>
      <c r="O3401">
        <v>320</v>
      </c>
      <c r="P3401">
        <v>4032</v>
      </c>
      <c r="Q3401" t="s">
        <v>44</v>
      </c>
      <c r="R3401">
        <v>5</v>
      </c>
      <c r="S3401" t="s">
        <v>30</v>
      </c>
      <c r="T3401" t="s">
        <v>45</v>
      </c>
      <c r="U3401" t="str">
        <f>TRIM(CLEAN(tbl_Operations[[#This Row],[Location]]))</f>
        <v>Chennai</v>
      </c>
      <c r="V3401" t="str">
        <f>TRIM(CLEAN(tbl_Operations[[#This Row],[Channel]]))</f>
        <v>Portal</v>
      </c>
      <c r="W3401" t="str">
        <f t="shared" si="265"/>
        <v>System Issue</v>
      </c>
      <c r="X3401" t="str">
        <f t="shared" si="266"/>
        <v>It</v>
      </c>
      <c r="Y3401" t="str">
        <f t="shared" si="267"/>
        <v>Within SLA</v>
      </c>
      <c r="Z3401" t="str">
        <f t="shared" si="268"/>
        <v>Normal</v>
      </c>
      <c r="AA3401" t="str" cm="1">
        <f t="array" ref="AA3401">_xlfn.IFS(
J3401&lt;=K3401*0.5,"Excellent",
J3401&lt;=K3401,"Good",
J3401&lt;=K3401*1.5,"At Risk",
TRUE,"Critical"
)</f>
        <v>Good</v>
      </c>
      <c r="AB3401" t="str">
        <f t="shared" si="269"/>
        <v>No Rework</v>
      </c>
    </row>
    <row r="3402" spans="1:28" x14ac:dyDescent="0.3">
      <c r="A3402" t="s">
        <v>3484</v>
      </c>
      <c r="B3402" s="1">
        <v>45813</v>
      </c>
      <c r="C3402" t="s">
        <v>40</v>
      </c>
      <c r="D3402" t="s">
        <v>34</v>
      </c>
      <c r="E3402" t="s">
        <v>78</v>
      </c>
      <c r="F3402" t="s">
        <v>24</v>
      </c>
      <c r="G3402" t="s">
        <v>42</v>
      </c>
      <c r="H3402" t="s">
        <v>50</v>
      </c>
      <c r="I3402" t="s">
        <v>88</v>
      </c>
      <c r="J3402">
        <v>55.9</v>
      </c>
      <c r="K3402">
        <v>24</v>
      </c>
      <c r="L3402" t="s">
        <v>63</v>
      </c>
      <c r="M3402">
        <v>2</v>
      </c>
      <c r="N3402">
        <v>2.8</v>
      </c>
      <c r="O3402">
        <v>450</v>
      </c>
      <c r="P3402">
        <v>25155</v>
      </c>
      <c r="Q3402" t="s">
        <v>29</v>
      </c>
      <c r="R3402">
        <v>6</v>
      </c>
      <c r="S3402" t="s">
        <v>30</v>
      </c>
      <c r="T3402" t="s">
        <v>84</v>
      </c>
      <c r="U3402" t="str">
        <f>TRIM(CLEAN(tbl_Operations[[#This Row],[Location]]))</f>
        <v>Mumbai</v>
      </c>
      <c r="V3402" t="str">
        <f>TRIM(CLEAN(tbl_Operations[[#This Row],[Channel]]))</f>
        <v>Portal</v>
      </c>
      <c r="W3402" t="str">
        <f t="shared" si="265"/>
        <v>Access Request</v>
      </c>
      <c r="X3402" t="str">
        <f t="shared" si="266"/>
        <v>Procurement</v>
      </c>
      <c r="Y3402" t="str">
        <f t="shared" si="267"/>
        <v>SLA Breach</v>
      </c>
      <c r="Z3402" t="str">
        <f t="shared" si="268"/>
        <v>Normal</v>
      </c>
      <c r="AA3402" t="str" cm="1">
        <f t="array" ref="AA3402">_xlfn.IFS(
J3402&lt;=K3402*0.5,"Excellent",
J3402&lt;=K3402,"Good",
J3402&lt;=K3402*1.5,"At Risk",
TRUE,"Critical"
)</f>
        <v>Critical</v>
      </c>
      <c r="AB3402" t="str">
        <f t="shared" si="269"/>
        <v>Reworked</v>
      </c>
    </row>
    <row r="3403" spans="1:28" x14ac:dyDescent="0.3">
      <c r="A3403" t="s">
        <v>3485</v>
      </c>
      <c r="B3403" s="1">
        <v>46018</v>
      </c>
      <c r="C3403" t="s">
        <v>54</v>
      </c>
      <c r="D3403" t="s">
        <v>41</v>
      </c>
      <c r="E3403" t="s">
        <v>78</v>
      </c>
      <c r="F3403" t="s">
        <v>49</v>
      </c>
      <c r="G3403" t="s">
        <v>25</v>
      </c>
      <c r="H3403" t="s">
        <v>66</v>
      </c>
      <c r="I3403" t="s">
        <v>27</v>
      </c>
      <c r="J3403">
        <v>6</v>
      </c>
      <c r="K3403">
        <v>48</v>
      </c>
      <c r="L3403" t="s">
        <v>28</v>
      </c>
      <c r="M3403">
        <v>0</v>
      </c>
      <c r="N3403">
        <v>5</v>
      </c>
      <c r="O3403">
        <v>400</v>
      </c>
      <c r="P3403">
        <v>2400</v>
      </c>
      <c r="Q3403" t="s">
        <v>71</v>
      </c>
      <c r="R3403">
        <v>12</v>
      </c>
      <c r="S3403" t="s">
        <v>52</v>
      </c>
      <c r="T3403" t="s">
        <v>68</v>
      </c>
      <c r="U3403" t="str">
        <f>TRIM(CLEAN(tbl_Operations[[#This Row],[Location]]))</f>
        <v>Bengaluru</v>
      </c>
      <c r="V3403" t="str">
        <f>TRIM(CLEAN(tbl_Operations[[#This Row],[Channel]]))</f>
        <v>Email</v>
      </c>
      <c r="W3403" t="str">
        <f t="shared" si="265"/>
        <v>Access Request</v>
      </c>
      <c r="X3403" t="str">
        <f t="shared" si="266"/>
        <v>Hr</v>
      </c>
      <c r="Y3403" t="str">
        <f t="shared" si="267"/>
        <v>Within SLA</v>
      </c>
      <c r="Z3403" t="str">
        <f t="shared" si="268"/>
        <v>Normal</v>
      </c>
      <c r="AA3403" t="str" cm="1">
        <f t="array" ref="AA3403">_xlfn.IFS(
J3403&lt;=K3403*0.5,"Excellent",
J3403&lt;=K3403,"Good",
J3403&lt;=K3403*1.5,"At Risk",
TRUE,"Critical"
)</f>
        <v>Excellent</v>
      </c>
      <c r="AB3403" t="str">
        <f t="shared" si="269"/>
        <v>No Rework</v>
      </c>
    </row>
    <row r="3404" spans="1:28" x14ac:dyDescent="0.3">
      <c r="A3404" t="s">
        <v>3486</v>
      </c>
      <c r="B3404" s="1">
        <v>45766</v>
      </c>
      <c r="C3404" t="s">
        <v>77</v>
      </c>
      <c r="D3404" t="s">
        <v>55</v>
      </c>
      <c r="E3404" t="s">
        <v>23</v>
      </c>
      <c r="F3404" t="s">
        <v>49</v>
      </c>
      <c r="G3404" t="s">
        <v>42</v>
      </c>
      <c r="H3404" t="s">
        <v>43</v>
      </c>
      <c r="I3404" t="s">
        <v>27</v>
      </c>
      <c r="J3404">
        <v>11.3</v>
      </c>
      <c r="K3404">
        <v>48</v>
      </c>
      <c r="L3404" t="s">
        <v>28</v>
      </c>
      <c r="M3404">
        <v>0</v>
      </c>
      <c r="N3404">
        <v>4.4000000000000004</v>
      </c>
      <c r="O3404">
        <v>280</v>
      </c>
      <c r="P3404">
        <v>3164</v>
      </c>
      <c r="Q3404" t="s">
        <v>89</v>
      </c>
      <c r="R3404">
        <v>4</v>
      </c>
      <c r="S3404" t="s">
        <v>30</v>
      </c>
      <c r="T3404" t="s">
        <v>68</v>
      </c>
      <c r="U3404" t="str">
        <f>TRIM(CLEAN(tbl_Operations[[#This Row],[Location]]))</f>
        <v>Hyderabad</v>
      </c>
      <c r="V3404" t="str">
        <f>TRIM(CLEAN(tbl_Operations[[#This Row],[Channel]]))</f>
        <v>Portal</v>
      </c>
      <c r="W3404" t="str">
        <f t="shared" si="265"/>
        <v>Invoice Query</v>
      </c>
      <c r="X3404" t="str">
        <f t="shared" si="266"/>
        <v>Finance</v>
      </c>
      <c r="Y3404" t="str">
        <f t="shared" si="267"/>
        <v>Within SLA</v>
      </c>
      <c r="Z3404" t="str">
        <f t="shared" si="268"/>
        <v>Normal</v>
      </c>
      <c r="AA3404" t="str" cm="1">
        <f t="array" ref="AA3404">_xlfn.IFS(
J3404&lt;=K3404*0.5,"Excellent",
J3404&lt;=K3404,"Good",
J3404&lt;=K3404*1.5,"At Risk",
TRUE,"Critical"
)</f>
        <v>Excellent</v>
      </c>
      <c r="AB3404" t="str">
        <f t="shared" si="269"/>
        <v>No Rework</v>
      </c>
    </row>
    <row r="3405" spans="1:28" x14ac:dyDescent="0.3">
      <c r="A3405" t="s">
        <v>3487</v>
      </c>
      <c r="B3405" s="1">
        <v>45884</v>
      </c>
      <c r="C3405" t="s">
        <v>91</v>
      </c>
      <c r="D3405" t="s">
        <v>60</v>
      </c>
      <c r="E3405" t="s">
        <v>48</v>
      </c>
      <c r="F3405" t="s">
        <v>24</v>
      </c>
      <c r="G3405" t="s">
        <v>81</v>
      </c>
      <c r="H3405" t="s">
        <v>26</v>
      </c>
      <c r="I3405" t="s">
        <v>27</v>
      </c>
      <c r="J3405">
        <v>3</v>
      </c>
      <c r="K3405">
        <v>24</v>
      </c>
      <c r="L3405" t="s">
        <v>28</v>
      </c>
      <c r="M3405">
        <v>0</v>
      </c>
      <c r="N3405">
        <v>4.8</v>
      </c>
      <c r="O3405">
        <v>400</v>
      </c>
      <c r="P3405">
        <v>1200</v>
      </c>
      <c r="Q3405" t="s">
        <v>36</v>
      </c>
      <c r="R3405">
        <v>8</v>
      </c>
      <c r="S3405" t="s">
        <v>37</v>
      </c>
      <c r="T3405" t="s">
        <v>45</v>
      </c>
      <c r="U3405" t="str">
        <f>TRIM(CLEAN(tbl_Operations[[#This Row],[Location]]))</f>
        <v>Pune</v>
      </c>
      <c r="V3405" t="str">
        <f>TRIM(CLEAN(tbl_Operations[[#This Row],[Channel]]))</f>
        <v>Phone</v>
      </c>
      <c r="W3405" t="str">
        <f t="shared" si="265"/>
        <v>Compliance Request</v>
      </c>
      <c r="X3405" t="str">
        <f t="shared" si="266"/>
        <v>Operations</v>
      </c>
      <c r="Y3405" t="str">
        <f t="shared" si="267"/>
        <v>Within SLA</v>
      </c>
      <c r="Z3405" t="str">
        <f t="shared" si="268"/>
        <v>Normal</v>
      </c>
      <c r="AA3405" t="str" cm="1">
        <f t="array" ref="AA3405">_xlfn.IFS(
J3405&lt;=K3405*0.5,"Excellent",
J3405&lt;=K3405,"Good",
J3405&lt;=K3405*1.5,"At Risk",
TRUE,"Critical"
)</f>
        <v>Excellent</v>
      </c>
      <c r="AB3405" t="str">
        <f t="shared" si="269"/>
        <v>No Rework</v>
      </c>
    </row>
    <row r="3406" spans="1:28" x14ac:dyDescent="0.3">
      <c r="A3406" t="s">
        <v>3488</v>
      </c>
      <c r="B3406" s="1">
        <v>45710</v>
      </c>
      <c r="C3406" t="s">
        <v>21</v>
      </c>
      <c r="D3406" t="s">
        <v>73</v>
      </c>
      <c r="E3406" t="s">
        <v>48</v>
      </c>
      <c r="F3406" t="s">
        <v>24</v>
      </c>
      <c r="G3406" t="s">
        <v>25</v>
      </c>
      <c r="H3406" t="s">
        <v>43</v>
      </c>
      <c r="I3406" t="s">
        <v>27</v>
      </c>
      <c r="J3406">
        <v>23.4</v>
      </c>
      <c r="K3406">
        <v>24</v>
      </c>
      <c r="L3406" t="s">
        <v>28</v>
      </c>
      <c r="M3406">
        <v>0</v>
      </c>
      <c r="N3406">
        <v>4.5</v>
      </c>
      <c r="O3406">
        <v>320</v>
      </c>
      <c r="P3406">
        <v>7488</v>
      </c>
      <c r="Q3406" t="s">
        <v>57</v>
      </c>
      <c r="R3406">
        <v>2</v>
      </c>
      <c r="S3406" t="s">
        <v>58</v>
      </c>
      <c r="T3406" t="s">
        <v>68</v>
      </c>
      <c r="U3406" t="str">
        <f>TRIM(CLEAN(tbl_Operations[[#This Row],[Location]]))</f>
        <v>Chennai</v>
      </c>
      <c r="V3406" t="str">
        <f>TRIM(CLEAN(tbl_Operations[[#This Row],[Channel]]))</f>
        <v>Email</v>
      </c>
      <c r="W3406" t="str">
        <f t="shared" si="265"/>
        <v>Compliance Request</v>
      </c>
      <c r="X3406" t="str">
        <f t="shared" si="266"/>
        <v>Customer Support</v>
      </c>
      <c r="Y3406" t="str">
        <f t="shared" si="267"/>
        <v>Within SLA</v>
      </c>
      <c r="Z3406" t="str">
        <f t="shared" si="268"/>
        <v>Normal</v>
      </c>
      <c r="AA3406" t="str" cm="1">
        <f t="array" ref="AA3406">_xlfn.IFS(
J3406&lt;=K3406*0.5,"Excellent",
J3406&lt;=K3406,"Good",
J3406&lt;=K3406*1.5,"At Risk",
TRUE,"Critical"
)</f>
        <v>Good</v>
      </c>
      <c r="AB3406" t="str">
        <f t="shared" si="269"/>
        <v>No Rework</v>
      </c>
    </row>
    <row r="3407" spans="1:28" x14ac:dyDescent="0.3">
      <c r="A3407" t="s">
        <v>3489</v>
      </c>
      <c r="B3407" s="1">
        <v>45678</v>
      </c>
      <c r="C3407" t="s">
        <v>77</v>
      </c>
      <c r="D3407" t="s">
        <v>34</v>
      </c>
      <c r="E3407" t="s">
        <v>78</v>
      </c>
      <c r="F3407" t="s">
        <v>49</v>
      </c>
      <c r="G3407" t="s">
        <v>62</v>
      </c>
      <c r="H3407" t="s">
        <v>43</v>
      </c>
      <c r="I3407" t="s">
        <v>27</v>
      </c>
      <c r="J3407">
        <v>16.2</v>
      </c>
      <c r="K3407">
        <v>48</v>
      </c>
      <c r="L3407" t="s">
        <v>28</v>
      </c>
      <c r="M3407">
        <v>1</v>
      </c>
      <c r="N3407">
        <v>3.9</v>
      </c>
      <c r="O3407">
        <v>400</v>
      </c>
      <c r="P3407">
        <v>6480</v>
      </c>
      <c r="Q3407" t="s">
        <v>64</v>
      </c>
      <c r="R3407">
        <v>1</v>
      </c>
      <c r="S3407" t="s">
        <v>58</v>
      </c>
      <c r="T3407" t="s">
        <v>38</v>
      </c>
      <c r="U3407" t="str">
        <f>TRIM(CLEAN(tbl_Operations[[#This Row],[Location]]))</f>
        <v>Mumbai</v>
      </c>
      <c r="V3407" t="str">
        <f>TRIM(CLEAN(tbl_Operations[[#This Row],[Channel]]))</f>
        <v>Teams</v>
      </c>
      <c r="W3407" t="str">
        <f t="shared" si="265"/>
        <v>Access Request</v>
      </c>
      <c r="X3407" t="str">
        <f t="shared" si="266"/>
        <v>Finance</v>
      </c>
      <c r="Y3407" t="str">
        <f t="shared" si="267"/>
        <v>Within SLA</v>
      </c>
      <c r="Z3407" t="str">
        <f t="shared" si="268"/>
        <v>Normal</v>
      </c>
      <c r="AA3407" t="str" cm="1">
        <f t="array" ref="AA3407">_xlfn.IFS(
J3407&lt;=K3407*0.5,"Excellent",
J3407&lt;=K3407,"Good",
J3407&lt;=K3407*1.5,"At Risk",
TRUE,"Critical"
)</f>
        <v>Excellent</v>
      </c>
      <c r="AB3407" t="str">
        <f t="shared" si="269"/>
        <v>Reworked</v>
      </c>
    </row>
    <row r="3408" spans="1:28" x14ac:dyDescent="0.3">
      <c r="A3408" t="s">
        <v>3490</v>
      </c>
      <c r="B3408" s="1">
        <v>45873</v>
      </c>
      <c r="C3408" t="s">
        <v>91</v>
      </c>
      <c r="D3408" t="s">
        <v>22</v>
      </c>
      <c r="E3408" t="s">
        <v>35</v>
      </c>
      <c r="F3408" t="s">
        <v>49</v>
      </c>
      <c r="G3408" t="s">
        <v>42</v>
      </c>
      <c r="H3408" t="s">
        <v>26</v>
      </c>
      <c r="I3408" t="s">
        <v>27</v>
      </c>
      <c r="J3408">
        <v>15.8</v>
      </c>
      <c r="K3408">
        <v>48</v>
      </c>
      <c r="L3408" t="s">
        <v>28</v>
      </c>
      <c r="M3408">
        <v>2</v>
      </c>
      <c r="N3408">
        <v>4.4000000000000004</v>
      </c>
      <c r="O3408">
        <v>280</v>
      </c>
      <c r="P3408">
        <v>4424</v>
      </c>
      <c r="Q3408" t="s">
        <v>36</v>
      </c>
      <c r="R3408">
        <v>8</v>
      </c>
      <c r="S3408" t="s">
        <v>37</v>
      </c>
      <c r="T3408" t="s">
        <v>31</v>
      </c>
      <c r="U3408" t="str">
        <f>TRIM(CLEAN(tbl_Operations[[#This Row],[Location]]))</f>
        <v>Noida</v>
      </c>
      <c r="V3408" t="str">
        <f>TRIM(CLEAN(tbl_Operations[[#This Row],[Channel]]))</f>
        <v>Portal</v>
      </c>
      <c r="W3408" t="str">
        <f t="shared" si="265"/>
        <v>Employee Query</v>
      </c>
      <c r="X3408" t="str">
        <f t="shared" si="266"/>
        <v>Operations</v>
      </c>
      <c r="Y3408" t="str">
        <f t="shared" si="267"/>
        <v>Within SLA</v>
      </c>
      <c r="Z3408" t="str">
        <f t="shared" si="268"/>
        <v>Normal</v>
      </c>
      <c r="AA3408" t="str" cm="1">
        <f t="array" ref="AA3408">_xlfn.IFS(
J3408&lt;=K3408*0.5,"Excellent",
J3408&lt;=K3408,"Good",
J3408&lt;=K3408*1.5,"At Risk",
TRUE,"Critical"
)</f>
        <v>Excellent</v>
      </c>
      <c r="AB3408" t="str">
        <f t="shared" si="269"/>
        <v>Reworked</v>
      </c>
    </row>
    <row r="3409" spans="1:28" x14ac:dyDescent="0.3">
      <c r="A3409" t="s">
        <v>3491</v>
      </c>
      <c r="B3409" s="1">
        <v>45754</v>
      </c>
      <c r="C3409" t="s">
        <v>91</v>
      </c>
      <c r="D3409" t="s">
        <v>34</v>
      </c>
      <c r="E3409" t="s">
        <v>92</v>
      </c>
      <c r="F3409" t="s">
        <v>61</v>
      </c>
      <c r="G3409" t="s">
        <v>25</v>
      </c>
      <c r="H3409" t="s">
        <v>50</v>
      </c>
      <c r="I3409" t="s">
        <v>27</v>
      </c>
      <c r="J3409">
        <v>5.9</v>
      </c>
      <c r="K3409">
        <v>12</v>
      </c>
      <c r="L3409" t="s">
        <v>28</v>
      </c>
      <c r="M3409">
        <v>0</v>
      </c>
      <c r="N3409">
        <v>4.8</v>
      </c>
      <c r="O3409">
        <v>400</v>
      </c>
      <c r="P3409">
        <v>2360</v>
      </c>
      <c r="Q3409" t="s">
        <v>89</v>
      </c>
      <c r="R3409">
        <v>4</v>
      </c>
      <c r="S3409" t="s">
        <v>30</v>
      </c>
      <c r="T3409" t="s">
        <v>31</v>
      </c>
      <c r="U3409" t="str">
        <f>TRIM(CLEAN(tbl_Operations[[#This Row],[Location]]))</f>
        <v>Mumbai</v>
      </c>
      <c r="V3409" t="str">
        <f>TRIM(CLEAN(tbl_Operations[[#This Row],[Channel]]))</f>
        <v>Email</v>
      </c>
      <c r="W3409" t="str">
        <f t="shared" si="265"/>
        <v>Report Request</v>
      </c>
      <c r="X3409" t="str">
        <f t="shared" si="266"/>
        <v>Operations</v>
      </c>
      <c r="Y3409" t="str">
        <f t="shared" si="267"/>
        <v>Within SLA</v>
      </c>
      <c r="Z3409" t="str">
        <f t="shared" si="268"/>
        <v>Normal</v>
      </c>
      <c r="AA3409" t="str" cm="1">
        <f t="array" ref="AA3409">_xlfn.IFS(
J3409&lt;=K3409*0.5,"Excellent",
J3409&lt;=K3409,"Good",
J3409&lt;=K3409*1.5,"At Risk",
TRUE,"Critical"
)</f>
        <v>Excellent</v>
      </c>
      <c r="AB3409" t="str">
        <f t="shared" si="269"/>
        <v>No Rework</v>
      </c>
    </row>
    <row r="3410" spans="1:28" x14ac:dyDescent="0.3">
      <c r="A3410" t="s">
        <v>3492</v>
      </c>
      <c r="B3410" s="1">
        <v>45883</v>
      </c>
      <c r="C3410" t="s">
        <v>21</v>
      </c>
      <c r="D3410" t="s">
        <v>34</v>
      </c>
      <c r="E3410" t="s">
        <v>70</v>
      </c>
      <c r="F3410" t="s">
        <v>24</v>
      </c>
      <c r="G3410" t="s">
        <v>25</v>
      </c>
      <c r="H3410" t="s">
        <v>43</v>
      </c>
      <c r="I3410" t="s">
        <v>27</v>
      </c>
      <c r="J3410">
        <v>32.6</v>
      </c>
      <c r="K3410">
        <v>24</v>
      </c>
      <c r="L3410" t="s">
        <v>63</v>
      </c>
      <c r="M3410">
        <v>0</v>
      </c>
      <c r="N3410">
        <v>3.4</v>
      </c>
      <c r="O3410">
        <v>350</v>
      </c>
      <c r="P3410">
        <v>11410</v>
      </c>
      <c r="Q3410" t="s">
        <v>36</v>
      </c>
      <c r="R3410">
        <v>8</v>
      </c>
      <c r="S3410" t="s">
        <v>37</v>
      </c>
      <c r="T3410" t="s">
        <v>84</v>
      </c>
      <c r="U3410" t="str">
        <f>TRIM(CLEAN(tbl_Operations[[#This Row],[Location]]))</f>
        <v>Mumbai</v>
      </c>
      <c r="V3410" t="str">
        <f>TRIM(CLEAN(tbl_Operations[[#This Row],[Channel]]))</f>
        <v>Email</v>
      </c>
      <c r="W3410" t="str">
        <f t="shared" si="265"/>
        <v>Data Correction</v>
      </c>
      <c r="X3410" t="str">
        <f t="shared" si="266"/>
        <v>Customer Support</v>
      </c>
      <c r="Y3410" t="str">
        <f t="shared" si="267"/>
        <v>SLA Breach</v>
      </c>
      <c r="Z3410" t="str">
        <f t="shared" si="268"/>
        <v>Normal</v>
      </c>
      <c r="AA3410" t="str" cm="1">
        <f t="array" ref="AA3410">_xlfn.IFS(
J3410&lt;=K3410*0.5,"Excellent",
J3410&lt;=K3410,"Good",
J3410&lt;=K3410*1.5,"At Risk",
TRUE,"Critical"
)</f>
        <v>At Risk</v>
      </c>
      <c r="AB3410" t="str">
        <f t="shared" si="269"/>
        <v>No Rework</v>
      </c>
    </row>
    <row r="3411" spans="1:28" x14ac:dyDescent="0.3">
      <c r="A3411" t="s">
        <v>3493</v>
      </c>
      <c r="B3411" s="1">
        <v>45944</v>
      </c>
      <c r="C3411" t="s">
        <v>21</v>
      </c>
      <c r="D3411" t="s">
        <v>60</v>
      </c>
      <c r="E3411" t="s">
        <v>56</v>
      </c>
      <c r="F3411" t="s">
        <v>49</v>
      </c>
      <c r="G3411" t="s">
        <v>42</v>
      </c>
      <c r="H3411" t="s">
        <v>43</v>
      </c>
      <c r="I3411" t="s">
        <v>27</v>
      </c>
      <c r="J3411">
        <v>1.7</v>
      </c>
      <c r="K3411">
        <v>48</v>
      </c>
      <c r="L3411" t="s">
        <v>28</v>
      </c>
      <c r="M3411">
        <v>1</v>
      </c>
      <c r="N3411">
        <v>4.5</v>
      </c>
      <c r="O3411">
        <v>320</v>
      </c>
      <c r="P3411">
        <v>544</v>
      </c>
      <c r="Q3411" t="s">
        <v>51</v>
      </c>
      <c r="R3411">
        <v>10</v>
      </c>
      <c r="S3411" t="s">
        <v>52</v>
      </c>
      <c r="T3411" t="s">
        <v>38</v>
      </c>
      <c r="U3411" t="str">
        <f>TRIM(CLEAN(tbl_Operations[[#This Row],[Location]]))</f>
        <v>Pune</v>
      </c>
      <c r="V3411" t="str">
        <f>TRIM(CLEAN(tbl_Operations[[#This Row],[Channel]]))</f>
        <v>Portal</v>
      </c>
      <c r="W3411" t="str">
        <f t="shared" si="265"/>
        <v>Vendor Query</v>
      </c>
      <c r="X3411" t="str">
        <f t="shared" si="266"/>
        <v>Customer Support</v>
      </c>
      <c r="Y3411" t="str">
        <f t="shared" si="267"/>
        <v>Within SLA</v>
      </c>
      <c r="Z3411" t="str">
        <f t="shared" si="268"/>
        <v>Normal</v>
      </c>
      <c r="AA3411" t="str" cm="1">
        <f t="array" ref="AA3411">_xlfn.IFS(
J3411&lt;=K3411*0.5,"Excellent",
J3411&lt;=K3411,"Good",
J3411&lt;=K3411*1.5,"At Risk",
TRUE,"Critical"
)</f>
        <v>Excellent</v>
      </c>
      <c r="AB3411" t="str">
        <f t="shared" si="269"/>
        <v>Reworked</v>
      </c>
    </row>
    <row r="3412" spans="1:28" x14ac:dyDescent="0.3">
      <c r="A3412" t="s">
        <v>3494</v>
      </c>
      <c r="B3412" s="1">
        <v>45847</v>
      </c>
      <c r="C3412" t="s">
        <v>33</v>
      </c>
      <c r="D3412" t="s">
        <v>34</v>
      </c>
      <c r="E3412" t="s">
        <v>70</v>
      </c>
      <c r="F3412" t="s">
        <v>24</v>
      </c>
      <c r="G3412" t="s">
        <v>25</v>
      </c>
      <c r="H3412" t="s">
        <v>75</v>
      </c>
      <c r="I3412" t="s">
        <v>27</v>
      </c>
      <c r="J3412">
        <v>3.4</v>
      </c>
      <c r="K3412">
        <v>24</v>
      </c>
      <c r="L3412" t="s">
        <v>28</v>
      </c>
      <c r="M3412">
        <v>0</v>
      </c>
      <c r="N3412">
        <v>5</v>
      </c>
      <c r="O3412">
        <v>280</v>
      </c>
      <c r="P3412">
        <v>952</v>
      </c>
      <c r="Q3412" t="s">
        <v>114</v>
      </c>
      <c r="R3412">
        <v>7</v>
      </c>
      <c r="S3412" t="s">
        <v>37</v>
      </c>
      <c r="T3412" t="s">
        <v>86</v>
      </c>
      <c r="U3412" t="str">
        <f>TRIM(CLEAN(tbl_Operations[[#This Row],[Location]]))</f>
        <v>Mumbai</v>
      </c>
      <c r="V3412" t="str">
        <f>TRIM(CLEAN(tbl_Operations[[#This Row],[Channel]]))</f>
        <v>Email</v>
      </c>
      <c r="W3412" t="str">
        <f t="shared" si="265"/>
        <v>Data Correction</v>
      </c>
      <c r="X3412" t="str">
        <f t="shared" si="266"/>
        <v>It</v>
      </c>
      <c r="Y3412" t="str">
        <f t="shared" si="267"/>
        <v>Within SLA</v>
      </c>
      <c r="Z3412" t="str">
        <f t="shared" si="268"/>
        <v>Normal</v>
      </c>
      <c r="AA3412" t="str" cm="1">
        <f t="array" ref="AA3412">_xlfn.IFS(
J3412&lt;=K3412*0.5,"Excellent",
J3412&lt;=K3412,"Good",
J3412&lt;=K3412*1.5,"At Risk",
TRUE,"Critical"
)</f>
        <v>Excellent</v>
      </c>
      <c r="AB3412" t="str">
        <f t="shared" si="269"/>
        <v>No Rework</v>
      </c>
    </row>
    <row r="3413" spans="1:28" x14ac:dyDescent="0.3">
      <c r="A3413" t="s">
        <v>3495</v>
      </c>
      <c r="B3413" s="1">
        <v>45969</v>
      </c>
      <c r="C3413" t="s">
        <v>33</v>
      </c>
      <c r="D3413" t="s">
        <v>22</v>
      </c>
      <c r="E3413" t="s">
        <v>35</v>
      </c>
      <c r="F3413" t="s">
        <v>146</v>
      </c>
      <c r="G3413" t="s">
        <v>42</v>
      </c>
      <c r="H3413" t="s">
        <v>75</v>
      </c>
      <c r="I3413" t="s">
        <v>88</v>
      </c>
      <c r="J3413">
        <v>14.3</v>
      </c>
      <c r="K3413">
        <v>4</v>
      </c>
      <c r="L3413" t="s">
        <v>63</v>
      </c>
      <c r="M3413">
        <v>2</v>
      </c>
      <c r="N3413">
        <v>3.9</v>
      </c>
      <c r="O3413">
        <v>400</v>
      </c>
      <c r="P3413">
        <v>5720</v>
      </c>
      <c r="Q3413" t="s">
        <v>67</v>
      </c>
      <c r="R3413">
        <v>11</v>
      </c>
      <c r="S3413" t="s">
        <v>52</v>
      </c>
      <c r="T3413" t="s">
        <v>68</v>
      </c>
      <c r="U3413" t="str">
        <f>TRIM(CLEAN(tbl_Operations[[#This Row],[Location]]))</f>
        <v>Noida</v>
      </c>
      <c r="V3413" t="str">
        <f>TRIM(CLEAN(tbl_Operations[[#This Row],[Channel]]))</f>
        <v>Portal</v>
      </c>
      <c r="W3413" t="str">
        <f t="shared" si="265"/>
        <v>Employee Query</v>
      </c>
      <c r="X3413" t="str">
        <f t="shared" si="266"/>
        <v>It</v>
      </c>
      <c r="Y3413" t="str">
        <f t="shared" si="267"/>
        <v>SLA Breach</v>
      </c>
      <c r="Z3413" t="str">
        <f t="shared" si="268"/>
        <v>Normal</v>
      </c>
      <c r="AA3413" t="str" cm="1">
        <f t="array" ref="AA3413">_xlfn.IFS(
J3413&lt;=K3413*0.5,"Excellent",
J3413&lt;=K3413,"Good",
J3413&lt;=K3413*1.5,"At Risk",
TRUE,"Critical"
)</f>
        <v>Critical</v>
      </c>
      <c r="AB3413" t="str">
        <f t="shared" si="269"/>
        <v>Reworked</v>
      </c>
    </row>
    <row r="3414" spans="1:28" x14ac:dyDescent="0.3">
      <c r="A3414" t="s">
        <v>3496</v>
      </c>
      <c r="B3414" s="1">
        <v>45786</v>
      </c>
      <c r="C3414" t="s">
        <v>95</v>
      </c>
      <c r="D3414" t="s">
        <v>73</v>
      </c>
      <c r="E3414" t="s">
        <v>70</v>
      </c>
      <c r="F3414" t="s">
        <v>61</v>
      </c>
      <c r="G3414" t="s">
        <v>25</v>
      </c>
      <c r="H3414" t="s">
        <v>43</v>
      </c>
      <c r="I3414" t="s">
        <v>27</v>
      </c>
      <c r="J3414">
        <v>8.6</v>
      </c>
      <c r="K3414">
        <v>12</v>
      </c>
      <c r="L3414" t="s">
        <v>28</v>
      </c>
      <c r="M3414">
        <v>0</v>
      </c>
      <c r="N3414">
        <v>4.8</v>
      </c>
      <c r="O3414">
        <v>280</v>
      </c>
      <c r="P3414">
        <v>2408</v>
      </c>
      <c r="Q3414" t="s">
        <v>44</v>
      </c>
      <c r="R3414">
        <v>5</v>
      </c>
      <c r="S3414" t="s">
        <v>30</v>
      </c>
      <c r="T3414" t="s">
        <v>45</v>
      </c>
      <c r="U3414" t="str">
        <f>TRIM(CLEAN(tbl_Operations[[#This Row],[Location]]))</f>
        <v>Chennai</v>
      </c>
      <c r="V3414" t="str">
        <f>TRIM(CLEAN(tbl_Operations[[#This Row],[Channel]]))</f>
        <v>Email</v>
      </c>
      <c r="W3414" t="str">
        <f t="shared" si="265"/>
        <v>Data Correction</v>
      </c>
      <c r="X3414" t="str">
        <f t="shared" si="266"/>
        <v>Sales</v>
      </c>
      <c r="Y3414" t="str">
        <f t="shared" si="267"/>
        <v>Within SLA</v>
      </c>
      <c r="Z3414" t="str">
        <f t="shared" si="268"/>
        <v>Normal</v>
      </c>
      <c r="AA3414" t="str" cm="1">
        <f t="array" ref="AA3414">_xlfn.IFS(
J3414&lt;=K3414*0.5,"Excellent",
J3414&lt;=K3414,"Good",
J3414&lt;=K3414*1.5,"At Risk",
TRUE,"Critical"
)</f>
        <v>Good</v>
      </c>
      <c r="AB3414" t="str">
        <f t="shared" si="269"/>
        <v>No Rework</v>
      </c>
    </row>
    <row r="3415" spans="1:28" x14ac:dyDescent="0.3">
      <c r="A3415" t="s">
        <v>3497</v>
      </c>
      <c r="B3415" s="1">
        <v>45889</v>
      </c>
      <c r="C3415" t="s">
        <v>33</v>
      </c>
      <c r="D3415" t="s">
        <v>55</v>
      </c>
      <c r="E3415" t="s">
        <v>78</v>
      </c>
      <c r="F3415" t="s">
        <v>49</v>
      </c>
      <c r="G3415" t="s">
        <v>42</v>
      </c>
      <c r="H3415" t="s">
        <v>50</v>
      </c>
      <c r="I3415" t="s">
        <v>27</v>
      </c>
      <c r="J3415">
        <v>11.7</v>
      </c>
      <c r="K3415">
        <v>48</v>
      </c>
      <c r="L3415" t="s">
        <v>28</v>
      </c>
      <c r="M3415">
        <v>0</v>
      </c>
      <c r="N3415">
        <v>5</v>
      </c>
      <c r="O3415">
        <v>280</v>
      </c>
      <c r="P3415">
        <v>3276</v>
      </c>
      <c r="Q3415" t="s">
        <v>36</v>
      </c>
      <c r="R3415">
        <v>8</v>
      </c>
      <c r="S3415" t="s">
        <v>37</v>
      </c>
      <c r="T3415" t="s">
        <v>86</v>
      </c>
      <c r="U3415" t="str">
        <f>TRIM(CLEAN(tbl_Operations[[#This Row],[Location]]))</f>
        <v>Hyderabad</v>
      </c>
      <c r="V3415" t="str">
        <f>TRIM(CLEAN(tbl_Operations[[#This Row],[Channel]]))</f>
        <v>Portal</v>
      </c>
      <c r="W3415" t="str">
        <f t="shared" si="265"/>
        <v>Access Request</v>
      </c>
      <c r="X3415" t="str">
        <f t="shared" si="266"/>
        <v>It</v>
      </c>
      <c r="Y3415" t="str">
        <f t="shared" si="267"/>
        <v>Within SLA</v>
      </c>
      <c r="Z3415" t="str">
        <f t="shared" si="268"/>
        <v>Normal</v>
      </c>
      <c r="AA3415" t="str" cm="1">
        <f t="array" ref="AA3415">_xlfn.IFS(
J3415&lt;=K3415*0.5,"Excellent",
J3415&lt;=K3415,"Good",
J3415&lt;=K3415*1.5,"At Risk",
TRUE,"Critical"
)</f>
        <v>Excellent</v>
      </c>
      <c r="AB3415" t="str">
        <f t="shared" si="269"/>
        <v>No Rework</v>
      </c>
    </row>
    <row r="3416" spans="1:28" x14ac:dyDescent="0.3">
      <c r="A3416" t="s">
        <v>3498</v>
      </c>
      <c r="B3416" s="1">
        <v>45964</v>
      </c>
      <c r="C3416" t="s">
        <v>91</v>
      </c>
      <c r="D3416" t="s">
        <v>55</v>
      </c>
      <c r="E3416" t="s">
        <v>48</v>
      </c>
      <c r="F3416" t="s">
        <v>24</v>
      </c>
      <c r="G3416" t="s">
        <v>62</v>
      </c>
      <c r="H3416" t="s">
        <v>43</v>
      </c>
      <c r="I3416" t="s">
        <v>27</v>
      </c>
      <c r="J3416">
        <v>2.7</v>
      </c>
      <c r="K3416">
        <v>24</v>
      </c>
      <c r="L3416" t="s">
        <v>28</v>
      </c>
      <c r="M3416">
        <v>0</v>
      </c>
      <c r="N3416">
        <v>4.7</v>
      </c>
      <c r="O3416">
        <v>450</v>
      </c>
      <c r="P3416">
        <v>1215</v>
      </c>
      <c r="Q3416" t="s">
        <v>67</v>
      </c>
      <c r="R3416">
        <v>11</v>
      </c>
      <c r="S3416" t="s">
        <v>52</v>
      </c>
      <c r="T3416" t="s">
        <v>31</v>
      </c>
      <c r="U3416" t="str">
        <f>TRIM(CLEAN(tbl_Operations[[#This Row],[Location]]))</f>
        <v>Hyderabad</v>
      </c>
      <c r="V3416" t="str">
        <f>TRIM(CLEAN(tbl_Operations[[#This Row],[Channel]]))</f>
        <v>Teams</v>
      </c>
      <c r="W3416" t="str">
        <f t="shared" si="265"/>
        <v>Compliance Request</v>
      </c>
      <c r="X3416" t="str">
        <f t="shared" si="266"/>
        <v>Operations</v>
      </c>
      <c r="Y3416" t="str">
        <f t="shared" si="267"/>
        <v>Within SLA</v>
      </c>
      <c r="Z3416" t="str">
        <f t="shared" si="268"/>
        <v>Normal</v>
      </c>
      <c r="AA3416" t="str" cm="1">
        <f t="array" ref="AA3416">_xlfn.IFS(
J3416&lt;=K3416*0.5,"Excellent",
J3416&lt;=K3416,"Good",
J3416&lt;=K3416*1.5,"At Risk",
TRUE,"Critical"
)</f>
        <v>Excellent</v>
      </c>
      <c r="AB3416" t="str">
        <f t="shared" si="269"/>
        <v>No Rework</v>
      </c>
    </row>
    <row r="3417" spans="1:28" x14ac:dyDescent="0.3">
      <c r="A3417" t="s">
        <v>3499</v>
      </c>
      <c r="B3417" s="1">
        <v>45761</v>
      </c>
      <c r="C3417" t="s">
        <v>95</v>
      </c>
      <c r="D3417" t="s">
        <v>47</v>
      </c>
      <c r="E3417" t="s">
        <v>23</v>
      </c>
      <c r="F3417" t="s">
        <v>49</v>
      </c>
      <c r="G3417" t="s">
        <v>25</v>
      </c>
      <c r="H3417" t="s">
        <v>75</v>
      </c>
      <c r="I3417" t="s">
        <v>27</v>
      </c>
      <c r="J3417">
        <v>30.1</v>
      </c>
      <c r="K3417">
        <v>48</v>
      </c>
      <c r="L3417" t="s">
        <v>28</v>
      </c>
      <c r="M3417">
        <v>1</v>
      </c>
      <c r="N3417">
        <v>4</v>
      </c>
      <c r="O3417">
        <v>450</v>
      </c>
      <c r="P3417">
        <v>13545</v>
      </c>
      <c r="Q3417" t="s">
        <v>89</v>
      </c>
      <c r="R3417">
        <v>4</v>
      </c>
      <c r="S3417" t="s">
        <v>30</v>
      </c>
      <c r="T3417" t="s">
        <v>31</v>
      </c>
      <c r="U3417" t="str">
        <f>TRIM(CLEAN(tbl_Operations[[#This Row],[Location]]))</f>
        <v>Gurugram</v>
      </c>
      <c r="V3417" t="str">
        <f>TRIM(CLEAN(tbl_Operations[[#This Row],[Channel]]))</f>
        <v>Email</v>
      </c>
      <c r="W3417" t="str">
        <f t="shared" si="265"/>
        <v>Invoice Query</v>
      </c>
      <c r="X3417" t="str">
        <f t="shared" si="266"/>
        <v>Sales</v>
      </c>
      <c r="Y3417" t="str">
        <f t="shared" si="267"/>
        <v>Within SLA</v>
      </c>
      <c r="Z3417" t="str">
        <f t="shared" si="268"/>
        <v>Normal</v>
      </c>
      <c r="AA3417" t="str" cm="1">
        <f t="array" ref="AA3417">_xlfn.IFS(
J3417&lt;=K3417*0.5,"Excellent",
J3417&lt;=K3417,"Good",
J3417&lt;=K3417*1.5,"At Risk",
TRUE,"Critical"
)</f>
        <v>Good</v>
      </c>
      <c r="AB3417" t="str">
        <f t="shared" si="269"/>
        <v>Reworked</v>
      </c>
    </row>
    <row r="3418" spans="1:28" x14ac:dyDescent="0.3">
      <c r="A3418" t="s">
        <v>3500</v>
      </c>
      <c r="B3418" s="1">
        <v>45875</v>
      </c>
      <c r="C3418" t="s">
        <v>54</v>
      </c>
      <c r="D3418" t="s">
        <v>55</v>
      </c>
      <c r="E3418" t="s">
        <v>78</v>
      </c>
      <c r="F3418" t="s">
        <v>49</v>
      </c>
      <c r="G3418" t="s">
        <v>25</v>
      </c>
      <c r="H3418" t="s">
        <v>50</v>
      </c>
      <c r="I3418" t="s">
        <v>27</v>
      </c>
      <c r="J3418">
        <v>4.7</v>
      </c>
      <c r="K3418">
        <v>48</v>
      </c>
      <c r="L3418" t="s">
        <v>28</v>
      </c>
      <c r="M3418">
        <v>2</v>
      </c>
      <c r="N3418">
        <v>3.9</v>
      </c>
      <c r="O3418">
        <v>280</v>
      </c>
      <c r="P3418">
        <v>1316</v>
      </c>
      <c r="Q3418" t="s">
        <v>36</v>
      </c>
      <c r="R3418">
        <v>8</v>
      </c>
      <c r="S3418" t="s">
        <v>37</v>
      </c>
      <c r="T3418" t="s">
        <v>86</v>
      </c>
      <c r="U3418" t="str">
        <f>TRIM(CLEAN(tbl_Operations[[#This Row],[Location]]))</f>
        <v>Hyderabad</v>
      </c>
      <c r="V3418" t="str">
        <f>TRIM(CLEAN(tbl_Operations[[#This Row],[Channel]]))</f>
        <v>Email</v>
      </c>
      <c r="W3418" t="str">
        <f t="shared" si="265"/>
        <v>Access Request</v>
      </c>
      <c r="X3418" t="str">
        <f t="shared" si="266"/>
        <v>Hr</v>
      </c>
      <c r="Y3418" t="str">
        <f t="shared" si="267"/>
        <v>Within SLA</v>
      </c>
      <c r="Z3418" t="str">
        <f t="shared" si="268"/>
        <v>Normal</v>
      </c>
      <c r="AA3418" t="str" cm="1">
        <f t="array" ref="AA3418">_xlfn.IFS(
J3418&lt;=K3418*0.5,"Excellent",
J3418&lt;=K3418,"Good",
J3418&lt;=K3418*1.5,"At Risk",
TRUE,"Critical"
)</f>
        <v>Excellent</v>
      </c>
      <c r="AB3418" t="str">
        <f t="shared" si="269"/>
        <v>Reworked</v>
      </c>
    </row>
    <row r="3419" spans="1:28" x14ac:dyDescent="0.3">
      <c r="A3419" t="s">
        <v>3501</v>
      </c>
      <c r="B3419" s="1">
        <v>45793</v>
      </c>
      <c r="C3419" t="s">
        <v>54</v>
      </c>
      <c r="D3419" t="s">
        <v>34</v>
      </c>
      <c r="E3419" t="s">
        <v>70</v>
      </c>
      <c r="F3419" t="s">
        <v>49</v>
      </c>
      <c r="G3419" t="s">
        <v>42</v>
      </c>
      <c r="H3419" t="s">
        <v>26</v>
      </c>
      <c r="I3419" t="s">
        <v>27</v>
      </c>
      <c r="J3419">
        <v>10</v>
      </c>
      <c r="K3419">
        <v>48</v>
      </c>
      <c r="L3419" t="s">
        <v>28</v>
      </c>
      <c r="M3419">
        <v>1</v>
      </c>
      <c r="N3419">
        <v>4.5999999999999996</v>
      </c>
      <c r="O3419">
        <v>280</v>
      </c>
      <c r="P3419">
        <v>2800</v>
      </c>
      <c r="Q3419" t="s">
        <v>44</v>
      </c>
      <c r="R3419">
        <v>5</v>
      </c>
      <c r="S3419" t="s">
        <v>30</v>
      </c>
      <c r="T3419" t="s">
        <v>45</v>
      </c>
      <c r="U3419" t="str">
        <f>TRIM(CLEAN(tbl_Operations[[#This Row],[Location]]))</f>
        <v>Mumbai</v>
      </c>
      <c r="V3419" t="str">
        <f>TRIM(CLEAN(tbl_Operations[[#This Row],[Channel]]))</f>
        <v>Portal</v>
      </c>
      <c r="W3419" t="str">
        <f t="shared" si="265"/>
        <v>Data Correction</v>
      </c>
      <c r="X3419" t="str">
        <f t="shared" si="266"/>
        <v>Hr</v>
      </c>
      <c r="Y3419" t="str">
        <f t="shared" si="267"/>
        <v>Within SLA</v>
      </c>
      <c r="Z3419" t="str">
        <f t="shared" si="268"/>
        <v>Normal</v>
      </c>
      <c r="AA3419" t="str" cm="1">
        <f t="array" ref="AA3419">_xlfn.IFS(
J3419&lt;=K3419*0.5,"Excellent",
J3419&lt;=K3419,"Good",
J3419&lt;=K3419*1.5,"At Risk",
TRUE,"Critical"
)</f>
        <v>Excellent</v>
      </c>
      <c r="AB3419" t="str">
        <f t="shared" si="269"/>
        <v>Reworked</v>
      </c>
    </row>
    <row r="3420" spans="1:28" x14ac:dyDescent="0.3">
      <c r="A3420" t="s">
        <v>3502</v>
      </c>
      <c r="B3420" s="1">
        <v>45817</v>
      </c>
      <c r="C3420" t="s">
        <v>54</v>
      </c>
      <c r="D3420" t="s">
        <v>73</v>
      </c>
      <c r="E3420" t="s">
        <v>23</v>
      </c>
      <c r="F3420" t="s">
        <v>24</v>
      </c>
      <c r="G3420" t="s">
        <v>25</v>
      </c>
      <c r="H3420" t="s">
        <v>26</v>
      </c>
      <c r="I3420" t="s">
        <v>101</v>
      </c>
      <c r="J3420">
        <v>15.8</v>
      </c>
      <c r="K3420">
        <v>24</v>
      </c>
      <c r="L3420" t="s">
        <v>28</v>
      </c>
      <c r="M3420">
        <v>0</v>
      </c>
      <c r="N3420">
        <v>4.9000000000000004</v>
      </c>
      <c r="O3420">
        <v>320</v>
      </c>
      <c r="P3420">
        <v>5056</v>
      </c>
      <c r="Q3420" t="s">
        <v>29</v>
      </c>
      <c r="R3420">
        <v>6</v>
      </c>
      <c r="S3420" t="s">
        <v>30</v>
      </c>
      <c r="T3420" t="s">
        <v>31</v>
      </c>
      <c r="U3420" t="str">
        <f>TRIM(CLEAN(tbl_Operations[[#This Row],[Location]]))</f>
        <v>Chennai</v>
      </c>
      <c r="V3420" t="str">
        <f>TRIM(CLEAN(tbl_Operations[[#This Row],[Channel]]))</f>
        <v>Email</v>
      </c>
      <c r="W3420" t="str">
        <f t="shared" si="265"/>
        <v>Invoice Query</v>
      </c>
      <c r="X3420" t="str">
        <f t="shared" si="266"/>
        <v>Hr</v>
      </c>
      <c r="Y3420" t="str">
        <f t="shared" si="267"/>
        <v>Within SLA</v>
      </c>
      <c r="Z3420" t="str">
        <f t="shared" si="268"/>
        <v>Normal</v>
      </c>
      <c r="AA3420" t="str" cm="1">
        <f t="array" ref="AA3420">_xlfn.IFS(
J3420&lt;=K3420*0.5,"Excellent",
J3420&lt;=K3420,"Good",
J3420&lt;=K3420*1.5,"At Risk",
TRUE,"Critical"
)</f>
        <v>Good</v>
      </c>
      <c r="AB3420" t="str">
        <f t="shared" si="269"/>
        <v>No Rework</v>
      </c>
    </row>
    <row r="3421" spans="1:28" x14ac:dyDescent="0.3">
      <c r="A3421" t="s">
        <v>3503</v>
      </c>
      <c r="B3421" s="1">
        <v>45759</v>
      </c>
      <c r="C3421" t="s">
        <v>77</v>
      </c>
      <c r="D3421" t="s">
        <v>41</v>
      </c>
      <c r="E3421" t="s">
        <v>56</v>
      </c>
      <c r="F3421" t="s">
        <v>146</v>
      </c>
      <c r="G3421" t="s">
        <v>62</v>
      </c>
      <c r="H3421" t="s">
        <v>50</v>
      </c>
      <c r="I3421" t="s">
        <v>101</v>
      </c>
      <c r="J3421">
        <v>3.5</v>
      </c>
      <c r="K3421">
        <v>4</v>
      </c>
      <c r="L3421" t="s">
        <v>28</v>
      </c>
      <c r="M3421">
        <v>0</v>
      </c>
      <c r="N3421">
        <v>4.5</v>
      </c>
      <c r="O3421">
        <v>320</v>
      </c>
      <c r="P3421">
        <v>1120</v>
      </c>
      <c r="Q3421" t="s">
        <v>89</v>
      </c>
      <c r="R3421">
        <v>4</v>
      </c>
      <c r="S3421" t="s">
        <v>30</v>
      </c>
      <c r="T3421" t="s">
        <v>68</v>
      </c>
      <c r="U3421" t="str">
        <f>TRIM(CLEAN(tbl_Operations[[#This Row],[Location]]))</f>
        <v>Bengaluru</v>
      </c>
      <c r="V3421" t="str">
        <f>TRIM(CLEAN(tbl_Operations[[#This Row],[Channel]]))</f>
        <v>Teams</v>
      </c>
      <c r="W3421" t="str">
        <f t="shared" si="265"/>
        <v>Vendor Query</v>
      </c>
      <c r="X3421" t="str">
        <f t="shared" si="266"/>
        <v>Finance</v>
      </c>
      <c r="Y3421" t="str">
        <f t="shared" si="267"/>
        <v>Within SLA</v>
      </c>
      <c r="Z3421" t="str">
        <f t="shared" si="268"/>
        <v>Normal</v>
      </c>
      <c r="AA3421" t="str" cm="1">
        <f t="array" ref="AA3421">_xlfn.IFS(
J3421&lt;=K3421*0.5,"Excellent",
J3421&lt;=K3421,"Good",
J3421&lt;=K3421*1.5,"At Risk",
TRUE,"Critical"
)</f>
        <v>Good</v>
      </c>
      <c r="AB3421" t="str">
        <f t="shared" si="269"/>
        <v>No Rework</v>
      </c>
    </row>
    <row r="3422" spans="1:28" x14ac:dyDescent="0.3">
      <c r="A3422" t="s">
        <v>3504</v>
      </c>
      <c r="B3422" s="1">
        <v>45965</v>
      </c>
      <c r="C3422" t="s">
        <v>33</v>
      </c>
      <c r="D3422" t="s">
        <v>55</v>
      </c>
      <c r="E3422" t="s">
        <v>56</v>
      </c>
      <c r="F3422" t="s">
        <v>49</v>
      </c>
      <c r="G3422" t="s">
        <v>62</v>
      </c>
      <c r="H3422" t="s">
        <v>66</v>
      </c>
      <c r="I3422" t="s">
        <v>27</v>
      </c>
      <c r="J3422">
        <v>12.7</v>
      </c>
      <c r="K3422">
        <v>48</v>
      </c>
      <c r="L3422" t="s">
        <v>28</v>
      </c>
      <c r="M3422">
        <v>0</v>
      </c>
      <c r="N3422">
        <v>4.0999999999999996</v>
      </c>
      <c r="O3422">
        <v>450</v>
      </c>
      <c r="P3422">
        <v>5715</v>
      </c>
      <c r="Q3422" t="s">
        <v>67</v>
      </c>
      <c r="R3422">
        <v>11</v>
      </c>
      <c r="S3422" t="s">
        <v>52</v>
      </c>
      <c r="T3422" t="s">
        <v>38</v>
      </c>
      <c r="U3422" t="str">
        <f>TRIM(CLEAN(tbl_Operations[[#This Row],[Location]]))</f>
        <v>Hyderabad</v>
      </c>
      <c r="V3422" t="str">
        <f>TRIM(CLEAN(tbl_Operations[[#This Row],[Channel]]))</f>
        <v>Teams</v>
      </c>
      <c r="W3422" t="str">
        <f t="shared" si="265"/>
        <v>Vendor Query</v>
      </c>
      <c r="X3422" t="str">
        <f t="shared" si="266"/>
        <v>It</v>
      </c>
      <c r="Y3422" t="str">
        <f t="shared" si="267"/>
        <v>Within SLA</v>
      </c>
      <c r="Z3422" t="str">
        <f t="shared" si="268"/>
        <v>Normal</v>
      </c>
      <c r="AA3422" t="str" cm="1">
        <f t="array" ref="AA3422">_xlfn.IFS(
J3422&lt;=K3422*0.5,"Excellent",
J3422&lt;=K3422,"Good",
J3422&lt;=K3422*1.5,"At Risk",
TRUE,"Critical"
)</f>
        <v>Excellent</v>
      </c>
      <c r="AB3422" t="str">
        <f t="shared" si="269"/>
        <v>No Rework</v>
      </c>
    </row>
    <row r="3423" spans="1:28" x14ac:dyDescent="0.3">
      <c r="A3423" t="s">
        <v>3505</v>
      </c>
      <c r="B3423" s="1">
        <v>45855</v>
      </c>
      <c r="C3423" t="s">
        <v>40</v>
      </c>
      <c r="D3423" t="s">
        <v>55</v>
      </c>
      <c r="E3423" t="s">
        <v>35</v>
      </c>
      <c r="F3423" t="s">
        <v>146</v>
      </c>
      <c r="G3423" t="s">
        <v>25</v>
      </c>
      <c r="H3423" t="s">
        <v>75</v>
      </c>
      <c r="I3423" t="s">
        <v>101</v>
      </c>
      <c r="J3423">
        <v>12.2</v>
      </c>
      <c r="K3423">
        <v>4</v>
      </c>
      <c r="L3423" t="s">
        <v>63</v>
      </c>
      <c r="M3423">
        <v>1</v>
      </c>
      <c r="N3423">
        <v>4.4000000000000004</v>
      </c>
      <c r="O3423">
        <v>320</v>
      </c>
      <c r="P3423">
        <v>3904</v>
      </c>
      <c r="Q3423" t="s">
        <v>114</v>
      </c>
      <c r="R3423">
        <v>7</v>
      </c>
      <c r="S3423" t="s">
        <v>37</v>
      </c>
      <c r="T3423" t="s">
        <v>84</v>
      </c>
      <c r="U3423" t="str">
        <f>TRIM(CLEAN(tbl_Operations[[#This Row],[Location]]))</f>
        <v>Hyderabad</v>
      </c>
      <c r="V3423" t="str">
        <f>TRIM(CLEAN(tbl_Operations[[#This Row],[Channel]]))</f>
        <v>Email</v>
      </c>
      <c r="W3423" t="str">
        <f t="shared" si="265"/>
        <v>Employee Query</v>
      </c>
      <c r="X3423" t="str">
        <f t="shared" si="266"/>
        <v>Procurement</v>
      </c>
      <c r="Y3423" t="str">
        <f t="shared" si="267"/>
        <v>SLA Breach</v>
      </c>
      <c r="Z3423" t="str">
        <f t="shared" si="268"/>
        <v>Normal</v>
      </c>
      <c r="AA3423" t="str" cm="1">
        <f t="array" ref="AA3423">_xlfn.IFS(
J3423&lt;=K3423*0.5,"Excellent",
J3423&lt;=K3423,"Good",
J3423&lt;=K3423*1.5,"At Risk",
TRUE,"Critical"
)</f>
        <v>Critical</v>
      </c>
      <c r="AB3423" t="str">
        <f t="shared" si="269"/>
        <v>Reworked</v>
      </c>
    </row>
    <row r="3424" spans="1:28" x14ac:dyDescent="0.3">
      <c r="A3424" t="s">
        <v>3506</v>
      </c>
      <c r="B3424" s="1">
        <v>46002</v>
      </c>
      <c r="C3424" t="s">
        <v>95</v>
      </c>
      <c r="D3424" t="s">
        <v>22</v>
      </c>
      <c r="E3424" t="s">
        <v>74</v>
      </c>
      <c r="F3424" t="s">
        <v>24</v>
      </c>
      <c r="G3424" t="s">
        <v>25</v>
      </c>
      <c r="H3424" t="s">
        <v>26</v>
      </c>
      <c r="I3424" t="s">
        <v>27</v>
      </c>
      <c r="J3424">
        <v>16.3</v>
      </c>
      <c r="K3424">
        <v>24</v>
      </c>
      <c r="L3424" t="s">
        <v>28</v>
      </c>
      <c r="M3424">
        <v>0</v>
      </c>
      <c r="N3424">
        <v>4.4000000000000004</v>
      </c>
      <c r="O3424">
        <v>400</v>
      </c>
      <c r="P3424">
        <v>6520</v>
      </c>
      <c r="Q3424" t="s">
        <v>71</v>
      </c>
      <c r="R3424">
        <v>12</v>
      </c>
      <c r="S3424" t="s">
        <v>52</v>
      </c>
      <c r="T3424" t="s">
        <v>84</v>
      </c>
      <c r="U3424" t="str">
        <f>TRIM(CLEAN(tbl_Operations[[#This Row],[Location]]))</f>
        <v>Noida</v>
      </c>
      <c r="V3424" t="str">
        <f>TRIM(CLEAN(tbl_Operations[[#This Row],[Channel]]))</f>
        <v>Email</v>
      </c>
      <c r="W3424" t="str">
        <f t="shared" si="265"/>
        <v>System Issue</v>
      </c>
      <c r="X3424" t="str">
        <f t="shared" si="266"/>
        <v>Sales</v>
      </c>
      <c r="Y3424" t="str">
        <f t="shared" si="267"/>
        <v>Within SLA</v>
      </c>
      <c r="Z3424" t="str">
        <f t="shared" si="268"/>
        <v>Normal</v>
      </c>
      <c r="AA3424" t="str" cm="1">
        <f t="array" ref="AA3424">_xlfn.IFS(
J3424&lt;=K3424*0.5,"Excellent",
J3424&lt;=K3424,"Good",
J3424&lt;=K3424*1.5,"At Risk",
TRUE,"Critical"
)</f>
        <v>Good</v>
      </c>
      <c r="AB3424" t="str">
        <f t="shared" si="269"/>
        <v>No Rework</v>
      </c>
    </row>
    <row r="3425" spans="1:28" x14ac:dyDescent="0.3">
      <c r="A3425" t="s">
        <v>3507</v>
      </c>
      <c r="B3425" s="1">
        <v>45711</v>
      </c>
      <c r="C3425" t="s">
        <v>33</v>
      </c>
      <c r="D3425" t="s">
        <v>47</v>
      </c>
      <c r="E3425" t="s">
        <v>35</v>
      </c>
      <c r="F3425" t="s">
        <v>24</v>
      </c>
      <c r="G3425" t="s">
        <v>25</v>
      </c>
      <c r="H3425" t="s">
        <v>66</v>
      </c>
      <c r="I3425" t="s">
        <v>88</v>
      </c>
      <c r="J3425">
        <v>5.3</v>
      </c>
      <c r="K3425">
        <v>24</v>
      </c>
      <c r="L3425" t="s">
        <v>28</v>
      </c>
      <c r="M3425">
        <v>1</v>
      </c>
      <c r="N3425">
        <v>4.8</v>
      </c>
      <c r="O3425">
        <v>450</v>
      </c>
      <c r="P3425">
        <v>2385</v>
      </c>
      <c r="Q3425" t="s">
        <v>57</v>
      </c>
      <c r="R3425">
        <v>2</v>
      </c>
      <c r="S3425" t="s">
        <v>58</v>
      </c>
      <c r="T3425" t="s">
        <v>102</v>
      </c>
      <c r="U3425" t="str">
        <f>TRIM(CLEAN(tbl_Operations[[#This Row],[Location]]))</f>
        <v>Gurugram</v>
      </c>
      <c r="V3425" t="str">
        <f>TRIM(CLEAN(tbl_Operations[[#This Row],[Channel]]))</f>
        <v>Email</v>
      </c>
      <c r="W3425" t="str">
        <f t="shared" si="265"/>
        <v>Employee Query</v>
      </c>
      <c r="X3425" t="str">
        <f t="shared" si="266"/>
        <v>It</v>
      </c>
      <c r="Y3425" t="str">
        <f t="shared" si="267"/>
        <v>Within SLA</v>
      </c>
      <c r="Z3425" t="str">
        <f t="shared" si="268"/>
        <v>Normal</v>
      </c>
      <c r="AA3425" t="str" cm="1">
        <f t="array" ref="AA3425">_xlfn.IFS(
J3425&lt;=K3425*0.5,"Excellent",
J3425&lt;=K3425,"Good",
J3425&lt;=K3425*1.5,"At Risk",
TRUE,"Critical"
)</f>
        <v>Excellent</v>
      </c>
      <c r="AB3425" t="str">
        <f t="shared" si="269"/>
        <v>Reworked</v>
      </c>
    </row>
    <row r="3426" spans="1:28" x14ac:dyDescent="0.3">
      <c r="A3426" t="s">
        <v>3508</v>
      </c>
      <c r="B3426" s="1">
        <v>45768</v>
      </c>
      <c r="C3426" t="s">
        <v>95</v>
      </c>
      <c r="D3426" t="s">
        <v>41</v>
      </c>
      <c r="E3426" t="s">
        <v>35</v>
      </c>
      <c r="F3426" t="s">
        <v>49</v>
      </c>
      <c r="G3426" t="s">
        <v>25</v>
      </c>
      <c r="H3426" t="s">
        <v>50</v>
      </c>
      <c r="I3426" t="s">
        <v>27</v>
      </c>
      <c r="J3426">
        <v>18.8</v>
      </c>
      <c r="K3426">
        <v>48</v>
      </c>
      <c r="L3426" t="s">
        <v>28</v>
      </c>
      <c r="M3426">
        <v>0</v>
      </c>
      <c r="N3426">
        <v>4.9000000000000004</v>
      </c>
      <c r="O3426">
        <v>450</v>
      </c>
      <c r="P3426">
        <v>8460</v>
      </c>
      <c r="Q3426" t="s">
        <v>89</v>
      </c>
      <c r="R3426">
        <v>4</v>
      </c>
      <c r="S3426" t="s">
        <v>30</v>
      </c>
      <c r="T3426" t="s">
        <v>31</v>
      </c>
      <c r="U3426" t="str">
        <f>TRIM(CLEAN(tbl_Operations[[#This Row],[Location]]))</f>
        <v>Bengaluru</v>
      </c>
      <c r="V3426" t="str">
        <f>TRIM(CLEAN(tbl_Operations[[#This Row],[Channel]]))</f>
        <v>Email</v>
      </c>
      <c r="W3426" t="str">
        <f t="shared" si="265"/>
        <v>Employee Query</v>
      </c>
      <c r="X3426" t="str">
        <f t="shared" si="266"/>
        <v>Sales</v>
      </c>
      <c r="Y3426" t="str">
        <f t="shared" si="267"/>
        <v>Within SLA</v>
      </c>
      <c r="Z3426" t="str">
        <f t="shared" si="268"/>
        <v>Normal</v>
      </c>
      <c r="AA3426" t="str" cm="1">
        <f t="array" ref="AA3426">_xlfn.IFS(
J3426&lt;=K3426*0.5,"Excellent",
J3426&lt;=K3426,"Good",
J3426&lt;=K3426*1.5,"At Risk",
TRUE,"Critical"
)</f>
        <v>Excellent</v>
      </c>
      <c r="AB3426" t="str">
        <f t="shared" si="269"/>
        <v>No Rework</v>
      </c>
    </row>
    <row r="3427" spans="1:28" x14ac:dyDescent="0.3">
      <c r="A3427" t="s">
        <v>3509</v>
      </c>
      <c r="B3427" s="1">
        <v>45855</v>
      </c>
      <c r="C3427" t="s">
        <v>33</v>
      </c>
      <c r="D3427" t="s">
        <v>73</v>
      </c>
      <c r="E3427" t="s">
        <v>35</v>
      </c>
      <c r="F3427" t="s">
        <v>24</v>
      </c>
      <c r="G3427" t="s">
        <v>42</v>
      </c>
      <c r="H3427" t="s">
        <v>66</v>
      </c>
      <c r="I3427" t="s">
        <v>88</v>
      </c>
      <c r="J3427">
        <v>29.8</v>
      </c>
      <c r="K3427">
        <v>24</v>
      </c>
      <c r="L3427" t="s">
        <v>63</v>
      </c>
      <c r="M3427">
        <v>1</v>
      </c>
      <c r="N3427">
        <v>3.9</v>
      </c>
      <c r="O3427">
        <v>320</v>
      </c>
      <c r="P3427">
        <v>9536</v>
      </c>
      <c r="Q3427" t="s">
        <v>114</v>
      </c>
      <c r="R3427">
        <v>7</v>
      </c>
      <c r="S3427" t="s">
        <v>37</v>
      </c>
      <c r="T3427" t="s">
        <v>84</v>
      </c>
      <c r="U3427" t="str">
        <f>TRIM(CLEAN(tbl_Operations[[#This Row],[Location]]))</f>
        <v>Chennai</v>
      </c>
      <c r="V3427" t="str">
        <f>TRIM(CLEAN(tbl_Operations[[#This Row],[Channel]]))</f>
        <v>Portal</v>
      </c>
      <c r="W3427" t="str">
        <f t="shared" si="265"/>
        <v>Employee Query</v>
      </c>
      <c r="X3427" t="str">
        <f t="shared" si="266"/>
        <v>It</v>
      </c>
      <c r="Y3427" t="str">
        <f t="shared" si="267"/>
        <v>SLA Breach</v>
      </c>
      <c r="Z3427" t="str">
        <f t="shared" si="268"/>
        <v>Normal</v>
      </c>
      <c r="AA3427" t="str" cm="1">
        <f t="array" ref="AA3427">_xlfn.IFS(
J3427&lt;=K3427*0.5,"Excellent",
J3427&lt;=K3427,"Good",
J3427&lt;=K3427*1.5,"At Risk",
TRUE,"Critical"
)</f>
        <v>At Risk</v>
      </c>
      <c r="AB3427" t="str">
        <f t="shared" si="269"/>
        <v>Reworked</v>
      </c>
    </row>
    <row r="3428" spans="1:28" x14ac:dyDescent="0.3">
      <c r="A3428" t="s">
        <v>3510</v>
      </c>
      <c r="B3428" s="1">
        <v>46001</v>
      </c>
      <c r="C3428" t="s">
        <v>33</v>
      </c>
      <c r="D3428" t="s">
        <v>47</v>
      </c>
      <c r="E3428" t="s">
        <v>74</v>
      </c>
      <c r="F3428" t="s">
        <v>24</v>
      </c>
      <c r="G3428" t="s">
        <v>81</v>
      </c>
      <c r="H3428" t="s">
        <v>26</v>
      </c>
      <c r="I3428" t="s">
        <v>88</v>
      </c>
      <c r="J3428">
        <v>14.8</v>
      </c>
      <c r="K3428">
        <v>24</v>
      </c>
      <c r="L3428" t="s">
        <v>28</v>
      </c>
      <c r="M3428">
        <v>2</v>
      </c>
      <c r="N3428">
        <v>3.8</v>
      </c>
      <c r="O3428">
        <v>400</v>
      </c>
      <c r="P3428">
        <v>5920</v>
      </c>
      <c r="Q3428" t="s">
        <v>71</v>
      </c>
      <c r="R3428">
        <v>12</v>
      </c>
      <c r="S3428" t="s">
        <v>52</v>
      </c>
      <c r="T3428" t="s">
        <v>86</v>
      </c>
      <c r="U3428" t="str">
        <f>TRIM(CLEAN(tbl_Operations[[#This Row],[Location]]))</f>
        <v>Gurugram</v>
      </c>
      <c r="V3428" t="str">
        <f>TRIM(CLEAN(tbl_Operations[[#This Row],[Channel]]))</f>
        <v>Phone</v>
      </c>
      <c r="W3428" t="str">
        <f t="shared" si="265"/>
        <v>System Issue</v>
      </c>
      <c r="X3428" t="str">
        <f t="shared" si="266"/>
        <v>It</v>
      </c>
      <c r="Y3428" t="str">
        <f t="shared" si="267"/>
        <v>Within SLA</v>
      </c>
      <c r="Z3428" t="str">
        <f t="shared" si="268"/>
        <v>Normal</v>
      </c>
      <c r="AA3428" t="str" cm="1">
        <f t="array" ref="AA3428">_xlfn.IFS(
J3428&lt;=K3428*0.5,"Excellent",
J3428&lt;=K3428,"Good",
J3428&lt;=K3428*1.5,"At Risk",
TRUE,"Critical"
)</f>
        <v>Good</v>
      </c>
      <c r="AB3428" t="str">
        <f t="shared" si="269"/>
        <v>Reworked</v>
      </c>
    </row>
    <row r="3429" spans="1:28" x14ac:dyDescent="0.3">
      <c r="A3429" t="s">
        <v>3511</v>
      </c>
      <c r="B3429" s="1">
        <v>45952</v>
      </c>
      <c r="C3429" t="s">
        <v>54</v>
      </c>
      <c r="D3429" t="s">
        <v>34</v>
      </c>
      <c r="E3429" t="s">
        <v>56</v>
      </c>
      <c r="F3429" t="s">
        <v>49</v>
      </c>
      <c r="G3429" t="s">
        <v>25</v>
      </c>
      <c r="H3429" t="s">
        <v>26</v>
      </c>
      <c r="I3429" t="s">
        <v>88</v>
      </c>
      <c r="J3429">
        <v>25.2</v>
      </c>
      <c r="K3429">
        <v>48</v>
      </c>
      <c r="L3429" t="s">
        <v>28</v>
      </c>
      <c r="M3429">
        <v>1</v>
      </c>
      <c r="N3429">
        <v>4.5999999999999996</v>
      </c>
      <c r="O3429">
        <v>280</v>
      </c>
      <c r="P3429">
        <v>7056</v>
      </c>
      <c r="Q3429" t="s">
        <v>51</v>
      </c>
      <c r="R3429">
        <v>10</v>
      </c>
      <c r="S3429" t="s">
        <v>52</v>
      </c>
      <c r="T3429" t="s">
        <v>86</v>
      </c>
      <c r="U3429" t="str">
        <f>TRIM(CLEAN(tbl_Operations[[#This Row],[Location]]))</f>
        <v>Mumbai</v>
      </c>
      <c r="V3429" t="str">
        <f>TRIM(CLEAN(tbl_Operations[[#This Row],[Channel]]))</f>
        <v>Email</v>
      </c>
      <c r="W3429" t="str">
        <f t="shared" si="265"/>
        <v>Vendor Query</v>
      </c>
      <c r="X3429" t="str">
        <f t="shared" si="266"/>
        <v>Hr</v>
      </c>
      <c r="Y3429" t="str">
        <f t="shared" si="267"/>
        <v>Within SLA</v>
      </c>
      <c r="Z3429" t="str">
        <f t="shared" si="268"/>
        <v>Normal</v>
      </c>
      <c r="AA3429" t="str" cm="1">
        <f t="array" ref="AA3429">_xlfn.IFS(
J3429&lt;=K3429*0.5,"Excellent",
J3429&lt;=K3429,"Good",
J3429&lt;=K3429*1.5,"At Risk",
TRUE,"Critical"
)</f>
        <v>Good</v>
      </c>
      <c r="AB3429" t="str">
        <f t="shared" si="269"/>
        <v>Reworked</v>
      </c>
    </row>
    <row r="3430" spans="1:28" x14ac:dyDescent="0.3">
      <c r="A3430" t="s">
        <v>3512</v>
      </c>
      <c r="B3430" s="1">
        <v>45787</v>
      </c>
      <c r="C3430" t="s">
        <v>91</v>
      </c>
      <c r="D3430" t="s">
        <v>60</v>
      </c>
      <c r="E3430" t="s">
        <v>78</v>
      </c>
      <c r="F3430" t="s">
        <v>61</v>
      </c>
      <c r="G3430" t="s">
        <v>42</v>
      </c>
      <c r="H3430" t="s">
        <v>43</v>
      </c>
      <c r="I3430" t="s">
        <v>27</v>
      </c>
      <c r="J3430">
        <v>10.5</v>
      </c>
      <c r="K3430">
        <v>12</v>
      </c>
      <c r="L3430" t="s">
        <v>28</v>
      </c>
      <c r="M3430">
        <v>0</v>
      </c>
      <c r="N3430">
        <v>4.3</v>
      </c>
      <c r="O3430">
        <v>350</v>
      </c>
      <c r="P3430">
        <v>3675</v>
      </c>
      <c r="Q3430" t="s">
        <v>44</v>
      </c>
      <c r="R3430">
        <v>5</v>
      </c>
      <c r="S3430" t="s">
        <v>30</v>
      </c>
      <c r="T3430" t="s">
        <v>68</v>
      </c>
      <c r="U3430" t="str">
        <f>TRIM(CLEAN(tbl_Operations[[#This Row],[Location]]))</f>
        <v>Pune</v>
      </c>
      <c r="V3430" t="str">
        <f>TRIM(CLEAN(tbl_Operations[[#This Row],[Channel]]))</f>
        <v>Portal</v>
      </c>
      <c r="W3430" t="str">
        <f t="shared" si="265"/>
        <v>Access Request</v>
      </c>
      <c r="X3430" t="str">
        <f t="shared" si="266"/>
        <v>Operations</v>
      </c>
      <c r="Y3430" t="str">
        <f t="shared" si="267"/>
        <v>Within SLA</v>
      </c>
      <c r="Z3430" t="str">
        <f t="shared" si="268"/>
        <v>Normal</v>
      </c>
      <c r="AA3430" t="str" cm="1">
        <f t="array" ref="AA3430">_xlfn.IFS(
J3430&lt;=K3430*0.5,"Excellent",
J3430&lt;=K3430,"Good",
J3430&lt;=K3430*1.5,"At Risk",
TRUE,"Critical"
)</f>
        <v>Good</v>
      </c>
      <c r="AB3430" t="str">
        <f t="shared" si="269"/>
        <v>No Rework</v>
      </c>
    </row>
    <row r="3431" spans="1:28" x14ac:dyDescent="0.3">
      <c r="A3431" t="s">
        <v>3513</v>
      </c>
      <c r="B3431" s="1">
        <v>45849</v>
      </c>
      <c r="C3431" t="s">
        <v>91</v>
      </c>
      <c r="D3431" t="s">
        <v>73</v>
      </c>
      <c r="E3431" t="s">
        <v>70</v>
      </c>
      <c r="F3431" t="s">
        <v>49</v>
      </c>
      <c r="G3431" t="s">
        <v>25</v>
      </c>
      <c r="H3431" t="s">
        <v>75</v>
      </c>
      <c r="I3431" t="s">
        <v>27</v>
      </c>
      <c r="J3431">
        <v>14.1</v>
      </c>
      <c r="K3431">
        <v>48</v>
      </c>
      <c r="L3431" t="s">
        <v>28</v>
      </c>
      <c r="M3431">
        <v>0</v>
      </c>
      <c r="N3431">
        <v>4.5999999999999996</v>
      </c>
      <c r="O3431">
        <v>280</v>
      </c>
      <c r="P3431">
        <v>3948</v>
      </c>
      <c r="Q3431" t="s">
        <v>114</v>
      </c>
      <c r="R3431">
        <v>7</v>
      </c>
      <c r="S3431" t="s">
        <v>37</v>
      </c>
      <c r="T3431" t="s">
        <v>45</v>
      </c>
      <c r="U3431" t="str">
        <f>TRIM(CLEAN(tbl_Operations[[#This Row],[Location]]))</f>
        <v>Chennai</v>
      </c>
      <c r="V3431" t="str">
        <f>TRIM(CLEAN(tbl_Operations[[#This Row],[Channel]]))</f>
        <v>Email</v>
      </c>
      <c r="W3431" t="str">
        <f t="shared" si="265"/>
        <v>Data Correction</v>
      </c>
      <c r="X3431" t="str">
        <f t="shared" si="266"/>
        <v>Operations</v>
      </c>
      <c r="Y3431" t="str">
        <f t="shared" si="267"/>
        <v>Within SLA</v>
      </c>
      <c r="Z3431" t="str">
        <f t="shared" si="268"/>
        <v>Normal</v>
      </c>
      <c r="AA3431" t="str" cm="1">
        <f t="array" ref="AA3431">_xlfn.IFS(
J3431&lt;=K3431*0.5,"Excellent",
J3431&lt;=K3431,"Good",
J3431&lt;=K3431*1.5,"At Risk",
TRUE,"Critical"
)</f>
        <v>Excellent</v>
      </c>
      <c r="AB3431" t="str">
        <f t="shared" si="269"/>
        <v>No Rework</v>
      </c>
    </row>
    <row r="3432" spans="1:28" x14ac:dyDescent="0.3">
      <c r="A3432" t="s">
        <v>3514</v>
      </c>
      <c r="B3432" s="1">
        <v>46017</v>
      </c>
      <c r="C3432" t="s">
        <v>91</v>
      </c>
      <c r="D3432" t="s">
        <v>55</v>
      </c>
      <c r="E3432" t="s">
        <v>56</v>
      </c>
      <c r="F3432" t="s">
        <v>49</v>
      </c>
      <c r="G3432" t="s">
        <v>25</v>
      </c>
      <c r="H3432" t="s">
        <v>26</v>
      </c>
      <c r="I3432" t="s">
        <v>27</v>
      </c>
      <c r="J3432">
        <v>5.2</v>
      </c>
      <c r="K3432">
        <v>48</v>
      </c>
      <c r="L3432" t="s">
        <v>28</v>
      </c>
      <c r="M3432">
        <v>1</v>
      </c>
      <c r="N3432">
        <v>4.8</v>
      </c>
      <c r="O3432">
        <v>350</v>
      </c>
      <c r="P3432">
        <v>1820</v>
      </c>
      <c r="Q3432" t="s">
        <v>71</v>
      </c>
      <c r="R3432">
        <v>12</v>
      </c>
      <c r="S3432" t="s">
        <v>52</v>
      </c>
      <c r="T3432" t="s">
        <v>45</v>
      </c>
      <c r="U3432" t="str">
        <f>TRIM(CLEAN(tbl_Operations[[#This Row],[Location]]))</f>
        <v>Hyderabad</v>
      </c>
      <c r="V3432" t="str">
        <f>TRIM(CLEAN(tbl_Operations[[#This Row],[Channel]]))</f>
        <v>Email</v>
      </c>
      <c r="W3432" t="str">
        <f t="shared" si="265"/>
        <v>Vendor Query</v>
      </c>
      <c r="X3432" t="str">
        <f t="shared" si="266"/>
        <v>Operations</v>
      </c>
      <c r="Y3432" t="str">
        <f t="shared" si="267"/>
        <v>Within SLA</v>
      </c>
      <c r="Z3432" t="str">
        <f t="shared" si="268"/>
        <v>Normal</v>
      </c>
      <c r="AA3432" t="str" cm="1">
        <f t="array" ref="AA3432">_xlfn.IFS(
J3432&lt;=K3432*0.5,"Excellent",
J3432&lt;=K3432,"Good",
J3432&lt;=K3432*1.5,"At Risk",
TRUE,"Critical"
)</f>
        <v>Excellent</v>
      </c>
      <c r="AB3432" t="str">
        <f t="shared" si="269"/>
        <v>Reworked</v>
      </c>
    </row>
    <row r="3433" spans="1:28" x14ac:dyDescent="0.3">
      <c r="A3433" t="s">
        <v>3515</v>
      </c>
      <c r="B3433" s="1">
        <v>46019</v>
      </c>
      <c r="C3433" t="s">
        <v>33</v>
      </c>
      <c r="D3433" t="s">
        <v>55</v>
      </c>
      <c r="E3433" t="s">
        <v>48</v>
      </c>
      <c r="F3433" t="s">
        <v>49</v>
      </c>
      <c r="G3433" t="s">
        <v>81</v>
      </c>
      <c r="H3433" t="s">
        <v>50</v>
      </c>
      <c r="I3433" t="s">
        <v>27</v>
      </c>
      <c r="J3433">
        <v>24.2</v>
      </c>
      <c r="K3433">
        <v>48</v>
      </c>
      <c r="L3433" t="s">
        <v>28</v>
      </c>
      <c r="M3433">
        <v>0</v>
      </c>
      <c r="N3433">
        <v>4.4000000000000004</v>
      </c>
      <c r="O3433">
        <v>280</v>
      </c>
      <c r="P3433">
        <v>6776</v>
      </c>
      <c r="Q3433" t="s">
        <v>71</v>
      </c>
      <c r="R3433">
        <v>12</v>
      </c>
      <c r="S3433" t="s">
        <v>52</v>
      </c>
      <c r="T3433" t="s">
        <v>102</v>
      </c>
      <c r="U3433" t="str">
        <f>TRIM(CLEAN(tbl_Operations[[#This Row],[Location]]))</f>
        <v>Hyderabad</v>
      </c>
      <c r="V3433" t="str">
        <f>TRIM(CLEAN(tbl_Operations[[#This Row],[Channel]]))</f>
        <v>Phone</v>
      </c>
      <c r="W3433" t="str">
        <f t="shared" si="265"/>
        <v>Compliance Request</v>
      </c>
      <c r="X3433" t="str">
        <f t="shared" si="266"/>
        <v>It</v>
      </c>
      <c r="Y3433" t="str">
        <f t="shared" si="267"/>
        <v>Within SLA</v>
      </c>
      <c r="Z3433" t="str">
        <f t="shared" si="268"/>
        <v>Normal</v>
      </c>
      <c r="AA3433" t="str" cm="1">
        <f t="array" ref="AA3433">_xlfn.IFS(
J3433&lt;=K3433*0.5,"Excellent",
J3433&lt;=K3433,"Good",
J3433&lt;=K3433*1.5,"At Risk",
TRUE,"Critical"
)</f>
        <v>Good</v>
      </c>
      <c r="AB3433" t="str">
        <f t="shared" si="269"/>
        <v>No Rework</v>
      </c>
    </row>
    <row r="3434" spans="1:28" x14ac:dyDescent="0.3">
      <c r="A3434" t="s">
        <v>3516</v>
      </c>
      <c r="B3434" s="1">
        <v>45673</v>
      </c>
      <c r="C3434" t="s">
        <v>33</v>
      </c>
      <c r="D3434" t="s">
        <v>22</v>
      </c>
      <c r="E3434" t="s">
        <v>56</v>
      </c>
      <c r="F3434" t="s">
        <v>24</v>
      </c>
      <c r="G3434" t="s">
        <v>25</v>
      </c>
      <c r="H3434" t="s">
        <v>75</v>
      </c>
      <c r="I3434" t="s">
        <v>27</v>
      </c>
      <c r="J3434">
        <v>10.4</v>
      </c>
      <c r="K3434">
        <v>24</v>
      </c>
      <c r="L3434" t="s">
        <v>28</v>
      </c>
      <c r="M3434">
        <v>1</v>
      </c>
      <c r="N3434">
        <v>4.5</v>
      </c>
      <c r="O3434">
        <v>320</v>
      </c>
      <c r="P3434">
        <v>3328</v>
      </c>
      <c r="Q3434" t="s">
        <v>64</v>
      </c>
      <c r="R3434">
        <v>1</v>
      </c>
      <c r="S3434" t="s">
        <v>58</v>
      </c>
      <c r="T3434" t="s">
        <v>84</v>
      </c>
      <c r="U3434" t="str">
        <f>TRIM(CLEAN(tbl_Operations[[#This Row],[Location]]))</f>
        <v>Noida</v>
      </c>
      <c r="V3434" t="str">
        <f>TRIM(CLEAN(tbl_Operations[[#This Row],[Channel]]))</f>
        <v>Email</v>
      </c>
      <c r="W3434" t="str">
        <f t="shared" si="265"/>
        <v>Vendor Query</v>
      </c>
      <c r="X3434" t="str">
        <f t="shared" si="266"/>
        <v>It</v>
      </c>
      <c r="Y3434" t="str">
        <f t="shared" si="267"/>
        <v>Within SLA</v>
      </c>
      <c r="Z3434" t="str">
        <f t="shared" si="268"/>
        <v>Normal</v>
      </c>
      <c r="AA3434" t="str" cm="1">
        <f t="array" ref="AA3434">_xlfn.IFS(
J3434&lt;=K3434*0.5,"Excellent",
J3434&lt;=K3434,"Good",
J3434&lt;=K3434*1.5,"At Risk",
TRUE,"Critical"
)</f>
        <v>Excellent</v>
      </c>
      <c r="AB3434" t="str">
        <f t="shared" si="269"/>
        <v>Reworked</v>
      </c>
    </row>
    <row r="3435" spans="1:28" x14ac:dyDescent="0.3">
      <c r="A3435" t="s">
        <v>3517</v>
      </c>
      <c r="B3435" s="1">
        <v>45745</v>
      </c>
      <c r="C3435" t="s">
        <v>33</v>
      </c>
      <c r="D3435" t="s">
        <v>73</v>
      </c>
      <c r="E3435" t="s">
        <v>70</v>
      </c>
      <c r="F3435" t="s">
        <v>61</v>
      </c>
      <c r="G3435" t="s">
        <v>42</v>
      </c>
      <c r="H3435" t="s">
        <v>50</v>
      </c>
      <c r="I3435" t="s">
        <v>27</v>
      </c>
      <c r="J3435">
        <v>10.1</v>
      </c>
      <c r="K3435">
        <v>12</v>
      </c>
      <c r="L3435" t="s">
        <v>28</v>
      </c>
      <c r="M3435">
        <v>0</v>
      </c>
      <c r="N3435">
        <v>4.8</v>
      </c>
      <c r="O3435">
        <v>450</v>
      </c>
      <c r="P3435">
        <v>4545</v>
      </c>
      <c r="Q3435" t="s">
        <v>79</v>
      </c>
      <c r="R3435">
        <v>3</v>
      </c>
      <c r="S3435" t="s">
        <v>58</v>
      </c>
      <c r="T3435" t="s">
        <v>68</v>
      </c>
      <c r="U3435" t="str">
        <f>TRIM(CLEAN(tbl_Operations[[#This Row],[Location]]))</f>
        <v>Chennai</v>
      </c>
      <c r="V3435" t="str">
        <f>TRIM(CLEAN(tbl_Operations[[#This Row],[Channel]]))</f>
        <v>Portal</v>
      </c>
      <c r="W3435" t="str">
        <f t="shared" si="265"/>
        <v>Data Correction</v>
      </c>
      <c r="X3435" t="str">
        <f t="shared" si="266"/>
        <v>It</v>
      </c>
      <c r="Y3435" t="str">
        <f t="shared" si="267"/>
        <v>Within SLA</v>
      </c>
      <c r="Z3435" t="str">
        <f t="shared" si="268"/>
        <v>Normal</v>
      </c>
      <c r="AA3435" t="str" cm="1">
        <f t="array" ref="AA3435">_xlfn.IFS(
J3435&lt;=K3435*0.5,"Excellent",
J3435&lt;=K3435,"Good",
J3435&lt;=K3435*1.5,"At Risk",
TRUE,"Critical"
)</f>
        <v>Good</v>
      </c>
      <c r="AB3435" t="str">
        <f t="shared" si="269"/>
        <v>No Rework</v>
      </c>
    </row>
    <row r="3436" spans="1:28" x14ac:dyDescent="0.3">
      <c r="A3436" t="s">
        <v>3518</v>
      </c>
      <c r="B3436" s="1">
        <v>45820</v>
      </c>
      <c r="C3436" t="s">
        <v>95</v>
      </c>
      <c r="D3436" t="s">
        <v>41</v>
      </c>
      <c r="E3436" t="s">
        <v>35</v>
      </c>
      <c r="F3436" t="s">
        <v>61</v>
      </c>
      <c r="G3436" t="s">
        <v>25</v>
      </c>
      <c r="H3436" t="s">
        <v>75</v>
      </c>
      <c r="I3436" t="s">
        <v>27</v>
      </c>
      <c r="J3436">
        <v>2.6</v>
      </c>
      <c r="K3436">
        <v>12</v>
      </c>
      <c r="L3436" t="s">
        <v>28</v>
      </c>
      <c r="M3436">
        <v>0</v>
      </c>
      <c r="N3436">
        <v>5</v>
      </c>
      <c r="O3436">
        <v>280</v>
      </c>
      <c r="P3436">
        <v>728</v>
      </c>
      <c r="Q3436" t="s">
        <v>29</v>
      </c>
      <c r="R3436">
        <v>6</v>
      </c>
      <c r="S3436" t="s">
        <v>30</v>
      </c>
      <c r="T3436" t="s">
        <v>84</v>
      </c>
      <c r="U3436" t="str">
        <f>TRIM(CLEAN(tbl_Operations[[#This Row],[Location]]))</f>
        <v>Bengaluru</v>
      </c>
      <c r="V3436" t="str">
        <f>TRIM(CLEAN(tbl_Operations[[#This Row],[Channel]]))</f>
        <v>Email</v>
      </c>
      <c r="W3436" t="str">
        <f t="shared" si="265"/>
        <v>Employee Query</v>
      </c>
      <c r="X3436" t="str">
        <f t="shared" si="266"/>
        <v>Sales</v>
      </c>
      <c r="Y3436" t="str">
        <f t="shared" si="267"/>
        <v>Within SLA</v>
      </c>
      <c r="Z3436" t="str">
        <f t="shared" si="268"/>
        <v>Normal</v>
      </c>
      <c r="AA3436" t="str" cm="1">
        <f t="array" ref="AA3436">_xlfn.IFS(
J3436&lt;=K3436*0.5,"Excellent",
J3436&lt;=K3436,"Good",
J3436&lt;=K3436*1.5,"At Risk",
TRUE,"Critical"
)</f>
        <v>Excellent</v>
      </c>
      <c r="AB3436" t="str">
        <f t="shared" si="269"/>
        <v>No Rework</v>
      </c>
    </row>
    <row r="3437" spans="1:28" x14ac:dyDescent="0.3">
      <c r="A3437" t="s">
        <v>3519</v>
      </c>
      <c r="B3437" s="1">
        <v>45918</v>
      </c>
      <c r="C3437" t="s">
        <v>21</v>
      </c>
      <c r="D3437" t="s">
        <v>47</v>
      </c>
      <c r="E3437" t="s">
        <v>70</v>
      </c>
      <c r="F3437" t="s">
        <v>61</v>
      </c>
      <c r="G3437" t="s">
        <v>25</v>
      </c>
      <c r="H3437" t="s">
        <v>66</v>
      </c>
      <c r="I3437" t="s">
        <v>27</v>
      </c>
      <c r="J3437">
        <v>26.6</v>
      </c>
      <c r="K3437">
        <v>12</v>
      </c>
      <c r="L3437" t="s">
        <v>63</v>
      </c>
      <c r="M3437">
        <v>2</v>
      </c>
      <c r="N3437">
        <v>3.8</v>
      </c>
      <c r="O3437">
        <v>350</v>
      </c>
      <c r="P3437">
        <v>9310</v>
      </c>
      <c r="Q3437" t="s">
        <v>83</v>
      </c>
      <c r="R3437">
        <v>9</v>
      </c>
      <c r="S3437" t="s">
        <v>37</v>
      </c>
      <c r="T3437" t="s">
        <v>84</v>
      </c>
      <c r="U3437" t="str">
        <f>TRIM(CLEAN(tbl_Operations[[#This Row],[Location]]))</f>
        <v>Gurugram</v>
      </c>
      <c r="V3437" t="str">
        <f>TRIM(CLEAN(tbl_Operations[[#This Row],[Channel]]))</f>
        <v>Email</v>
      </c>
      <c r="W3437" t="str">
        <f t="shared" si="265"/>
        <v>Data Correction</v>
      </c>
      <c r="X3437" t="str">
        <f t="shared" si="266"/>
        <v>Customer Support</v>
      </c>
      <c r="Y3437" t="str">
        <f t="shared" si="267"/>
        <v>SLA Breach</v>
      </c>
      <c r="Z3437" t="str">
        <f t="shared" si="268"/>
        <v>Normal</v>
      </c>
      <c r="AA3437" t="str" cm="1">
        <f t="array" ref="AA3437">_xlfn.IFS(
J3437&lt;=K3437*0.5,"Excellent",
J3437&lt;=K3437,"Good",
J3437&lt;=K3437*1.5,"At Risk",
TRUE,"Critical"
)</f>
        <v>Critical</v>
      </c>
      <c r="AB3437" t="str">
        <f t="shared" si="269"/>
        <v>Reworked</v>
      </c>
    </row>
    <row r="3438" spans="1:28" x14ac:dyDescent="0.3">
      <c r="A3438" t="s">
        <v>3520</v>
      </c>
      <c r="B3438" s="1">
        <v>45660</v>
      </c>
      <c r="C3438" t="s">
        <v>91</v>
      </c>
      <c r="D3438" t="s">
        <v>55</v>
      </c>
      <c r="E3438" t="s">
        <v>23</v>
      </c>
      <c r="F3438" t="s">
        <v>24</v>
      </c>
      <c r="G3438" t="s">
        <v>62</v>
      </c>
      <c r="H3438" t="s">
        <v>50</v>
      </c>
      <c r="I3438" t="s">
        <v>27</v>
      </c>
      <c r="J3438">
        <v>16</v>
      </c>
      <c r="K3438">
        <v>24</v>
      </c>
      <c r="L3438" t="s">
        <v>28</v>
      </c>
      <c r="M3438">
        <v>1</v>
      </c>
      <c r="N3438">
        <v>4.4000000000000004</v>
      </c>
      <c r="O3438">
        <v>400</v>
      </c>
      <c r="P3438">
        <v>6400</v>
      </c>
      <c r="Q3438" t="s">
        <v>64</v>
      </c>
      <c r="R3438">
        <v>1</v>
      </c>
      <c r="S3438" t="s">
        <v>58</v>
      </c>
      <c r="T3438" t="s">
        <v>45</v>
      </c>
      <c r="U3438" t="str">
        <f>TRIM(CLEAN(tbl_Operations[[#This Row],[Location]]))</f>
        <v>Hyderabad</v>
      </c>
      <c r="V3438" t="str">
        <f>TRIM(CLEAN(tbl_Operations[[#This Row],[Channel]]))</f>
        <v>Teams</v>
      </c>
      <c r="W3438" t="str">
        <f t="shared" si="265"/>
        <v>Invoice Query</v>
      </c>
      <c r="X3438" t="str">
        <f t="shared" si="266"/>
        <v>Operations</v>
      </c>
      <c r="Y3438" t="str">
        <f t="shared" si="267"/>
        <v>Within SLA</v>
      </c>
      <c r="Z3438" t="str">
        <f t="shared" si="268"/>
        <v>Normal</v>
      </c>
      <c r="AA3438" t="str" cm="1">
        <f t="array" ref="AA3438">_xlfn.IFS(
J3438&lt;=K3438*0.5,"Excellent",
J3438&lt;=K3438,"Good",
J3438&lt;=K3438*1.5,"At Risk",
TRUE,"Critical"
)</f>
        <v>Good</v>
      </c>
      <c r="AB3438" t="str">
        <f t="shared" si="269"/>
        <v>Reworked</v>
      </c>
    </row>
    <row r="3439" spans="1:28" x14ac:dyDescent="0.3">
      <c r="A3439" t="s">
        <v>3521</v>
      </c>
      <c r="B3439" s="1">
        <v>45822</v>
      </c>
      <c r="C3439" t="s">
        <v>40</v>
      </c>
      <c r="D3439" t="s">
        <v>55</v>
      </c>
      <c r="E3439" t="s">
        <v>78</v>
      </c>
      <c r="F3439" t="s">
        <v>49</v>
      </c>
      <c r="G3439" t="s">
        <v>42</v>
      </c>
      <c r="H3439" t="s">
        <v>26</v>
      </c>
      <c r="I3439" t="s">
        <v>27</v>
      </c>
      <c r="J3439">
        <v>16</v>
      </c>
      <c r="K3439">
        <v>48</v>
      </c>
      <c r="L3439" t="s">
        <v>28</v>
      </c>
      <c r="M3439">
        <v>0</v>
      </c>
      <c r="N3439">
        <v>5</v>
      </c>
      <c r="O3439">
        <v>280</v>
      </c>
      <c r="P3439">
        <v>4480</v>
      </c>
      <c r="Q3439" t="s">
        <v>29</v>
      </c>
      <c r="R3439">
        <v>6</v>
      </c>
      <c r="S3439" t="s">
        <v>30</v>
      </c>
      <c r="T3439" t="s">
        <v>68</v>
      </c>
      <c r="U3439" t="str">
        <f>TRIM(CLEAN(tbl_Operations[[#This Row],[Location]]))</f>
        <v>Hyderabad</v>
      </c>
      <c r="V3439" t="str">
        <f>TRIM(CLEAN(tbl_Operations[[#This Row],[Channel]]))</f>
        <v>Portal</v>
      </c>
      <c r="W3439" t="str">
        <f t="shared" si="265"/>
        <v>Access Request</v>
      </c>
      <c r="X3439" t="str">
        <f t="shared" si="266"/>
        <v>Procurement</v>
      </c>
      <c r="Y3439" t="str">
        <f t="shared" si="267"/>
        <v>Within SLA</v>
      </c>
      <c r="Z3439" t="str">
        <f t="shared" si="268"/>
        <v>Normal</v>
      </c>
      <c r="AA3439" t="str" cm="1">
        <f t="array" ref="AA3439">_xlfn.IFS(
J3439&lt;=K3439*0.5,"Excellent",
J3439&lt;=K3439,"Good",
J3439&lt;=K3439*1.5,"At Risk",
TRUE,"Critical"
)</f>
        <v>Excellent</v>
      </c>
      <c r="AB3439" t="str">
        <f t="shared" si="269"/>
        <v>No Rework</v>
      </c>
    </row>
    <row r="3440" spans="1:28" x14ac:dyDescent="0.3">
      <c r="A3440" t="s">
        <v>3522</v>
      </c>
      <c r="B3440" s="1">
        <v>45953</v>
      </c>
      <c r="C3440" t="s">
        <v>95</v>
      </c>
      <c r="D3440" t="s">
        <v>60</v>
      </c>
      <c r="E3440" t="s">
        <v>48</v>
      </c>
      <c r="F3440" t="s">
        <v>146</v>
      </c>
      <c r="G3440" t="s">
        <v>42</v>
      </c>
      <c r="H3440" t="s">
        <v>50</v>
      </c>
      <c r="I3440" t="s">
        <v>27</v>
      </c>
      <c r="J3440">
        <v>3.6</v>
      </c>
      <c r="K3440">
        <v>4</v>
      </c>
      <c r="L3440" t="s">
        <v>28</v>
      </c>
      <c r="M3440">
        <v>0</v>
      </c>
      <c r="N3440">
        <v>5</v>
      </c>
      <c r="O3440">
        <v>350</v>
      </c>
      <c r="P3440">
        <v>1260</v>
      </c>
      <c r="Q3440" t="s">
        <v>51</v>
      </c>
      <c r="R3440">
        <v>10</v>
      </c>
      <c r="S3440" t="s">
        <v>52</v>
      </c>
      <c r="T3440" t="s">
        <v>84</v>
      </c>
      <c r="U3440" t="str">
        <f>TRIM(CLEAN(tbl_Operations[[#This Row],[Location]]))</f>
        <v>Pune</v>
      </c>
      <c r="V3440" t="str">
        <f>TRIM(CLEAN(tbl_Operations[[#This Row],[Channel]]))</f>
        <v>Portal</v>
      </c>
      <c r="W3440" t="str">
        <f t="shared" si="265"/>
        <v>Compliance Request</v>
      </c>
      <c r="X3440" t="str">
        <f t="shared" si="266"/>
        <v>Sales</v>
      </c>
      <c r="Y3440" t="str">
        <f t="shared" si="267"/>
        <v>Within SLA</v>
      </c>
      <c r="Z3440" t="str">
        <f t="shared" si="268"/>
        <v>Normal</v>
      </c>
      <c r="AA3440" t="str" cm="1">
        <f t="array" ref="AA3440">_xlfn.IFS(
J3440&lt;=K3440*0.5,"Excellent",
J3440&lt;=K3440,"Good",
J3440&lt;=K3440*1.5,"At Risk",
TRUE,"Critical"
)</f>
        <v>Good</v>
      </c>
      <c r="AB3440" t="str">
        <f t="shared" si="269"/>
        <v>No Rework</v>
      </c>
    </row>
    <row r="3441" spans="1:28" x14ac:dyDescent="0.3">
      <c r="A3441" t="s">
        <v>3523</v>
      </c>
      <c r="B3441" s="1">
        <v>45662</v>
      </c>
      <c r="C3441" t="s">
        <v>95</v>
      </c>
      <c r="D3441" t="s">
        <v>47</v>
      </c>
      <c r="E3441" t="s">
        <v>35</v>
      </c>
      <c r="F3441" t="s">
        <v>49</v>
      </c>
      <c r="G3441" t="s">
        <v>25</v>
      </c>
      <c r="H3441" t="s">
        <v>26</v>
      </c>
      <c r="I3441" t="s">
        <v>88</v>
      </c>
      <c r="J3441">
        <v>30.3</v>
      </c>
      <c r="K3441">
        <v>48</v>
      </c>
      <c r="L3441" t="s">
        <v>28</v>
      </c>
      <c r="M3441">
        <v>1</v>
      </c>
      <c r="N3441">
        <v>3.8</v>
      </c>
      <c r="O3441">
        <v>280</v>
      </c>
      <c r="P3441">
        <v>8484</v>
      </c>
      <c r="Q3441" t="s">
        <v>64</v>
      </c>
      <c r="R3441">
        <v>1</v>
      </c>
      <c r="S3441" t="s">
        <v>58</v>
      </c>
      <c r="T3441" t="s">
        <v>102</v>
      </c>
      <c r="U3441" t="str">
        <f>TRIM(CLEAN(tbl_Operations[[#This Row],[Location]]))</f>
        <v>Gurugram</v>
      </c>
      <c r="V3441" t="str">
        <f>TRIM(CLEAN(tbl_Operations[[#This Row],[Channel]]))</f>
        <v>Email</v>
      </c>
      <c r="W3441" t="str">
        <f t="shared" si="265"/>
        <v>Employee Query</v>
      </c>
      <c r="X3441" t="str">
        <f t="shared" si="266"/>
        <v>Sales</v>
      </c>
      <c r="Y3441" t="str">
        <f t="shared" si="267"/>
        <v>Within SLA</v>
      </c>
      <c r="Z3441" t="str">
        <f t="shared" si="268"/>
        <v>Normal</v>
      </c>
      <c r="AA3441" t="str" cm="1">
        <f t="array" ref="AA3441">_xlfn.IFS(
J3441&lt;=K3441*0.5,"Excellent",
J3441&lt;=K3441,"Good",
J3441&lt;=K3441*1.5,"At Risk",
TRUE,"Critical"
)</f>
        <v>Good</v>
      </c>
      <c r="AB3441" t="str">
        <f t="shared" si="269"/>
        <v>Reworked</v>
      </c>
    </row>
    <row r="3442" spans="1:28" x14ac:dyDescent="0.3">
      <c r="A3442" t="s">
        <v>3524</v>
      </c>
      <c r="B3442" s="1">
        <v>45692</v>
      </c>
      <c r="C3442" t="s">
        <v>21</v>
      </c>
      <c r="D3442" t="s">
        <v>22</v>
      </c>
      <c r="E3442" t="s">
        <v>74</v>
      </c>
      <c r="F3442" t="s">
        <v>24</v>
      </c>
      <c r="G3442" t="s">
        <v>42</v>
      </c>
      <c r="H3442" t="s">
        <v>66</v>
      </c>
      <c r="I3442" t="s">
        <v>27</v>
      </c>
      <c r="J3442">
        <v>8.6999999999999993</v>
      </c>
      <c r="K3442">
        <v>24</v>
      </c>
      <c r="L3442" t="s">
        <v>28</v>
      </c>
      <c r="M3442">
        <v>0</v>
      </c>
      <c r="N3442">
        <v>4.7</v>
      </c>
      <c r="O3442">
        <v>320</v>
      </c>
      <c r="P3442">
        <v>2784</v>
      </c>
      <c r="Q3442" t="s">
        <v>57</v>
      </c>
      <c r="R3442">
        <v>2</v>
      </c>
      <c r="S3442" t="s">
        <v>58</v>
      </c>
      <c r="T3442" t="s">
        <v>38</v>
      </c>
      <c r="U3442" t="str">
        <f>TRIM(CLEAN(tbl_Operations[[#This Row],[Location]]))</f>
        <v>Noida</v>
      </c>
      <c r="V3442" t="str">
        <f>TRIM(CLEAN(tbl_Operations[[#This Row],[Channel]]))</f>
        <v>Portal</v>
      </c>
      <c r="W3442" t="str">
        <f t="shared" si="265"/>
        <v>System Issue</v>
      </c>
      <c r="X3442" t="str">
        <f t="shared" si="266"/>
        <v>Customer Support</v>
      </c>
      <c r="Y3442" t="str">
        <f t="shared" si="267"/>
        <v>Within SLA</v>
      </c>
      <c r="Z3442" t="str">
        <f t="shared" si="268"/>
        <v>Normal</v>
      </c>
      <c r="AA3442" t="str" cm="1">
        <f t="array" ref="AA3442">_xlfn.IFS(
J3442&lt;=K3442*0.5,"Excellent",
J3442&lt;=K3442,"Good",
J3442&lt;=K3442*1.5,"At Risk",
TRUE,"Critical"
)</f>
        <v>Excellent</v>
      </c>
      <c r="AB3442" t="str">
        <f t="shared" si="269"/>
        <v>No Rework</v>
      </c>
    </row>
    <row r="3443" spans="1:28" x14ac:dyDescent="0.3">
      <c r="A3443" t="s">
        <v>3525</v>
      </c>
      <c r="B3443" s="1">
        <v>45899</v>
      </c>
      <c r="C3443" t="s">
        <v>21</v>
      </c>
      <c r="D3443" t="s">
        <v>41</v>
      </c>
      <c r="E3443" t="s">
        <v>56</v>
      </c>
      <c r="F3443" t="s">
        <v>49</v>
      </c>
      <c r="G3443" t="s">
        <v>25</v>
      </c>
      <c r="H3443" t="s">
        <v>66</v>
      </c>
      <c r="I3443" t="s">
        <v>27</v>
      </c>
      <c r="J3443">
        <v>9.1999999999999993</v>
      </c>
      <c r="K3443">
        <v>48</v>
      </c>
      <c r="L3443" t="s">
        <v>28</v>
      </c>
      <c r="M3443">
        <v>0</v>
      </c>
      <c r="N3443">
        <v>4.5999999999999996</v>
      </c>
      <c r="O3443">
        <v>350</v>
      </c>
      <c r="P3443">
        <v>3220</v>
      </c>
      <c r="Q3443" t="s">
        <v>36</v>
      </c>
      <c r="R3443">
        <v>8</v>
      </c>
      <c r="S3443" t="s">
        <v>37</v>
      </c>
      <c r="T3443" t="s">
        <v>68</v>
      </c>
      <c r="U3443" t="str">
        <f>TRIM(CLEAN(tbl_Operations[[#This Row],[Location]]))</f>
        <v>Bengaluru</v>
      </c>
      <c r="V3443" t="str">
        <f>TRIM(CLEAN(tbl_Operations[[#This Row],[Channel]]))</f>
        <v>Email</v>
      </c>
      <c r="W3443" t="str">
        <f t="shared" si="265"/>
        <v>Vendor Query</v>
      </c>
      <c r="X3443" t="str">
        <f t="shared" si="266"/>
        <v>Customer Support</v>
      </c>
      <c r="Y3443" t="str">
        <f t="shared" si="267"/>
        <v>Within SLA</v>
      </c>
      <c r="Z3443" t="str">
        <f t="shared" si="268"/>
        <v>Normal</v>
      </c>
      <c r="AA3443" t="str" cm="1">
        <f t="array" ref="AA3443">_xlfn.IFS(
J3443&lt;=K3443*0.5,"Excellent",
J3443&lt;=K3443,"Good",
J3443&lt;=K3443*1.5,"At Risk",
TRUE,"Critical"
)</f>
        <v>Excellent</v>
      </c>
      <c r="AB3443" t="str">
        <f t="shared" si="269"/>
        <v>No Rework</v>
      </c>
    </row>
    <row r="3444" spans="1:28" x14ac:dyDescent="0.3">
      <c r="A3444" t="s">
        <v>3526</v>
      </c>
      <c r="B3444" s="1">
        <v>45692</v>
      </c>
      <c r="C3444" t="s">
        <v>95</v>
      </c>
      <c r="D3444" t="s">
        <v>60</v>
      </c>
      <c r="E3444" t="s">
        <v>35</v>
      </c>
      <c r="F3444" t="s">
        <v>49</v>
      </c>
      <c r="G3444" t="s">
        <v>81</v>
      </c>
      <c r="H3444" t="s">
        <v>50</v>
      </c>
      <c r="I3444" t="s">
        <v>101</v>
      </c>
      <c r="J3444">
        <v>6.6</v>
      </c>
      <c r="K3444">
        <v>48</v>
      </c>
      <c r="L3444" t="s">
        <v>28</v>
      </c>
      <c r="M3444">
        <v>0</v>
      </c>
      <c r="N3444">
        <v>4.9000000000000004</v>
      </c>
      <c r="O3444">
        <v>320</v>
      </c>
      <c r="P3444">
        <v>2112</v>
      </c>
      <c r="Q3444" t="s">
        <v>57</v>
      </c>
      <c r="R3444">
        <v>2</v>
      </c>
      <c r="S3444" t="s">
        <v>58</v>
      </c>
      <c r="T3444" t="s">
        <v>38</v>
      </c>
      <c r="U3444" t="str">
        <f>TRIM(CLEAN(tbl_Operations[[#This Row],[Location]]))</f>
        <v>Pune</v>
      </c>
      <c r="V3444" t="str">
        <f>TRIM(CLEAN(tbl_Operations[[#This Row],[Channel]]))</f>
        <v>Phone</v>
      </c>
      <c r="W3444" t="str">
        <f t="shared" si="265"/>
        <v>Employee Query</v>
      </c>
      <c r="X3444" t="str">
        <f t="shared" si="266"/>
        <v>Sales</v>
      </c>
      <c r="Y3444" t="str">
        <f t="shared" si="267"/>
        <v>Within SLA</v>
      </c>
      <c r="Z3444" t="str">
        <f t="shared" si="268"/>
        <v>Normal</v>
      </c>
      <c r="AA3444" t="str" cm="1">
        <f t="array" ref="AA3444">_xlfn.IFS(
J3444&lt;=K3444*0.5,"Excellent",
J3444&lt;=K3444,"Good",
J3444&lt;=K3444*1.5,"At Risk",
TRUE,"Critical"
)</f>
        <v>Excellent</v>
      </c>
      <c r="AB3444" t="str">
        <f t="shared" si="269"/>
        <v>No Rework</v>
      </c>
    </row>
    <row r="3445" spans="1:28" x14ac:dyDescent="0.3">
      <c r="A3445" t="s">
        <v>3527</v>
      </c>
      <c r="B3445" s="1">
        <v>46020</v>
      </c>
      <c r="C3445" t="s">
        <v>91</v>
      </c>
      <c r="D3445" t="s">
        <v>55</v>
      </c>
      <c r="E3445" t="s">
        <v>70</v>
      </c>
      <c r="F3445" t="s">
        <v>24</v>
      </c>
      <c r="G3445" t="s">
        <v>62</v>
      </c>
      <c r="H3445" t="s">
        <v>50</v>
      </c>
      <c r="I3445" t="s">
        <v>101</v>
      </c>
      <c r="J3445">
        <v>8</v>
      </c>
      <c r="K3445">
        <v>24</v>
      </c>
      <c r="L3445" t="s">
        <v>28</v>
      </c>
      <c r="M3445">
        <v>1</v>
      </c>
      <c r="N3445">
        <v>4.9000000000000004</v>
      </c>
      <c r="O3445">
        <v>280</v>
      </c>
      <c r="P3445">
        <v>2240</v>
      </c>
      <c r="Q3445" t="s">
        <v>71</v>
      </c>
      <c r="R3445">
        <v>12</v>
      </c>
      <c r="S3445" t="s">
        <v>52</v>
      </c>
      <c r="T3445" t="s">
        <v>31</v>
      </c>
      <c r="U3445" t="str">
        <f>TRIM(CLEAN(tbl_Operations[[#This Row],[Location]]))</f>
        <v>Hyderabad</v>
      </c>
      <c r="V3445" t="str">
        <f>TRIM(CLEAN(tbl_Operations[[#This Row],[Channel]]))</f>
        <v>Teams</v>
      </c>
      <c r="W3445" t="str">
        <f t="shared" si="265"/>
        <v>Data Correction</v>
      </c>
      <c r="X3445" t="str">
        <f t="shared" si="266"/>
        <v>Operations</v>
      </c>
      <c r="Y3445" t="str">
        <f t="shared" si="267"/>
        <v>Within SLA</v>
      </c>
      <c r="Z3445" t="str">
        <f t="shared" si="268"/>
        <v>Normal</v>
      </c>
      <c r="AA3445" t="str" cm="1">
        <f t="array" ref="AA3445">_xlfn.IFS(
J3445&lt;=K3445*0.5,"Excellent",
J3445&lt;=K3445,"Good",
J3445&lt;=K3445*1.5,"At Risk",
TRUE,"Critical"
)</f>
        <v>Excellent</v>
      </c>
      <c r="AB3445" t="str">
        <f t="shared" si="269"/>
        <v>Reworked</v>
      </c>
    </row>
    <row r="3446" spans="1:28" x14ac:dyDescent="0.3">
      <c r="A3446" t="s">
        <v>3528</v>
      </c>
      <c r="B3446" s="1">
        <v>45810</v>
      </c>
      <c r="C3446" t="s">
        <v>77</v>
      </c>
      <c r="D3446" t="s">
        <v>41</v>
      </c>
      <c r="E3446" t="s">
        <v>92</v>
      </c>
      <c r="F3446" t="s">
        <v>49</v>
      </c>
      <c r="G3446" t="s">
        <v>42</v>
      </c>
      <c r="H3446" t="s">
        <v>43</v>
      </c>
      <c r="I3446" t="s">
        <v>27</v>
      </c>
      <c r="J3446">
        <v>7.7</v>
      </c>
      <c r="K3446">
        <v>48</v>
      </c>
      <c r="L3446" t="s">
        <v>28</v>
      </c>
      <c r="M3446">
        <v>0</v>
      </c>
      <c r="N3446">
        <v>4.2</v>
      </c>
      <c r="O3446">
        <v>320</v>
      </c>
      <c r="P3446">
        <v>2464</v>
      </c>
      <c r="Q3446" t="s">
        <v>29</v>
      </c>
      <c r="R3446">
        <v>6</v>
      </c>
      <c r="S3446" t="s">
        <v>30</v>
      </c>
      <c r="T3446" t="s">
        <v>31</v>
      </c>
      <c r="U3446" t="str">
        <f>TRIM(CLEAN(tbl_Operations[[#This Row],[Location]]))</f>
        <v>Bengaluru</v>
      </c>
      <c r="V3446" t="str">
        <f>TRIM(CLEAN(tbl_Operations[[#This Row],[Channel]]))</f>
        <v>Portal</v>
      </c>
      <c r="W3446" t="str">
        <f t="shared" si="265"/>
        <v>Report Request</v>
      </c>
      <c r="X3446" t="str">
        <f t="shared" si="266"/>
        <v>Finance</v>
      </c>
      <c r="Y3446" t="str">
        <f t="shared" si="267"/>
        <v>Within SLA</v>
      </c>
      <c r="Z3446" t="str">
        <f t="shared" si="268"/>
        <v>Normal</v>
      </c>
      <c r="AA3446" t="str" cm="1">
        <f t="array" ref="AA3446">_xlfn.IFS(
J3446&lt;=K3446*0.5,"Excellent",
J3446&lt;=K3446,"Good",
J3446&lt;=K3446*1.5,"At Risk",
TRUE,"Critical"
)</f>
        <v>Excellent</v>
      </c>
      <c r="AB3446" t="str">
        <f t="shared" si="269"/>
        <v>No Rework</v>
      </c>
    </row>
    <row r="3447" spans="1:28" x14ac:dyDescent="0.3">
      <c r="A3447" t="s">
        <v>3529</v>
      </c>
      <c r="B3447" s="1">
        <v>45875</v>
      </c>
      <c r="C3447" t="s">
        <v>40</v>
      </c>
      <c r="D3447" t="s">
        <v>73</v>
      </c>
      <c r="E3447" t="s">
        <v>74</v>
      </c>
      <c r="F3447" t="s">
        <v>146</v>
      </c>
      <c r="G3447" t="s">
        <v>62</v>
      </c>
      <c r="H3447" t="s">
        <v>75</v>
      </c>
      <c r="I3447" t="s">
        <v>27</v>
      </c>
      <c r="J3447">
        <v>3.8</v>
      </c>
      <c r="K3447">
        <v>4</v>
      </c>
      <c r="L3447" t="s">
        <v>28</v>
      </c>
      <c r="M3447">
        <v>0</v>
      </c>
      <c r="N3447">
        <v>4.9000000000000004</v>
      </c>
      <c r="O3447">
        <v>400</v>
      </c>
      <c r="P3447">
        <v>1520</v>
      </c>
      <c r="Q3447" t="s">
        <v>36</v>
      </c>
      <c r="R3447">
        <v>8</v>
      </c>
      <c r="S3447" t="s">
        <v>37</v>
      </c>
      <c r="T3447" t="s">
        <v>86</v>
      </c>
      <c r="U3447" t="str">
        <f>TRIM(CLEAN(tbl_Operations[[#This Row],[Location]]))</f>
        <v>Chennai</v>
      </c>
      <c r="V3447" t="str">
        <f>TRIM(CLEAN(tbl_Operations[[#This Row],[Channel]]))</f>
        <v>Teams</v>
      </c>
      <c r="W3447" t="str">
        <f t="shared" si="265"/>
        <v>System Issue</v>
      </c>
      <c r="X3447" t="str">
        <f t="shared" si="266"/>
        <v>Procurement</v>
      </c>
      <c r="Y3447" t="str">
        <f t="shared" si="267"/>
        <v>Within SLA</v>
      </c>
      <c r="Z3447" t="str">
        <f t="shared" si="268"/>
        <v>Normal</v>
      </c>
      <c r="AA3447" t="str" cm="1">
        <f t="array" ref="AA3447">_xlfn.IFS(
J3447&lt;=K3447*0.5,"Excellent",
J3447&lt;=K3447,"Good",
J3447&lt;=K3447*1.5,"At Risk",
TRUE,"Critical"
)</f>
        <v>Good</v>
      </c>
      <c r="AB3447" t="str">
        <f t="shared" si="269"/>
        <v>No Rework</v>
      </c>
    </row>
    <row r="3448" spans="1:28" x14ac:dyDescent="0.3">
      <c r="A3448" t="s">
        <v>3530</v>
      </c>
      <c r="B3448" s="1">
        <v>45919</v>
      </c>
      <c r="C3448" t="s">
        <v>54</v>
      </c>
      <c r="D3448" t="s">
        <v>60</v>
      </c>
      <c r="E3448" t="s">
        <v>56</v>
      </c>
      <c r="F3448" t="s">
        <v>24</v>
      </c>
      <c r="G3448" t="s">
        <v>25</v>
      </c>
      <c r="H3448" t="s">
        <v>75</v>
      </c>
      <c r="I3448" t="s">
        <v>88</v>
      </c>
      <c r="J3448">
        <v>11.6</v>
      </c>
      <c r="K3448">
        <v>24</v>
      </c>
      <c r="L3448" t="s">
        <v>28</v>
      </c>
      <c r="M3448">
        <v>2</v>
      </c>
      <c r="N3448">
        <v>3.2</v>
      </c>
      <c r="O3448">
        <v>400</v>
      </c>
      <c r="P3448">
        <v>4640</v>
      </c>
      <c r="Q3448" t="s">
        <v>83</v>
      </c>
      <c r="R3448">
        <v>9</v>
      </c>
      <c r="S3448" t="s">
        <v>37</v>
      </c>
      <c r="T3448" t="s">
        <v>45</v>
      </c>
      <c r="U3448" t="str">
        <f>TRIM(CLEAN(tbl_Operations[[#This Row],[Location]]))</f>
        <v>Pune</v>
      </c>
      <c r="V3448" t="str">
        <f>TRIM(CLEAN(tbl_Operations[[#This Row],[Channel]]))</f>
        <v>Email</v>
      </c>
      <c r="W3448" t="str">
        <f t="shared" si="265"/>
        <v>Vendor Query</v>
      </c>
      <c r="X3448" t="str">
        <f t="shared" si="266"/>
        <v>Hr</v>
      </c>
      <c r="Y3448" t="str">
        <f t="shared" si="267"/>
        <v>Within SLA</v>
      </c>
      <c r="Z3448" t="str">
        <f t="shared" si="268"/>
        <v>Normal</v>
      </c>
      <c r="AA3448" t="str" cm="1">
        <f t="array" ref="AA3448">_xlfn.IFS(
J3448&lt;=K3448*0.5,"Excellent",
J3448&lt;=K3448,"Good",
J3448&lt;=K3448*1.5,"At Risk",
TRUE,"Critical"
)</f>
        <v>Excellent</v>
      </c>
      <c r="AB3448" t="str">
        <f t="shared" si="269"/>
        <v>Reworked</v>
      </c>
    </row>
    <row r="3449" spans="1:28" x14ac:dyDescent="0.3">
      <c r="A3449" t="s">
        <v>3531</v>
      </c>
      <c r="B3449" s="1">
        <v>46010</v>
      </c>
      <c r="C3449" t="s">
        <v>40</v>
      </c>
      <c r="D3449" t="s">
        <v>41</v>
      </c>
      <c r="E3449" t="s">
        <v>92</v>
      </c>
      <c r="F3449" t="s">
        <v>24</v>
      </c>
      <c r="G3449" t="s">
        <v>25</v>
      </c>
      <c r="H3449" t="s">
        <v>43</v>
      </c>
      <c r="I3449" t="s">
        <v>27</v>
      </c>
      <c r="J3449">
        <v>31.9</v>
      </c>
      <c r="K3449">
        <v>24</v>
      </c>
      <c r="L3449" t="s">
        <v>63</v>
      </c>
      <c r="M3449">
        <v>0</v>
      </c>
      <c r="N3449">
        <v>4.3</v>
      </c>
      <c r="O3449">
        <v>450</v>
      </c>
      <c r="P3449">
        <v>14355</v>
      </c>
      <c r="Q3449" t="s">
        <v>71</v>
      </c>
      <c r="R3449">
        <v>12</v>
      </c>
      <c r="S3449" t="s">
        <v>52</v>
      </c>
      <c r="T3449" t="s">
        <v>45</v>
      </c>
      <c r="U3449" t="str">
        <f>TRIM(CLEAN(tbl_Operations[[#This Row],[Location]]))</f>
        <v>Bengaluru</v>
      </c>
      <c r="V3449" t="str">
        <f>TRIM(CLEAN(tbl_Operations[[#This Row],[Channel]]))</f>
        <v>Email</v>
      </c>
      <c r="W3449" t="str">
        <f t="shared" si="265"/>
        <v>Report Request</v>
      </c>
      <c r="X3449" t="str">
        <f t="shared" si="266"/>
        <v>Procurement</v>
      </c>
      <c r="Y3449" t="str">
        <f t="shared" si="267"/>
        <v>SLA Breach</v>
      </c>
      <c r="Z3449" t="str">
        <f t="shared" si="268"/>
        <v>Normal</v>
      </c>
      <c r="AA3449" t="str" cm="1">
        <f t="array" ref="AA3449">_xlfn.IFS(
J3449&lt;=K3449*0.5,"Excellent",
J3449&lt;=K3449,"Good",
J3449&lt;=K3449*1.5,"At Risk",
TRUE,"Critical"
)</f>
        <v>At Risk</v>
      </c>
      <c r="AB3449" t="str">
        <f t="shared" si="269"/>
        <v>No Rework</v>
      </c>
    </row>
    <row r="3450" spans="1:28" x14ac:dyDescent="0.3">
      <c r="A3450" t="s">
        <v>3532</v>
      </c>
      <c r="B3450" s="1">
        <v>45667</v>
      </c>
      <c r="C3450" t="s">
        <v>54</v>
      </c>
      <c r="D3450" t="s">
        <v>22</v>
      </c>
      <c r="E3450" t="s">
        <v>70</v>
      </c>
      <c r="F3450" t="s">
        <v>24</v>
      </c>
      <c r="G3450" t="s">
        <v>25</v>
      </c>
      <c r="H3450" t="s">
        <v>66</v>
      </c>
      <c r="I3450" t="s">
        <v>27</v>
      </c>
      <c r="J3450">
        <v>16.7</v>
      </c>
      <c r="K3450">
        <v>24</v>
      </c>
      <c r="L3450" t="s">
        <v>28</v>
      </c>
      <c r="M3450">
        <v>0</v>
      </c>
      <c r="N3450">
        <v>4.4000000000000004</v>
      </c>
      <c r="O3450">
        <v>320</v>
      </c>
      <c r="P3450">
        <v>5344</v>
      </c>
      <c r="Q3450" t="s">
        <v>64</v>
      </c>
      <c r="R3450">
        <v>1</v>
      </c>
      <c r="S3450" t="s">
        <v>58</v>
      </c>
      <c r="T3450" t="s">
        <v>45</v>
      </c>
      <c r="U3450" t="str">
        <f>TRIM(CLEAN(tbl_Operations[[#This Row],[Location]]))</f>
        <v>Noida</v>
      </c>
      <c r="V3450" t="str">
        <f>TRIM(CLEAN(tbl_Operations[[#This Row],[Channel]]))</f>
        <v>Email</v>
      </c>
      <c r="W3450" t="str">
        <f t="shared" si="265"/>
        <v>Data Correction</v>
      </c>
      <c r="X3450" t="str">
        <f t="shared" si="266"/>
        <v>Hr</v>
      </c>
      <c r="Y3450" t="str">
        <f t="shared" si="267"/>
        <v>Within SLA</v>
      </c>
      <c r="Z3450" t="str">
        <f t="shared" si="268"/>
        <v>Normal</v>
      </c>
      <c r="AA3450" t="str" cm="1">
        <f t="array" ref="AA3450">_xlfn.IFS(
J3450&lt;=K3450*0.5,"Excellent",
J3450&lt;=K3450,"Good",
J3450&lt;=K3450*1.5,"At Risk",
TRUE,"Critical"
)</f>
        <v>Good</v>
      </c>
      <c r="AB3450" t="str">
        <f t="shared" si="269"/>
        <v>No Rework</v>
      </c>
    </row>
    <row r="3451" spans="1:28" x14ac:dyDescent="0.3">
      <c r="A3451" t="s">
        <v>3533</v>
      </c>
      <c r="B3451" s="1">
        <v>45871</v>
      </c>
      <c r="C3451" t="s">
        <v>33</v>
      </c>
      <c r="D3451" t="s">
        <v>41</v>
      </c>
      <c r="E3451" t="s">
        <v>48</v>
      </c>
      <c r="F3451" t="s">
        <v>24</v>
      </c>
      <c r="G3451" t="s">
        <v>42</v>
      </c>
      <c r="H3451" t="s">
        <v>75</v>
      </c>
      <c r="I3451" t="s">
        <v>88</v>
      </c>
      <c r="J3451">
        <v>5.6</v>
      </c>
      <c r="K3451">
        <v>24</v>
      </c>
      <c r="L3451" t="s">
        <v>28</v>
      </c>
      <c r="M3451">
        <v>3</v>
      </c>
      <c r="N3451">
        <v>3.5</v>
      </c>
      <c r="O3451">
        <v>350</v>
      </c>
      <c r="P3451">
        <v>1960</v>
      </c>
      <c r="Q3451" t="s">
        <v>36</v>
      </c>
      <c r="R3451">
        <v>8</v>
      </c>
      <c r="S3451" t="s">
        <v>37</v>
      </c>
      <c r="T3451" t="s">
        <v>68</v>
      </c>
      <c r="U3451" t="str">
        <f>TRIM(CLEAN(tbl_Operations[[#This Row],[Location]]))</f>
        <v>Bengaluru</v>
      </c>
      <c r="V3451" t="str">
        <f>TRIM(CLEAN(tbl_Operations[[#This Row],[Channel]]))</f>
        <v>Portal</v>
      </c>
      <c r="W3451" t="str">
        <f t="shared" si="265"/>
        <v>Compliance Request</v>
      </c>
      <c r="X3451" t="str">
        <f t="shared" si="266"/>
        <v>It</v>
      </c>
      <c r="Y3451" t="str">
        <f t="shared" si="267"/>
        <v>Within SLA</v>
      </c>
      <c r="Z3451" t="str">
        <f t="shared" si="268"/>
        <v>Normal</v>
      </c>
      <c r="AA3451" t="str" cm="1">
        <f t="array" ref="AA3451">_xlfn.IFS(
J3451&lt;=K3451*0.5,"Excellent",
J3451&lt;=K3451,"Good",
J3451&lt;=K3451*1.5,"At Risk",
TRUE,"Critical"
)</f>
        <v>Excellent</v>
      </c>
      <c r="AB3451" t="str">
        <f t="shared" si="269"/>
        <v>Reworked</v>
      </c>
    </row>
    <row r="3452" spans="1:28" x14ac:dyDescent="0.3">
      <c r="A3452" t="s">
        <v>3534</v>
      </c>
      <c r="B3452" s="1">
        <v>45818</v>
      </c>
      <c r="C3452" t="s">
        <v>33</v>
      </c>
      <c r="D3452" t="s">
        <v>55</v>
      </c>
      <c r="E3452" t="s">
        <v>92</v>
      </c>
      <c r="F3452" t="s">
        <v>24</v>
      </c>
      <c r="G3452" t="s">
        <v>81</v>
      </c>
      <c r="H3452" t="s">
        <v>50</v>
      </c>
      <c r="I3452" t="s">
        <v>27</v>
      </c>
      <c r="J3452">
        <v>11.3</v>
      </c>
      <c r="K3452">
        <v>24</v>
      </c>
      <c r="L3452" t="s">
        <v>28</v>
      </c>
      <c r="M3452">
        <v>0</v>
      </c>
      <c r="N3452">
        <v>4.8</v>
      </c>
      <c r="O3452">
        <v>400</v>
      </c>
      <c r="P3452">
        <v>4520</v>
      </c>
      <c r="Q3452" t="s">
        <v>29</v>
      </c>
      <c r="R3452">
        <v>6</v>
      </c>
      <c r="S3452" t="s">
        <v>30</v>
      </c>
      <c r="T3452" t="s">
        <v>38</v>
      </c>
      <c r="U3452" t="str">
        <f>TRIM(CLEAN(tbl_Operations[[#This Row],[Location]]))</f>
        <v>Hyderabad</v>
      </c>
      <c r="V3452" t="str">
        <f>TRIM(CLEAN(tbl_Operations[[#This Row],[Channel]]))</f>
        <v>Phone</v>
      </c>
      <c r="W3452" t="str">
        <f t="shared" si="265"/>
        <v>Report Request</v>
      </c>
      <c r="X3452" t="str">
        <f t="shared" si="266"/>
        <v>It</v>
      </c>
      <c r="Y3452" t="str">
        <f t="shared" si="267"/>
        <v>Within SLA</v>
      </c>
      <c r="Z3452" t="str">
        <f t="shared" si="268"/>
        <v>Normal</v>
      </c>
      <c r="AA3452" t="str" cm="1">
        <f t="array" ref="AA3452">_xlfn.IFS(
J3452&lt;=K3452*0.5,"Excellent",
J3452&lt;=K3452,"Good",
J3452&lt;=K3452*1.5,"At Risk",
TRUE,"Critical"
)</f>
        <v>Excellent</v>
      </c>
      <c r="AB3452" t="str">
        <f t="shared" si="269"/>
        <v>No Rework</v>
      </c>
    </row>
    <row r="3453" spans="1:28" x14ac:dyDescent="0.3">
      <c r="A3453" t="s">
        <v>3535</v>
      </c>
      <c r="B3453" s="1">
        <v>45949</v>
      </c>
      <c r="C3453" t="s">
        <v>54</v>
      </c>
      <c r="D3453" t="s">
        <v>41</v>
      </c>
      <c r="E3453" t="s">
        <v>78</v>
      </c>
      <c r="F3453" t="s">
        <v>24</v>
      </c>
      <c r="G3453" t="s">
        <v>62</v>
      </c>
      <c r="H3453" t="s">
        <v>43</v>
      </c>
      <c r="I3453" t="s">
        <v>27</v>
      </c>
      <c r="J3453">
        <v>3.6</v>
      </c>
      <c r="K3453">
        <v>24</v>
      </c>
      <c r="L3453" t="s">
        <v>28</v>
      </c>
      <c r="M3453">
        <v>2</v>
      </c>
      <c r="N3453">
        <v>4.5</v>
      </c>
      <c r="O3453">
        <v>320</v>
      </c>
      <c r="P3453">
        <v>1152</v>
      </c>
      <c r="Q3453" t="s">
        <v>51</v>
      </c>
      <c r="R3453">
        <v>10</v>
      </c>
      <c r="S3453" t="s">
        <v>52</v>
      </c>
      <c r="T3453" t="s">
        <v>102</v>
      </c>
      <c r="U3453" t="str">
        <f>TRIM(CLEAN(tbl_Operations[[#This Row],[Location]]))</f>
        <v>Bengaluru</v>
      </c>
      <c r="V3453" t="str">
        <f>TRIM(CLEAN(tbl_Operations[[#This Row],[Channel]]))</f>
        <v>Teams</v>
      </c>
      <c r="W3453" t="str">
        <f t="shared" si="265"/>
        <v>Access Request</v>
      </c>
      <c r="X3453" t="str">
        <f t="shared" si="266"/>
        <v>Hr</v>
      </c>
      <c r="Y3453" t="str">
        <f t="shared" si="267"/>
        <v>Within SLA</v>
      </c>
      <c r="Z3453" t="str">
        <f t="shared" si="268"/>
        <v>Normal</v>
      </c>
      <c r="AA3453" t="str" cm="1">
        <f t="array" ref="AA3453">_xlfn.IFS(
J3453&lt;=K3453*0.5,"Excellent",
J3453&lt;=K3453,"Good",
J3453&lt;=K3453*1.5,"At Risk",
TRUE,"Critical"
)</f>
        <v>Excellent</v>
      </c>
      <c r="AB3453" t="str">
        <f t="shared" si="269"/>
        <v>Reworked</v>
      </c>
    </row>
    <row r="3454" spans="1:28" x14ac:dyDescent="0.3">
      <c r="A3454" t="s">
        <v>3536</v>
      </c>
      <c r="B3454" s="1">
        <v>45670</v>
      </c>
      <c r="C3454" t="s">
        <v>91</v>
      </c>
      <c r="D3454" t="s">
        <v>55</v>
      </c>
      <c r="E3454" t="s">
        <v>48</v>
      </c>
      <c r="F3454" t="s">
        <v>24</v>
      </c>
      <c r="G3454" t="s">
        <v>81</v>
      </c>
      <c r="H3454" t="s">
        <v>66</v>
      </c>
      <c r="I3454" t="s">
        <v>27</v>
      </c>
      <c r="J3454">
        <v>12</v>
      </c>
      <c r="K3454">
        <v>24</v>
      </c>
      <c r="L3454" t="s">
        <v>28</v>
      </c>
      <c r="M3454">
        <v>0</v>
      </c>
      <c r="N3454">
        <v>4.8</v>
      </c>
      <c r="O3454">
        <v>400</v>
      </c>
      <c r="P3454">
        <v>4800</v>
      </c>
      <c r="Q3454" t="s">
        <v>64</v>
      </c>
      <c r="R3454">
        <v>1</v>
      </c>
      <c r="S3454" t="s">
        <v>58</v>
      </c>
      <c r="T3454" t="s">
        <v>31</v>
      </c>
      <c r="U3454" t="str">
        <f>TRIM(CLEAN(tbl_Operations[[#This Row],[Location]]))</f>
        <v>Hyderabad</v>
      </c>
      <c r="V3454" t="str">
        <f>TRIM(CLEAN(tbl_Operations[[#This Row],[Channel]]))</f>
        <v>Phone</v>
      </c>
      <c r="W3454" t="str">
        <f t="shared" si="265"/>
        <v>Compliance Request</v>
      </c>
      <c r="X3454" t="str">
        <f t="shared" si="266"/>
        <v>Operations</v>
      </c>
      <c r="Y3454" t="str">
        <f t="shared" si="267"/>
        <v>Within SLA</v>
      </c>
      <c r="Z3454" t="str">
        <f t="shared" si="268"/>
        <v>Normal</v>
      </c>
      <c r="AA3454" t="str" cm="1">
        <f t="array" ref="AA3454">_xlfn.IFS(
J3454&lt;=K3454*0.5,"Excellent",
J3454&lt;=K3454,"Good",
J3454&lt;=K3454*1.5,"At Risk",
TRUE,"Critical"
)</f>
        <v>Excellent</v>
      </c>
      <c r="AB3454" t="str">
        <f t="shared" si="269"/>
        <v>No Rework</v>
      </c>
    </row>
    <row r="3455" spans="1:28" x14ac:dyDescent="0.3">
      <c r="A3455" t="s">
        <v>3537</v>
      </c>
      <c r="B3455" s="1">
        <v>45993</v>
      </c>
      <c r="C3455" t="s">
        <v>40</v>
      </c>
      <c r="D3455" t="s">
        <v>47</v>
      </c>
      <c r="E3455" t="s">
        <v>56</v>
      </c>
      <c r="F3455" t="s">
        <v>24</v>
      </c>
      <c r="G3455" t="s">
        <v>62</v>
      </c>
      <c r="H3455" t="s">
        <v>50</v>
      </c>
      <c r="I3455" t="s">
        <v>27</v>
      </c>
      <c r="J3455">
        <v>16.5</v>
      </c>
      <c r="K3455">
        <v>24</v>
      </c>
      <c r="L3455" t="s">
        <v>28</v>
      </c>
      <c r="M3455">
        <v>0</v>
      </c>
      <c r="N3455">
        <v>4.0999999999999996</v>
      </c>
      <c r="O3455">
        <v>280</v>
      </c>
      <c r="P3455">
        <v>4620</v>
      </c>
      <c r="Q3455" t="s">
        <v>71</v>
      </c>
      <c r="R3455">
        <v>12</v>
      </c>
      <c r="S3455" t="s">
        <v>52</v>
      </c>
      <c r="T3455" t="s">
        <v>38</v>
      </c>
      <c r="U3455" t="str">
        <f>TRIM(CLEAN(tbl_Operations[[#This Row],[Location]]))</f>
        <v>Gurugram</v>
      </c>
      <c r="V3455" t="str">
        <f>TRIM(CLEAN(tbl_Operations[[#This Row],[Channel]]))</f>
        <v>Teams</v>
      </c>
      <c r="W3455" t="str">
        <f t="shared" si="265"/>
        <v>Vendor Query</v>
      </c>
      <c r="X3455" t="str">
        <f t="shared" si="266"/>
        <v>Procurement</v>
      </c>
      <c r="Y3455" t="str">
        <f t="shared" si="267"/>
        <v>Within SLA</v>
      </c>
      <c r="Z3455" t="str">
        <f t="shared" si="268"/>
        <v>Normal</v>
      </c>
      <c r="AA3455" t="str" cm="1">
        <f t="array" ref="AA3455">_xlfn.IFS(
J3455&lt;=K3455*0.5,"Excellent",
J3455&lt;=K3455,"Good",
J3455&lt;=K3455*1.5,"At Risk",
TRUE,"Critical"
)</f>
        <v>Good</v>
      </c>
      <c r="AB3455" t="str">
        <f t="shared" si="269"/>
        <v>No Rework</v>
      </c>
    </row>
    <row r="3456" spans="1:28" x14ac:dyDescent="0.3">
      <c r="A3456" t="s">
        <v>3538</v>
      </c>
      <c r="B3456" s="1">
        <v>45747</v>
      </c>
      <c r="C3456" t="s">
        <v>21</v>
      </c>
      <c r="D3456" t="s">
        <v>34</v>
      </c>
      <c r="E3456" t="s">
        <v>78</v>
      </c>
      <c r="F3456" t="s">
        <v>49</v>
      </c>
      <c r="G3456" t="s">
        <v>42</v>
      </c>
      <c r="H3456" t="s">
        <v>26</v>
      </c>
      <c r="I3456" t="s">
        <v>88</v>
      </c>
      <c r="J3456">
        <v>5.4</v>
      </c>
      <c r="K3456">
        <v>48</v>
      </c>
      <c r="L3456" t="s">
        <v>28</v>
      </c>
      <c r="M3456">
        <v>1</v>
      </c>
      <c r="N3456">
        <v>4.8</v>
      </c>
      <c r="O3456">
        <v>450</v>
      </c>
      <c r="P3456">
        <v>2430</v>
      </c>
      <c r="Q3456" t="s">
        <v>79</v>
      </c>
      <c r="R3456">
        <v>3</v>
      </c>
      <c r="S3456" t="s">
        <v>58</v>
      </c>
      <c r="T3456" t="s">
        <v>31</v>
      </c>
      <c r="U3456" t="str">
        <f>TRIM(CLEAN(tbl_Operations[[#This Row],[Location]]))</f>
        <v>Mumbai</v>
      </c>
      <c r="V3456" t="str">
        <f>TRIM(CLEAN(tbl_Operations[[#This Row],[Channel]]))</f>
        <v>Portal</v>
      </c>
      <c r="W3456" t="str">
        <f t="shared" si="265"/>
        <v>Access Request</v>
      </c>
      <c r="X3456" t="str">
        <f t="shared" si="266"/>
        <v>Customer Support</v>
      </c>
      <c r="Y3456" t="str">
        <f t="shared" si="267"/>
        <v>Within SLA</v>
      </c>
      <c r="Z3456" t="str">
        <f t="shared" si="268"/>
        <v>Normal</v>
      </c>
      <c r="AA3456" t="str" cm="1">
        <f t="array" ref="AA3456">_xlfn.IFS(
J3456&lt;=K3456*0.5,"Excellent",
J3456&lt;=K3456,"Good",
J3456&lt;=K3456*1.5,"At Risk",
TRUE,"Critical"
)</f>
        <v>Excellent</v>
      </c>
      <c r="AB3456" t="str">
        <f t="shared" si="269"/>
        <v>Reworked</v>
      </c>
    </row>
    <row r="3457" spans="1:28" x14ac:dyDescent="0.3">
      <c r="A3457" t="s">
        <v>3539</v>
      </c>
      <c r="B3457" s="1">
        <v>45973</v>
      </c>
      <c r="C3457" t="s">
        <v>54</v>
      </c>
      <c r="D3457" t="s">
        <v>41</v>
      </c>
      <c r="E3457" t="s">
        <v>74</v>
      </c>
      <c r="F3457" t="s">
        <v>49</v>
      </c>
      <c r="G3457" t="s">
        <v>62</v>
      </c>
      <c r="H3457" t="s">
        <v>75</v>
      </c>
      <c r="I3457" t="s">
        <v>27</v>
      </c>
      <c r="J3457">
        <v>7.7</v>
      </c>
      <c r="K3457">
        <v>48</v>
      </c>
      <c r="L3457" t="s">
        <v>28</v>
      </c>
      <c r="M3457">
        <v>1</v>
      </c>
      <c r="N3457">
        <v>5</v>
      </c>
      <c r="O3457">
        <v>320</v>
      </c>
      <c r="P3457">
        <v>2464</v>
      </c>
      <c r="Q3457" t="s">
        <v>67</v>
      </c>
      <c r="R3457">
        <v>11</v>
      </c>
      <c r="S3457" t="s">
        <v>52</v>
      </c>
      <c r="T3457" t="s">
        <v>86</v>
      </c>
      <c r="U3457" t="str">
        <f>TRIM(CLEAN(tbl_Operations[[#This Row],[Location]]))</f>
        <v>Bengaluru</v>
      </c>
      <c r="V3457" t="str">
        <f>TRIM(CLEAN(tbl_Operations[[#This Row],[Channel]]))</f>
        <v>Teams</v>
      </c>
      <c r="W3457" t="str">
        <f t="shared" si="265"/>
        <v>System Issue</v>
      </c>
      <c r="X3457" t="str">
        <f t="shared" si="266"/>
        <v>Hr</v>
      </c>
      <c r="Y3457" t="str">
        <f t="shared" si="267"/>
        <v>Within SLA</v>
      </c>
      <c r="Z3457" t="str">
        <f t="shared" si="268"/>
        <v>Normal</v>
      </c>
      <c r="AA3457" t="str" cm="1">
        <f t="array" ref="AA3457">_xlfn.IFS(
J3457&lt;=K3457*0.5,"Excellent",
J3457&lt;=K3457,"Good",
J3457&lt;=K3457*1.5,"At Risk",
TRUE,"Critical"
)</f>
        <v>Excellent</v>
      </c>
      <c r="AB3457" t="str">
        <f t="shared" si="269"/>
        <v>Reworked</v>
      </c>
    </row>
    <row r="3458" spans="1:28" x14ac:dyDescent="0.3">
      <c r="A3458" t="s">
        <v>3540</v>
      </c>
      <c r="B3458" s="1">
        <v>45864</v>
      </c>
      <c r="C3458" t="s">
        <v>54</v>
      </c>
      <c r="D3458" t="s">
        <v>47</v>
      </c>
      <c r="E3458" t="s">
        <v>56</v>
      </c>
      <c r="F3458" t="s">
        <v>49</v>
      </c>
      <c r="G3458" t="s">
        <v>81</v>
      </c>
      <c r="H3458" t="s">
        <v>75</v>
      </c>
      <c r="I3458" t="s">
        <v>101</v>
      </c>
      <c r="J3458">
        <v>5.4</v>
      </c>
      <c r="K3458">
        <v>48</v>
      </c>
      <c r="L3458" t="s">
        <v>28</v>
      </c>
      <c r="M3458">
        <v>0</v>
      </c>
      <c r="N3458">
        <v>4.4000000000000004</v>
      </c>
      <c r="O3458">
        <v>450</v>
      </c>
      <c r="P3458">
        <v>2430</v>
      </c>
      <c r="Q3458" t="s">
        <v>114</v>
      </c>
      <c r="R3458">
        <v>7</v>
      </c>
      <c r="S3458" t="s">
        <v>37</v>
      </c>
      <c r="T3458" t="s">
        <v>68</v>
      </c>
      <c r="U3458" t="str">
        <f>TRIM(CLEAN(tbl_Operations[[#This Row],[Location]]))</f>
        <v>Gurugram</v>
      </c>
      <c r="V3458" t="str">
        <f>TRIM(CLEAN(tbl_Operations[[#This Row],[Channel]]))</f>
        <v>Phone</v>
      </c>
      <c r="W3458" t="str">
        <f t="shared" ref="W3458:W3521" si="270">TRIM(CLEAN(E3458))</f>
        <v>Vendor Query</v>
      </c>
      <c r="X3458" t="str">
        <f t="shared" ref="X3458:X3521" si="271">PROPER(TRIM(CLEAN(C3458)))</f>
        <v>Hr</v>
      </c>
      <c r="Y3458" t="str">
        <f t="shared" ref="Y3458:Y3521" si="272">IF(J3458&lt;=K3458,"Within SLA","SLA Breach")</f>
        <v>Within SLA</v>
      </c>
      <c r="Z3458" t="str">
        <f t="shared" ref="Z3458:Z3521" si="273">IF(AND(F3458="Critical",Y3457="SLA Breach"),"Critical Risk","Normal")</f>
        <v>Normal</v>
      </c>
      <c r="AA3458" t="str" cm="1">
        <f t="array" ref="AA3458">_xlfn.IFS(
J3458&lt;=K3458*0.5,"Excellent",
J3458&lt;=K3458,"Good",
J3458&lt;=K3458*1.5,"At Risk",
TRUE,"Critical"
)</f>
        <v>Excellent</v>
      </c>
      <c r="AB3458" t="str">
        <f t="shared" ref="AB3458:AB3521" si="274">IF(M3458&gt;0,"Reworked","No Rework")</f>
        <v>No Rework</v>
      </c>
    </row>
    <row r="3459" spans="1:28" x14ac:dyDescent="0.3">
      <c r="A3459" t="s">
        <v>3541</v>
      </c>
      <c r="B3459" s="1">
        <v>45716</v>
      </c>
      <c r="C3459" t="s">
        <v>91</v>
      </c>
      <c r="D3459" t="s">
        <v>60</v>
      </c>
      <c r="E3459" t="s">
        <v>35</v>
      </c>
      <c r="F3459" t="s">
        <v>61</v>
      </c>
      <c r="G3459" t="s">
        <v>42</v>
      </c>
      <c r="H3459" t="s">
        <v>26</v>
      </c>
      <c r="I3459" t="s">
        <v>27</v>
      </c>
      <c r="J3459">
        <v>21.2</v>
      </c>
      <c r="K3459">
        <v>12</v>
      </c>
      <c r="L3459" t="s">
        <v>63</v>
      </c>
      <c r="M3459">
        <v>0</v>
      </c>
      <c r="N3459">
        <v>4.3</v>
      </c>
      <c r="O3459">
        <v>320</v>
      </c>
      <c r="P3459">
        <v>6784</v>
      </c>
      <c r="Q3459" t="s">
        <v>57</v>
      </c>
      <c r="R3459">
        <v>2</v>
      </c>
      <c r="S3459" t="s">
        <v>58</v>
      </c>
      <c r="T3459" t="s">
        <v>45</v>
      </c>
      <c r="U3459" t="str">
        <f>TRIM(CLEAN(tbl_Operations[[#This Row],[Location]]))</f>
        <v>Pune</v>
      </c>
      <c r="V3459" t="str">
        <f>TRIM(CLEAN(tbl_Operations[[#This Row],[Channel]]))</f>
        <v>Portal</v>
      </c>
      <c r="W3459" t="str">
        <f t="shared" si="270"/>
        <v>Employee Query</v>
      </c>
      <c r="X3459" t="str">
        <f t="shared" si="271"/>
        <v>Operations</v>
      </c>
      <c r="Y3459" t="str">
        <f t="shared" si="272"/>
        <v>SLA Breach</v>
      </c>
      <c r="Z3459" t="str">
        <f t="shared" si="273"/>
        <v>Normal</v>
      </c>
      <c r="AA3459" t="str" cm="1">
        <f t="array" ref="AA3459">_xlfn.IFS(
J3459&lt;=K3459*0.5,"Excellent",
J3459&lt;=K3459,"Good",
J3459&lt;=K3459*1.5,"At Risk",
TRUE,"Critical"
)</f>
        <v>Critical</v>
      </c>
      <c r="AB3459" t="str">
        <f t="shared" si="274"/>
        <v>No Rework</v>
      </c>
    </row>
    <row r="3460" spans="1:28" x14ac:dyDescent="0.3">
      <c r="A3460" t="s">
        <v>3542</v>
      </c>
      <c r="B3460" s="1">
        <v>45927</v>
      </c>
      <c r="C3460" t="s">
        <v>91</v>
      </c>
      <c r="D3460" t="s">
        <v>73</v>
      </c>
      <c r="E3460" t="s">
        <v>78</v>
      </c>
      <c r="F3460" t="s">
        <v>24</v>
      </c>
      <c r="G3460" t="s">
        <v>42</v>
      </c>
      <c r="H3460" t="s">
        <v>75</v>
      </c>
      <c r="I3460" t="s">
        <v>88</v>
      </c>
      <c r="J3460">
        <v>11.6</v>
      </c>
      <c r="K3460">
        <v>24</v>
      </c>
      <c r="L3460" t="s">
        <v>28</v>
      </c>
      <c r="M3460">
        <v>2</v>
      </c>
      <c r="N3460">
        <v>3.7</v>
      </c>
      <c r="O3460">
        <v>320</v>
      </c>
      <c r="P3460">
        <v>3712</v>
      </c>
      <c r="Q3460" t="s">
        <v>83</v>
      </c>
      <c r="R3460">
        <v>9</v>
      </c>
      <c r="S3460" t="s">
        <v>37</v>
      </c>
      <c r="T3460" t="s">
        <v>68</v>
      </c>
      <c r="U3460" t="str">
        <f>TRIM(CLEAN(tbl_Operations[[#This Row],[Location]]))</f>
        <v>Chennai</v>
      </c>
      <c r="V3460" t="str">
        <f>TRIM(CLEAN(tbl_Operations[[#This Row],[Channel]]))</f>
        <v>Portal</v>
      </c>
      <c r="W3460" t="str">
        <f t="shared" si="270"/>
        <v>Access Request</v>
      </c>
      <c r="X3460" t="str">
        <f t="shared" si="271"/>
        <v>Operations</v>
      </c>
      <c r="Y3460" t="str">
        <f t="shared" si="272"/>
        <v>Within SLA</v>
      </c>
      <c r="Z3460" t="str">
        <f t="shared" si="273"/>
        <v>Normal</v>
      </c>
      <c r="AA3460" t="str" cm="1">
        <f t="array" ref="AA3460">_xlfn.IFS(
J3460&lt;=K3460*0.5,"Excellent",
J3460&lt;=K3460,"Good",
J3460&lt;=K3460*1.5,"At Risk",
TRUE,"Critical"
)</f>
        <v>Excellent</v>
      </c>
      <c r="AB3460" t="str">
        <f t="shared" si="274"/>
        <v>Reworked</v>
      </c>
    </row>
    <row r="3461" spans="1:28" x14ac:dyDescent="0.3">
      <c r="A3461" t="s">
        <v>3543</v>
      </c>
      <c r="B3461" s="1">
        <v>45840</v>
      </c>
      <c r="C3461" t="s">
        <v>40</v>
      </c>
      <c r="D3461" t="s">
        <v>73</v>
      </c>
      <c r="E3461" t="s">
        <v>74</v>
      </c>
      <c r="F3461" t="s">
        <v>49</v>
      </c>
      <c r="G3461" t="s">
        <v>25</v>
      </c>
      <c r="H3461" t="s">
        <v>26</v>
      </c>
      <c r="I3461" t="s">
        <v>27</v>
      </c>
      <c r="J3461">
        <v>6.2</v>
      </c>
      <c r="K3461">
        <v>48</v>
      </c>
      <c r="L3461" t="s">
        <v>28</v>
      </c>
      <c r="M3461">
        <v>0</v>
      </c>
      <c r="N3461">
        <v>4.5999999999999996</v>
      </c>
      <c r="O3461">
        <v>450</v>
      </c>
      <c r="P3461">
        <v>2790</v>
      </c>
      <c r="Q3461" t="s">
        <v>114</v>
      </c>
      <c r="R3461">
        <v>7</v>
      </c>
      <c r="S3461" t="s">
        <v>37</v>
      </c>
      <c r="T3461" t="s">
        <v>86</v>
      </c>
      <c r="U3461" t="str">
        <f>TRIM(CLEAN(tbl_Operations[[#This Row],[Location]]))</f>
        <v>Chennai</v>
      </c>
      <c r="V3461" t="str">
        <f>TRIM(CLEAN(tbl_Operations[[#This Row],[Channel]]))</f>
        <v>Email</v>
      </c>
      <c r="W3461" t="str">
        <f t="shared" si="270"/>
        <v>System Issue</v>
      </c>
      <c r="X3461" t="str">
        <f t="shared" si="271"/>
        <v>Procurement</v>
      </c>
      <c r="Y3461" t="str">
        <f t="shared" si="272"/>
        <v>Within SLA</v>
      </c>
      <c r="Z3461" t="str">
        <f t="shared" si="273"/>
        <v>Normal</v>
      </c>
      <c r="AA3461" t="str" cm="1">
        <f t="array" ref="AA3461">_xlfn.IFS(
J3461&lt;=K3461*0.5,"Excellent",
J3461&lt;=K3461,"Good",
J3461&lt;=K3461*1.5,"At Risk",
TRUE,"Critical"
)</f>
        <v>Excellent</v>
      </c>
      <c r="AB3461" t="str">
        <f t="shared" si="274"/>
        <v>No Rework</v>
      </c>
    </row>
    <row r="3462" spans="1:28" x14ac:dyDescent="0.3">
      <c r="A3462" t="s">
        <v>3544</v>
      </c>
      <c r="B3462" s="1">
        <v>45761</v>
      </c>
      <c r="C3462" t="s">
        <v>95</v>
      </c>
      <c r="D3462" t="s">
        <v>55</v>
      </c>
      <c r="E3462" t="s">
        <v>48</v>
      </c>
      <c r="F3462" t="s">
        <v>24</v>
      </c>
      <c r="G3462" t="s">
        <v>62</v>
      </c>
      <c r="H3462" t="s">
        <v>26</v>
      </c>
      <c r="I3462" t="s">
        <v>27</v>
      </c>
      <c r="J3462">
        <v>6.6</v>
      </c>
      <c r="K3462">
        <v>24</v>
      </c>
      <c r="L3462" t="s">
        <v>28</v>
      </c>
      <c r="M3462">
        <v>1</v>
      </c>
      <c r="N3462">
        <v>5</v>
      </c>
      <c r="O3462">
        <v>280</v>
      </c>
      <c r="P3462">
        <v>1848</v>
      </c>
      <c r="Q3462" t="s">
        <v>89</v>
      </c>
      <c r="R3462">
        <v>4</v>
      </c>
      <c r="S3462" t="s">
        <v>30</v>
      </c>
      <c r="T3462" t="s">
        <v>31</v>
      </c>
      <c r="U3462" t="str">
        <f>TRIM(CLEAN(tbl_Operations[[#This Row],[Location]]))</f>
        <v>Hyderabad</v>
      </c>
      <c r="V3462" t="str">
        <f>TRIM(CLEAN(tbl_Operations[[#This Row],[Channel]]))</f>
        <v>Teams</v>
      </c>
      <c r="W3462" t="str">
        <f t="shared" si="270"/>
        <v>Compliance Request</v>
      </c>
      <c r="X3462" t="str">
        <f t="shared" si="271"/>
        <v>Sales</v>
      </c>
      <c r="Y3462" t="str">
        <f t="shared" si="272"/>
        <v>Within SLA</v>
      </c>
      <c r="Z3462" t="str">
        <f t="shared" si="273"/>
        <v>Normal</v>
      </c>
      <c r="AA3462" t="str" cm="1">
        <f t="array" ref="AA3462">_xlfn.IFS(
J3462&lt;=K3462*0.5,"Excellent",
J3462&lt;=K3462,"Good",
J3462&lt;=K3462*1.5,"At Risk",
TRUE,"Critical"
)</f>
        <v>Excellent</v>
      </c>
      <c r="AB3462" t="str">
        <f t="shared" si="274"/>
        <v>Reworked</v>
      </c>
    </row>
    <row r="3463" spans="1:28" x14ac:dyDescent="0.3">
      <c r="A3463" t="s">
        <v>3545</v>
      </c>
      <c r="B3463" s="1">
        <v>45861</v>
      </c>
      <c r="C3463" t="s">
        <v>54</v>
      </c>
      <c r="D3463" t="s">
        <v>41</v>
      </c>
      <c r="E3463" t="s">
        <v>48</v>
      </c>
      <c r="F3463" t="s">
        <v>24</v>
      </c>
      <c r="G3463" t="s">
        <v>25</v>
      </c>
      <c r="H3463" t="s">
        <v>26</v>
      </c>
      <c r="I3463" t="s">
        <v>27</v>
      </c>
      <c r="J3463">
        <v>7.6</v>
      </c>
      <c r="K3463">
        <v>24</v>
      </c>
      <c r="L3463" t="s">
        <v>28</v>
      </c>
      <c r="M3463">
        <v>1</v>
      </c>
      <c r="N3463">
        <v>3.8</v>
      </c>
      <c r="O3463">
        <v>320</v>
      </c>
      <c r="P3463">
        <v>2432</v>
      </c>
      <c r="Q3463" t="s">
        <v>114</v>
      </c>
      <c r="R3463">
        <v>7</v>
      </c>
      <c r="S3463" t="s">
        <v>37</v>
      </c>
      <c r="T3463" t="s">
        <v>86</v>
      </c>
      <c r="U3463" t="str">
        <f>TRIM(CLEAN(tbl_Operations[[#This Row],[Location]]))</f>
        <v>Bengaluru</v>
      </c>
      <c r="V3463" t="str">
        <f>TRIM(CLEAN(tbl_Operations[[#This Row],[Channel]]))</f>
        <v>Email</v>
      </c>
      <c r="W3463" t="str">
        <f t="shared" si="270"/>
        <v>Compliance Request</v>
      </c>
      <c r="X3463" t="str">
        <f t="shared" si="271"/>
        <v>Hr</v>
      </c>
      <c r="Y3463" t="str">
        <f t="shared" si="272"/>
        <v>Within SLA</v>
      </c>
      <c r="Z3463" t="str">
        <f t="shared" si="273"/>
        <v>Normal</v>
      </c>
      <c r="AA3463" t="str" cm="1">
        <f t="array" ref="AA3463">_xlfn.IFS(
J3463&lt;=K3463*0.5,"Excellent",
J3463&lt;=K3463,"Good",
J3463&lt;=K3463*1.5,"At Risk",
TRUE,"Critical"
)</f>
        <v>Excellent</v>
      </c>
      <c r="AB3463" t="str">
        <f t="shared" si="274"/>
        <v>Reworked</v>
      </c>
    </row>
    <row r="3464" spans="1:28" x14ac:dyDescent="0.3">
      <c r="A3464" t="s">
        <v>3546</v>
      </c>
      <c r="B3464" s="1">
        <v>45684</v>
      </c>
      <c r="C3464" t="s">
        <v>54</v>
      </c>
      <c r="D3464" t="s">
        <v>22</v>
      </c>
      <c r="E3464" t="s">
        <v>48</v>
      </c>
      <c r="F3464" t="s">
        <v>61</v>
      </c>
      <c r="G3464" t="s">
        <v>25</v>
      </c>
      <c r="H3464" t="s">
        <v>26</v>
      </c>
      <c r="I3464" t="s">
        <v>101</v>
      </c>
      <c r="J3464">
        <v>13.2</v>
      </c>
      <c r="K3464">
        <v>12</v>
      </c>
      <c r="L3464" t="s">
        <v>63</v>
      </c>
      <c r="M3464">
        <v>0</v>
      </c>
      <c r="N3464">
        <v>4.2</v>
      </c>
      <c r="O3464">
        <v>280</v>
      </c>
      <c r="P3464">
        <v>3696</v>
      </c>
      <c r="Q3464" t="s">
        <v>64</v>
      </c>
      <c r="R3464">
        <v>1</v>
      </c>
      <c r="S3464" t="s">
        <v>58</v>
      </c>
      <c r="T3464" t="s">
        <v>31</v>
      </c>
      <c r="U3464" t="str">
        <f>TRIM(CLEAN(tbl_Operations[[#This Row],[Location]]))</f>
        <v>Noida</v>
      </c>
      <c r="V3464" t="str">
        <f>TRIM(CLEAN(tbl_Operations[[#This Row],[Channel]]))</f>
        <v>Email</v>
      </c>
      <c r="W3464" t="str">
        <f t="shared" si="270"/>
        <v>Compliance Request</v>
      </c>
      <c r="X3464" t="str">
        <f t="shared" si="271"/>
        <v>Hr</v>
      </c>
      <c r="Y3464" t="str">
        <f t="shared" si="272"/>
        <v>SLA Breach</v>
      </c>
      <c r="Z3464" t="str">
        <f t="shared" si="273"/>
        <v>Normal</v>
      </c>
      <c r="AA3464" t="str" cm="1">
        <f t="array" ref="AA3464">_xlfn.IFS(
J3464&lt;=K3464*0.5,"Excellent",
J3464&lt;=K3464,"Good",
J3464&lt;=K3464*1.5,"At Risk",
TRUE,"Critical"
)</f>
        <v>At Risk</v>
      </c>
      <c r="AB3464" t="str">
        <f t="shared" si="274"/>
        <v>No Rework</v>
      </c>
    </row>
    <row r="3465" spans="1:28" x14ac:dyDescent="0.3">
      <c r="A3465" t="s">
        <v>3547</v>
      </c>
      <c r="B3465" s="1">
        <v>45777</v>
      </c>
      <c r="C3465" t="s">
        <v>21</v>
      </c>
      <c r="D3465" t="s">
        <v>47</v>
      </c>
      <c r="E3465" t="s">
        <v>56</v>
      </c>
      <c r="F3465" t="s">
        <v>61</v>
      </c>
      <c r="G3465" t="s">
        <v>25</v>
      </c>
      <c r="H3465" t="s">
        <v>75</v>
      </c>
      <c r="I3465" t="s">
        <v>27</v>
      </c>
      <c r="J3465">
        <v>23.5</v>
      </c>
      <c r="K3465">
        <v>12</v>
      </c>
      <c r="L3465" t="s">
        <v>63</v>
      </c>
      <c r="M3465">
        <v>0</v>
      </c>
      <c r="N3465">
        <v>4.4000000000000004</v>
      </c>
      <c r="O3465">
        <v>320</v>
      </c>
      <c r="P3465">
        <v>7520</v>
      </c>
      <c r="Q3465" t="s">
        <v>89</v>
      </c>
      <c r="R3465">
        <v>4</v>
      </c>
      <c r="S3465" t="s">
        <v>30</v>
      </c>
      <c r="T3465" t="s">
        <v>86</v>
      </c>
      <c r="U3465" t="str">
        <f>TRIM(CLEAN(tbl_Operations[[#This Row],[Location]]))</f>
        <v>Gurugram</v>
      </c>
      <c r="V3465" t="str">
        <f>TRIM(CLEAN(tbl_Operations[[#This Row],[Channel]]))</f>
        <v>Email</v>
      </c>
      <c r="W3465" t="str">
        <f t="shared" si="270"/>
        <v>Vendor Query</v>
      </c>
      <c r="X3465" t="str">
        <f t="shared" si="271"/>
        <v>Customer Support</v>
      </c>
      <c r="Y3465" t="str">
        <f t="shared" si="272"/>
        <v>SLA Breach</v>
      </c>
      <c r="Z3465" t="str">
        <f t="shared" si="273"/>
        <v>Normal</v>
      </c>
      <c r="AA3465" t="str" cm="1">
        <f t="array" ref="AA3465">_xlfn.IFS(
J3465&lt;=K3465*0.5,"Excellent",
J3465&lt;=K3465,"Good",
J3465&lt;=K3465*1.5,"At Risk",
TRUE,"Critical"
)</f>
        <v>Critical</v>
      </c>
      <c r="AB3465" t="str">
        <f t="shared" si="274"/>
        <v>No Rework</v>
      </c>
    </row>
    <row r="3466" spans="1:28" x14ac:dyDescent="0.3">
      <c r="A3466" t="s">
        <v>3548</v>
      </c>
      <c r="B3466" s="1">
        <v>45665</v>
      </c>
      <c r="C3466" t="s">
        <v>40</v>
      </c>
      <c r="D3466" t="s">
        <v>22</v>
      </c>
      <c r="E3466" t="s">
        <v>74</v>
      </c>
      <c r="F3466" t="s">
        <v>61</v>
      </c>
      <c r="G3466" t="s">
        <v>62</v>
      </c>
      <c r="H3466" t="s">
        <v>43</v>
      </c>
      <c r="I3466" t="s">
        <v>27</v>
      </c>
      <c r="J3466">
        <v>20.7</v>
      </c>
      <c r="K3466">
        <v>12</v>
      </c>
      <c r="L3466" t="s">
        <v>63</v>
      </c>
      <c r="M3466">
        <v>1</v>
      </c>
      <c r="N3466">
        <v>5</v>
      </c>
      <c r="O3466">
        <v>320</v>
      </c>
      <c r="P3466">
        <v>6624</v>
      </c>
      <c r="Q3466" t="s">
        <v>64</v>
      </c>
      <c r="R3466">
        <v>1</v>
      </c>
      <c r="S3466" t="s">
        <v>58</v>
      </c>
      <c r="T3466" t="s">
        <v>86</v>
      </c>
      <c r="U3466" t="str">
        <f>TRIM(CLEAN(tbl_Operations[[#This Row],[Location]]))</f>
        <v>Noida</v>
      </c>
      <c r="V3466" t="str">
        <f>TRIM(CLEAN(tbl_Operations[[#This Row],[Channel]]))</f>
        <v>Teams</v>
      </c>
      <c r="W3466" t="str">
        <f t="shared" si="270"/>
        <v>System Issue</v>
      </c>
      <c r="X3466" t="str">
        <f t="shared" si="271"/>
        <v>Procurement</v>
      </c>
      <c r="Y3466" t="str">
        <f t="shared" si="272"/>
        <v>SLA Breach</v>
      </c>
      <c r="Z3466" t="str">
        <f t="shared" si="273"/>
        <v>Normal</v>
      </c>
      <c r="AA3466" t="str" cm="1">
        <f t="array" ref="AA3466">_xlfn.IFS(
J3466&lt;=K3466*0.5,"Excellent",
J3466&lt;=K3466,"Good",
J3466&lt;=K3466*1.5,"At Risk",
TRUE,"Critical"
)</f>
        <v>Critical</v>
      </c>
      <c r="AB3466" t="str">
        <f t="shared" si="274"/>
        <v>Reworked</v>
      </c>
    </row>
    <row r="3467" spans="1:28" x14ac:dyDescent="0.3">
      <c r="A3467" t="s">
        <v>3549</v>
      </c>
      <c r="B3467" s="1">
        <v>45784</v>
      </c>
      <c r="C3467" t="s">
        <v>91</v>
      </c>
      <c r="D3467" t="s">
        <v>41</v>
      </c>
      <c r="E3467" t="s">
        <v>92</v>
      </c>
      <c r="F3467" t="s">
        <v>24</v>
      </c>
      <c r="G3467" t="s">
        <v>81</v>
      </c>
      <c r="H3467" t="s">
        <v>66</v>
      </c>
      <c r="I3467" t="s">
        <v>27</v>
      </c>
      <c r="J3467">
        <v>0.5</v>
      </c>
      <c r="K3467">
        <v>24</v>
      </c>
      <c r="L3467" t="s">
        <v>28</v>
      </c>
      <c r="M3467">
        <v>0</v>
      </c>
      <c r="N3467">
        <v>4.9000000000000004</v>
      </c>
      <c r="O3467">
        <v>280</v>
      </c>
      <c r="P3467">
        <v>140</v>
      </c>
      <c r="Q3467" t="s">
        <v>44</v>
      </c>
      <c r="R3467">
        <v>5</v>
      </c>
      <c r="S3467" t="s">
        <v>30</v>
      </c>
      <c r="T3467" t="s">
        <v>86</v>
      </c>
      <c r="U3467" t="str">
        <f>TRIM(CLEAN(tbl_Operations[[#This Row],[Location]]))</f>
        <v>Bengaluru</v>
      </c>
      <c r="V3467" t="str">
        <f>TRIM(CLEAN(tbl_Operations[[#This Row],[Channel]]))</f>
        <v>Phone</v>
      </c>
      <c r="W3467" t="str">
        <f t="shared" si="270"/>
        <v>Report Request</v>
      </c>
      <c r="X3467" t="str">
        <f t="shared" si="271"/>
        <v>Operations</v>
      </c>
      <c r="Y3467" t="str">
        <f t="shared" si="272"/>
        <v>Within SLA</v>
      </c>
      <c r="Z3467" t="str">
        <f t="shared" si="273"/>
        <v>Normal</v>
      </c>
      <c r="AA3467" t="str" cm="1">
        <f t="array" ref="AA3467">_xlfn.IFS(
J3467&lt;=K3467*0.5,"Excellent",
J3467&lt;=K3467,"Good",
J3467&lt;=K3467*1.5,"At Risk",
TRUE,"Critical"
)</f>
        <v>Excellent</v>
      </c>
      <c r="AB3467" t="str">
        <f t="shared" si="274"/>
        <v>No Rework</v>
      </c>
    </row>
    <row r="3468" spans="1:28" x14ac:dyDescent="0.3">
      <c r="A3468" t="s">
        <v>3550</v>
      </c>
      <c r="B3468" s="1">
        <v>45755</v>
      </c>
      <c r="C3468" t="s">
        <v>91</v>
      </c>
      <c r="D3468" t="s">
        <v>41</v>
      </c>
      <c r="E3468" t="s">
        <v>70</v>
      </c>
      <c r="F3468" t="s">
        <v>24</v>
      </c>
      <c r="G3468" t="s">
        <v>62</v>
      </c>
      <c r="H3468" t="s">
        <v>26</v>
      </c>
      <c r="I3468" t="s">
        <v>27</v>
      </c>
      <c r="J3468">
        <v>9.5</v>
      </c>
      <c r="K3468">
        <v>24</v>
      </c>
      <c r="L3468" t="s">
        <v>28</v>
      </c>
      <c r="M3468">
        <v>1</v>
      </c>
      <c r="N3468">
        <v>4.3</v>
      </c>
      <c r="O3468">
        <v>400</v>
      </c>
      <c r="P3468">
        <v>3800</v>
      </c>
      <c r="Q3468" t="s">
        <v>89</v>
      </c>
      <c r="R3468">
        <v>4</v>
      </c>
      <c r="S3468" t="s">
        <v>30</v>
      </c>
      <c r="T3468" t="s">
        <v>38</v>
      </c>
      <c r="U3468" t="str">
        <f>TRIM(CLEAN(tbl_Operations[[#This Row],[Location]]))</f>
        <v>Bengaluru</v>
      </c>
      <c r="V3468" t="str">
        <f>TRIM(CLEAN(tbl_Operations[[#This Row],[Channel]]))</f>
        <v>Teams</v>
      </c>
      <c r="W3468" t="str">
        <f t="shared" si="270"/>
        <v>Data Correction</v>
      </c>
      <c r="X3468" t="str">
        <f t="shared" si="271"/>
        <v>Operations</v>
      </c>
      <c r="Y3468" t="str">
        <f t="shared" si="272"/>
        <v>Within SLA</v>
      </c>
      <c r="Z3468" t="str">
        <f t="shared" si="273"/>
        <v>Normal</v>
      </c>
      <c r="AA3468" t="str" cm="1">
        <f t="array" ref="AA3468">_xlfn.IFS(
J3468&lt;=K3468*0.5,"Excellent",
J3468&lt;=K3468,"Good",
J3468&lt;=K3468*1.5,"At Risk",
TRUE,"Critical"
)</f>
        <v>Excellent</v>
      </c>
      <c r="AB3468" t="str">
        <f t="shared" si="274"/>
        <v>Reworked</v>
      </c>
    </row>
    <row r="3469" spans="1:28" x14ac:dyDescent="0.3">
      <c r="A3469" t="s">
        <v>3551</v>
      </c>
      <c r="B3469" s="1">
        <v>45756</v>
      </c>
      <c r="C3469" t="s">
        <v>95</v>
      </c>
      <c r="D3469" t="s">
        <v>47</v>
      </c>
      <c r="E3469" t="s">
        <v>70</v>
      </c>
      <c r="F3469" t="s">
        <v>61</v>
      </c>
      <c r="G3469" t="s">
        <v>25</v>
      </c>
      <c r="H3469" t="s">
        <v>66</v>
      </c>
      <c r="I3469" t="s">
        <v>27</v>
      </c>
      <c r="J3469">
        <v>1.7</v>
      </c>
      <c r="K3469">
        <v>12</v>
      </c>
      <c r="L3469" t="s">
        <v>28</v>
      </c>
      <c r="M3469">
        <v>0</v>
      </c>
      <c r="N3469">
        <v>4.9000000000000004</v>
      </c>
      <c r="O3469">
        <v>320</v>
      </c>
      <c r="P3469">
        <v>544</v>
      </c>
      <c r="Q3469" t="s">
        <v>89</v>
      </c>
      <c r="R3469">
        <v>4</v>
      </c>
      <c r="S3469" t="s">
        <v>30</v>
      </c>
      <c r="T3469" t="s">
        <v>86</v>
      </c>
      <c r="U3469" t="str">
        <f>TRIM(CLEAN(tbl_Operations[[#This Row],[Location]]))</f>
        <v>Gurugram</v>
      </c>
      <c r="V3469" t="str">
        <f>TRIM(CLEAN(tbl_Operations[[#This Row],[Channel]]))</f>
        <v>Email</v>
      </c>
      <c r="W3469" t="str">
        <f t="shared" si="270"/>
        <v>Data Correction</v>
      </c>
      <c r="X3469" t="str">
        <f t="shared" si="271"/>
        <v>Sales</v>
      </c>
      <c r="Y3469" t="str">
        <f t="shared" si="272"/>
        <v>Within SLA</v>
      </c>
      <c r="Z3469" t="str">
        <f t="shared" si="273"/>
        <v>Normal</v>
      </c>
      <c r="AA3469" t="str" cm="1">
        <f t="array" ref="AA3469">_xlfn.IFS(
J3469&lt;=K3469*0.5,"Excellent",
J3469&lt;=K3469,"Good",
J3469&lt;=K3469*1.5,"At Risk",
TRUE,"Critical"
)</f>
        <v>Excellent</v>
      </c>
      <c r="AB3469" t="str">
        <f t="shared" si="274"/>
        <v>No Rework</v>
      </c>
    </row>
    <row r="3470" spans="1:28" x14ac:dyDescent="0.3">
      <c r="A3470" t="s">
        <v>3552</v>
      </c>
      <c r="B3470" s="1">
        <v>45988</v>
      </c>
      <c r="C3470" t="s">
        <v>21</v>
      </c>
      <c r="D3470" t="s">
        <v>34</v>
      </c>
      <c r="E3470" t="s">
        <v>78</v>
      </c>
      <c r="F3470" t="s">
        <v>24</v>
      </c>
      <c r="G3470" t="s">
        <v>25</v>
      </c>
      <c r="H3470" t="s">
        <v>43</v>
      </c>
      <c r="I3470" t="s">
        <v>88</v>
      </c>
      <c r="J3470">
        <v>31.1</v>
      </c>
      <c r="K3470">
        <v>24</v>
      </c>
      <c r="L3470" t="s">
        <v>63</v>
      </c>
      <c r="M3470">
        <v>2</v>
      </c>
      <c r="N3470">
        <v>3.8</v>
      </c>
      <c r="O3470">
        <v>350</v>
      </c>
      <c r="P3470">
        <v>10885</v>
      </c>
      <c r="Q3470" t="s">
        <v>67</v>
      </c>
      <c r="R3470">
        <v>11</v>
      </c>
      <c r="S3470" t="s">
        <v>52</v>
      </c>
      <c r="T3470" t="s">
        <v>84</v>
      </c>
      <c r="U3470" t="str">
        <f>TRIM(CLEAN(tbl_Operations[[#This Row],[Location]]))</f>
        <v>Mumbai</v>
      </c>
      <c r="V3470" t="str">
        <f>TRIM(CLEAN(tbl_Operations[[#This Row],[Channel]]))</f>
        <v>Email</v>
      </c>
      <c r="W3470" t="str">
        <f t="shared" si="270"/>
        <v>Access Request</v>
      </c>
      <c r="X3470" t="str">
        <f t="shared" si="271"/>
        <v>Customer Support</v>
      </c>
      <c r="Y3470" t="str">
        <f t="shared" si="272"/>
        <v>SLA Breach</v>
      </c>
      <c r="Z3470" t="str">
        <f t="shared" si="273"/>
        <v>Normal</v>
      </c>
      <c r="AA3470" t="str" cm="1">
        <f t="array" ref="AA3470">_xlfn.IFS(
J3470&lt;=K3470*0.5,"Excellent",
J3470&lt;=K3470,"Good",
J3470&lt;=K3470*1.5,"At Risk",
TRUE,"Critical"
)</f>
        <v>At Risk</v>
      </c>
      <c r="AB3470" t="str">
        <f t="shared" si="274"/>
        <v>Reworked</v>
      </c>
    </row>
    <row r="3471" spans="1:28" x14ac:dyDescent="0.3">
      <c r="A3471" t="s">
        <v>3553</v>
      </c>
      <c r="B3471" s="1">
        <v>45930</v>
      </c>
      <c r="C3471" t="s">
        <v>21</v>
      </c>
      <c r="D3471" t="s">
        <v>22</v>
      </c>
      <c r="E3471" t="s">
        <v>23</v>
      </c>
      <c r="F3471" t="s">
        <v>24</v>
      </c>
      <c r="G3471" t="s">
        <v>62</v>
      </c>
      <c r="H3471" t="s">
        <v>50</v>
      </c>
      <c r="I3471" t="s">
        <v>27</v>
      </c>
      <c r="J3471">
        <v>13.8</v>
      </c>
      <c r="K3471">
        <v>24</v>
      </c>
      <c r="L3471" t="s">
        <v>28</v>
      </c>
      <c r="M3471">
        <v>0</v>
      </c>
      <c r="N3471">
        <v>4.9000000000000004</v>
      </c>
      <c r="O3471">
        <v>400</v>
      </c>
      <c r="P3471">
        <v>5520</v>
      </c>
      <c r="Q3471" t="s">
        <v>83</v>
      </c>
      <c r="R3471">
        <v>9</v>
      </c>
      <c r="S3471" t="s">
        <v>37</v>
      </c>
      <c r="T3471" t="s">
        <v>38</v>
      </c>
      <c r="U3471" t="str">
        <f>TRIM(CLEAN(tbl_Operations[[#This Row],[Location]]))</f>
        <v>Noida</v>
      </c>
      <c r="V3471" t="str">
        <f>TRIM(CLEAN(tbl_Operations[[#This Row],[Channel]]))</f>
        <v>Teams</v>
      </c>
      <c r="W3471" t="str">
        <f t="shared" si="270"/>
        <v>Invoice Query</v>
      </c>
      <c r="X3471" t="str">
        <f t="shared" si="271"/>
        <v>Customer Support</v>
      </c>
      <c r="Y3471" t="str">
        <f t="shared" si="272"/>
        <v>Within SLA</v>
      </c>
      <c r="Z3471" t="str">
        <f t="shared" si="273"/>
        <v>Normal</v>
      </c>
      <c r="AA3471" t="str" cm="1">
        <f t="array" ref="AA3471">_xlfn.IFS(
J3471&lt;=K3471*0.5,"Excellent",
J3471&lt;=K3471,"Good",
J3471&lt;=K3471*1.5,"At Risk",
TRUE,"Critical"
)</f>
        <v>Good</v>
      </c>
      <c r="AB3471" t="str">
        <f t="shared" si="274"/>
        <v>No Rework</v>
      </c>
    </row>
    <row r="3472" spans="1:28" x14ac:dyDescent="0.3">
      <c r="A3472" t="s">
        <v>3554</v>
      </c>
      <c r="B3472" s="1">
        <v>45820</v>
      </c>
      <c r="C3472" t="s">
        <v>54</v>
      </c>
      <c r="D3472" t="s">
        <v>55</v>
      </c>
      <c r="E3472" t="s">
        <v>56</v>
      </c>
      <c r="F3472" t="s">
        <v>49</v>
      </c>
      <c r="G3472" t="s">
        <v>62</v>
      </c>
      <c r="H3472" t="s">
        <v>43</v>
      </c>
      <c r="I3472" t="s">
        <v>27</v>
      </c>
      <c r="J3472">
        <v>13.5</v>
      </c>
      <c r="K3472">
        <v>48</v>
      </c>
      <c r="L3472" t="s">
        <v>28</v>
      </c>
      <c r="M3472">
        <v>1</v>
      </c>
      <c r="N3472">
        <v>4.2</v>
      </c>
      <c r="O3472">
        <v>400</v>
      </c>
      <c r="P3472">
        <v>5400</v>
      </c>
      <c r="Q3472" t="s">
        <v>29</v>
      </c>
      <c r="R3472">
        <v>6</v>
      </c>
      <c r="S3472" t="s">
        <v>30</v>
      </c>
      <c r="T3472" t="s">
        <v>84</v>
      </c>
      <c r="U3472" t="str">
        <f>TRIM(CLEAN(tbl_Operations[[#This Row],[Location]]))</f>
        <v>Hyderabad</v>
      </c>
      <c r="V3472" t="str">
        <f>TRIM(CLEAN(tbl_Operations[[#This Row],[Channel]]))</f>
        <v>Teams</v>
      </c>
      <c r="W3472" t="str">
        <f t="shared" si="270"/>
        <v>Vendor Query</v>
      </c>
      <c r="X3472" t="str">
        <f t="shared" si="271"/>
        <v>Hr</v>
      </c>
      <c r="Y3472" t="str">
        <f t="shared" si="272"/>
        <v>Within SLA</v>
      </c>
      <c r="Z3472" t="str">
        <f t="shared" si="273"/>
        <v>Normal</v>
      </c>
      <c r="AA3472" t="str" cm="1">
        <f t="array" ref="AA3472">_xlfn.IFS(
J3472&lt;=K3472*0.5,"Excellent",
J3472&lt;=K3472,"Good",
J3472&lt;=K3472*1.5,"At Risk",
TRUE,"Critical"
)</f>
        <v>Excellent</v>
      </c>
      <c r="AB3472" t="str">
        <f t="shared" si="274"/>
        <v>Reworked</v>
      </c>
    </row>
    <row r="3473" spans="1:28" x14ac:dyDescent="0.3">
      <c r="A3473" t="s">
        <v>3555</v>
      </c>
      <c r="B3473" s="1">
        <v>45809</v>
      </c>
      <c r="C3473" t="s">
        <v>40</v>
      </c>
      <c r="D3473" t="s">
        <v>47</v>
      </c>
      <c r="E3473" t="s">
        <v>74</v>
      </c>
      <c r="F3473" t="s">
        <v>49</v>
      </c>
      <c r="G3473" t="s">
        <v>62</v>
      </c>
      <c r="H3473" t="s">
        <v>75</v>
      </c>
      <c r="I3473" t="s">
        <v>101</v>
      </c>
      <c r="J3473">
        <v>13.4</v>
      </c>
      <c r="K3473">
        <v>48</v>
      </c>
      <c r="L3473" t="s">
        <v>28</v>
      </c>
      <c r="M3473">
        <v>0</v>
      </c>
      <c r="N3473">
        <v>4.4000000000000004</v>
      </c>
      <c r="O3473">
        <v>350</v>
      </c>
      <c r="P3473">
        <v>4690</v>
      </c>
      <c r="Q3473" t="s">
        <v>29</v>
      </c>
      <c r="R3473">
        <v>6</v>
      </c>
      <c r="S3473" t="s">
        <v>30</v>
      </c>
      <c r="T3473" t="s">
        <v>102</v>
      </c>
      <c r="U3473" t="str">
        <f>TRIM(CLEAN(tbl_Operations[[#This Row],[Location]]))</f>
        <v>Gurugram</v>
      </c>
      <c r="V3473" t="str">
        <f>TRIM(CLEAN(tbl_Operations[[#This Row],[Channel]]))</f>
        <v>Teams</v>
      </c>
      <c r="W3473" t="str">
        <f t="shared" si="270"/>
        <v>System Issue</v>
      </c>
      <c r="X3473" t="str">
        <f t="shared" si="271"/>
        <v>Procurement</v>
      </c>
      <c r="Y3473" t="str">
        <f t="shared" si="272"/>
        <v>Within SLA</v>
      </c>
      <c r="Z3473" t="str">
        <f t="shared" si="273"/>
        <v>Normal</v>
      </c>
      <c r="AA3473" t="str" cm="1">
        <f t="array" ref="AA3473">_xlfn.IFS(
J3473&lt;=K3473*0.5,"Excellent",
J3473&lt;=K3473,"Good",
J3473&lt;=K3473*1.5,"At Risk",
TRUE,"Critical"
)</f>
        <v>Excellent</v>
      </c>
      <c r="AB3473" t="str">
        <f t="shared" si="274"/>
        <v>No Rework</v>
      </c>
    </row>
    <row r="3474" spans="1:28" x14ac:dyDescent="0.3">
      <c r="A3474" t="s">
        <v>3556</v>
      </c>
      <c r="B3474" s="1">
        <v>46020</v>
      </c>
      <c r="C3474" t="s">
        <v>95</v>
      </c>
      <c r="D3474" t="s">
        <v>34</v>
      </c>
      <c r="E3474" t="s">
        <v>74</v>
      </c>
      <c r="F3474" t="s">
        <v>24</v>
      </c>
      <c r="G3474" t="s">
        <v>62</v>
      </c>
      <c r="H3474" t="s">
        <v>50</v>
      </c>
      <c r="I3474" t="s">
        <v>27</v>
      </c>
      <c r="J3474">
        <v>37.6</v>
      </c>
      <c r="K3474">
        <v>24</v>
      </c>
      <c r="L3474" t="s">
        <v>63</v>
      </c>
      <c r="M3474">
        <v>0</v>
      </c>
      <c r="N3474">
        <v>3.5</v>
      </c>
      <c r="O3474">
        <v>280</v>
      </c>
      <c r="P3474">
        <v>10528</v>
      </c>
      <c r="Q3474" t="s">
        <v>71</v>
      </c>
      <c r="R3474">
        <v>12</v>
      </c>
      <c r="S3474" t="s">
        <v>52</v>
      </c>
      <c r="T3474" t="s">
        <v>31</v>
      </c>
      <c r="U3474" t="str">
        <f>TRIM(CLEAN(tbl_Operations[[#This Row],[Location]]))</f>
        <v>Mumbai</v>
      </c>
      <c r="V3474" t="str">
        <f>TRIM(CLEAN(tbl_Operations[[#This Row],[Channel]]))</f>
        <v>Teams</v>
      </c>
      <c r="W3474" t="str">
        <f t="shared" si="270"/>
        <v>System Issue</v>
      </c>
      <c r="X3474" t="str">
        <f t="shared" si="271"/>
        <v>Sales</v>
      </c>
      <c r="Y3474" t="str">
        <f t="shared" si="272"/>
        <v>SLA Breach</v>
      </c>
      <c r="Z3474" t="str">
        <f t="shared" si="273"/>
        <v>Normal</v>
      </c>
      <c r="AA3474" t="str" cm="1">
        <f t="array" ref="AA3474">_xlfn.IFS(
J3474&lt;=K3474*0.5,"Excellent",
J3474&lt;=K3474,"Good",
J3474&lt;=K3474*1.5,"At Risk",
TRUE,"Critical"
)</f>
        <v>Critical</v>
      </c>
      <c r="AB3474" t="str">
        <f t="shared" si="274"/>
        <v>No Rework</v>
      </c>
    </row>
    <row r="3475" spans="1:28" x14ac:dyDescent="0.3">
      <c r="A3475" t="s">
        <v>3557</v>
      </c>
      <c r="B3475" s="1">
        <v>45924</v>
      </c>
      <c r="C3475" t="s">
        <v>33</v>
      </c>
      <c r="D3475" t="s">
        <v>73</v>
      </c>
      <c r="E3475" t="s">
        <v>92</v>
      </c>
      <c r="F3475" t="s">
        <v>49</v>
      </c>
      <c r="G3475" t="s">
        <v>42</v>
      </c>
      <c r="H3475" t="s">
        <v>66</v>
      </c>
      <c r="I3475" t="s">
        <v>27</v>
      </c>
      <c r="J3475">
        <v>8.4</v>
      </c>
      <c r="K3475">
        <v>48</v>
      </c>
      <c r="L3475" t="s">
        <v>28</v>
      </c>
      <c r="M3475">
        <v>4</v>
      </c>
      <c r="N3475">
        <v>3.9</v>
      </c>
      <c r="O3475">
        <v>320</v>
      </c>
      <c r="P3475">
        <v>2688</v>
      </c>
      <c r="Q3475" t="s">
        <v>83</v>
      </c>
      <c r="R3475">
        <v>9</v>
      </c>
      <c r="S3475" t="s">
        <v>37</v>
      </c>
      <c r="T3475" t="s">
        <v>86</v>
      </c>
      <c r="U3475" t="str">
        <f>TRIM(CLEAN(tbl_Operations[[#This Row],[Location]]))</f>
        <v>Chennai</v>
      </c>
      <c r="V3475" t="str">
        <f>TRIM(CLEAN(tbl_Operations[[#This Row],[Channel]]))</f>
        <v>Portal</v>
      </c>
      <c r="W3475" t="str">
        <f t="shared" si="270"/>
        <v>Report Request</v>
      </c>
      <c r="X3475" t="str">
        <f t="shared" si="271"/>
        <v>It</v>
      </c>
      <c r="Y3475" t="str">
        <f t="shared" si="272"/>
        <v>Within SLA</v>
      </c>
      <c r="Z3475" t="str">
        <f t="shared" si="273"/>
        <v>Normal</v>
      </c>
      <c r="AA3475" t="str" cm="1">
        <f t="array" ref="AA3475">_xlfn.IFS(
J3475&lt;=K3475*0.5,"Excellent",
J3475&lt;=K3475,"Good",
J3475&lt;=K3475*1.5,"At Risk",
TRUE,"Critical"
)</f>
        <v>Excellent</v>
      </c>
      <c r="AB3475" t="str">
        <f t="shared" si="274"/>
        <v>Reworked</v>
      </c>
    </row>
    <row r="3476" spans="1:28" x14ac:dyDescent="0.3">
      <c r="A3476" t="s">
        <v>3558</v>
      </c>
      <c r="B3476" s="1">
        <v>45791</v>
      </c>
      <c r="C3476" t="s">
        <v>33</v>
      </c>
      <c r="D3476" t="s">
        <v>22</v>
      </c>
      <c r="E3476" t="s">
        <v>78</v>
      </c>
      <c r="F3476" t="s">
        <v>49</v>
      </c>
      <c r="G3476" t="s">
        <v>25</v>
      </c>
      <c r="H3476" t="s">
        <v>26</v>
      </c>
      <c r="I3476" t="s">
        <v>27</v>
      </c>
      <c r="J3476">
        <v>13.8</v>
      </c>
      <c r="K3476">
        <v>48</v>
      </c>
      <c r="L3476" t="s">
        <v>28</v>
      </c>
      <c r="M3476">
        <v>1</v>
      </c>
      <c r="N3476">
        <v>3.9</v>
      </c>
      <c r="O3476">
        <v>320</v>
      </c>
      <c r="P3476">
        <v>4416</v>
      </c>
      <c r="Q3476" t="s">
        <v>44</v>
      </c>
      <c r="R3476">
        <v>5</v>
      </c>
      <c r="S3476" t="s">
        <v>30</v>
      </c>
      <c r="T3476" t="s">
        <v>86</v>
      </c>
      <c r="U3476" t="str">
        <f>TRIM(CLEAN(tbl_Operations[[#This Row],[Location]]))</f>
        <v>Noida</v>
      </c>
      <c r="V3476" t="str">
        <f>TRIM(CLEAN(tbl_Operations[[#This Row],[Channel]]))</f>
        <v>Email</v>
      </c>
      <c r="W3476" t="str">
        <f t="shared" si="270"/>
        <v>Access Request</v>
      </c>
      <c r="X3476" t="str">
        <f t="shared" si="271"/>
        <v>It</v>
      </c>
      <c r="Y3476" t="str">
        <f t="shared" si="272"/>
        <v>Within SLA</v>
      </c>
      <c r="Z3476" t="str">
        <f t="shared" si="273"/>
        <v>Normal</v>
      </c>
      <c r="AA3476" t="str" cm="1">
        <f t="array" ref="AA3476">_xlfn.IFS(
J3476&lt;=K3476*0.5,"Excellent",
J3476&lt;=K3476,"Good",
J3476&lt;=K3476*1.5,"At Risk",
TRUE,"Critical"
)</f>
        <v>Excellent</v>
      </c>
      <c r="AB3476" t="str">
        <f t="shared" si="274"/>
        <v>Reworked</v>
      </c>
    </row>
    <row r="3477" spans="1:28" x14ac:dyDescent="0.3">
      <c r="A3477" t="s">
        <v>3559</v>
      </c>
      <c r="B3477" s="1">
        <v>45673</v>
      </c>
      <c r="C3477" t="s">
        <v>54</v>
      </c>
      <c r="D3477" t="s">
        <v>55</v>
      </c>
      <c r="E3477" t="s">
        <v>56</v>
      </c>
      <c r="F3477" t="s">
        <v>49</v>
      </c>
      <c r="G3477" t="s">
        <v>25</v>
      </c>
      <c r="H3477" t="s">
        <v>43</v>
      </c>
      <c r="I3477" t="s">
        <v>88</v>
      </c>
      <c r="J3477">
        <v>24.3</v>
      </c>
      <c r="K3477">
        <v>48</v>
      </c>
      <c r="L3477" t="s">
        <v>28</v>
      </c>
      <c r="M3477">
        <v>3</v>
      </c>
      <c r="N3477">
        <v>3.7</v>
      </c>
      <c r="O3477">
        <v>320</v>
      </c>
      <c r="P3477">
        <v>7776</v>
      </c>
      <c r="Q3477" t="s">
        <v>64</v>
      </c>
      <c r="R3477">
        <v>1</v>
      </c>
      <c r="S3477" t="s">
        <v>58</v>
      </c>
      <c r="T3477" t="s">
        <v>84</v>
      </c>
      <c r="U3477" t="str">
        <f>TRIM(CLEAN(tbl_Operations[[#This Row],[Location]]))</f>
        <v>Hyderabad</v>
      </c>
      <c r="V3477" t="str">
        <f>TRIM(CLEAN(tbl_Operations[[#This Row],[Channel]]))</f>
        <v>Email</v>
      </c>
      <c r="W3477" t="str">
        <f t="shared" si="270"/>
        <v>Vendor Query</v>
      </c>
      <c r="X3477" t="str">
        <f t="shared" si="271"/>
        <v>Hr</v>
      </c>
      <c r="Y3477" t="str">
        <f t="shared" si="272"/>
        <v>Within SLA</v>
      </c>
      <c r="Z3477" t="str">
        <f t="shared" si="273"/>
        <v>Normal</v>
      </c>
      <c r="AA3477" t="str" cm="1">
        <f t="array" ref="AA3477">_xlfn.IFS(
J3477&lt;=K3477*0.5,"Excellent",
J3477&lt;=K3477,"Good",
J3477&lt;=K3477*1.5,"At Risk",
TRUE,"Critical"
)</f>
        <v>Good</v>
      </c>
      <c r="AB3477" t="str">
        <f t="shared" si="274"/>
        <v>Reworked</v>
      </c>
    </row>
    <row r="3478" spans="1:28" x14ac:dyDescent="0.3">
      <c r="A3478" t="s">
        <v>3560</v>
      </c>
      <c r="B3478" s="1">
        <v>45955</v>
      </c>
      <c r="C3478" t="s">
        <v>33</v>
      </c>
      <c r="D3478" t="s">
        <v>55</v>
      </c>
      <c r="E3478" t="s">
        <v>23</v>
      </c>
      <c r="F3478" t="s">
        <v>24</v>
      </c>
      <c r="G3478" t="s">
        <v>25</v>
      </c>
      <c r="H3478" t="s">
        <v>43</v>
      </c>
      <c r="I3478" t="s">
        <v>27</v>
      </c>
      <c r="J3478">
        <v>22.4</v>
      </c>
      <c r="K3478">
        <v>24</v>
      </c>
      <c r="L3478" t="s">
        <v>28</v>
      </c>
      <c r="M3478">
        <v>0</v>
      </c>
      <c r="N3478">
        <v>4.7</v>
      </c>
      <c r="O3478">
        <v>320</v>
      </c>
      <c r="P3478">
        <v>7168</v>
      </c>
      <c r="Q3478" t="s">
        <v>51</v>
      </c>
      <c r="R3478">
        <v>10</v>
      </c>
      <c r="S3478" t="s">
        <v>52</v>
      </c>
      <c r="T3478" t="s">
        <v>68</v>
      </c>
      <c r="U3478" t="str">
        <f>TRIM(CLEAN(tbl_Operations[[#This Row],[Location]]))</f>
        <v>Hyderabad</v>
      </c>
      <c r="V3478" t="str">
        <f>TRIM(CLEAN(tbl_Operations[[#This Row],[Channel]]))</f>
        <v>Email</v>
      </c>
      <c r="W3478" t="str">
        <f t="shared" si="270"/>
        <v>Invoice Query</v>
      </c>
      <c r="X3478" t="str">
        <f t="shared" si="271"/>
        <v>It</v>
      </c>
      <c r="Y3478" t="str">
        <f t="shared" si="272"/>
        <v>Within SLA</v>
      </c>
      <c r="Z3478" t="str">
        <f t="shared" si="273"/>
        <v>Normal</v>
      </c>
      <c r="AA3478" t="str" cm="1">
        <f t="array" ref="AA3478">_xlfn.IFS(
J3478&lt;=K3478*0.5,"Excellent",
J3478&lt;=K3478,"Good",
J3478&lt;=K3478*1.5,"At Risk",
TRUE,"Critical"
)</f>
        <v>Good</v>
      </c>
      <c r="AB3478" t="str">
        <f t="shared" si="274"/>
        <v>No Rework</v>
      </c>
    </row>
    <row r="3479" spans="1:28" x14ac:dyDescent="0.3">
      <c r="A3479" t="s">
        <v>3561</v>
      </c>
      <c r="B3479" s="1">
        <v>46004</v>
      </c>
      <c r="C3479" t="s">
        <v>95</v>
      </c>
      <c r="D3479" t="s">
        <v>60</v>
      </c>
      <c r="E3479" t="s">
        <v>35</v>
      </c>
      <c r="F3479" t="s">
        <v>49</v>
      </c>
      <c r="G3479" t="s">
        <v>42</v>
      </c>
      <c r="H3479" t="s">
        <v>66</v>
      </c>
      <c r="I3479" t="s">
        <v>101</v>
      </c>
      <c r="J3479">
        <v>11.6</v>
      </c>
      <c r="K3479">
        <v>48</v>
      </c>
      <c r="L3479" t="s">
        <v>28</v>
      </c>
      <c r="M3479">
        <v>0</v>
      </c>
      <c r="N3479">
        <v>4.5999999999999996</v>
      </c>
      <c r="O3479">
        <v>450</v>
      </c>
      <c r="P3479">
        <v>5220</v>
      </c>
      <c r="Q3479" t="s">
        <v>71</v>
      </c>
      <c r="R3479">
        <v>12</v>
      </c>
      <c r="S3479" t="s">
        <v>52</v>
      </c>
      <c r="T3479" t="s">
        <v>68</v>
      </c>
      <c r="U3479" t="str">
        <f>TRIM(CLEAN(tbl_Operations[[#This Row],[Location]]))</f>
        <v>Pune</v>
      </c>
      <c r="V3479" t="str">
        <f>TRIM(CLEAN(tbl_Operations[[#This Row],[Channel]]))</f>
        <v>Portal</v>
      </c>
      <c r="W3479" t="str">
        <f t="shared" si="270"/>
        <v>Employee Query</v>
      </c>
      <c r="X3479" t="str">
        <f t="shared" si="271"/>
        <v>Sales</v>
      </c>
      <c r="Y3479" t="str">
        <f t="shared" si="272"/>
        <v>Within SLA</v>
      </c>
      <c r="Z3479" t="str">
        <f t="shared" si="273"/>
        <v>Normal</v>
      </c>
      <c r="AA3479" t="str" cm="1">
        <f t="array" ref="AA3479">_xlfn.IFS(
J3479&lt;=K3479*0.5,"Excellent",
J3479&lt;=K3479,"Good",
J3479&lt;=K3479*1.5,"At Risk",
TRUE,"Critical"
)</f>
        <v>Excellent</v>
      </c>
      <c r="AB3479" t="str">
        <f t="shared" si="274"/>
        <v>No Rework</v>
      </c>
    </row>
    <row r="3480" spans="1:28" x14ac:dyDescent="0.3">
      <c r="A3480" t="s">
        <v>3562</v>
      </c>
      <c r="B3480" s="1">
        <v>45789</v>
      </c>
      <c r="C3480" t="s">
        <v>95</v>
      </c>
      <c r="D3480" t="s">
        <v>60</v>
      </c>
      <c r="E3480" t="s">
        <v>23</v>
      </c>
      <c r="F3480" t="s">
        <v>61</v>
      </c>
      <c r="G3480" t="s">
        <v>25</v>
      </c>
      <c r="H3480" t="s">
        <v>75</v>
      </c>
      <c r="I3480" t="s">
        <v>101</v>
      </c>
      <c r="J3480">
        <v>1.4</v>
      </c>
      <c r="K3480">
        <v>12</v>
      </c>
      <c r="L3480" t="s">
        <v>28</v>
      </c>
      <c r="M3480">
        <v>0</v>
      </c>
      <c r="N3480">
        <v>4.5</v>
      </c>
      <c r="O3480">
        <v>400</v>
      </c>
      <c r="P3480">
        <v>560</v>
      </c>
      <c r="Q3480" t="s">
        <v>44</v>
      </c>
      <c r="R3480">
        <v>5</v>
      </c>
      <c r="S3480" t="s">
        <v>30</v>
      </c>
      <c r="T3480" t="s">
        <v>31</v>
      </c>
      <c r="U3480" t="str">
        <f>TRIM(CLEAN(tbl_Operations[[#This Row],[Location]]))</f>
        <v>Pune</v>
      </c>
      <c r="V3480" t="str">
        <f>TRIM(CLEAN(tbl_Operations[[#This Row],[Channel]]))</f>
        <v>Email</v>
      </c>
      <c r="W3480" t="str">
        <f t="shared" si="270"/>
        <v>Invoice Query</v>
      </c>
      <c r="X3480" t="str">
        <f t="shared" si="271"/>
        <v>Sales</v>
      </c>
      <c r="Y3480" t="str">
        <f t="shared" si="272"/>
        <v>Within SLA</v>
      </c>
      <c r="Z3480" t="str">
        <f t="shared" si="273"/>
        <v>Normal</v>
      </c>
      <c r="AA3480" t="str" cm="1">
        <f t="array" ref="AA3480">_xlfn.IFS(
J3480&lt;=K3480*0.5,"Excellent",
J3480&lt;=K3480,"Good",
J3480&lt;=K3480*1.5,"At Risk",
TRUE,"Critical"
)</f>
        <v>Excellent</v>
      </c>
      <c r="AB3480" t="str">
        <f t="shared" si="274"/>
        <v>No Rework</v>
      </c>
    </row>
    <row r="3481" spans="1:28" x14ac:dyDescent="0.3">
      <c r="A3481" t="s">
        <v>3563</v>
      </c>
      <c r="B3481" s="1">
        <v>45988</v>
      </c>
      <c r="C3481" t="s">
        <v>91</v>
      </c>
      <c r="D3481" t="s">
        <v>73</v>
      </c>
      <c r="E3481" t="s">
        <v>56</v>
      </c>
      <c r="F3481" t="s">
        <v>49</v>
      </c>
      <c r="G3481" t="s">
        <v>25</v>
      </c>
      <c r="H3481" t="s">
        <v>66</v>
      </c>
      <c r="I3481" t="s">
        <v>27</v>
      </c>
      <c r="J3481">
        <v>5.2</v>
      </c>
      <c r="K3481">
        <v>48</v>
      </c>
      <c r="L3481" t="s">
        <v>28</v>
      </c>
      <c r="M3481">
        <v>0</v>
      </c>
      <c r="N3481">
        <v>4.7</v>
      </c>
      <c r="O3481">
        <v>320</v>
      </c>
      <c r="P3481">
        <v>1664</v>
      </c>
      <c r="Q3481" t="s">
        <v>67</v>
      </c>
      <c r="R3481">
        <v>11</v>
      </c>
      <c r="S3481" t="s">
        <v>52</v>
      </c>
      <c r="T3481" t="s">
        <v>84</v>
      </c>
      <c r="U3481" t="str">
        <f>TRIM(CLEAN(tbl_Operations[[#This Row],[Location]]))</f>
        <v>Chennai</v>
      </c>
      <c r="V3481" t="str">
        <f>TRIM(CLEAN(tbl_Operations[[#This Row],[Channel]]))</f>
        <v>Email</v>
      </c>
      <c r="W3481" t="str">
        <f t="shared" si="270"/>
        <v>Vendor Query</v>
      </c>
      <c r="X3481" t="str">
        <f t="shared" si="271"/>
        <v>Operations</v>
      </c>
      <c r="Y3481" t="str">
        <f t="shared" si="272"/>
        <v>Within SLA</v>
      </c>
      <c r="Z3481" t="str">
        <f t="shared" si="273"/>
        <v>Normal</v>
      </c>
      <c r="AA3481" t="str" cm="1">
        <f t="array" ref="AA3481">_xlfn.IFS(
J3481&lt;=K3481*0.5,"Excellent",
J3481&lt;=K3481,"Good",
J3481&lt;=K3481*1.5,"At Risk",
TRUE,"Critical"
)</f>
        <v>Excellent</v>
      </c>
      <c r="AB3481" t="str">
        <f t="shared" si="274"/>
        <v>No Rework</v>
      </c>
    </row>
    <row r="3482" spans="1:28" x14ac:dyDescent="0.3">
      <c r="A3482" t="s">
        <v>3564</v>
      </c>
      <c r="B3482" s="1">
        <v>45809</v>
      </c>
      <c r="C3482" t="s">
        <v>95</v>
      </c>
      <c r="D3482" t="s">
        <v>41</v>
      </c>
      <c r="E3482" t="s">
        <v>78</v>
      </c>
      <c r="F3482" t="s">
        <v>24</v>
      </c>
      <c r="G3482" t="s">
        <v>25</v>
      </c>
      <c r="H3482" t="s">
        <v>26</v>
      </c>
      <c r="I3482" t="s">
        <v>27</v>
      </c>
      <c r="J3482">
        <v>20.5</v>
      </c>
      <c r="K3482">
        <v>24</v>
      </c>
      <c r="L3482" t="s">
        <v>28</v>
      </c>
      <c r="M3482">
        <v>1</v>
      </c>
      <c r="N3482">
        <v>4.5</v>
      </c>
      <c r="O3482">
        <v>400</v>
      </c>
      <c r="P3482">
        <v>8200</v>
      </c>
      <c r="Q3482" t="s">
        <v>29</v>
      </c>
      <c r="R3482">
        <v>6</v>
      </c>
      <c r="S3482" t="s">
        <v>30</v>
      </c>
      <c r="T3482" t="s">
        <v>102</v>
      </c>
      <c r="U3482" t="str">
        <f>TRIM(CLEAN(tbl_Operations[[#This Row],[Location]]))</f>
        <v>Bengaluru</v>
      </c>
      <c r="V3482" t="str">
        <f>TRIM(CLEAN(tbl_Operations[[#This Row],[Channel]]))</f>
        <v>Email</v>
      </c>
      <c r="W3482" t="str">
        <f t="shared" si="270"/>
        <v>Access Request</v>
      </c>
      <c r="X3482" t="str">
        <f t="shared" si="271"/>
        <v>Sales</v>
      </c>
      <c r="Y3482" t="str">
        <f t="shared" si="272"/>
        <v>Within SLA</v>
      </c>
      <c r="Z3482" t="str">
        <f t="shared" si="273"/>
        <v>Normal</v>
      </c>
      <c r="AA3482" t="str" cm="1">
        <f t="array" ref="AA3482">_xlfn.IFS(
J3482&lt;=K3482*0.5,"Excellent",
J3482&lt;=K3482,"Good",
J3482&lt;=K3482*1.5,"At Risk",
TRUE,"Critical"
)</f>
        <v>Good</v>
      </c>
      <c r="AB3482" t="str">
        <f t="shared" si="274"/>
        <v>Reworked</v>
      </c>
    </row>
    <row r="3483" spans="1:28" x14ac:dyDescent="0.3">
      <c r="A3483" t="s">
        <v>3565</v>
      </c>
      <c r="B3483" s="1">
        <v>45676</v>
      </c>
      <c r="C3483" t="s">
        <v>91</v>
      </c>
      <c r="D3483" t="s">
        <v>73</v>
      </c>
      <c r="E3483" t="s">
        <v>48</v>
      </c>
      <c r="F3483" t="s">
        <v>49</v>
      </c>
      <c r="G3483" t="s">
        <v>42</v>
      </c>
      <c r="H3483" t="s">
        <v>50</v>
      </c>
      <c r="I3483" t="s">
        <v>27</v>
      </c>
      <c r="J3483">
        <v>3.3</v>
      </c>
      <c r="K3483">
        <v>48</v>
      </c>
      <c r="L3483" t="s">
        <v>28</v>
      </c>
      <c r="M3483">
        <v>0</v>
      </c>
      <c r="N3483">
        <v>4.3</v>
      </c>
      <c r="O3483">
        <v>280</v>
      </c>
      <c r="P3483">
        <v>924</v>
      </c>
      <c r="Q3483" t="s">
        <v>64</v>
      </c>
      <c r="R3483">
        <v>1</v>
      </c>
      <c r="S3483" t="s">
        <v>58</v>
      </c>
      <c r="T3483" t="s">
        <v>102</v>
      </c>
      <c r="U3483" t="str">
        <f>TRIM(CLEAN(tbl_Operations[[#This Row],[Location]]))</f>
        <v>Chennai</v>
      </c>
      <c r="V3483" t="str">
        <f>TRIM(CLEAN(tbl_Operations[[#This Row],[Channel]]))</f>
        <v>Portal</v>
      </c>
      <c r="W3483" t="str">
        <f t="shared" si="270"/>
        <v>Compliance Request</v>
      </c>
      <c r="X3483" t="str">
        <f t="shared" si="271"/>
        <v>Operations</v>
      </c>
      <c r="Y3483" t="str">
        <f t="shared" si="272"/>
        <v>Within SLA</v>
      </c>
      <c r="Z3483" t="str">
        <f t="shared" si="273"/>
        <v>Normal</v>
      </c>
      <c r="AA3483" t="str" cm="1">
        <f t="array" ref="AA3483">_xlfn.IFS(
J3483&lt;=K3483*0.5,"Excellent",
J3483&lt;=K3483,"Good",
J3483&lt;=K3483*1.5,"At Risk",
TRUE,"Critical"
)</f>
        <v>Excellent</v>
      </c>
      <c r="AB3483" t="str">
        <f t="shared" si="274"/>
        <v>No Rework</v>
      </c>
    </row>
    <row r="3484" spans="1:28" x14ac:dyDescent="0.3">
      <c r="A3484" t="s">
        <v>3566</v>
      </c>
      <c r="B3484" s="1">
        <v>45764</v>
      </c>
      <c r="C3484" t="s">
        <v>21</v>
      </c>
      <c r="D3484" t="s">
        <v>41</v>
      </c>
      <c r="E3484" t="s">
        <v>23</v>
      </c>
      <c r="F3484" t="s">
        <v>49</v>
      </c>
      <c r="G3484" t="s">
        <v>62</v>
      </c>
      <c r="H3484" t="s">
        <v>66</v>
      </c>
      <c r="I3484" t="s">
        <v>27</v>
      </c>
      <c r="J3484">
        <v>25.9</v>
      </c>
      <c r="K3484">
        <v>48</v>
      </c>
      <c r="L3484" t="s">
        <v>28</v>
      </c>
      <c r="M3484">
        <v>0</v>
      </c>
      <c r="N3484">
        <v>3.9</v>
      </c>
      <c r="O3484">
        <v>280</v>
      </c>
      <c r="P3484">
        <v>7252</v>
      </c>
      <c r="Q3484" t="s">
        <v>89</v>
      </c>
      <c r="R3484">
        <v>4</v>
      </c>
      <c r="S3484" t="s">
        <v>30</v>
      </c>
      <c r="T3484" t="s">
        <v>84</v>
      </c>
      <c r="U3484" t="str">
        <f>TRIM(CLEAN(tbl_Operations[[#This Row],[Location]]))</f>
        <v>Bengaluru</v>
      </c>
      <c r="V3484" t="str">
        <f>TRIM(CLEAN(tbl_Operations[[#This Row],[Channel]]))</f>
        <v>Teams</v>
      </c>
      <c r="W3484" t="str">
        <f t="shared" si="270"/>
        <v>Invoice Query</v>
      </c>
      <c r="X3484" t="str">
        <f t="shared" si="271"/>
        <v>Customer Support</v>
      </c>
      <c r="Y3484" t="str">
        <f t="shared" si="272"/>
        <v>Within SLA</v>
      </c>
      <c r="Z3484" t="str">
        <f t="shared" si="273"/>
        <v>Normal</v>
      </c>
      <c r="AA3484" t="str" cm="1">
        <f t="array" ref="AA3484">_xlfn.IFS(
J3484&lt;=K3484*0.5,"Excellent",
J3484&lt;=K3484,"Good",
J3484&lt;=K3484*1.5,"At Risk",
TRUE,"Critical"
)</f>
        <v>Good</v>
      </c>
      <c r="AB3484" t="str">
        <f t="shared" si="274"/>
        <v>No Rework</v>
      </c>
    </row>
    <row r="3485" spans="1:28" x14ac:dyDescent="0.3">
      <c r="A3485" t="s">
        <v>3567</v>
      </c>
      <c r="B3485" s="1">
        <v>45830</v>
      </c>
      <c r="C3485" t="s">
        <v>77</v>
      </c>
      <c r="D3485" t="s">
        <v>34</v>
      </c>
      <c r="E3485" t="s">
        <v>35</v>
      </c>
      <c r="F3485" t="s">
        <v>49</v>
      </c>
      <c r="G3485" t="s">
        <v>25</v>
      </c>
      <c r="H3485" t="s">
        <v>43</v>
      </c>
      <c r="I3485" t="s">
        <v>27</v>
      </c>
      <c r="J3485">
        <v>6.8</v>
      </c>
      <c r="K3485">
        <v>48</v>
      </c>
      <c r="L3485" t="s">
        <v>28</v>
      </c>
      <c r="M3485">
        <v>2</v>
      </c>
      <c r="N3485">
        <v>4</v>
      </c>
      <c r="O3485">
        <v>450</v>
      </c>
      <c r="P3485">
        <v>3060</v>
      </c>
      <c r="Q3485" t="s">
        <v>29</v>
      </c>
      <c r="R3485">
        <v>6</v>
      </c>
      <c r="S3485" t="s">
        <v>30</v>
      </c>
      <c r="T3485" t="s">
        <v>102</v>
      </c>
      <c r="U3485" t="str">
        <f>TRIM(CLEAN(tbl_Operations[[#This Row],[Location]]))</f>
        <v>Mumbai</v>
      </c>
      <c r="V3485" t="str">
        <f>TRIM(CLEAN(tbl_Operations[[#This Row],[Channel]]))</f>
        <v>Email</v>
      </c>
      <c r="W3485" t="str">
        <f t="shared" si="270"/>
        <v>Employee Query</v>
      </c>
      <c r="X3485" t="str">
        <f t="shared" si="271"/>
        <v>Finance</v>
      </c>
      <c r="Y3485" t="str">
        <f t="shared" si="272"/>
        <v>Within SLA</v>
      </c>
      <c r="Z3485" t="str">
        <f t="shared" si="273"/>
        <v>Normal</v>
      </c>
      <c r="AA3485" t="str" cm="1">
        <f t="array" ref="AA3485">_xlfn.IFS(
J3485&lt;=K3485*0.5,"Excellent",
J3485&lt;=K3485,"Good",
J3485&lt;=K3485*1.5,"At Risk",
TRUE,"Critical"
)</f>
        <v>Excellent</v>
      </c>
      <c r="AB3485" t="str">
        <f t="shared" si="274"/>
        <v>Reworked</v>
      </c>
    </row>
    <row r="3486" spans="1:28" x14ac:dyDescent="0.3">
      <c r="A3486" t="s">
        <v>3568</v>
      </c>
      <c r="B3486" s="1">
        <v>45981</v>
      </c>
      <c r="C3486" t="s">
        <v>33</v>
      </c>
      <c r="D3486" t="s">
        <v>47</v>
      </c>
      <c r="E3486" t="s">
        <v>23</v>
      </c>
      <c r="F3486" t="s">
        <v>24</v>
      </c>
      <c r="G3486" t="s">
        <v>62</v>
      </c>
      <c r="H3486" t="s">
        <v>50</v>
      </c>
      <c r="I3486" t="s">
        <v>27</v>
      </c>
      <c r="J3486">
        <v>3.9</v>
      </c>
      <c r="K3486">
        <v>24</v>
      </c>
      <c r="L3486" t="s">
        <v>28</v>
      </c>
      <c r="M3486">
        <v>0</v>
      </c>
      <c r="N3486">
        <v>4.8</v>
      </c>
      <c r="O3486">
        <v>350</v>
      </c>
      <c r="P3486">
        <v>1365</v>
      </c>
      <c r="Q3486" t="s">
        <v>67</v>
      </c>
      <c r="R3486">
        <v>11</v>
      </c>
      <c r="S3486" t="s">
        <v>52</v>
      </c>
      <c r="T3486" t="s">
        <v>84</v>
      </c>
      <c r="U3486" t="str">
        <f>TRIM(CLEAN(tbl_Operations[[#This Row],[Location]]))</f>
        <v>Gurugram</v>
      </c>
      <c r="V3486" t="str">
        <f>TRIM(CLEAN(tbl_Operations[[#This Row],[Channel]]))</f>
        <v>Teams</v>
      </c>
      <c r="W3486" t="str">
        <f t="shared" si="270"/>
        <v>Invoice Query</v>
      </c>
      <c r="X3486" t="str">
        <f t="shared" si="271"/>
        <v>It</v>
      </c>
      <c r="Y3486" t="str">
        <f t="shared" si="272"/>
        <v>Within SLA</v>
      </c>
      <c r="Z3486" t="str">
        <f t="shared" si="273"/>
        <v>Normal</v>
      </c>
      <c r="AA3486" t="str" cm="1">
        <f t="array" ref="AA3486">_xlfn.IFS(
J3486&lt;=K3486*0.5,"Excellent",
J3486&lt;=K3486,"Good",
J3486&lt;=K3486*1.5,"At Risk",
TRUE,"Critical"
)</f>
        <v>Excellent</v>
      </c>
      <c r="AB3486" t="str">
        <f t="shared" si="274"/>
        <v>No Rework</v>
      </c>
    </row>
    <row r="3487" spans="1:28" x14ac:dyDescent="0.3">
      <c r="A3487" t="s">
        <v>3569</v>
      </c>
      <c r="B3487" s="1">
        <v>45983</v>
      </c>
      <c r="C3487" t="s">
        <v>95</v>
      </c>
      <c r="D3487" t="s">
        <v>73</v>
      </c>
      <c r="E3487" t="s">
        <v>35</v>
      </c>
      <c r="F3487" t="s">
        <v>24</v>
      </c>
      <c r="G3487" t="s">
        <v>25</v>
      </c>
      <c r="H3487" t="s">
        <v>26</v>
      </c>
      <c r="I3487" t="s">
        <v>101</v>
      </c>
      <c r="J3487">
        <v>12.3</v>
      </c>
      <c r="K3487">
        <v>24</v>
      </c>
      <c r="L3487" t="s">
        <v>28</v>
      </c>
      <c r="M3487">
        <v>0</v>
      </c>
      <c r="N3487">
        <v>4.8</v>
      </c>
      <c r="O3487">
        <v>450</v>
      </c>
      <c r="P3487">
        <v>5535</v>
      </c>
      <c r="Q3487" t="s">
        <v>67</v>
      </c>
      <c r="R3487">
        <v>11</v>
      </c>
      <c r="S3487" t="s">
        <v>52</v>
      </c>
      <c r="T3487" t="s">
        <v>68</v>
      </c>
      <c r="U3487" t="str">
        <f>TRIM(CLEAN(tbl_Operations[[#This Row],[Location]]))</f>
        <v>Chennai</v>
      </c>
      <c r="V3487" t="str">
        <f>TRIM(CLEAN(tbl_Operations[[#This Row],[Channel]]))</f>
        <v>Email</v>
      </c>
      <c r="W3487" t="str">
        <f t="shared" si="270"/>
        <v>Employee Query</v>
      </c>
      <c r="X3487" t="str">
        <f t="shared" si="271"/>
        <v>Sales</v>
      </c>
      <c r="Y3487" t="str">
        <f t="shared" si="272"/>
        <v>Within SLA</v>
      </c>
      <c r="Z3487" t="str">
        <f t="shared" si="273"/>
        <v>Normal</v>
      </c>
      <c r="AA3487" t="str" cm="1">
        <f t="array" ref="AA3487">_xlfn.IFS(
J3487&lt;=K3487*0.5,"Excellent",
J3487&lt;=K3487,"Good",
J3487&lt;=K3487*1.5,"At Risk",
TRUE,"Critical"
)</f>
        <v>Good</v>
      </c>
      <c r="AB3487" t="str">
        <f t="shared" si="274"/>
        <v>No Rework</v>
      </c>
    </row>
    <row r="3488" spans="1:28" x14ac:dyDescent="0.3">
      <c r="A3488" t="s">
        <v>3570</v>
      </c>
      <c r="B3488" s="1">
        <v>45804</v>
      </c>
      <c r="C3488" t="s">
        <v>40</v>
      </c>
      <c r="D3488" t="s">
        <v>34</v>
      </c>
      <c r="E3488" t="s">
        <v>56</v>
      </c>
      <c r="F3488" t="s">
        <v>61</v>
      </c>
      <c r="G3488" t="s">
        <v>25</v>
      </c>
      <c r="H3488" t="s">
        <v>66</v>
      </c>
      <c r="I3488" t="s">
        <v>88</v>
      </c>
      <c r="J3488">
        <v>5.4</v>
      </c>
      <c r="K3488">
        <v>12</v>
      </c>
      <c r="L3488" t="s">
        <v>28</v>
      </c>
      <c r="M3488">
        <v>2</v>
      </c>
      <c r="N3488">
        <v>4.3</v>
      </c>
      <c r="O3488">
        <v>280</v>
      </c>
      <c r="P3488">
        <v>1512</v>
      </c>
      <c r="Q3488" t="s">
        <v>44</v>
      </c>
      <c r="R3488">
        <v>5</v>
      </c>
      <c r="S3488" t="s">
        <v>30</v>
      </c>
      <c r="T3488" t="s">
        <v>38</v>
      </c>
      <c r="U3488" t="str">
        <f>TRIM(CLEAN(tbl_Operations[[#This Row],[Location]]))</f>
        <v>Mumbai</v>
      </c>
      <c r="V3488" t="str">
        <f>TRIM(CLEAN(tbl_Operations[[#This Row],[Channel]]))</f>
        <v>Email</v>
      </c>
      <c r="W3488" t="str">
        <f t="shared" si="270"/>
        <v>Vendor Query</v>
      </c>
      <c r="X3488" t="str">
        <f t="shared" si="271"/>
        <v>Procurement</v>
      </c>
      <c r="Y3488" t="str">
        <f t="shared" si="272"/>
        <v>Within SLA</v>
      </c>
      <c r="Z3488" t="str">
        <f t="shared" si="273"/>
        <v>Normal</v>
      </c>
      <c r="AA3488" t="str" cm="1">
        <f t="array" ref="AA3488">_xlfn.IFS(
J3488&lt;=K3488*0.5,"Excellent",
J3488&lt;=K3488,"Good",
J3488&lt;=K3488*1.5,"At Risk",
TRUE,"Critical"
)</f>
        <v>Excellent</v>
      </c>
      <c r="AB3488" t="str">
        <f t="shared" si="274"/>
        <v>Reworked</v>
      </c>
    </row>
    <row r="3489" spans="1:28" x14ac:dyDescent="0.3">
      <c r="A3489" t="s">
        <v>3571</v>
      </c>
      <c r="B3489" s="1">
        <v>45995</v>
      </c>
      <c r="C3489" t="s">
        <v>33</v>
      </c>
      <c r="D3489" t="s">
        <v>55</v>
      </c>
      <c r="E3489" t="s">
        <v>78</v>
      </c>
      <c r="F3489" t="s">
        <v>24</v>
      </c>
      <c r="G3489" t="s">
        <v>62</v>
      </c>
      <c r="H3489" t="s">
        <v>75</v>
      </c>
      <c r="I3489" t="s">
        <v>27</v>
      </c>
      <c r="J3489">
        <v>12</v>
      </c>
      <c r="K3489">
        <v>24</v>
      </c>
      <c r="L3489" t="s">
        <v>28</v>
      </c>
      <c r="M3489">
        <v>0</v>
      </c>
      <c r="N3489">
        <v>4.4000000000000004</v>
      </c>
      <c r="O3489">
        <v>450</v>
      </c>
      <c r="P3489">
        <v>5400</v>
      </c>
      <c r="Q3489" t="s">
        <v>71</v>
      </c>
      <c r="R3489">
        <v>12</v>
      </c>
      <c r="S3489" t="s">
        <v>52</v>
      </c>
      <c r="T3489" t="s">
        <v>84</v>
      </c>
      <c r="U3489" t="str">
        <f>TRIM(CLEAN(tbl_Operations[[#This Row],[Location]]))</f>
        <v>Hyderabad</v>
      </c>
      <c r="V3489" t="str">
        <f>TRIM(CLEAN(tbl_Operations[[#This Row],[Channel]]))</f>
        <v>Teams</v>
      </c>
      <c r="W3489" t="str">
        <f t="shared" si="270"/>
        <v>Access Request</v>
      </c>
      <c r="X3489" t="str">
        <f t="shared" si="271"/>
        <v>It</v>
      </c>
      <c r="Y3489" t="str">
        <f t="shared" si="272"/>
        <v>Within SLA</v>
      </c>
      <c r="Z3489" t="str">
        <f t="shared" si="273"/>
        <v>Normal</v>
      </c>
      <c r="AA3489" t="str" cm="1">
        <f t="array" ref="AA3489">_xlfn.IFS(
J3489&lt;=K3489*0.5,"Excellent",
J3489&lt;=K3489,"Good",
J3489&lt;=K3489*1.5,"At Risk",
TRUE,"Critical"
)</f>
        <v>Excellent</v>
      </c>
      <c r="AB3489" t="str">
        <f t="shared" si="274"/>
        <v>No Rework</v>
      </c>
    </row>
    <row r="3490" spans="1:28" x14ac:dyDescent="0.3">
      <c r="A3490" t="s">
        <v>3572</v>
      </c>
      <c r="B3490" s="1">
        <v>45899</v>
      </c>
      <c r="C3490" t="s">
        <v>33</v>
      </c>
      <c r="D3490" t="s">
        <v>41</v>
      </c>
      <c r="E3490" t="s">
        <v>56</v>
      </c>
      <c r="F3490" t="s">
        <v>61</v>
      </c>
      <c r="G3490" t="s">
        <v>81</v>
      </c>
      <c r="H3490" t="s">
        <v>75</v>
      </c>
      <c r="I3490" t="s">
        <v>27</v>
      </c>
      <c r="J3490">
        <v>6.1</v>
      </c>
      <c r="K3490">
        <v>12</v>
      </c>
      <c r="L3490" t="s">
        <v>28</v>
      </c>
      <c r="M3490">
        <v>2</v>
      </c>
      <c r="N3490">
        <v>4.7</v>
      </c>
      <c r="O3490">
        <v>350</v>
      </c>
      <c r="P3490">
        <v>2135</v>
      </c>
      <c r="Q3490" t="s">
        <v>36</v>
      </c>
      <c r="R3490">
        <v>8</v>
      </c>
      <c r="S3490" t="s">
        <v>37</v>
      </c>
      <c r="T3490" t="s">
        <v>68</v>
      </c>
      <c r="U3490" t="str">
        <f>TRIM(CLEAN(tbl_Operations[[#This Row],[Location]]))</f>
        <v>Bengaluru</v>
      </c>
      <c r="V3490" t="str">
        <f>TRIM(CLEAN(tbl_Operations[[#This Row],[Channel]]))</f>
        <v>Phone</v>
      </c>
      <c r="W3490" t="str">
        <f t="shared" si="270"/>
        <v>Vendor Query</v>
      </c>
      <c r="X3490" t="str">
        <f t="shared" si="271"/>
        <v>It</v>
      </c>
      <c r="Y3490" t="str">
        <f t="shared" si="272"/>
        <v>Within SLA</v>
      </c>
      <c r="Z3490" t="str">
        <f t="shared" si="273"/>
        <v>Normal</v>
      </c>
      <c r="AA3490" t="str" cm="1">
        <f t="array" ref="AA3490">_xlfn.IFS(
J3490&lt;=K3490*0.5,"Excellent",
J3490&lt;=K3490,"Good",
J3490&lt;=K3490*1.5,"At Risk",
TRUE,"Critical"
)</f>
        <v>Good</v>
      </c>
      <c r="AB3490" t="str">
        <f t="shared" si="274"/>
        <v>Reworked</v>
      </c>
    </row>
    <row r="3491" spans="1:28" x14ac:dyDescent="0.3">
      <c r="A3491" t="s">
        <v>3573</v>
      </c>
      <c r="B3491" s="1">
        <v>45781</v>
      </c>
      <c r="C3491" t="s">
        <v>77</v>
      </c>
      <c r="D3491" t="s">
        <v>73</v>
      </c>
      <c r="E3491" t="s">
        <v>70</v>
      </c>
      <c r="F3491" t="s">
        <v>49</v>
      </c>
      <c r="G3491" t="s">
        <v>25</v>
      </c>
      <c r="H3491" t="s">
        <v>26</v>
      </c>
      <c r="I3491" t="s">
        <v>27</v>
      </c>
      <c r="J3491">
        <v>10.4</v>
      </c>
      <c r="K3491">
        <v>48</v>
      </c>
      <c r="L3491" t="s">
        <v>28</v>
      </c>
      <c r="M3491">
        <v>0</v>
      </c>
      <c r="N3491">
        <v>4.4000000000000004</v>
      </c>
      <c r="O3491">
        <v>400</v>
      </c>
      <c r="P3491">
        <v>4160</v>
      </c>
      <c r="Q3491" t="s">
        <v>44</v>
      </c>
      <c r="R3491">
        <v>5</v>
      </c>
      <c r="S3491" t="s">
        <v>30</v>
      </c>
      <c r="T3491" t="s">
        <v>102</v>
      </c>
      <c r="U3491" t="str">
        <f>TRIM(CLEAN(tbl_Operations[[#This Row],[Location]]))</f>
        <v>Chennai</v>
      </c>
      <c r="V3491" t="str">
        <f>TRIM(CLEAN(tbl_Operations[[#This Row],[Channel]]))</f>
        <v>Email</v>
      </c>
      <c r="W3491" t="str">
        <f t="shared" si="270"/>
        <v>Data Correction</v>
      </c>
      <c r="X3491" t="str">
        <f t="shared" si="271"/>
        <v>Finance</v>
      </c>
      <c r="Y3491" t="str">
        <f t="shared" si="272"/>
        <v>Within SLA</v>
      </c>
      <c r="Z3491" t="str">
        <f t="shared" si="273"/>
        <v>Normal</v>
      </c>
      <c r="AA3491" t="str" cm="1">
        <f t="array" ref="AA3491">_xlfn.IFS(
J3491&lt;=K3491*0.5,"Excellent",
J3491&lt;=K3491,"Good",
J3491&lt;=K3491*1.5,"At Risk",
TRUE,"Critical"
)</f>
        <v>Excellent</v>
      </c>
      <c r="AB3491" t="str">
        <f t="shared" si="274"/>
        <v>No Rework</v>
      </c>
    </row>
    <row r="3492" spans="1:28" x14ac:dyDescent="0.3">
      <c r="A3492" t="s">
        <v>3574</v>
      </c>
      <c r="B3492" s="1">
        <v>45785</v>
      </c>
      <c r="C3492" t="s">
        <v>40</v>
      </c>
      <c r="D3492" t="s">
        <v>34</v>
      </c>
      <c r="E3492" t="s">
        <v>23</v>
      </c>
      <c r="F3492" t="s">
        <v>24</v>
      </c>
      <c r="G3492" t="s">
        <v>81</v>
      </c>
      <c r="H3492" t="s">
        <v>66</v>
      </c>
      <c r="I3492" t="s">
        <v>27</v>
      </c>
      <c r="J3492">
        <v>9.9</v>
      </c>
      <c r="K3492">
        <v>24</v>
      </c>
      <c r="L3492" t="s">
        <v>28</v>
      </c>
      <c r="M3492">
        <v>1</v>
      </c>
      <c r="N3492">
        <v>4</v>
      </c>
      <c r="O3492">
        <v>280</v>
      </c>
      <c r="P3492">
        <v>2772</v>
      </c>
      <c r="Q3492" t="s">
        <v>44</v>
      </c>
      <c r="R3492">
        <v>5</v>
      </c>
      <c r="S3492" t="s">
        <v>30</v>
      </c>
      <c r="T3492" t="s">
        <v>84</v>
      </c>
      <c r="U3492" t="str">
        <f>TRIM(CLEAN(tbl_Operations[[#This Row],[Location]]))</f>
        <v>Mumbai</v>
      </c>
      <c r="V3492" t="str">
        <f>TRIM(CLEAN(tbl_Operations[[#This Row],[Channel]]))</f>
        <v>Phone</v>
      </c>
      <c r="W3492" t="str">
        <f t="shared" si="270"/>
        <v>Invoice Query</v>
      </c>
      <c r="X3492" t="str">
        <f t="shared" si="271"/>
        <v>Procurement</v>
      </c>
      <c r="Y3492" t="str">
        <f t="shared" si="272"/>
        <v>Within SLA</v>
      </c>
      <c r="Z3492" t="str">
        <f t="shared" si="273"/>
        <v>Normal</v>
      </c>
      <c r="AA3492" t="str" cm="1">
        <f t="array" ref="AA3492">_xlfn.IFS(
J3492&lt;=K3492*0.5,"Excellent",
J3492&lt;=K3492,"Good",
J3492&lt;=K3492*1.5,"At Risk",
TRUE,"Critical"
)</f>
        <v>Excellent</v>
      </c>
      <c r="AB3492" t="str">
        <f t="shared" si="274"/>
        <v>Reworked</v>
      </c>
    </row>
    <row r="3493" spans="1:28" x14ac:dyDescent="0.3">
      <c r="A3493" t="s">
        <v>3575</v>
      </c>
      <c r="B3493" s="1">
        <v>45812</v>
      </c>
      <c r="C3493" t="s">
        <v>21</v>
      </c>
      <c r="D3493" t="s">
        <v>60</v>
      </c>
      <c r="E3493" t="s">
        <v>70</v>
      </c>
      <c r="F3493" t="s">
        <v>49</v>
      </c>
      <c r="G3493" t="s">
        <v>42</v>
      </c>
      <c r="H3493" t="s">
        <v>50</v>
      </c>
      <c r="I3493" t="s">
        <v>27</v>
      </c>
      <c r="J3493">
        <v>9.6999999999999993</v>
      </c>
      <c r="K3493">
        <v>48</v>
      </c>
      <c r="L3493" t="s">
        <v>28</v>
      </c>
      <c r="M3493">
        <v>1</v>
      </c>
      <c r="N3493">
        <v>4.7</v>
      </c>
      <c r="O3493">
        <v>320</v>
      </c>
      <c r="P3493">
        <v>3104</v>
      </c>
      <c r="Q3493" t="s">
        <v>29</v>
      </c>
      <c r="R3493">
        <v>6</v>
      </c>
      <c r="S3493" t="s">
        <v>30</v>
      </c>
      <c r="T3493" t="s">
        <v>86</v>
      </c>
      <c r="U3493" t="str">
        <f>TRIM(CLEAN(tbl_Operations[[#This Row],[Location]]))</f>
        <v>Pune</v>
      </c>
      <c r="V3493" t="str">
        <f>TRIM(CLEAN(tbl_Operations[[#This Row],[Channel]]))</f>
        <v>Portal</v>
      </c>
      <c r="W3493" t="str">
        <f t="shared" si="270"/>
        <v>Data Correction</v>
      </c>
      <c r="X3493" t="str">
        <f t="shared" si="271"/>
        <v>Customer Support</v>
      </c>
      <c r="Y3493" t="str">
        <f t="shared" si="272"/>
        <v>Within SLA</v>
      </c>
      <c r="Z3493" t="str">
        <f t="shared" si="273"/>
        <v>Normal</v>
      </c>
      <c r="AA3493" t="str" cm="1">
        <f t="array" ref="AA3493">_xlfn.IFS(
J3493&lt;=K3493*0.5,"Excellent",
J3493&lt;=K3493,"Good",
J3493&lt;=K3493*1.5,"At Risk",
TRUE,"Critical"
)</f>
        <v>Excellent</v>
      </c>
      <c r="AB3493" t="str">
        <f t="shared" si="274"/>
        <v>Reworked</v>
      </c>
    </row>
    <row r="3494" spans="1:28" x14ac:dyDescent="0.3">
      <c r="A3494" t="s">
        <v>3576</v>
      </c>
      <c r="B3494" s="1">
        <v>45991</v>
      </c>
      <c r="C3494" t="s">
        <v>33</v>
      </c>
      <c r="D3494" t="s">
        <v>22</v>
      </c>
      <c r="E3494" t="s">
        <v>35</v>
      </c>
      <c r="F3494" t="s">
        <v>24</v>
      </c>
      <c r="G3494" t="s">
        <v>42</v>
      </c>
      <c r="H3494" t="s">
        <v>26</v>
      </c>
      <c r="I3494" t="s">
        <v>27</v>
      </c>
      <c r="J3494">
        <v>3.3</v>
      </c>
      <c r="K3494">
        <v>24</v>
      </c>
      <c r="L3494" t="s">
        <v>28</v>
      </c>
      <c r="M3494">
        <v>2</v>
      </c>
      <c r="N3494">
        <v>4.4000000000000004</v>
      </c>
      <c r="O3494">
        <v>320</v>
      </c>
      <c r="P3494">
        <v>1056</v>
      </c>
      <c r="Q3494" t="s">
        <v>67</v>
      </c>
      <c r="R3494">
        <v>11</v>
      </c>
      <c r="S3494" t="s">
        <v>52</v>
      </c>
      <c r="T3494" t="s">
        <v>102</v>
      </c>
      <c r="U3494" t="str">
        <f>TRIM(CLEAN(tbl_Operations[[#This Row],[Location]]))</f>
        <v>Noida</v>
      </c>
      <c r="V3494" t="str">
        <f>TRIM(CLEAN(tbl_Operations[[#This Row],[Channel]]))</f>
        <v>Portal</v>
      </c>
      <c r="W3494" t="str">
        <f t="shared" si="270"/>
        <v>Employee Query</v>
      </c>
      <c r="X3494" t="str">
        <f t="shared" si="271"/>
        <v>It</v>
      </c>
      <c r="Y3494" t="str">
        <f t="shared" si="272"/>
        <v>Within SLA</v>
      </c>
      <c r="Z3494" t="str">
        <f t="shared" si="273"/>
        <v>Normal</v>
      </c>
      <c r="AA3494" t="str" cm="1">
        <f t="array" ref="AA3494">_xlfn.IFS(
J3494&lt;=K3494*0.5,"Excellent",
J3494&lt;=K3494,"Good",
J3494&lt;=K3494*1.5,"At Risk",
TRUE,"Critical"
)</f>
        <v>Excellent</v>
      </c>
      <c r="AB3494" t="str">
        <f t="shared" si="274"/>
        <v>Reworked</v>
      </c>
    </row>
    <row r="3495" spans="1:28" x14ac:dyDescent="0.3">
      <c r="A3495" t="s">
        <v>3577</v>
      </c>
      <c r="B3495" s="1">
        <v>45890</v>
      </c>
      <c r="C3495" t="s">
        <v>91</v>
      </c>
      <c r="D3495" t="s">
        <v>60</v>
      </c>
      <c r="E3495" t="s">
        <v>56</v>
      </c>
      <c r="F3495" t="s">
        <v>24</v>
      </c>
      <c r="G3495" t="s">
        <v>25</v>
      </c>
      <c r="H3495" t="s">
        <v>66</v>
      </c>
      <c r="I3495" t="s">
        <v>27</v>
      </c>
      <c r="J3495">
        <v>15.7</v>
      </c>
      <c r="K3495">
        <v>24</v>
      </c>
      <c r="L3495" t="s">
        <v>28</v>
      </c>
      <c r="M3495">
        <v>2</v>
      </c>
      <c r="N3495">
        <v>3.9</v>
      </c>
      <c r="O3495">
        <v>350</v>
      </c>
      <c r="P3495">
        <v>5495</v>
      </c>
      <c r="Q3495" t="s">
        <v>36</v>
      </c>
      <c r="R3495">
        <v>8</v>
      </c>
      <c r="S3495" t="s">
        <v>37</v>
      </c>
      <c r="T3495" t="s">
        <v>84</v>
      </c>
      <c r="U3495" t="str">
        <f>TRIM(CLEAN(tbl_Operations[[#This Row],[Location]]))</f>
        <v>Pune</v>
      </c>
      <c r="V3495" t="str">
        <f>TRIM(CLEAN(tbl_Operations[[#This Row],[Channel]]))</f>
        <v>Email</v>
      </c>
      <c r="W3495" t="str">
        <f t="shared" si="270"/>
        <v>Vendor Query</v>
      </c>
      <c r="X3495" t="str">
        <f t="shared" si="271"/>
        <v>Operations</v>
      </c>
      <c r="Y3495" t="str">
        <f t="shared" si="272"/>
        <v>Within SLA</v>
      </c>
      <c r="Z3495" t="str">
        <f t="shared" si="273"/>
        <v>Normal</v>
      </c>
      <c r="AA3495" t="str" cm="1">
        <f t="array" ref="AA3495">_xlfn.IFS(
J3495&lt;=K3495*0.5,"Excellent",
J3495&lt;=K3495,"Good",
J3495&lt;=K3495*1.5,"At Risk",
TRUE,"Critical"
)</f>
        <v>Good</v>
      </c>
      <c r="AB3495" t="str">
        <f t="shared" si="274"/>
        <v>Reworked</v>
      </c>
    </row>
    <row r="3496" spans="1:28" x14ac:dyDescent="0.3">
      <c r="A3496" t="s">
        <v>3578</v>
      </c>
      <c r="B3496" s="1">
        <v>45738</v>
      </c>
      <c r="C3496" t="s">
        <v>21</v>
      </c>
      <c r="D3496" t="s">
        <v>41</v>
      </c>
      <c r="E3496" t="s">
        <v>23</v>
      </c>
      <c r="F3496" t="s">
        <v>61</v>
      </c>
      <c r="G3496" t="s">
        <v>25</v>
      </c>
      <c r="H3496" t="s">
        <v>66</v>
      </c>
      <c r="I3496" t="s">
        <v>27</v>
      </c>
      <c r="J3496">
        <v>7.8</v>
      </c>
      <c r="K3496">
        <v>12</v>
      </c>
      <c r="L3496" t="s">
        <v>28</v>
      </c>
      <c r="M3496">
        <v>0</v>
      </c>
      <c r="N3496">
        <v>5</v>
      </c>
      <c r="O3496">
        <v>320</v>
      </c>
      <c r="P3496">
        <v>2496</v>
      </c>
      <c r="Q3496" t="s">
        <v>79</v>
      </c>
      <c r="R3496">
        <v>3</v>
      </c>
      <c r="S3496" t="s">
        <v>58</v>
      </c>
      <c r="T3496" t="s">
        <v>68</v>
      </c>
      <c r="U3496" t="str">
        <f>TRIM(CLEAN(tbl_Operations[[#This Row],[Location]]))</f>
        <v>Bengaluru</v>
      </c>
      <c r="V3496" t="str">
        <f>TRIM(CLEAN(tbl_Operations[[#This Row],[Channel]]))</f>
        <v>Email</v>
      </c>
      <c r="W3496" t="str">
        <f t="shared" si="270"/>
        <v>Invoice Query</v>
      </c>
      <c r="X3496" t="str">
        <f t="shared" si="271"/>
        <v>Customer Support</v>
      </c>
      <c r="Y3496" t="str">
        <f t="shared" si="272"/>
        <v>Within SLA</v>
      </c>
      <c r="Z3496" t="str">
        <f t="shared" si="273"/>
        <v>Normal</v>
      </c>
      <c r="AA3496" t="str" cm="1">
        <f t="array" ref="AA3496">_xlfn.IFS(
J3496&lt;=K3496*0.5,"Excellent",
J3496&lt;=K3496,"Good",
J3496&lt;=K3496*1.5,"At Risk",
TRUE,"Critical"
)</f>
        <v>Good</v>
      </c>
      <c r="AB3496" t="str">
        <f t="shared" si="274"/>
        <v>No Rework</v>
      </c>
    </row>
    <row r="3497" spans="1:28" x14ac:dyDescent="0.3">
      <c r="A3497" t="s">
        <v>3579</v>
      </c>
      <c r="B3497" s="1">
        <v>45927</v>
      </c>
      <c r="C3497" t="s">
        <v>91</v>
      </c>
      <c r="D3497" t="s">
        <v>41</v>
      </c>
      <c r="E3497" t="s">
        <v>48</v>
      </c>
      <c r="F3497" t="s">
        <v>61</v>
      </c>
      <c r="G3497" t="s">
        <v>42</v>
      </c>
      <c r="H3497" t="s">
        <v>75</v>
      </c>
      <c r="I3497" t="s">
        <v>27</v>
      </c>
      <c r="J3497">
        <v>23.6</v>
      </c>
      <c r="K3497">
        <v>12</v>
      </c>
      <c r="L3497" t="s">
        <v>63</v>
      </c>
      <c r="M3497">
        <v>0</v>
      </c>
      <c r="N3497">
        <v>4</v>
      </c>
      <c r="O3497">
        <v>280</v>
      </c>
      <c r="P3497">
        <v>6608</v>
      </c>
      <c r="Q3497" t="s">
        <v>83</v>
      </c>
      <c r="R3497">
        <v>9</v>
      </c>
      <c r="S3497" t="s">
        <v>37</v>
      </c>
      <c r="T3497" t="s">
        <v>68</v>
      </c>
      <c r="U3497" t="str">
        <f>TRIM(CLEAN(tbl_Operations[[#This Row],[Location]]))</f>
        <v>Bengaluru</v>
      </c>
      <c r="V3497" t="str">
        <f>TRIM(CLEAN(tbl_Operations[[#This Row],[Channel]]))</f>
        <v>Portal</v>
      </c>
      <c r="W3497" t="str">
        <f t="shared" si="270"/>
        <v>Compliance Request</v>
      </c>
      <c r="X3497" t="str">
        <f t="shared" si="271"/>
        <v>Operations</v>
      </c>
      <c r="Y3497" t="str">
        <f t="shared" si="272"/>
        <v>SLA Breach</v>
      </c>
      <c r="Z3497" t="str">
        <f t="shared" si="273"/>
        <v>Normal</v>
      </c>
      <c r="AA3497" t="str" cm="1">
        <f t="array" ref="AA3497">_xlfn.IFS(
J3497&lt;=K3497*0.5,"Excellent",
J3497&lt;=K3497,"Good",
J3497&lt;=K3497*1.5,"At Risk",
TRUE,"Critical"
)</f>
        <v>Critical</v>
      </c>
      <c r="AB3497" t="str">
        <f t="shared" si="274"/>
        <v>No Rework</v>
      </c>
    </row>
    <row r="3498" spans="1:28" x14ac:dyDescent="0.3">
      <c r="A3498" t="s">
        <v>3580</v>
      </c>
      <c r="B3498" s="1">
        <v>45788</v>
      </c>
      <c r="C3498" t="s">
        <v>91</v>
      </c>
      <c r="D3498" t="s">
        <v>22</v>
      </c>
      <c r="E3498" t="s">
        <v>48</v>
      </c>
      <c r="F3498" t="s">
        <v>24</v>
      </c>
      <c r="G3498" t="s">
        <v>25</v>
      </c>
      <c r="H3498" t="s">
        <v>26</v>
      </c>
      <c r="I3498" t="s">
        <v>88</v>
      </c>
      <c r="J3498">
        <v>11.6</v>
      </c>
      <c r="K3498">
        <v>24</v>
      </c>
      <c r="L3498" t="s">
        <v>28</v>
      </c>
      <c r="M3498">
        <v>2</v>
      </c>
      <c r="N3498">
        <v>4</v>
      </c>
      <c r="O3498">
        <v>350</v>
      </c>
      <c r="P3498">
        <v>4060</v>
      </c>
      <c r="Q3498" t="s">
        <v>44</v>
      </c>
      <c r="R3498">
        <v>5</v>
      </c>
      <c r="S3498" t="s">
        <v>30</v>
      </c>
      <c r="T3498" t="s">
        <v>102</v>
      </c>
      <c r="U3498" t="str">
        <f>TRIM(CLEAN(tbl_Operations[[#This Row],[Location]]))</f>
        <v>Noida</v>
      </c>
      <c r="V3498" t="str">
        <f>TRIM(CLEAN(tbl_Operations[[#This Row],[Channel]]))</f>
        <v>Email</v>
      </c>
      <c r="W3498" t="str">
        <f t="shared" si="270"/>
        <v>Compliance Request</v>
      </c>
      <c r="X3498" t="str">
        <f t="shared" si="271"/>
        <v>Operations</v>
      </c>
      <c r="Y3498" t="str">
        <f t="shared" si="272"/>
        <v>Within SLA</v>
      </c>
      <c r="Z3498" t="str">
        <f t="shared" si="273"/>
        <v>Normal</v>
      </c>
      <c r="AA3498" t="str" cm="1">
        <f t="array" ref="AA3498">_xlfn.IFS(
J3498&lt;=K3498*0.5,"Excellent",
J3498&lt;=K3498,"Good",
J3498&lt;=K3498*1.5,"At Risk",
TRUE,"Critical"
)</f>
        <v>Excellent</v>
      </c>
      <c r="AB3498" t="str">
        <f t="shared" si="274"/>
        <v>Reworked</v>
      </c>
    </row>
    <row r="3499" spans="1:28" x14ac:dyDescent="0.3">
      <c r="A3499" t="s">
        <v>3581</v>
      </c>
      <c r="B3499" s="1">
        <v>45972</v>
      </c>
      <c r="C3499" t="s">
        <v>95</v>
      </c>
      <c r="D3499" t="s">
        <v>55</v>
      </c>
      <c r="E3499" t="s">
        <v>48</v>
      </c>
      <c r="F3499" t="s">
        <v>146</v>
      </c>
      <c r="G3499" t="s">
        <v>42</v>
      </c>
      <c r="H3499" t="s">
        <v>43</v>
      </c>
      <c r="I3499" t="s">
        <v>27</v>
      </c>
      <c r="J3499">
        <v>4.8</v>
      </c>
      <c r="K3499">
        <v>4</v>
      </c>
      <c r="L3499" t="s">
        <v>63</v>
      </c>
      <c r="M3499">
        <v>0</v>
      </c>
      <c r="N3499">
        <v>4.8</v>
      </c>
      <c r="O3499">
        <v>400</v>
      </c>
      <c r="P3499">
        <v>1920</v>
      </c>
      <c r="Q3499" t="s">
        <v>67</v>
      </c>
      <c r="R3499">
        <v>11</v>
      </c>
      <c r="S3499" t="s">
        <v>52</v>
      </c>
      <c r="T3499" t="s">
        <v>38</v>
      </c>
      <c r="U3499" t="str">
        <f>TRIM(CLEAN(tbl_Operations[[#This Row],[Location]]))</f>
        <v>Hyderabad</v>
      </c>
      <c r="V3499" t="str">
        <f>TRIM(CLEAN(tbl_Operations[[#This Row],[Channel]]))</f>
        <v>Portal</v>
      </c>
      <c r="W3499" t="str">
        <f t="shared" si="270"/>
        <v>Compliance Request</v>
      </c>
      <c r="X3499" t="str">
        <f t="shared" si="271"/>
        <v>Sales</v>
      </c>
      <c r="Y3499" t="str">
        <f t="shared" si="272"/>
        <v>SLA Breach</v>
      </c>
      <c r="Z3499" t="str">
        <f t="shared" si="273"/>
        <v>Normal</v>
      </c>
      <c r="AA3499" t="str" cm="1">
        <f t="array" ref="AA3499">_xlfn.IFS(
J3499&lt;=K3499*0.5,"Excellent",
J3499&lt;=K3499,"Good",
J3499&lt;=K3499*1.5,"At Risk",
TRUE,"Critical"
)</f>
        <v>At Risk</v>
      </c>
      <c r="AB3499" t="str">
        <f t="shared" si="274"/>
        <v>No Rework</v>
      </c>
    </row>
    <row r="3500" spans="1:28" x14ac:dyDescent="0.3">
      <c r="A3500" t="s">
        <v>3582</v>
      </c>
      <c r="B3500" s="1">
        <v>45709</v>
      </c>
      <c r="C3500" t="s">
        <v>54</v>
      </c>
      <c r="D3500" t="s">
        <v>22</v>
      </c>
      <c r="E3500" t="s">
        <v>48</v>
      </c>
      <c r="F3500" t="s">
        <v>49</v>
      </c>
      <c r="G3500" t="s">
        <v>25</v>
      </c>
      <c r="H3500" t="s">
        <v>50</v>
      </c>
      <c r="I3500" t="s">
        <v>27</v>
      </c>
      <c r="J3500">
        <v>19.600000000000001</v>
      </c>
      <c r="K3500">
        <v>48</v>
      </c>
      <c r="L3500" t="s">
        <v>28</v>
      </c>
      <c r="M3500">
        <v>1</v>
      </c>
      <c r="N3500">
        <v>4.0999999999999996</v>
      </c>
      <c r="O3500">
        <v>350</v>
      </c>
      <c r="P3500">
        <v>6860</v>
      </c>
      <c r="Q3500" t="s">
        <v>57</v>
      </c>
      <c r="R3500">
        <v>2</v>
      </c>
      <c r="S3500" t="s">
        <v>58</v>
      </c>
      <c r="T3500" t="s">
        <v>45</v>
      </c>
      <c r="U3500" t="str">
        <f>TRIM(CLEAN(tbl_Operations[[#This Row],[Location]]))</f>
        <v>Noida</v>
      </c>
      <c r="V3500" t="str">
        <f>TRIM(CLEAN(tbl_Operations[[#This Row],[Channel]]))</f>
        <v>Email</v>
      </c>
      <c r="W3500" t="str">
        <f t="shared" si="270"/>
        <v>Compliance Request</v>
      </c>
      <c r="X3500" t="str">
        <f t="shared" si="271"/>
        <v>Hr</v>
      </c>
      <c r="Y3500" t="str">
        <f t="shared" si="272"/>
        <v>Within SLA</v>
      </c>
      <c r="Z3500" t="str">
        <f t="shared" si="273"/>
        <v>Normal</v>
      </c>
      <c r="AA3500" t="str" cm="1">
        <f t="array" ref="AA3500">_xlfn.IFS(
J3500&lt;=K3500*0.5,"Excellent",
J3500&lt;=K3500,"Good",
J3500&lt;=K3500*1.5,"At Risk",
TRUE,"Critical"
)</f>
        <v>Excellent</v>
      </c>
      <c r="AB3500" t="str">
        <f t="shared" si="274"/>
        <v>Reworked</v>
      </c>
    </row>
    <row r="3501" spans="1:28" x14ac:dyDescent="0.3">
      <c r="A3501" t="s">
        <v>3583</v>
      </c>
      <c r="B3501" s="1">
        <v>45779</v>
      </c>
      <c r="C3501" t="s">
        <v>33</v>
      </c>
      <c r="D3501" t="s">
        <v>22</v>
      </c>
      <c r="E3501" t="s">
        <v>56</v>
      </c>
      <c r="F3501" t="s">
        <v>24</v>
      </c>
      <c r="G3501" t="s">
        <v>62</v>
      </c>
      <c r="H3501" t="s">
        <v>66</v>
      </c>
      <c r="I3501" t="s">
        <v>27</v>
      </c>
      <c r="J3501">
        <v>19</v>
      </c>
      <c r="K3501">
        <v>24</v>
      </c>
      <c r="L3501" t="s">
        <v>28</v>
      </c>
      <c r="M3501">
        <v>1</v>
      </c>
      <c r="N3501">
        <v>4.2</v>
      </c>
      <c r="O3501">
        <v>350</v>
      </c>
      <c r="P3501">
        <v>6650</v>
      </c>
      <c r="Q3501" t="s">
        <v>44</v>
      </c>
      <c r="R3501">
        <v>5</v>
      </c>
      <c r="S3501" t="s">
        <v>30</v>
      </c>
      <c r="T3501" t="s">
        <v>45</v>
      </c>
      <c r="U3501" t="str">
        <f>TRIM(CLEAN(tbl_Operations[[#This Row],[Location]]))</f>
        <v>Noida</v>
      </c>
      <c r="V3501" t="str">
        <f>TRIM(CLEAN(tbl_Operations[[#This Row],[Channel]]))</f>
        <v>Teams</v>
      </c>
      <c r="W3501" t="str">
        <f t="shared" si="270"/>
        <v>Vendor Query</v>
      </c>
      <c r="X3501" t="str">
        <f t="shared" si="271"/>
        <v>It</v>
      </c>
      <c r="Y3501" t="str">
        <f t="shared" si="272"/>
        <v>Within SLA</v>
      </c>
      <c r="Z3501" t="str">
        <f t="shared" si="273"/>
        <v>Normal</v>
      </c>
      <c r="AA3501" t="str" cm="1">
        <f t="array" ref="AA3501">_xlfn.IFS(
J3501&lt;=K3501*0.5,"Excellent",
J3501&lt;=K3501,"Good",
J3501&lt;=K3501*1.5,"At Risk",
TRUE,"Critical"
)</f>
        <v>Good</v>
      </c>
      <c r="AB3501" t="str">
        <f t="shared" si="274"/>
        <v>Reworked</v>
      </c>
    </row>
    <row r="3502" spans="1:28" x14ac:dyDescent="0.3">
      <c r="A3502" t="s">
        <v>3584</v>
      </c>
      <c r="B3502" s="1">
        <v>45867</v>
      </c>
      <c r="C3502" t="s">
        <v>77</v>
      </c>
      <c r="D3502" t="s">
        <v>22</v>
      </c>
      <c r="E3502" t="s">
        <v>48</v>
      </c>
      <c r="F3502" t="s">
        <v>24</v>
      </c>
      <c r="G3502" t="s">
        <v>25</v>
      </c>
      <c r="H3502" t="s">
        <v>43</v>
      </c>
      <c r="I3502" t="s">
        <v>27</v>
      </c>
      <c r="J3502">
        <v>3.5</v>
      </c>
      <c r="K3502">
        <v>24</v>
      </c>
      <c r="L3502" t="s">
        <v>28</v>
      </c>
      <c r="M3502">
        <v>1</v>
      </c>
      <c r="N3502">
        <v>4.5</v>
      </c>
      <c r="O3502">
        <v>450</v>
      </c>
      <c r="P3502">
        <v>1575</v>
      </c>
      <c r="Q3502" t="s">
        <v>114</v>
      </c>
      <c r="R3502">
        <v>7</v>
      </c>
      <c r="S3502" t="s">
        <v>37</v>
      </c>
      <c r="T3502" t="s">
        <v>38</v>
      </c>
      <c r="U3502" t="str">
        <f>TRIM(CLEAN(tbl_Operations[[#This Row],[Location]]))</f>
        <v>Noida</v>
      </c>
      <c r="V3502" t="str">
        <f>TRIM(CLEAN(tbl_Operations[[#This Row],[Channel]]))</f>
        <v>Email</v>
      </c>
      <c r="W3502" t="str">
        <f t="shared" si="270"/>
        <v>Compliance Request</v>
      </c>
      <c r="X3502" t="str">
        <f t="shared" si="271"/>
        <v>Finance</v>
      </c>
      <c r="Y3502" t="str">
        <f t="shared" si="272"/>
        <v>Within SLA</v>
      </c>
      <c r="Z3502" t="str">
        <f t="shared" si="273"/>
        <v>Normal</v>
      </c>
      <c r="AA3502" t="str" cm="1">
        <f t="array" ref="AA3502">_xlfn.IFS(
J3502&lt;=K3502*0.5,"Excellent",
J3502&lt;=K3502,"Good",
J3502&lt;=K3502*1.5,"At Risk",
TRUE,"Critical"
)</f>
        <v>Excellent</v>
      </c>
      <c r="AB3502" t="str">
        <f t="shared" si="274"/>
        <v>Reworked</v>
      </c>
    </row>
    <row r="3503" spans="1:28" x14ac:dyDescent="0.3">
      <c r="A3503" t="s">
        <v>3585</v>
      </c>
      <c r="B3503" s="1">
        <v>45667</v>
      </c>
      <c r="C3503" t="s">
        <v>91</v>
      </c>
      <c r="D3503" t="s">
        <v>73</v>
      </c>
      <c r="E3503" t="s">
        <v>74</v>
      </c>
      <c r="F3503" t="s">
        <v>24</v>
      </c>
      <c r="G3503" t="s">
        <v>25</v>
      </c>
      <c r="H3503" t="s">
        <v>26</v>
      </c>
      <c r="I3503" t="s">
        <v>27</v>
      </c>
      <c r="J3503">
        <v>7.5</v>
      </c>
      <c r="K3503">
        <v>24</v>
      </c>
      <c r="L3503" t="s">
        <v>28</v>
      </c>
      <c r="M3503">
        <v>0</v>
      </c>
      <c r="N3503">
        <v>5</v>
      </c>
      <c r="O3503">
        <v>350</v>
      </c>
      <c r="P3503">
        <v>2625</v>
      </c>
      <c r="Q3503" t="s">
        <v>64</v>
      </c>
      <c r="R3503">
        <v>1</v>
      </c>
      <c r="S3503" t="s">
        <v>58</v>
      </c>
      <c r="T3503" t="s">
        <v>45</v>
      </c>
      <c r="U3503" t="str">
        <f>TRIM(CLEAN(tbl_Operations[[#This Row],[Location]]))</f>
        <v>Chennai</v>
      </c>
      <c r="V3503" t="str">
        <f>TRIM(CLEAN(tbl_Operations[[#This Row],[Channel]]))</f>
        <v>Email</v>
      </c>
      <c r="W3503" t="str">
        <f t="shared" si="270"/>
        <v>System Issue</v>
      </c>
      <c r="X3503" t="str">
        <f t="shared" si="271"/>
        <v>Operations</v>
      </c>
      <c r="Y3503" t="str">
        <f t="shared" si="272"/>
        <v>Within SLA</v>
      </c>
      <c r="Z3503" t="str">
        <f t="shared" si="273"/>
        <v>Normal</v>
      </c>
      <c r="AA3503" t="str" cm="1">
        <f t="array" ref="AA3503">_xlfn.IFS(
J3503&lt;=K3503*0.5,"Excellent",
J3503&lt;=K3503,"Good",
J3503&lt;=K3503*1.5,"At Risk",
TRUE,"Critical"
)</f>
        <v>Excellent</v>
      </c>
      <c r="AB3503" t="str">
        <f t="shared" si="274"/>
        <v>No Rework</v>
      </c>
    </row>
    <row r="3504" spans="1:28" x14ac:dyDescent="0.3">
      <c r="A3504" t="s">
        <v>3586</v>
      </c>
      <c r="B3504" s="1">
        <v>45811</v>
      </c>
      <c r="C3504" t="s">
        <v>77</v>
      </c>
      <c r="D3504" t="s">
        <v>47</v>
      </c>
      <c r="E3504" t="s">
        <v>48</v>
      </c>
      <c r="F3504" t="s">
        <v>24</v>
      </c>
      <c r="G3504" t="s">
        <v>25</v>
      </c>
      <c r="H3504" t="s">
        <v>66</v>
      </c>
      <c r="I3504" t="s">
        <v>27</v>
      </c>
      <c r="J3504">
        <v>4.2</v>
      </c>
      <c r="K3504">
        <v>24</v>
      </c>
      <c r="L3504" t="s">
        <v>28</v>
      </c>
      <c r="M3504">
        <v>1</v>
      </c>
      <c r="N3504">
        <v>3.9</v>
      </c>
      <c r="O3504">
        <v>400</v>
      </c>
      <c r="P3504">
        <v>1680</v>
      </c>
      <c r="Q3504" t="s">
        <v>29</v>
      </c>
      <c r="R3504">
        <v>6</v>
      </c>
      <c r="S3504" t="s">
        <v>30</v>
      </c>
      <c r="T3504" t="s">
        <v>38</v>
      </c>
      <c r="U3504" t="str">
        <f>TRIM(CLEAN(tbl_Operations[[#This Row],[Location]]))</f>
        <v>Gurugram</v>
      </c>
      <c r="V3504" t="str">
        <f>TRIM(CLEAN(tbl_Operations[[#This Row],[Channel]]))</f>
        <v>Email</v>
      </c>
      <c r="W3504" t="str">
        <f t="shared" si="270"/>
        <v>Compliance Request</v>
      </c>
      <c r="X3504" t="str">
        <f t="shared" si="271"/>
        <v>Finance</v>
      </c>
      <c r="Y3504" t="str">
        <f t="shared" si="272"/>
        <v>Within SLA</v>
      </c>
      <c r="Z3504" t="str">
        <f t="shared" si="273"/>
        <v>Normal</v>
      </c>
      <c r="AA3504" t="str" cm="1">
        <f t="array" ref="AA3504">_xlfn.IFS(
J3504&lt;=K3504*0.5,"Excellent",
J3504&lt;=K3504,"Good",
J3504&lt;=K3504*1.5,"At Risk",
TRUE,"Critical"
)</f>
        <v>Excellent</v>
      </c>
      <c r="AB3504" t="str">
        <f t="shared" si="274"/>
        <v>Reworked</v>
      </c>
    </row>
    <row r="3505" spans="1:28" x14ac:dyDescent="0.3">
      <c r="A3505" t="s">
        <v>3587</v>
      </c>
      <c r="B3505" s="1">
        <v>45958</v>
      </c>
      <c r="C3505" t="s">
        <v>40</v>
      </c>
      <c r="D3505" t="s">
        <v>73</v>
      </c>
      <c r="E3505" t="s">
        <v>48</v>
      </c>
      <c r="F3505" t="s">
        <v>49</v>
      </c>
      <c r="G3505" t="s">
        <v>42</v>
      </c>
      <c r="H3505" t="s">
        <v>50</v>
      </c>
      <c r="I3505" t="s">
        <v>27</v>
      </c>
      <c r="J3505">
        <v>12.9</v>
      </c>
      <c r="K3505">
        <v>48</v>
      </c>
      <c r="L3505" t="s">
        <v>28</v>
      </c>
      <c r="M3505">
        <v>0</v>
      </c>
      <c r="N3505">
        <v>3.8</v>
      </c>
      <c r="O3505">
        <v>450</v>
      </c>
      <c r="P3505">
        <v>5805</v>
      </c>
      <c r="Q3505" t="s">
        <v>51</v>
      </c>
      <c r="R3505">
        <v>10</v>
      </c>
      <c r="S3505" t="s">
        <v>52</v>
      </c>
      <c r="T3505" t="s">
        <v>38</v>
      </c>
      <c r="U3505" t="str">
        <f>TRIM(CLEAN(tbl_Operations[[#This Row],[Location]]))</f>
        <v>Chennai</v>
      </c>
      <c r="V3505" t="str">
        <f>TRIM(CLEAN(tbl_Operations[[#This Row],[Channel]]))</f>
        <v>Portal</v>
      </c>
      <c r="W3505" t="str">
        <f t="shared" si="270"/>
        <v>Compliance Request</v>
      </c>
      <c r="X3505" t="str">
        <f t="shared" si="271"/>
        <v>Procurement</v>
      </c>
      <c r="Y3505" t="str">
        <f t="shared" si="272"/>
        <v>Within SLA</v>
      </c>
      <c r="Z3505" t="str">
        <f t="shared" si="273"/>
        <v>Normal</v>
      </c>
      <c r="AA3505" t="str" cm="1">
        <f t="array" ref="AA3505">_xlfn.IFS(
J3505&lt;=K3505*0.5,"Excellent",
J3505&lt;=K3505,"Good",
J3505&lt;=K3505*1.5,"At Risk",
TRUE,"Critical"
)</f>
        <v>Excellent</v>
      </c>
      <c r="AB3505" t="str">
        <f t="shared" si="274"/>
        <v>No Rework</v>
      </c>
    </row>
    <row r="3506" spans="1:28" x14ac:dyDescent="0.3">
      <c r="A3506" t="s">
        <v>3588</v>
      </c>
      <c r="B3506" s="1">
        <v>45973</v>
      </c>
      <c r="C3506" t="s">
        <v>95</v>
      </c>
      <c r="D3506" t="s">
        <v>55</v>
      </c>
      <c r="E3506" t="s">
        <v>35</v>
      </c>
      <c r="F3506" t="s">
        <v>49</v>
      </c>
      <c r="G3506" t="s">
        <v>25</v>
      </c>
      <c r="H3506" t="s">
        <v>43</v>
      </c>
      <c r="I3506" t="s">
        <v>101</v>
      </c>
      <c r="J3506">
        <v>9.1</v>
      </c>
      <c r="K3506">
        <v>48</v>
      </c>
      <c r="L3506" t="s">
        <v>28</v>
      </c>
      <c r="M3506">
        <v>0</v>
      </c>
      <c r="N3506">
        <v>5</v>
      </c>
      <c r="O3506">
        <v>450</v>
      </c>
      <c r="P3506">
        <v>4095</v>
      </c>
      <c r="Q3506" t="s">
        <v>67</v>
      </c>
      <c r="R3506">
        <v>11</v>
      </c>
      <c r="S3506" t="s">
        <v>52</v>
      </c>
      <c r="T3506" t="s">
        <v>86</v>
      </c>
      <c r="U3506" t="str">
        <f>TRIM(CLEAN(tbl_Operations[[#This Row],[Location]]))</f>
        <v>Hyderabad</v>
      </c>
      <c r="V3506" t="str">
        <f>TRIM(CLEAN(tbl_Operations[[#This Row],[Channel]]))</f>
        <v>Email</v>
      </c>
      <c r="W3506" t="str">
        <f t="shared" si="270"/>
        <v>Employee Query</v>
      </c>
      <c r="X3506" t="str">
        <f t="shared" si="271"/>
        <v>Sales</v>
      </c>
      <c r="Y3506" t="str">
        <f t="shared" si="272"/>
        <v>Within SLA</v>
      </c>
      <c r="Z3506" t="str">
        <f t="shared" si="273"/>
        <v>Normal</v>
      </c>
      <c r="AA3506" t="str" cm="1">
        <f t="array" ref="AA3506">_xlfn.IFS(
J3506&lt;=K3506*0.5,"Excellent",
J3506&lt;=K3506,"Good",
J3506&lt;=K3506*1.5,"At Risk",
TRUE,"Critical"
)</f>
        <v>Excellent</v>
      </c>
      <c r="AB3506" t="str">
        <f t="shared" si="274"/>
        <v>No Rework</v>
      </c>
    </row>
    <row r="3507" spans="1:28" x14ac:dyDescent="0.3">
      <c r="A3507" t="s">
        <v>3589</v>
      </c>
      <c r="B3507" s="1">
        <v>45726</v>
      </c>
      <c r="C3507" t="s">
        <v>91</v>
      </c>
      <c r="D3507" t="s">
        <v>73</v>
      </c>
      <c r="E3507" t="s">
        <v>23</v>
      </c>
      <c r="F3507" t="s">
        <v>146</v>
      </c>
      <c r="G3507" t="s">
        <v>42</v>
      </c>
      <c r="H3507" t="s">
        <v>66</v>
      </c>
      <c r="I3507" t="s">
        <v>27</v>
      </c>
      <c r="J3507">
        <v>12.3</v>
      </c>
      <c r="K3507">
        <v>4</v>
      </c>
      <c r="L3507" t="s">
        <v>63</v>
      </c>
      <c r="M3507">
        <v>1</v>
      </c>
      <c r="N3507">
        <v>4.5</v>
      </c>
      <c r="O3507">
        <v>320</v>
      </c>
      <c r="P3507">
        <v>3936</v>
      </c>
      <c r="Q3507" t="s">
        <v>79</v>
      </c>
      <c r="R3507">
        <v>3</v>
      </c>
      <c r="S3507" t="s">
        <v>58</v>
      </c>
      <c r="T3507" t="s">
        <v>31</v>
      </c>
      <c r="U3507" t="str">
        <f>TRIM(CLEAN(tbl_Operations[[#This Row],[Location]]))</f>
        <v>Chennai</v>
      </c>
      <c r="V3507" t="str">
        <f>TRIM(CLEAN(tbl_Operations[[#This Row],[Channel]]))</f>
        <v>Portal</v>
      </c>
      <c r="W3507" t="str">
        <f t="shared" si="270"/>
        <v>Invoice Query</v>
      </c>
      <c r="X3507" t="str">
        <f t="shared" si="271"/>
        <v>Operations</v>
      </c>
      <c r="Y3507" t="str">
        <f t="shared" si="272"/>
        <v>SLA Breach</v>
      </c>
      <c r="Z3507" t="str">
        <f t="shared" si="273"/>
        <v>Normal</v>
      </c>
      <c r="AA3507" t="str" cm="1">
        <f t="array" ref="AA3507">_xlfn.IFS(
J3507&lt;=K3507*0.5,"Excellent",
J3507&lt;=K3507,"Good",
J3507&lt;=K3507*1.5,"At Risk",
TRUE,"Critical"
)</f>
        <v>Critical</v>
      </c>
      <c r="AB3507" t="str">
        <f t="shared" si="274"/>
        <v>Reworked</v>
      </c>
    </row>
    <row r="3508" spans="1:28" x14ac:dyDescent="0.3">
      <c r="A3508" t="s">
        <v>3590</v>
      </c>
      <c r="B3508" s="1">
        <v>45719</v>
      </c>
      <c r="C3508" t="s">
        <v>40</v>
      </c>
      <c r="D3508" t="s">
        <v>55</v>
      </c>
      <c r="E3508" t="s">
        <v>35</v>
      </c>
      <c r="F3508" t="s">
        <v>24</v>
      </c>
      <c r="G3508" t="s">
        <v>25</v>
      </c>
      <c r="H3508" t="s">
        <v>66</v>
      </c>
      <c r="I3508" t="s">
        <v>27</v>
      </c>
      <c r="J3508">
        <v>16</v>
      </c>
      <c r="K3508">
        <v>24</v>
      </c>
      <c r="L3508" t="s">
        <v>28</v>
      </c>
      <c r="M3508">
        <v>2</v>
      </c>
      <c r="N3508">
        <v>3.5</v>
      </c>
      <c r="O3508">
        <v>280</v>
      </c>
      <c r="P3508">
        <v>4480</v>
      </c>
      <c r="Q3508" t="s">
        <v>79</v>
      </c>
      <c r="R3508">
        <v>3</v>
      </c>
      <c r="S3508" t="s">
        <v>58</v>
      </c>
      <c r="T3508" t="s">
        <v>31</v>
      </c>
      <c r="U3508" t="str">
        <f>TRIM(CLEAN(tbl_Operations[[#This Row],[Location]]))</f>
        <v>Hyderabad</v>
      </c>
      <c r="V3508" t="str">
        <f>TRIM(CLEAN(tbl_Operations[[#This Row],[Channel]]))</f>
        <v>Email</v>
      </c>
      <c r="W3508" t="str">
        <f t="shared" si="270"/>
        <v>Employee Query</v>
      </c>
      <c r="X3508" t="str">
        <f t="shared" si="271"/>
        <v>Procurement</v>
      </c>
      <c r="Y3508" t="str">
        <f t="shared" si="272"/>
        <v>Within SLA</v>
      </c>
      <c r="Z3508" t="str">
        <f t="shared" si="273"/>
        <v>Normal</v>
      </c>
      <c r="AA3508" t="str" cm="1">
        <f t="array" ref="AA3508">_xlfn.IFS(
J3508&lt;=K3508*0.5,"Excellent",
J3508&lt;=K3508,"Good",
J3508&lt;=K3508*1.5,"At Risk",
TRUE,"Critical"
)</f>
        <v>Good</v>
      </c>
      <c r="AB3508" t="str">
        <f t="shared" si="274"/>
        <v>Reworked</v>
      </c>
    </row>
    <row r="3509" spans="1:28" x14ac:dyDescent="0.3">
      <c r="A3509" t="s">
        <v>3591</v>
      </c>
      <c r="B3509" s="1">
        <v>45928</v>
      </c>
      <c r="C3509" t="s">
        <v>77</v>
      </c>
      <c r="D3509" t="s">
        <v>73</v>
      </c>
      <c r="E3509" t="s">
        <v>35</v>
      </c>
      <c r="F3509" t="s">
        <v>24</v>
      </c>
      <c r="G3509" t="s">
        <v>25</v>
      </c>
      <c r="H3509" t="s">
        <v>75</v>
      </c>
      <c r="I3509" t="s">
        <v>101</v>
      </c>
      <c r="J3509">
        <v>11.8</v>
      </c>
      <c r="K3509">
        <v>24</v>
      </c>
      <c r="L3509" t="s">
        <v>28</v>
      </c>
      <c r="M3509">
        <v>0</v>
      </c>
      <c r="N3509">
        <v>5</v>
      </c>
      <c r="O3509">
        <v>400</v>
      </c>
      <c r="P3509">
        <v>4720</v>
      </c>
      <c r="Q3509" t="s">
        <v>83</v>
      </c>
      <c r="R3509">
        <v>9</v>
      </c>
      <c r="S3509" t="s">
        <v>37</v>
      </c>
      <c r="T3509" t="s">
        <v>102</v>
      </c>
      <c r="U3509" t="str">
        <f>TRIM(CLEAN(tbl_Operations[[#This Row],[Location]]))</f>
        <v>Chennai</v>
      </c>
      <c r="V3509" t="str">
        <f>TRIM(CLEAN(tbl_Operations[[#This Row],[Channel]]))</f>
        <v>Email</v>
      </c>
      <c r="W3509" t="str">
        <f t="shared" si="270"/>
        <v>Employee Query</v>
      </c>
      <c r="X3509" t="str">
        <f t="shared" si="271"/>
        <v>Finance</v>
      </c>
      <c r="Y3509" t="str">
        <f t="shared" si="272"/>
        <v>Within SLA</v>
      </c>
      <c r="Z3509" t="str">
        <f t="shared" si="273"/>
        <v>Normal</v>
      </c>
      <c r="AA3509" t="str" cm="1">
        <f t="array" ref="AA3509">_xlfn.IFS(
J3509&lt;=K3509*0.5,"Excellent",
J3509&lt;=K3509,"Good",
J3509&lt;=K3509*1.5,"At Risk",
TRUE,"Critical"
)</f>
        <v>Excellent</v>
      </c>
      <c r="AB3509" t="str">
        <f t="shared" si="274"/>
        <v>No Rework</v>
      </c>
    </row>
    <row r="3510" spans="1:28" x14ac:dyDescent="0.3">
      <c r="A3510" t="s">
        <v>3592</v>
      </c>
      <c r="B3510" s="1">
        <v>45740</v>
      </c>
      <c r="C3510" t="s">
        <v>54</v>
      </c>
      <c r="D3510" t="s">
        <v>34</v>
      </c>
      <c r="E3510" t="s">
        <v>74</v>
      </c>
      <c r="F3510" t="s">
        <v>24</v>
      </c>
      <c r="G3510" t="s">
        <v>42</v>
      </c>
      <c r="H3510" t="s">
        <v>75</v>
      </c>
      <c r="I3510" t="s">
        <v>27</v>
      </c>
      <c r="J3510">
        <v>27.9</v>
      </c>
      <c r="K3510">
        <v>24</v>
      </c>
      <c r="L3510" t="s">
        <v>63</v>
      </c>
      <c r="M3510">
        <v>0</v>
      </c>
      <c r="N3510">
        <v>4.3</v>
      </c>
      <c r="O3510">
        <v>280</v>
      </c>
      <c r="P3510">
        <v>7812</v>
      </c>
      <c r="Q3510" t="s">
        <v>79</v>
      </c>
      <c r="R3510">
        <v>3</v>
      </c>
      <c r="S3510" t="s">
        <v>58</v>
      </c>
      <c r="T3510" t="s">
        <v>31</v>
      </c>
      <c r="U3510" t="str">
        <f>TRIM(CLEAN(tbl_Operations[[#This Row],[Location]]))</f>
        <v>Mumbai</v>
      </c>
      <c r="V3510" t="str">
        <f>TRIM(CLEAN(tbl_Operations[[#This Row],[Channel]]))</f>
        <v>Portal</v>
      </c>
      <c r="W3510" t="str">
        <f t="shared" si="270"/>
        <v>System Issue</v>
      </c>
      <c r="X3510" t="str">
        <f t="shared" si="271"/>
        <v>Hr</v>
      </c>
      <c r="Y3510" t="str">
        <f t="shared" si="272"/>
        <v>SLA Breach</v>
      </c>
      <c r="Z3510" t="str">
        <f t="shared" si="273"/>
        <v>Normal</v>
      </c>
      <c r="AA3510" t="str" cm="1">
        <f t="array" ref="AA3510">_xlfn.IFS(
J3510&lt;=K3510*0.5,"Excellent",
J3510&lt;=K3510,"Good",
J3510&lt;=K3510*1.5,"At Risk",
TRUE,"Critical"
)</f>
        <v>At Risk</v>
      </c>
      <c r="AB3510" t="str">
        <f t="shared" si="274"/>
        <v>No Rework</v>
      </c>
    </row>
    <row r="3511" spans="1:28" x14ac:dyDescent="0.3">
      <c r="A3511" t="s">
        <v>3593</v>
      </c>
      <c r="B3511" s="1">
        <v>45805</v>
      </c>
      <c r="C3511" t="s">
        <v>77</v>
      </c>
      <c r="D3511" t="s">
        <v>55</v>
      </c>
      <c r="E3511" t="s">
        <v>48</v>
      </c>
      <c r="F3511" t="s">
        <v>49</v>
      </c>
      <c r="G3511" t="s">
        <v>62</v>
      </c>
      <c r="H3511" t="s">
        <v>50</v>
      </c>
      <c r="I3511" t="s">
        <v>27</v>
      </c>
      <c r="J3511">
        <v>5.8</v>
      </c>
      <c r="K3511">
        <v>48</v>
      </c>
      <c r="L3511" t="s">
        <v>28</v>
      </c>
      <c r="M3511">
        <v>2</v>
      </c>
      <c r="N3511">
        <v>3.7</v>
      </c>
      <c r="O3511">
        <v>400</v>
      </c>
      <c r="P3511">
        <v>2320</v>
      </c>
      <c r="Q3511" t="s">
        <v>44</v>
      </c>
      <c r="R3511">
        <v>5</v>
      </c>
      <c r="S3511" t="s">
        <v>30</v>
      </c>
      <c r="T3511" t="s">
        <v>86</v>
      </c>
      <c r="U3511" t="str">
        <f>TRIM(CLEAN(tbl_Operations[[#This Row],[Location]]))</f>
        <v>Hyderabad</v>
      </c>
      <c r="V3511" t="str">
        <f>TRIM(CLEAN(tbl_Operations[[#This Row],[Channel]]))</f>
        <v>Teams</v>
      </c>
      <c r="W3511" t="str">
        <f t="shared" si="270"/>
        <v>Compliance Request</v>
      </c>
      <c r="X3511" t="str">
        <f t="shared" si="271"/>
        <v>Finance</v>
      </c>
      <c r="Y3511" t="str">
        <f t="shared" si="272"/>
        <v>Within SLA</v>
      </c>
      <c r="Z3511" t="str">
        <f t="shared" si="273"/>
        <v>Normal</v>
      </c>
      <c r="AA3511" t="str" cm="1">
        <f t="array" ref="AA3511">_xlfn.IFS(
J3511&lt;=K3511*0.5,"Excellent",
J3511&lt;=K3511,"Good",
J3511&lt;=K3511*1.5,"At Risk",
TRUE,"Critical"
)</f>
        <v>Excellent</v>
      </c>
      <c r="AB3511" t="str">
        <f t="shared" si="274"/>
        <v>Reworked</v>
      </c>
    </row>
    <row r="3512" spans="1:28" x14ac:dyDescent="0.3">
      <c r="A3512" t="s">
        <v>3594</v>
      </c>
      <c r="B3512" s="1">
        <v>45674</v>
      </c>
      <c r="C3512" t="s">
        <v>21</v>
      </c>
      <c r="D3512" t="s">
        <v>73</v>
      </c>
      <c r="E3512" t="s">
        <v>78</v>
      </c>
      <c r="F3512" t="s">
        <v>49</v>
      </c>
      <c r="G3512" t="s">
        <v>42</v>
      </c>
      <c r="H3512" t="s">
        <v>75</v>
      </c>
      <c r="I3512" t="s">
        <v>27</v>
      </c>
      <c r="J3512">
        <v>19.399999999999999</v>
      </c>
      <c r="K3512">
        <v>48</v>
      </c>
      <c r="L3512" t="s">
        <v>28</v>
      </c>
      <c r="M3512">
        <v>0</v>
      </c>
      <c r="N3512">
        <v>4.5999999999999996</v>
      </c>
      <c r="O3512">
        <v>400</v>
      </c>
      <c r="P3512">
        <v>7760</v>
      </c>
      <c r="Q3512" t="s">
        <v>64</v>
      </c>
      <c r="R3512">
        <v>1</v>
      </c>
      <c r="S3512" t="s">
        <v>58</v>
      </c>
      <c r="T3512" t="s">
        <v>45</v>
      </c>
      <c r="U3512" t="str">
        <f>TRIM(CLEAN(tbl_Operations[[#This Row],[Location]]))</f>
        <v>Chennai</v>
      </c>
      <c r="V3512" t="str">
        <f>TRIM(CLEAN(tbl_Operations[[#This Row],[Channel]]))</f>
        <v>Portal</v>
      </c>
      <c r="W3512" t="str">
        <f t="shared" si="270"/>
        <v>Access Request</v>
      </c>
      <c r="X3512" t="str">
        <f t="shared" si="271"/>
        <v>Customer Support</v>
      </c>
      <c r="Y3512" t="str">
        <f t="shared" si="272"/>
        <v>Within SLA</v>
      </c>
      <c r="Z3512" t="str">
        <f t="shared" si="273"/>
        <v>Normal</v>
      </c>
      <c r="AA3512" t="str" cm="1">
        <f t="array" ref="AA3512">_xlfn.IFS(
J3512&lt;=K3512*0.5,"Excellent",
J3512&lt;=K3512,"Good",
J3512&lt;=K3512*1.5,"At Risk",
TRUE,"Critical"
)</f>
        <v>Excellent</v>
      </c>
      <c r="AB3512" t="str">
        <f t="shared" si="274"/>
        <v>No Rework</v>
      </c>
    </row>
    <row r="3513" spans="1:28" x14ac:dyDescent="0.3">
      <c r="A3513" t="s">
        <v>3595</v>
      </c>
      <c r="B3513" s="1">
        <v>45673</v>
      </c>
      <c r="C3513" t="s">
        <v>40</v>
      </c>
      <c r="D3513" t="s">
        <v>55</v>
      </c>
      <c r="E3513" t="s">
        <v>74</v>
      </c>
      <c r="F3513" t="s">
        <v>49</v>
      </c>
      <c r="G3513" t="s">
        <v>25</v>
      </c>
      <c r="H3513" t="s">
        <v>66</v>
      </c>
      <c r="I3513" t="s">
        <v>27</v>
      </c>
      <c r="J3513">
        <v>12.1</v>
      </c>
      <c r="K3513">
        <v>48</v>
      </c>
      <c r="L3513" t="s">
        <v>28</v>
      </c>
      <c r="M3513">
        <v>0</v>
      </c>
      <c r="N3513">
        <v>4.8</v>
      </c>
      <c r="O3513">
        <v>280</v>
      </c>
      <c r="P3513">
        <v>3388</v>
      </c>
      <c r="Q3513" t="s">
        <v>64</v>
      </c>
      <c r="R3513">
        <v>1</v>
      </c>
      <c r="S3513" t="s">
        <v>58</v>
      </c>
      <c r="T3513" t="s">
        <v>84</v>
      </c>
      <c r="U3513" t="str">
        <f>TRIM(CLEAN(tbl_Operations[[#This Row],[Location]]))</f>
        <v>Hyderabad</v>
      </c>
      <c r="V3513" t="str">
        <f>TRIM(CLEAN(tbl_Operations[[#This Row],[Channel]]))</f>
        <v>Email</v>
      </c>
      <c r="W3513" t="str">
        <f t="shared" si="270"/>
        <v>System Issue</v>
      </c>
      <c r="X3513" t="str">
        <f t="shared" si="271"/>
        <v>Procurement</v>
      </c>
      <c r="Y3513" t="str">
        <f t="shared" si="272"/>
        <v>Within SLA</v>
      </c>
      <c r="Z3513" t="str">
        <f t="shared" si="273"/>
        <v>Normal</v>
      </c>
      <c r="AA3513" t="str" cm="1">
        <f t="array" ref="AA3513">_xlfn.IFS(
J3513&lt;=K3513*0.5,"Excellent",
J3513&lt;=K3513,"Good",
J3513&lt;=K3513*1.5,"At Risk",
TRUE,"Critical"
)</f>
        <v>Excellent</v>
      </c>
      <c r="AB3513" t="str">
        <f t="shared" si="274"/>
        <v>No Rework</v>
      </c>
    </row>
    <row r="3514" spans="1:28" x14ac:dyDescent="0.3">
      <c r="A3514" t="s">
        <v>3596</v>
      </c>
      <c r="B3514" s="1">
        <v>45749</v>
      </c>
      <c r="C3514" t="s">
        <v>91</v>
      </c>
      <c r="D3514" t="s">
        <v>73</v>
      </c>
      <c r="E3514" t="s">
        <v>74</v>
      </c>
      <c r="F3514" t="s">
        <v>24</v>
      </c>
      <c r="G3514" t="s">
        <v>62</v>
      </c>
      <c r="H3514" t="s">
        <v>50</v>
      </c>
      <c r="I3514" t="s">
        <v>101</v>
      </c>
      <c r="J3514">
        <v>10.199999999999999</v>
      </c>
      <c r="K3514">
        <v>24</v>
      </c>
      <c r="L3514" t="s">
        <v>28</v>
      </c>
      <c r="M3514">
        <v>0</v>
      </c>
      <c r="N3514">
        <v>5</v>
      </c>
      <c r="O3514">
        <v>280</v>
      </c>
      <c r="P3514">
        <v>2856</v>
      </c>
      <c r="Q3514" t="s">
        <v>89</v>
      </c>
      <c r="R3514">
        <v>4</v>
      </c>
      <c r="S3514" t="s">
        <v>30</v>
      </c>
      <c r="T3514" t="s">
        <v>86</v>
      </c>
      <c r="U3514" t="str">
        <f>TRIM(CLEAN(tbl_Operations[[#This Row],[Location]]))</f>
        <v>Chennai</v>
      </c>
      <c r="V3514" t="str">
        <f>TRIM(CLEAN(tbl_Operations[[#This Row],[Channel]]))</f>
        <v>Teams</v>
      </c>
      <c r="W3514" t="str">
        <f t="shared" si="270"/>
        <v>System Issue</v>
      </c>
      <c r="X3514" t="str">
        <f t="shared" si="271"/>
        <v>Operations</v>
      </c>
      <c r="Y3514" t="str">
        <f t="shared" si="272"/>
        <v>Within SLA</v>
      </c>
      <c r="Z3514" t="str">
        <f t="shared" si="273"/>
        <v>Normal</v>
      </c>
      <c r="AA3514" t="str" cm="1">
        <f t="array" ref="AA3514">_xlfn.IFS(
J3514&lt;=K3514*0.5,"Excellent",
J3514&lt;=K3514,"Good",
J3514&lt;=K3514*1.5,"At Risk",
TRUE,"Critical"
)</f>
        <v>Excellent</v>
      </c>
      <c r="AB3514" t="str">
        <f t="shared" si="274"/>
        <v>No Rework</v>
      </c>
    </row>
    <row r="3515" spans="1:28" x14ac:dyDescent="0.3">
      <c r="A3515" t="s">
        <v>3597</v>
      </c>
      <c r="B3515" s="1">
        <v>45752</v>
      </c>
      <c r="C3515" t="s">
        <v>21</v>
      </c>
      <c r="D3515" t="s">
        <v>55</v>
      </c>
      <c r="E3515" t="s">
        <v>70</v>
      </c>
      <c r="F3515" t="s">
        <v>24</v>
      </c>
      <c r="G3515" t="s">
        <v>25</v>
      </c>
      <c r="H3515" t="s">
        <v>50</v>
      </c>
      <c r="I3515" t="s">
        <v>27</v>
      </c>
      <c r="J3515">
        <v>25.8</v>
      </c>
      <c r="K3515">
        <v>24</v>
      </c>
      <c r="L3515" t="s">
        <v>63</v>
      </c>
      <c r="M3515">
        <v>1</v>
      </c>
      <c r="N3515">
        <v>3.8</v>
      </c>
      <c r="O3515">
        <v>400</v>
      </c>
      <c r="P3515">
        <v>10320</v>
      </c>
      <c r="Q3515" t="s">
        <v>89</v>
      </c>
      <c r="R3515">
        <v>4</v>
      </c>
      <c r="S3515" t="s">
        <v>30</v>
      </c>
      <c r="T3515" t="s">
        <v>68</v>
      </c>
      <c r="U3515" t="str">
        <f>TRIM(CLEAN(tbl_Operations[[#This Row],[Location]]))</f>
        <v>Hyderabad</v>
      </c>
      <c r="V3515" t="str">
        <f>TRIM(CLEAN(tbl_Operations[[#This Row],[Channel]]))</f>
        <v>Email</v>
      </c>
      <c r="W3515" t="str">
        <f t="shared" si="270"/>
        <v>Data Correction</v>
      </c>
      <c r="X3515" t="str">
        <f t="shared" si="271"/>
        <v>Customer Support</v>
      </c>
      <c r="Y3515" t="str">
        <f t="shared" si="272"/>
        <v>SLA Breach</v>
      </c>
      <c r="Z3515" t="str">
        <f t="shared" si="273"/>
        <v>Normal</v>
      </c>
      <c r="AA3515" t="str" cm="1">
        <f t="array" ref="AA3515">_xlfn.IFS(
J3515&lt;=K3515*0.5,"Excellent",
J3515&lt;=K3515,"Good",
J3515&lt;=K3515*1.5,"At Risk",
TRUE,"Critical"
)</f>
        <v>At Risk</v>
      </c>
      <c r="AB3515" t="str">
        <f t="shared" si="274"/>
        <v>Reworked</v>
      </c>
    </row>
    <row r="3516" spans="1:28" x14ac:dyDescent="0.3">
      <c r="A3516" t="s">
        <v>3598</v>
      </c>
      <c r="B3516" s="1">
        <v>45713</v>
      </c>
      <c r="C3516" t="s">
        <v>33</v>
      </c>
      <c r="D3516" t="s">
        <v>34</v>
      </c>
      <c r="E3516" t="s">
        <v>23</v>
      </c>
      <c r="F3516" t="s">
        <v>61</v>
      </c>
      <c r="G3516" t="s">
        <v>62</v>
      </c>
      <c r="H3516" t="s">
        <v>26</v>
      </c>
      <c r="I3516" t="s">
        <v>27</v>
      </c>
      <c r="J3516">
        <v>26.2</v>
      </c>
      <c r="K3516">
        <v>12</v>
      </c>
      <c r="L3516" t="s">
        <v>63</v>
      </c>
      <c r="M3516">
        <v>1</v>
      </c>
      <c r="N3516">
        <v>3.9</v>
      </c>
      <c r="O3516">
        <v>400</v>
      </c>
      <c r="P3516">
        <v>10480</v>
      </c>
      <c r="Q3516" t="s">
        <v>57</v>
      </c>
      <c r="R3516">
        <v>2</v>
      </c>
      <c r="S3516" t="s">
        <v>58</v>
      </c>
      <c r="T3516" t="s">
        <v>38</v>
      </c>
      <c r="U3516" t="str">
        <f>TRIM(CLEAN(tbl_Operations[[#This Row],[Location]]))</f>
        <v>Mumbai</v>
      </c>
      <c r="V3516" t="str">
        <f>TRIM(CLEAN(tbl_Operations[[#This Row],[Channel]]))</f>
        <v>Teams</v>
      </c>
      <c r="W3516" t="str">
        <f t="shared" si="270"/>
        <v>Invoice Query</v>
      </c>
      <c r="X3516" t="str">
        <f t="shared" si="271"/>
        <v>It</v>
      </c>
      <c r="Y3516" t="str">
        <f t="shared" si="272"/>
        <v>SLA Breach</v>
      </c>
      <c r="Z3516" t="str">
        <f t="shared" si="273"/>
        <v>Normal</v>
      </c>
      <c r="AA3516" t="str" cm="1">
        <f t="array" ref="AA3516">_xlfn.IFS(
J3516&lt;=K3516*0.5,"Excellent",
J3516&lt;=K3516,"Good",
J3516&lt;=K3516*1.5,"At Risk",
TRUE,"Critical"
)</f>
        <v>Critical</v>
      </c>
      <c r="AB3516" t="str">
        <f t="shared" si="274"/>
        <v>Reworked</v>
      </c>
    </row>
    <row r="3517" spans="1:28" x14ac:dyDescent="0.3">
      <c r="A3517" t="s">
        <v>3599</v>
      </c>
      <c r="B3517" s="1">
        <v>45750</v>
      </c>
      <c r="C3517" t="s">
        <v>54</v>
      </c>
      <c r="D3517" t="s">
        <v>47</v>
      </c>
      <c r="E3517" t="s">
        <v>56</v>
      </c>
      <c r="F3517" t="s">
        <v>24</v>
      </c>
      <c r="G3517" t="s">
        <v>25</v>
      </c>
      <c r="H3517" t="s">
        <v>26</v>
      </c>
      <c r="I3517" t="s">
        <v>27</v>
      </c>
      <c r="J3517">
        <v>15</v>
      </c>
      <c r="K3517">
        <v>24</v>
      </c>
      <c r="L3517" t="s">
        <v>28</v>
      </c>
      <c r="M3517">
        <v>1</v>
      </c>
      <c r="N3517">
        <v>3.5</v>
      </c>
      <c r="O3517">
        <v>280</v>
      </c>
      <c r="P3517">
        <v>4200</v>
      </c>
      <c r="Q3517" t="s">
        <v>89</v>
      </c>
      <c r="R3517">
        <v>4</v>
      </c>
      <c r="S3517" t="s">
        <v>30</v>
      </c>
      <c r="T3517" t="s">
        <v>84</v>
      </c>
      <c r="U3517" t="str">
        <f>TRIM(CLEAN(tbl_Operations[[#This Row],[Location]]))</f>
        <v>Gurugram</v>
      </c>
      <c r="V3517" t="str">
        <f>TRIM(CLEAN(tbl_Operations[[#This Row],[Channel]]))</f>
        <v>Email</v>
      </c>
      <c r="W3517" t="str">
        <f t="shared" si="270"/>
        <v>Vendor Query</v>
      </c>
      <c r="X3517" t="str">
        <f t="shared" si="271"/>
        <v>Hr</v>
      </c>
      <c r="Y3517" t="str">
        <f t="shared" si="272"/>
        <v>Within SLA</v>
      </c>
      <c r="Z3517" t="str">
        <f t="shared" si="273"/>
        <v>Normal</v>
      </c>
      <c r="AA3517" t="str" cm="1">
        <f t="array" ref="AA3517">_xlfn.IFS(
J3517&lt;=K3517*0.5,"Excellent",
J3517&lt;=K3517,"Good",
J3517&lt;=K3517*1.5,"At Risk",
TRUE,"Critical"
)</f>
        <v>Good</v>
      </c>
      <c r="AB3517" t="str">
        <f t="shared" si="274"/>
        <v>Reworked</v>
      </c>
    </row>
    <row r="3518" spans="1:28" x14ac:dyDescent="0.3">
      <c r="A3518" t="s">
        <v>3600</v>
      </c>
      <c r="B3518" s="1">
        <v>46012</v>
      </c>
      <c r="C3518" t="s">
        <v>54</v>
      </c>
      <c r="D3518" t="s">
        <v>73</v>
      </c>
      <c r="E3518" t="s">
        <v>78</v>
      </c>
      <c r="F3518" t="s">
        <v>49</v>
      </c>
      <c r="G3518" t="s">
        <v>42</v>
      </c>
      <c r="H3518" t="s">
        <v>75</v>
      </c>
      <c r="I3518" t="s">
        <v>27</v>
      </c>
      <c r="J3518">
        <v>6.2</v>
      </c>
      <c r="K3518">
        <v>48</v>
      </c>
      <c r="L3518" t="s">
        <v>28</v>
      </c>
      <c r="M3518">
        <v>0</v>
      </c>
      <c r="N3518">
        <v>4.4000000000000004</v>
      </c>
      <c r="O3518">
        <v>400</v>
      </c>
      <c r="P3518">
        <v>2480</v>
      </c>
      <c r="Q3518" t="s">
        <v>71</v>
      </c>
      <c r="R3518">
        <v>12</v>
      </c>
      <c r="S3518" t="s">
        <v>52</v>
      </c>
      <c r="T3518" t="s">
        <v>102</v>
      </c>
      <c r="U3518" t="str">
        <f>TRIM(CLEAN(tbl_Operations[[#This Row],[Location]]))</f>
        <v>Chennai</v>
      </c>
      <c r="V3518" t="str">
        <f>TRIM(CLEAN(tbl_Operations[[#This Row],[Channel]]))</f>
        <v>Portal</v>
      </c>
      <c r="W3518" t="str">
        <f t="shared" si="270"/>
        <v>Access Request</v>
      </c>
      <c r="X3518" t="str">
        <f t="shared" si="271"/>
        <v>Hr</v>
      </c>
      <c r="Y3518" t="str">
        <f t="shared" si="272"/>
        <v>Within SLA</v>
      </c>
      <c r="Z3518" t="str">
        <f t="shared" si="273"/>
        <v>Normal</v>
      </c>
      <c r="AA3518" t="str" cm="1">
        <f t="array" ref="AA3518">_xlfn.IFS(
J3518&lt;=K3518*0.5,"Excellent",
J3518&lt;=K3518,"Good",
J3518&lt;=K3518*1.5,"At Risk",
TRUE,"Critical"
)</f>
        <v>Excellent</v>
      </c>
      <c r="AB3518" t="str">
        <f t="shared" si="274"/>
        <v>No Rework</v>
      </c>
    </row>
    <row r="3519" spans="1:28" x14ac:dyDescent="0.3">
      <c r="A3519" t="s">
        <v>3601</v>
      </c>
      <c r="B3519" s="1">
        <v>45776</v>
      </c>
      <c r="C3519" t="s">
        <v>91</v>
      </c>
      <c r="D3519" t="s">
        <v>41</v>
      </c>
      <c r="E3519" t="s">
        <v>35</v>
      </c>
      <c r="F3519" t="s">
        <v>24</v>
      </c>
      <c r="G3519" t="s">
        <v>62</v>
      </c>
      <c r="H3519" t="s">
        <v>50</v>
      </c>
      <c r="I3519" t="s">
        <v>27</v>
      </c>
      <c r="J3519">
        <v>5</v>
      </c>
      <c r="K3519">
        <v>24</v>
      </c>
      <c r="L3519" t="s">
        <v>28</v>
      </c>
      <c r="M3519">
        <v>0</v>
      </c>
      <c r="N3519">
        <v>5</v>
      </c>
      <c r="O3519">
        <v>450</v>
      </c>
      <c r="P3519">
        <v>2250</v>
      </c>
      <c r="Q3519" t="s">
        <v>89</v>
      </c>
      <c r="R3519">
        <v>4</v>
      </c>
      <c r="S3519" t="s">
        <v>30</v>
      </c>
      <c r="T3519" t="s">
        <v>38</v>
      </c>
      <c r="U3519" t="str">
        <f>TRIM(CLEAN(tbl_Operations[[#This Row],[Location]]))</f>
        <v>Bengaluru</v>
      </c>
      <c r="V3519" t="str">
        <f>TRIM(CLEAN(tbl_Operations[[#This Row],[Channel]]))</f>
        <v>Teams</v>
      </c>
      <c r="W3519" t="str">
        <f t="shared" si="270"/>
        <v>Employee Query</v>
      </c>
      <c r="X3519" t="str">
        <f t="shared" si="271"/>
        <v>Operations</v>
      </c>
      <c r="Y3519" t="str">
        <f t="shared" si="272"/>
        <v>Within SLA</v>
      </c>
      <c r="Z3519" t="str">
        <f t="shared" si="273"/>
        <v>Normal</v>
      </c>
      <c r="AA3519" t="str" cm="1">
        <f t="array" ref="AA3519">_xlfn.IFS(
J3519&lt;=K3519*0.5,"Excellent",
J3519&lt;=K3519,"Good",
J3519&lt;=K3519*1.5,"At Risk",
TRUE,"Critical"
)</f>
        <v>Excellent</v>
      </c>
      <c r="AB3519" t="str">
        <f t="shared" si="274"/>
        <v>No Rework</v>
      </c>
    </row>
    <row r="3520" spans="1:28" x14ac:dyDescent="0.3">
      <c r="A3520" t="s">
        <v>3602</v>
      </c>
      <c r="B3520" s="1">
        <v>45797</v>
      </c>
      <c r="C3520" t="s">
        <v>40</v>
      </c>
      <c r="D3520" t="s">
        <v>22</v>
      </c>
      <c r="E3520" t="s">
        <v>35</v>
      </c>
      <c r="F3520" t="s">
        <v>49</v>
      </c>
      <c r="G3520" t="s">
        <v>25</v>
      </c>
      <c r="H3520" t="s">
        <v>43</v>
      </c>
      <c r="I3520" t="s">
        <v>27</v>
      </c>
      <c r="J3520">
        <v>9.4</v>
      </c>
      <c r="K3520">
        <v>48</v>
      </c>
      <c r="L3520" t="s">
        <v>28</v>
      </c>
      <c r="M3520">
        <v>1</v>
      </c>
      <c r="N3520">
        <v>3.7</v>
      </c>
      <c r="O3520">
        <v>350</v>
      </c>
      <c r="P3520">
        <v>3290</v>
      </c>
      <c r="Q3520" t="s">
        <v>44</v>
      </c>
      <c r="R3520">
        <v>5</v>
      </c>
      <c r="S3520" t="s">
        <v>30</v>
      </c>
      <c r="T3520" t="s">
        <v>38</v>
      </c>
      <c r="U3520" t="str">
        <f>TRIM(CLEAN(tbl_Operations[[#This Row],[Location]]))</f>
        <v>Noida</v>
      </c>
      <c r="V3520" t="str">
        <f>TRIM(CLEAN(tbl_Operations[[#This Row],[Channel]]))</f>
        <v>Email</v>
      </c>
      <c r="W3520" t="str">
        <f t="shared" si="270"/>
        <v>Employee Query</v>
      </c>
      <c r="X3520" t="str">
        <f t="shared" si="271"/>
        <v>Procurement</v>
      </c>
      <c r="Y3520" t="str">
        <f t="shared" si="272"/>
        <v>Within SLA</v>
      </c>
      <c r="Z3520" t="str">
        <f t="shared" si="273"/>
        <v>Normal</v>
      </c>
      <c r="AA3520" t="str" cm="1">
        <f t="array" ref="AA3520">_xlfn.IFS(
J3520&lt;=K3520*0.5,"Excellent",
J3520&lt;=K3520,"Good",
J3520&lt;=K3520*1.5,"At Risk",
TRUE,"Critical"
)</f>
        <v>Excellent</v>
      </c>
      <c r="AB3520" t="str">
        <f t="shared" si="274"/>
        <v>Reworked</v>
      </c>
    </row>
    <row r="3521" spans="1:28" x14ac:dyDescent="0.3">
      <c r="A3521" t="s">
        <v>3603</v>
      </c>
      <c r="B3521" s="1">
        <v>45898</v>
      </c>
      <c r="C3521" t="s">
        <v>21</v>
      </c>
      <c r="D3521" t="s">
        <v>47</v>
      </c>
      <c r="E3521" t="s">
        <v>48</v>
      </c>
      <c r="F3521" t="s">
        <v>49</v>
      </c>
      <c r="G3521" t="s">
        <v>5094</v>
      </c>
      <c r="H3521" t="s">
        <v>75</v>
      </c>
      <c r="I3521" t="s">
        <v>27</v>
      </c>
      <c r="J3521">
        <v>47.3</v>
      </c>
      <c r="K3521">
        <v>48</v>
      </c>
      <c r="L3521" t="s">
        <v>28</v>
      </c>
      <c r="M3521">
        <v>0</v>
      </c>
      <c r="N3521">
        <v>3.1</v>
      </c>
      <c r="O3521">
        <v>280</v>
      </c>
      <c r="P3521">
        <v>13244</v>
      </c>
      <c r="Q3521" t="s">
        <v>36</v>
      </c>
      <c r="R3521">
        <v>8</v>
      </c>
      <c r="S3521" t="s">
        <v>37</v>
      </c>
      <c r="T3521" t="s">
        <v>45</v>
      </c>
      <c r="U3521" t="str">
        <f>TRIM(CLEAN(tbl_Operations[[#This Row],[Location]]))</f>
        <v>Gurugram</v>
      </c>
      <c r="V3521" t="str">
        <f>TRIM(CLEAN(tbl_Operations[[#This Row],[Channel]]))</f>
        <v>Unknown</v>
      </c>
      <c r="W3521" t="str">
        <f t="shared" si="270"/>
        <v>Compliance Request</v>
      </c>
      <c r="X3521" t="str">
        <f t="shared" si="271"/>
        <v>Customer Support</v>
      </c>
      <c r="Y3521" t="str">
        <f t="shared" si="272"/>
        <v>Within SLA</v>
      </c>
      <c r="Z3521" t="str">
        <f t="shared" si="273"/>
        <v>Normal</v>
      </c>
      <c r="AA3521" t="str" cm="1">
        <f t="array" ref="AA3521">_xlfn.IFS(
J3521&lt;=K3521*0.5,"Excellent",
J3521&lt;=K3521,"Good",
J3521&lt;=K3521*1.5,"At Risk",
TRUE,"Critical"
)</f>
        <v>Good</v>
      </c>
      <c r="AB3521" t="str">
        <f t="shared" si="274"/>
        <v>No Rework</v>
      </c>
    </row>
    <row r="3522" spans="1:28" x14ac:dyDescent="0.3">
      <c r="A3522" t="s">
        <v>3604</v>
      </c>
      <c r="B3522" s="1">
        <v>46017</v>
      </c>
      <c r="C3522" t="s">
        <v>21</v>
      </c>
      <c r="D3522" t="s">
        <v>41</v>
      </c>
      <c r="E3522" t="s">
        <v>23</v>
      </c>
      <c r="F3522" t="s">
        <v>49</v>
      </c>
      <c r="G3522" t="s">
        <v>25</v>
      </c>
      <c r="H3522" t="s">
        <v>66</v>
      </c>
      <c r="I3522" t="s">
        <v>27</v>
      </c>
      <c r="J3522">
        <v>8.5</v>
      </c>
      <c r="K3522">
        <v>48</v>
      </c>
      <c r="L3522" t="s">
        <v>28</v>
      </c>
      <c r="M3522">
        <v>0</v>
      </c>
      <c r="N3522">
        <v>5</v>
      </c>
      <c r="O3522">
        <v>400</v>
      </c>
      <c r="P3522">
        <v>3400</v>
      </c>
      <c r="Q3522" t="s">
        <v>71</v>
      </c>
      <c r="R3522">
        <v>12</v>
      </c>
      <c r="S3522" t="s">
        <v>52</v>
      </c>
      <c r="T3522" t="s">
        <v>45</v>
      </c>
      <c r="U3522" t="str">
        <f>TRIM(CLEAN(tbl_Operations[[#This Row],[Location]]))</f>
        <v>Bengaluru</v>
      </c>
      <c r="V3522" t="str">
        <f>TRIM(CLEAN(tbl_Operations[[#This Row],[Channel]]))</f>
        <v>Email</v>
      </c>
      <c r="W3522" t="str">
        <f t="shared" ref="W3522:W3585" si="275">TRIM(CLEAN(E3522))</f>
        <v>Invoice Query</v>
      </c>
      <c r="X3522" t="str">
        <f t="shared" ref="X3522:X3585" si="276">PROPER(TRIM(CLEAN(C3522)))</f>
        <v>Customer Support</v>
      </c>
      <c r="Y3522" t="str">
        <f t="shared" ref="Y3522:Y3585" si="277">IF(J3522&lt;=K3522,"Within SLA","SLA Breach")</f>
        <v>Within SLA</v>
      </c>
      <c r="Z3522" t="str">
        <f t="shared" ref="Z3522:Z3585" si="278">IF(AND(F3522="Critical",Y3521="SLA Breach"),"Critical Risk","Normal")</f>
        <v>Normal</v>
      </c>
      <c r="AA3522" t="str" cm="1">
        <f t="array" ref="AA3522">_xlfn.IFS(
J3522&lt;=K3522*0.5,"Excellent",
J3522&lt;=K3522,"Good",
J3522&lt;=K3522*1.5,"At Risk",
TRUE,"Critical"
)</f>
        <v>Excellent</v>
      </c>
      <c r="AB3522" t="str">
        <f t="shared" ref="AB3522:AB3585" si="279">IF(M3522&gt;0,"Reworked","No Rework")</f>
        <v>No Rework</v>
      </c>
    </row>
    <row r="3523" spans="1:28" x14ac:dyDescent="0.3">
      <c r="A3523" t="s">
        <v>3605</v>
      </c>
      <c r="B3523" s="1">
        <v>45745</v>
      </c>
      <c r="C3523" t="s">
        <v>33</v>
      </c>
      <c r="D3523" t="s">
        <v>47</v>
      </c>
      <c r="E3523" t="s">
        <v>56</v>
      </c>
      <c r="F3523" t="s">
        <v>49</v>
      </c>
      <c r="G3523" t="s">
        <v>25</v>
      </c>
      <c r="H3523" t="s">
        <v>50</v>
      </c>
      <c r="I3523" t="s">
        <v>27</v>
      </c>
      <c r="J3523">
        <v>12.3</v>
      </c>
      <c r="K3523">
        <v>48</v>
      </c>
      <c r="L3523" t="s">
        <v>28</v>
      </c>
      <c r="M3523">
        <v>0</v>
      </c>
      <c r="N3523">
        <v>5</v>
      </c>
      <c r="O3523">
        <v>400</v>
      </c>
      <c r="P3523">
        <v>4920</v>
      </c>
      <c r="Q3523" t="s">
        <v>79</v>
      </c>
      <c r="R3523">
        <v>3</v>
      </c>
      <c r="S3523" t="s">
        <v>58</v>
      </c>
      <c r="T3523" t="s">
        <v>68</v>
      </c>
      <c r="U3523" t="str">
        <f>TRIM(CLEAN(tbl_Operations[[#This Row],[Location]]))</f>
        <v>Gurugram</v>
      </c>
      <c r="V3523" t="str">
        <f>TRIM(CLEAN(tbl_Operations[[#This Row],[Channel]]))</f>
        <v>Email</v>
      </c>
      <c r="W3523" t="str">
        <f t="shared" si="275"/>
        <v>Vendor Query</v>
      </c>
      <c r="X3523" t="str">
        <f t="shared" si="276"/>
        <v>It</v>
      </c>
      <c r="Y3523" t="str">
        <f t="shared" si="277"/>
        <v>Within SLA</v>
      </c>
      <c r="Z3523" t="str">
        <f t="shared" si="278"/>
        <v>Normal</v>
      </c>
      <c r="AA3523" t="str" cm="1">
        <f t="array" ref="AA3523">_xlfn.IFS(
J3523&lt;=K3523*0.5,"Excellent",
J3523&lt;=K3523,"Good",
J3523&lt;=K3523*1.5,"At Risk",
TRUE,"Critical"
)</f>
        <v>Excellent</v>
      </c>
      <c r="AB3523" t="str">
        <f t="shared" si="279"/>
        <v>No Rework</v>
      </c>
    </row>
    <row r="3524" spans="1:28" x14ac:dyDescent="0.3">
      <c r="A3524" t="s">
        <v>3606</v>
      </c>
      <c r="B3524" s="1">
        <v>45960</v>
      </c>
      <c r="C3524" t="s">
        <v>33</v>
      </c>
      <c r="D3524" t="s">
        <v>73</v>
      </c>
      <c r="E3524" t="s">
        <v>56</v>
      </c>
      <c r="F3524" t="s">
        <v>24</v>
      </c>
      <c r="G3524" t="s">
        <v>81</v>
      </c>
      <c r="H3524" t="s">
        <v>43</v>
      </c>
      <c r="I3524" t="s">
        <v>27</v>
      </c>
      <c r="J3524">
        <v>3.8</v>
      </c>
      <c r="K3524">
        <v>24</v>
      </c>
      <c r="L3524" t="s">
        <v>28</v>
      </c>
      <c r="M3524">
        <v>0</v>
      </c>
      <c r="N3524">
        <v>4.9000000000000004</v>
      </c>
      <c r="O3524">
        <v>350</v>
      </c>
      <c r="P3524">
        <v>1330</v>
      </c>
      <c r="Q3524" t="s">
        <v>51</v>
      </c>
      <c r="R3524">
        <v>10</v>
      </c>
      <c r="S3524" t="s">
        <v>52</v>
      </c>
      <c r="T3524" t="s">
        <v>84</v>
      </c>
      <c r="U3524" t="str">
        <f>TRIM(CLEAN(tbl_Operations[[#This Row],[Location]]))</f>
        <v>Chennai</v>
      </c>
      <c r="V3524" t="str">
        <f>TRIM(CLEAN(tbl_Operations[[#This Row],[Channel]]))</f>
        <v>Phone</v>
      </c>
      <c r="W3524" t="str">
        <f t="shared" si="275"/>
        <v>Vendor Query</v>
      </c>
      <c r="X3524" t="str">
        <f t="shared" si="276"/>
        <v>It</v>
      </c>
      <c r="Y3524" t="str">
        <f t="shared" si="277"/>
        <v>Within SLA</v>
      </c>
      <c r="Z3524" t="str">
        <f t="shared" si="278"/>
        <v>Normal</v>
      </c>
      <c r="AA3524" t="str" cm="1">
        <f t="array" ref="AA3524">_xlfn.IFS(
J3524&lt;=K3524*0.5,"Excellent",
J3524&lt;=K3524,"Good",
J3524&lt;=K3524*1.5,"At Risk",
TRUE,"Critical"
)</f>
        <v>Excellent</v>
      </c>
      <c r="AB3524" t="str">
        <f t="shared" si="279"/>
        <v>No Rework</v>
      </c>
    </row>
    <row r="3525" spans="1:28" x14ac:dyDescent="0.3">
      <c r="A3525" t="s">
        <v>3607</v>
      </c>
      <c r="B3525" s="1">
        <v>45802</v>
      </c>
      <c r="C3525" t="s">
        <v>95</v>
      </c>
      <c r="D3525" t="s">
        <v>73</v>
      </c>
      <c r="E3525" t="s">
        <v>74</v>
      </c>
      <c r="F3525" t="s">
        <v>24</v>
      </c>
      <c r="G3525" t="s">
        <v>42</v>
      </c>
      <c r="H3525" t="s">
        <v>43</v>
      </c>
      <c r="I3525" t="s">
        <v>27</v>
      </c>
      <c r="J3525">
        <v>15.4</v>
      </c>
      <c r="K3525">
        <v>24</v>
      </c>
      <c r="L3525" t="s">
        <v>28</v>
      </c>
      <c r="M3525">
        <v>0</v>
      </c>
      <c r="N3525">
        <v>4.3</v>
      </c>
      <c r="O3525">
        <v>350</v>
      </c>
      <c r="P3525">
        <v>5390</v>
      </c>
      <c r="Q3525" t="s">
        <v>44</v>
      </c>
      <c r="R3525">
        <v>5</v>
      </c>
      <c r="S3525" t="s">
        <v>30</v>
      </c>
      <c r="T3525" t="s">
        <v>102</v>
      </c>
      <c r="U3525" t="str">
        <f>TRIM(CLEAN(tbl_Operations[[#This Row],[Location]]))</f>
        <v>Chennai</v>
      </c>
      <c r="V3525" t="str">
        <f>TRIM(CLEAN(tbl_Operations[[#This Row],[Channel]]))</f>
        <v>Portal</v>
      </c>
      <c r="W3525" t="str">
        <f t="shared" si="275"/>
        <v>System Issue</v>
      </c>
      <c r="X3525" t="str">
        <f t="shared" si="276"/>
        <v>Sales</v>
      </c>
      <c r="Y3525" t="str">
        <f t="shared" si="277"/>
        <v>Within SLA</v>
      </c>
      <c r="Z3525" t="str">
        <f t="shared" si="278"/>
        <v>Normal</v>
      </c>
      <c r="AA3525" t="str" cm="1">
        <f t="array" ref="AA3525">_xlfn.IFS(
J3525&lt;=K3525*0.5,"Excellent",
J3525&lt;=K3525,"Good",
J3525&lt;=K3525*1.5,"At Risk",
TRUE,"Critical"
)</f>
        <v>Good</v>
      </c>
      <c r="AB3525" t="str">
        <f t="shared" si="279"/>
        <v>No Rework</v>
      </c>
    </row>
    <row r="3526" spans="1:28" x14ac:dyDescent="0.3">
      <c r="A3526" t="s">
        <v>3608</v>
      </c>
      <c r="B3526" s="1">
        <v>45942</v>
      </c>
      <c r="C3526" t="s">
        <v>40</v>
      </c>
      <c r="D3526" t="s">
        <v>22</v>
      </c>
      <c r="E3526" t="s">
        <v>35</v>
      </c>
      <c r="F3526" t="s">
        <v>24</v>
      </c>
      <c r="G3526" t="s">
        <v>25</v>
      </c>
      <c r="H3526" t="s">
        <v>75</v>
      </c>
      <c r="I3526" t="s">
        <v>27</v>
      </c>
      <c r="J3526">
        <v>18.899999999999999</v>
      </c>
      <c r="K3526">
        <v>24</v>
      </c>
      <c r="L3526" t="s">
        <v>28</v>
      </c>
      <c r="M3526">
        <v>0</v>
      </c>
      <c r="N3526">
        <v>3.9</v>
      </c>
      <c r="O3526">
        <v>400</v>
      </c>
      <c r="P3526">
        <v>7560</v>
      </c>
      <c r="Q3526" t="s">
        <v>51</v>
      </c>
      <c r="R3526">
        <v>10</v>
      </c>
      <c r="S3526" t="s">
        <v>52</v>
      </c>
      <c r="T3526" t="s">
        <v>102</v>
      </c>
      <c r="U3526" t="str">
        <f>TRIM(CLEAN(tbl_Operations[[#This Row],[Location]]))</f>
        <v>Noida</v>
      </c>
      <c r="V3526" t="str">
        <f>TRIM(CLEAN(tbl_Operations[[#This Row],[Channel]]))</f>
        <v>Email</v>
      </c>
      <c r="W3526" t="str">
        <f t="shared" si="275"/>
        <v>Employee Query</v>
      </c>
      <c r="X3526" t="str">
        <f t="shared" si="276"/>
        <v>Procurement</v>
      </c>
      <c r="Y3526" t="str">
        <f t="shared" si="277"/>
        <v>Within SLA</v>
      </c>
      <c r="Z3526" t="str">
        <f t="shared" si="278"/>
        <v>Normal</v>
      </c>
      <c r="AA3526" t="str" cm="1">
        <f t="array" ref="AA3526">_xlfn.IFS(
J3526&lt;=K3526*0.5,"Excellent",
J3526&lt;=K3526,"Good",
J3526&lt;=K3526*1.5,"At Risk",
TRUE,"Critical"
)</f>
        <v>Good</v>
      </c>
      <c r="AB3526" t="str">
        <f t="shared" si="279"/>
        <v>No Rework</v>
      </c>
    </row>
    <row r="3527" spans="1:28" x14ac:dyDescent="0.3">
      <c r="A3527" t="s">
        <v>3609</v>
      </c>
      <c r="B3527" s="1">
        <v>46022</v>
      </c>
      <c r="C3527" t="s">
        <v>95</v>
      </c>
      <c r="D3527" t="s">
        <v>47</v>
      </c>
      <c r="E3527" t="s">
        <v>56</v>
      </c>
      <c r="F3527" t="s">
        <v>24</v>
      </c>
      <c r="G3527" t="s">
        <v>42</v>
      </c>
      <c r="H3527" t="s">
        <v>43</v>
      </c>
      <c r="I3527" t="s">
        <v>27</v>
      </c>
      <c r="J3527">
        <v>3.1</v>
      </c>
      <c r="K3527">
        <v>24</v>
      </c>
      <c r="L3527" t="s">
        <v>28</v>
      </c>
      <c r="M3527">
        <v>0</v>
      </c>
      <c r="N3527">
        <v>5</v>
      </c>
      <c r="O3527">
        <v>280</v>
      </c>
      <c r="P3527">
        <v>868</v>
      </c>
      <c r="Q3527" t="s">
        <v>71</v>
      </c>
      <c r="R3527">
        <v>12</v>
      </c>
      <c r="S3527" t="s">
        <v>52</v>
      </c>
      <c r="T3527" t="s">
        <v>86</v>
      </c>
      <c r="U3527" t="str">
        <f>TRIM(CLEAN(tbl_Operations[[#This Row],[Location]]))</f>
        <v>Gurugram</v>
      </c>
      <c r="V3527" t="str">
        <f>TRIM(CLEAN(tbl_Operations[[#This Row],[Channel]]))</f>
        <v>Portal</v>
      </c>
      <c r="W3527" t="str">
        <f t="shared" si="275"/>
        <v>Vendor Query</v>
      </c>
      <c r="X3527" t="str">
        <f t="shared" si="276"/>
        <v>Sales</v>
      </c>
      <c r="Y3527" t="str">
        <f t="shared" si="277"/>
        <v>Within SLA</v>
      </c>
      <c r="Z3527" t="str">
        <f t="shared" si="278"/>
        <v>Normal</v>
      </c>
      <c r="AA3527" t="str" cm="1">
        <f t="array" ref="AA3527">_xlfn.IFS(
J3527&lt;=K3527*0.5,"Excellent",
J3527&lt;=K3527,"Good",
J3527&lt;=K3527*1.5,"At Risk",
TRUE,"Critical"
)</f>
        <v>Excellent</v>
      </c>
      <c r="AB3527" t="str">
        <f t="shared" si="279"/>
        <v>No Rework</v>
      </c>
    </row>
    <row r="3528" spans="1:28" x14ac:dyDescent="0.3">
      <c r="A3528" t="s">
        <v>3610</v>
      </c>
      <c r="B3528" s="1">
        <v>45795</v>
      </c>
      <c r="C3528" t="s">
        <v>77</v>
      </c>
      <c r="D3528" t="s">
        <v>22</v>
      </c>
      <c r="E3528" t="s">
        <v>35</v>
      </c>
      <c r="F3528" t="s">
        <v>49</v>
      </c>
      <c r="G3528" t="s">
        <v>25</v>
      </c>
      <c r="H3528" t="s">
        <v>43</v>
      </c>
      <c r="I3528" t="s">
        <v>27</v>
      </c>
      <c r="J3528">
        <v>9.8000000000000007</v>
      </c>
      <c r="K3528">
        <v>48</v>
      </c>
      <c r="L3528" t="s">
        <v>28</v>
      </c>
      <c r="M3528">
        <v>0</v>
      </c>
      <c r="N3528">
        <v>5</v>
      </c>
      <c r="O3528">
        <v>350</v>
      </c>
      <c r="P3528">
        <v>3430</v>
      </c>
      <c r="Q3528" t="s">
        <v>44</v>
      </c>
      <c r="R3528">
        <v>5</v>
      </c>
      <c r="S3528" t="s">
        <v>30</v>
      </c>
      <c r="T3528" t="s">
        <v>102</v>
      </c>
      <c r="U3528" t="str">
        <f>TRIM(CLEAN(tbl_Operations[[#This Row],[Location]]))</f>
        <v>Noida</v>
      </c>
      <c r="V3528" t="str">
        <f>TRIM(CLEAN(tbl_Operations[[#This Row],[Channel]]))</f>
        <v>Email</v>
      </c>
      <c r="W3528" t="str">
        <f t="shared" si="275"/>
        <v>Employee Query</v>
      </c>
      <c r="X3528" t="str">
        <f t="shared" si="276"/>
        <v>Finance</v>
      </c>
      <c r="Y3528" t="str">
        <f t="shared" si="277"/>
        <v>Within SLA</v>
      </c>
      <c r="Z3528" t="str">
        <f t="shared" si="278"/>
        <v>Normal</v>
      </c>
      <c r="AA3528" t="str" cm="1">
        <f t="array" ref="AA3528">_xlfn.IFS(
J3528&lt;=K3528*0.5,"Excellent",
J3528&lt;=K3528,"Good",
J3528&lt;=K3528*1.5,"At Risk",
TRUE,"Critical"
)</f>
        <v>Excellent</v>
      </c>
      <c r="AB3528" t="str">
        <f t="shared" si="279"/>
        <v>No Rework</v>
      </c>
    </row>
    <row r="3529" spans="1:28" x14ac:dyDescent="0.3">
      <c r="A3529" t="s">
        <v>3611</v>
      </c>
      <c r="B3529" s="1">
        <v>45967</v>
      </c>
      <c r="C3529" t="s">
        <v>77</v>
      </c>
      <c r="D3529" t="s">
        <v>47</v>
      </c>
      <c r="E3529" t="s">
        <v>23</v>
      </c>
      <c r="F3529" t="s">
        <v>61</v>
      </c>
      <c r="G3529" t="s">
        <v>25</v>
      </c>
      <c r="H3529" t="s">
        <v>50</v>
      </c>
      <c r="I3529" t="s">
        <v>27</v>
      </c>
      <c r="J3529">
        <v>10.7</v>
      </c>
      <c r="K3529">
        <v>12</v>
      </c>
      <c r="L3529" t="s">
        <v>28</v>
      </c>
      <c r="M3529">
        <v>0</v>
      </c>
      <c r="N3529">
        <v>4.4000000000000004</v>
      </c>
      <c r="O3529">
        <v>450</v>
      </c>
      <c r="P3529">
        <v>4815</v>
      </c>
      <c r="Q3529" t="s">
        <v>67</v>
      </c>
      <c r="R3529">
        <v>11</v>
      </c>
      <c r="S3529" t="s">
        <v>52</v>
      </c>
      <c r="T3529" t="s">
        <v>84</v>
      </c>
      <c r="U3529" t="str">
        <f>TRIM(CLEAN(tbl_Operations[[#This Row],[Location]]))</f>
        <v>Gurugram</v>
      </c>
      <c r="V3529" t="str">
        <f>TRIM(CLEAN(tbl_Operations[[#This Row],[Channel]]))</f>
        <v>Email</v>
      </c>
      <c r="W3529" t="str">
        <f t="shared" si="275"/>
        <v>Invoice Query</v>
      </c>
      <c r="X3529" t="str">
        <f t="shared" si="276"/>
        <v>Finance</v>
      </c>
      <c r="Y3529" t="str">
        <f t="shared" si="277"/>
        <v>Within SLA</v>
      </c>
      <c r="Z3529" t="str">
        <f t="shared" si="278"/>
        <v>Normal</v>
      </c>
      <c r="AA3529" t="str" cm="1">
        <f t="array" ref="AA3529">_xlfn.IFS(
J3529&lt;=K3529*0.5,"Excellent",
J3529&lt;=K3529,"Good",
J3529&lt;=K3529*1.5,"At Risk",
TRUE,"Critical"
)</f>
        <v>Good</v>
      </c>
      <c r="AB3529" t="str">
        <f t="shared" si="279"/>
        <v>No Rework</v>
      </c>
    </row>
    <row r="3530" spans="1:28" x14ac:dyDescent="0.3">
      <c r="A3530" t="s">
        <v>3612</v>
      </c>
      <c r="B3530" s="1">
        <v>46016</v>
      </c>
      <c r="C3530" t="s">
        <v>77</v>
      </c>
      <c r="D3530" t="s">
        <v>22</v>
      </c>
      <c r="E3530" t="s">
        <v>70</v>
      </c>
      <c r="F3530" t="s">
        <v>49</v>
      </c>
      <c r="G3530" t="s">
        <v>81</v>
      </c>
      <c r="H3530" t="s">
        <v>43</v>
      </c>
      <c r="I3530" t="s">
        <v>27</v>
      </c>
      <c r="J3530">
        <v>17</v>
      </c>
      <c r="K3530">
        <v>48</v>
      </c>
      <c r="L3530" t="s">
        <v>28</v>
      </c>
      <c r="M3530">
        <v>0</v>
      </c>
      <c r="N3530">
        <v>4.9000000000000004</v>
      </c>
      <c r="O3530">
        <v>350</v>
      </c>
      <c r="P3530">
        <v>5950</v>
      </c>
      <c r="Q3530" t="s">
        <v>71</v>
      </c>
      <c r="R3530">
        <v>12</v>
      </c>
      <c r="S3530" t="s">
        <v>52</v>
      </c>
      <c r="T3530" t="s">
        <v>84</v>
      </c>
      <c r="U3530" t="str">
        <f>TRIM(CLEAN(tbl_Operations[[#This Row],[Location]]))</f>
        <v>Noida</v>
      </c>
      <c r="V3530" t="str">
        <f>TRIM(CLEAN(tbl_Operations[[#This Row],[Channel]]))</f>
        <v>Phone</v>
      </c>
      <c r="W3530" t="str">
        <f t="shared" si="275"/>
        <v>Data Correction</v>
      </c>
      <c r="X3530" t="str">
        <f t="shared" si="276"/>
        <v>Finance</v>
      </c>
      <c r="Y3530" t="str">
        <f t="shared" si="277"/>
        <v>Within SLA</v>
      </c>
      <c r="Z3530" t="str">
        <f t="shared" si="278"/>
        <v>Normal</v>
      </c>
      <c r="AA3530" t="str" cm="1">
        <f t="array" ref="AA3530">_xlfn.IFS(
J3530&lt;=K3530*0.5,"Excellent",
J3530&lt;=K3530,"Good",
J3530&lt;=K3530*1.5,"At Risk",
TRUE,"Critical"
)</f>
        <v>Excellent</v>
      </c>
      <c r="AB3530" t="str">
        <f t="shared" si="279"/>
        <v>No Rework</v>
      </c>
    </row>
    <row r="3531" spans="1:28" x14ac:dyDescent="0.3">
      <c r="A3531" t="s">
        <v>3613</v>
      </c>
      <c r="B3531" s="1">
        <v>45952</v>
      </c>
      <c r="C3531" t="s">
        <v>95</v>
      </c>
      <c r="D3531" t="s">
        <v>55</v>
      </c>
      <c r="E3531" t="s">
        <v>48</v>
      </c>
      <c r="F3531" t="s">
        <v>61</v>
      </c>
      <c r="G3531" t="s">
        <v>25</v>
      </c>
      <c r="H3531" t="s">
        <v>43</v>
      </c>
      <c r="I3531" t="s">
        <v>27</v>
      </c>
      <c r="J3531">
        <v>2.1</v>
      </c>
      <c r="K3531">
        <v>12</v>
      </c>
      <c r="L3531" t="s">
        <v>28</v>
      </c>
      <c r="M3531">
        <v>1</v>
      </c>
      <c r="N3531">
        <v>4.7</v>
      </c>
      <c r="O3531">
        <v>400</v>
      </c>
      <c r="P3531">
        <v>840</v>
      </c>
      <c r="Q3531" t="s">
        <v>51</v>
      </c>
      <c r="R3531">
        <v>10</v>
      </c>
      <c r="S3531" t="s">
        <v>52</v>
      </c>
      <c r="T3531" t="s">
        <v>86</v>
      </c>
      <c r="U3531" t="str">
        <f>TRIM(CLEAN(tbl_Operations[[#This Row],[Location]]))</f>
        <v>Hyderabad</v>
      </c>
      <c r="V3531" t="str">
        <f>TRIM(CLEAN(tbl_Operations[[#This Row],[Channel]]))</f>
        <v>Email</v>
      </c>
      <c r="W3531" t="str">
        <f t="shared" si="275"/>
        <v>Compliance Request</v>
      </c>
      <c r="X3531" t="str">
        <f t="shared" si="276"/>
        <v>Sales</v>
      </c>
      <c r="Y3531" t="str">
        <f t="shared" si="277"/>
        <v>Within SLA</v>
      </c>
      <c r="Z3531" t="str">
        <f t="shared" si="278"/>
        <v>Normal</v>
      </c>
      <c r="AA3531" t="str" cm="1">
        <f t="array" ref="AA3531">_xlfn.IFS(
J3531&lt;=K3531*0.5,"Excellent",
J3531&lt;=K3531,"Good",
J3531&lt;=K3531*1.5,"At Risk",
TRUE,"Critical"
)</f>
        <v>Excellent</v>
      </c>
      <c r="AB3531" t="str">
        <f t="shared" si="279"/>
        <v>Reworked</v>
      </c>
    </row>
    <row r="3532" spans="1:28" x14ac:dyDescent="0.3">
      <c r="A3532" t="s">
        <v>3614</v>
      </c>
      <c r="B3532" s="1">
        <v>45839</v>
      </c>
      <c r="C3532" t="s">
        <v>77</v>
      </c>
      <c r="D3532" t="s">
        <v>47</v>
      </c>
      <c r="E3532" t="s">
        <v>48</v>
      </c>
      <c r="F3532" t="s">
        <v>24</v>
      </c>
      <c r="G3532" t="s">
        <v>42</v>
      </c>
      <c r="H3532" t="s">
        <v>75</v>
      </c>
      <c r="I3532" t="s">
        <v>27</v>
      </c>
      <c r="J3532">
        <v>29.2</v>
      </c>
      <c r="K3532">
        <v>24</v>
      </c>
      <c r="L3532" t="s">
        <v>63</v>
      </c>
      <c r="M3532">
        <v>0</v>
      </c>
      <c r="N3532">
        <v>4.3</v>
      </c>
      <c r="O3532">
        <v>400</v>
      </c>
      <c r="P3532">
        <v>11680</v>
      </c>
      <c r="Q3532" t="s">
        <v>114</v>
      </c>
      <c r="R3532">
        <v>7</v>
      </c>
      <c r="S3532" t="s">
        <v>37</v>
      </c>
      <c r="T3532" t="s">
        <v>38</v>
      </c>
      <c r="U3532" t="str">
        <f>TRIM(CLEAN(tbl_Operations[[#This Row],[Location]]))</f>
        <v>Gurugram</v>
      </c>
      <c r="V3532" t="str">
        <f>TRIM(CLEAN(tbl_Operations[[#This Row],[Channel]]))</f>
        <v>Portal</v>
      </c>
      <c r="W3532" t="str">
        <f t="shared" si="275"/>
        <v>Compliance Request</v>
      </c>
      <c r="X3532" t="str">
        <f t="shared" si="276"/>
        <v>Finance</v>
      </c>
      <c r="Y3532" t="str">
        <f t="shared" si="277"/>
        <v>SLA Breach</v>
      </c>
      <c r="Z3532" t="str">
        <f t="shared" si="278"/>
        <v>Normal</v>
      </c>
      <c r="AA3532" t="str" cm="1">
        <f t="array" ref="AA3532">_xlfn.IFS(
J3532&lt;=K3532*0.5,"Excellent",
J3532&lt;=K3532,"Good",
J3532&lt;=K3532*1.5,"At Risk",
TRUE,"Critical"
)</f>
        <v>At Risk</v>
      </c>
      <c r="AB3532" t="str">
        <f t="shared" si="279"/>
        <v>No Rework</v>
      </c>
    </row>
    <row r="3533" spans="1:28" x14ac:dyDescent="0.3">
      <c r="A3533" t="s">
        <v>3615</v>
      </c>
      <c r="B3533" s="1">
        <v>45908</v>
      </c>
      <c r="C3533" t="s">
        <v>77</v>
      </c>
      <c r="D3533" t="s">
        <v>47</v>
      </c>
      <c r="E3533" t="s">
        <v>92</v>
      </c>
      <c r="F3533" t="s">
        <v>61</v>
      </c>
      <c r="G3533" t="s">
        <v>25</v>
      </c>
      <c r="H3533" t="s">
        <v>66</v>
      </c>
      <c r="I3533" t="s">
        <v>27</v>
      </c>
      <c r="J3533">
        <v>43.5</v>
      </c>
      <c r="K3533">
        <v>12</v>
      </c>
      <c r="L3533" t="s">
        <v>63</v>
      </c>
      <c r="M3533">
        <v>1</v>
      </c>
      <c r="N3533">
        <v>3.4</v>
      </c>
      <c r="O3533">
        <v>320</v>
      </c>
      <c r="P3533">
        <v>13920</v>
      </c>
      <c r="Q3533" t="s">
        <v>83</v>
      </c>
      <c r="R3533">
        <v>9</v>
      </c>
      <c r="S3533" t="s">
        <v>37</v>
      </c>
      <c r="T3533" t="s">
        <v>31</v>
      </c>
      <c r="U3533" t="str">
        <f>TRIM(CLEAN(tbl_Operations[[#This Row],[Location]]))</f>
        <v>Gurugram</v>
      </c>
      <c r="V3533" t="str">
        <f>TRIM(CLEAN(tbl_Operations[[#This Row],[Channel]]))</f>
        <v>Email</v>
      </c>
      <c r="W3533" t="str">
        <f t="shared" si="275"/>
        <v>Report Request</v>
      </c>
      <c r="X3533" t="str">
        <f t="shared" si="276"/>
        <v>Finance</v>
      </c>
      <c r="Y3533" t="str">
        <f t="shared" si="277"/>
        <v>SLA Breach</v>
      </c>
      <c r="Z3533" t="str">
        <f t="shared" si="278"/>
        <v>Normal</v>
      </c>
      <c r="AA3533" t="str" cm="1">
        <f t="array" ref="AA3533">_xlfn.IFS(
J3533&lt;=K3533*0.5,"Excellent",
J3533&lt;=K3533,"Good",
J3533&lt;=K3533*1.5,"At Risk",
TRUE,"Critical"
)</f>
        <v>Critical</v>
      </c>
      <c r="AB3533" t="str">
        <f t="shared" si="279"/>
        <v>Reworked</v>
      </c>
    </row>
    <row r="3534" spans="1:28" x14ac:dyDescent="0.3">
      <c r="A3534" t="s">
        <v>3616</v>
      </c>
      <c r="B3534" s="1">
        <v>45960</v>
      </c>
      <c r="C3534" t="s">
        <v>95</v>
      </c>
      <c r="D3534" t="s">
        <v>22</v>
      </c>
      <c r="E3534" t="s">
        <v>23</v>
      </c>
      <c r="F3534" t="s">
        <v>49</v>
      </c>
      <c r="G3534" t="s">
        <v>81</v>
      </c>
      <c r="H3534" t="s">
        <v>66</v>
      </c>
      <c r="I3534" t="s">
        <v>27</v>
      </c>
      <c r="J3534">
        <v>3.9</v>
      </c>
      <c r="K3534">
        <v>48</v>
      </c>
      <c r="L3534" t="s">
        <v>28</v>
      </c>
      <c r="M3534">
        <v>0</v>
      </c>
      <c r="N3534">
        <v>4.8</v>
      </c>
      <c r="O3534">
        <v>400</v>
      </c>
      <c r="P3534">
        <v>1560</v>
      </c>
      <c r="Q3534" t="s">
        <v>51</v>
      </c>
      <c r="R3534">
        <v>10</v>
      </c>
      <c r="S3534" t="s">
        <v>52</v>
      </c>
      <c r="T3534" t="s">
        <v>84</v>
      </c>
      <c r="U3534" t="str">
        <f>TRIM(CLEAN(tbl_Operations[[#This Row],[Location]]))</f>
        <v>Noida</v>
      </c>
      <c r="V3534" t="str">
        <f>TRIM(CLEAN(tbl_Operations[[#This Row],[Channel]]))</f>
        <v>Phone</v>
      </c>
      <c r="W3534" t="str">
        <f t="shared" si="275"/>
        <v>Invoice Query</v>
      </c>
      <c r="X3534" t="str">
        <f t="shared" si="276"/>
        <v>Sales</v>
      </c>
      <c r="Y3534" t="str">
        <f t="shared" si="277"/>
        <v>Within SLA</v>
      </c>
      <c r="Z3534" t="str">
        <f t="shared" si="278"/>
        <v>Normal</v>
      </c>
      <c r="AA3534" t="str" cm="1">
        <f t="array" ref="AA3534">_xlfn.IFS(
J3534&lt;=K3534*0.5,"Excellent",
J3534&lt;=K3534,"Good",
J3534&lt;=K3534*1.5,"At Risk",
TRUE,"Critical"
)</f>
        <v>Excellent</v>
      </c>
      <c r="AB3534" t="str">
        <f t="shared" si="279"/>
        <v>No Rework</v>
      </c>
    </row>
    <row r="3535" spans="1:28" x14ac:dyDescent="0.3">
      <c r="A3535" t="s">
        <v>3617</v>
      </c>
      <c r="B3535" s="1">
        <v>45929</v>
      </c>
      <c r="C3535" t="s">
        <v>77</v>
      </c>
      <c r="D3535" t="s">
        <v>60</v>
      </c>
      <c r="E3535" t="s">
        <v>35</v>
      </c>
      <c r="F3535" t="s">
        <v>146</v>
      </c>
      <c r="G3535" t="s">
        <v>42</v>
      </c>
      <c r="H3535" t="s">
        <v>43</v>
      </c>
      <c r="I3535" t="s">
        <v>27</v>
      </c>
      <c r="J3535">
        <v>11.5</v>
      </c>
      <c r="K3535">
        <v>4</v>
      </c>
      <c r="L3535" t="s">
        <v>63</v>
      </c>
      <c r="M3535">
        <v>1</v>
      </c>
      <c r="N3535">
        <v>4.8</v>
      </c>
      <c r="O3535">
        <v>350</v>
      </c>
      <c r="P3535">
        <v>4025</v>
      </c>
      <c r="Q3535" t="s">
        <v>83</v>
      </c>
      <c r="R3535">
        <v>9</v>
      </c>
      <c r="S3535" t="s">
        <v>37</v>
      </c>
      <c r="T3535" t="s">
        <v>31</v>
      </c>
      <c r="U3535" t="str">
        <f>TRIM(CLEAN(tbl_Operations[[#This Row],[Location]]))</f>
        <v>Pune</v>
      </c>
      <c r="V3535" t="str">
        <f>TRIM(CLEAN(tbl_Operations[[#This Row],[Channel]]))</f>
        <v>Portal</v>
      </c>
      <c r="W3535" t="str">
        <f t="shared" si="275"/>
        <v>Employee Query</v>
      </c>
      <c r="X3535" t="str">
        <f t="shared" si="276"/>
        <v>Finance</v>
      </c>
      <c r="Y3535" t="str">
        <f t="shared" si="277"/>
        <v>SLA Breach</v>
      </c>
      <c r="Z3535" t="str">
        <f t="shared" si="278"/>
        <v>Normal</v>
      </c>
      <c r="AA3535" t="str" cm="1">
        <f t="array" ref="AA3535">_xlfn.IFS(
J3535&lt;=K3535*0.5,"Excellent",
J3535&lt;=K3535,"Good",
J3535&lt;=K3535*1.5,"At Risk",
TRUE,"Critical"
)</f>
        <v>Critical</v>
      </c>
      <c r="AB3535" t="str">
        <f t="shared" si="279"/>
        <v>Reworked</v>
      </c>
    </row>
    <row r="3536" spans="1:28" x14ac:dyDescent="0.3">
      <c r="A3536" t="s">
        <v>3618</v>
      </c>
      <c r="B3536" s="1">
        <v>45925</v>
      </c>
      <c r="C3536" t="s">
        <v>21</v>
      </c>
      <c r="D3536" t="s">
        <v>41</v>
      </c>
      <c r="E3536" t="s">
        <v>92</v>
      </c>
      <c r="F3536" t="s">
        <v>49</v>
      </c>
      <c r="G3536" t="s">
        <v>25</v>
      </c>
      <c r="H3536" t="s">
        <v>26</v>
      </c>
      <c r="I3536" t="s">
        <v>27</v>
      </c>
      <c r="J3536">
        <v>16.8</v>
      </c>
      <c r="K3536">
        <v>48</v>
      </c>
      <c r="L3536" t="s">
        <v>28</v>
      </c>
      <c r="M3536">
        <v>0</v>
      </c>
      <c r="N3536">
        <v>4.4000000000000004</v>
      </c>
      <c r="O3536">
        <v>400</v>
      </c>
      <c r="P3536">
        <v>6720</v>
      </c>
      <c r="Q3536" t="s">
        <v>83</v>
      </c>
      <c r="R3536">
        <v>9</v>
      </c>
      <c r="S3536" t="s">
        <v>37</v>
      </c>
      <c r="T3536" t="s">
        <v>84</v>
      </c>
      <c r="U3536" t="str">
        <f>TRIM(CLEAN(tbl_Operations[[#This Row],[Location]]))</f>
        <v>Bengaluru</v>
      </c>
      <c r="V3536" t="str">
        <f>TRIM(CLEAN(tbl_Operations[[#This Row],[Channel]]))</f>
        <v>Email</v>
      </c>
      <c r="W3536" t="str">
        <f t="shared" si="275"/>
        <v>Report Request</v>
      </c>
      <c r="X3536" t="str">
        <f t="shared" si="276"/>
        <v>Customer Support</v>
      </c>
      <c r="Y3536" t="str">
        <f t="shared" si="277"/>
        <v>Within SLA</v>
      </c>
      <c r="Z3536" t="str">
        <f t="shared" si="278"/>
        <v>Normal</v>
      </c>
      <c r="AA3536" t="str" cm="1">
        <f t="array" ref="AA3536">_xlfn.IFS(
J3536&lt;=K3536*0.5,"Excellent",
J3536&lt;=K3536,"Good",
J3536&lt;=K3536*1.5,"At Risk",
TRUE,"Critical"
)</f>
        <v>Excellent</v>
      </c>
      <c r="AB3536" t="str">
        <f t="shared" si="279"/>
        <v>No Rework</v>
      </c>
    </row>
    <row r="3537" spans="1:28" x14ac:dyDescent="0.3">
      <c r="A3537" t="s">
        <v>3619</v>
      </c>
      <c r="B3537" s="1">
        <v>45943</v>
      </c>
      <c r="C3537" t="s">
        <v>21</v>
      </c>
      <c r="D3537" t="s">
        <v>60</v>
      </c>
      <c r="E3537" t="s">
        <v>74</v>
      </c>
      <c r="F3537" t="s">
        <v>61</v>
      </c>
      <c r="G3537" t="s">
        <v>42</v>
      </c>
      <c r="H3537" t="s">
        <v>50</v>
      </c>
      <c r="I3537" t="s">
        <v>27</v>
      </c>
      <c r="J3537">
        <v>11.3</v>
      </c>
      <c r="K3537">
        <v>12</v>
      </c>
      <c r="L3537" t="s">
        <v>28</v>
      </c>
      <c r="M3537">
        <v>0</v>
      </c>
      <c r="N3537">
        <v>5</v>
      </c>
      <c r="O3537">
        <v>400</v>
      </c>
      <c r="P3537">
        <v>4520</v>
      </c>
      <c r="Q3537" t="s">
        <v>51</v>
      </c>
      <c r="R3537">
        <v>10</v>
      </c>
      <c r="S3537" t="s">
        <v>52</v>
      </c>
      <c r="T3537" t="s">
        <v>31</v>
      </c>
      <c r="U3537" t="str">
        <f>TRIM(CLEAN(tbl_Operations[[#This Row],[Location]]))</f>
        <v>Pune</v>
      </c>
      <c r="V3537" t="str">
        <f>TRIM(CLEAN(tbl_Operations[[#This Row],[Channel]]))</f>
        <v>Portal</v>
      </c>
      <c r="W3537" t="str">
        <f t="shared" si="275"/>
        <v>System Issue</v>
      </c>
      <c r="X3537" t="str">
        <f t="shared" si="276"/>
        <v>Customer Support</v>
      </c>
      <c r="Y3537" t="str">
        <f t="shared" si="277"/>
        <v>Within SLA</v>
      </c>
      <c r="Z3537" t="str">
        <f t="shared" si="278"/>
        <v>Normal</v>
      </c>
      <c r="AA3537" t="str" cm="1">
        <f t="array" ref="AA3537">_xlfn.IFS(
J3537&lt;=K3537*0.5,"Excellent",
J3537&lt;=K3537,"Good",
J3537&lt;=K3537*1.5,"At Risk",
TRUE,"Critical"
)</f>
        <v>Good</v>
      </c>
      <c r="AB3537" t="str">
        <f t="shared" si="279"/>
        <v>No Rework</v>
      </c>
    </row>
    <row r="3538" spans="1:28" x14ac:dyDescent="0.3">
      <c r="A3538" t="s">
        <v>3620</v>
      </c>
      <c r="B3538" s="1">
        <v>45878</v>
      </c>
      <c r="C3538" t="s">
        <v>21</v>
      </c>
      <c r="D3538" t="s">
        <v>47</v>
      </c>
      <c r="E3538" t="s">
        <v>70</v>
      </c>
      <c r="F3538" t="s">
        <v>24</v>
      </c>
      <c r="G3538" t="s">
        <v>62</v>
      </c>
      <c r="H3538" t="s">
        <v>43</v>
      </c>
      <c r="I3538" t="s">
        <v>27</v>
      </c>
      <c r="J3538">
        <v>20.100000000000001</v>
      </c>
      <c r="K3538">
        <v>24</v>
      </c>
      <c r="L3538" t="s">
        <v>28</v>
      </c>
      <c r="M3538">
        <v>1</v>
      </c>
      <c r="N3538">
        <v>4.5999999999999996</v>
      </c>
      <c r="O3538">
        <v>350</v>
      </c>
      <c r="P3538">
        <v>7035</v>
      </c>
      <c r="Q3538" t="s">
        <v>36</v>
      </c>
      <c r="R3538">
        <v>8</v>
      </c>
      <c r="S3538" t="s">
        <v>37</v>
      </c>
      <c r="T3538" t="s">
        <v>68</v>
      </c>
      <c r="U3538" t="str">
        <f>TRIM(CLEAN(tbl_Operations[[#This Row],[Location]]))</f>
        <v>Gurugram</v>
      </c>
      <c r="V3538" t="str">
        <f>TRIM(CLEAN(tbl_Operations[[#This Row],[Channel]]))</f>
        <v>Teams</v>
      </c>
      <c r="W3538" t="str">
        <f t="shared" si="275"/>
        <v>Data Correction</v>
      </c>
      <c r="X3538" t="str">
        <f t="shared" si="276"/>
        <v>Customer Support</v>
      </c>
      <c r="Y3538" t="str">
        <f t="shared" si="277"/>
        <v>Within SLA</v>
      </c>
      <c r="Z3538" t="str">
        <f t="shared" si="278"/>
        <v>Normal</v>
      </c>
      <c r="AA3538" t="str" cm="1">
        <f t="array" ref="AA3538">_xlfn.IFS(
J3538&lt;=K3538*0.5,"Excellent",
J3538&lt;=K3538,"Good",
J3538&lt;=K3538*1.5,"At Risk",
TRUE,"Critical"
)</f>
        <v>Good</v>
      </c>
      <c r="AB3538" t="str">
        <f t="shared" si="279"/>
        <v>Reworked</v>
      </c>
    </row>
    <row r="3539" spans="1:28" x14ac:dyDescent="0.3">
      <c r="A3539" t="s">
        <v>3621</v>
      </c>
      <c r="B3539" s="1">
        <v>45913</v>
      </c>
      <c r="C3539" t="s">
        <v>91</v>
      </c>
      <c r="D3539" t="s">
        <v>34</v>
      </c>
      <c r="E3539" t="s">
        <v>48</v>
      </c>
      <c r="F3539" t="s">
        <v>49</v>
      </c>
      <c r="G3539" t="s">
        <v>81</v>
      </c>
      <c r="H3539" t="s">
        <v>66</v>
      </c>
      <c r="I3539" t="s">
        <v>27</v>
      </c>
      <c r="J3539">
        <v>12.1</v>
      </c>
      <c r="K3539">
        <v>48</v>
      </c>
      <c r="L3539" t="s">
        <v>28</v>
      </c>
      <c r="M3539">
        <v>0</v>
      </c>
      <c r="N3539">
        <v>3.9</v>
      </c>
      <c r="O3539">
        <v>400</v>
      </c>
      <c r="P3539">
        <v>4840</v>
      </c>
      <c r="Q3539" t="s">
        <v>83</v>
      </c>
      <c r="R3539">
        <v>9</v>
      </c>
      <c r="S3539" t="s">
        <v>37</v>
      </c>
      <c r="T3539" t="s">
        <v>68</v>
      </c>
      <c r="U3539" t="str">
        <f>TRIM(CLEAN(tbl_Operations[[#This Row],[Location]]))</f>
        <v>Mumbai</v>
      </c>
      <c r="V3539" t="str">
        <f>TRIM(CLEAN(tbl_Operations[[#This Row],[Channel]]))</f>
        <v>Phone</v>
      </c>
      <c r="W3539" t="str">
        <f t="shared" si="275"/>
        <v>Compliance Request</v>
      </c>
      <c r="X3539" t="str">
        <f t="shared" si="276"/>
        <v>Operations</v>
      </c>
      <c r="Y3539" t="str">
        <f t="shared" si="277"/>
        <v>Within SLA</v>
      </c>
      <c r="Z3539" t="str">
        <f t="shared" si="278"/>
        <v>Normal</v>
      </c>
      <c r="AA3539" t="str" cm="1">
        <f t="array" ref="AA3539">_xlfn.IFS(
J3539&lt;=K3539*0.5,"Excellent",
J3539&lt;=K3539,"Good",
J3539&lt;=K3539*1.5,"At Risk",
TRUE,"Critical"
)</f>
        <v>Excellent</v>
      </c>
      <c r="AB3539" t="str">
        <f t="shared" si="279"/>
        <v>No Rework</v>
      </c>
    </row>
    <row r="3540" spans="1:28" x14ac:dyDescent="0.3">
      <c r="A3540" t="s">
        <v>3622</v>
      </c>
      <c r="B3540" s="1">
        <v>45674</v>
      </c>
      <c r="C3540" t="s">
        <v>33</v>
      </c>
      <c r="D3540" t="s">
        <v>73</v>
      </c>
      <c r="E3540" t="s">
        <v>56</v>
      </c>
      <c r="F3540" t="s">
        <v>49</v>
      </c>
      <c r="G3540" t="s">
        <v>62</v>
      </c>
      <c r="H3540" t="s">
        <v>26</v>
      </c>
      <c r="I3540" t="s">
        <v>27</v>
      </c>
      <c r="J3540">
        <v>6.6</v>
      </c>
      <c r="K3540">
        <v>48</v>
      </c>
      <c r="L3540" t="s">
        <v>28</v>
      </c>
      <c r="M3540">
        <v>0</v>
      </c>
      <c r="N3540">
        <v>4.7</v>
      </c>
      <c r="O3540">
        <v>280</v>
      </c>
      <c r="P3540">
        <v>1848</v>
      </c>
      <c r="Q3540" t="s">
        <v>64</v>
      </c>
      <c r="R3540">
        <v>1</v>
      </c>
      <c r="S3540" t="s">
        <v>58</v>
      </c>
      <c r="T3540" t="s">
        <v>45</v>
      </c>
      <c r="U3540" t="str">
        <f>TRIM(CLEAN(tbl_Operations[[#This Row],[Location]]))</f>
        <v>Chennai</v>
      </c>
      <c r="V3540" t="str">
        <f>TRIM(CLEAN(tbl_Operations[[#This Row],[Channel]]))</f>
        <v>Teams</v>
      </c>
      <c r="W3540" t="str">
        <f t="shared" si="275"/>
        <v>Vendor Query</v>
      </c>
      <c r="X3540" t="str">
        <f t="shared" si="276"/>
        <v>It</v>
      </c>
      <c r="Y3540" t="str">
        <f t="shared" si="277"/>
        <v>Within SLA</v>
      </c>
      <c r="Z3540" t="str">
        <f t="shared" si="278"/>
        <v>Normal</v>
      </c>
      <c r="AA3540" t="str" cm="1">
        <f t="array" ref="AA3540">_xlfn.IFS(
J3540&lt;=K3540*0.5,"Excellent",
J3540&lt;=K3540,"Good",
J3540&lt;=K3540*1.5,"At Risk",
TRUE,"Critical"
)</f>
        <v>Excellent</v>
      </c>
      <c r="AB3540" t="str">
        <f t="shared" si="279"/>
        <v>No Rework</v>
      </c>
    </row>
    <row r="3541" spans="1:28" x14ac:dyDescent="0.3">
      <c r="A3541" t="s">
        <v>3623</v>
      </c>
      <c r="B3541" s="1">
        <v>45882</v>
      </c>
      <c r="C3541" t="s">
        <v>77</v>
      </c>
      <c r="D3541" t="s">
        <v>47</v>
      </c>
      <c r="E3541" t="s">
        <v>78</v>
      </c>
      <c r="F3541" t="s">
        <v>24</v>
      </c>
      <c r="G3541" t="s">
        <v>25</v>
      </c>
      <c r="H3541" t="s">
        <v>43</v>
      </c>
      <c r="I3541" t="s">
        <v>27</v>
      </c>
      <c r="J3541">
        <v>10</v>
      </c>
      <c r="K3541">
        <v>24</v>
      </c>
      <c r="L3541" t="s">
        <v>28</v>
      </c>
      <c r="M3541">
        <v>0</v>
      </c>
      <c r="N3541">
        <v>4.5</v>
      </c>
      <c r="O3541">
        <v>350</v>
      </c>
      <c r="P3541">
        <v>3500</v>
      </c>
      <c r="Q3541" t="s">
        <v>36</v>
      </c>
      <c r="R3541">
        <v>8</v>
      </c>
      <c r="S3541" t="s">
        <v>37</v>
      </c>
      <c r="T3541" t="s">
        <v>86</v>
      </c>
      <c r="U3541" t="str">
        <f>TRIM(CLEAN(tbl_Operations[[#This Row],[Location]]))</f>
        <v>Gurugram</v>
      </c>
      <c r="V3541" t="str">
        <f>TRIM(CLEAN(tbl_Operations[[#This Row],[Channel]]))</f>
        <v>Email</v>
      </c>
      <c r="W3541" t="str">
        <f t="shared" si="275"/>
        <v>Access Request</v>
      </c>
      <c r="X3541" t="str">
        <f t="shared" si="276"/>
        <v>Finance</v>
      </c>
      <c r="Y3541" t="str">
        <f t="shared" si="277"/>
        <v>Within SLA</v>
      </c>
      <c r="Z3541" t="str">
        <f t="shared" si="278"/>
        <v>Normal</v>
      </c>
      <c r="AA3541" t="str" cm="1">
        <f t="array" ref="AA3541">_xlfn.IFS(
J3541&lt;=K3541*0.5,"Excellent",
J3541&lt;=K3541,"Good",
J3541&lt;=K3541*1.5,"At Risk",
TRUE,"Critical"
)</f>
        <v>Excellent</v>
      </c>
      <c r="AB3541" t="str">
        <f t="shared" si="279"/>
        <v>No Rework</v>
      </c>
    </row>
    <row r="3542" spans="1:28" x14ac:dyDescent="0.3">
      <c r="A3542" t="s">
        <v>3624</v>
      </c>
      <c r="B3542" s="1">
        <v>45714</v>
      </c>
      <c r="C3542" t="s">
        <v>21</v>
      </c>
      <c r="D3542" t="s">
        <v>22</v>
      </c>
      <c r="E3542" t="s">
        <v>23</v>
      </c>
      <c r="F3542" t="s">
        <v>24</v>
      </c>
      <c r="G3542" t="s">
        <v>5094</v>
      </c>
      <c r="H3542" t="s">
        <v>26</v>
      </c>
      <c r="I3542" t="s">
        <v>27</v>
      </c>
      <c r="J3542">
        <v>5.7</v>
      </c>
      <c r="K3542">
        <v>24</v>
      </c>
      <c r="L3542" t="s">
        <v>28</v>
      </c>
      <c r="M3542">
        <v>0</v>
      </c>
      <c r="N3542">
        <v>4.5999999999999996</v>
      </c>
      <c r="O3542">
        <v>320</v>
      </c>
      <c r="P3542">
        <v>1824</v>
      </c>
      <c r="Q3542" t="s">
        <v>57</v>
      </c>
      <c r="R3542">
        <v>2</v>
      </c>
      <c r="S3542" t="s">
        <v>58</v>
      </c>
      <c r="T3542" t="s">
        <v>86</v>
      </c>
      <c r="U3542" t="str">
        <f>TRIM(CLEAN(tbl_Operations[[#This Row],[Location]]))</f>
        <v>Noida</v>
      </c>
      <c r="V3542" t="str">
        <f>TRIM(CLEAN(tbl_Operations[[#This Row],[Channel]]))</f>
        <v>Unknown</v>
      </c>
      <c r="W3542" t="str">
        <f t="shared" si="275"/>
        <v>Invoice Query</v>
      </c>
      <c r="X3542" t="str">
        <f t="shared" si="276"/>
        <v>Customer Support</v>
      </c>
      <c r="Y3542" t="str">
        <f t="shared" si="277"/>
        <v>Within SLA</v>
      </c>
      <c r="Z3542" t="str">
        <f t="shared" si="278"/>
        <v>Normal</v>
      </c>
      <c r="AA3542" t="str" cm="1">
        <f t="array" ref="AA3542">_xlfn.IFS(
J3542&lt;=K3542*0.5,"Excellent",
J3542&lt;=K3542,"Good",
J3542&lt;=K3542*1.5,"At Risk",
TRUE,"Critical"
)</f>
        <v>Excellent</v>
      </c>
      <c r="AB3542" t="str">
        <f t="shared" si="279"/>
        <v>No Rework</v>
      </c>
    </row>
    <row r="3543" spans="1:28" x14ac:dyDescent="0.3">
      <c r="A3543" t="s">
        <v>3625</v>
      </c>
      <c r="B3543" s="1">
        <v>45888</v>
      </c>
      <c r="C3543" t="s">
        <v>40</v>
      </c>
      <c r="D3543" t="s">
        <v>41</v>
      </c>
      <c r="E3543" t="s">
        <v>48</v>
      </c>
      <c r="F3543" t="s">
        <v>61</v>
      </c>
      <c r="G3543" t="s">
        <v>25</v>
      </c>
      <c r="H3543" t="s">
        <v>26</v>
      </c>
      <c r="I3543" t="s">
        <v>101</v>
      </c>
      <c r="J3543">
        <v>8.5</v>
      </c>
      <c r="K3543">
        <v>12</v>
      </c>
      <c r="L3543" t="s">
        <v>28</v>
      </c>
      <c r="M3543">
        <v>0</v>
      </c>
      <c r="N3543">
        <v>4.5</v>
      </c>
      <c r="O3543">
        <v>280</v>
      </c>
      <c r="P3543">
        <v>2380</v>
      </c>
      <c r="Q3543" t="s">
        <v>36</v>
      </c>
      <c r="R3543">
        <v>8</v>
      </c>
      <c r="S3543" t="s">
        <v>37</v>
      </c>
      <c r="T3543" t="s">
        <v>38</v>
      </c>
      <c r="U3543" t="str">
        <f>TRIM(CLEAN(tbl_Operations[[#This Row],[Location]]))</f>
        <v>Bengaluru</v>
      </c>
      <c r="V3543" t="str">
        <f>TRIM(CLEAN(tbl_Operations[[#This Row],[Channel]]))</f>
        <v>Email</v>
      </c>
      <c r="W3543" t="str">
        <f t="shared" si="275"/>
        <v>Compliance Request</v>
      </c>
      <c r="X3543" t="str">
        <f t="shared" si="276"/>
        <v>Procurement</v>
      </c>
      <c r="Y3543" t="str">
        <f t="shared" si="277"/>
        <v>Within SLA</v>
      </c>
      <c r="Z3543" t="str">
        <f t="shared" si="278"/>
        <v>Normal</v>
      </c>
      <c r="AA3543" t="str" cm="1">
        <f t="array" ref="AA3543">_xlfn.IFS(
J3543&lt;=K3543*0.5,"Excellent",
J3543&lt;=K3543,"Good",
J3543&lt;=K3543*1.5,"At Risk",
TRUE,"Critical"
)</f>
        <v>Good</v>
      </c>
      <c r="AB3543" t="str">
        <f t="shared" si="279"/>
        <v>No Rework</v>
      </c>
    </row>
    <row r="3544" spans="1:28" x14ac:dyDescent="0.3">
      <c r="A3544" t="s">
        <v>3626</v>
      </c>
      <c r="B3544" s="1">
        <v>45764</v>
      </c>
      <c r="C3544" t="s">
        <v>95</v>
      </c>
      <c r="D3544" t="s">
        <v>5094</v>
      </c>
      <c r="E3544" t="s">
        <v>92</v>
      </c>
      <c r="F3544" t="s">
        <v>61</v>
      </c>
      <c r="G3544" t="s">
        <v>25</v>
      </c>
      <c r="H3544" t="s">
        <v>26</v>
      </c>
      <c r="I3544" t="s">
        <v>27</v>
      </c>
      <c r="J3544">
        <v>10.3</v>
      </c>
      <c r="K3544">
        <v>12</v>
      </c>
      <c r="L3544" t="s">
        <v>28</v>
      </c>
      <c r="M3544">
        <v>0</v>
      </c>
      <c r="N3544">
        <v>4.3</v>
      </c>
      <c r="O3544">
        <v>320</v>
      </c>
      <c r="P3544">
        <v>3296</v>
      </c>
      <c r="Q3544" t="s">
        <v>89</v>
      </c>
      <c r="R3544">
        <v>4</v>
      </c>
      <c r="S3544" t="s">
        <v>30</v>
      </c>
      <c r="T3544" t="s">
        <v>84</v>
      </c>
      <c r="U3544" t="str">
        <f>TRIM(CLEAN(tbl_Operations[[#This Row],[Location]]))</f>
        <v>Unknown</v>
      </c>
      <c r="V3544" t="str">
        <f>TRIM(CLEAN(tbl_Operations[[#This Row],[Channel]]))</f>
        <v>Email</v>
      </c>
      <c r="W3544" t="str">
        <f t="shared" si="275"/>
        <v>Report Request</v>
      </c>
      <c r="X3544" t="str">
        <f t="shared" si="276"/>
        <v>Sales</v>
      </c>
      <c r="Y3544" t="str">
        <f t="shared" si="277"/>
        <v>Within SLA</v>
      </c>
      <c r="Z3544" t="str">
        <f t="shared" si="278"/>
        <v>Normal</v>
      </c>
      <c r="AA3544" t="str" cm="1">
        <f t="array" ref="AA3544">_xlfn.IFS(
J3544&lt;=K3544*0.5,"Excellent",
J3544&lt;=K3544,"Good",
J3544&lt;=K3544*1.5,"At Risk",
TRUE,"Critical"
)</f>
        <v>Good</v>
      </c>
      <c r="AB3544" t="str">
        <f t="shared" si="279"/>
        <v>No Rework</v>
      </c>
    </row>
    <row r="3545" spans="1:28" x14ac:dyDescent="0.3">
      <c r="A3545" t="s">
        <v>3627</v>
      </c>
      <c r="B3545" s="1">
        <v>45885</v>
      </c>
      <c r="C3545" t="s">
        <v>95</v>
      </c>
      <c r="D3545" t="s">
        <v>47</v>
      </c>
      <c r="E3545" t="s">
        <v>70</v>
      </c>
      <c r="F3545" t="s">
        <v>49</v>
      </c>
      <c r="G3545" t="s">
        <v>25</v>
      </c>
      <c r="H3545" t="s">
        <v>50</v>
      </c>
      <c r="I3545" t="s">
        <v>88</v>
      </c>
      <c r="J3545">
        <v>43</v>
      </c>
      <c r="K3545">
        <v>48</v>
      </c>
      <c r="L3545" t="s">
        <v>28</v>
      </c>
      <c r="M3545">
        <v>1</v>
      </c>
      <c r="N3545">
        <v>3.5</v>
      </c>
      <c r="O3545">
        <v>320</v>
      </c>
      <c r="P3545">
        <v>13760</v>
      </c>
      <c r="Q3545" t="s">
        <v>36</v>
      </c>
      <c r="R3545">
        <v>8</v>
      </c>
      <c r="S3545" t="s">
        <v>37</v>
      </c>
      <c r="T3545" t="s">
        <v>68</v>
      </c>
      <c r="U3545" t="str">
        <f>TRIM(CLEAN(tbl_Operations[[#This Row],[Location]]))</f>
        <v>Gurugram</v>
      </c>
      <c r="V3545" t="str">
        <f>TRIM(CLEAN(tbl_Operations[[#This Row],[Channel]]))</f>
        <v>Email</v>
      </c>
      <c r="W3545" t="str">
        <f t="shared" si="275"/>
        <v>Data Correction</v>
      </c>
      <c r="X3545" t="str">
        <f t="shared" si="276"/>
        <v>Sales</v>
      </c>
      <c r="Y3545" t="str">
        <f t="shared" si="277"/>
        <v>Within SLA</v>
      </c>
      <c r="Z3545" t="str">
        <f t="shared" si="278"/>
        <v>Normal</v>
      </c>
      <c r="AA3545" t="str" cm="1">
        <f t="array" ref="AA3545">_xlfn.IFS(
J3545&lt;=K3545*0.5,"Excellent",
J3545&lt;=K3545,"Good",
J3545&lt;=K3545*1.5,"At Risk",
TRUE,"Critical"
)</f>
        <v>Good</v>
      </c>
      <c r="AB3545" t="str">
        <f t="shared" si="279"/>
        <v>Reworked</v>
      </c>
    </row>
    <row r="3546" spans="1:28" x14ac:dyDescent="0.3">
      <c r="A3546" t="s">
        <v>3628</v>
      </c>
      <c r="B3546" s="1">
        <v>45993</v>
      </c>
      <c r="C3546" t="s">
        <v>95</v>
      </c>
      <c r="D3546" t="s">
        <v>60</v>
      </c>
      <c r="E3546" t="s">
        <v>56</v>
      </c>
      <c r="F3546" t="s">
        <v>24</v>
      </c>
      <c r="G3546" t="s">
        <v>81</v>
      </c>
      <c r="H3546" t="s">
        <v>50</v>
      </c>
      <c r="I3546" t="s">
        <v>101</v>
      </c>
      <c r="J3546">
        <v>18.3</v>
      </c>
      <c r="K3546">
        <v>24</v>
      </c>
      <c r="L3546" t="s">
        <v>28</v>
      </c>
      <c r="M3546">
        <v>0</v>
      </c>
      <c r="N3546">
        <v>4</v>
      </c>
      <c r="O3546">
        <v>320</v>
      </c>
      <c r="P3546">
        <v>5856</v>
      </c>
      <c r="Q3546" t="s">
        <v>71</v>
      </c>
      <c r="R3546">
        <v>12</v>
      </c>
      <c r="S3546" t="s">
        <v>52</v>
      </c>
      <c r="T3546" t="s">
        <v>38</v>
      </c>
      <c r="U3546" t="str">
        <f>TRIM(CLEAN(tbl_Operations[[#This Row],[Location]]))</f>
        <v>Pune</v>
      </c>
      <c r="V3546" t="str">
        <f>TRIM(CLEAN(tbl_Operations[[#This Row],[Channel]]))</f>
        <v>Phone</v>
      </c>
      <c r="W3546" t="str">
        <f t="shared" si="275"/>
        <v>Vendor Query</v>
      </c>
      <c r="X3546" t="str">
        <f t="shared" si="276"/>
        <v>Sales</v>
      </c>
      <c r="Y3546" t="str">
        <f t="shared" si="277"/>
        <v>Within SLA</v>
      </c>
      <c r="Z3546" t="str">
        <f t="shared" si="278"/>
        <v>Normal</v>
      </c>
      <c r="AA3546" t="str" cm="1">
        <f t="array" ref="AA3546">_xlfn.IFS(
J3546&lt;=K3546*0.5,"Excellent",
J3546&lt;=K3546,"Good",
J3546&lt;=K3546*1.5,"At Risk",
TRUE,"Critical"
)</f>
        <v>Good</v>
      </c>
      <c r="AB3546" t="str">
        <f t="shared" si="279"/>
        <v>No Rework</v>
      </c>
    </row>
    <row r="3547" spans="1:28" x14ac:dyDescent="0.3">
      <c r="A3547" t="s">
        <v>3629</v>
      </c>
      <c r="B3547" s="1">
        <v>45830</v>
      </c>
      <c r="C3547" t="s">
        <v>54</v>
      </c>
      <c r="D3547" t="s">
        <v>41</v>
      </c>
      <c r="E3547" t="s">
        <v>74</v>
      </c>
      <c r="F3547" t="s">
        <v>24</v>
      </c>
      <c r="G3547" t="s">
        <v>42</v>
      </c>
      <c r="H3547" t="s">
        <v>26</v>
      </c>
      <c r="I3547" t="s">
        <v>27</v>
      </c>
      <c r="J3547">
        <v>11.4</v>
      </c>
      <c r="K3547">
        <v>24</v>
      </c>
      <c r="L3547" t="s">
        <v>28</v>
      </c>
      <c r="M3547">
        <v>1</v>
      </c>
      <c r="N3547">
        <v>4.7</v>
      </c>
      <c r="O3547">
        <v>350</v>
      </c>
      <c r="P3547">
        <v>3990</v>
      </c>
      <c r="Q3547" t="s">
        <v>29</v>
      </c>
      <c r="R3547">
        <v>6</v>
      </c>
      <c r="S3547" t="s">
        <v>30</v>
      </c>
      <c r="T3547" t="s">
        <v>102</v>
      </c>
      <c r="U3547" t="str">
        <f>TRIM(CLEAN(tbl_Operations[[#This Row],[Location]]))</f>
        <v>Bengaluru</v>
      </c>
      <c r="V3547" t="str">
        <f>TRIM(CLEAN(tbl_Operations[[#This Row],[Channel]]))</f>
        <v>Portal</v>
      </c>
      <c r="W3547" t="str">
        <f t="shared" si="275"/>
        <v>System Issue</v>
      </c>
      <c r="X3547" t="str">
        <f t="shared" si="276"/>
        <v>Hr</v>
      </c>
      <c r="Y3547" t="str">
        <f t="shared" si="277"/>
        <v>Within SLA</v>
      </c>
      <c r="Z3547" t="str">
        <f t="shared" si="278"/>
        <v>Normal</v>
      </c>
      <c r="AA3547" t="str" cm="1">
        <f t="array" ref="AA3547">_xlfn.IFS(
J3547&lt;=K3547*0.5,"Excellent",
J3547&lt;=K3547,"Good",
J3547&lt;=K3547*1.5,"At Risk",
TRUE,"Critical"
)</f>
        <v>Excellent</v>
      </c>
      <c r="AB3547" t="str">
        <f t="shared" si="279"/>
        <v>Reworked</v>
      </c>
    </row>
    <row r="3548" spans="1:28" x14ac:dyDescent="0.3">
      <c r="A3548" t="s">
        <v>3630</v>
      </c>
      <c r="B3548" s="1">
        <v>45963</v>
      </c>
      <c r="C3548" t="s">
        <v>33</v>
      </c>
      <c r="D3548" t="s">
        <v>47</v>
      </c>
      <c r="E3548" t="s">
        <v>70</v>
      </c>
      <c r="F3548" t="s">
        <v>61</v>
      </c>
      <c r="G3548" t="s">
        <v>25</v>
      </c>
      <c r="H3548" t="s">
        <v>75</v>
      </c>
      <c r="I3548" t="s">
        <v>27</v>
      </c>
      <c r="J3548">
        <v>7.2</v>
      </c>
      <c r="K3548">
        <v>12</v>
      </c>
      <c r="L3548" t="s">
        <v>28</v>
      </c>
      <c r="M3548">
        <v>0</v>
      </c>
      <c r="N3548">
        <v>4.4000000000000004</v>
      </c>
      <c r="O3548">
        <v>350</v>
      </c>
      <c r="P3548">
        <v>2520</v>
      </c>
      <c r="Q3548" t="s">
        <v>67</v>
      </c>
      <c r="R3548">
        <v>11</v>
      </c>
      <c r="S3548" t="s">
        <v>52</v>
      </c>
      <c r="T3548" t="s">
        <v>102</v>
      </c>
      <c r="U3548" t="str">
        <f>TRIM(CLEAN(tbl_Operations[[#This Row],[Location]]))</f>
        <v>Gurugram</v>
      </c>
      <c r="V3548" t="str">
        <f>TRIM(CLEAN(tbl_Operations[[#This Row],[Channel]]))</f>
        <v>Email</v>
      </c>
      <c r="W3548" t="str">
        <f t="shared" si="275"/>
        <v>Data Correction</v>
      </c>
      <c r="X3548" t="str">
        <f t="shared" si="276"/>
        <v>It</v>
      </c>
      <c r="Y3548" t="str">
        <f t="shared" si="277"/>
        <v>Within SLA</v>
      </c>
      <c r="Z3548" t="str">
        <f t="shared" si="278"/>
        <v>Normal</v>
      </c>
      <c r="AA3548" t="str" cm="1">
        <f t="array" ref="AA3548">_xlfn.IFS(
J3548&lt;=K3548*0.5,"Excellent",
J3548&lt;=K3548,"Good",
J3548&lt;=K3548*1.5,"At Risk",
TRUE,"Critical"
)</f>
        <v>Good</v>
      </c>
      <c r="AB3548" t="str">
        <f t="shared" si="279"/>
        <v>No Rework</v>
      </c>
    </row>
    <row r="3549" spans="1:28" x14ac:dyDescent="0.3">
      <c r="A3549" t="s">
        <v>3631</v>
      </c>
      <c r="B3549" s="1">
        <v>45823</v>
      </c>
      <c r="C3549" t="s">
        <v>77</v>
      </c>
      <c r="D3549" t="s">
        <v>55</v>
      </c>
      <c r="E3549" t="s">
        <v>35</v>
      </c>
      <c r="F3549" t="s">
        <v>24</v>
      </c>
      <c r="G3549" t="s">
        <v>42</v>
      </c>
      <c r="H3549" t="s">
        <v>66</v>
      </c>
      <c r="I3549" t="s">
        <v>27</v>
      </c>
      <c r="J3549">
        <v>12.8</v>
      </c>
      <c r="K3549">
        <v>24</v>
      </c>
      <c r="L3549" t="s">
        <v>28</v>
      </c>
      <c r="M3549">
        <v>1</v>
      </c>
      <c r="N3549" t="s">
        <v>5094</v>
      </c>
      <c r="O3549">
        <v>280</v>
      </c>
      <c r="P3549">
        <v>3584</v>
      </c>
      <c r="Q3549" t="s">
        <v>29</v>
      </c>
      <c r="R3549">
        <v>6</v>
      </c>
      <c r="S3549" t="s">
        <v>30</v>
      </c>
      <c r="T3549" t="s">
        <v>102</v>
      </c>
      <c r="U3549" t="str">
        <f>TRIM(CLEAN(tbl_Operations[[#This Row],[Location]]))</f>
        <v>Hyderabad</v>
      </c>
      <c r="V3549" t="str">
        <f>TRIM(CLEAN(tbl_Operations[[#This Row],[Channel]]))</f>
        <v>Portal</v>
      </c>
      <c r="W3549" t="str">
        <f t="shared" si="275"/>
        <v>Employee Query</v>
      </c>
      <c r="X3549" t="str">
        <f t="shared" si="276"/>
        <v>Finance</v>
      </c>
      <c r="Y3549" t="str">
        <f t="shared" si="277"/>
        <v>Within SLA</v>
      </c>
      <c r="Z3549" t="str">
        <f t="shared" si="278"/>
        <v>Normal</v>
      </c>
      <c r="AA3549" t="str" cm="1">
        <f t="array" ref="AA3549">_xlfn.IFS(
J3549&lt;=K3549*0.5,"Excellent",
J3549&lt;=K3549,"Good",
J3549&lt;=K3549*1.5,"At Risk",
TRUE,"Critical"
)</f>
        <v>Good</v>
      </c>
      <c r="AB3549" t="str">
        <f t="shared" si="279"/>
        <v>Reworked</v>
      </c>
    </row>
    <row r="3550" spans="1:28" x14ac:dyDescent="0.3">
      <c r="A3550" t="s">
        <v>3632</v>
      </c>
      <c r="B3550" s="1">
        <v>45770</v>
      </c>
      <c r="C3550" t="s">
        <v>40</v>
      </c>
      <c r="D3550" t="s">
        <v>55</v>
      </c>
      <c r="E3550" t="s">
        <v>74</v>
      </c>
      <c r="F3550" t="s">
        <v>61</v>
      </c>
      <c r="G3550" t="s">
        <v>25</v>
      </c>
      <c r="H3550" t="s">
        <v>43</v>
      </c>
      <c r="I3550" t="s">
        <v>27</v>
      </c>
      <c r="J3550">
        <v>33.9</v>
      </c>
      <c r="K3550">
        <v>12</v>
      </c>
      <c r="L3550" t="s">
        <v>63</v>
      </c>
      <c r="M3550">
        <v>0</v>
      </c>
      <c r="N3550">
        <v>3.7</v>
      </c>
      <c r="O3550">
        <v>350</v>
      </c>
      <c r="P3550">
        <v>11865</v>
      </c>
      <c r="Q3550" t="s">
        <v>89</v>
      </c>
      <c r="R3550">
        <v>4</v>
      </c>
      <c r="S3550" t="s">
        <v>30</v>
      </c>
      <c r="T3550" t="s">
        <v>86</v>
      </c>
      <c r="U3550" t="str">
        <f>TRIM(CLEAN(tbl_Operations[[#This Row],[Location]]))</f>
        <v>Hyderabad</v>
      </c>
      <c r="V3550" t="str">
        <f>TRIM(CLEAN(tbl_Operations[[#This Row],[Channel]]))</f>
        <v>Email</v>
      </c>
      <c r="W3550" t="str">
        <f t="shared" si="275"/>
        <v>System Issue</v>
      </c>
      <c r="X3550" t="str">
        <f t="shared" si="276"/>
        <v>Procurement</v>
      </c>
      <c r="Y3550" t="str">
        <f t="shared" si="277"/>
        <v>SLA Breach</v>
      </c>
      <c r="Z3550" t="str">
        <f t="shared" si="278"/>
        <v>Normal</v>
      </c>
      <c r="AA3550" t="str" cm="1">
        <f t="array" ref="AA3550">_xlfn.IFS(
J3550&lt;=K3550*0.5,"Excellent",
J3550&lt;=K3550,"Good",
J3550&lt;=K3550*1.5,"At Risk",
TRUE,"Critical"
)</f>
        <v>Critical</v>
      </c>
      <c r="AB3550" t="str">
        <f t="shared" si="279"/>
        <v>No Rework</v>
      </c>
    </row>
    <row r="3551" spans="1:28" x14ac:dyDescent="0.3">
      <c r="A3551" t="s">
        <v>3633</v>
      </c>
      <c r="B3551" s="1">
        <v>45716</v>
      </c>
      <c r="C3551" t="s">
        <v>54</v>
      </c>
      <c r="D3551" t="s">
        <v>41</v>
      </c>
      <c r="E3551" t="s">
        <v>92</v>
      </c>
      <c r="F3551" t="s">
        <v>24</v>
      </c>
      <c r="G3551" t="s">
        <v>42</v>
      </c>
      <c r="H3551" t="s">
        <v>43</v>
      </c>
      <c r="I3551" t="s">
        <v>27</v>
      </c>
      <c r="J3551">
        <v>5.7</v>
      </c>
      <c r="K3551">
        <v>24</v>
      </c>
      <c r="L3551" t="s">
        <v>28</v>
      </c>
      <c r="M3551">
        <v>0</v>
      </c>
      <c r="N3551">
        <v>5</v>
      </c>
      <c r="O3551">
        <v>400</v>
      </c>
      <c r="P3551">
        <v>2280</v>
      </c>
      <c r="Q3551" t="s">
        <v>57</v>
      </c>
      <c r="R3551">
        <v>2</v>
      </c>
      <c r="S3551" t="s">
        <v>58</v>
      </c>
      <c r="T3551" t="s">
        <v>45</v>
      </c>
      <c r="U3551" t="str">
        <f>TRIM(CLEAN(tbl_Operations[[#This Row],[Location]]))</f>
        <v>Bengaluru</v>
      </c>
      <c r="V3551" t="str">
        <f>TRIM(CLEAN(tbl_Operations[[#This Row],[Channel]]))</f>
        <v>Portal</v>
      </c>
      <c r="W3551" t="str">
        <f t="shared" si="275"/>
        <v>Report Request</v>
      </c>
      <c r="X3551" t="str">
        <f t="shared" si="276"/>
        <v>Hr</v>
      </c>
      <c r="Y3551" t="str">
        <f t="shared" si="277"/>
        <v>Within SLA</v>
      </c>
      <c r="Z3551" t="str">
        <f t="shared" si="278"/>
        <v>Normal</v>
      </c>
      <c r="AA3551" t="str" cm="1">
        <f t="array" ref="AA3551">_xlfn.IFS(
J3551&lt;=K3551*0.5,"Excellent",
J3551&lt;=K3551,"Good",
J3551&lt;=K3551*1.5,"At Risk",
TRUE,"Critical"
)</f>
        <v>Excellent</v>
      </c>
      <c r="AB3551" t="str">
        <f t="shared" si="279"/>
        <v>No Rework</v>
      </c>
    </row>
    <row r="3552" spans="1:28" x14ac:dyDescent="0.3">
      <c r="A3552" t="s">
        <v>3634</v>
      </c>
      <c r="B3552" s="1">
        <v>45936</v>
      </c>
      <c r="C3552" t="s">
        <v>33</v>
      </c>
      <c r="D3552" t="s">
        <v>55</v>
      </c>
      <c r="E3552" t="s">
        <v>35</v>
      </c>
      <c r="F3552" t="s">
        <v>24</v>
      </c>
      <c r="G3552" t="s">
        <v>42</v>
      </c>
      <c r="H3552" t="s">
        <v>43</v>
      </c>
      <c r="I3552" t="s">
        <v>27</v>
      </c>
      <c r="J3552">
        <v>16.3</v>
      </c>
      <c r="K3552">
        <v>24</v>
      </c>
      <c r="L3552" t="s">
        <v>28</v>
      </c>
      <c r="M3552">
        <v>0</v>
      </c>
      <c r="N3552">
        <v>4.5</v>
      </c>
      <c r="O3552">
        <v>280</v>
      </c>
      <c r="P3552">
        <v>4564</v>
      </c>
      <c r="Q3552" t="s">
        <v>51</v>
      </c>
      <c r="R3552">
        <v>10</v>
      </c>
      <c r="S3552" t="s">
        <v>52</v>
      </c>
      <c r="T3552" t="s">
        <v>31</v>
      </c>
      <c r="U3552" t="str">
        <f>TRIM(CLEAN(tbl_Operations[[#This Row],[Location]]))</f>
        <v>Hyderabad</v>
      </c>
      <c r="V3552" t="str">
        <f>TRIM(CLEAN(tbl_Operations[[#This Row],[Channel]]))</f>
        <v>Portal</v>
      </c>
      <c r="W3552" t="str">
        <f t="shared" si="275"/>
        <v>Employee Query</v>
      </c>
      <c r="X3552" t="str">
        <f t="shared" si="276"/>
        <v>It</v>
      </c>
      <c r="Y3552" t="str">
        <f t="shared" si="277"/>
        <v>Within SLA</v>
      </c>
      <c r="Z3552" t="str">
        <f t="shared" si="278"/>
        <v>Normal</v>
      </c>
      <c r="AA3552" t="str" cm="1">
        <f t="array" ref="AA3552">_xlfn.IFS(
J3552&lt;=K3552*0.5,"Excellent",
J3552&lt;=K3552,"Good",
J3552&lt;=K3552*1.5,"At Risk",
TRUE,"Critical"
)</f>
        <v>Good</v>
      </c>
      <c r="AB3552" t="str">
        <f t="shared" si="279"/>
        <v>No Rework</v>
      </c>
    </row>
    <row r="3553" spans="1:28" x14ac:dyDescent="0.3">
      <c r="A3553" t="s">
        <v>3635</v>
      </c>
      <c r="B3553" s="1">
        <v>45872</v>
      </c>
      <c r="C3553" t="s">
        <v>91</v>
      </c>
      <c r="D3553" t="s">
        <v>73</v>
      </c>
      <c r="E3553" t="s">
        <v>92</v>
      </c>
      <c r="F3553" t="s">
        <v>61</v>
      </c>
      <c r="G3553" t="s">
        <v>42</v>
      </c>
      <c r="H3553" t="s">
        <v>43</v>
      </c>
      <c r="I3553" t="s">
        <v>27</v>
      </c>
      <c r="J3553">
        <v>8.8000000000000007</v>
      </c>
      <c r="K3553">
        <v>12</v>
      </c>
      <c r="L3553" t="s">
        <v>28</v>
      </c>
      <c r="M3553">
        <v>1</v>
      </c>
      <c r="N3553">
        <v>4.5999999999999996</v>
      </c>
      <c r="O3553">
        <v>400</v>
      </c>
      <c r="P3553">
        <v>3520</v>
      </c>
      <c r="Q3553" t="s">
        <v>36</v>
      </c>
      <c r="R3553">
        <v>8</v>
      </c>
      <c r="S3553" t="s">
        <v>37</v>
      </c>
      <c r="T3553" t="s">
        <v>102</v>
      </c>
      <c r="U3553" t="str">
        <f>TRIM(CLEAN(tbl_Operations[[#This Row],[Location]]))</f>
        <v>Chennai</v>
      </c>
      <c r="V3553" t="str">
        <f>TRIM(CLEAN(tbl_Operations[[#This Row],[Channel]]))</f>
        <v>Portal</v>
      </c>
      <c r="W3553" t="str">
        <f t="shared" si="275"/>
        <v>Report Request</v>
      </c>
      <c r="X3553" t="str">
        <f t="shared" si="276"/>
        <v>Operations</v>
      </c>
      <c r="Y3553" t="str">
        <f t="shared" si="277"/>
        <v>Within SLA</v>
      </c>
      <c r="Z3553" t="str">
        <f t="shared" si="278"/>
        <v>Normal</v>
      </c>
      <c r="AA3553" t="str" cm="1">
        <f t="array" ref="AA3553">_xlfn.IFS(
J3553&lt;=K3553*0.5,"Excellent",
J3553&lt;=K3553,"Good",
J3553&lt;=K3553*1.5,"At Risk",
TRUE,"Critical"
)</f>
        <v>Good</v>
      </c>
      <c r="AB3553" t="str">
        <f t="shared" si="279"/>
        <v>Reworked</v>
      </c>
    </row>
    <row r="3554" spans="1:28" x14ac:dyDescent="0.3">
      <c r="A3554" t="s">
        <v>3636</v>
      </c>
      <c r="B3554" s="1">
        <v>45993</v>
      </c>
      <c r="C3554" t="s">
        <v>40</v>
      </c>
      <c r="D3554" t="s">
        <v>55</v>
      </c>
      <c r="E3554" t="s">
        <v>70</v>
      </c>
      <c r="F3554" t="s">
        <v>49</v>
      </c>
      <c r="G3554" t="s">
        <v>25</v>
      </c>
      <c r="H3554" t="s">
        <v>26</v>
      </c>
      <c r="I3554" t="s">
        <v>27</v>
      </c>
      <c r="J3554">
        <v>1.5</v>
      </c>
      <c r="K3554">
        <v>48</v>
      </c>
      <c r="L3554" t="s">
        <v>28</v>
      </c>
      <c r="M3554">
        <v>0</v>
      </c>
      <c r="N3554">
        <v>5</v>
      </c>
      <c r="O3554">
        <v>280</v>
      </c>
      <c r="P3554">
        <v>420</v>
      </c>
      <c r="Q3554" t="s">
        <v>71</v>
      </c>
      <c r="R3554">
        <v>12</v>
      </c>
      <c r="S3554" t="s">
        <v>52</v>
      </c>
      <c r="T3554" t="s">
        <v>38</v>
      </c>
      <c r="U3554" t="str">
        <f>TRIM(CLEAN(tbl_Operations[[#This Row],[Location]]))</f>
        <v>Hyderabad</v>
      </c>
      <c r="V3554" t="str">
        <f>TRIM(CLEAN(tbl_Operations[[#This Row],[Channel]]))</f>
        <v>Email</v>
      </c>
      <c r="W3554" t="str">
        <f t="shared" si="275"/>
        <v>Data Correction</v>
      </c>
      <c r="X3554" t="str">
        <f t="shared" si="276"/>
        <v>Procurement</v>
      </c>
      <c r="Y3554" t="str">
        <f t="shared" si="277"/>
        <v>Within SLA</v>
      </c>
      <c r="Z3554" t="str">
        <f t="shared" si="278"/>
        <v>Normal</v>
      </c>
      <c r="AA3554" t="str" cm="1">
        <f t="array" ref="AA3554">_xlfn.IFS(
J3554&lt;=K3554*0.5,"Excellent",
J3554&lt;=K3554,"Good",
J3554&lt;=K3554*1.5,"At Risk",
TRUE,"Critical"
)</f>
        <v>Excellent</v>
      </c>
      <c r="AB3554" t="str">
        <f t="shared" si="279"/>
        <v>No Rework</v>
      </c>
    </row>
    <row r="3555" spans="1:28" x14ac:dyDescent="0.3">
      <c r="A3555" t="s">
        <v>3637</v>
      </c>
      <c r="B3555" s="1">
        <v>45985</v>
      </c>
      <c r="C3555" t="s">
        <v>21</v>
      </c>
      <c r="D3555" t="s">
        <v>34</v>
      </c>
      <c r="E3555" t="s">
        <v>35</v>
      </c>
      <c r="F3555" t="s">
        <v>61</v>
      </c>
      <c r="G3555" t="s">
        <v>42</v>
      </c>
      <c r="H3555" t="s">
        <v>50</v>
      </c>
      <c r="I3555" t="s">
        <v>27</v>
      </c>
      <c r="J3555">
        <v>19.899999999999999</v>
      </c>
      <c r="K3555">
        <v>12</v>
      </c>
      <c r="L3555" t="s">
        <v>63</v>
      </c>
      <c r="M3555">
        <v>0</v>
      </c>
      <c r="N3555">
        <v>4.9000000000000004</v>
      </c>
      <c r="O3555">
        <v>350</v>
      </c>
      <c r="P3555">
        <v>6965</v>
      </c>
      <c r="Q3555" t="s">
        <v>67</v>
      </c>
      <c r="R3555">
        <v>11</v>
      </c>
      <c r="S3555" t="s">
        <v>52</v>
      </c>
      <c r="T3555" t="s">
        <v>31</v>
      </c>
      <c r="U3555" t="str">
        <f>TRIM(CLEAN(tbl_Operations[[#This Row],[Location]]))</f>
        <v>Mumbai</v>
      </c>
      <c r="V3555" t="str">
        <f>TRIM(CLEAN(tbl_Operations[[#This Row],[Channel]]))</f>
        <v>Portal</v>
      </c>
      <c r="W3555" t="str">
        <f t="shared" si="275"/>
        <v>Employee Query</v>
      </c>
      <c r="X3555" t="str">
        <f t="shared" si="276"/>
        <v>Customer Support</v>
      </c>
      <c r="Y3555" t="str">
        <f t="shared" si="277"/>
        <v>SLA Breach</v>
      </c>
      <c r="Z3555" t="str">
        <f t="shared" si="278"/>
        <v>Normal</v>
      </c>
      <c r="AA3555" t="str" cm="1">
        <f t="array" ref="AA3555">_xlfn.IFS(
J3555&lt;=K3555*0.5,"Excellent",
J3555&lt;=K3555,"Good",
J3555&lt;=K3555*1.5,"At Risk",
TRUE,"Critical"
)</f>
        <v>Critical</v>
      </c>
      <c r="AB3555" t="str">
        <f t="shared" si="279"/>
        <v>No Rework</v>
      </c>
    </row>
    <row r="3556" spans="1:28" x14ac:dyDescent="0.3">
      <c r="A3556" t="s">
        <v>3638</v>
      </c>
      <c r="B3556" s="1">
        <v>45894</v>
      </c>
      <c r="C3556" t="s">
        <v>91</v>
      </c>
      <c r="D3556" t="s">
        <v>5094</v>
      </c>
      <c r="E3556" t="s">
        <v>78</v>
      </c>
      <c r="F3556" t="s">
        <v>49</v>
      </c>
      <c r="G3556" t="s">
        <v>25</v>
      </c>
      <c r="H3556" t="s">
        <v>26</v>
      </c>
      <c r="I3556" t="s">
        <v>27</v>
      </c>
      <c r="J3556">
        <v>8.8000000000000007</v>
      </c>
      <c r="K3556">
        <v>48</v>
      </c>
      <c r="L3556" t="s">
        <v>28</v>
      </c>
      <c r="M3556">
        <v>1</v>
      </c>
      <c r="N3556">
        <v>4.5</v>
      </c>
      <c r="O3556">
        <v>280</v>
      </c>
      <c r="P3556">
        <v>2464</v>
      </c>
      <c r="Q3556" t="s">
        <v>36</v>
      </c>
      <c r="R3556">
        <v>8</v>
      </c>
      <c r="S3556" t="s">
        <v>37</v>
      </c>
      <c r="T3556" t="s">
        <v>31</v>
      </c>
      <c r="U3556" t="str">
        <f>TRIM(CLEAN(tbl_Operations[[#This Row],[Location]]))</f>
        <v>Unknown</v>
      </c>
      <c r="V3556" t="str">
        <f>TRIM(CLEAN(tbl_Operations[[#This Row],[Channel]]))</f>
        <v>Email</v>
      </c>
      <c r="W3556" t="str">
        <f t="shared" si="275"/>
        <v>Access Request</v>
      </c>
      <c r="X3556" t="str">
        <f t="shared" si="276"/>
        <v>Operations</v>
      </c>
      <c r="Y3556" t="str">
        <f t="shared" si="277"/>
        <v>Within SLA</v>
      </c>
      <c r="Z3556" t="str">
        <f t="shared" si="278"/>
        <v>Normal</v>
      </c>
      <c r="AA3556" t="str" cm="1">
        <f t="array" ref="AA3556">_xlfn.IFS(
J3556&lt;=K3556*0.5,"Excellent",
J3556&lt;=K3556,"Good",
J3556&lt;=K3556*1.5,"At Risk",
TRUE,"Critical"
)</f>
        <v>Excellent</v>
      </c>
      <c r="AB3556" t="str">
        <f t="shared" si="279"/>
        <v>Reworked</v>
      </c>
    </row>
    <row r="3557" spans="1:28" x14ac:dyDescent="0.3">
      <c r="A3557" t="s">
        <v>3639</v>
      </c>
      <c r="B3557" s="1">
        <v>45920</v>
      </c>
      <c r="C3557" t="s">
        <v>54</v>
      </c>
      <c r="D3557" t="s">
        <v>34</v>
      </c>
      <c r="E3557" t="s">
        <v>48</v>
      </c>
      <c r="F3557" t="s">
        <v>24</v>
      </c>
      <c r="G3557" t="s">
        <v>81</v>
      </c>
      <c r="H3557" t="s">
        <v>66</v>
      </c>
      <c r="I3557" t="s">
        <v>27</v>
      </c>
      <c r="J3557">
        <v>11.6</v>
      </c>
      <c r="K3557">
        <v>24</v>
      </c>
      <c r="L3557" t="s">
        <v>28</v>
      </c>
      <c r="M3557">
        <v>0</v>
      </c>
      <c r="N3557">
        <v>4.9000000000000004</v>
      </c>
      <c r="O3557">
        <v>280</v>
      </c>
      <c r="P3557">
        <v>3248</v>
      </c>
      <c r="Q3557" t="s">
        <v>83</v>
      </c>
      <c r="R3557">
        <v>9</v>
      </c>
      <c r="S3557" t="s">
        <v>37</v>
      </c>
      <c r="T3557" t="s">
        <v>68</v>
      </c>
      <c r="U3557" t="str">
        <f>TRIM(CLEAN(tbl_Operations[[#This Row],[Location]]))</f>
        <v>Mumbai</v>
      </c>
      <c r="V3557" t="str">
        <f>TRIM(CLEAN(tbl_Operations[[#This Row],[Channel]]))</f>
        <v>Phone</v>
      </c>
      <c r="W3557" t="str">
        <f t="shared" si="275"/>
        <v>Compliance Request</v>
      </c>
      <c r="X3557" t="str">
        <f t="shared" si="276"/>
        <v>Hr</v>
      </c>
      <c r="Y3557" t="str">
        <f t="shared" si="277"/>
        <v>Within SLA</v>
      </c>
      <c r="Z3557" t="str">
        <f t="shared" si="278"/>
        <v>Normal</v>
      </c>
      <c r="AA3557" t="str" cm="1">
        <f t="array" ref="AA3557">_xlfn.IFS(
J3557&lt;=K3557*0.5,"Excellent",
J3557&lt;=K3557,"Good",
J3557&lt;=K3557*1.5,"At Risk",
TRUE,"Critical"
)</f>
        <v>Excellent</v>
      </c>
      <c r="AB3557" t="str">
        <f t="shared" si="279"/>
        <v>No Rework</v>
      </c>
    </row>
    <row r="3558" spans="1:28" x14ac:dyDescent="0.3">
      <c r="A3558" t="s">
        <v>3640</v>
      </c>
      <c r="B3558" s="1">
        <v>45879</v>
      </c>
      <c r="C3558" t="s">
        <v>77</v>
      </c>
      <c r="D3558" t="s">
        <v>55</v>
      </c>
      <c r="E3558" t="s">
        <v>56</v>
      </c>
      <c r="F3558" t="s">
        <v>24</v>
      </c>
      <c r="G3558" t="s">
        <v>81</v>
      </c>
      <c r="H3558" t="s">
        <v>26</v>
      </c>
      <c r="I3558" t="s">
        <v>27</v>
      </c>
      <c r="J3558">
        <v>26.1</v>
      </c>
      <c r="K3558">
        <v>24</v>
      </c>
      <c r="L3558" t="s">
        <v>63</v>
      </c>
      <c r="M3558">
        <v>0</v>
      </c>
      <c r="N3558">
        <v>4.9000000000000004</v>
      </c>
      <c r="O3558">
        <v>350</v>
      </c>
      <c r="P3558">
        <v>9135</v>
      </c>
      <c r="Q3558" t="s">
        <v>36</v>
      </c>
      <c r="R3558">
        <v>8</v>
      </c>
      <c r="S3558" t="s">
        <v>37</v>
      </c>
      <c r="T3558" t="s">
        <v>102</v>
      </c>
      <c r="U3558" t="str">
        <f>TRIM(CLEAN(tbl_Operations[[#This Row],[Location]]))</f>
        <v>Hyderabad</v>
      </c>
      <c r="V3558" t="str">
        <f>TRIM(CLEAN(tbl_Operations[[#This Row],[Channel]]))</f>
        <v>Phone</v>
      </c>
      <c r="W3558" t="str">
        <f t="shared" si="275"/>
        <v>Vendor Query</v>
      </c>
      <c r="X3558" t="str">
        <f t="shared" si="276"/>
        <v>Finance</v>
      </c>
      <c r="Y3558" t="str">
        <f t="shared" si="277"/>
        <v>SLA Breach</v>
      </c>
      <c r="Z3558" t="str">
        <f t="shared" si="278"/>
        <v>Normal</v>
      </c>
      <c r="AA3558" t="str" cm="1">
        <f t="array" ref="AA3558">_xlfn.IFS(
J3558&lt;=K3558*0.5,"Excellent",
J3558&lt;=K3558,"Good",
J3558&lt;=K3558*1.5,"At Risk",
TRUE,"Critical"
)</f>
        <v>At Risk</v>
      </c>
      <c r="AB3558" t="str">
        <f t="shared" si="279"/>
        <v>No Rework</v>
      </c>
    </row>
    <row r="3559" spans="1:28" x14ac:dyDescent="0.3">
      <c r="A3559" t="s">
        <v>3641</v>
      </c>
      <c r="B3559" s="1">
        <v>45734</v>
      </c>
      <c r="C3559" t="s">
        <v>77</v>
      </c>
      <c r="D3559" t="s">
        <v>22</v>
      </c>
      <c r="E3559" t="s">
        <v>92</v>
      </c>
      <c r="F3559" t="s">
        <v>49</v>
      </c>
      <c r="G3559" t="s">
        <v>42</v>
      </c>
      <c r="H3559" t="s">
        <v>5095</v>
      </c>
      <c r="I3559" t="s">
        <v>27</v>
      </c>
      <c r="J3559">
        <v>2.5</v>
      </c>
      <c r="K3559">
        <v>48</v>
      </c>
      <c r="L3559" t="s">
        <v>28</v>
      </c>
      <c r="M3559">
        <v>2</v>
      </c>
      <c r="N3559">
        <v>5</v>
      </c>
      <c r="O3559">
        <v>280</v>
      </c>
      <c r="P3559">
        <v>700</v>
      </c>
      <c r="Q3559" t="s">
        <v>79</v>
      </c>
      <c r="R3559">
        <v>3</v>
      </c>
      <c r="S3559" t="s">
        <v>58</v>
      </c>
      <c r="T3559" t="s">
        <v>38</v>
      </c>
      <c r="U3559" t="str">
        <f>TRIM(CLEAN(tbl_Operations[[#This Row],[Location]]))</f>
        <v>Noida</v>
      </c>
      <c r="V3559" t="str">
        <f>TRIM(CLEAN(tbl_Operations[[#This Row],[Channel]]))</f>
        <v>Portal</v>
      </c>
      <c r="W3559" t="str">
        <f t="shared" si="275"/>
        <v>Report Request</v>
      </c>
      <c r="X3559" t="str">
        <f t="shared" si="276"/>
        <v>Finance</v>
      </c>
      <c r="Y3559" t="str">
        <f t="shared" si="277"/>
        <v>Within SLA</v>
      </c>
      <c r="Z3559" t="str">
        <f t="shared" si="278"/>
        <v>Normal</v>
      </c>
      <c r="AA3559" t="str" cm="1">
        <f t="array" ref="AA3559">_xlfn.IFS(
J3559&lt;=K3559*0.5,"Excellent",
J3559&lt;=K3559,"Good",
J3559&lt;=K3559*1.5,"At Risk",
TRUE,"Critical"
)</f>
        <v>Excellent</v>
      </c>
      <c r="AB3559" t="str">
        <f t="shared" si="279"/>
        <v>Reworked</v>
      </c>
    </row>
    <row r="3560" spans="1:28" x14ac:dyDescent="0.3">
      <c r="A3560" t="s">
        <v>3642</v>
      </c>
      <c r="B3560" s="1">
        <v>45790</v>
      </c>
      <c r="C3560" t="s">
        <v>33</v>
      </c>
      <c r="D3560" t="s">
        <v>34</v>
      </c>
      <c r="E3560" t="s">
        <v>78</v>
      </c>
      <c r="F3560" t="s">
        <v>49</v>
      </c>
      <c r="G3560" t="s">
        <v>25</v>
      </c>
      <c r="H3560" t="s">
        <v>43</v>
      </c>
      <c r="I3560" t="s">
        <v>27</v>
      </c>
      <c r="J3560">
        <v>18.3</v>
      </c>
      <c r="K3560">
        <v>48</v>
      </c>
      <c r="L3560" t="s">
        <v>28</v>
      </c>
      <c r="M3560">
        <v>0</v>
      </c>
      <c r="N3560">
        <v>4.4000000000000004</v>
      </c>
      <c r="O3560">
        <v>280</v>
      </c>
      <c r="P3560">
        <v>5124</v>
      </c>
      <c r="Q3560" t="s">
        <v>44</v>
      </c>
      <c r="R3560">
        <v>5</v>
      </c>
      <c r="S3560" t="s">
        <v>30</v>
      </c>
      <c r="T3560" t="s">
        <v>38</v>
      </c>
      <c r="U3560" t="str">
        <f>TRIM(CLEAN(tbl_Operations[[#This Row],[Location]]))</f>
        <v>Mumbai</v>
      </c>
      <c r="V3560" t="str">
        <f>TRIM(CLEAN(tbl_Operations[[#This Row],[Channel]]))</f>
        <v>Email</v>
      </c>
      <c r="W3560" t="str">
        <f t="shared" si="275"/>
        <v>Access Request</v>
      </c>
      <c r="X3560" t="str">
        <f t="shared" si="276"/>
        <v>It</v>
      </c>
      <c r="Y3560" t="str">
        <f t="shared" si="277"/>
        <v>Within SLA</v>
      </c>
      <c r="Z3560" t="str">
        <f t="shared" si="278"/>
        <v>Normal</v>
      </c>
      <c r="AA3560" t="str" cm="1">
        <f t="array" ref="AA3560">_xlfn.IFS(
J3560&lt;=K3560*0.5,"Excellent",
J3560&lt;=K3560,"Good",
J3560&lt;=K3560*1.5,"At Risk",
TRUE,"Critical"
)</f>
        <v>Excellent</v>
      </c>
      <c r="AB3560" t="str">
        <f t="shared" si="279"/>
        <v>No Rework</v>
      </c>
    </row>
    <row r="3561" spans="1:28" x14ac:dyDescent="0.3">
      <c r="A3561" t="s">
        <v>3643</v>
      </c>
      <c r="B3561" s="1">
        <v>45678</v>
      </c>
      <c r="C3561" t="s">
        <v>91</v>
      </c>
      <c r="D3561" t="s">
        <v>41</v>
      </c>
      <c r="E3561" t="s">
        <v>92</v>
      </c>
      <c r="F3561" t="s">
        <v>24</v>
      </c>
      <c r="G3561" t="s">
        <v>81</v>
      </c>
      <c r="H3561" t="s">
        <v>26</v>
      </c>
      <c r="I3561" t="s">
        <v>27</v>
      </c>
      <c r="J3561">
        <v>17.600000000000001</v>
      </c>
      <c r="K3561">
        <v>24</v>
      </c>
      <c r="L3561" t="s">
        <v>28</v>
      </c>
      <c r="M3561">
        <v>1</v>
      </c>
      <c r="N3561">
        <v>4.0999999999999996</v>
      </c>
      <c r="O3561">
        <v>280</v>
      </c>
      <c r="P3561">
        <v>4928</v>
      </c>
      <c r="Q3561" t="s">
        <v>64</v>
      </c>
      <c r="R3561">
        <v>1</v>
      </c>
      <c r="S3561" t="s">
        <v>58</v>
      </c>
      <c r="T3561" t="s">
        <v>38</v>
      </c>
      <c r="U3561" t="str">
        <f>TRIM(CLEAN(tbl_Operations[[#This Row],[Location]]))</f>
        <v>Bengaluru</v>
      </c>
      <c r="V3561" t="str">
        <f>TRIM(CLEAN(tbl_Operations[[#This Row],[Channel]]))</f>
        <v>Phone</v>
      </c>
      <c r="W3561" t="str">
        <f t="shared" si="275"/>
        <v>Report Request</v>
      </c>
      <c r="X3561" t="str">
        <f t="shared" si="276"/>
        <v>Operations</v>
      </c>
      <c r="Y3561" t="str">
        <f t="shared" si="277"/>
        <v>Within SLA</v>
      </c>
      <c r="Z3561" t="str">
        <f t="shared" si="278"/>
        <v>Normal</v>
      </c>
      <c r="AA3561" t="str" cm="1">
        <f t="array" ref="AA3561">_xlfn.IFS(
J3561&lt;=K3561*0.5,"Excellent",
J3561&lt;=K3561,"Good",
J3561&lt;=K3561*1.5,"At Risk",
TRUE,"Critical"
)</f>
        <v>Good</v>
      </c>
      <c r="AB3561" t="str">
        <f t="shared" si="279"/>
        <v>Reworked</v>
      </c>
    </row>
    <row r="3562" spans="1:28" x14ac:dyDescent="0.3">
      <c r="A3562" t="s">
        <v>3644</v>
      </c>
      <c r="B3562" s="1">
        <v>45978</v>
      </c>
      <c r="C3562" t="s">
        <v>54</v>
      </c>
      <c r="D3562" t="s">
        <v>5094</v>
      </c>
      <c r="E3562" t="s">
        <v>35</v>
      </c>
      <c r="F3562" t="s">
        <v>24</v>
      </c>
      <c r="G3562" t="s">
        <v>42</v>
      </c>
      <c r="H3562" t="s">
        <v>26</v>
      </c>
      <c r="I3562" t="s">
        <v>88</v>
      </c>
      <c r="J3562">
        <v>38.4</v>
      </c>
      <c r="K3562">
        <v>24</v>
      </c>
      <c r="L3562" t="s">
        <v>63</v>
      </c>
      <c r="M3562">
        <v>2</v>
      </c>
      <c r="N3562">
        <v>3.2</v>
      </c>
      <c r="O3562">
        <v>280</v>
      </c>
      <c r="P3562">
        <v>10752</v>
      </c>
      <c r="Q3562" t="s">
        <v>67</v>
      </c>
      <c r="R3562">
        <v>11</v>
      </c>
      <c r="S3562" t="s">
        <v>52</v>
      </c>
      <c r="T3562" t="s">
        <v>31</v>
      </c>
      <c r="U3562" t="str">
        <f>TRIM(CLEAN(tbl_Operations[[#This Row],[Location]]))</f>
        <v>Unknown</v>
      </c>
      <c r="V3562" t="str">
        <f>TRIM(CLEAN(tbl_Operations[[#This Row],[Channel]]))</f>
        <v>Portal</v>
      </c>
      <c r="W3562" t="str">
        <f t="shared" si="275"/>
        <v>Employee Query</v>
      </c>
      <c r="X3562" t="str">
        <f t="shared" si="276"/>
        <v>Hr</v>
      </c>
      <c r="Y3562" t="str">
        <f t="shared" si="277"/>
        <v>SLA Breach</v>
      </c>
      <c r="Z3562" t="str">
        <f t="shared" si="278"/>
        <v>Normal</v>
      </c>
      <c r="AA3562" t="str" cm="1">
        <f t="array" ref="AA3562">_xlfn.IFS(
J3562&lt;=K3562*0.5,"Excellent",
J3562&lt;=K3562,"Good",
J3562&lt;=K3562*1.5,"At Risk",
TRUE,"Critical"
)</f>
        <v>Critical</v>
      </c>
      <c r="AB3562" t="str">
        <f t="shared" si="279"/>
        <v>Reworked</v>
      </c>
    </row>
    <row r="3563" spans="1:28" x14ac:dyDescent="0.3">
      <c r="A3563" t="s">
        <v>3645</v>
      </c>
      <c r="B3563" s="1">
        <v>45812</v>
      </c>
      <c r="C3563" t="s">
        <v>21</v>
      </c>
      <c r="D3563" t="s">
        <v>73</v>
      </c>
      <c r="E3563" t="s">
        <v>48</v>
      </c>
      <c r="F3563" t="s">
        <v>24</v>
      </c>
      <c r="G3563" t="s">
        <v>25</v>
      </c>
      <c r="H3563" t="s">
        <v>43</v>
      </c>
      <c r="I3563" t="s">
        <v>27</v>
      </c>
      <c r="J3563">
        <v>17.100000000000001</v>
      </c>
      <c r="K3563">
        <v>24</v>
      </c>
      <c r="L3563" t="s">
        <v>28</v>
      </c>
      <c r="M3563">
        <v>2</v>
      </c>
      <c r="N3563">
        <v>3.7</v>
      </c>
      <c r="O3563">
        <v>320</v>
      </c>
      <c r="P3563">
        <v>5472</v>
      </c>
      <c r="Q3563" t="s">
        <v>29</v>
      </c>
      <c r="R3563">
        <v>6</v>
      </c>
      <c r="S3563" t="s">
        <v>30</v>
      </c>
      <c r="T3563" t="s">
        <v>86</v>
      </c>
      <c r="U3563" t="str">
        <f>TRIM(CLEAN(tbl_Operations[[#This Row],[Location]]))</f>
        <v>Chennai</v>
      </c>
      <c r="V3563" t="str">
        <f>TRIM(CLEAN(tbl_Operations[[#This Row],[Channel]]))</f>
        <v>Email</v>
      </c>
      <c r="W3563" t="str">
        <f t="shared" si="275"/>
        <v>Compliance Request</v>
      </c>
      <c r="X3563" t="str">
        <f t="shared" si="276"/>
        <v>Customer Support</v>
      </c>
      <c r="Y3563" t="str">
        <f t="shared" si="277"/>
        <v>Within SLA</v>
      </c>
      <c r="Z3563" t="str">
        <f t="shared" si="278"/>
        <v>Normal</v>
      </c>
      <c r="AA3563" t="str" cm="1">
        <f t="array" ref="AA3563">_xlfn.IFS(
J3563&lt;=K3563*0.5,"Excellent",
J3563&lt;=K3563,"Good",
J3563&lt;=K3563*1.5,"At Risk",
TRUE,"Critical"
)</f>
        <v>Good</v>
      </c>
      <c r="AB3563" t="str">
        <f t="shared" si="279"/>
        <v>Reworked</v>
      </c>
    </row>
    <row r="3564" spans="1:28" x14ac:dyDescent="0.3">
      <c r="A3564" t="s">
        <v>3646</v>
      </c>
      <c r="B3564" s="1">
        <v>45833</v>
      </c>
      <c r="C3564" t="s">
        <v>33</v>
      </c>
      <c r="D3564" t="s">
        <v>55</v>
      </c>
      <c r="E3564" t="s">
        <v>56</v>
      </c>
      <c r="F3564" t="s">
        <v>49</v>
      </c>
      <c r="G3564" t="s">
        <v>25</v>
      </c>
      <c r="H3564" t="s">
        <v>75</v>
      </c>
      <c r="I3564" t="s">
        <v>27</v>
      </c>
      <c r="J3564">
        <v>8.4</v>
      </c>
      <c r="K3564">
        <v>48</v>
      </c>
      <c r="L3564" t="s">
        <v>28</v>
      </c>
      <c r="M3564">
        <v>1</v>
      </c>
      <c r="N3564">
        <v>5</v>
      </c>
      <c r="O3564">
        <v>400</v>
      </c>
      <c r="P3564">
        <v>3360</v>
      </c>
      <c r="Q3564" t="s">
        <v>29</v>
      </c>
      <c r="R3564">
        <v>6</v>
      </c>
      <c r="S3564" t="s">
        <v>30</v>
      </c>
      <c r="T3564" t="s">
        <v>86</v>
      </c>
      <c r="U3564" t="str">
        <f>TRIM(CLEAN(tbl_Operations[[#This Row],[Location]]))</f>
        <v>Hyderabad</v>
      </c>
      <c r="V3564" t="str">
        <f>TRIM(CLEAN(tbl_Operations[[#This Row],[Channel]]))</f>
        <v>Email</v>
      </c>
      <c r="W3564" t="str">
        <f t="shared" si="275"/>
        <v>Vendor Query</v>
      </c>
      <c r="X3564" t="str">
        <f t="shared" si="276"/>
        <v>It</v>
      </c>
      <c r="Y3564" t="str">
        <f t="shared" si="277"/>
        <v>Within SLA</v>
      </c>
      <c r="Z3564" t="str">
        <f t="shared" si="278"/>
        <v>Normal</v>
      </c>
      <c r="AA3564" t="str" cm="1">
        <f t="array" ref="AA3564">_xlfn.IFS(
J3564&lt;=K3564*0.5,"Excellent",
J3564&lt;=K3564,"Good",
J3564&lt;=K3564*1.5,"At Risk",
TRUE,"Critical"
)</f>
        <v>Excellent</v>
      </c>
      <c r="AB3564" t="str">
        <f t="shared" si="279"/>
        <v>Reworked</v>
      </c>
    </row>
    <row r="3565" spans="1:28" x14ac:dyDescent="0.3">
      <c r="A3565" t="s">
        <v>3647</v>
      </c>
      <c r="B3565" s="1">
        <v>45741</v>
      </c>
      <c r="C3565" t="s">
        <v>33</v>
      </c>
      <c r="D3565" t="s">
        <v>55</v>
      </c>
      <c r="E3565" t="s">
        <v>35</v>
      </c>
      <c r="F3565" t="s">
        <v>49</v>
      </c>
      <c r="G3565" t="s">
        <v>42</v>
      </c>
      <c r="H3565" t="s">
        <v>50</v>
      </c>
      <c r="I3565" t="s">
        <v>27</v>
      </c>
      <c r="J3565">
        <v>14.7</v>
      </c>
      <c r="K3565">
        <v>48</v>
      </c>
      <c r="L3565" t="s">
        <v>28</v>
      </c>
      <c r="M3565">
        <v>0</v>
      </c>
      <c r="N3565">
        <v>5</v>
      </c>
      <c r="O3565">
        <v>450</v>
      </c>
      <c r="P3565">
        <v>6615</v>
      </c>
      <c r="Q3565" t="s">
        <v>79</v>
      </c>
      <c r="R3565">
        <v>3</v>
      </c>
      <c r="S3565" t="s">
        <v>58</v>
      </c>
      <c r="T3565" t="s">
        <v>38</v>
      </c>
      <c r="U3565" t="str">
        <f>TRIM(CLEAN(tbl_Operations[[#This Row],[Location]]))</f>
        <v>Hyderabad</v>
      </c>
      <c r="V3565" t="str">
        <f>TRIM(CLEAN(tbl_Operations[[#This Row],[Channel]]))</f>
        <v>Portal</v>
      </c>
      <c r="W3565" t="str">
        <f t="shared" si="275"/>
        <v>Employee Query</v>
      </c>
      <c r="X3565" t="str">
        <f t="shared" si="276"/>
        <v>It</v>
      </c>
      <c r="Y3565" t="str">
        <f t="shared" si="277"/>
        <v>Within SLA</v>
      </c>
      <c r="Z3565" t="str">
        <f t="shared" si="278"/>
        <v>Normal</v>
      </c>
      <c r="AA3565" t="str" cm="1">
        <f t="array" ref="AA3565">_xlfn.IFS(
J3565&lt;=K3565*0.5,"Excellent",
J3565&lt;=K3565,"Good",
J3565&lt;=K3565*1.5,"At Risk",
TRUE,"Critical"
)</f>
        <v>Excellent</v>
      </c>
      <c r="AB3565" t="str">
        <f t="shared" si="279"/>
        <v>No Rework</v>
      </c>
    </row>
    <row r="3566" spans="1:28" x14ac:dyDescent="0.3">
      <c r="A3566" t="s">
        <v>3648</v>
      </c>
      <c r="B3566" s="1">
        <v>45890</v>
      </c>
      <c r="C3566" t="s">
        <v>33</v>
      </c>
      <c r="D3566" t="s">
        <v>22</v>
      </c>
      <c r="E3566" t="s">
        <v>23</v>
      </c>
      <c r="F3566" t="s">
        <v>24</v>
      </c>
      <c r="G3566" t="s">
        <v>25</v>
      </c>
      <c r="H3566" t="s">
        <v>75</v>
      </c>
      <c r="I3566" t="s">
        <v>27</v>
      </c>
      <c r="J3566">
        <v>8.4</v>
      </c>
      <c r="K3566">
        <v>24</v>
      </c>
      <c r="L3566" t="s">
        <v>28</v>
      </c>
      <c r="M3566">
        <v>0</v>
      </c>
      <c r="N3566">
        <v>4.8</v>
      </c>
      <c r="O3566">
        <v>350</v>
      </c>
      <c r="P3566">
        <v>2940</v>
      </c>
      <c r="Q3566" t="s">
        <v>36</v>
      </c>
      <c r="R3566">
        <v>8</v>
      </c>
      <c r="S3566" t="s">
        <v>37</v>
      </c>
      <c r="T3566" t="s">
        <v>84</v>
      </c>
      <c r="U3566" t="str">
        <f>TRIM(CLEAN(tbl_Operations[[#This Row],[Location]]))</f>
        <v>Noida</v>
      </c>
      <c r="V3566" t="str">
        <f>TRIM(CLEAN(tbl_Operations[[#This Row],[Channel]]))</f>
        <v>Email</v>
      </c>
      <c r="W3566" t="str">
        <f t="shared" si="275"/>
        <v>Invoice Query</v>
      </c>
      <c r="X3566" t="str">
        <f t="shared" si="276"/>
        <v>It</v>
      </c>
      <c r="Y3566" t="str">
        <f t="shared" si="277"/>
        <v>Within SLA</v>
      </c>
      <c r="Z3566" t="str">
        <f t="shared" si="278"/>
        <v>Normal</v>
      </c>
      <c r="AA3566" t="str" cm="1">
        <f t="array" ref="AA3566">_xlfn.IFS(
J3566&lt;=K3566*0.5,"Excellent",
J3566&lt;=K3566,"Good",
J3566&lt;=K3566*1.5,"At Risk",
TRUE,"Critical"
)</f>
        <v>Excellent</v>
      </c>
      <c r="AB3566" t="str">
        <f t="shared" si="279"/>
        <v>No Rework</v>
      </c>
    </row>
    <row r="3567" spans="1:28" x14ac:dyDescent="0.3">
      <c r="A3567" t="s">
        <v>3649</v>
      </c>
      <c r="B3567" s="1">
        <v>45808</v>
      </c>
      <c r="C3567" t="s">
        <v>33</v>
      </c>
      <c r="D3567" t="s">
        <v>34</v>
      </c>
      <c r="E3567" t="s">
        <v>78</v>
      </c>
      <c r="F3567" t="s">
        <v>146</v>
      </c>
      <c r="G3567" t="s">
        <v>42</v>
      </c>
      <c r="H3567" t="s">
        <v>66</v>
      </c>
      <c r="I3567" t="s">
        <v>27</v>
      </c>
      <c r="J3567">
        <v>5.7</v>
      </c>
      <c r="K3567">
        <v>4</v>
      </c>
      <c r="L3567" t="s">
        <v>63</v>
      </c>
      <c r="M3567">
        <v>1</v>
      </c>
      <c r="N3567">
        <v>4.3</v>
      </c>
      <c r="O3567">
        <v>350</v>
      </c>
      <c r="P3567">
        <v>1995</v>
      </c>
      <c r="Q3567" t="s">
        <v>44</v>
      </c>
      <c r="R3567">
        <v>5</v>
      </c>
      <c r="S3567" t="s">
        <v>30</v>
      </c>
      <c r="T3567" t="s">
        <v>68</v>
      </c>
      <c r="U3567" t="str">
        <f>TRIM(CLEAN(tbl_Operations[[#This Row],[Location]]))</f>
        <v>Mumbai</v>
      </c>
      <c r="V3567" t="str">
        <f>TRIM(CLEAN(tbl_Operations[[#This Row],[Channel]]))</f>
        <v>Portal</v>
      </c>
      <c r="W3567" t="str">
        <f t="shared" si="275"/>
        <v>Access Request</v>
      </c>
      <c r="X3567" t="str">
        <f t="shared" si="276"/>
        <v>It</v>
      </c>
      <c r="Y3567" t="str">
        <f t="shared" si="277"/>
        <v>SLA Breach</v>
      </c>
      <c r="Z3567" t="str">
        <f t="shared" si="278"/>
        <v>Normal</v>
      </c>
      <c r="AA3567" t="str" cm="1">
        <f t="array" ref="AA3567">_xlfn.IFS(
J3567&lt;=K3567*0.5,"Excellent",
J3567&lt;=K3567,"Good",
J3567&lt;=K3567*1.5,"At Risk",
TRUE,"Critical"
)</f>
        <v>At Risk</v>
      </c>
      <c r="AB3567" t="str">
        <f t="shared" si="279"/>
        <v>Reworked</v>
      </c>
    </row>
    <row r="3568" spans="1:28" x14ac:dyDescent="0.3">
      <c r="A3568" t="s">
        <v>3650</v>
      </c>
      <c r="B3568" s="1">
        <v>45722</v>
      </c>
      <c r="C3568" t="s">
        <v>54</v>
      </c>
      <c r="D3568" t="s">
        <v>73</v>
      </c>
      <c r="E3568" t="s">
        <v>92</v>
      </c>
      <c r="F3568" t="s">
        <v>24</v>
      </c>
      <c r="G3568" t="s">
        <v>25</v>
      </c>
      <c r="H3568" t="s">
        <v>75</v>
      </c>
      <c r="I3568" t="s">
        <v>27</v>
      </c>
      <c r="J3568">
        <v>4.3</v>
      </c>
      <c r="K3568">
        <v>24</v>
      </c>
      <c r="L3568" t="s">
        <v>28</v>
      </c>
      <c r="M3568">
        <v>0</v>
      </c>
      <c r="N3568">
        <v>4.5999999999999996</v>
      </c>
      <c r="O3568">
        <v>400</v>
      </c>
      <c r="P3568">
        <v>1720</v>
      </c>
      <c r="Q3568" t="s">
        <v>79</v>
      </c>
      <c r="R3568">
        <v>3</v>
      </c>
      <c r="S3568" t="s">
        <v>58</v>
      </c>
      <c r="T3568" t="s">
        <v>84</v>
      </c>
      <c r="U3568" t="str">
        <f>TRIM(CLEAN(tbl_Operations[[#This Row],[Location]]))</f>
        <v>Chennai</v>
      </c>
      <c r="V3568" t="str">
        <f>TRIM(CLEAN(tbl_Operations[[#This Row],[Channel]]))</f>
        <v>Email</v>
      </c>
      <c r="W3568" t="str">
        <f t="shared" si="275"/>
        <v>Report Request</v>
      </c>
      <c r="X3568" t="str">
        <f t="shared" si="276"/>
        <v>Hr</v>
      </c>
      <c r="Y3568" t="str">
        <f t="shared" si="277"/>
        <v>Within SLA</v>
      </c>
      <c r="Z3568" t="str">
        <f t="shared" si="278"/>
        <v>Normal</v>
      </c>
      <c r="AA3568" t="str" cm="1">
        <f t="array" ref="AA3568">_xlfn.IFS(
J3568&lt;=K3568*0.5,"Excellent",
J3568&lt;=K3568,"Good",
J3568&lt;=K3568*1.5,"At Risk",
TRUE,"Critical"
)</f>
        <v>Excellent</v>
      </c>
      <c r="AB3568" t="str">
        <f t="shared" si="279"/>
        <v>No Rework</v>
      </c>
    </row>
    <row r="3569" spans="1:28" x14ac:dyDescent="0.3">
      <c r="A3569" t="s">
        <v>3651</v>
      </c>
      <c r="B3569" s="1">
        <v>45877</v>
      </c>
      <c r="C3569" t="s">
        <v>91</v>
      </c>
      <c r="D3569" t="s">
        <v>41</v>
      </c>
      <c r="E3569" t="s">
        <v>92</v>
      </c>
      <c r="F3569" t="s">
        <v>49</v>
      </c>
      <c r="G3569" t="s">
        <v>81</v>
      </c>
      <c r="H3569" t="s">
        <v>66</v>
      </c>
      <c r="I3569" t="s">
        <v>27</v>
      </c>
      <c r="J3569">
        <v>13.3</v>
      </c>
      <c r="K3569">
        <v>48</v>
      </c>
      <c r="L3569" t="s">
        <v>28</v>
      </c>
      <c r="M3569">
        <v>1</v>
      </c>
      <c r="N3569">
        <v>4.7</v>
      </c>
      <c r="O3569">
        <v>280</v>
      </c>
      <c r="P3569">
        <v>3724</v>
      </c>
      <c r="Q3569" t="s">
        <v>36</v>
      </c>
      <c r="R3569">
        <v>8</v>
      </c>
      <c r="S3569" t="s">
        <v>37</v>
      </c>
      <c r="T3569" t="s">
        <v>45</v>
      </c>
      <c r="U3569" t="str">
        <f>TRIM(CLEAN(tbl_Operations[[#This Row],[Location]]))</f>
        <v>Bengaluru</v>
      </c>
      <c r="V3569" t="str">
        <f>TRIM(CLEAN(tbl_Operations[[#This Row],[Channel]]))</f>
        <v>Phone</v>
      </c>
      <c r="W3569" t="str">
        <f t="shared" si="275"/>
        <v>Report Request</v>
      </c>
      <c r="X3569" t="str">
        <f t="shared" si="276"/>
        <v>Operations</v>
      </c>
      <c r="Y3569" t="str">
        <f t="shared" si="277"/>
        <v>Within SLA</v>
      </c>
      <c r="Z3569" t="str">
        <f t="shared" si="278"/>
        <v>Normal</v>
      </c>
      <c r="AA3569" t="str" cm="1">
        <f t="array" ref="AA3569">_xlfn.IFS(
J3569&lt;=K3569*0.5,"Excellent",
J3569&lt;=K3569,"Good",
J3569&lt;=K3569*1.5,"At Risk",
TRUE,"Critical"
)</f>
        <v>Excellent</v>
      </c>
      <c r="AB3569" t="str">
        <f t="shared" si="279"/>
        <v>Reworked</v>
      </c>
    </row>
    <row r="3570" spans="1:28" x14ac:dyDescent="0.3">
      <c r="A3570" t="s">
        <v>3652</v>
      </c>
      <c r="B3570" s="1">
        <v>45803</v>
      </c>
      <c r="C3570" t="s">
        <v>95</v>
      </c>
      <c r="D3570" t="s">
        <v>41</v>
      </c>
      <c r="E3570" t="s">
        <v>92</v>
      </c>
      <c r="F3570" t="s">
        <v>49</v>
      </c>
      <c r="G3570" t="s">
        <v>81</v>
      </c>
      <c r="H3570" t="s">
        <v>66</v>
      </c>
      <c r="I3570" t="s">
        <v>101</v>
      </c>
      <c r="J3570">
        <v>1.8</v>
      </c>
      <c r="K3570">
        <v>48</v>
      </c>
      <c r="L3570" t="s">
        <v>28</v>
      </c>
      <c r="M3570">
        <v>2</v>
      </c>
      <c r="N3570">
        <v>4.0999999999999996</v>
      </c>
      <c r="O3570">
        <v>450</v>
      </c>
      <c r="P3570">
        <v>810</v>
      </c>
      <c r="Q3570" t="s">
        <v>44</v>
      </c>
      <c r="R3570">
        <v>5</v>
      </c>
      <c r="S3570" t="s">
        <v>30</v>
      </c>
      <c r="T3570" t="s">
        <v>31</v>
      </c>
      <c r="U3570" t="str">
        <f>TRIM(CLEAN(tbl_Operations[[#This Row],[Location]]))</f>
        <v>Bengaluru</v>
      </c>
      <c r="V3570" t="str">
        <f>TRIM(CLEAN(tbl_Operations[[#This Row],[Channel]]))</f>
        <v>Phone</v>
      </c>
      <c r="W3570" t="str">
        <f t="shared" si="275"/>
        <v>Report Request</v>
      </c>
      <c r="X3570" t="str">
        <f t="shared" si="276"/>
        <v>Sales</v>
      </c>
      <c r="Y3570" t="str">
        <f t="shared" si="277"/>
        <v>Within SLA</v>
      </c>
      <c r="Z3570" t="str">
        <f t="shared" si="278"/>
        <v>Normal</v>
      </c>
      <c r="AA3570" t="str" cm="1">
        <f t="array" ref="AA3570">_xlfn.IFS(
J3570&lt;=K3570*0.5,"Excellent",
J3570&lt;=K3570,"Good",
J3570&lt;=K3570*1.5,"At Risk",
TRUE,"Critical"
)</f>
        <v>Excellent</v>
      </c>
      <c r="AB3570" t="str">
        <f t="shared" si="279"/>
        <v>Reworked</v>
      </c>
    </row>
    <row r="3571" spans="1:28" x14ac:dyDescent="0.3">
      <c r="A3571" t="s">
        <v>3653</v>
      </c>
      <c r="B3571" s="1">
        <v>45990</v>
      </c>
      <c r="C3571" t="s">
        <v>95</v>
      </c>
      <c r="D3571" t="s">
        <v>34</v>
      </c>
      <c r="E3571" t="s">
        <v>70</v>
      </c>
      <c r="F3571" t="s">
        <v>24</v>
      </c>
      <c r="G3571" t="s">
        <v>62</v>
      </c>
      <c r="H3571" t="s">
        <v>66</v>
      </c>
      <c r="I3571" t="s">
        <v>27</v>
      </c>
      <c r="J3571">
        <v>4</v>
      </c>
      <c r="K3571">
        <v>24</v>
      </c>
      <c r="L3571" t="s">
        <v>28</v>
      </c>
      <c r="M3571">
        <v>0</v>
      </c>
      <c r="N3571">
        <v>4.9000000000000004</v>
      </c>
      <c r="O3571">
        <v>350</v>
      </c>
      <c r="P3571">
        <v>1400</v>
      </c>
      <c r="Q3571" t="s">
        <v>67</v>
      </c>
      <c r="R3571">
        <v>11</v>
      </c>
      <c r="S3571" t="s">
        <v>52</v>
      </c>
      <c r="T3571" t="s">
        <v>68</v>
      </c>
      <c r="U3571" t="str">
        <f>TRIM(CLEAN(tbl_Operations[[#This Row],[Location]]))</f>
        <v>Mumbai</v>
      </c>
      <c r="V3571" t="str">
        <f>TRIM(CLEAN(tbl_Operations[[#This Row],[Channel]]))</f>
        <v>Teams</v>
      </c>
      <c r="W3571" t="str">
        <f t="shared" si="275"/>
        <v>Data Correction</v>
      </c>
      <c r="X3571" t="str">
        <f t="shared" si="276"/>
        <v>Sales</v>
      </c>
      <c r="Y3571" t="str">
        <f t="shared" si="277"/>
        <v>Within SLA</v>
      </c>
      <c r="Z3571" t="str">
        <f t="shared" si="278"/>
        <v>Normal</v>
      </c>
      <c r="AA3571" t="str" cm="1">
        <f t="array" ref="AA3571">_xlfn.IFS(
J3571&lt;=K3571*0.5,"Excellent",
J3571&lt;=K3571,"Good",
J3571&lt;=K3571*1.5,"At Risk",
TRUE,"Critical"
)</f>
        <v>Excellent</v>
      </c>
      <c r="AB3571" t="str">
        <f t="shared" si="279"/>
        <v>No Rework</v>
      </c>
    </row>
    <row r="3572" spans="1:28" x14ac:dyDescent="0.3">
      <c r="A3572" t="s">
        <v>3654</v>
      </c>
      <c r="B3572" s="1">
        <v>45945</v>
      </c>
      <c r="C3572" t="s">
        <v>40</v>
      </c>
      <c r="D3572" t="s">
        <v>55</v>
      </c>
      <c r="E3572" t="s">
        <v>78</v>
      </c>
      <c r="F3572" t="s">
        <v>61</v>
      </c>
      <c r="G3572" t="s">
        <v>42</v>
      </c>
      <c r="H3572" t="s">
        <v>26</v>
      </c>
      <c r="I3572" t="s">
        <v>88</v>
      </c>
      <c r="J3572">
        <v>23.1</v>
      </c>
      <c r="K3572">
        <v>12</v>
      </c>
      <c r="L3572" t="s">
        <v>63</v>
      </c>
      <c r="M3572">
        <v>3</v>
      </c>
      <c r="N3572">
        <v>3.3</v>
      </c>
      <c r="O3572">
        <v>450</v>
      </c>
      <c r="P3572">
        <v>10395</v>
      </c>
      <c r="Q3572" t="s">
        <v>51</v>
      </c>
      <c r="R3572">
        <v>10</v>
      </c>
      <c r="S3572" t="s">
        <v>52</v>
      </c>
      <c r="T3572" t="s">
        <v>86</v>
      </c>
      <c r="U3572" t="str">
        <f>TRIM(CLEAN(tbl_Operations[[#This Row],[Location]]))</f>
        <v>Hyderabad</v>
      </c>
      <c r="V3572" t="str">
        <f>TRIM(CLEAN(tbl_Operations[[#This Row],[Channel]]))</f>
        <v>Portal</v>
      </c>
      <c r="W3572" t="str">
        <f t="shared" si="275"/>
        <v>Access Request</v>
      </c>
      <c r="X3572" t="str">
        <f t="shared" si="276"/>
        <v>Procurement</v>
      </c>
      <c r="Y3572" t="str">
        <f t="shared" si="277"/>
        <v>SLA Breach</v>
      </c>
      <c r="Z3572" t="str">
        <f t="shared" si="278"/>
        <v>Normal</v>
      </c>
      <c r="AA3572" t="str" cm="1">
        <f t="array" ref="AA3572">_xlfn.IFS(
J3572&lt;=K3572*0.5,"Excellent",
J3572&lt;=K3572,"Good",
J3572&lt;=K3572*1.5,"At Risk",
TRUE,"Critical"
)</f>
        <v>Critical</v>
      </c>
      <c r="AB3572" t="str">
        <f t="shared" si="279"/>
        <v>Reworked</v>
      </c>
    </row>
    <row r="3573" spans="1:28" x14ac:dyDescent="0.3">
      <c r="A3573" t="s">
        <v>3655</v>
      </c>
      <c r="B3573" s="1">
        <v>45973</v>
      </c>
      <c r="C3573" t="s">
        <v>40</v>
      </c>
      <c r="D3573" t="s">
        <v>55</v>
      </c>
      <c r="E3573" t="s">
        <v>74</v>
      </c>
      <c r="F3573" t="s">
        <v>49</v>
      </c>
      <c r="G3573" t="s">
        <v>62</v>
      </c>
      <c r="H3573" t="s">
        <v>75</v>
      </c>
      <c r="I3573" t="s">
        <v>27</v>
      </c>
      <c r="J3573">
        <v>11</v>
      </c>
      <c r="K3573">
        <v>48</v>
      </c>
      <c r="L3573" t="s">
        <v>28</v>
      </c>
      <c r="M3573">
        <v>0</v>
      </c>
      <c r="N3573">
        <v>4.5</v>
      </c>
      <c r="O3573">
        <v>320</v>
      </c>
      <c r="P3573">
        <v>3520</v>
      </c>
      <c r="Q3573" t="s">
        <v>67</v>
      </c>
      <c r="R3573">
        <v>11</v>
      </c>
      <c r="S3573" t="s">
        <v>52</v>
      </c>
      <c r="T3573" t="s">
        <v>86</v>
      </c>
      <c r="U3573" t="str">
        <f>TRIM(CLEAN(tbl_Operations[[#This Row],[Location]]))</f>
        <v>Hyderabad</v>
      </c>
      <c r="V3573" t="str">
        <f>TRIM(CLEAN(tbl_Operations[[#This Row],[Channel]]))</f>
        <v>Teams</v>
      </c>
      <c r="W3573" t="str">
        <f t="shared" si="275"/>
        <v>System Issue</v>
      </c>
      <c r="X3573" t="str">
        <f t="shared" si="276"/>
        <v>Procurement</v>
      </c>
      <c r="Y3573" t="str">
        <f t="shared" si="277"/>
        <v>Within SLA</v>
      </c>
      <c r="Z3573" t="str">
        <f t="shared" si="278"/>
        <v>Normal</v>
      </c>
      <c r="AA3573" t="str" cm="1">
        <f t="array" ref="AA3573">_xlfn.IFS(
J3573&lt;=K3573*0.5,"Excellent",
J3573&lt;=K3573,"Good",
J3573&lt;=K3573*1.5,"At Risk",
TRUE,"Critical"
)</f>
        <v>Excellent</v>
      </c>
      <c r="AB3573" t="str">
        <f t="shared" si="279"/>
        <v>No Rework</v>
      </c>
    </row>
    <row r="3574" spans="1:28" x14ac:dyDescent="0.3">
      <c r="A3574" t="s">
        <v>3656</v>
      </c>
      <c r="B3574" s="1">
        <v>45983</v>
      </c>
      <c r="C3574" t="s">
        <v>40</v>
      </c>
      <c r="D3574" t="s">
        <v>73</v>
      </c>
      <c r="E3574" t="s">
        <v>48</v>
      </c>
      <c r="F3574" t="s">
        <v>49</v>
      </c>
      <c r="G3574" t="s">
        <v>25</v>
      </c>
      <c r="H3574" t="s">
        <v>26</v>
      </c>
      <c r="I3574" t="s">
        <v>27</v>
      </c>
      <c r="J3574">
        <v>3.3</v>
      </c>
      <c r="K3574">
        <v>48</v>
      </c>
      <c r="L3574" t="s">
        <v>28</v>
      </c>
      <c r="M3574">
        <v>0</v>
      </c>
      <c r="N3574">
        <v>4.9000000000000004</v>
      </c>
      <c r="O3574">
        <v>350</v>
      </c>
      <c r="P3574">
        <v>1155</v>
      </c>
      <c r="Q3574" t="s">
        <v>67</v>
      </c>
      <c r="R3574">
        <v>11</v>
      </c>
      <c r="S3574" t="s">
        <v>52</v>
      </c>
      <c r="T3574" t="s">
        <v>68</v>
      </c>
      <c r="U3574" t="str">
        <f>TRIM(CLEAN(tbl_Operations[[#This Row],[Location]]))</f>
        <v>Chennai</v>
      </c>
      <c r="V3574" t="str">
        <f>TRIM(CLEAN(tbl_Operations[[#This Row],[Channel]]))</f>
        <v>Email</v>
      </c>
      <c r="W3574" t="str">
        <f t="shared" si="275"/>
        <v>Compliance Request</v>
      </c>
      <c r="X3574" t="str">
        <f t="shared" si="276"/>
        <v>Procurement</v>
      </c>
      <c r="Y3574" t="str">
        <f t="shared" si="277"/>
        <v>Within SLA</v>
      </c>
      <c r="Z3574" t="str">
        <f t="shared" si="278"/>
        <v>Normal</v>
      </c>
      <c r="AA3574" t="str" cm="1">
        <f t="array" ref="AA3574">_xlfn.IFS(
J3574&lt;=K3574*0.5,"Excellent",
J3574&lt;=K3574,"Good",
J3574&lt;=K3574*1.5,"At Risk",
TRUE,"Critical"
)</f>
        <v>Excellent</v>
      </c>
      <c r="AB3574" t="str">
        <f t="shared" si="279"/>
        <v>No Rework</v>
      </c>
    </row>
    <row r="3575" spans="1:28" x14ac:dyDescent="0.3">
      <c r="A3575" t="s">
        <v>3657</v>
      </c>
      <c r="B3575" s="1">
        <v>45776</v>
      </c>
      <c r="C3575" t="s">
        <v>77</v>
      </c>
      <c r="D3575" t="s">
        <v>55</v>
      </c>
      <c r="E3575" t="s">
        <v>56</v>
      </c>
      <c r="F3575" t="s">
        <v>49</v>
      </c>
      <c r="G3575" t="s">
        <v>25</v>
      </c>
      <c r="H3575" t="s">
        <v>43</v>
      </c>
      <c r="I3575" t="s">
        <v>27</v>
      </c>
      <c r="J3575">
        <v>10</v>
      </c>
      <c r="K3575">
        <v>48</v>
      </c>
      <c r="L3575" t="s">
        <v>28</v>
      </c>
      <c r="M3575">
        <v>0</v>
      </c>
      <c r="N3575">
        <v>4.5999999999999996</v>
      </c>
      <c r="O3575">
        <v>320</v>
      </c>
      <c r="P3575">
        <v>3200</v>
      </c>
      <c r="Q3575" t="s">
        <v>89</v>
      </c>
      <c r="R3575">
        <v>4</v>
      </c>
      <c r="S3575" t="s">
        <v>30</v>
      </c>
      <c r="T3575" t="s">
        <v>38</v>
      </c>
      <c r="U3575" t="str">
        <f>TRIM(CLEAN(tbl_Operations[[#This Row],[Location]]))</f>
        <v>Hyderabad</v>
      </c>
      <c r="V3575" t="str">
        <f>TRIM(CLEAN(tbl_Operations[[#This Row],[Channel]]))</f>
        <v>Email</v>
      </c>
      <c r="W3575" t="str">
        <f t="shared" si="275"/>
        <v>Vendor Query</v>
      </c>
      <c r="X3575" t="str">
        <f t="shared" si="276"/>
        <v>Finance</v>
      </c>
      <c r="Y3575" t="str">
        <f t="shared" si="277"/>
        <v>Within SLA</v>
      </c>
      <c r="Z3575" t="str">
        <f t="shared" si="278"/>
        <v>Normal</v>
      </c>
      <c r="AA3575" t="str" cm="1">
        <f t="array" ref="AA3575">_xlfn.IFS(
J3575&lt;=K3575*0.5,"Excellent",
J3575&lt;=K3575,"Good",
J3575&lt;=K3575*1.5,"At Risk",
TRUE,"Critical"
)</f>
        <v>Excellent</v>
      </c>
      <c r="AB3575" t="str">
        <f t="shared" si="279"/>
        <v>No Rework</v>
      </c>
    </row>
    <row r="3576" spans="1:28" x14ac:dyDescent="0.3">
      <c r="A3576" t="s">
        <v>3658</v>
      </c>
      <c r="B3576" s="1">
        <v>45890</v>
      </c>
      <c r="C3576" t="s">
        <v>91</v>
      </c>
      <c r="D3576" t="s">
        <v>34</v>
      </c>
      <c r="E3576" t="s">
        <v>92</v>
      </c>
      <c r="F3576" t="s">
        <v>24</v>
      </c>
      <c r="G3576" t="s">
        <v>25</v>
      </c>
      <c r="H3576" t="s">
        <v>75</v>
      </c>
      <c r="I3576" t="s">
        <v>27</v>
      </c>
      <c r="J3576">
        <v>10.7</v>
      </c>
      <c r="K3576">
        <v>24</v>
      </c>
      <c r="L3576" t="s">
        <v>28</v>
      </c>
      <c r="M3576">
        <v>0</v>
      </c>
      <c r="N3576">
        <v>4.0999999999999996</v>
      </c>
      <c r="O3576">
        <v>450</v>
      </c>
      <c r="P3576">
        <v>4815</v>
      </c>
      <c r="Q3576" t="s">
        <v>36</v>
      </c>
      <c r="R3576">
        <v>8</v>
      </c>
      <c r="S3576" t="s">
        <v>37</v>
      </c>
      <c r="T3576" t="s">
        <v>84</v>
      </c>
      <c r="U3576" t="str">
        <f>TRIM(CLEAN(tbl_Operations[[#This Row],[Location]]))</f>
        <v>Mumbai</v>
      </c>
      <c r="V3576" t="str">
        <f>TRIM(CLEAN(tbl_Operations[[#This Row],[Channel]]))</f>
        <v>Email</v>
      </c>
      <c r="W3576" t="str">
        <f t="shared" si="275"/>
        <v>Report Request</v>
      </c>
      <c r="X3576" t="str">
        <f t="shared" si="276"/>
        <v>Operations</v>
      </c>
      <c r="Y3576" t="str">
        <f t="shared" si="277"/>
        <v>Within SLA</v>
      </c>
      <c r="Z3576" t="str">
        <f t="shared" si="278"/>
        <v>Normal</v>
      </c>
      <c r="AA3576" t="str" cm="1">
        <f t="array" ref="AA3576">_xlfn.IFS(
J3576&lt;=K3576*0.5,"Excellent",
J3576&lt;=K3576,"Good",
J3576&lt;=K3576*1.5,"At Risk",
TRUE,"Critical"
)</f>
        <v>Excellent</v>
      </c>
      <c r="AB3576" t="str">
        <f t="shared" si="279"/>
        <v>No Rework</v>
      </c>
    </row>
    <row r="3577" spans="1:28" x14ac:dyDescent="0.3">
      <c r="A3577" t="s">
        <v>3659</v>
      </c>
      <c r="B3577" s="1">
        <v>46021</v>
      </c>
      <c r="C3577" t="s">
        <v>21</v>
      </c>
      <c r="D3577" t="s">
        <v>22</v>
      </c>
      <c r="E3577" t="s">
        <v>23</v>
      </c>
      <c r="F3577" t="s">
        <v>24</v>
      </c>
      <c r="G3577" t="s">
        <v>25</v>
      </c>
      <c r="H3577" t="s">
        <v>66</v>
      </c>
      <c r="I3577" t="s">
        <v>27</v>
      </c>
      <c r="J3577">
        <v>7.9</v>
      </c>
      <c r="K3577">
        <v>24</v>
      </c>
      <c r="L3577" t="s">
        <v>28</v>
      </c>
      <c r="M3577">
        <v>0</v>
      </c>
      <c r="N3577">
        <v>4.5</v>
      </c>
      <c r="O3577">
        <v>280</v>
      </c>
      <c r="P3577">
        <v>2212</v>
      </c>
      <c r="Q3577" t="s">
        <v>71</v>
      </c>
      <c r="R3577">
        <v>12</v>
      </c>
      <c r="S3577" t="s">
        <v>52</v>
      </c>
      <c r="T3577" t="s">
        <v>38</v>
      </c>
      <c r="U3577" t="str">
        <f>TRIM(CLEAN(tbl_Operations[[#This Row],[Location]]))</f>
        <v>Noida</v>
      </c>
      <c r="V3577" t="str">
        <f>TRIM(CLEAN(tbl_Operations[[#This Row],[Channel]]))</f>
        <v>Email</v>
      </c>
      <c r="W3577" t="str">
        <f t="shared" si="275"/>
        <v>Invoice Query</v>
      </c>
      <c r="X3577" t="str">
        <f t="shared" si="276"/>
        <v>Customer Support</v>
      </c>
      <c r="Y3577" t="str">
        <f t="shared" si="277"/>
        <v>Within SLA</v>
      </c>
      <c r="Z3577" t="str">
        <f t="shared" si="278"/>
        <v>Normal</v>
      </c>
      <c r="AA3577" t="str" cm="1">
        <f t="array" ref="AA3577">_xlfn.IFS(
J3577&lt;=K3577*0.5,"Excellent",
J3577&lt;=K3577,"Good",
J3577&lt;=K3577*1.5,"At Risk",
TRUE,"Critical"
)</f>
        <v>Excellent</v>
      </c>
      <c r="AB3577" t="str">
        <f t="shared" si="279"/>
        <v>No Rework</v>
      </c>
    </row>
    <row r="3578" spans="1:28" x14ac:dyDescent="0.3">
      <c r="A3578" t="s">
        <v>3660</v>
      </c>
      <c r="B3578" s="1">
        <v>45751</v>
      </c>
      <c r="C3578" t="s">
        <v>77</v>
      </c>
      <c r="D3578" t="s">
        <v>73</v>
      </c>
      <c r="E3578" t="s">
        <v>70</v>
      </c>
      <c r="F3578" t="s">
        <v>24</v>
      </c>
      <c r="G3578" t="s">
        <v>62</v>
      </c>
      <c r="H3578" t="s">
        <v>75</v>
      </c>
      <c r="I3578" t="s">
        <v>27</v>
      </c>
      <c r="J3578">
        <v>6.9</v>
      </c>
      <c r="K3578">
        <v>24</v>
      </c>
      <c r="L3578" t="s">
        <v>28</v>
      </c>
      <c r="M3578">
        <v>0</v>
      </c>
      <c r="N3578">
        <v>5</v>
      </c>
      <c r="O3578">
        <v>320</v>
      </c>
      <c r="P3578">
        <v>2208</v>
      </c>
      <c r="Q3578" t="s">
        <v>89</v>
      </c>
      <c r="R3578">
        <v>4</v>
      </c>
      <c r="S3578" t="s">
        <v>30</v>
      </c>
      <c r="T3578" t="s">
        <v>45</v>
      </c>
      <c r="U3578" t="str">
        <f>TRIM(CLEAN(tbl_Operations[[#This Row],[Location]]))</f>
        <v>Chennai</v>
      </c>
      <c r="V3578" t="str">
        <f>TRIM(CLEAN(tbl_Operations[[#This Row],[Channel]]))</f>
        <v>Teams</v>
      </c>
      <c r="W3578" t="str">
        <f t="shared" si="275"/>
        <v>Data Correction</v>
      </c>
      <c r="X3578" t="str">
        <f t="shared" si="276"/>
        <v>Finance</v>
      </c>
      <c r="Y3578" t="str">
        <f t="shared" si="277"/>
        <v>Within SLA</v>
      </c>
      <c r="Z3578" t="str">
        <f t="shared" si="278"/>
        <v>Normal</v>
      </c>
      <c r="AA3578" t="str" cm="1">
        <f t="array" ref="AA3578">_xlfn.IFS(
J3578&lt;=K3578*0.5,"Excellent",
J3578&lt;=K3578,"Good",
J3578&lt;=K3578*1.5,"At Risk",
TRUE,"Critical"
)</f>
        <v>Excellent</v>
      </c>
      <c r="AB3578" t="str">
        <f t="shared" si="279"/>
        <v>No Rework</v>
      </c>
    </row>
    <row r="3579" spans="1:28" x14ac:dyDescent="0.3">
      <c r="A3579" t="s">
        <v>3661</v>
      </c>
      <c r="B3579" s="1">
        <v>45799</v>
      </c>
      <c r="C3579" t="s">
        <v>21</v>
      </c>
      <c r="D3579" t="s">
        <v>22</v>
      </c>
      <c r="E3579" t="s">
        <v>92</v>
      </c>
      <c r="F3579" t="s">
        <v>49</v>
      </c>
      <c r="G3579" t="s">
        <v>25</v>
      </c>
      <c r="H3579" t="s">
        <v>26</v>
      </c>
      <c r="I3579" t="s">
        <v>27</v>
      </c>
      <c r="J3579">
        <v>14.4</v>
      </c>
      <c r="K3579">
        <v>48</v>
      </c>
      <c r="L3579" t="s">
        <v>28</v>
      </c>
      <c r="M3579">
        <v>0</v>
      </c>
      <c r="N3579">
        <v>4.4000000000000004</v>
      </c>
      <c r="O3579">
        <v>350</v>
      </c>
      <c r="P3579">
        <v>5040</v>
      </c>
      <c r="Q3579" t="s">
        <v>44</v>
      </c>
      <c r="R3579">
        <v>5</v>
      </c>
      <c r="S3579" t="s">
        <v>30</v>
      </c>
      <c r="T3579" t="s">
        <v>84</v>
      </c>
      <c r="U3579" t="str">
        <f>TRIM(CLEAN(tbl_Operations[[#This Row],[Location]]))</f>
        <v>Noida</v>
      </c>
      <c r="V3579" t="str">
        <f>TRIM(CLEAN(tbl_Operations[[#This Row],[Channel]]))</f>
        <v>Email</v>
      </c>
      <c r="W3579" t="str">
        <f t="shared" si="275"/>
        <v>Report Request</v>
      </c>
      <c r="X3579" t="str">
        <f t="shared" si="276"/>
        <v>Customer Support</v>
      </c>
      <c r="Y3579" t="str">
        <f t="shared" si="277"/>
        <v>Within SLA</v>
      </c>
      <c r="Z3579" t="str">
        <f t="shared" si="278"/>
        <v>Normal</v>
      </c>
      <c r="AA3579" t="str" cm="1">
        <f t="array" ref="AA3579">_xlfn.IFS(
J3579&lt;=K3579*0.5,"Excellent",
J3579&lt;=K3579,"Good",
J3579&lt;=K3579*1.5,"At Risk",
TRUE,"Critical"
)</f>
        <v>Excellent</v>
      </c>
      <c r="AB3579" t="str">
        <f t="shared" si="279"/>
        <v>No Rework</v>
      </c>
    </row>
    <row r="3580" spans="1:28" x14ac:dyDescent="0.3">
      <c r="A3580" t="s">
        <v>3662</v>
      </c>
      <c r="B3580" s="1">
        <v>45703</v>
      </c>
      <c r="C3580" t="s">
        <v>21</v>
      </c>
      <c r="D3580" t="s">
        <v>60</v>
      </c>
      <c r="E3580" t="s">
        <v>48</v>
      </c>
      <c r="F3580" t="s">
        <v>24</v>
      </c>
      <c r="G3580" t="s">
        <v>25</v>
      </c>
      <c r="H3580" t="s">
        <v>43</v>
      </c>
      <c r="I3580" t="s">
        <v>88</v>
      </c>
      <c r="J3580">
        <v>31.8</v>
      </c>
      <c r="K3580">
        <v>24</v>
      </c>
      <c r="L3580" t="s">
        <v>63</v>
      </c>
      <c r="M3580">
        <v>2</v>
      </c>
      <c r="N3580">
        <v>4.3</v>
      </c>
      <c r="O3580">
        <v>280</v>
      </c>
      <c r="P3580">
        <v>8904</v>
      </c>
      <c r="Q3580" t="s">
        <v>57</v>
      </c>
      <c r="R3580">
        <v>2</v>
      </c>
      <c r="S3580" t="s">
        <v>58</v>
      </c>
      <c r="T3580" t="s">
        <v>68</v>
      </c>
      <c r="U3580" t="str">
        <f>TRIM(CLEAN(tbl_Operations[[#This Row],[Location]]))</f>
        <v>Pune</v>
      </c>
      <c r="V3580" t="str">
        <f>TRIM(CLEAN(tbl_Operations[[#This Row],[Channel]]))</f>
        <v>Email</v>
      </c>
      <c r="W3580" t="str">
        <f t="shared" si="275"/>
        <v>Compliance Request</v>
      </c>
      <c r="X3580" t="str">
        <f t="shared" si="276"/>
        <v>Customer Support</v>
      </c>
      <c r="Y3580" t="str">
        <f t="shared" si="277"/>
        <v>SLA Breach</v>
      </c>
      <c r="Z3580" t="str">
        <f t="shared" si="278"/>
        <v>Normal</v>
      </c>
      <c r="AA3580" t="str" cm="1">
        <f t="array" ref="AA3580">_xlfn.IFS(
J3580&lt;=K3580*0.5,"Excellent",
J3580&lt;=K3580,"Good",
J3580&lt;=K3580*1.5,"At Risk",
TRUE,"Critical"
)</f>
        <v>At Risk</v>
      </c>
      <c r="AB3580" t="str">
        <f t="shared" si="279"/>
        <v>Reworked</v>
      </c>
    </row>
    <row r="3581" spans="1:28" x14ac:dyDescent="0.3">
      <c r="A3581" t="s">
        <v>3663</v>
      </c>
      <c r="B3581" s="1">
        <v>45745</v>
      </c>
      <c r="C3581" t="s">
        <v>33</v>
      </c>
      <c r="D3581" t="s">
        <v>22</v>
      </c>
      <c r="E3581" t="s">
        <v>48</v>
      </c>
      <c r="F3581" t="s">
        <v>24</v>
      </c>
      <c r="G3581" t="s">
        <v>81</v>
      </c>
      <c r="H3581" t="s">
        <v>75</v>
      </c>
      <c r="I3581" t="s">
        <v>27</v>
      </c>
      <c r="J3581">
        <v>12.5</v>
      </c>
      <c r="K3581">
        <v>24</v>
      </c>
      <c r="L3581" t="s">
        <v>28</v>
      </c>
      <c r="M3581">
        <v>1</v>
      </c>
      <c r="N3581">
        <v>3.5</v>
      </c>
      <c r="O3581">
        <v>350</v>
      </c>
      <c r="P3581">
        <v>4375</v>
      </c>
      <c r="Q3581" t="s">
        <v>79</v>
      </c>
      <c r="R3581">
        <v>3</v>
      </c>
      <c r="S3581" t="s">
        <v>58</v>
      </c>
      <c r="T3581" t="s">
        <v>68</v>
      </c>
      <c r="U3581" t="str">
        <f>TRIM(CLEAN(tbl_Operations[[#This Row],[Location]]))</f>
        <v>Noida</v>
      </c>
      <c r="V3581" t="str">
        <f>TRIM(CLEAN(tbl_Operations[[#This Row],[Channel]]))</f>
        <v>Phone</v>
      </c>
      <c r="W3581" t="str">
        <f t="shared" si="275"/>
        <v>Compliance Request</v>
      </c>
      <c r="X3581" t="str">
        <f t="shared" si="276"/>
        <v>It</v>
      </c>
      <c r="Y3581" t="str">
        <f t="shared" si="277"/>
        <v>Within SLA</v>
      </c>
      <c r="Z3581" t="str">
        <f t="shared" si="278"/>
        <v>Normal</v>
      </c>
      <c r="AA3581" t="str" cm="1">
        <f t="array" ref="AA3581">_xlfn.IFS(
J3581&lt;=K3581*0.5,"Excellent",
J3581&lt;=K3581,"Good",
J3581&lt;=K3581*1.5,"At Risk",
TRUE,"Critical"
)</f>
        <v>Good</v>
      </c>
      <c r="AB3581" t="str">
        <f t="shared" si="279"/>
        <v>Reworked</v>
      </c>
    </row>
    <row r="3582" spans="1:28" x14ac:dyDescent="0.3">
      <c r="A3582" t="s">
        <v>3664</v>
      </c>
      <c r="B3582" s="1">
        <v>45683</v>
      </c>
      <c r="C3582" t="s">
        <v>40</v>
      </c>
      <c r="D3582" t="s">
        <v>60</v>
      </c>
      <c r="E3582" t="s">
        <v>92</v>
      </c>
      <c r="F3582" t="s">
        <v>24</v>
      </c>
      <c r="G3582" t="s">
        <v>81</v>
      </c>
      <c r="H3582" t="s">
        <v>50</v>
      </c>
      <c r="I3582" t="s">
        <v>101</v>
      </c>
      <c r="J3582">
        <v>39</v>
      </c>
      <c r="K3582">
        <v>24</v>
      </c>
      <c r="L3582" t="s">
        <v>63</v>
      </c>
      <c r="M3582">
        <v>2</v>
      </c>
      <c r="N3582">
        <v>3.5</v>
      </c>
      <c r="O3582">
        <v>280</v>
      </c>
      <c r="P3582">
        <v>10920</v>
      </c>
      <c r="Q3582" t="s">
        <v>64</v>
      </c>
      <c r="R3582">
        <v>1</v>
      </c>
      <c r="S3582" t="s">
        <v>58</v>
      </c>
      <c r="T3582" t="s">
        <v>102</v>
      </c>
      <c r="U3582" t="str">
        <f>TRIM(CLEAN(tbl_Operations[[#This Row],[Location]]))</f>
        <v>Pune</v>
      </c>
      <c r="V3582" t="str">
        <f>TRIM(CLEAN(tbl_Operations[[#This Row],[Channel]]))</f>
        <v>Phone</v>
      </c>
      <c r="W3582" t="str">
        <f t="shared" si="275"/>
        <v>Report Request</v>
      </c>
      <c r="X3582" t="str">
        <f t="shared" si="276"/>
        <v>Procurement</v>
      </c>
      <c r="Y3582" t="str">
        <f t="shared" si="277"/>
        <v>SLA Breach</v>
      </c>
      <c r="Z3582" t="str">
        <f t="shared" si="278"/>
        <v>Normal</v>
      </c>
      <c r="AA3582" t="str" cm="1">
        <f t="array" ref="AA3582">_xlfn.IFS(
J3582&lt;=K3582*0.5,"Excellent",
J3582&lt;=K3582,"Good",
J3582&lt;=K3582*1.5,"At Risk",
TRUE,"Critical"
)</f>
        <v>Critical</v>
      </c>
      <c r="AB3582" t="str">
        <f t="shared" si="279"/>
        <v>Reworked</v>
      </c>
    </row>
    <row r="3583" spans="1:28" x14ac:dyDescent="0.3">
      <c r="A3583" t="s">
        <v>3665</v>
      </c>
      <c r="B3583" s="1">
        <v>45950</v>
      </c>
      <c r="C3583" t="s">
        <v>91</v>
      </c>
      <c r="D3583" t="s">
        <v>55</v>
      </c>
      <c r="E3583" t="s">
        <v>70</v>
      </c>
      <c r="F3583" t="s">
        <v>49</v>
      </c>
      <c r="G3583" t="s">
        <v>25</v>
      </c>
      <c r="H3583" t="s">
        <v>66</v>
      </c>
      <c r="I3583" t="s">
        <v>27</v>
      </c>
      <c r="J3583">
        <v>29.3</v>
      </c>
      <c r="K3583">
        <v>48</v>
      </c>
      <c r="L3583" t="s">
        <v>28</v>
      </c>
      <c r="M3583">
        <v>0</v>
      </c>
      <c r="N3583">
        <v>4.5</v>
      </c>
      <c r="O3583">
        <v>450</v>
      </c>
      <c r="P3583">
        <v>13185</v>
      </c>
      <c r="Q3583" t="s">
        <v>51</v>
      </c>
      <c r="R3583">
        <v>10</v>
      </c>
      <c r="S3583" t="s">
        <v>52</v>
      </c>
      <c r="T3583" t="s">
        <v>31</v>
      </c>
      <c r="U3583" t="str">
        <f>TRIM(CLEAN(tbl_Operations[[#This Row],[Location]]))</f>
        <v>Hyderabad</v>
      </c>
      <c r="V3583" t="str">
        <f>TRIM(CLEAN(tbl_Operations[[#This Row],[Channel]]))</f>
        <v>Email</v>
      </c>
      <c r="W3583" t="str">
        <f t="shared" si="275"/>
        <v>Data Correction</v>
      </c>
      <c r="X3583" t="str">
        <f t="shared" si="276"/>
        <v>Operations</v>
      </c>
      <c r="Y3583" t="str">
        <f t="shared" si="277"/>
        <v>Within SLA</v>
      </c>
      <c r="Z3583" t="str">
        <f t="shared" si="278"/>
        <v>Normal</v>
      </c>
      <c r="AA3583" t="str" cm="1">
        <f t="array" ref="AA3583">_xlfn.IFS(
J3583&lt;=K3583*0.5,"Excellent",
J3583&lt;=K3583,"Good",
J3583&lt;=K3583*1.5,"At Risk",
TRUE,"Critical"
)</f>
        <v>Good</v>
      </c>
      <c r="AB3583" t="str">
        <f t="shared" si="279"/>
        <v>No Rework</v>
      </c>
    </row>
    <row r="3584" spans="1:28" x14ac:dyDescent="0.3">
      <c r="A3584" t="s">
        <v>3666</v>
      </c>
      <c r="B3584" s="1">
        <v>45952</v>
      </c>
      <c r="C3584" t="s">
        <v>95</v>
      </c>
      <c r="D3584" t="s">
        <v>34</v>
      </c>
      <c r="E3584" t="s">
        <v>56</v>
      </c>
      <c r="F3584" t="s">
        <v>24</v>
      </c>
      <c r="G3584" t="s">
        <v>62</v>
      </c>
      <c r="H3584" t="s">
        <v>43</v>
      </c>
      <c r="I3584" t="s">
        <v>101</v>
      </c>
      <c r="J3584">
        <v>9.4</v>
      </c>
      <c r="K3584">
        <v>24</v>
      </c>
      <c r="L3584" t="s">
        <v>28</v>
      </c>
      <c r="M3584">
        <v>1</v>
      </c>
      <c r="N3584">
        <v>4.0999999999999996</v>
      </c>
      <c r="O3584">
        <v>320</v>
      </c>
      <c r="P3584">
        <v>3008</v>
      </c>
      <c r="Q3584" t="s">
        <v>51</v>
      </c>
      <c r="R3584">
        <v>10</v>
      </c>
      <c r="S3584" t="s">
        <v>52</v>
      </c>
      <c r="T3584" t="s">
        <v>86</v>
      </c>
      <c r="U3584" t="str">
        <f>TRIM(CLEAN(tbl_Operations[[#This Row],[Location]]))</f>
        <v>Mumbai</v>
      </c>
      <c r="V3584" t="str">
        <f>TRIM(CLEAN(tbl_Operations[[#This Row],[Channel]]))</f>
        <v>Teams</v>
      </c>
      <c r="W3584" t="str">
        <f t="shared" si="275"/>
        <v>Vendor Query</v>
      </c>
      <c r="X3584" t="str">
        <f t="shared" si="276"/>
        <v>Sales</v>
      </c>
      <c r="Y3584" t="str">
        <f t="shared" si="277"/>
        <v>Within SLA</v>
      </c>
      <c r="Z3584" t="str">
        <f t="shared" si="278"/>
        <v>Normal</v>
      </c>
      <c r="AA3584" t="str" cm="1">
        <f t="array" ref="AA3584">_xlfn.IFS(
J3584&lt;=K3584*0.5,"Excellent",
J3584&lt;=K3584,"Good",
J3584&lt;=K3584*1.5,"At Risk",
TRUE,"Critical"
)</f>
        <v>Excellent</v>
      </c>
      <c r="AB3584" t="str">
        <f t="shared" si="279"/>
        <v>Reworked</v>
      </c>
    </row>
    <row r="3585" spans="1:28" x14ac:dyDescent="0.3">
      <c r="A3585" t="s">
        <v>3667</v>
      </c>
      <c r="B3585" s="1">
        <v>45830</v>
      </c>
      <c r="C3585" t="s">
        <v>95</v>
      </c>
      <c r="D3585" t="s">
        <v>41</v>
      </c>
      <c r="E3585" t="s">
        <v>74</v>
      </c>
      <c r="F3585" t="s">
        <v>24</v>
      </c>
      <c r="G3585" t="s">
        <v>25</v>
      </c>
      <c r="H3585" t="s">
        <v>66</v>
      </c>
      <c r="I3585" t="s">
        <v>27</v>
      </c>
      <c r="J3585">
        <v>10.4</v>
      </c>
      <c r="K3585">
        <v>24</v>
      </c>
      <c r="L3585" t="s">
        <v>28</v>
      </c>
      <c r="M3585">
        <v>1</v>
      </c>
      <c r="N3585">
        <v>4.2</v>
      </c>
      <c r="O3585">
        <v>350</v>
      </c>
      <c r="P3585">
        <v>3640</v>
      </c>
      <c r="Q3585" t="s">
        <v>29</v>
      </c>
      <c r="R3585">
        <v>6</v>
      </c>
      <c r="S3585" t="s">
        <v>30</v>
      </c>
      <c r="T3585" t="s">
        <v>102</v>
      </c>
      <c r="U3585" t="str">
        <f>TRIM(CLEAN(tbl_Operations[[#This Row],[Location]]))</f>
        <v>Bengaluru</v>
      </c>
      <c r="V3585" t="str">
        <f>TRIM(CLEAN(tbl_Operations[[#This Row],[Channel]]))</f>
        <v>Email</v>
      </c>
      <c r="W3585" t="str">
        <f t="shared" si="275"/>
        <v>System Issue</v>
      </c>
      <c r="X3585" t="str">
        <f t="shared" si="276"/>
        <v>Sales</v>
      </c>
      <c r="Y3585" t="str">
        <f t="shared" si="277"/>
        <v>Within SLA</v>
      </c>
      <c r="Z3585" t="str">
        <f t="shared" si="278"/>
        <v>Normal</v>
      </c>
      <c r="AA3585" t="str" cm="1">
        <f t="array" ref="AA3585">_xlfn.IFS(
J3585&lt;=K3585*0.5,"Excellent",
J3585&lt;=K3585,"Good",
J3585&lt;=K3585*1.5,"At Risk",
TRUE,"Critical"
)</f>
        <v>Excellent</v>
      </c>
      <c r="AB3585" t="str">
        <f t="shared" si="279"/>
        <v>Reworked</v>
      </c>
    </row>
    <row r="3586" spans="1:28" x14ac:dyDescent="0.3">
      <c r="A3586" t="s">
        <v>3668</v>
      </c>
      <c r="B3586" s="1">
        <v>45690</v>
      </c>
      <c r="C3586" t="s">
        <v>21</v>
      </c>
      <c r="D3586" t="s">
        <v>55</v>
      </c>
      <c r="E3586" t="s">
        <v>78</v>
      </c>
      <c r="F3586" t="s">
        <v>49</v>
      </c>
      <c r="G3586" t="s">
        <v>42</v>
      </c>
      <c r="H3586" t="s">
        <v>50</v>
      </c>
      <c r="I3586" t="s">
        <v>88</v>
      </c>
      <c r="J3586">
        <v>6.3</v>
      </c>
      <c r="K3586">
        <v>48</v>
      </c>
      <c r="L3586" t="s">
        <v>28</v>
      </c>
      <c r="M3586">
        <v>1</v>
      </c>
      <c r="N3586">
        <v>4.4000000000000004</v>
      </c>
      <c r="O3586">
        <v>280</v>
      </c>
      <c r="P3586">
        <v>1764</v>
      </c>
      <c r="Q3586" t="s">
        <v>57</v>
      </c>
      <c r="R3586">
        <v>2</v>
      </c>
      <c r="S3586" t="s">
        <v>58</v>
      </c>
      <c r="T3586" t="s">
        <v>102</v>
      </c>
      <c r="U3586" t="str">
        <f>TRIM(CLEAN(tbl_Operations[[#This Row],[Location]]))</f>
        <v>Hyderabad</v>
      </c>
      <c r="V3586" t="str">
        <f>TRIM(CLEAN(tbl_Operations[[#This Row],[Channel]]))</f>
        <v>Portal</v>
      </c>
      <c r="W3586" t="str">
        <f t="shared" ref="W3586:W3649" si="280">TRIM(CLEAN(E3586))</f>
        <v>Access Request</v>
      </c>
      <c r="X3586" t="str">
        <f t="shared" ref="X3586:X3649" si="281">PROPER(TRIM(CLEAN(C3586)))</f>
        <v>Customer Support</v>
      </c>
      <c r="Y3586" t="str">
        <f t="shared" ref="Y3586:Y3649" si="282">IF(J3586&lt;=K3586,"Within SLA","SLA Breach")</f>
        <v>Within SLA</v>
      </c>
      <c r="Z3586" t="str">
        <f t="shared" ref="Z3586:Z3649" si="283">IF(AND(F3586="Critical",Y3585="SLA Breach"),"Critical Risk","Normal")</f>
        <v>Normal</v>
      </c>
      <c r="AA3586" t="str" cm="1">
        <f t="array" ref="AA3586">_xlfn.IFS(
J3586&lt;=K3586*0.5,"Excellent",
J3586&lt;=K3586,"Good",
J3586&lt;=K3586*1.5,"At Risk",
TRUE,"Critical"
)</f>
        <v>Excellent</v>
      </c>
      <c r="AB3586" t="str">
        <f t="shared" ref="AB3586:AB3649" si="284">IF(M3586&gt;0,"Reworked","No Rework")</f>
        <v>Reworked</v>
      </c>
    </row>
    <row r="3587" spans="1:28" x14ac:dyDescent="0.3">
      <c r="A3587" t="s">
        <v>3669</v>
      </c>
      <c r="B3587" s="1">
        <v>45942</v>
      </c>
      <c r="C3587" t="s">
        <v>91</v>
      </c>
      <c r="D3587" t="s">
        <v>22</v>
      </c>
      <c r="E3587" t="s">
        <v>35</v>
      </c>
      <c r="F3587" t="s">
        <v>24</v>
      </c>
      <c r="G3587" t="s">
        <v>25</v>
      </c>
      <c r="H3587" t="s">
        <v>26</v>
      </c>
      <c r="I3587" t="s">
        <v>27</v>
      </c>
      <c r="J3587">
        <v>3.6</v>
      </c>
      <c r="K3587">
        <v>24</v>
      </c>
      <c r="L3587" t="s">
        <v>28</v>
      </c>
      <c r="M3587">
        <v>0</v>
      </c>
      <c r="N3587">
        <v>4.9000000000000004</v>
      </c>
      <c r="O3587">
        <v>350</v>
      </c>
      <c r="P3587">
        <v>1260</v>
      </c>
      <c r="Q3587" t="s">
        <v>51</v>
      </c>
      <c r="R3587">
        <v>10</v>
      </c>
      <c r="S3587" t="s">
        <v>52</v>
      </c>
      <c r="T3587" t="s">
        <v>102</v>
      </c>
      <c r="U3587" t="str">
        <f>TRIM(CLEAN(tbl_Operations[[#This Row],[Location]]))</f>
        <v>Noida</v>
      </c>
      <c r="V3587" t="str">
        <f>TRIM(CLEAN(tbl_Operations[[#This Row],[Channel]]))</f>
        <v>Email</v>
      </c>
      <c r="W3587" t="str">
        <f t="shared" si="280"/>
        <v>Employee Query</v>
      </c>
      <c r="X3587" t="str">
        <f t="shared" si="281"/>
        <v>Operations</v>
      </c>
      <c r="Y3587" t="str">
        <f t="shared" si="282"/>
        <v>Within SLA</v>
      </c>
      <c r="Z3587" t="str">
        <f t="shared" si="283"/>
        <v>Normal</v>
      </c>
      <c r="AA3587" t="str" cm="1">
        <f t="array" ref="AA3587">_xlfn.IFS(
J3587&lt;=K3587*0.5,"Excellent",
J3587&lt;=K3587,"Good",
J3587&lt;=K3587*1.5,"At Risk",
TRUE,"Critical"
)</f>
        <v>Excellent</v>
      </c>
      <c r="AB3587" t="str">
        <f t="shared" si="284"/>
        <v>No Rework</v>
      </c>
    </row>
    <row r="3588" spans="1:28" x14ac:dyDescent="0.3">
      <c r="A3588" t="s">
        <v>3670</v>
      </c>
      <c r="B3588" s="1">
        <v>45913</v>
      </c>
      <c r="C3588" t="s">
        <v>91</v>
      </c>
      <c r="D3588" t="s">
        <v>34</v>
      </c>
      <c r="E3588" t="s">
        <v>92</v>
      </c>
      <c r="F3588" t="s">
        <v>49</v>
      </c>
      <c r="G3588" t="s">
        <v>42</v>
      </c>
      <c r="H3588" t="s">
        <v>66</v>
      </c>
      <c r="I3588" t="s">
        <v>88</v>
      </c>
      <c r="J3588">
        <v>9</v>
      </c>
      <c r="K3588">
        <v>48</v>
      </c>
      <c r="L3588" t="s">
        <v>28</v>
      </c>
      <c r="M3588">
        <v>2</v>
      </c>
      <c r="N3588">
        <v>4.5</v>
      </c>
      <c r="O3588">
        <v>280</v>
      </c>
      <c r="P3588">
        <v>2520</v>
      </c>
      <c r="Q3588" t="s">
        <v>83</v>
      </c>
      <c r="R3588">
        <v>9</v>
      </c>
      <c r="S3588" t="s">
        <v>37</v>
      </c>
      <c r="T3588" t="s">
        <v>68</v>
      </c>
      <c r="U3588" t="str">
        <f>TRIM(CLEAN(tbl_Operations[[#This Row],[Location]]))</f>
        <v>Mumbai</v>
      </c>
      <c r="V3588" t="str">
        <f>TRIM(CLEAN(tbl_Operations[[#This Row],[Channel]]))</f>
        <v>Portal</v>
      </c>
      <c r="W3588" t="str">
        <f t="shared" si="280"/>
        <v>Report Request</v>
      </c>
      <c r="X3588" t="str">
        <f t="shared" si="281"/>
        <v>Operations</v>
      </c>
      <c r="Y3588" t="str">
        <f t="shared" si="282"/>
        <v>Within SLA</v>
      </c>
      <c r="Z3588" t="str">
        <f t="shared" si="283"/>
        <v>Normal</v>
      </c>
      <c r="AA3588" t="str" cm="1">
        <f t="array" ref="AA3588">_xlfn.IFS(
J3588&lt;=K3588*0.5,"Excellent",
J3588&lt;=K3588,"Good",
J3588&lt;=K3588*1.5,"At Risk",
TRUE,"Critical"
)</f>
        <v>Excellent</v>
      </c>
      <c r="AB3588" t="str">
        <f t="shared" si="284"/>
        <v>Reworked</v>
      </c>
    </row>
    <row r="3589" spans="1:28" x14ac:dyDescent="0.3">
      <c r="A3589" t="s">
        <v>3671</v>
      </c>
      <c r="B3589" s="1">
        <v>45694</v>
      </c>
      <c r="C3589" t="s">
        <v>21</v>
      </c>
      <c r="D3589" t="s">
        <v>22</v>
      </c>
      <c r="E3589" t="s">
        <v>74</v>
      </c>
      <c r="F3589" t="s">
        <v>61</v>
      </c>
      <c r="G3589" t="s">
        <v>25</v>
      </c>
      <c r="H3589" t="s">
        <v>50</v>
      </c>
      <c r="I3589" t="s">
        <v>27</v>
      </c>
      <c r="J3589">
        <v>3.2</v>
      </c>
      <c r="K3589">
        <v>12</v>
      </c>
      <c r="L3589" t="s">
        <v>28</v>
      </c>
      <c r="M3589">
        <v>0</v>
      </c>
      <c r="N3589">
        <v>5</v>
      </c>
      <c r="O3589">
        <v>320</v>
      </c>
      <c r="P3589">
        <v>1024</v>
      </c>
      <c r="Q3589" t="s">
        <v>57</v>
      </c>
      <c r="R3589">
        <v>2</v>
      </c>
      <c r="S3589" t="s">
        <v>58</v>
      </c>
      <c r="T3589" t="s">
        <v>84</v>
      </c>
      <c r="U3589" t="str">
        <f>TRIM(CLEAN(tbl_Operations[[#This Row],[Location]]))</f>
        <v>Noida</v>
      </c>
      <c r="V3589" t="str">
        <f>TRIM(CLEAN(tbl_Operations[[#This Row],[Channel]]))</f>
        <v>Email</v>
      </c>
      <c r="W3589" t="str">
        <f t="shared" si="280"/>
        <v>System Issue</v>
      </c>
      <c r="X3589" t="str">
        <f t="shared" si="281"/>
        <v>Customer Support</v>
      </c>
      <c r="Y3589" t="str">
        <f t="shared" si="282"/>
        <v>Within SLA</v>
      </c>
      <c r="Z3589" t="str">
        <f t="shared" si="283"/>
        <v>Normal</v>
      </c>
      <c r="AA3589" t="str" cm="1">
        <f t="array" ref="AA3589">_xlfn.IFS(
J3589&lt;=K3589*0.5,"Excellent",
J3589&lt;=K3589,"Good",
J3589&lt;=K3589*1.5,"At Risk",
TRUE,"Critical"
)</f>
        <v>Excellent</v>
      </c>
      <c r="AB3589" t="str">
        <f t="shared" si="284"/>
        <v>No Rework</v>
      </c>
    </row>
    <row r="3590" spans="1:28" x14ac:dyDescent="0.3">
      <c r="A3590" t="s">
        <v>3672</v>
      </c>
      <c r="B3590" s="1">
        <v>45726</v>
      </c>
      <c r="C3590" t="s">
        <v>21</v>
      </c>
      <c r="D3590" t="s">
        <v>60</v>
      </c>
      <c r="E3590" t="s">
        <v>78</v>
      </c>
      <c r="F3590" t="s">
        <v>24</v>
      </c>
      <c r="G3590" t="s">
        <v>62</v>
      </c>
      <c r="H3590" t="s">
        <v>50</v>
      </c>
      <c r="I3590" t="s">
        <v>27</v>
      </c>
      <c r="J3590">
        <v>1.1000000000000001</v>
      </c>
      <c r="K3590">
        <v>24</v>
      </c>
      <c r="L3590" t="s">
        <v>28</v>
      </c>
      <c r="M3590">
        <v>0</v>
      </c>
      <c r="N3590">
        <v>5</v>
      </c>
      <c r="O3590">
        <v>280</v>
      </c>
      <c r="P3590">
        <v>308</v>
      </c>
      <c r="Q3590" t="s">
        <v>79</v>
      </c>
      <c r="R3590">
        <v>3</v>
      </c>
      <c r="S3590" t="s">
        <v>58</v>
      </c>
      <c r="T3590" t="s">
        <v>31</v>
      </c>
      <c r="U3590" t="str">
        <f>TRIM(CLEAN(tbl_Operations[[#This Row],[Location]]))</f>
        <v>Pune</v>
      </c>
      <c r="V3590" t="str">
        <f>TRIM(CLEAN(tbl_Operations[[#This Row],[Channel]]))</f>
        <v>Teams</v>
      </c>
      <c r="W3590" t="str">
        <f t="shared" si="280"/>
        <v>Access Request</v>
      </c>
      <c r="X3590" t="str">
        <f t="shared" si="281"/>
        <v>Customer Support</v>
      </c>
      <c r="Y3590" t="str">
        <f t="shared" si="282"/>
        <v>Within SLA</v>
      </c>
      <c r="Z3590" t="str">
        <f t="shared" si="283"/>
        <v>Normal</v>
      </c>
      <c r="AA3590" t="str" cm="1">
        <f t="array" ref="AA3590">_xlfn.IFS(
J3590&lt;=K3590*0.5,"Excellent",
J3590&lt;=K3590,"Good",
J3590&lt;=K3590*1.5,"At Risk",
TRUE,"Critical"
)</f>
        <v>Excellent</v>
      </c>
      <c r="AB3590" t="str">
        <f t="shared" si="284"/>
        <v>No Rework</v>
      </c>
    </row>
    <row r="3591" spans="1:28" x14ac:dyDescent="0.3">
      <c r="A3591" t="s">
        <v>3673</v>
      </c>
      <c r="B3591" s="1">
        <v>45754</v>
      </c>
      <c r="C3591" t="s">
        <v>95</v>
      </c>
      <c r="D3591" t="s">
        <v>47</v>
      </c>
      <c r="E3591" t="s">
        <v>78</v>
      </c>
      <c r="F3591" t="s">
        <v>49</v>
      </c>
      <c r="G3591" t="s">
        <v>42</v>
      </c>
      <c r="H3591" t="s">
        <v>26</v>
      </c>
      <c r="I3591" t="s">
        <v>27</v>
      </c>
      <c r="J3591">
        <v>17</v>
      </c>
      <c r="K3591">
        <v>48</v>
      </c>
      <c r="L3591" t="s">
        <v>28</v>
      </c>
      <c r="M3591">
        <v>0</v>
      </c>
      <c r="N3591">
        <v>4.0999999999999996</v>
      </c>
      <c r="O3591">
        <v>320</v>
      </c>
      <c r="P3591">
        <v>5440</v>
      </c>
      <c r="Q3591" t="s">
        <v>89</v>
      </c>
      <c r="R3591">
        <v>4</v>
      </c>
      <c r="S3591" t="s">
        <v>30</v>
      </c>
      <c r="T3591" t="s">
        <v>31</v>
      </c>
      <c r="U3591" t="str">
        <f>TRIM(CLEAN(tbl_Operations[[#This Row],[Location]]))</f>
        <v>Gurugram</v>
      </c>
      <c r="V3591" t="str">
        <f>TRIM(CLEAN(tbl_Operations[[#This Row],[Channel]]))</f>
        <v>Portal</v>
      </c>
      <c r="W3591" t="str">
        <f t="shared" si="280"/>
        <v>Access Request</v>
      </c>
      <c r="X3591" t="str">
        <f t="shared" si="281"/>
        <v>Sales</v>
      </c>
      <c r="Y3591" t="str">
        <f t="shared" si="282"/>
        <v>Within SLA</v>
      </c>
      <c r="Z3591" t="str">
        <f t="shared" si="283"/>
        <v>Normal</v>
      </c>
      <c r="AA3591" t="str" cm="1">
        <f t="array" ref="AA3591">_xlfn.IFS(
J3591&lt;=K3591*0.5,"Excellent",
J3591&lt;=K3591,"Good",
J3591&lt;=K3591*1.5,"At Risk",
TRUE,"Critical"
)</f>
        <v>Excellent</v>
      </c>
      <c r="AB3591" t="str">
        <f t="shared" si="284"/>
        <v>No Rework</v>
      </c>
    </row>
    <row r="3592" spans="1:28" x14ac:dyDescent="0.3">
      <c r="A3592" t="s">
        <v>3674</v>
      </c>
      <c r="B3592" s="1">
        <v>45932</v>
      </c>
      <c r="C3592" t="s">
        <v>54</v>
      </c>
      <c r="D3592" t="s">
        <v>47</v>
      </c>
      <c r="E3592" t="s">
        <v>23</v>
      </c>
      <c r="F3592" t="s">
        <v>24</v>
      </c>
      <c r="G3592" t="s">
        <v>25</v>
      </c>
      <c r="H3592" t="s">
        <v>66</v>
      </c>
      <c r="I3592" t="s">
        <v>101</v>
      </c>
      <c r="J3592">
        <v>8.3000000000000007</v>
      </c>
      <c r="K3592">
        <v>24</v>
      </c>
      <c r="L3592" t="s">
        <v>28</v>
      </c>
      <c r="M3592">
        <v>0</v>
      </c>
      <c r="N3592">
        <v>5</v>
      </c>
      <c r="O3592">
        <v>280</v>
      </c>
      <c r="P3592">
        <v>2324</v>
      </c>
      <c r="Q3592" t="s">
        <v>51</v>
      </c>
      <c r="R3592">
        <v>10</v>
      </c>
      <c r="S3592" t="s">
        <v>52</v>
      </c>
      <c r="T3592" t="s">
        <v>84</v>
      </c>
      <c r="U3592" t="str">
        <f>TRIM(CLEAN(tbl_Operations[[#This Row],[Location]]))</f>
        <v>Gurugram</v>
      </c>
      <c r="V3592" t="str">
        <f>TRIM(CLEAN(tbl_Operations[[#This Row],[Channel]]))</f>
        <v>Email</v>
      </c>
      <c r="W3592" t="str">
        <f t="shared" si="280"/>
        <v>Invoice Query</v>
      </c>
      <c r="X3592" t="str">
        <f t="shared" si="281"/>
        <v>Hr</v>
      </c>
      <c r="Y3592" t="str">
        <f t="shared" si="282"/>
        <v>Within SLA</v>
      </c>
      <c r="Z3592" t="str">
        <f t="shared" si="283"/>
        <v>Normal</v>
      </c>
      <c r="AA3592" t="str" cm="1">
        <f t="array" ref="AA3592">_xlfn.IFS(
J3592&lt;=K3592*0.5,"Excellent",
J3592&lt;=K3592,"Good",
J3592&lt;=K3592*1.5,"At Risk",
TRUE,"Critical"
)</f>
        <v>Excellent</v>
      </c>
      <c r="AB3592" t="str">
        <f t="shared" si="284"/>
        <v>No Rework</v>
      </c>
    </row>
    <row r="3593" spans="1:28" x14ac:dyDescent="0.3">
      <c r="A3593" t="s">
        <v>3675</v>
      </c>
      <c r="B3593" s="1">
        <v>45923</v>
      </c>
      <c r="C3593" t="s">
        <v>21</v>
      </c>
      <c r="D3593" t="s">
        <v>73</v>
      </c>
      <c r="E3593" t="s">
        <v>70</v>
      </c>
      <c r="F3593" t="s">
        <v>49</v>
      </c>
      <c r="G3593" t="s">
        <v>5094</v>
      </c>
      <c r="H3593" t="s">
        <v>26</v>
      </c>
      <c r="I3593" t="s">
        <v>27</v>
      </c>
      <c r="J3593">
        <v>17.100000000000001</v>
      </c>
      <c r="K3593">
        <v>48</v>
      </c>
      <c r="L3593" t="s">
        <v>28</v>
      </c>
      <c r="M3593">
        <v>0</v>
      </c>
      <c r="N3593">
        <v>4.9000000000000004</v>
      </c>
      <c r="O3593">
        <v>280</v>
      </c>
      <c r="P3593">
        <v>4788</v>
      </c>
      <c r="Q3593" t="s">
        <v>83</v>
      </c>
      <c r="R3593">
        <v>9</v>
      </c>
      <c r="S3593" t="s">
        <v>37</v>
      </c>
      <c r="T3593" t="s">
        <v>38</v>
      </c>
      <c r="U3593" t="str">
        <f>TRIM(CLEAN(tbl_Operations[[#This Row],[Location]]))</f>
        <v>Chennai</v>
      </c>
      <c r="V3593" t="str">
        <f>TRIM(CLEAN(tbl_Operations[[#This Row],[Channel]]))</f>
        <v>Unknown</v>
      </c>
      <c r="W3593" t="str">
        <f t="shared" si="280"/>
        <v>Data Correction</v>
      </c>
      <c r="X3593" t="str">
        <f t="shared" si="281"/>
        <v>Customer Support</v>
      </c>
      <c r="Y3593" t="str">
        <f t="shared" si="282"/>
        <v>Within SLA</v>
      </c>
      <c r="Z3593" t="str">
        <f t="shared" si="283"/>
        <v>Normal</v>
      </c>
      <c r="AA3593" t="str" cm="1">
        <f t="array" ref="AA3593">_xlfn.IFS(
J3593&lt;=K3593*0.5,"Excellent",
J3593&lt;=K3593,"Good",
J3593&lt;=K3593*1.5,"At Risk",
TRUE,"Critical"
)</f>
        <v>Excellent</v>
      </c>
      <c r="AB3593" t="str">
        <f t="shared" si="284"/>
        <v>No Rework</v>
      </c>
    </row>
    <row r="3594" spans="1:28" x14ac:dyDescent="0.3">
      <c r="A3594" t="s">
        <v>3676</v>
      </c>
      <c r="B3594" s="1">
        <v>45898</v>
      </c>
      <c r="C3594" t="s">
        <v>33</v>
      </c>
      <c r="D3594" t="s">
        <v>41</v>
      </c>
      <c r="E3594" t="s">
        <v>78</v>
      </c>
      <c r="F3594" t="s">
        <v>49</v>
      </c>
      <c r="G3594" t="s">
        <v>25</v>
      </c>
      <c r="H3594" t="s">
        <v>26</v>
      </c>
      <c r="I3594" t="s">
        <v>27</v>
      </c>
      <c r="J3594">
        <v>13.3</v>
      </c>
      <c r="K3594">
        <v>48</v>
      </c>
      <c r="L3594" t="s">
        <v>28</v>
      </c>
      <c r="M3594">
        <v>2</v>
      </c>
      <c r="N3594">
        <v>4.4000000000000004</v>
      </c>
      <c r="O3594">
        <v>400</v>
      </c>
      <c r="P3594">
        <v>5320</v>
      </c>
      <c r="Q3594" t="s">
        <v>36</v>
      </c>
      <c r="R3594">
        <v>8</v>
      </c>
      <c r="S3594" t="s">
        <v>37</v>
      </c>
      <c r="T3594" t="s">
        <v>45</v>
      </c>
      <c r="U3594" t="str">
        <f>TRIM(CLEAN(tbl_Operations[[#This Row],[Location]]))</f>
        <v>Bengaluru</v>
      </c>
      <c r="V3594" t="str">
        <f>TRIM(CLEAN(tbl_Operations[[#This Row],[Channel]]))</f>
        <v>Email</v>
      </c>
      <c r="W3594" t="str">
        <f t="shared" si="280"/>
        <v>Access Request</v>
      </c>
      <c r="X3594" t="str">
        <f t="shared" si="281"/>
        <v>It</v>
      </c>
      <c r="Y3594" t="str">
        <f t="shared" si="282"/>
        <v>Within SLA</v>
      </c>
      <c r="Z3594" t="str">
        <f t="shared" si="283"/>
        <v>Normal</v>
      </c>
      <c r="AA3594" t="str" cm="1">
        <f t="array" ref="AA3594">_xlfn.IFS(
J3594&lt;=K3594*0.5,"Excellent",
J3594&lt;=K3594,"Good",
J3594&lt;=K3594*1.5,"At Risk",
TRUE,"Critical"
)</f>
        <v>Excellent</v>
      </c>
      <c r="AB3594" t="str">
        <f t="shared" si="284"/>
        <v>Reworked</v>
      </c>
    </row>
    <row r="3595" spans="1:28" x14ac:dyDescent="0.3">
      <c r="A3595" t="s">
        <v>3677</v>
      </c>
      <c r="B3595" s="1">
        <v>45720</v>
      </c>
      <c r="C3595" t="s">
        <v>33</v>
      </c>
      <c r="D3595" t="s">
        <v>60</v>
      </c>
      <c r="E3595" t="s">
        <v>48</v>
      </c>
      <c r="F3595" t="s">
        <v>49</v>
      </c>
      <c r="G3595" t="s">
        <v>25</v>
      </c>
      <c r="H3595" t="s">
        <v>26</v>
      </c>
      <c r="I3595" t="s">
        <v>27</v>
      </c>
      <c r="J3595">
        <v>10.5</v>
      </c>
      <c r="K3595">
        <v>48</v>
      </c>
      <c r="L3595" t="s">
        <v>28</v>
      </c>
      <c r="M3595">
        <v>2</v>
      </c>
      <c r="N3595">
        <v>3.6</v>
      </c>
      <c r="O3595">
        <v>280</v>
      </c>
      <c r="P3595">
        <v>2940</v>
      </c>
      <c r="Q3595" t="s">
        <v>79</v>
      </c>
      <c r="R3595">
        <v>3</v>
      </c>
      <c r="S3595" t="s">
        <v>58</v>
      </c>
      <c r="T3595" t="s">
        <v>38</v>
      </c>
      <c r="U3595" t="str">
        <f>TRIM(CLEAN(tbl_Operations[[#This Row],[Location]]))</f>
        <v>Pune</v>
      </c>
      <c r="V3595" t="str">
        <f>TRIM(CLEAN(tbl_Operations[[#This Row],[Channel]]))</f>
        <v>Email</v>
      </c>
      <c r="W3595" t="str">
        <f t="shared" si="280"/>
        <v>Compliance Request</v>
      </c>
      <c r="X3595" t="str">
        <f t="shared" si="281"/>
        <v>It</v>
      </c>
      <c r="Y3595" t="str">
        <f t="shared" si="282"/>
        <v>Within SLA</v>
      </c>
      <c r="Z3595" t="str">
        <f t="shared" si="283"/>
        <v>Normal</v>
      </c>
      <c r="AA3595" t="str" cm="1">
        <f t="array" ref="AA3595">_xlfn.IFS(
J3595&lt;=K3595*0.5,"Excellent",
J3595&lt;=K3595,"Good",
J3595&lt;=K3595*1.5,"At Risk",
TRUE,"Critical"
)</f>
        <v>Excellent</v>
      </c>
      <c r="AB3595" t="str">
        <f t="shared" si="284"/>
        <v>Reworked</v>
      </c>
    </row>
    <row r="3596" spans="1:28" x14ac:dyDescent="0.3">
      <c r="A3596" t="s">
        <v>3678</v>
      </c>
      <c r="B3596" s="1">
        <v>45691</v>
      </c>
      <c r="C3596" t="s">
        <v>21</v>
      </c>
      <c r="D3596" t="s">
        <v>55</v>
      </c>
      <c r="E3596" t="s">
        <v>92</v>
      </c>
      <c r="F3596" t="s">
        <v>61</v>
      </c>
      <c r="G3596" t="s">
        <v>81</v>
      </c>
      <c r="H3596" t="s">
        <v>26</v>
      </c>
      <c r="I3596" t="s">
        <v>27</v>
      </c>
      <c r="J3596">
        <v>5.8</v>
      </c>
      <c r="K3596">
        <v>12</v>
      </c>
      <c r="L3596" t="s">
        <v>28</v>
      </c>
      <c r="M3596">
        <v>1</v>
      </c>
      <c r="N3596">
        <v>4.5999999999999996</v>
      </c>
      <c r="O3596">
        <v>320</v>
      </c>
      <c r="P3596">
        <v>1856</v>
      </c>
      <c r="Q3596" t="s">
        <v>57</v>
      </c>
      <c r="R3596">
        <v>2</v>
      </c>
      <c r="S3596" t="s">
        <v>58</v>
      </c>
      <c r="T3596" t="s">
        <v>31</v>
      </c>
      <c r="U3596" t="str">
        <f>TRIM(CLEAN(tbl_Operations[[#This Row],[Location]]))</f>
        <v>Hyderabad</v>
      </c>
      <c r="V3596" t="str">
        <f>TRIM(CLEAN(tbl_Operations[[#This Row],[Channel]]))</f>
        <v>Phone</v>
      </c>
      <c r="W3596" t="str">
        <f t="shared" si="280"/>
        <v>Report Request</v>
      </c>
      <c r="X3596" t="str">
        <f t="shared" si="281"/>
        <v>Customer Support</v>
      </c>
      <c r="Y3596" t="str">
        <f t="shared" si="282"/>
        <v>Within SLA</v>
      </c>
      <c r="Z3596" t="str">
        <f t="shared" si="283"/>
        <v>Normal</v>
      </c>
      <c r="AA3596" t="str" cm="1">
        <f t="array" ref="AA3596">_xlfn.IFS(
J3596&lt;=K3596*0.5,"Excellent",
J3596&lt;=K3596,"Good",
J3596&lt;=K3596*1.5,"At Risk",
TRUE,"Critical"
)</f>
        <v>Excellent</v>
      </c>
      <c r="AB3596" t="str">
        <f t="shared" si="284"/>
        <v>Reworked</v>
      </c>
    </row>
    <row r="3597" spans="1:28" x14ac:dyDescent="0.3">
      <c r="A3597" t="s">
        <v>3679</v>
      </c>
      <c r="B3597" s="1">
        <v>46022</v>
      </c>
      <c r="C3597" t="s">
        <v>21</v>
      </c>
      <c r="D3597" t="s">
        <v>22</v>
      </c>
      <c r="E3597" t="s">
        <v>92</v>
      </c>
      <c r="F3597" t="s">
        <v>49</v>
      </c>
      <c r="G3597" t="s">
        <v>42</v>
      </c>
      <c r="H3597" t="s">
        <v>50</v>
      </c>
      <c r="I3597" t="s">
        <v>27</v>
      </c>
      <c r="J3597">
        <v>6.6</v>
      </c>
      <c r="K3597">
        <v>48</v>
      </c>
      <c r="L3597" t="s">
        <v>28</v>
      </c>
      <c r="M3597">
        <v>1</v>
      </c>
      <c r="N3597">
        <v>4.9000000000000004</v>
      </c>
      <c r="O3597">
        <v>400</v>
      </c>
      <c r="P3597">
        <v>2640</v>
      </c>
      <c r="Q3597" t="s">
        <v>71</v>
      </c>
      <c r="R3597">
        <v>12</v>
      </c>
      <c r="S3597" t="s">
        <v>52</v>
      </c>
      <c r="T3597" t="s">
        <v>86</v>
      </c>
      <c r="U3597" t="str">
        <f>TRIM(CLEAN(tbl_Operations[[#This Row],[Location]]))</f>
        <v>Noida</v>
      </c>
      <c r="V3597" t="str">
        <f>TRIM(CLEAN(tbl_Operations[[#This Row],[Channel]]))</f>
        <v>Portal</v>
      </c>
      <c r="W3597" t="str">
        <f t="shared" si="280"/>
        <v>Report Request</v>
      </c>
      <c r="X3597" t="str">
        <f t="shared" si="281"/>
        <v>Customer Support</v>
      </c>
      <c r="Y3597" t="str">
        <f t="shared" si="282"/>
        <v>Within SLA</v>
      </c>
      <c r="Z3597" t="str">
        <f t="shared" si="283"/>
        <v>Normal</v>
      </c>
      <c r="AA3597" t="str" cm="1">
        <f t="array" ref="AA3597">_xlfn.IFS(
J3597&lt;=K3597*0.5,"Excellent",
J3597&lt;=K3597,"Good",
J3597&lt;=K3597*1.5,"At Risk",
TRUE,"Critical"
)</f>
        <v>Excellent</v>
      </c>
      <c r="AB3597" t="str">
        <f t="shared" si="284"/>
        <v>Reworked</v>
      </c>
    </row>
    <row r="3598" spans="1:28" x14ac:dyDescent="0.3">
      <c r="A3598" t="s">
        <v>3680</v>
      </c>
      <c r="B3598" s="1">
        <v>45796</v>
      </c>
      <c r="C3598" t="s">
        <v>40</v>
      </c>
      <c r="D3598" t="s">
        <v>60</v>
      </c>
      <c r="E3598" t="s">
        <v>56</v>
      </c>
      <c r="F3598" t="s">
        <v>49</v>
      </c>
      <c r="G3598" t="s">
        <v>42</v>
      </c>
      <c r="H3598" t="s">
        <v>75</v>
      </c>
      <c r="I3598" t="s">
        <v>27</v>
      </c>
      <c r="J3598">
        <v>14.1</v>
      </c>
      <c r="K3598">
        <v>48</v>
      </c>
      <c r="L3598" t="s">
        <v>28</v>
      </c>
      <c r="M3598">
        <v>0</v>
      </c>
      <c r="N3598">
        <v>4.7</v>
      </c>
      <c r="O3598">
        <v>350</v>
      </c>
      <c r="P3598">
        <v>4935</v>
      </c>
      <c r="Q3598" t="s">
        <v>44</v>
      </c>
      <c r="R3598">
        <v>5</v>
      </c>
      <c r="S3598" t="s">
        <v>30</v>
      </c>
      <c r="T3598" t="s">
        <v>31</v>
      </c>
      <c r="U3598" t="str">
        <f>TRIM(CLEAN(tbl_Operations[[#This Row],[Location]]))</f>
        <v>Pune</v>
      </c>
      <c r="V3598" t="str">
        <f>TRIM(CLEAN(tbl_Operations[[#This Row],[Channel]]))</f>
        <v>Portal</v>
      </c>
      <c r="W3598" t="str">
        <f t="shared" si="280"/>
        <v>Vendor Query</v>
      </c>
      <c r="X3598" t="str">
        <f t="shared" si="281"/>
        <v>Procurement</v>
      </c>
      <c r="Y3598" t="str">
        <f t="shared" si="282"/>
        <v>Within SLA</v>
      </c>
      <c r="Z3598" t="str">
        <f t="shared" si="283"/>
        <v>Normal</v>
      </c>
      <c r="AA3598" t="str" cm="1">
        <f t="array" ref="AA3598">_xlfn.IFS(
J3598&lt;=K3598*0.5,"Excellent",
J3598&lt;=K3598,"Good",
J3598&lt;=K3598*1.5,"At Risk",
TRUE,"Critical"
)</f>
        <v>Excellent</v>
      </c>
      <c r="AB3598" t="str">
        <f t="shared" si="284"/>
        <v>No Rework</v>
      </c>
    </row>
    <row r="3599" spans="1:28" x14ac:dyDescent="0.3">
      <c r="A3599" t="s">
        <v>3681</v>
      </c>
      <c r="B3599" s="1">
        <v>45743</v>
      </c>
      <c r="C3599" t="s">
        <v>54</v>
      </c>
      <c r="D3599" t="s">
        <v>41</v>
      </c>
      <c r="E3599" t="s">
        <v>74</v>
      </c>
      <c r="F3599" t="s">
        <v>49</v>
      </c>
      <c r="G3599" t="s">
        <v>42</v>
      </c>
      <c r="H3599" t="s">
        <v>43</v>
      </c>
      <c r="I3599" t="s">
        <v>27</v>
      </c>
      <c r="J3599">
        <v>8.1999999999999993</v>
      </c>
      <c r="K3599">
        <v>48</v>
      </c>
      <c r="L3599" t="s">
        <v>28</v>
      </c>
      <c r="M3599">
        <v>0</v>
      </c>
      <c r="N3599">
        <v>4.5999999999999996</v>
      </c>
      <c r="O3599">
        <v>280</v>
      </c>
      <c r="P3599">
        <v>2296</v>
      </c>
      <c r="Q3599" t="s">
        <v>79</v>
      </c>
      <c r="R3599">
        <v>3</v>
      </c>
      <c r="S3599" t="s">
        <v>58</v>
      </c>
      <c r="T3599" t="s">
        <v>84</v>
      </c>
      <c r="U3599" t="str">
        <f>TRIM(CLEAN(tbl_Operations[[#This Row],[Location]]))</f>
        <v>Bengaluru</v>
      </c>
      <c r="V3599" t="str">
        <f>TRIM(CLEAN(tbl_Operations[[#This Row],[Channel]]))</f>
        <v>Portal</v>
      </c>
      <c r="W3599" t="str">
        <f t="shared" si="280"/>
        <v>System Issue</v>
      </c>
      <c r="X3599" t="str">
        <f t="shared" si="281"/>
        <v>Hr</v>
      </c>
      <c r="Y3599" t="str">
        <f t="shared" si="282"/>
        <v>Within SLA</v>
      </c>
      <c r="Z3599" t="str">
        <f t="shared" si="283"/>
        <v>Normal</v>
      </c>
      <c r="AA3599" t="str" cm="1">
        <f t="array" ref="AA3599">_xlfn.IFS(
J3599&lt;=K3599*0.5,"Excellent",
J3599&lt;=K3599,"Good",
J3599&lt;=K3599*1.5,"At Risk",
TRUE,"Critical"
)</f>
        <v>Excellent</v>
      </c>
      <c r="AB3599" t="str">
        <f t="shared" si="284"/>
        <v>No Rework</v>
      </c>
    </row>
    <row r="3600" spans="1:28" x14ac:dyDescent="0.3">
      <c r="A3600" t="s">
        <v>3682</v>
      </c>
      <c r="B3600" s="1">
        <v>45950</v>
      </c>
      <c r="C3600" t="s">
        <v>95</v>
      </c>
      <c r="D3600" t="s">
        <v>34</v>
      </c>
      <c r="E3600" t="s">
        <v>74</v>
      </c>
      <c r="F3600" t="s">
        <v>24</v>
      </c>
      <c r="G3600" t="s">
        <v>25</v>
      </c>
      <c r="H3600" t="s">
        <v>26</v>
      </c>
      <c r="I3600" t="s">
        <v>27</v>
      </c>
      <c r="J3600">
        <v>12.9</v>
      </c>
      <c r="K3600">
        <v>24</v>
      </c>
      <c r="L3600" t="s">
        <v>28</v>
      </c>
      <c r="M3600">
        <v>1</v>
      </c>
      <c r="N3600">
        <v>4.2</v>
      </c>
      <c r="O3600">
        <v>350</v>
      </c>
      <c r="P3600">
        <v>4515</v>
      </c>
      <c r="Q3600" t="s">
        <v>51</v>
      </c>
      <c r="R3600">
        <v>10</v>
      </c>
      <c r="S3600" t="s">
        <v>52</v>
      </c>
      <c r="T3600" t="s">
        <v>31</v>
      </c>
      <c r="U3600" t="str">
        <f>TRIM(CLEAN(tbl_Operations[[#This Row],[Location]]))</f>
        <v>Mumbai</v>
      </c>
      <c r="V3600" t="str">
        <f>TRIM(CLEAN(tbl_Operations[[#This Row],[Channel]]))</f>
        <v>Email</v>
      </c>
      <c r="W3600" t="str">
        <f t="shared" si="280"/>
        <v>System Issue</v>
      </c>
      <c r="X3600" t="str">
        <f t="shared" si="281"/>
        <v>Sales</v>
      </c>
      <c r="Y3600" t="str">
        <f t="shared" si="282"/>
        <v>Within SLA</v>
      </c>
      <c r="Z3600" t="str">
        <f t="shared" si="283"/>
        <v>Normal</v>
      </c>
      <c r="AA3600" t="str" cm="1">
        <f t="array" ref="AA3600">_xlfn.IFS(
J3600&lt;=K3600*0.5,"Excellent",
J3600&lt;=K3600,"Good",
J3600&lt;=K3600*1.5,"At Risk",
TRUE,"Critical"
)</f>
        <v>Good</v>
      </c>
      <c r="AB3600" t="str">
        <f t="shared" si="284"/>
        <v>Reworked</v>
      </c>
    </row>
    <row r="3601" spans="1:28" x14ac:dyDescent="0.3">
      <c r="A3601" t="s">
        <v>3683</v>
      </c>
      <c r="B3601" s="1">
        <v>45701</v>
      </c>
      <c r="C3601" t="s">
        <v>54</v>
      </c>
      <c r="D3601" t="s">
        <v>34</v>
      </c>
      <c r="E3601" t="s">
        <v>56</v>
      </c>
      <c r="F3601" t="s">
        <v>24</v>
      </c>
      <c r="G3601" t="s">
        <v>25</v>
      </c>
      <c r="H3601" t="s">
        <v>66</v>
      </c>
      <c r="I3601" t="s">
        <v>27</v>
      </c>
      <c r="J3601">
        <v>12.3</v>
      </c>
      <c r="K3601">
        <v>24</v>
      </c>
      <c r="L3601" t="s">
        <v>28</v>
      </c>
      <c r="M3601">
        <v>0</v>
      </c>
      <c r="N3601">
        <v>4.5</v>
      </c>
      <c r="O3601">
        <v>320</v>
      </c>
      <c r="P3601">
        <v>3936</v>
      </c>
      <c r="Q3601" t="s">
        <v>57</v>
      </c>
      <c r="R3601">
        <v>2</v>
      </c>
      <c r="S3601" t="s">
        <v>58</v>
      </c>
      <c r="T3601" t="s">
        <v>84</v>
      </c>
      <c r="U3601" t="str">
        <f>TRIM(CLEAN(tbl_Operations[[#This Row],[Location]]))</f>
        <v>Mumbai</v>
      </c>
      <c r="V3601" t="str">
        <f>TRIM(CLEAN(tbl_Operations[[#This Row],[Channel]]))</f>
        <v>Email</v>
      </c>
      <c r="W3601" t="str">
        <f t="shared" si="280"/>
        <v>Vendor Query</v>
      </c>
      <c r="X3601" t="str">
        <f t="shared" si="281"/>
        <v>Hr</v>
      </c>
      <c r="Y3601" t="str">
        <f t="shared" si="282"/>
        <v>Within SLA</v>
      </c>
      <c r="Z3601" t="str">
        <f t="shared" si="283"/>
        <v>Normal</v>
      </c>
      <c r="AA3601" t="str" cm="1">
        <f t="array" ref="AA3601">_xlfn.IFS(
J3601&lt;=K3601*0.5,"Excellent",
J3601&lt;=K3601,"Good",
J3601&lt;=K3601*1.5,"At Risk",
TRUE,"Critical"
)</f>
        <v>Good</v>
      </c>
      <c r="AB3601" t="str">
        <f t="shared" si="284"/>
        <v>No Rework</v>
      </c>
    </row>
    <row r="3602" spans="1:28" x14ac:dyDescent="0.3">
      <c r="A3602" t="s">
        <v>3684</v>
      </c>
      <c r="B3602" s="1">
        <v>45923</v>
      </c>
      <c r="C3602" t="s">
        <v>91</v>
      </c>
      <c r="D3602" t="s">
        <v>55</v>
      </c>
      <c r="E3602" t="s">
        <v>23</v>
      </c>
      <c r="F3602" t="s">
        <v>61</v>
      </c>
      <c r="G3602" t="s">
        <v>25</v>
      </c>
      <c r="H3602" t="s">
        <v>75</v>
      </c>
      <c r="I3602" t="s">
        <v>101</v>
      </c>
      <c r="J3602">
        <v>6.2</v>
      </c>
      <c r="K3602">
        <v>12</v>
      </c>
      <c r="L3602" t="s">
        <v>28</v>
      </c>
      <c r="M3602">
        <v>0</v>
      </c>
      <c r="N3602">
        <v>5</v>
      </c>
      <c r="O3602">
        <v>450</v>
      </c>
      <c r="P3602">
        <v>2790</v>
      </c>
      <c r="Q3602" t="s">
        <v>83</v>
      </c>
      <c r="R3602">
        <v>9</v>
      </c>
      <c r="S3602" t="s">
        <v>37</v>
      </c>
      <c r="T3602" t="s">
        <v>38</v>
      </c>
      <c r="U3602" t="str">
        <f>TRIM(CLEAN(tbl_Operations[[#This Row],[Location]]))</f>
        <v>Hyderabad</v>
      </c>
      <c r="V3602" t="str">
        <f>TRIM(CLEAN(tbl_Operations[[#This Row],[Channel]]))</f>
        <v>Email</v>
      </c>
      <c r="W3602" t="str">
        <f t="shared" si="280"/>
        <v>Invoice Query</v>
      </c>
      <c r="X3602" t="str">
        <f t="shared" si="281"/>
        <v>Operations</v>
      </c>
      <c r="Y3602" t="str">
        <f t="shared" si="282"/>
        <v>Within SLA</v>
      </c>
      <c r="Z3602" t="str">
        <f t="shared" si="283"/>
        <v>Normal</v>
      </c>
      <c r="AA3602" t="str" cm="1">
        <f t="array" ref="AA3602">_xlfn.IFS(
J3602&lt;=K3602*0.5,"Excellent",
J3602&lt;=K3602,"Good",
J3602&lt;=K3602*1.5,"At Risk",
TRUE,"Critical"
)</f>
        <v>Good</v>
      </c>
      <c r="AB3602" t="str">
        <f t="shared" si="284"/>
        <v>No Rework</v>
      </c>
    </row>
    <row r="3603" spans="1:28" x14ac:dyDescent="0.3">
      <c r="A3603" t="s">
        <v>3685</v>
      </c>
      <c r="B3603" s="1">
        <v>45774</v>
      </c>
      <c r="C3603" t="s">
        <v>40</v>
      </c>
      <c r="D3603" t="s">
        <v>60</v>
      </c>
      <c r="E3603" t="s">
        <v>70</v>
      </c>
      <c r="F3603" t="s">
        <v>49</v>
      </c>
      <c r="G3603" t="s">
        <v>25</v>
      </c>
      <c r="H3603" t="s">
        <v>26</v>
      </c>
      <c r="I3603" t="s">
        <v>88</v>
      </c>
      <c r="J3603">
        <v>25.3</v>
      </c>
      <c r="K3603">
        <v>48</v>
      </c>
      <c r="L3603" t="s">
        <v>28</v>
      </c>
      <c r="M3603">
        <v>1</v>
      </c>
      <c r="N3603">
        <v>4</v>
      </c>
      <c r="O3603">
        <v>450</v>
      </c>
      <c r="P3603">
        <v>11385</v>
      </c>
      <c r="Q3603" t="s">
        <v>89</v>
      </c>
      <c r="R3603">
        <v>4</v>
      </c>
      <c r="S3603" t="s">
        <v>30</v>
      </c>
      <c r="T3603" t="s">
        <v>102</v>
      </c>
      <c r="U3603" t="str">
        <f>TRIM(CLEAN(tbl_Operations[[#This Row],[Location]]))</f>
        <v>Pune</v>
      </c>
      <c r="V3603" t="str">
        <f>TRIM(CLEAN(tbl_Operations[[#This Row],[Channel]]))</f>
        <v>Email</v>
      </c>
      <c r="W3603" t="str">
        <f t="shared" si="280"/>
        <v>Data Correction</v>
      </c>
      <c r="X3603" t="str">
        <f t="shared" si="281"/>
        <v>Procurement</v>
      </c>
      <c r="Y3603" t="str">
        <f t="shared" si="282"/>
        <v>Within SLA</v>
      </c>
      <c r="Z3603" t="str">
        <f t="shared" si="283"/>
        <v>Normal</v>
      </c>
      <c r="AA3603" t="str" cm="1">
        <f t="array" ref="AA3603">_xlfn.IFS(
J3603&lt;=K3603*0.5,"Excellent",
J3603&lt;=K3603,"Good",
J3603&lt;=K3603*1.5,"At Risk",
TRUE,"Critical"
)</f>
        <v>Good</v>
      </c>
      <c r="AB3603" t="str">
        <f t="shared" si="284"/>
        <v>Reworked</v>
      </c>
    </row>
    <row r="3604" spans="1:28" x14ac:dyDescent="0.3">
      <c r="A3604" t="s">
        <v>3686</v>
      </c>
      <c r="B3604" s="1">
        <v>45931</v>
      </c>
      <c r="C3604" t="s">
        <v>77</v>
      </c>
      <c r="D3604" t="s">
        <v>55</v>
      </c>
      <c r="E3604" t="s">
        <v>78</v>
      </c>
      <c r="F3604" t="s">
        <v>49</v>
      </c>
      <c r="G3604" t="s">
        <v>62</v>
      </c>
      <c r="H3604" t="s">
        <v>75</v>
      </c>
      <c r="I3604" t="s">
        <v>27</v>
      </c>
      <c r="J3604">
        <v>14.9</v>
      </c>
      <c r="K3604">
        <v>48</v>
      </c>
      <c r="L3604" t="s">
        <v>28</v>
      </c>
      <c r="M3604">
        <v>0</v>
      </c>
      <c r="N3604">
        <v>4.5999999999999996</v>
      </c>
      <c r="O3604">
        <v>450</v>
      </c>
      <c r="P3604">
        <v>6705</v>
      </c>
      <c r="Q3604" t="s">
        <v>51</v>
      </c>
      <c r="R3604">
        <v>10</v>
      </c>
      <c r="S3604" t="s">
        <v>52</v>
      </c>
      <c r="T3604" t="s">
        <v>86</v>
      </c>
      <c r="U3604" t="str">
        <f>TRIM(CLEAN(tbl_Operations[[#This Row],[Location]]))</f>
        <v>Hyderabad</v>
      </c>
      <c r="V3604" t="str">
        <f>TRIM(CLEAN(tbl_Operations[[#This Row],[Channel]]))</f>
        <v>Teams</v>
      </c>
      <c r="W3604" t="str">
        <f t="shared" si="280"/>
        <v>Access Request</v>
      </c>
      <c r="X3604" t="str">
        <f t="shared" si="281"/>
        <v>Finance</v>
      </c>
      <c r="Y3604" t="str">
        <f t="shared" si="282"/>
        <v>Within SLA</v>
      </c>
      <c r="Z3604" t="str">
        <f t="shared" si="283"/>
        <v>Normal</v>
      </c>
      <c r="AA3604" t="str" cm="1">
        <f t="array" ref="AA3604">_xlfn.IFS(
J3604&lt;=K3604*0.5,"Excellent",
J3604&lt;=K3604,"Good",
J3604&lt;=K3604*1.5,"At Risk",
TRUE,"Critical"
)</f>
        <v>Excellent</v>
      </c>
      <c r="AB3604" t="str">
        <f t="shared" si="284"/>
        <v>No Rework</v>
      </c>
    </row>
    <row r="3605" spans="1:28" x14ac:dyDescent="0.3">
      <c r="A3605" t="s">
        <v>3687</v>
      </c>
      <c r="B3605" s="1">
        <v>45817</v>
      </c>
      <c r="C3605" t="s">
        <v>95</v>
      </c>
      <c r="D3605" t="s">
        <v>47</v>
      </c>
      <c r="E3605" t="s">
        <v>23</v>
      </c>
      <c r="F3605" t="s">
        <v>61</v>
      </c>
      <c r="G3605" t="s">
        <v>5094</v>
      </c>
      <c r="H3605" t="s">
        <v>50</v>
      </c>
      <c r="I3605" t="s">
        <v>27</v>
      </c>
      <c r="J3605">
        <v>28.8</v>
      </c>
      <c r="K3605">
        <v>12</v>
      </c>
      <c r="L3605" t="s">
        <v>63</v>
      </c>
      <c r="M3605">
        <v>0</v>
      </c>
      <c r="N3605">
        <v>4.5</v>
      </c>
      <c r="O3605">
        <v>350</v>
      </c>
      <c r="P3605">
        <v>10080</v>
      </c>
      <c r="Q3605" t="s">
        <v>29</v>
      </c>
      <c r="R3605">
        <v>6</v>
      </c>
      <c r="S3605" t="s">
        <v>30</v>
      </c>
      <c r="T3605" t="s">
        <v>31</v>
      </c>
      <c r="U3605" t="str">
        <f>TRIM(CLEAN(tbl_Operations[[#This Row],[Location]]))</f>
        <v>Gurugram</v>
      </c>
      <c r="V3605" t="str">
        <f>TRIM(CLEAN(tbl_Operations[[#This Row],[Channel]]))</f>
        <v>Unknown</v>
      </c>
      <c r="W3605" t="str">
        <f t="shared" si="280"/>
        <v>Invoice Query</v>
      </c>
      <c r="X3605" t="str">
        <f t="shared" si="281"/>
        <v>Sales</v>
      </c>
      <c r="Y3605" t="str">
        <f t="shared" si="282"/>
        <v>SLA Breach</v>
      </c>
      <c r="Z3605" t="str">
        <f t="shared" si="283"/>
        <v>Normal</v>
      </c>
      <c r="AA3605" t="str" cm="1">
        <f t="array" ref="AA3605">_xlfn.IFS(
J3605&lt;=K3605*0.5,"Excellent",
J3605&lt;=K3605,"Good",
J3605&lt;=K3605*1.5,"At Risk",
TRUE,"Critical"
)</f>
        <v>Critical</v>
      </c>
      <c r="AB3605" t="str">
        <f t="shared" si="284"/>
        <v>No Rework</v>
      </c>
    </row>
    <row r="3606" spans="1:28" x14ac:dyDescent="0.3">
      <c r="A3606" t="s">
        <v>3688</v>
      </c>
      <c r="B3606" s="1">
        <v>46021</v>
      </c>
      <c r="C3606" t="s">
        <v>54</v>
      </c>
      <c r="D3606" t="s">
        <v>34</v>
      </c>
      <c r="E3606" t="s">
        <v>92</v>
      </c>
      <c r="F3606" t="s">
        <v>61</v>
      </c>
      <c r="G3606" t="s">
        <v>42</v>
      </c>
      <c r="H3606" t="s">
        <v>26</v>
      </c>
      <c r="I3606" t="s">
        <v>27</v>
      </c>
      <c r="J3606">
        <v>3.1</v>
      </c>
      <c r="K3606">
        <v>12</v>
      </c>
      <c r="L3606" t="s">
        <v>28</v>
      </c>
      <c r="M3606">
        <v>1</v>
      </c>
      <c r="N3606">
        <v>4.3</v>
      </c>
      <c r="O3606">
        <v>320</v>
      </c>
      <c r="P3606">
        <v>992</v>
      </c>
      <c r="Q3606" t="s">
        <v>71</v>
      </c>
      <c r="R3606">
        <v>12</v>
      </c>
      <c r="S3606" t="s">
        <v>52</v>
      </c>
      <c r="T3606" t="s">
        <v>38</v>
      </c>
      <c r="U3606" t="str">
        <f>TRIM(CLEAN(tbl_Operations[[#This Row],[Location]]))</f>
        <v>Mumbai</v>
      </c>
      <c r="V3606" t="str">
        <f>TRIM(CLEAN(tbl_Operations[[#This Row],[Channel]]))</f>
        <v>Portal</v>
      </c>
      <c r="W3606" t="str">
        <f t="shared" si="280"/>
        <v>Report Request</v>
      </c>
      <c r="X3606" t="str">
        <f t="shared" si="281"/>
        <v>Hr</v>
      </c>
      <c r="Y3606" t="str">
        <f t="shared" si="282"/>
        <v>Within SLA</v>
      </c>
      <c r="Z3606" t="str">
        <f t="shared" si="283"/>
        <v>Normal</v>
      </c>
      <c r="AA3606" t="str" cm="1">
        <f t="array" ref="AA3606">_xlfn.IFS(
J3606&lt;=K3606*0.5,"Excellent",
J3606&lt;=K3606,"Good",
J3606&lt;=K3606*1.5,"At Risk",
TRUE,"Critical"
)</f>
        <v>Excellent</v>
      </c>
      <c r="AB3606" t="str">
        <f t="shared" si="284"/>
        <v>Reworked</v>
      </c>
    </row>
    <row r="3607" spans="1:28" x14ac:dyDescent="0.3">
      <c r="A3607" t="s">
        <v>3689</v>
      </c>
      <c r="B3607" s="1">
        <v>45879</v>
      </c>
      <c r="C3607" t="s">
        <v>33</v>
      </c>
      <c r="D3607" t="s">
        <v>41</v>
      </c>
      <c r="E3607" t="s">
        <v>48</v>
      </c>
      <c r="F3607" t="s">
        <v>49</v>
      </c>
      <c r="G3607" t="s">
        <v>25</v>
      </c>
      <c r="H3607" t="s">
        <v>43</v>
      </c>
      <c r="I3607" t="s">
        <v>27</v>
      </c>
      <c r="J3607">
        <v>3.6</v>
      </c>
      <c r="K3607">
        <v>48</v>
      </c>
      <c r="L3607" t="s">
        <v>28</v>
      </c>
      <c r="M3607">
        <v>0</v>
      </c>
      <c r="N3607">
        <v>5</v>
      </c>
      <c r="O3607">
        <v>400</v>
      </c>
      <c r="P3607">
        <v>1440</v>
      </c>
      <c r="Q3607" t="s">
        <v>36</v>
      </c>
      <c r="R3607">
        <v>8</v>
      </c>
      <c r="S3607" t="s">
        <v>37</v>
      </c>
      <c r="T3607" t="s">
        <v>102</v>
      </c>
      <c r="U3607" t="str">
        <f>TRIM(CLEAN(tbl_Operations[[#This Row],[Location]]))</f>
        <v>Bengaluru</v>
      </c>
      <c r="V3607" t="str">
        <f>TRIM(CLEAN(tbl_Operations[[#This Row],[Channel]]))</f>
        <v>Email</v>
      </c>
      <c r="W3607" t="str">
        <f t="shared" si="280"/>
        <v>Compliance Request</v>
      </c>
      <c r="X3607" t="str">
        <f t="shared" si="281"/>
        <v>It</v>
      </c>
      <c r="Y3607" t="str">
        <f t="shared" si="282"/>
        <v>Within SLA</v>
      </c>
      <c r="Z3607" t="str">
        <f t="shared" si="283"/>
        <v>Normal</v>
      </c>
      <c r="AA3607" t="str" cm="1">
        <f t="array" ref="AA3607">_xlfn.IFS(
J3607&lt;=K3607*0.5,"Excellent",
J3607&lt;=K3607,"Good",
J3607&lt;=K3607*1.5,"At Risk",
TRUE,"Critical"
)</f>
        <v>Excellent</v>
      </c>
      <c r="AB3607" t="str">
        <f t="shared" si="284"/>
        <v>No Rework</v>
      </c>
    </row>
    <row r="3608" spans="1:28" x14ac:dyDescent="0.3">
      <c r="A3608" t="s">
        <v>3690</v>
      </c>
      <c r="B3608" s="1">
        <v>45865</v>
      </c>
      <c r="C3608" t="s">
        <v>33</v>
      </c>
      <c r="D3608" t="s">
        <v>22</v>
      </c>
      <c r="E3608" t="s">
        <v>74</v>
      </c>
      <c r="F3608" t="s">
        <v>24</v>
      </c>
      <c r="G3608" t="s">
        <v>62</v>
      </c>
      <c r="H3608" t="s">
        <v>43</v>
      </c>
      <c r="I3608" t="s">
        <v>27</v>
      </c>
      <c r="J3608">
        <v>13.8</v>
      </c>
      <c r="K3608">
        <v>24</v>
      </c>
      <c r="L3608" t="s">
        <v>28</v>
      </c>
      <c r="M3608">
        <v>1</v>
      </c>
      <c r="N3608">
        <v>4.2</v>
      </c>
      <c r="O3608">
        <v>400</v>
      </c>
      <c r="P3608">
        <v>5520</v>
      </c>
      <c r="Q3608" t="s">
        <v>114</v>
      </c>
      <c r="R3608">
        <v>7</v>
      </c>
      <c r="S3608" t="s">
        <v>37</v>
      </c>
      <c r="T3608" t="s">
        <v>102</v>
      </c>
      <c r="U3608" t="str">
        <f>TRIM(CLEAN(tbl_Operations[[#This Row],[Location]]))</f>
        <v>Noida</v>
      </c>
      <c r="V3608" t="str">
        <f>TRIM(CLEAN(tbl_Operations[[#This Row],[Channel]]))</f>
        <v>Teams</v>
      </c>
      <c r="W3608" t="str">
        <f t="shared" si="280"/>
        <v>System Issue</v>
      </c>
      <c r="X3608" t="str">
        <f t="shared" si="281"/>
        <v>It</v>
      </c>
      <c r="Y3608" t="str">
        <f t="shared" si="282"/>
        <v>Within SLA</v>
      </c>
      <c r="Z3608" t="str">
        <f t="shared" si="283"/>
        <v>Normal</v>
      </c>
      <c r="AA3608" t="str" cm="1">
        <f t="array" ref="AA3608">_xlfn.IFS(
J3608&lt;=K3608*0.5,"Excellent",
J3608&lt;=K3608,"Good",
J3608&lt;=K3608*1.5,"At Risk",
TRUE,"Critical"
)</f>
        <v>Good</v>
      </c>
      <c r="AB3608" t="str">
        <f t="shared" si="284"/>
        <v>Reworked</v>
      </c>
    </row>
    <row r="3609" spans="1:28" x14ac:dyDescent="0.3">
      <c r="A3609" t="s">
        <v>3691</v>
      </c>
      <c r="B3609" s="1">
        <v>45998</v>
      </c>
      <c r="C3609" t="s">
        <v>95</v>
      </c>
      <c r="D3609" t="s">
        <v>41</v>
      </c>
      <c r="E3609" t="s">
        <v>35</v>
      </c>
      <c r="F3609" t="s">
        <v>24</v>
      </c>
      <c r="G3609" t="s">
        <v>42</v>
      </c>
      <c r="H3609" t="s">
        <v>75</v>
      </c>
      <c r="I3609" t="s">
        <v>27</v>
      </c>
      <c r="J3609">
        <v>3.4</v>
      </c>
      <c r="K3609">
        <v>24</v>
      </c>
      <c r="L3609" t="s">
        <v>28</v>
      </c>
      <c r="M3609">
        <v>0</v>
      </c>
      <c r="N3609">
        <v>5</v>
      </c>
      <c r="O3609">
        <v>350</v>
      </c>
      <c r="P3609">
        <v>1190</v>
      </c>
      <c r="Q3609" t="s">
        <v>71</v>
      </c>
      <c r="R3609">
        <v>12</v>
      </c>
      <c r="S3609" t="s">
        <v>52</v>
      </c>
      <c r="T3609" t="s">
        <v>102</v>
      </c>
      <c r="U3609" t="str">
        <f>TRIM(CLEAN(tbl_Operations[[#This Row],[Location]]))</f>
        <v>Bengaluru</v>
      </c>
      <c r="V3609" t="str">
        <f>TRIM(CLEAN(tbl_Operations[[#This Row],[Channel]]))</f>
        <v>Portal</v>
      </c>
      <c r="W3609" t="str">
        <f t="shared" si="280"/>
        <v>Employee Query</v>
      </c>
      <c r="X3609" t="str">
        <f t="shared" si="281"/>
        <v>Sales</v>
      </c>
      <c r="Y3609" t="str">
        <f t="shared" si="282"/>
        <v>Within SLA</v>
      </c>
      <c r="Z3609" t="str">
        <f t="shared" si="283"/>
        <v>Normal</v>
      </c>
      <c r="AA3609" t="str" cm="1">
        <f t="array" ref="AA3609">_xlfn.IFS(
J3609&lt;=K3609*0.5,"Excellent",
J3609&lt;=K3609,"Good",
J3609&lt;=K3609*1.5,"At Risk",
TRUE,"Critical"
)</f>
        <v>Excellent</v>
      </c>
      <c r="AB3609" t="str">
        <f t="shared" si="284"/>
        <v>No Rework</v>
      </c>
    </row>
    <row r="3610" spans="1:28" x14ac:dyDescent="0.3">
      <c r="A3610" t="s">
        <v>3692</v>
      </c>
      <c r="B3610" s="1">
        <v>45817</v>
      </c>
      <c r="C3610" t="s">
        <v>95</v>
      </c>
      <c r="D3610" t="s">
        <v>47</v>
      </c>
      <c r="E3610" t="s">
        <v>48</v>
      </c>
      <c r="F3610" t="s">
        <v>61</v>
      </c>
      <c r="G3610" t="s">
        <v>25</v>
      </c>
      <c r="H3610" t="s">
        <v>75</v>
      </c>
      <c r="I3610" t="s">
        <v>27</v>
      </c>
      <c r="J3610">
        <v>22.8</v>
      </c>
      <c r="K3610">
        <v>12</v>
      </c>
      <c r="L3610" t="s">
        <v>63</v>
      </c>
      <c r="M3610">
        <v>0</v>
      </c>
      <c r="N3610">
        <v>4.3</v>
      </c>
      <c r="O3610">
        <v>450</v>
      </c>
      <c r="P3610">
        <v>10260</v>
      </c>
      <c r="Q3610" t="s">
        <v>29</v>
      </c>
      <c r="R3610">
        <v>6</v>
      </c>
      <c r="S3610" t="s">
        <v>30</v>
      </c>
      <c r="T3610" t="s">
        <v>31</v>
      </c>
      <c r="U3610" t="str">
        <f>TRIM(CLEAN(tbl_Operations[[#This Row],[Location]]))</f>
        <v>Gurugram</v>
      </c>
      <c r="V3610" t="str">
        <f>TRIM(CLEAN(tbl_Operations[[#This Row],[Channel]]))</f>
        <v>Email</v>
      </c>
      <c r="W3610" t="str">
        <f t="shared" si="280"/>
        <v>Compliance Request</v>
      </c>
      <c r="X3610" t="str">
        <f t="shared" si="281"/>
        <v>Sales</v>
      </c>
      <c r="Y3610" t="str">
        <f t="shared" si="282"/>
        <v>SLA Breach</v>
      </c>
      <c r="Z3610" t="str">
        <f t="shared" si="283"/>
        <v>Normal</v>
      </c>
      <c r="AA3610" t="str" cm="1">
        <f t="array" ref="AA3610">_xlfn.IFS(
J3610&lt;=K3610*0.5,"Excellent",
J3610&lt;=K3610,"Good",
J3610&lt;=K3610*1.5,"At Risk",
TRUE,"Critical"
)</f>
        <v>Critical</v>
      </c>
      <c r="AB3610" t="str">
        <f t="shared" si="284"/>
        <v>No Rework</v>
      </c>
    </row>
    <row r="3611" spans="1:28" x14ac:dyDescent="0.3">
      <c r="A3611" t="s">
        <v>3693</v>
      </c>
      <c r="B3611" s="1">
        <v>45715</v>
      </c>
      <c r="C3611" t="s">
        <v>77</v>
      </c>
      <c r="D3611" t="s">
        <v>41</v>
      </c>
      <c r="E3611" t="s">
        <v>35</v>
      </c>
      <c r="F3611" t="s">
        <v>49</v>
      </c>
      <c r="G3611" t="s">
        <v>42</v>
      </c>
      <c r="H3611" t="s">
        <v>26</v>
      </c>
      <c r="I3611" t="s">
        <v>27</v>
      </c>
      <c r="J3611">
        <v>12.2</v>
      </c>
      <c r="K3611">
        <v>48</v>
      </c>
      <c r="L3611" t="s">
        <v>28</v>
      </c>
      <c r="M3611">
        <v>0</v>
      </c>
      <c r="N3611">
        <v>5</v>
      </c>
      <c r="O3611">
        <v>280</v>
      </c>
      <c r="P3611">
        <v>3416</v>
      </c>
      <c r="Q3611" t="s">
        <v>57</v>
      </c>
      <c r="R3611">
        <v>2</v>
      </c>
      <c r="S3611" t="s">
        <v>58</v>
      </c>
      <c r="T3611" t="s">
        <v>84</v>
      </c>
      <c r="U3611" t="str">
        <f>TRIM(CLEAN(tbl_Operations[[#This Row],[Location]]))</f>
        <v>Bengaluru</v>
      </c>
      <c r="V3611" t="str">
        <f>TRIM(CLEAN(tbl_Operations[[#This Row],[Channel]]))</f>
        <v>Portal</v>
      </c>
      <c r="W3611" t="str">
        <f t="shared" si="280"/>
        <v>Employee Query</v>
      </c>
      <c r="X3611" t="str">
        <f t="shared" si="281"/>
        <v>Finance</v>
      </c>
      <c r="Y3611" t="str">
        <f t="shared" si="282"/>
        <v>Within SLA</v>
      </c>
      <c r="Z3611" t="str">
        <f t="shared" si="283"/>
        <v>Normal</v>
      </c>
      <c r="AA3611" t="str" cm="1">
        <f t="array" ref="AA3611">_xlfn.IFS(
J3611&lt;=K3611*0.5,"Excellent",
J3611&lt;=K3611,"Good",
J3611&lt;=K3611*1.5,"At Risk",
TRUE,"Critical"
)</f>
        <v>Excellent</v>
      </c>
      <c r="AB3611" t="str">
        <f t="shared" si="284"/>
        <v>No Rework</v>
      </c>
    </row>
    <row r="3612" spans="1:28" x14ac:dyDescent="0.3">
      <c r="A3612" t="s">
        <v>3694</v>
      </c>
      <c r="B3612" s="1">
        <v>45874</v>
      </c>
      <c r="C3612" t="s">
        <v>77</v>
      </c>
      <c r="D3612" t="s">
        <v>47</v>
      </c>
      <c r="E3612" t="s">
        <v>23</v>
      </c>
      <c r="F3612" t="s">
        <v>61</v>
      </c>
      <c r="G3612" t="s">
        <v>25</v>
      </c>
      <c r="H3612" t="s">
        <v>75</v>
      </c>
      <c r="I3612" t="s">
        <v>27</v>
      </c>
      <c r="J3612">
        <v>18.600000000000001</v>
      </c>
      <c r="K3612">
        <v>12</v>
      </c>
      <c r="L3612" t="s">
        <v>63</v>
      </c>
      <c r="M3612">
        <v>1</v>
      </c>
      <c r="N3612">
        <v>3.5</v>
      </c>
      <c r="O3612">
        <v>350</v>
      </c>
      <c r="P3612">
        <v>6510</v>
      </c>
      <c r="Q3612" t="s">
        <v>36</v>
      </c>
      <c r="R3612">
        <v>8</v>
      </c>
      <c r="S3612" t="s">
        <v>37</v>
      </c>
      <c r="T3612" t="s">
        <v>38</v>
      </c>
      <c r="U3612" t="str">
        <f>TRIM(CLEAN(tbl_Operations[[#This Row],[Location]]))</f>
        <v>Gurugram</v>
      </c>
      <c r="V3612" t="str">
        <f>TRIM(CLEAN(tbl_Operations[[#This Row],[Channel]]))</f>
        <v>Email</v>
      </c>
      <c r="W3612" t="str">
        <f t="shared" si="280"/>
        <v>Invoice Query</v>
      </c>
      <c r="X3612" t="str">
        <f t="shared" si="281"/>
        <v>Finance</v>
      </c>
      <c r="Y3612" t="str">
        <f t="shared" si="282"/>
        <v>SLA Breach</v>
      </c>
      <c r="Z3612" t="str">
        <f t="shared" si="283"/>
        <v>Normal</v>
      </c>
      <c r="AA3612" t="str" cm="1">
        <f t="array" ref="AA3612">_xlfn.IFS(
J3612&lt;=K3612*0.5,"Excellent",
J3612&lt;=K3612,"Good",
J3612&lt;=K3612*1.5,"At Risk",
TRUE,"Critical"
)</f>
        <v>Critical</v>
      </c>
      <c r="AB3612" t="str">
        <f t="shared" si="284"/>
        <v>Reworked</v>
      </c>
    </row>
    <row r="3613" spans="1:28" x14ac:dyDescent="0.3">
      <c r="A3613" t="s">
        <v>3695</v>
      </c>
      <c r="B3613" s="1">
        <v>45765</v>
      </c>
      <c r="C3613" t="s">
        <v>91</v>
      </c>
      <c r="D3613" t="s">
        <v>22</v>
      </c>
      <c r="E3613" t="s">
        <v>74</v>
      </c>
      <c r="F3613" t="s">
        <v>49</v>
      </c>
      <c r="G3613" t="s">
        <v>42</v>
      </c>
      <c r="H3613" t="s">
        <v>43</v>
      </c>
      <c r="I3613" t="s">
        <v>27</v>
      </c>
      <c r="J3613">
        <v>12.1</v>
      </c>
      <c r="K3613">
        <v>48</v>
      </c>
      <c r="L3613" t="s">
        <v>28</v>
      </c>
      <c r="M3613">
        <v>0</v>
      </c>
      <c r="N3613">
        <v>4.4000000000000004</v>
      </c>
      <c r="O3613">
        <v>400</v>
      </c>
      <c r="P3613">
        <v>4840</v>
      </c>
      <c r="Q3613" t="s">
        <v>89</v>
      </c>
      <c r="R3613">
        <v>4</v>
      </c>
      <c r="S3613" t="s">
        <v>30</v>
      </c>
      <c r="T3613" t="s">
        <v>45</v>
      </c>
      <c r="U3613" t="str">
        <f>TRIM(CLEAN(tbl_Operations[[#This Row],[Location]]))</f>
        <v>Noida</v>
      </c>
      <c r="V3613" t="str">
        <f>TRIM(CLEAN(tbl_Operations[[#This Row],[Channel]]))</f>
        <v>Portal</v>
      </c>
      <c r="W3613" t="str">
        <f t="shared" si="280"/>
        <v>System Issue</v>
      </c>
      <c r="X3613" t="str">
        <f t="shared" si="281"/>
        <v>Operations</v>
      </c>
      <c r="Y3613" t="str">
        <f t="shared" si="282"/>
        <v>Within SLA</v>
      </c>
      <c r="Z3613" t="str">
        <f t="shared" si="283"/>
        <v>Normal</v>
      </c>
      <c r="AA3613" t="str" cm="1">
        <f t="array" ref="AA3613">_xlfn.IFS(
J3613&lt;=K3613*0.5,"Excellent",
J3613&lt;=K3613,"Good",
J3613&lt;=K3613*1.5,"At Risk",
TRUE,"Critical"
)</f>
        <v>Excellent</v>
      </c>
      <c r="AB3613" t="str">
        <f t="shared" si="284"/>
        <v>No Rework</v>
      </c>
    </row>
    <row r="3614" spans="1:28" x14ac:dyDescent="0.3">
      <c r="A3614" t="s">
        <v>3696</v>
      </c>
      <c r="B3614" s="1">
        <v>45732</v>
      </c>
      <c r="C3614" t="s">
        <v>21</v>
      </c>
      <c r="D3614" t="s">
        <v>22</v>
      </c>
      <c r="E3614" t="s">
        <v>35</v>
      </c>
      <c r="F3614" t="s">
        <v>49</v>
      </c>
      <c r="G3614" t="s">
        <v>62</v>
      </c>
      <c r="H3614" t="s">
        <v>75</v>
      </c>
      <c r="I3614" t="s">
        <v>27</v>
      </c>
      <c r="J3614">
        <v>12.6</v>
      </c>
      <c r="K3614">
        <v>48</v>
      </c>
      <c r="L3614" t="s">
        <v>28</v>
      </c>
      <c r="M3614">
        <v>0</v>
      </c>
      <c r="N3614">
        <v>4</v>
      </c>
      <c r="O3614">
        <v>400</v>
      </c>
      <c r="P3614">
        <v>5040</v>
      </c>
      <c r="Q3614" t="s">
        <v>79</v>
      </c>
      <c r="R3614">
        <v>3</v>
      </c>
      <c r="S3614" t="s">
        <v>58</v>
      </c>
      <c r="T3614" t="s">
        <v>102</v>
      </c>
      <c r="U3614" t="str">
        <f>TRIM(CLEAN(tbl_Operations[[#This Row],[Location]]))</f>
        <v>Noida</v>
      </c>
      <c r="V3614" t="str">
        <f>TRIM(CLEAN(tbl_Operations[[#This Row],[Channel]]))</f>
        <v>Teams</v>
      </c>
      <c r="W3614" t="str">
        <f t="shared" si="280"/>
        <v>Employee Query</v>
      </c>
      <c r="X3614" t="str">
        <f t="shared" si="281"/>
        <v>Customer Support</v>
      </c>
      <c r="Y3614" t="str">
        <f t="shared" si="282"/>
        <v>Within SLA</v>
      </c>
      <c r="Z3614" t="str">
        <f t="shared" si="283"/>
        <v>Normal</v>
      </c>
      <c r="AA3614" t="str" cm="1">
        <f t="array" ref="AA3614">_xlfn.IFS(
J3614&lt;=K3614*0.5,"Excellent",
J3614&lt;=K3614,"Good",
J3614&lt;=K3614*1.5,"At Risk",
TRUE,"Critical"
)</f>
        <v>Excellent</v>
      </c>
      <c r="AB3614" t="str">
        <f t="shared" si="284"/>
        <v>No Rework</v>
      </c>
    </row>
    <row r="3615" spans="1:28" x14ac:dyDescent="0.3">
      <c r="A3615" t="s">
        <v>3697</v>
      </c>
      <c r="B3615" s="1">
        <v>45747</v>
      </c>
      <c r="C3615" t="s">
        <v>33</v>
      </c>
      <c r="D3615" t="s">
        <v>41</v>
      </c>
      <c r="E3615" t="s">
        <v>35</v>
      </c>
      <c r="F3615" t="s">
        <v>24</v>
      </c>
      <c r="G3615" t="s">
        <v>81</v>
      </c>
      <c r="H3615" t="s">
        <v>75</v>
      </c>
      <c r="I3615" t="s">
        <v>88</v>
      </c>
      <c r="J3615">
        <v>21.8</v>
      </c>
      <c r="K3615">
        <v>24</v>
      </c>
      <c r="L3615" t="s">
        <v>28</v>
      </c>
      <c r="M3615">
        <v>2</v>
      </c>
      <c r="N3615">
        <v>3.6</v>
      </c>
      <c r="O3615">
        <v>400</v>
      </c>
      <c r="P3615">
        <v>8720</v>
      </c>
      <c r="Q3615" t="s">
        <v>79</v>
      </c>
      <c r="R3615">
        <v>3</v>
      </c>
      <c r="S3615" t="s">
        <v>58</v>
      </c>
      <c r="T3615" t="s">
        <v>31</v>
      </c>
      <c r="U3615" t="str">
        <f>TRIM(CLEAN(tbl_Operations[[#This Row],[Location]]))</f>
        <v>Bengaluru</v>
      </c>
      <c r="V3615" t="str">
        <f>TRIM(CLEAN(tbl_Operations[[#This Row],[Channel]]))</f>
        <v>Phone</v>
      </c>
      <c r="W3615" t="str">
        <f t="shared" si="280"/>
        <v>Employee Query</v>
      </c>
      <c r="X3615" t="str">
        <f t="shared" si="281"/>
        <v>It</v>
      </c>
      <c r="Y3615" t="str">
        <f t="shared" si="282"/>
        <v>Within SLA</v>
      </c>
      <c r="Z3615" t="str">
        <f t="shared" si="283"/>
        <v>Normal</v>
      </c>
      <c r="AA3615" t="str" cm="1">
        <f t="array" ref="AA3615">_xlfn.IFS(
J3615&lt;=K3615*0.5,"Excellent",
J3615&lt;=K3615,"Good",
J3615&lt;=K3615*1.5,"At Risk",
TRUE,"Critical"
)</f>
        <v>Good</v>
      </c>
      <c r="AB3615" t="str">
        <f t="shared" si="284"/>
        <v>Reworked</v>
      </c>
    </row>
    <row r="3616" spans="1:28" x14ac:dyDescent="0.3">
      <c r="A3616" t="s">
        <v>3698</v>
      </c>
      <c r="B3616" s="1">
        <v>45751</v>
      </c>
      <c r="C3616" t="s">
        <v>21</v>
      </c>
      <c r="D3616" t="s">
        <v>22</v>
      </c>
      <c r="E3616" t="s">
        <v>56</v>
      </c>
      <c r="F3616" t="s">
        <v>24</v>
      </c>
      <c r="G3616" t="s">
        <v>42</v>
      </c>
      <c r="H3616" t="s">
        <v>66</v>
      </c>
      <c r="I3616" t="s">
        <v>27</v>
      </c>
      <c r="J3616">
        <v>15.5</v>
      </c>
      <c r="K3616">
        <v>24</v>
      </c>
      <c r="L3616" t="s">
        <v>28</v>
      </c>
      <c r="M3616">
        <v>0</v>
      </c>
      <c r="N3616">
        <v>3.8</v>
      </c>
      <c r="O3616">
        <v>400</v>
      </c>
      <c r="P3616">
        <v>6200</v>
      </c>
      <c r="Q3616" t="s">
        <v>89</v>
      </c>
      <c r="R3616">
        <v>4</v>
      </c>
      <c r="S3616" t="s">
        <v>30</v>
      </c>
      <c r="T3616" t="s">
        <v>45</v>
      </c>
      <c r="U3616" t="str">
        <f>TRIM(CLEAN(tbl_Operations[[#This Row],[Location]]))</f>
        <v>Noida</v>
      </c>
      <c r="V3616" t="str">
        <f>TRIM(CLEAN(tbl_Operations[[#This Row],[Channel]]))</f>
        <v>Portal</v>
      </c>
      <c r="W3616" t="str">
        <f t="shared" si="280"/>
        <v>Vendor Query</v>
      </c>
      <c r="X3616" t="str">
        <f t="shared" si="281"/>
        <v>Customer Support</v>
      </c>
      <c r="Y3616" t="str">
        <f t="shared" si="282"/>
        <v>Within SLA</v>
      </c>
      <c r="Z3616" t="str">
        <f t="shared" si="283"/>
        <v>Normal</v>
      </c>
      <c r="AA3616" t="str" cm="1">
        <f t="array" ref="AA3616">_xlfn.IFS(
J3616&lt;=K3616*0.5,"Excellent",
J3616&lt;=K3616,"Good",
J3616&lt;=K3616*1.5,"At Risk",
TRUE,"Critical"
)</f>
        <v>Good</v>
      </c>
      <c r="AB3616" t="str">
        <f t="shared" si="284"/>
        <v>No Rework</v>
      </c>
    </row>
    <row r="3617" spans="1:28" x14ac:dyDescent="0.3">
      <c r="A3617" t="s">
        <v>3699</v>
      </c>
      <c r="B3617" s="1">
        <v>46004</v>
      </c>
      <c r="C3617" t="s">
        <v>54</v>
      </c>
      <c r="D3617" t="s">
        <v>55</v>
      </c>
      <c r="E3617" t="s">
        <v>48</v>
      </c>
      <c r="F3617" t="s">
        <v>49</v>
      </c>
      <c r="G3617" t="s">
        <v>42</v>
      </c>
      <c r="H3617" t="s">
        <v>75</v>
      </c>
      <c r="I3617" t="s">
        <v>27</v>
      </c>
      <c r="J3617">
        <v>1.6</v>
      </c>
      <c r="K3617">
        <v>48</v>
      </c>
      <c r="L3617" t="s">
        <v>28</v>
      </c>
      <c r="M3617">
        <v>0</v>
      </c>
      <c r="N3617">
        <v>4.7</v>
      </c>
      <c r="O3617">
        <v>450</v>
      </c>
      <c r="P3617">
        <v>720</v>
      </c>
      <c r="Q3617" t="s">
        <v>71</v>
      </c>
      <c r="R3617">
        <v>12</v>
      </c>
      <c r="S3617" t="s">
        <v>52</v>
      </c>
      <c r="T3617" t="s">
        <v>68</v>
      </c>
      <c r="U3617" t="str">
        <f>TRIM(CLEAN(tbl_Operations[[#This Row],[Location]]))</f>
        <v>Hyderabad</v>
      </c>
      <c r="V3617" t="str">
        <f>TRIM(CLEAN(tbl_Operations[[#This Row],[Channel]]))</f>
        <v>Portal</v>
      </c>
      <c r="W3617" t="str">
        <f t="shared" si="280"/>
        <v>Compliance Request</v>
      </c>
      <c r="X3617" t="str">
        <f t="shared" si="281"/>
        <v>Hr</v>
      </c>
      <c r="Y3617" t="str">
        <f t="shared" si="282"/>
        <v>Within SLA</v>
      </c>
      <c r="Z3617" t="str">
        <f t="shared" si="283"/>
        <v>Normal</v>
      </c>
      <c r="AA3617" t="str" cm="1">
        <f t="array" ref="AA3617">_xlfn.IFS(
J3617&lt;=K3617*0.5,"Excellent",
J3617&lt;=K3617,"Good",
J3617&lt;=K3617*1.5,"At Risk",
TRUE,"Critical"
)</f>
        <v>Excellent</v>
      </c>
      <c r="AB3617" t="str">
        <f t="shared" si="284"/>
        <v>No Rework</v>
      </c>
    </row>
    <row r="3618" spans="1:28" x14ac:dyDescent="0.3">
      <c r="A3618" t="s">
        <v>3700</v>
      </c>
      <c r="B3618" s="1">
        <v>45665</v>
      </c>
      <c r="C3618" t="s">
        <v>54</v>
      </c>
      <c r="D3618" t="s">
        <v>22</v>
      </c>
      <c r="E3618" t="s">
        <v>70</v>
      </c>
      <c r="F3618" t="s">
        <v>49</v>
      </c>
      <c r="G3618" t="s">
        <v>25</v>
      </c>
      <c r="H3618" t="s">
        <v>75</v>
      </c>
      <c r="I3618" t="s">
        <v>27</v>
      </c>
      <c r="J3618">
        <v>11.7</v>
      </c>
      <c r="K3618">
        <v>48</v>
      </c>
      <c r="L3618" t="s">
        <v>28</v>
      </c>
      <c r="M3618">
        <v>0</v>
      </c>
      <c r="N3618">
        <v>5</v>
      </c>
      <c r="O3618">
        <v>320</v>
      </c>
      <c r="P3618">
        <v>3744</v>
      </c>
      <c r="Q3618" t="s">
        <v>64</v>
      </c>
      <c r="R3618">
        <v>1</v>
      </c>
      <c r="S3618" t="s">
        <v>58</v>
      </c>
      <c r="T3618" t="s">
        <v>86</v>
      </c>
      <c r="U3618" t="str">
        <f>TRIM(CLEAN(tbl_Operations[[#This Row],[Location]]))</f>
        <v>Noida</v>
      </c>
      <c r="V3618" t="str">
        <f>TRIM(CLEAN(tbl_Operations[[#This Row],[Channel]]))</f>
        <v>Email</v>
      </c>
      <c r="W3618" t="str">
        <f t="shared" si="280"/>
        <v>Data Correction</v>
      </c>
      <c r="X3618" t="str">
        <f t="shared" si="281"/>
        <v>Hr</v>
      </c>
      <c r="Y3618" t="str">
        <f t="shared" si="282"/>
        <v>Within SLA</v>
      </c>
      <c r="Z3618" t="str">
        <f t="shared" si="283"/>
        <v>Normal</v>
      </c>
      <c r="AA3618" t="str" cm="1">
        <f t="array" ref="AA3618">_xlfn.IFS(
J3618&lt;=K3618*0.5,"Excellent",
J3618&lt;=K3618,"Good",
J3618&lt;=K3618*1.5,"At Risk",
TRUE,"Critical"
)</f>
        <v>Excellent</v>
      </c>
      <c r="AB3618" t="str">
        <f t="shared" si="284"/>
        <v>No Rework</v>
      </c>
    </row>
    <row r="3619" spans="1:28" x14ac:dyDescent="0.3">
      <c r="A3619" t="s">
        <v>3701</v>
      </c>
      <c r="B3619" s="1">
        <v>45672</v>
      </c>
      <c r="C3619" t="s">
        <v>40</v>
      </c>
      <c r="D3619" t="s">
        <v>47</v>
      </c>
      <c r="E3619" t="s">
        <v>78</v>
      </c>
      <c r="F3619" t="s">
        <v>24</v>
      </c>
      <c r="G3619" t="s">
        <v>42</v>
      </c>
      <c r="H3619" t="s">
        <v>26</v>
      </c>
      <c r="I3619" t="s">
        <v>27</v>
      </c>
      <c r="J3619">
        <v>7.8</v>
      </c>
      <c r="K3619">
        <v>24</v>
      </c>
      <c r="L3619" t="s">
        <v>28</v>
      </c>
      <c r="M3619">
        <v>0</v>
      </c>
      <c r="N3619">
        <v>5</v>
      </c>
      <c r="O3619">
        <v>320</v>
      </c>
      <c r="P3619">
        <v>2496</v>
      </c>
      <c r="Q3619" t="s">
        <v>64</v>
      </c>
      <c r="R3619">
        <v>1</v>
      </c>
      <c r="S3619" t="s">
        <v>58</v>
      </c>
      <c r="T3619" t="s">
        <v>86</v>
      </c>
      <c r="U3619" t="str">
        <f>TRIM(CLEAN(tbl_Operations[[#This Row],[Location]]))</f>
        <v>Gurugram</v>
      </c>
      <c r="V3619" t="str">
        <f>TRIM(CLEAN(tbl_Operations[[#This Row],[Channel]]))</f>
        <v>Portal</v>
      </c>
      <c r="W3619" t="str">
        <f t="shared" si="280"/>
        <v>Access Request</v>
      </c>
      <c r="X3619" t="str">
        <f t="shared" si="281"/>
        <v>Procurement</v>
      </c>
      <c r="Y3619" t="str">
        <f t="shared" si="282"/>
        <v>Within SLA</v>
      </c>
      <c r="Z3619" t="str">
        <f t="shared" si="283"/>
        <v>Normal</v>
      </c>
      <c r="AA3619" t="str" cm="1">
        <f t="array" ref="AA3619">_xlfn.IFS(
J3619&lt;=K3619*0.5,"Excellent",
J3619&lt;=K3619,"Good",
J3619&lt;=K3619*1.5,"At Risk",
TRUE,"Critical"
)</f>
        <v>Excellent</v>
      </c>
      <c r="AB3619" t="str">
        <f t="shared" si="284"/>
        <v>No Rework</v>
      </c>
    </row>
    <row r="3620" spans="1:28" x14ac:dyDescent="0.3">
      <c r="A3620" t="s">
        <v>3702</v>
      </c>
      <c r="B3620" s="1">
        <v>45676</v>
      </c>
      <c r="C3620" t="s">
        <v>95</v>
      </c>
      <c r="D3620" t="s">
        <v>55</v>
      </c>
      <c r="E3620" t="s">
        <v>92</v>
      </c>
      <c r="F3620" t="s">
        <v>61</v>
      </c>
      <c r="G3620" t="s">
        <v>42</v>
      </c>
      <c r="H3620" t="s">
        <v>43</v>
      </c>
      <c r="I3620" t="s">
        <v>27</v>
      </c>
      <c r="J3620">
        <v>15.8</v>
      </c>
      <c r="K3620">
        <v>12</v>
      </c>
      <c r="L3620" t="s">
        <v>63</v>
      </c>
      <c r="M3620">
        <v>2</v>
      </c>
      <c r="N3620">
        <v>4.0999999999999996</v>
      </c>
      <c r="O3620">
        <v>350</v>
      </c>
      <c r="P3620">
        <v>5530</v>
      </c>
      <c r="Q3620" t="s">
        <v>64</v>
      </c>
      <c r="R3620">
        <v>1</v>
      </c>
      <c r="S3620" t="s">
        <v>58</v>
      </c>
      <c r="T3620" t="s">
        <v>102</v>
      </c>
      <c r="U3620" t="str">
        <f>TRIM(CLEAN(tbl_Operations[[#This Row],[Location]]))</f>
        <v>Hyderabad</v>
      </c>
      <c r="V3620" t="str">
        <f>TRIM(CLEAN(tbl_Operations[[#This Row],[Channel]]))</f>
        <v>Portal</v>
      </c>
      <c r="W3620" t="str">
        <f t="shared" si="280"/>
        <v>Report Request</v>
      </c>
      <c r="X3620" t="str">
        <f t="shared" si="281"/>
        <v>Sales</v>
      </c>
      <c r="Y3620" t="str">
        <f t="shared" si="282"/>
        <v>SLA Breach</v>
      </c>
      <c r="Z3620" t="str">
        <f t="shared" si="283"/>
        <v>Normal</v>
      </c>
      <c r="AA3620" t="str" cm="1">
        <f t="array" ref="AA3620">_xlfn.IFS(
J3620&lt;=K3620*0.5,"Excellent",
J3620&lt;=K3620,"Good",
J3620&lt;=K3620*1.5,"At Risk",
TRUE,"Critical"
)</f>
        <v>At Risk</v>
      </c>
      <c r="AB3620" t="str">
        <f t="shared" si="284"/>
        <v>Reworked</v>
      </c>
    </row>
    <row r="3621" spans="1:28" x14ac:dyDescent="0.3">
      <c r="A3621" t="s">
        <v>3703</v>
      </c>
      <c r="B3621" s="1">
        <v>45732</v>
      </c>
      <c r="C3621" t="s">
        <v>54</v>
      </c>
      <c r="D3621" t="s">
        <v>55</v>
      </c>
      <c r="E3621" t="s">
        <v>23</v>
      </c>
      <c r="F3621" t="s">
        <v>61</v>
      </c>
      <c r="G3621" t="s">
        <v>42</v>
      </c>
      <c r="H3621" t="s">
        <v>75</v>
      </c>
      <c r="I3621" t="s">
        <v>27</v>
      </c>
      <c r="J3621">
        <v>16.2</v>
      </c>
      <c r="K3621">
        <v>12</v>
      </c>
      <c r="L3621" t="s">
        <v>63</v>
      </c>
      <c r="M3621">
        <v>1</v>
      </c>
      <c r="N3621">
        <v>4.5999999999999996</v>
      </c>
      <c r="O3621">
        <v>350</v>
      </c>
      <c r="P3621">
        <v>5670</v>
      </c>
      <c r="Q3621" t="s">
        <v>79</v>
      </c>
      <c r="R3621">
        <v>3</v>
      </c>
      <c r="S3621" t="s">
        <v>58</v>
      </c>
      <c r="T3621" t="s">
        <v>102</v>
      </c>
      <c r="U3621" t="str">
        <f>TRIM(CLEAN(tbl_Operations[[#This Row],[Location]]))</f>
        <v>Hyderabad</v>
      </c>
      <c r="V3621" t="str">
        <f>TRIM(CLEAN(tbl_Operations[[#This Row],[Channel]]))</f>
        <v>Portal</v>
      </c>
      <c r="W3621" t="str">
        <f t="shared" si="280"/>
        <v>Invoice Query</v>
      </c>
      <c r="X3621" t="str">
        <f t="shared" si="281"/>
        <v>Hr</v>
      </c>
      <c r="Y3621" t="str">
        <f t="shared" si="282"/>
        <v>SLA Breach</v>
      </c>
      <c r="Z3621" t="str">
        <f t="shared" si="283"/>
        <v>Normal</v>
      </c>
      <c r="AA3621" t="str" cm="1">
        <f t="array" ref="AA3621">_xlfn.IFS(
J3621&lt;=K3621*0.5,"Excellent",
J3621&lt;=K3621,"Good",
J3621&lt;=K3621*1.5,"At Risk",
TRUE,"Critical"
)</f>
        <v>At Risk</v>
      </c>
      <c r="AB3621" t="str">
        <f t="shared" si="284"/>
        <v>Reworked</v>
      </c>
    </row>
    <row r="3622" spans="1:28" x14ac:dyDescent="0.3">
      <c r="A3622" t="s">
        <v>3704</v>
      </c>
      <c r="B3622" s="1">
        <v>45696</v>
      </c>
      <c r="C3622" t="s">
        <v>91</v>
      </c>
      <c r="D3622" t="s">
        <v>73</v>
      </c>
      <c r="E3622" t="s">
        <v>56</v>
      </c>
      <c r="F3622" t="s">
        <v>24</v>
      </c>
      <c r="G3622" t="s">
        <v>42</v>
      </c>
      <c r="H3622" t="s">
        <v>43</v>
      </c>
      <c r="I3622" t="s">
        <v>27</v>
      </c>
      <c r="J3622">
        <v>6.4</v>
      </c>
      <c r="K3622">
        <v>24</v>
      </c>
      <c r="L3622" t="s">
        <v>28</v>
      </c>
      <c r="M3622">
        <v>0</v>
      </c>
      <c r="N3622">
        <v>4.8</v>
      </c>
      <c r="O3622">
        <v>350</v>
      </c>
      <c r="P3622">
        <v>2240</v>
      </c>
      <c r="Q3622" t="s">
        <v>57</v>
      </c>
      <c r="R3622">
        <v>2</v>
      </c>
      <c r="S3622" t="s">
        <v>58</v>
      </c>
      <c r="T3622" t="s">
        <v>68</v>
      </c>
      <c r="U3622" t="str">
        <f>TRIM(CLEAN(tbl_Operations[[#This Row],[Location]]))</f>
        <v>Chennai</v>
      </c>
      <c r="V3622" t="str">
        <f>TRIM(CLEAN(tbl_Operations[[#This Row],[Channel]]))</f>
        <v>Portal</v>
      </c>
      <c r="W3622" t="str">
        <f t="shared" si="280"/>
        <v>Vendor Query</v>
      </c>
      <c r="X3622" t="str">
        <f t="shared" si="281"/>
        <v>Operations</v>
      </c>
      <c r="Y3622" t="str">
        <f t="shared" si="282"/>
        <v>Within SLA</v>
      </c>
      <c r="Z3622" t="str">
        <f t="shared" si="283"/>
        <v>Normal</v>
      </c>
      <c r="AA3622" t="str" cm="1">
        <f t="array" ref="AA3622">_xlfn.IFS(
J3622&lt;=K3622*0.5,"Excellent",
J3622&lt;=K3622,"Good",
J3622&lt;=K3622*1.5,"At Risk",
TRUE,"Critical"
)</f>
        <v>Excellent</v>
      </c>
      <c r="AB3622" t="str">
        <f t="shared" si="284"/>
        <v>No Rework</v>
      </c>
    </row>
    <row r="3623" spans="1:28" x14ac:dyDescent="0.3">
      <c r="A3623" t="s">
        <v>3705</v>
      </c>
      <c r="B3623" s="1">
        <v>45658</v>
      </c>
      <c r="C3623" t="s">
        <v>91</v>
      </c>
      <c r="D3623" t="s">
        <v>73</v>
      </c>
      <c r="E3623" t="s">
        <v>92</v>
      </c>
      <c r="F3623" t="s">
        <v>24</v>
      </c>
      <c r="G3623" t="s">
        <v>25</v>
      </c>
      <c r="H3623" t="s">
        <v>26</v>
      </c>
      <c r="I3623" t="s">
        <v>27</v>
      </c>
      <c r="J3623">
        <v>23.2</v>
      </c>
      <c r="K3623">
        <v>24</v>
      </c>
      <c r="L3623" t="s">
        <v>28</v>
      </c>
      <c r="M3623">
        <v>0</v>
      </c>
      <c r="N3623">
        <v>3.7</v>
      </c>
      <c r="O3623">
        <v>400</v>
      </c>
      <c r="P3623">
        <v>9280</v>
      </c>
      <c r="Q3623" t="s">
        <v>64</v>
      </c>
      <c r="R3623">
        <v>1</v>
      </c>
      <c r="S3623" t="s">
        <v>58</v>
      </c>
      <c r="T3623" t="s">
        <v>86</v>
      </c>
      <c r="U3623" t="str">
        <f>TRIM(CLEAN(tbl_Operations[[#This Row],[Location]]))</f>
        <v>Chennai</v>
      </c>
      <c r="V3623" t="str">
        <f>TRIM(CLEAN(tbl_Operations[[#This Row],[Channel]]))</f>
        <v>Email</v>
      </c>
      <c r="W3623" t="str">
        <f t="shared" si="280"/>
        <v>Report Request</v>
      </c>
      <c r="X3623" t="str">
        <f t="shared" si="281"/>
        <v>Operations</v>
      </c>
      <c r="Y3623" t="str">
        <f t="shared" si="282"/>
        <v>Within SLA</v>
      </c>
      <c r="Z3623" t="str">
        <f t="shared" si="283"/>
        <v>Normal</v>
      </c>
      <c r="AA3623" t="str" cm="1">
        <f t="array" ref="AA3623">_xlfn.IFS(
J3623&lt;=K3623*0.5,"Excellent",
J3623&lt;=K3623,"Good",
J3623&lt;=K3623*1.5,"At Risk",
TRUE,"Critical"
)</f>
        <v>Good</v>
      </c>
      <c r="AB3623" t="str">
        <f t="shared" si="284"/>
        <v>No Rework</v>
      </c>
    </row>
    <row r="3624" spans="1:28" x14ac:dyDescent="0.3">
      <c r="A3624" t="s">
        <v>3706</v>
      </c>
      <c r="B3624" s="1">
        <v>45962</v>
      </c>
      <c r="C3624" t="s">
        <v>91</v>
      </c>
      <c r="D3624" t="s">
        <v>60</v>
      </c>
      <c r="E3624" t="s">
        <v>74</v>
      </c>
      <c r="F3624" t="s">
        <v>49</v>
      </c>
      <c r="G3624" t="s">
        <v>5094</v>
      </c>
      <c r="H3624" t="s">
        <v>26</v>
      </c>
      <c r="I3624" t="s">
        <v>27</v>
      </c>
      <c r="J3624">
        <v>13.9</v>
      </c>
      <c r="K3624">
        <v>48</v>
      </c>
      <c r="L3624" t="s">
        <v>28</v>
      </c>
      <c r="M3624">
        <v>0</v>
      </c>
      <c r="N3624">
        <v>4.8</v>
      </c>
      <c r="O3624">
        <v>350</v>
      </c>
      <c r="P3624">
        <v>4865</v>
      </c>
      <c r="Q3624" t="s">
        <v>67</v>
      </c>
      <c r="R3624">
        <v>11</v>
      </c>
      <c r="S3624" t="s">
        <v>52</v>
      </c>
      <c r="T3624" t="s">
        <v>68</v>
      </c>
      <c r="U3624" t="str">
        <f>TRIM(CLEAN(tbl_Operations[[#This Row],[Location]]))</f>
        <v>Pune</v>
      </c>
      <c r="V3624" t="str">
        <f>TRIM(CLEAN(tbl_Operations[[#This Row],[Channel]]))</f>
        <v>Unknown</v>
      </c>
      <c r="W3624" t="str">
        <f t="shared" si="280"/>
        <v>System Issue</v>
      </c>
      <c r="X3624" t="str">
        <f t="shared" si="281"/>
        <v>Operations</v>
      </c>
      <c r="Y3624" t="str">
        <f t="shared" si="282"/>
        <v>Within SLA</v>
      </c>
      <c r="Z3624" t="str">
        <f t="shared" si="283"/>
        <v>Normal</v>
      </c>
      <c r="AA3624" t="str" cm="1">
        <f t="array" ref="AA3624">_xlfn.IFS(
J3624&lt;=K3624*0.5,"Excellent",
J3624&lt;=K3624,"Good",
J3624&lt;=K3624*1.5,"At Risk",
TRUE,"Critical"
)</f>
        <v>Excellent</v>
      </c>
      <c r="AB3624" t="str">
        <f t="shared" si="284"/>
        <v>No Rework</v>
      </c>
    </row>
    <row r="3625" spans="1:28" x14ac:dyDescent="0.3">
      <c r="A3625" t="s">
        <v>3707</v>
      </c>
      <c r="B3625" s="1">
        <v>45798</v>
      </c>
      <c r="C3625" t="s">
        <v>40</v>
      </c>
      <c r="D3625" t="s">
        <v>73</v>
      </c>
      <c r="E3625" t="s">
        <v>78</v>
      </c>
      <c r="F3625" t="s">
        <v>24</v>
      </c>
      <c r="G3625" t="s">
        <v>42</v>
      </c>
      <c r="H3625" t="s">
        <v>26</v>
      </c>
      <c r="I3625" t="s">
        <v>88</v>
      </c>
      <c r="J3625">
        <v>12.1</v>
      </c>
      <c r="K3625">
        <v>24</v>
      </c>
      <c r="L3625" t="s">
        <v>28</v>
      </c>
      <c r="M3625">
        <v>1</v>
      </c>
      <c r="N3625">
        <v>4.8</v>
      </c>
      <c r="O3625">
        <v>320</v>
      </c>
      <c r="P3625">
        <v>3872</v>
      </c>
      <c r="Q3625" t="s">
        <v>44</v>
      </c>
      <c r="R3625">
        <v>5</v>
      </c>
      <c r="S3625" t="s">
        <v>30</v>
      </c>
      <c r="T3625" t="s">
        <v>86</v>
      </c>
      <c r="U3625" t="str">
        <f>TRIM(CLEAN(tbl_Operations[[#This Row],[Location]]))</f>
        <v>Chennai</v>
      </c>
      <c r="V3625" t="str">
        <f>TRIM(CLEAN(tbl_Operations[[#This Row],[Channel]]))</f>
        <v>Portal</v>
      </c>
      <c r="W3625" t="str">
        <f t="shared" si="280"/>
        <v>Access Request</v>
      </c>
      <c r="X3625" t="str">
        <f t="shared" si="281"/>
        <v>Procurement</v>
      </c>
      <c r="Y3625" t="str">
        <f t="shared" si="282"/>
        <v>Within SLA</v>
      </c>
      <c r="Z3625" t="str">
        <f t="shared" si="283"/>
        <v>Normal</v>
      </c>
      <c r="AA3625" t="str" cm="1">
        <f t="array" ref="AA3625">_xlfn.IFS(
J3625&lt;=K3625*0.5,"Excellent",
J3625&lt;=K3625,"Good",
J3625&lt;=K3625*1.5,"At Risk",
TRUE,"Critical"
)</f>
        <v>Good</v>
      </c>
      <c r="AB3625" t="str">
        <f t="shared" si="284"/>
        <v>Reworked</v>
      </c>
    </row>
    <row r="3626" spans="1:28" x14ac:dyDescent="0.3">
      <c r="A3626" t="s">
        <v>3708</v>
      </c>
      <c r="B3626" s="1">
        <v>45786</v>
      </c>
      <c r="C3626" t="s">
        <v>54</v>
      </c>
      <c r="D3626" t="s">
        <v>73</v>
      </c>
      <c r="E3626" t="s">
        <v>23</v>
      </c>
      <c r="F3626" t="s">
        <v>24</v>
      </c>
      <c r="G3626" t="s">
        <v>62</v>
      </c>
      <c r="H3626" t="s">
        <v>50</v>
      </c>
      <c r="I3626" t="s">
        <v>27</v>
      </c>
      <c r="J3626">
        <v>13.9</v>
      </c>
      <c r="K3626">
        <v>24</v>
      </c>
      <c r="L3626" t="s">
        <v>28</v>
      </c>
      <c r="M3626">
        <v>0</v>
      </c>
      <c r="N3626">
        <v>4.2</v>
      </c>
      <c r="O3626">
        <v>350</v>
      </c>
      <c r="P3626">
        <v>4865</v>
      </c>
      <c r="Q3626" t="s">
        <v>44</v>
      </c>
      <c r="R3626">
        <v>5</v>
      </c>
      <c r="S3626" t="s">
        <v>30</v>
      </c>
      <c r="T3626" t="s">
        <v>45</v>
      </c>
      <c r="U3626" t="str">
        <f>TRIM(CLEAN(tbl_Operations[[#This Row],[Location]]))</f>
        <v>Chennai</v>
      </c>
      <c r="V3626" t="str">
        <f>TRIM(CLEAN(tbl_Operations[[#This Row],[Channel]]))</f>
        <v>Teams</v>
      </c>
      <c r="W3626" t="str">
        <f t="shared" si="280"/>
        <v>Invoice Query</v>
      </c>
      <c r="X3626" t="str">
        <f t="shared" si="281"/>
        <v>Hr</v>
      </c>
      <c r="Y3626" t="str">
        <f t="shared" si="282"/>
        <v>Within SLA</v>
      </c>
      <c r="Z3626" t="str">
        <f t="shared" si="283"/>
        <v>Normal</v>
      </c>
      <c r="AA3626" t="str" cm="1">
        <f t="array" ref="AA3626">_xlfn.IFS(
J3626&lt;=K3626*0.5,"Excellent",
J3626&lt;=K3626,"Good",
J3626&lt;=K3626*1.5,"At Risk",
TRUE,"Critical"
)</f>
        <v>Good</v>
      </c>
      <c r="AB3626" t="str">
        <f t="shared" si="284"/>
        <v>No Rework</v>
      </c>
    </row>
    <row r="3627" spans="1:28" x14ac:dyDescent="0.3">
      <c r="A3627" t="s">
        <v>3709</v>
      </c>
      <c r="B3627" s="1">
        <v>45941</v>
      </c>
      <c r="C3627" t="s">
        <v>40</v>
      </c>
      <c r="D3627" t="s">
        <v>22</v>
      </c>
      <c r="E3627" t="s">
        <v>48</v>
      </c>
      <c r="F3627" t="s">
        <v>24</v>
      </c>
      <c r="G3627" t="s">
        <v>42</v>
      </c>
      <c r="H3627" t="s">
        <v>43</v>
      </c>
      <c r="I3627" t="s">
        <v>88</v>
      </c>
      <c r="J3627">
        <v>9</v>
      </c>
      <c r="K3627">
        <v>24</v>
      </c>
      <c r="L3627" t="s">
        <v>28</v>
      </c>
      <c r="M3627">
        <v>1</v>
      </c>
      <c r="N3627">
        <v>5</v>
      </c>
      <c r="O3627">
        <v>280</v>
      </c>
      <c r="P3627">
        <v>2520</v>
      </c>
      <c r="Q3627" t="s">
        <v>51</v>
      </c>
      <c r="R3627">
        <v>10</v>
      </c>
      <c r="S3627" t="s">
        <v>52</v>
      </c>
      <c r="T3627" t="s">
        <v>68</v>
      </c>
      <c r="U3627" t="str">
        <f>TRIM(CLEAN(tbl_Operations[[#This Row],[Location]]))</f>
        <v>Noida</v>
      </c>
      <c r="V3627" t="str">
        <f>TRIM(CLEAN(tbl_Operations[[#This Row],[Channel]]))</f>
        <v>Portal</v>
      </c>
      <c r="W3627" t="str">
        <f t="shared" si="280"/>
        <v>Compliance Request</v>
      </c>
      <c r="X3627" t="str">
        <f t="shared" si="281"/>
        <v>Procurement</v>
      </c>
      <c r="Y3627" t="str">
        <f t="shared" si="282"/>
        <v>Within SLA</v>
      </c>
      <c r="Z3627" t="str">
        <f t="shared" si="283"/>
        <v>Normal</v>
      </c>
      <c r="AA3627" t="str" cm="1">
        <f t="array" ref="AA3627">_xlfn.IFS(
J3627&lt;=K3627*0.5,"Excellent",
J3627&lt;=K3627,"Good",
J3627&lt;=K3627*1.5,"At Risk",
TRUE,"Critical"
)</f>
        <v>Excellent</v>
      </c>
      <c r="AB3627" t="str">
        <f t="shared" si="284"/>
        <v>Reworked</v>
      </c>
    </row>
    <row r="3628" spans="1:28" x14ac:dyDescent="0.3">
      <c r="A3628" t="s">
        <v>3710</v>
      </c>
      <c r="B3628" s="1">
        <v>45817</v>
      </c>
      <c r="C3628" t="s">
        <v>21</v>
      </c>
      <c r="D3628" t="s">
        <v>73</v>
      </c>
      <c r="E3628" t="s">
        <v>35</v>
      </c>
      <c r="F3628" t="s">
        <v>24</v>
      </c>
      <c r="G3628" t="s">
        <v>42</v>
      </c>
      <c r="H3628" t="s">
        <v>26</v>
      </c>
      <c r="I3628" t="s">
        <v>27</v>
      </c>
      <c r="J3628">
        <v>7.6</v>
      </c>
      <c r="K3628">
        <v>24</v>
      </c>
      <c r="L3628" t="s">
        <v>28</v>
      </c>
      <c r="M3628">
        <v>0</v>
      </c>
      <c r="N3628">
        <v>4.5</v>
      </c>
      <c r="O3628">
        <v>320</v>
      </c>
      <c r="P3628">
        <v>2432</v>
      </c>
      <c r="Q3628" t="s">
        <v>29</v>
      </c>
      <c r="R3628">
        <v>6</v>
      </c>
      <c r="S3628" t="s">
        <v>30</v>
      </c>
      <c r="T3628" t="s">
        <v>31</v>
      </c>
      <c r="U3628" t="str">
        <f>TRIM(CLEAN(tbl_Operations[[#This Row],[Location]]))</f>
        <v>Chennai</v>
      </c>
      <c r="V3628" t="str">
        <f>TRIM(CLEAN(tbl_Operations[[#This Row],[Channel]]))</f>
        <v>Portal</v>
      </c>
      <c r="W3628" t="str">
        <f t="shared" si="280"/>
        <v>Employee Query</v>
      </c>
      <c r="X3628" t="str">
        <f t="shared" si="281"/>
        <v>Customer Support</v>
      </c>
      <c r="Y3628" t="str">
        <f t="shared" si="282"/>
        <v>Within SLA</v>
      </c>
      <c r="Z3628" t="str">
        <f t="shared" si="283"/>
        <v>Normal</v>
      </c>
      <c r="AA3628" t="str" cm="1">
        <f t="array" ref="AA3628">_xlfn.IFS(
J3628&lt;=K3628*0.5,"Excellent",
J3628&lt;=K3628,"Good",
J3628&lt;=K3628*1.5,"At Risk",
TRUE,"Critical"
)</f>
        <v>Excellent</v>
      </c>
      <c r="AB3628" t="str">
        <f t="shared" si="284"/>
        <v>No Rework</v>
      </c>
    </row>
    <row r="3629" spans="1:28" x14ac:dyDescent="0.3">
      <c r="A3629" t="s">
        <v>3711</v>
      </c>
      <c r="B3629" s="1">
        <v>45757</v>
      </c>
      <c r="C3629" t="s">
        <v>33</v>
      </c>
      <c r="D3629" t="s">
        <v>41</v>
      </c>
      <c r="E3629" t="s">
        <v>78</v>
      </c>
      <c r="F3629" t="s">
        <v>541</v>
      </c>
      <c r="G3629" t="s">
        <v>42</v>
      </c>
      <c r="H3629" t="s">
        <v>26</v>
      </c>
      <c r="I3629" t="s">
        <v>27</v>
      </c>
      <c r="J3629">
        <v>13.3</v>
      </c>
      <c r="K3629">
        <v>12</v>
      </c>
      <c r="L3629" t="s">
        <v>63</v>
      </c>
      <c r="M3629">
        <v>0</v>
      </c>
      <c r="N3629">
        <v>5</v>
      </c>
      <c r="O3629">
        <v>350</v>
      </c>
      <c r="P3629">
        <v>4655</v>
      </c>
      <c r="Q3629" t="s">
        <v>89</v>
      </c>
      <c r="R3629">
        <v>4</v>
      </c>
      <c r="S3629" t="s">
        <v>30</v>
      </c>
      <c r="T3629" t="s">
        <v>84</v>
      </c>
      <c r="U3629" t="str">
        <f>TRIM(CLEAN(tbl_Operations[[#This Row],[Location]]))</f>
        <v>Bengaluru</v>
      </c>
      <c r="V3629" t="str">
        <f>TRIM(CLEAN(tbl_Operations[[#This Row],[Channel]]))</f>
        <v>Portal</v>
      </c>
      <c r="W3629" t="str">
        <f t="shared" si="280"/>
        <v>Access Request</v>
      </c>
      <c r="X3629" t="str">
        <f t="shared" si="281"/>
        <v>It</v>
      </c>
      <c r="Y3629" t="str">
        <f t="shared" si="282"/>
        <v>SLA Breach</v>
      </c>
      <c r="Z3629" t="str">
        <f t="shared" si="283"/>
        <v>Normal</v>
      </c>
      <c r="AA3629" t="str" cm="1">
        <f t="array" ref="AA3629">_xlfn.IFS(
J3629&lt;=K3629*0.5,"Excellent",
J3629&lt;=K3629,"Good",
J3629&lt;=K3629*1.5,"At Risk",
TRUE,"Critical"
)</f>
        <v>At Risk</v>
      </c>
      <c r="AB3629" t="str">
        <f t="shared" si="284"/>
        <v>No Rework</v>
      </c>
    </row>
    <row r="3630" spans="1:28" x14ac:dyDescent="0.3">
      <c r="A3630" t="s">
        <v>3712</v>
      </c>
      <c r="B3630" s="1">
        <v>45997</v>
      </c>
      <c r="C3630" t="s">
        <v>54</v>
      </c>
      <c r="D3630" t="s">
        <v>22</v>
      </c>
      <c r="E3630" t="s">
        <v>78</v>
      </c>
      <c r="F3630" t="s">
        <v>49</v>
      </c>
      <c r="G3630" t="s">
        <v>25</v>
      </c>
      <c r="H3630" t="s">
        <v>75</v>
      </c>
      <c r="I3630" t="s">
        <v>27</v>
      </c>
      <c r="J3630">
        <v>23.1</v>
      </c>
      <c r="K3630">
        <v>48</v>
      </c>
      <c r="L3630" t="s">
        <v>28</v>
      </c>
      <c r="M3630">
        <v>0</v>
      </c>
      <c r="N3630">
        <v>4.2</v>
      </c>
      <c r="O3630">
        <v>400</v>
      </c>
      <c r="P3630">
        <v>9240</v>
      </c>
      <c r="Q3630" t="s">
        <v>71</v>
      </c>
      <c r="R3630">
        <v>12</v>
      </c>
      <c r="S3630" t="s">
        <v>52</v>
      </c>
      <c r="T3630" t="s">
        <v>68</v>
      </c>
      <c r="U3630" t="str">
        <f>TRIM(CLEAN(tbl_Operations[[#This Row],[Location]]))</f>
        <v>Noida</v>
      </c>
      <c r="V3630" t="str">
        <f>TRIM(CLEAN(tbl_Operations[[#This Row],[Channel]]))</f>
        <v>Email</v>
      </c>
      <c r="W3630" t="str">
        <f t="shared" si="280"/>
        <v>Access Request</v>
      </c>
      <c r="X3630" t="str">
        <f t="shared" si="281"/>
        <v>Hr</v>
      </c>
      <c r="Y3630" t="str">
        <f t="shared" si="282"/>
        <v>Within SLA</v>
      </c>
      <c r="Z3630" t="str">
        <f t="shared" si="283"/>
        <v>Normal</v>
      </c>
      <c r="AA3630" t="str" cm="1">
        <f t="array" ref="AA3630">_xlfn.IFS(
J3630&lt;=K3630*0.5,"Excellent",
J3630&lt;=K3630,"Good",
J3630&lt;=K3630*1.5,"At Risk",
TRUE,"Critical"
)</f>
        <v>Excellent</v>
      </c>
      <c r="AB3630" t="str">
        <f t="shared" si="284"/>
        <v>No Rework</v>
      </c>
    </row>
    <row r="3631" spans="1:28" x14ac:dyDescent="0.3">
      <c r="A3631" t="s">
        <v>3713</v>
      </c>
      <c r="B3631" s="1">
        <v>45677</v>
      </c>
      <c r="C3631" t="s">
        <v>21</v>
      </c>
      <c r="D3631" t="s">
        <v>22</v>
      </c>
      <c r="E3631" t="s">
        <v>74</v>
      </c>
      <c r="F3631" t="s">
        <v>49</v>
      </c>
      <c r="G3631" t="s">
        <v>25</v>
      </c>
      <c r="H3631" t="s">
        <v>50</v>
      </c>
      <c r="I3631" t="s">
        <v>101</v>
      </c>
      <c r="J3631">
        <v>4.7</v>
      </c>
      <c r="K3631">
        <v>48</v>
      </c>
      <c r="L3631" t="s">
        <v>28</v>
      </c>
      <c r="M3631">
        <v>0</v>
      </c>
      <c r="N3631">
        <v>5</v>
      </c>
      <c r="O3631">
        <v>280</v>
      </c>
      <c r="P3631">
        <v>1316</v>
      </c>
      <c r="Q3631" t="s">
        <v>64</v>
      </c>
      <c r="R3631">
        <v>1</v>
      </c>
      <c r="S3631" t="s">
        <v>58</v>
      </c>
      <c r="T3631" t="s">
        <v>31</v>
      </c>
      <c r="U3631" t="str">
        <f>TRIM(CLEAN(tbl_Operations[[#This Row],[Location]]))</f>
        <v>Noida</v>
      </c>
      <c r="V3631" t="str">
        <f>TRIM(CLEAN(tbl_Operations[[#This Row],[Channel]]))</f>
        <v>Email</v>
      </c>
      <c r="W3631" t="str">
        <f t="shared" si="280"/>
        <v>System Issue</v>
      </c>
      <c r="X3631" t="str">
        <f t="shared" si="281"/>
        <v>Customer Support</v>
      </c>
      <c r="Y3631" t="str">
        <f t="shared" si="282"/>
        <v>Within SLA</v>
      </c>
      <c r="Z3631" t="str">
        <f t="shared" si="283"/>
        <v>Normal</v>
      </c>
      <c r="AA3631" t="str" cm="1">
        <f t="array" ref="AA3631">_xlfn.IFS(
J3631&lt;=K3631*0.5,"Excellent",
J3631&lt;=K3631,"Good",
J3631&lt;=K3631*1.5,"At Risk",
TRUE,"Critical"
)</f>
        <v>Excellent</v>
      </c>
      <c r="AB3631" t="str">
        <f t="shared" si="284"/>
        <v>No Rework</v>
      </c>
    </row>
    <row r="3632" spans="1:28" x14ac:dyDescent="0.3">
      <c r="A3632" t="s">
        <v>3714</v>
      </c>
      <c r="B3632" s="1">
        <v>45882</v>
      </c>
      <c r="C3632" t="s">
        <v>33</v>
      </c>
      <c r="D3632" t="s">
        <v>41</v>
      </c>
      <c r="E3632" t="s">
        <v>56</v>
      </c>
      <c r="F3632" t="s">
        <v>49</v>
      </c>
      <c r="G3632" t="s">
        <v>42</v>
      </c>
      <c r="H3632" t="s">
        <v>50</v>
      </c>
      <c r="I3632" t="s">
        <v>27</v>
      </c>
      <c r="J3632">
        <v>18.2</v>
      </c>
      <c r="K3632">
        <v>48</v>
      </c>
      <c r="L3632" t="s">
        <v>28</v>
      </c>
      <c r="M3632">
        <v>0</v>
      </c>
      <c r="N3632">
        <v>4.9000000000000004</v>
      </c>
      <c r="O3632">
        <v>450</v>
      </c>
      <c r="P3632">
        <v>8190</v>
      </c>
      <c r="Q3632" t="s">
        <v>36</v>
      </c>
      <c r="R3632">
        <v>8</v>
      </c>
      <c r="S3632" t="s">
        <v>37</v>
      </c>
      <c r="T3632" t="s">
        <v>86</v>
      </c>
      <c r="U3632" t="str">
        <f>TRIM(CLEAN(tbl_Operations[[#This Row],[Location]]))</f>
        <v>Bengaluru</v>
      </c>
      <c r="V3632" t="str">
        <f>TRIM(CLEAN(tbl_Operations[[#This Row],[Channel]]))</f>
        <v>Portal</v>
      </c>
      <c r="W3632" t="str">
        <f t="shared" si="280"/>
        <v>Vendor Query</v>
      </c>
      <c r="X3632" t="str">
        <f t="shared" si="281"/>
        <v>It</v>
      </c>
      <c r="Y3632" t="str">
        <f t="shared" si="282"/>
        <v>Within SLA</v>
      </c>
      <c r="Z3632" t="str">
        <f t="shared" si="283"/>
        <v>Normal</v>
      </c>
      <c r="AA3632" t="str" cm="1">
        <f t="array" ref="AA3632">_xlfn.IFS(
J3632&lt;=K3632*0.5,"Excellent",
J3632&lt;=K3632,"Good",
J3632&lt;=K3632*1.5,"At Risk",
TRUE,"Critical"
)</f>
        <v>Excellent</v>
      </c>
      <c r="AB3632" t="str">
        <f t="shared" si="284"/>
        <v>No Rework</v>
      </c>
    </row>
    <row r="3633" spans="1:28" x14ac:dyDescent="0.3">
      <c r="A3633" t="s">
        <v>3715</v>
      </c>
      <c r="B3633" s="1">
        <v>45840</v>
      </c>
      <c r="C3633" t="s">
        <v>40</v>
      </c>
      <c r="D3633" t="s">
        <v>73</v>
      </c>
      <c r="E3633" t="s">
        <v>23</v>
      </c>
      <c r="F3633" t="s">
        <v>24</v>
      </c>
      <c r="G3633" t="s">
        <v>81</v>
      </c>
      <c r="H3633" t="s">
        <v>26</v>
      </c>
      <c r="I3633" t="s">
        <v>27</v>
      </c>
      <c r="J3633">
        <v>9.6</v>
      </c>
      <c r="K3633">
        <v>24</v>
      </c>
      <c r="L3633" t="s">
        <v>28</v>
      </c>
      <c r="M3633">
        <v>0</v>
      </c>
      <c r="N3633">
        <v>5</v>
      </c>
      <c r="O3633">
        <v>320</v>
      </c>
      <c r="P3633">
        <v>3072</v>
      </c>
      <c r="Q3633" t="s">
        <v>114</v>
      </c>
      <c r="R3633">
        <v>7</v>
      </c>
      <c r="S3633" t="s">
        <v>37</v>
      </c>
      <c r="T3633" t="s">
        <v>86</v>
      </c>
      <c r="U3633" t="str">
        <f>TRIM(CLEAN(tbl_Operations[[#This Row],[Location]]))</f>
        <v>Chennai</v>
      </c>
      <c r="V3633" t="str">
        <f>TRIM(CLEAN(tbl_Operations[[#This Row],[Channel]]))</f>
        <v>Phone</v>
      </c>
      <c r="W3633" t="str">
        <f t="shared" si="280"/>
        <v>Invoice Query</v>
      </c>
      <c r="X3633" t="str">
        <f t="shared" si="281"/>
        <v>Procurement</v>
      </c>
      <c r="Y3633" t="str">
        <f t="shared" si="282"/>
        <v>Within SLA</v>
      </c>
      <c r="Z3633" t="str">
        <f t="shared" si="283"/>
        <v>Normal</v>
      </c>
      <c r="AA3633" t="str" cm="1">
        <f t="array" ref="AA3633">_xlfn.IFS(
J3633&lt;=K3633*0.5,"Excellent",
J3633&lt;=K3633,"Good",
J3633&lt;=K3633*1.5,"At Risk",
TRUE,"Critical"
)</f>
        <v>Excellent</v>
      </c>
      <c r="AB3633" t="str">
        <f t="shared" si="284"/>
        <v>No Rework</v>
      </c>
    </row>
    <row r="3634" spans="1:28" x14ac:dyDescent="0.3">
      <c r="A3634" t="s">
        <v>3716</v>
      </c>
      <c r="B3634" s="1">
        <v>45758</v>
      </c>
      <c r="C3634" t="s">
        <v>95</v>
      </c>
      <c r="D3634" t="s">
        <v>41</v>
      </c>
      <c r="E3634" t="s">
        <v>70</v>
      </c>
      <c r="F3634" t="s">
        <v>61</v>
      </c>
      <c r="G3634" t="s">
        <v>25</v>
      </c>
      <c r="H3634" t="s">
        <v>50</v>
      </c>
      <c r="I3634" t="s">
        <v>27</v>
      </c>
      <c r="J3634">
        <v>7</v>
      </c>
      <c r="K3634">
        <v>12</v>
      </c>
      <c r="L3634" t="s">
        <v>28</v>
      </c>
      <c r="M3634">
        <v>0</v>
      </c>
      <c r="N3634">
        <v>4.5</v>
      </c>
      <c r="O3634">
        <v>280</v>
      </c>
      <c r="P3634">
        <v>1960</v>
      </c>
      <c r="Q3634" t="s">
        <v>89</v>
      </c>
      <c r="R3634">
        <v>4</v>
      </c>
      <c r="S3634" t="s">
        <v>30</v>
      </c>
      <c r="T3634" t="s">
        <v>45</v>
      </c>
      <c r="U3634" t="str">
        <f>TRIM(CLEAN(tbl_Operations[[#This Row],[Location]]))</f>
        <v>Bengaluru</v>
      </c>
      <c r="V3634" t="str">
        <f>TRIM(CLEAN(tbl_Operations[[#This Row],[Channel]]))</f>
        <v>Email</v>
      </c>
      <c r="W3634" t="str">
        <f t="shared" si="280"/>
        <v>Data Correction</v>
      </c>
      <c r="X3634" t="str">
        <f t="shared" si="281"/>
        <v>Sales</v>
      </c>
      <c r="Y3634" t="str">
        <f t="shared" si="282"/>
        <v>Within SLA</v>
      </c>
      <c r="Z3634" t="str">
        <f t="shared" si="283"/>
        <v>Normal</v>
      </c>
      <c r="AA3634" t="str" cm="1">
        <f t="array" ref="AA3634">_xlfn.IFS(
J3634&lt;=K3634*0.5,"Excellent",
J3634&lt;=K3634,"Good",
J3634&lt;=K3634*1.5,"At Risk",
TRUE,"Critical"
)</f>
        <v>Good</v>
      </c>
      <c r="AB3634" t="str">
        <f t="shared" si="284"/>
        <v>No Rework</v>
      </c>
    </row>
    <row r="3635" spans="1:28" x14ac:dyDescent="0.3">
      <c r="A3635" t="s">
        <v>3717</v>
      </c>
      <c r="B3635" s="1">
        <v>46002</v>
      </c>
      <c r="C3635" t="s">
        <v>95</v>
      </c>
      <c r="D3635" t="s">
        <v>55</v>
      </c>
      <c r="E3635" t="s">
        <v>92</v>
      </c>
      <c r="F3635" t="s">
        <v>49</v>
      </c>
      <c r="G3635" t="s">
        <v>42</v>
      </c>
      <c r="H3635" t="s">
        <v>66</v>
      </c>
      <c r="I3635" t="s">
        <v>27</v>
      </c>
      <c r="J3635">
        <v>14</v>
      </c>
      <c r="K3635">
        <v>48</v>
      </c>
      <c r="L3635" t="s">
        <v>28</v>
      </c>
      <c r="M3635">
        <v>1</v>
      </c>
      <c r="N3635">
        <v>4.5999999999999996</v>
      </c>
      <c r="O3635">
        <v>400</v>
      </c>
      <c r="P3635">
        <v>5600</v>
      </c>
      <c r="Q3635" t="s">
        <v>71</v>
      </c>
      <c r="R3635">
        <v>12</v>
      </c>
      <c r="S3635" t="s">
        <v>52</v>
      </c>
      <c r="T3635" t="s">
        <v>84</v>
      </c>
      <c r="U3635" t="str">
        <f>TRIM(CLEAN(tbl_Operations[[#This Row],[Location]]))</f>
        <v>Hyderabad</v>
      </c>
      <c r="V3635" t="str">
        <f>TRIM(CLEAN(tbl_Operations[[#This Row],[Channel]]))</f>
        <v>Portal</v>
      </c>
      <c r="W3635" t="str">
        <f t="shared" si="280"/>
        <v>Report Request</v>
      </c>
      <c r="X3635" t="str">
        <f t="shared" si="281"/>
        <v>Sales</v>
      </c>
      <c r="Y3635" t="str">
        <f t="shared" si="282"/>
        <v>Within SLA</v>
      </c>
      <c r="Z3635" t="str">
        <f t="shared" si="283"/>
        <v>Normal</v>
      </c>
      <c r="AA3635" t="str" cm="1">
        <f t="array" ref="AA3635">_xlfn.IFS(
J3635&lt;=K3635*0.5,"Excellent",
J3635&lt;=K3635,"Good",
J3635&lt;=K3635*1.5,"At Risk",
TRUE,"Critical"
)</f>
        <v>Excellent</v>
      </c>
      <c r="AB3635" t="str">
        <f t="shared" si="284"/>
        <v>Reworked</v>
      </c>
    </row>
    <row r="3636" spans="1:28" x14ac:dyDescent="0.3">
      <c r="A3636" t="s">
        <v>3718</v>
      </c>
      <c r="B3636" s="1">
        <v>45999</v>
      </c>
      <c r="C3636" t="s">
        <v>21</v>
      </c>
      <c r="D3636" t="s">
        <v>73</v>
      </c>
      <c r="E3636" t="s">
        <v>48</v>
      </c>
      <c r="F3636" t="s">
        <v>24</v>
      </c>
      <c r="G3636" t="s">
        <v>25</v>
      </c>
      <c r="H3636" t="s">
        <v>26</v>
      </c>
      <c r="I3636" t="s">
        <v>88</v>
      </c>
      <c r="J3636">
        <v>33.5</v>
      </c>
      <c r="K3636">
        <v>24</v>
      </c>
      <c r="L3636" t="s">
        <v>63</v>
      </c>
      <c r="M3636">
        <v>3</v>
      </c>
      <c r="N3636">
        <v>3</v>
      </c>
      <c r="O3636">
        <v>400</v>
      </c>
      <c r="P3636">
        <v>13400</v>
      </c>
      <c r="Q3636" t="s">
        <v>71</v>
      </c>
      <c r="R3636">
        <v>12</v>
      </c>
      <c r="S3636" t="s">
        <v>52</v>
      </c>
      <c r="T3636" t="s">
        <v>31</v>
      </c>
      <c r="U3636" t="str">
        <f>TRIM(CLEAN(tbl_Operations[[#This Row],[Location]]))</f>
        <v>Chennai</v>
      </c>
      <c r="V3636" t="str">
        <f>TRIM(CLEAN(tbl_Operations[[#This Row],[Channel]]))</f>
        <v>Email</v>
      </c>
      <c r="W3636" t="str">
        <f t="shared" si="280"/>
        <v>Compliance Request</v>
      </c>
      <c r="X3636" t="str">
        <f t="shared" si="281"/>
        <v>Customer Support</v>
      </c>
      <c r="Y3636" t="str">
        <f t="shared" si="282"/>
        <v>SLA Breach</v>
      </c>
      <c r="Z3636" t="str">
        <f t="shared" si="283"/>
        <v>Normal</v>
      </c>
      <c r="AA3636" t="str" cm="1">
        <f t="array" ref="AA3636">_xlfn.IFS(
J3636&lt;=K3636*0.5,"Excellent",
J3636&lt;=K3636,"Good",
J3636&lt;=K3636*1.5,"At Risk",
TRUE,"Critical"
)</f>
        <v>At Risk</v>
      </c>
      <c r="AB3636" t="str">
        <f t="shared" si="284"/>
        <v>Reworked</v>
      </c>
    </row>
    <row r="3637" spans="1:28" x14ac:dyDescent="0.3">
      <c r="A3637" t="s">
        <v>3719</v>
      </c>
      <c r="B3637" s="1">
        <v>45860</v>
      </c>
      <c r="C3637" t="s">
        <v>77</v>
      </c>
      <c r="D3637" t="s">
        <v>60</v>
      </c>
      <c r="E3637" t="s">
        <v>78</v>
      </c>
      <c r="F3637" t="s">
        <v>24</v>
      </c>
      <c r="G3637" t="s">
        <v>25</v>
      </c>
      <c r="H3637" t="s">
        <v>43</v>
      </c>
      <c r="I3637" t="s">
        <v>27</v>
      </c>
      <c r="J3637">
        <v>4.0999999999999996</v>
      </c>
      <c r="K3637">
        <v>24</v>
      </c>
      <c r="L3637" t="s">
        <v>28</v>
      </c>
      <c r="M3637">
        <v>0</v>
      </c>
      <c r="N3637">
        <v>4.7</v>
      </c>
      <c r="O3637">
        <v>450</v>
      </c>
      <c r="P3637">
        <v>1845</v>
      </c>
      <c r="Q3637" t="s">
        <v>114</v>
      </c>
      <c r="R3637">
        <v>7</v>
      </c>
      <c r="S3637" t="s">
        <v>37</v>
      </c>
      <c r="T3637" t="s">
        <v>38</v>
      </c>
      <c r="U3637" t="str">
        <f>TRIM(CLEAN(tbl_Operations[[#This Row],[Location]]))</f>
        <v>Pune</v>
      </c>
      <c r="V3637" t="str">
        <f>TRIM(CLEAN(tbl_Operations[[#This Row],[Channel]]))</f>
        <v>Email</v>
      </c>
      <c r="W3637" t="str">
        <f t="shared" si="280"/>
        <v>Access Request</v>
      </c>
      <c r="X3637" t="str">
        <f t="shared" si="281"/>
        <v>Finance</v>
      </c>
      <c r="Y3637" t="str">
        <f t="shared" si="282"/>
        <v>Within SLA</v>
      </c>
      <c r="Z3637" t="str">
        <f t="shared" si="283"/>
        <v>Normal</v>
      </c>
      <c r="AA3637" t="str" cm="1">
        <f t="array" ref="AA3637">_xlfn.IFS(
J3637&lt;=K3637*0.5,"Excellent",
J3637&lt;=K3637,"Good",
J3637&lt;=K3637*1.5,"At Risk",
TRUE,"Critical"
)</f>
        <v>Excellent</v>
      </c>
      <c r="AB3637" t="str">
        <f t="shared" si="284"/>
        <v>No Rework</v>
      </c>
    </row>
    <row r="3638" spans="1:28" x14ac:dyDescent="0.3">
      <c r="A3638" t="s">
        <v>3720</v>
      </c>
      <c r="B3638" s="1">
        <v>45977</v>
      </c>
      <c r="C3638" t="s">
        <v>54</v>
      </c>
      <c r="D3638" t="s">
        <v>41</v>
      </c>
      <c r="E3638" t="s">
        <v>35</v>
      </c>
      <c r="F3638" t="s">
        <v>49</v>
      </c>
      <c r="G3638" t="s">
        <v>81</v>
      </c>
      <c r="H3638" t="s">
        <v>43</v>
      </c>
      <c r="I3638" t="s">
        <v>27</v>
      </c>
      <c r="J3638">
        <v>1.1000000000000001</v>
      </c>
      <c r="K3638">
        <v>48</v>
      </c>
      <c r="L3638" t="s">
        <v>28</v>
      </c>
      <c r="M3638">
        <v>1</v>
      </c>
      <c r="N3638">
        <v>5</v>
      </c>
      <c r="O3638">
        <v>320</v>
      </c>
      <c r="P3638">
        <v>352</v>
      </c>
      <c r="Q3638" t="s">
        <v>67</v>
      </c>
      <c r="R3638">
        <v>11</v>
      </c>
      <c r="S3638" t="s">
        <v>52</v>
      </c>
      <c r="T3638" t="s">
        <v>102</v>
      </c>
      <c r="U3638" t="str">
        <f>TRIM(CLEAN(tbl_Operations[[#This Row],[Location]]))</f>
        <v>Bengaluru</v>
      </c>
      <c r="V3638" t="str">
        <f>TRIM(CLEAN(tbl_Operations[[#This Row],[Channel]]))</f>
        <v>Phone</v>
      </c>
      <c r="W3638" t="str">
        <f t="shared" si="280"/>
        <v>Employee Query</v>
      </c>
      <c r="X3638" t="str">
        <f t="shared" si="281"/>
        <v>Hr</v>
      </c>
      <c r="Y3638" t="str">
        <f t="shared" si="282"/>
        <v>Within SLA</v>
      </c>
      <c r="Z3638" t="str">
        <f t="shared" si="283"/>
        <v>Normal</v>
      </c>
      <c r="AA3638" t="str" cm="1">
        <f t="array" ref="AA3638">_xlfn.IFS(
J3638&lt;=K3638*0.5,"Excellent",
J3638&lt;=K3638,"Good",
J3638&lt;=K3638*1.5,"At Risk",
TRUE,"Critical"
)</f>
        <v>Excellent</v>
      </c>
      <c r="AB3638" t="str">
        <f t="shared" si="284"/>
        <v>Reworked</v>
      </c>
    </row>
    <row r="3639" spans="1:28" x14ac:dyDescent="0.3">
      <c r="A3639" t="s">
        <v>3721</v>
      </c>
      <c r="B3639" s="1">
        <v>45677</v>
      </c>
      <c r="C3639" t="s">
        <v>21</v>
      </c>
      <c r="D3639" t="s">
        <v>55</v>
      </c>
      <c r="E3639" t="s">
        <v>74</v>
      </c>
      <c r="F3639" t="s">
        <v>24</v>
      </c>
      <c r="G3639" t="s">
        <v>25</v>
      </c>
      <c r="H3639" t="s">
        <v>66</v>
      </c>
      <c r="I3639" t="s">
        <v>27</v>
      </c>
      <c r="J3639">
        <v>14.9</v>
      </c>
      <c r="K3639">
        <v>24</v>
      </c>
      <c r="L3639" t="s">
        <v>28</v>
      </c>
      <c r="M3639">
        <v>0</v>
      </c>
      <c r="N3639">
        <v>5</v>
      </c>
      <c r="O3639">
        <v>350</v>
      </c>
      <c r="P3639">
        <v>5215</v>
      </c>
      <c r="Q3639" t="s">
        <v>64</v>
      </c>
      <c r="R3639">
        <v>1</v>
      </c>
      <c r="S3639" t="s">
        <v>58</v>
      </c>
      <c r="T3639" t="s">
        <v>31</v>
      </c>
      <c r="U3639" t="str">
        <f>TRIM(CLEAN(tbl_Operations[[#This Row],[Location]]))</f>
        <v>Hyderabad</v>
      </c>
      <c r="V3639" t="str">
        <f>TRIM(CLEAN(tbl_Operations[[#This Row],[Channel]]))</f>
        <v>Email</v>
      </c>
      <c r="W3639" t="str">
        <f t="shared" si="280"/>
        <v>System Issue</v>
      </c>
      <c r="X3639" t="str">
        <f t="shared" si="281"/>
        <v>Customer Support</v>
      </c>
      <c r="Y3639" t="str">
        <f t="shared" si="282"/>
        <v>Within SLA</v>
      </c>
      <c r="Z3639" t="str">
        <f t="shared" si="283"/>
        <v>Normal</v>
      </c>
      <c r="AA3639" t="str" cm="1">
        <f t="array" ref="AA3639">_xlfn.IFS(
J3639&lt;=K3639*0.5,"Excellent",
J3639&lt;=K3639,"Good",
J3639&lt;=K3639*1.5,"At Risk",
TRUE,"Critical"
)</f>
        <v>Good</v>
      </c>
      <c r="AB3639" t="str">
        <f t="shared" si="284"/>
        <v>No Rework</v>
      </c>
    </row>
    <row r="3640" spans="1:28" x14ac:dyDescent="0.3">
      <c r="A3640" t="s">
        <v>3722</v>
      </c>
      <c r="B3640" s="1">
        <v>46013</v>
      </c>
      <c r="C3640" t="s">
        <v>95</v>
      </c>
      <c r="D3640" t="s">
        <v>60</v>
      </c>
      <c r="E3640" t="s">
        <v>56</v>
      </c>
      <c r="F3640" t="s">
        <v>49</v>
      </c>
      <c r="G3640" t="s">
        <v>81</v>
      </c>
      <c r="H3640" t="s">
        <v>75</v>
      </c>
      <c r="I3640" t="s">
        <v>27</v>
      </c>
      <c r="J3640">
        <v>9.8000000000000007</v>
      </c>
      <c r="K3640">
        <v>48</v>
      </c>
      <c r="L3640" t="s">
        <v>28</v>
      </c>
      <c r="M3640">
        <v>0</v>
      </c>
      <c r="N3640">
        <v>4.7</v>
      </c>
      <c r="O3640">
        <v>280</v>
      </c>
      <c r="P3640">
        <v>2744</v>
      </c>
      <c r="Q3640" t="s">
        <v>71</v>
      </c>
      <c r="R3640">
        <v>12</v>
      </c>
      <c r="S3640" t="s">
        <v>52</v>
      </c>
      <c r="T3640" t="s">
        <v>31</v>
      </c>
      <c r="U3640" t="str">
        <f>TRIM(CLEAN(tbl_Operations[[#This Row],[Location]]))</f>
        <v>Pune</v>
      </c>
      <c r="V3640" t="str">
        <f>TRIM(CLEAN(tbl_Operations[[#This Row],[Channel]]))</f>
        <v>Phone</v>
      </c>
      <c r="W3640" t="str">
        <f t="shared" si="280"/>
        <v>Vendor Query</v>
      </c>
      <c r="X3640" t="str">
        <f t="shared" si="281"/>
        <v>Sales</v>
      </c>
      <c r="Y3640" t="str">
        <f t="shared" si="282"/>
        <v>Within SLA</v>
      </c>
      <c r="Z3640" t="str">
        <f t="shared" si="283"/>
        <v>Normal</v>
      </c>
      <c r="AA3640" t="str" cm="1">
        <f t="array" ref="AA3640">_xlfn.IFS(
J3640&lt;=K3640*0.5,"Excellent",
J3640&lt;=K3640,"Good",
J3640&lt;=K3640*1.5,"At Risk",
TRUE,"Critical"
)</f>
        <v>Excellent</v>
      </c>
      <c r="AB3640" t="str">
        <f t="shared" si="284"/>
        <v>No Rework</v>
      </c>
    </row>
    <row r="3641" spans="1:28" x14ac:dyDescent="0.3">
      <c r="A3641" t="s">
        <v>3723</v>
      </c>
      <c r="B3641" s="1">
        <v>46010</v>
      </c>
      <c r="C3641" t="s">
        <v>54</v>
      </c>
      <c r="D3641" t="s">
        <v>55</v>
      </c>
      <c r="E3641" t="s">
        <v>92</v>
      </c>
      <c r="F3641" t="s">
        <v>24</v>
      </c>
      <c r="G3641" t="s">
        <v>25</v>
      </c>
      <c r="H3641" t="s">
        <v>75</v>
      </c>
      <c r="I3641" t="s">
        <v>101</v>
      </c>
      <c r="J3641">
        <v>4.7</v>
      </c>
      <c r="K3641">
        <v>24</v>
      </c>
      <c r="L3641" t="s">
        <v>28</v>
      </c>
      <c r="M3641">
        <v>1</v>
      </c>
      <c r="N3641">
        <v>4.5999999999999996</v>
      </c>
      <c r="O3641">
        <v>280</v>
      </c>
      <c r="P3641">
        <v>1316</v>
      </c>
      <c r="Q3641" t="s">
        <v>71</v>
      </c>
      <c r="R3641">
        <v>12</v>
      </c>
      <c r="S3641" t="s">
        <v>52</v>
      </c>
      <c r="T3641" t="s">
        <v>45</v>
      </c>
      <c r="U3641" t="str">
        <f>TRIM(CLEAN(tbl_Operations[[#This Row],[Location]]))</f>
        <v>Hyderabad</v>
      </c>
      <c r="V3641" t="str">
        <f>TRIM(CLEAN(tbl_Operations[[#This Row],[Channel]]))</f>
        <v>Email</v>
      </c>
      <c r="W3641" t="str">
        <f t="shared" si="280"/>
        <v>Report Request</v>
      </c>
      <c r="X3641" t="str">
        <f t="shared" si="281"/>
        <v>Hr</v>
      </c>
      <c r="Y3641" t="str">
        <f t="shared" si="282"/>
        <v>Within SLA</v>
      </c>
      <c r="Z3641" t="str">
        <f t="shared" si="283"/>
        <v>Normal</v>
      </c>
      <c r="AA3641" t="str" cm="1">
        <f t="array" ref="AA3641">_xlfn.IFS(
J3641&lt;=K3641*0.5,"Excellent",
J3641&lt;=K3641,"Good",
J3641&lt;=K3641*1.5,"At Risk",
TRUE,"Critical"
)</f>
        <v>Excellent</v>
      </c>
      <c r="AB3641" t="str">
        <f t="shared" si="284"/>
        <v>Reworked</v>
      </c>
    </row>
    <row r="3642" spans="1:28" x14ac:dyDescent="0.3">
      <c r="A3642" t="s">
        <v>3724</v>
      </c>
      <c r="B3642" s="1">
        <v>45861</v>
      </c>
      <c r="C3642" t="s">
        <v>54</v>
      </c>
      <c r="D3642" t="s">
        <v>34</v>
      </c>
      <c r="E3642" t="s">
        <v>78</v>
      </c>
      <c r="F3642" t="s">
        <v>49</v>
      </c>
      <c r="G3642" t="s">
        <v>25</v>
      </c>
      <c r="H3642" t="s">
        <v>43</v>
      </c>
      <c r="I3642" t="s">
        <v>27</v>
      </c>
      <c r="J3642">
        <v>37.1</v>
      </c>
      <c r="K3642">
        <v>48</v>
      </c>
      <c r="L3642" t="s">
        <v>28</v>
      </c>
      <c r="M3642">
        <v>0</v>
      </c>
      <c r="N3642">
        <v>3.8</v>
      </c>
      <c r="O3642">
        <v>350</v>
      </c>
      <c r="P3642">
        <v>12985</v>
      </c>
      <c r="Q3642" t="s">
        <v>114</v>
      </c>
      <c r="R3642">
        <v>7</v>
      </c>
      <c r="S3642" t="s">
        <v>37</v>
      </c>
      <c r="T3642" t="s">
        <v>86</v>
      </c>
      <c r="U3642" t="str">
        <f>TRIM(CLEAN(tbl_Operations[[#This Row],[Location]]))</f>
        <v>Mumbai</v>
      </c>
      <c r="V3642" t="str">
        <f>TRIM(CLEAN(tbl_Operations[[#This Row],[Channel]]))</f>
        <v>Email</v>
      </c>
      <c r="W3642" t="str">
        <f t="shared" si="280"/>
        <v>Access Request</v>
      </c>
      <c r="X3642" t="str">
        <f t="shared" si="281"/>
        <v>Hr</v>
      </c>
      <c r="Y3642" t="str">
        <f t="shared" si="282"/>
        <v>Within SLA</v>
      </c>
      <c r="Z3642" t="str">
        <f t="shared" si="283"/>
        <v>Normal</v>
      </c>
      <c r="AA3642" t="str" cm="1">
        <f t="array" ref="AA3642">_xlfn.IFS(
J3642&lt;=K3642*0.5,"Excellent",
J3642&lt;=K3642,"Good",
J3642&lt;=K3642*1.5,"At Risk",
TRUE,"Critical"
)</f>
        <v>Good</v>
      </c>
      <c r="AB3642" t="str">
        <f t="shared" si="284"/>
        <v>No Rework</v>
      </c>
    </row>
    <row r="3643" spans="1:28" x14ac:dyDescent="0.3">
      <c r="A3643" t="s">
        <v>3725</v>
      </c>
      <c r="B3643" s="1">
        <v>45902</v>
      </c>
      <c r="C3643" t="s">
        <v>95</v>
      </c>
      <c r="D3643" t="s">
        <v>47</v>
      </c>
      <c r="E3643" t="s">
        <v>74</v>
      </c>
      <c r="F3643" t="s">
        <v>24</v>
      </c>
      <c r="G3643" t="s">
        <v>25</v>
      </c>
      <c r="H3643" t="s">
        <v>50</v>
      </c>
      <c r="I3643" t="s">
        <v>27</v>
      </c>
      <c r="J3643">
        <v>11.8</v>
      </c>
      <c r="K3643">
        <v>24</v>
      </c>
      <c r="L3643" t="s">
        <v>28</v>
      </c>
      <c r="M3643">
        <v>0</v>
      </c>
      <c r="N3643">
        <v>4.7</v>
      </c>
      <c r="O3643">
        <v>350</v>
      </c>
      <c r="P3643">
        <v>4130</v>
      </c>
      <c r="Q3643" t="s">
        <v>83</v>
      </c>
      <c r="R3643">
        <v>9</v>
      </c>
      <c r="S3643" t="s">
        <v>37</v>
      </c>
      <c r="T3643" t="s">
        <v>38</v>
      </c>
      <c r="U3643" t="str">
        <f>TRIM(CLEAN(tbl_Operations[[#This Row],[Location]]))</f>
        <v>Gurugram</v>
      </c>
      <c r="V3643" t="str">
        <f>TRIM(CLEAN(tbl_Operations[[#This Row],[Channel]]))</f>
        <v>Email</v>
      </c>
      <c r="W3643" t="str">
        <f t="shared" si="280"/>
        <v>System Issue</v>
      </c>
      <c r="X3643" t="str">
        <f t="shared" si="281"/>
        <v>Sales</v>
      </c>
      <c r="Y3643" t="str">
        <f t="shared" si="282"/>
        <v>Within SLA</v>
      </c>
      <c r="Z3643" t="str">
        <f t="shared" si="283"/>
        <v>Normal</v>
      </c>
      <c r="AA3643" t="str" cm="1">
        <f t="array" ref="AA3643">_xlfn.IFS(
J3643&lt;=K3643*0.5,"Excellent",
J3643&lt;=K3643,"Good",
J3643&lt;=K3643*1.5,"At Risk",
TRUE,"Critical"
)</f>
        <v>Excellent</v>
      </c>
      <c r="AB3643" t="str">
        <f t="shared" si="284"/>
        <v>No Rework</v>
      </c>
    </row>
    <row r="3644" spans="1:28" x14ac:dyDescent="0.3">
      <c r="A3644" t="s">
        <v>3726</v>
      </c>
      <c r="B3644" s="1">
        <v>45892</v>
      </c>
      <c r="C3644" t="s">
        <v>40</v>
      </c>
      <c r="D3644" t="s">
        <v>55</v>
      </c>
      <c r="E3644" t="s">
        <v>78</v>
      </c>
      <c r="F3644" t="s">
        <v>24</v>
      </c>
      <c r="G3644" t="s">
        <v>62</v>
      </c>
      <c r="H3644" t="s">
        <v>50</v>
      </c>
      <c r="I3644" t="s">
        <v>27</v>
      </c>
      <c r="J3644">
        <v>10.7</v>
      </c>
      <c r="K3644">
        <v>24</v>
      </c>
      <c r="L3644" t="s">
        <v>28</v>
      </c>
      <c r="M3644">
        <v>0</v>
      </c>
      <c r="N3644">
        <v>4.8</v>
      </c>
      <c r="O3644">
        <v>320</v>
      </c>
      <c r="P3644">
        <v>3424</v>
      </c>
      <c r="Q3644" t="s">
        <v>36</v>
      </c>
      <c r="R3644">
        <v>8</v>
      </c>
      <c r="S3644" t="s">
        <v>37</v>
      </c>
      <c r="T3644" t="s">
        <v>68</v>
      </c>
      <c r="U3644" t="str">
        <f>TRIM(CLEAN(tbl_Operations[[#This Row],[Location]]))</f>
        <v>Hyderabad</v>
      </c>
      <c r="V3644" t="str">
        <f>TRIM(CLEAN(tbl_Operations[[#This Row],[Channel]]))</f>
        <v>Teams</v>
      </c>
      <c r="W3644" t="str">
        <f t="shared" si="280"/>
        <v>Access Request</v>
      </c>
      <c r="X3644" t="str">
        <f t="shared" si="281"/>
        <v>Procurement</v>
      </c>
      <c r="Y3644" t="str">
        <f t="shared" si="282"/>
        <v>Within SLA</v>
      </c>
      <c r="Z3644" t="str">
        <f t="shared" si="283"/>
        <v>Normal</v>
      </c>
      <c r="AA3644" t="str" cm="1">
        <f t="array" ref="AA3644">_xlfn.IFS(
J3644&lt;=K3644*0.5,"Excellent",
J3644&lt;=K3644,"Good",
J3644&lt;=K3644*1.5,"At Risk",
TRUE,"Critical"
)</f>
        <v>Excellent</v>
      </c>
      <c r="AB3644" t="str">
        <f t="shared" si="284"/>
        <v>No Rework</v>
      </c>
    </row>
    <row r="3645" spans="1:28" x14ac:dyDescent="0.3">
      <c r="A3645" t="s">
        <v>3727</v>
      </c>
      <c r="B3645" s="1">
        <v>45663</v>
      </c>
      <c r="C3645" t="s">
        <v>77</v>
      </c>
      <c r="D3645" t="s">
        <v>55</v>
      </c>
      <c r="E3645" t="s">
        <v>48</v>
      </c>
      <c r="F3645" t="s">
        <v>24</v>
      </c>
      <c r="G3645" t="s">
        <v>25</v>
      </c>
      <c r="H3645" t="s">
        <v>66</v>
      </c>
      <c r="I3645" t="s">
        <v>27</v>
      </c>
      <c r="J3645">
        <v>10.3</v>
      </c>
      <c r="K3645">
        <v>24</v>
      </c>
      <c r="L3645" t="s">
        <v>28</v>
      </c>
      <c r="M3645">
        <v>0</v>
      </c>
      <c r="N3645">
        <v>4.4000000000000004</v>
      </c>
      <c r="O3645">
        <v>280</v>
      </c>
      <c r="P3645">
        <v>2884</v>
      </c>
      <c r="Q3645" t="s">
        <v>64</v>
      </c>
      <c r="R3645">
        <v>1</v>
      </c>
      <c r="S3645" t="s">
        <v>58</v>
      </c>
      <c r="T3645" t="s">
        <v>31</v>
      </c>
      <c r="U3645" t="str">
        <f>TRIM(CLEAN(tbl_Operations[[#This Row],[Location]]))</f>
        <v>Hyderabad</v>
      </c>
      <c r="V3645" t="str">
        <f>TRIM(CLEAN(tbl_Operations[[#This Row],[Channel]]))</f>
        <v>Email</v>
      </c>
      <c r="W3645" t="str">
        <f t="shared" si="280"/>
        <v>Compliance Request</v>
      </c>
      <c r="X3645" t="str">
        <f t="shared" si="281"/>
        <v>Finance</v>
      </c>
      <c r="Y3645" t="str">
        <f t="shared" si="282"/>
        <v>Within SLA</v>
      </c>
      <c r="Z3645" t="str">
        <f t="shared" si="283"/>
        <v>Normal</v>
      </c>
      <c r="AA3645" t="str" cm="1">
        <f t="array" ref="AA3645">_xlfn.IFS(
J3645&lt;=K3645*0.5,"Excellent",
J3645&lt;=K3645,"Good",
J3645&lt;=K3645*1.5,"At Risk",
TRUE,"Critical"
)</f>
        <v>Excellent</v>
      </c>
      <c r="AB3645" t="str">
        <f t="shared" si="284"/>
        <v>No Rework</v>
      </c>
    </row>
    <row r="3646" spans="1:28" x14ac:dyDescent="0.3">
      <c r="A3646" t="s">
        <v>3728</v>
      </c>
      <c r="B3646" s="1">
        <v>45896</v>
      </c>
      <c r="C3646" t="s">
        <v>54</v>
      </c>
      <c r="D3646" t="s">
        <v>22</v>
      </c>
      <c r="E3646" t="s">
        <v>35</v>
      </c>
      <c r="F3646" t="s">
        <v>49</v>
      </c>
      <c r="G3646" t="s">
        <v>25</v>
      </c>
      <c r="H3646" t="s">
        <v>43</v>
      </c>
      <c r="I3646" t="s">
        <v>101</v>
      </c>
      <c r="J3646">
        <v>2.2000000000000002</v>
      </c>
      <c r="K3646">
        <v>48</v>
      </c>
      <c r="L3646" t="s">
        <v>28</v>
      </c>
      <c r="M3646">
        <v>2</v>
      </c>
      <c r="N3646">
        <v>4.5999999999999996</v>
      </c>
      <c r="O3646">
        <v>450</v>
      </c>
      <c r="P3646">
        <v>990</v>
      </c>
      <c r="Q3646" t="s">
        <v>36</v>
      </c>
      <c r="R3646">
        <v>8</v>
      </c>
      <c r="S3646" t="s">
        <v>37</v>
      </c>
      <c r="T3646" t="s">
        <v>86</v>
      </c>
      <c r="U3646" t="str">
        <f>TRIM(CLEAN(tbl_Operations[[#This Row],[Location]]))</f>
        <v>Noida</v>
      </c>
      <c r="V3646" t="str">
        <f>TRIM(CLEAN(tbl_Operations[[#This Row],[Channel]]))</f>
        <v>Email</v>
      </c>
      <c r="W3646" t="str">
        <f t="shared" si="280"/>
        <v>Employee Query</v>
      </c>
      <c r="X3646" t="str">
        <f t="shared" si="281"/>
        <v>Hr</v>
      </c>
      <c r="Y3646" t="str">
        <f t="shared" si="282"/>
        <v>Within SLA</v>
      </c>
      <c r="Z3646" t="str">
        <f t="shared" si="283"/>
        <v>Normal</v>
      </c>
      <c r="AA3646" t="str" cm="1">
        <f t="array" ref="AA3646">_xlfn.IFS(
J3646&lt;=K3646*0.5,"Excellent",
J3646&lt;=K3646,"Good",
J3646&lt;=K3646*1.5,"At Risk",
TRUE,"Critical"
)</f>
        <v>Excellent</v>
      </c>
      <c r="AB3646" t="str">
        <f t="shared" si="284"/>
        <v>Reworked</v>
      </c>
    </row>
    <row r="3647" spans="1:28" x14ac:dyDescent="0.3">
      <c r="A3647" t="s">
        <v>3729</v>
      </c>
      <c r="B3647" s="1">
        <v>45696</v>
      </c>
      <c r="C3647" t="s">
        <v>21</v>
      </c>
      <c r="D3647" t="s">
        <v>22</v>
      </c>
      <c r="E3647" t="s">
        <v>48</v>
      </c>
      <c r="F3647" t="s">
        <v>24</v>
      </c>
      <c r="G3647" t="s">
        <v>25</v>
      </c>
      <c r="H3647" t="s">
        <v>50</v>
      </c>
      <c r="I3647" t="s">
        <v>27</v>
      </c>
      <c r="J3647">
        <v>12.1</v>
      </c>
      <c r="K3647">
        <v>24</v>
      </c>
      <c r="L3647" t="s">
        <v>28</v>
      </c>
      <c r="M3647">
        <v>0</v>
      </c>
      <c r="N3647">
        <v>4.0999999999999996</v>
      </c>
      <c r="O3647">
        <v>320</v>
      </c>
      <c r="P3647">
        <v>3872</v>
      </c>
      <c r="Q3647" t="s">
        <v>57</v>
      </c>
      <c r="R3647">
        <v>2</v>
      </c>
      <c r="S3647" t="s">
        <v>58</v>
      </c>
      <c r="T3647" t="s">
        <v>68</v>
      </c>
      <c r="U3647" t="str">
        <f>TRIM(CLEAN(tbl_Operations[[#This Row],[Location]]))</f>
        <v>Noida</v>
      </c>
      <c r="V3647" t="str">
        <f>TRIM(CLEAN(tbl_Operations[[#This Row],[Channel]]))</f>
        <v>Email</v>
      </c>
      <c r="W3647" t="str">
        <f t="shared" si="280"/>
        <v>Compliance Request</v>
      </c>
      <c r="X3647" t="str">
        <f t="shared" si="281"/>
        <v>Customer Support</v>
      </c>
      <c r="Y3647" t="str">
        <f t="shared" si="282"/>
        <v>Within SLA</v>
      </c>
      <c r="Z3647" t="str">
        <f t="shared" si="283"/>
        <v>Normal</v>
      </c>
      <c r="AA3647" t="str" cm="1">
        <f t="array" ref="AA3647">_xlfn.IFS(
J3647&lt;=K3647*0.5,"Excellent",
J3647&lt;=K3647,"Good",
J3647&lt;=K3647*1.5,"At Risk",
TRUE,"Critical"
)</f>
        <v>Good</v>
      </c>
      <c r="AB3647" t="str">
        <f t="shared" si="284"/>
        <v>No Rework</v>
      </c>
    </row>
    <row r="3648" spans="1:28" x14ac:dyDescent="0.3">
      <c r="A3648" t="s">
        <v>3730</v>
      </c>
      <c r="B3648" s="1">
        <v>45946</v>
      </c>
      <c r="C3648" t="s">
        <v>40</v>
      </c>
      <c r="D3648" t="s">
        <v>47</v>
      </c>
      <c r="E3648" t="s">
        <v>92</v>
      </c>
      <c r="F3648" t="s">
        <v>61</v>
      </c>
      <c r="G3648" t="s">
        <v>25</v>
      </c>
      <c r="H3648" t="s">
        <v>26</v>
      </c>
      <c r="I3648" t="s">
        <v>27</v>
      </c>
      <c r="J3648">
        <v>23.1</v>
      </c>
      <c r="K3648">
        <v>12</v>
      </c>
      <c r="L3648" t="s">
        <v>63</v>
      </c>
      <c r="M3648">
        <v>0</v>
      </c>
      <c r="N3648">
        <v>4.5999999999999996</v>
      </c>
      <c r="O3648">
        <v>400</v>
      </c>
      <c r="P3648">
        <v>9240</v>
      </c>
      <c r="Q3648" t="s">
        <v>51</v>
      </c>
      <c r="R3648">
        <v>10</v>
      </c>
      <c r="S3648" t="s">
        <v>52</v>
      </c>
      <c r="T3648" t="s">
        <v>84</v>
      </c>
      <c r="U3648" t="str">
        <f>TRIM(CLEAN(tbl_Operations[[#This Row],[Location]]))</f>
        <v>Gurugram</v>
      </c>
      <c r="V3648" t="str">
        <f>TRIM(CLEAN(tbl_Operations[[#This Row],[Channel]]))</f>
        <v>Email</v>
      </c>
      <c r="W3648" t="str">
        <f t="shared" si="280"/>
        <v>Report Request</v>
      </c>
      <c r="X3648" t="str">
        <f t="shared" si="281"/>
        <v>Procurement</v>
      </c>
      <c r="Y3648" t="str">
        <f t="shared" si="282"/>
        <v>SLA Breach</v>
      </c>
      <c r="Z3648" t="str">
        <f t="shared" si="283"/>
        <v>Normal</v>
      </c>
      <c r="AA3648" t="str" cm="1">
        <f t="array" ref="AA3648">_xlfn.IFS(
J3648&lt;=K3648*0.5,"Excellent",
J3648&lt;=K3648,"Good",
J3648&lt;=K3648*1.5,"At Risk",
TRUE,"Critical"
)</f>
        <v>Critical</v>
      </c>
      <c r="AB3648" t="str">
        <f t="shared" si="284"/>
        <v>No Rework</v>
      </c>
    </row>
    <row r="3649" spans="1:28" x14ac:dyDescent="0.3">
      <c r="A3649" t="s">
        <v>3731</v>
      </c>
      <c r="B3649" s="1">
        <v>45769</v>
      </c>
      <c r="C3649" t="s">
        <v>54</v>
      </c>
      <c r="D3649" t="s">
        <v>22</v>
      </c>
      <c r="E3649" t="s">
        <v>23</v>
      </c>
      <c r="F3649" t="s">
        <v>49</v>
      </c>
      <c r="G3649" t="s">
        <v>25</v>
      </c>
      <c r="H3649" t="s">
        <v>66</v>
      </c>
      <c r="I3649" t="s">
        <v>88</v>
      </c>
      <c r="J3649">
        <v>19.600000000000001</v>
      </c>
      <c r="K3649">
        <v>48</v>
      </c>
      <c r="L3649" t="s">
        <v>28</v>
      </c>
      <c r="M3649">
        <v>2</v>
      </c>
      <c r="N3649">
        <v>4.0999999999999996</v>
      </c>
      <c r="O3649">
        <v>350</v>
      </c>
      <c r="P3649">
        <v>6860</v>
      </c>
      <c r="Q3649" t="s">
        <v>89</v>
      </c>
      <c r="R3649">
        <v>4</v>
      </c>
      <c r="S3649" t="s">
        <v>30</v>
      </c>
      <c r="T3649" t="s">
        <v>38</v>
      </c>
      <c r="U3649" t="str">
        <f>TRIM(CLEAN(tbl_Operations[[#This Row],[Location]]))</f>
        <v>Noida</v>
      </c>
      <c r="V3649" t="str">
        <f>TRIM(CLEAN(tbl_Operations[[#This Row],[Channel]]))</f>
        <v>Email</v>
      </c>
      <c r="W3649" t="str">
        <f t="shared" si="280"/>
        <v>Invoice Query</v>
      </c>
      <c r="X3649" t="str">
        <f t="shared" si="281"/>
        <v>Hr</v>
      </c>
      <c r="Y3649" t="str">
        <f t="shared" si="282"/>
        <v>Within SLA</v>
      </c>
      <c r="Z3649" t="str">
        <f t="shared" si="283"/>
        <v>Normal</v>
      </c>
      <c r="AA3649" t="str" cm="1">
        <f t="array" ref="AA3649">_xlfn.IFS(
J3649&lt;=K3649*0.5,"Excellent",
J3649&lt;=K3649,"Good",
J3649&lt;=K3649*1.5,"At Risk",
TRUE,"Critical"
)</f>
        <v>Excellent</v>
      </c>
      <c r="AB3649" t="str">
        <f t="shared" si="284"/>
        <v>Reworked</v>
      </c>
    </row>
    <row r="3650" spans="1:28" x14ac:dyDescent="0.3">
      <c r="A3650" t="s">
        <v>3732</v>
      </c>
      <c r="B3650" s="1">
        <v>45735</v>
      </c>
      <c r="C3650" t="s">
        <v>40</v>
      </c>
      <c r="D3650" t="s">
        <v>22</v>
      </c>
      <c r="E3650" t="s">
        <v>23</v>
      </c>
      <c r="F3650" t="s">
        <v>24</v>
      </c>
      <c r="G3650" t="s">
        <v>42</v>
      </c>
      <c r="H3650" t="s">
        <v>66</v>
      </c>
      <c r="I3650" t="s">
        <v>27</v>
      </c>
      <c r="J3650">
        <v>12.2</v>
      </c>
      <c r="K3650">
        <v>24</v>
      </c>
      <c r="L3650" t="s">
        <v>28</v>
      </c>
      <c r="M3650">
        <v>2</v>
      </c>
      <c r="N3650">
        <v>3.9</v>
      </c>
      <c r="O3650">
        <v>400</v>
      </c>
      <c r="P3650">
        <v>4880</v>
      </c>
      <c r="Q3650" t="s">
        <v>79</v>
      </c>
      <c r="R3650">
        <v>3</v>
      </c>
      <c r="S3650" t="s">
        <v>58</v>
      </c>
      <c r="T3650" t="s">
        <v>86</v>
      </c>
      <c r="U3650" t="str">
        <f>TRIM(CLEAN(tbl_Operations[[#This Row],[Location]]))</f>
        <v>Noida</v>
      </c>
      <c r="V3650" t="str">
        <f>TRIM(CLEAN(tbl_Operations[[#This Row],[Channel]]))</f>
        <v>Portal</v>
      </c>
      <c r="W3650" t="str">
        <f t="shared" ref="W3650:W3713" si="285">TRIM(CLEAN(E3650))</f>
        <v>Invoice Query</v>
      </c>
      <c r="X3650" t="str">
        <f t="shared" ref="X3650:X3713" si="286">PROPER(TRIM(CLEAN(C3650)))</f>
        <v>Procurement</v>
      </c>
      <c r="Y3650" t="str">
        <f t="shared" ref="Y3650:Y3713" si="287">IF(J3650&lt;=K3650,"Within SLA","SLA Breach")</f>
        <v>Within SLA</v>
      </c>
      <c r="Z3650" t="str">
        <f t="shared" ref="Z3650:Z3713" si="288">IF(AND(F3650="Critical",Y3649="SLA Breach"),"Critical Risk","Normal")</f>
        <v>Normal</v>
      </c>
      <c r="AA3650" t="str" cm="1">
        <f t="array" ref="AA3650">_xlfn.IFS(
J3650&lt;=K3650*0.5,"Excellent",
J3650&lt;=K3650,"Good",
J3650&lt;=K3650*1.5,"At Risk",
TRUE,"Critical"
)</f>
        <v>Good</v>
      </c>
      <c r="AB3650" t="str">
        <f t="shared" ref="AB3650:AB3713" si="289">IF(M3650&gt;0,"Reworked","No Rework")</f>
        <v>Reworked</v>
      </c>
    </row>
    <row r="3651" spans="1:28" x14ac:dyDescent="0.3">
      <c r="A3651" t="s">
        <v>3733</v>
      </c>
      <c r="B3651" s="1">
        <v>45674</v>
      </c>
      <c r="C3651" t="s">
        <v>95</v>
      </c>
      <c r="D3651" t="s">
        <v>41</v>
      </c>
      <c r="E3651" t="s">
        <v>56</v>
      </c>
      <c r="F3651" t="s">
        <v>49</v>
      </c>
      <c r="G3651" t="s">
        <v>25</v>
      </c>
      <c r="H3651" t="s">
        <v>75</v>
      </c>
      <c r="I3651" t="s">
        <v>27</v>
      </c>
      <c r="J3651">
        <v>26.4</v>
      </c>
      <c r="K3651">
        <v>48</v>
      </c>
      <c r="L3651" t="s">
        <v>28</v>
      </c>
      <c r="M3651">
        <v>0</v>
      </c>
      <c r="N3651">
        <v>4.3</v>
      </c>
      <c r="O3651">
        <v>400</v>
      </c>
      <c r="P3651">
        <v>10560</v>
      </c>
      <c r="Q3651" t="s">
        <v>64</v>
      </c>
      <c r="R3651">
        <v>1</v>
      </c>
      <c r="S3651" t="s">
        <v>58</v>
      </c>
      <c r="T3651" t="s">
        <v>45</v>
      </c>
      <c r="U3651" t="str">
        <f>TRIM(CLEAN(tbl_Operations[[#This Row],[Location]]))</f>
        <v>Bengaluru</v>
      </c>
      <c r="V3651" t="str">
        <f>TRIM(CLEAN(tbl_Operations[[#This Row],[Channel]]))</f>
        <v>Email</v>
      </c>
      <c r="W3651" t="str">
        <f t="shared" si="285"/>
        <v>Vendor Query</v>
      </c>
      <c r="X3651" t="str">
        <f t="shared" si="286"/>
        <v>Sales</v>
      </c>
      <c r="Y3651" t="str">
        <f t="shared" si="287"/>
        <v>Within SLA</v>
      </c>
      <c r="Z3651" t="str">
        <f t="shared" si="288"/>
        <v>Normal</v>
      </c>
      <c r="AA3651" t="str" cm="1">
        <f t="array" ref="AA3651">_xlfn.IFS(
J3651&lt;=K3651*0.5,"Excellent",
J3651&lt;=K3651,"Good",
J3651&lt;=K3651*1.5,"At Risk",
TRUE,"Critical"
)</f>
        <v>Good</v>
      </c>
      <c r="AB3651" t="str">
        <f t="shared" si="289"/>
        <v>No Rework</v>
      </c>
    </row>
    <row r="3652" spans="1:28" x14ac:dyDescent="0.3">
      <c r="A3652" t="s">
        <v>3734</v>
      </c>
      <c r="B3652" s="1">
        <v>45904</v>
      </c>
      <c r="C3652" t="s">
        <v>54</v>
      </c>
      <c r="D3652" t="s">
        <v>55</v>
      </c>
      <c r="E3652" t="s">
        <v>48</v>
      </c>
      <c r="F3652" t="s">
        <v>61</v>
      </c>
      <c r="G3652" t="s">
        <v>25</v>
      </c>
      <c r="H3652" t="s">
        <v>75</v>
      </c>
      <c r="I3652" t="s">
        <v>27</v>
      </c>
      <c r="J3652">
        <v>5.0999999999999996</v>
      </c>
      <c r="K3652">
        <v>12</v>
      </c>
      <c r="L3652" t="s">
        <v>28</v>
      </c>
      <c r="M3652">
        <v>0</v>
      </c>
      <c r="N3652">
        <v>5</v>
      </c>
      <c r="O3652">
        <v>280</v>
      </c>
      <c r="P3652">
        <v>1428</v>
      </c>
      <c r="Q3652" t="s">
        <v>83</v>
      </c>
      <c r="R3652">
        <v>9</v>
      </c>
      <c r="S3652" t="s">
        <v>37</v>
      </c>
      <c r="T3652" t="s">
        <v>84</v>
      </c>
      <c r="U3652" t="str">
        <f>TRIM(CLEAN(tbl_Operations[[#This Row],[Location]]))</f>
        <v>Hyderabad</v>
      </c>
      <c r="V3652" t="str">
        <f>TRIM(CLEAN(tbl_Operations[[#This Row],[Channel]]))</f>
        <v>Email</v>
      </c>
      <c r="W3652" t="str">
        <f t="shared" si="285"/>
        <v>Compliance Request</v>
      </c>
      <c r="X3652" t="str">
        <f t="shared" si="286"/>
        <v>Hr</v>
      </c>
      <c r="Y3652" t="str">
        <f t="shared" si="287"/>
        <v>Within SLA</v>
      </c>
      <c r="Z3652" t="str">
        <f t="shared" si="288"/>
        <v>Normal</v>
      </c>
      <c r="AA3652" t="str" cm="1">
        <f t="array" ref="AA3652">_xlfn.IFS(
J3652&lt;=K3652*0.5,"Excellent",
J3652&lt;=K3652,"Good",
J3652&lt;=K3652*1.5,"At Risk",
TRUE,"Critical"
)</f>
        <v>Excellent</v>
      </c>
      <c r="AB3652" t="str">
        <f t="shared" si="289"/>
        <v>No Rework</v>
      </c>
    </row>
    <row r="3653" spans="1:28" x14ac:dyDescent="0.3">
      <c r="A3653" t="s">
        <v>3735</v>
      </c>
      <c r="B3653" s="1">
        <v>45679</v>
      </c>
      <c r="C3653" t="s">
        <v>77</v>
      </c>
      <c r="D3653" t="s">
        <v>73</v>
      </c>
      <c r="E3653" t="s">
        <v>92</v>
      </c>
      <c r="F3653" t="s">
        <v>24</v>
      </c>
      <c r="G3653" t="s">
        <v>42</v>
      </c>
      <c r="H3653" t="s">
        <v>66</v>
      </c>
      <c r="I3653" t="s">
        <v>27</v>
      </c>
      <c r="J3653">
        <v>18.8</v>
      </c>
      <c r="K3653">
        <v>24</v>
      </c>
      <c r="L3653" t="s">
        <v>28</v>
      </c>
      <c r="M3653">
        <v>1</v>
      </c>
      <c r="N3653">
        <v>4.7</v>
      </c>
      <c r="O3653">
        <v>400</v>
      </c>
      <c r="P3653">
        <v>7520</v>
      </c>
      <c r="Q3653" t="s">
        <v>64</v>
      </c>
      <c r="R3653">
        <v>1</v>
      </c>
      <c r="S3653" t="s">
        <v>58</v>
      </c>
      <c r="T3653" t="s">
        <v>86</v>
      </c>
      <c r="U3653" t="str">
        <f>TRIM(CLEAN(tbl_Operations[[#This Row],[Location]]))</f>
        <v>Chennai</v>
      </c>
      <c r="V3653" t="str">
        <f>TRIM(CLEAN(tbl_Operations[[#This Row],[Channel]]))</f>
        <v>Portal</v>
      </c>
      <c r="W3653" t="str">
        <f t="shared" si="285"/>
        <v>Report Request</v>
      </c>
      <c r="X3653" t="str">
        <f t="shared" si="286"/>
        <v>Finance</v>
      </c>
      <c r="Y3653" t="str">
        <f t="shared" si="287"/>
        <v>Within SLA</v>
      </c>
      <c r="Z3653" t="str">
        <f t="shared" si="288"/>
        <v>Normal</v>
      </c>
      <c r="AA3653" t="str" cm="1">
        <f t="array" ref="AA3653">_xlfn.IFS(
J3653&lt;=K3653*0.5,"Excellent",
J3653&lt;=K3653,"Good",
J3653&lt;=K3653*1.5,"At Risk",
TRUE,"Critical"
)</f>
        <v>Good</v>
      </c>
      <c r="AB3653" t="str">
        <f t="shared" si="289"/>
        <v>Reworked</v>
      </c>
    </row>
    <row r="3654" spans="1:28" x14ac:dyDescent="0.3">
      <c r="A3654" t="s">
        <v>3736</v>
      </c>
      <c r="B3654" s="1">
        <v>46011</v>
      </c>
      <c r="C3654" t="s">
        <v>91</v>
      </c>
      <c r="D3654" t="s">
        <v>73</v>
      </c>
      <c r="E3654" t="s">
        <v>23</v>
      </c>
      <c r="F3654" t="s">
        <v>49</v>
      </c>
      <c r="G3654" t="s">
        <v>62</v>
      </c>
      <c r="H3654" t="s">
        <v>26</v>
      </c>
      <c r="I3654" t="s">
        <v>27</v>
      </c>
      <c r="J3654">
        <v>2.6</v>
      </c>
      <c r="K3654">
        <v>48</v>
      </c>
      <c r="L3654" t="s">
        <v>28</v>
      </c>
      <c r="M3654">
        <v>0</v>
      </c>
      <c r="N3654">
        <v>4.5999999999999996</v>
      </c>
      <c r="O3654">
        <v>400</v>
      </c>
      <c r="P3654">
        <v>1040</v>
      </c>
      <c r="Q3654" t="s">
        <v>71</v>
      </c>
      <c r="R3654">
        <v>12</v>
      </c>
      <c r="S3654" t="s">
        <v>52</v>
      </c>
      <c r="T3654" t="s">
        <v>68</v>
      </c>
      <c r="U3654" t="str">
        <f>TRIM(CLEAN(tbl_Operations[[#This Row],[Location]]))</f>
        <v>Chennai</v>
      </c>
      <c r="V3654" t="str">
        <f>TRIM(CLEAN(tbl_Operations[[#This Row],[Channel]]))</f>
        <v>Teams</v>
      </c>
      <c r="W3654" t="str">
        <f t="shared" si="285"/>
        <v>Invoice Query</v>
      </c>
      <c r="X3654" t="str">
        <f t="shared" si="286"/>
        <v>Operations</v>
      </c>
      <c r="Y3654" t="str">
        <f t="shared" si="287"/>
        <v>Within SLA</v>
      </c>
      <c r="Z3654" t="str">
        <f t="shared" si="288"/>
        <v>Normal</v>
      </c>
      <c r="AA3654" t="str" cm="1">
        <f t="array" ref="AA3654">_xlfn.IFS(
J3654&lt;=K3654*0.5,"Excellent",
J3654&lt;=K3654,"Good",
J3654&lt;=K3654*1.5,"At Risk",
TRUE,"Critical"
)</f>
        <v>Excellent</v>
      </c>
      <c r="AB3654" t="str">
        <f t="shared" si="289"/>
        <v>No Rework</v>
      </c>
    </row>
    <row r="3655" spans="1:28" x14ac:dyDescent="0.3">
      <c r="A3655" t="s">
        <v>3737</v>
      </c>
      <c r="B3655" s="1">
        <v>45794</v>
      </c>
      <c r="C3655" t="s">
        <v>91</v>
      </c>
      <c r="D3655" t="s">
        <v>47</v>
      </c>
      <c r="E3655" t="s">
        <v>92</v>
      </c>
      <c r="F3655" t="s">
        <v>24</v>
      </c>
      <c r="G3655" t="s">
        <v>25</v>
      </c>
      <c r="H3655" t="s">
        <v>43</v>
      </c>
      <c r="I3655" t="s">
        <v>27</v>
      </c>
      <c r="J3655">
        <v>22.2</v>
      </c>
      <c r="K3655">
        <v>24</v>
      </c>
      <c r="L3655" t="s">
        <v>28</v>
      </c>
      <c r="M3655">
        <v>1</v>
      </c>
      <c r="N3655">
        <v>4.2</v>
      </c>
      <c r="O3655">
        <v>450</v>
      </c>
      <c r="P3655">
        <v>9990</v>
      </c>
      <c r="Q3655" t="s">
        <v>44</v>
      </c>
      <c r="R3655">
        <v>5</v>
      </c>
      <c r="S3655" t="s">
        <v>30</v>
      </c>
      <c r="T3655" t="s">
        <v>68</v>
      </c>
      <c r="U3655" t="str">
        <f>TRIM(CLEAN(tbl_Operations[[#This Row],[Location]]))</f>
        <v>Gurugram</v>
      </c>
      <c r="V3655" t="str">
        <f>TRIM(CLEAN(tbl_Operations[[#This Row],[Channel]]))</f>
        <v>Email</v>
      </c>
      <c r="W3655" t="str">
        <f t="shared" si="285"/>
        <v>Report Request</v>
      </c>
      <c r="X3655" t="str">
        <f t="shared" si="286"/>
        <v>Operations</v>
      </c>
      <c r="Y3655" t="str">
        <f t="shared" si="287"/>
        <v>Within SLA</v>
      </c>
      <c r="Z3655" t="str">
        <f t="shared" si="288"/>
        <v>Normal</v>
      </c>
      <c r="AA3655" t="str" cm="1">
        <f t="array" ref="AA3655">_xlfn.IFS(
J3655&lt;=K3655*0.5,"Excellent",
J3655&lt;=K3655,"Good",
J3655&lt;=K3655*1.5,"At Risk",
TRUE,"Critical"
)</f>
        <v>Good</v>
      </c>
      <c r="AB3655" t="str">
        <f t="shared" si="289"/>
        <v>Reworked</v>
      </c>
    </row>
    <row r="3656" spans="1:28" x14ac:dyDescent="0.3">
      <c r="A3656" t="s">
        <v>3738</v>
      </c>
      <c r="B3656" s="1">
        <v>46020</v>
      </c>
      <c r="C3656" t="s">
        <v>91</v>
      </c>
      <c r="D3656" t="s">
        <v>60</v>
      </c>
      <c r="E3656" t="s">
        <v>92</v>
      </c>
      <c r="F3656" t="s">
        <v>49</v>
      </c>
      <c r="G3656" t="s">
        <v>25</v>
      </c>
      <c r="H3656" t="s">
        <v>66</v>
      </c>
      <c r="I3656" t="s">
        <v>27</v>
      </c>
      <c r="J3656">
        <v>20.9</v>
      </c>
      <c r="K3656">
        <v>48</v>
      </c>
      <c r="L3656" t="s">
        <v>28</v>
      </c>
      <c r="M3656">
        <v>0</v>
      </c>
      <c r="N3656">
        <v>4.5</v>
      </c>
      <c r="O3656">
        <v>320</v>
      </c>
      <c r="P3656">
        <v>6688</v>
      </c>
      <c r="Q3656" t="s">
        <v>71</v>
      </c>
      <c r="R3656">
        <v>12</v>
      </c>
      <c r="S3656" t="s">
        <v>52</v>
      </c>
      <c r="T3656" t="s">
        <v>31</v>
      </c>
      <c r="U3656" t="str">
        <f>TRIM(CLEAN(tbl_Operations[[#This Row],[Location]]))</f>
        <v>Pune</v>
      </c>
      <c r="V3656" t="str">
        <f>TRIM(CLEAN(tbl_Operations[[#This Row],[Channel]]))</f>
        <v>Email</v>
      </c>
      <c r="W3656" t="str">
        <f t="shared" si="285"/>
        <v>Report Request</v>
      </c>
      <c r="X3656" t="str">
        <f t="shared" si="286"/>
        <v>Operations</v>
      </c>
      <c r="Y3656" t="str">
        <f t="shared" si="287"/>
        <v>Within SLA</v>
      </c>
      <c r="Z3656" t="str">
        <f t="shared" si="288"/>
        <v>Normal</v>
      </c>
      <c r="AA3656" t="str" cm="1">
        <f t="array" ref="AA3656">_xlfn.IFS(
J3656&lt;=K3656*0.5,"Excellent",
J3656&lt;=K3656,"Good",
J3656&lt;=K3656*1.5,"At Risk",
TRUE,"Critical"
)</f>
        <v>Excellent</v>
      </c>
      <c r="AB3656" t="str">
        <f t="shared" si="289"/>
        <v>No Rework</v>
      </c>
    </row>
    <row r="3657" spans="1:28" x14ac:dyDescent="0.3">
      <c r="A3657" t="s">
        <v>3739</v>
      </c>
      <c r="B3657" s="1">
        <v>45765</v>
      </c>
      <c r="C3657" t="s">
        <v>95</v>
      </c>
      <c r="D3657" t="s">
        <v>34</v>
      </c>
      <c r="E3657" t="s">
        <v>74</v>
      </c>
      <c r="F3657" t="s">
        <v>24</v>
      </c>
      <c r="G3657" t="s">
        <v>25</v>
      </c>
      <c r="H3657" t="s">
        <v>43</v>
      </c>
      <c r="I3657" t="s">
        <v>27</v>
      </c>
      <c r="J3657">
        <v>4.5999999999999996</v>
      </c>
      <c r="K3657">
        <v>24</v>
      </c>
      <c r="L3657" t="s">
        <v>28</v>
      </c>
      <c r="M3657">
        <v>0</v>
      </c>
      <c r="N3657">
        <v>5</v>
      </c>
      <c r="O3657">
        <v>400</v>
      </c>
      <c r="P3657">
        <v>1840</v>
      </c>
      <c r="Q3657" t="s">
        <v>89</v>
      </c>
      <c r="R3657">
        <v>4</v>
      </c>
      <c r="S3657" t="s">
        <v>30</v>
      </c>
      <c r="T3657" t="s">
        <v>45</v>
      </c>
      <c r="U3657" t="str">
        <f>TRIM(CLEAN(tbl_Operations[[#This Row],[Location]]))</f>
        <v>Mumbai</v>
      </c>
      <c r="V3657" t="str">
        <f>TRIM(CLEAN(tbl_Operations[[#This Row],[Channel]]))</f>
        <v>Email</v>
      </c>
      <c r="W3657" t="str">
        <f t="shared" si="285"/>
        <v>System Issue</v>
      </c>
      <c r="X3657" t="str">
        <f t="shared" si="286"/>
        <v>Sales</v>
      </c>
      <c r="Y3657" t="str">
        <f t="shared" si="287"/>
        <v>Within SLA</v>
      </c>
      <c r="Z3657" t="str">
        <f t="shared" si="288"/>
        <v>Normal</v>
      </c>
      <c r="AA3657" t="str" cm="1">
        <f t="array" ref="AA3657">_xlfn.IFS(
J3657&lt;=K3657*0.5,"Excellent",
J3657&lt;=K3657,"Good",
J3657&lt;=K3657*1.5,"At Risk",
TRUE,"Critical"
)</f>
        <v>Excellent</v>
      </c>
      <c r="AB3657" t="str">
        <f t="shared" si="289"/>
        <v>No Rework</v>
      </c>
    </row>
    <row r="3658" spans="1:28" x14ac:dyDescent="0.3">
      <c r="A3658" t="s">
        <v>3740</v>
      </c>
      <c r="B3658" s="1">
        <v>45681</v>
      </c>
      <c r="C3658" t="s">
        <v>21</v>
      </c>
      <c r="D3658" t="s">
        <v>34</v>
      </c>
      <c r="E3658" t="s">
        <v>56</v>
      </c>
      <c r="F3658" t="s">
        <v>49</v>
      </c>
      <c r="G3658" t="s">
        <v>25</v>
      </c>
      <c r="H3658" t="s">
        <v>75</v>
      </c>
      <c r="I3658" t="s">
        <v>27</v>
      </c>
      <c r="J3658">
        <v>8.3000000000000007</v>
      </c>
      <c r="K3658">
        <v>48</v>
      </c>
      <c r="L3658" t="s">
        <v>28</v>
      </c>
      <c r="M3658">
        <v>1</v>
      </c>
      <c r="N3658">
        <v>4.7</v>
      </c>
      <c r="O3658">
        <v>280</v>
      </c>
      <c r="P3658">
        <v>2324</v>
      </c>
      <c r="Q3658" t="s">
        <v>64</v>
      </c>
      <c r="R3658">
        <v>1</v>
      </c>
      <c r="S3658" t="s">
        <v>58</v>
      </c>
      <c r="T3658" t="s">
        <v>45</v>
      </c>
      <c r="U3658" t="str">
        <f>TRIM(CLEAN(tbl_Operations[[#This Row],[Location]]))</f>
        <v>Mumbai</v>
      </c>
      <c r="V3658" t="str">
        <f>TRIM(CLEAN(tbl_Operations[[#This Row],[Channel]]))</f>
        <v>Email</v>
      </c>
      <c r="W3658" t="str">
        <f t="shared" si="285"/>
        <v>Vendor Query</v>
      </c>
      <c r="X3658" t="str">
        <f t="shared" si="286"/>
        <v>Customer Support</v>
      </c>
      <c r="Y3658" t="str">
        <f t="shared" si="287"/>
        <v>Within SLA</v>
      </c>
      <c r="Z3658" t="str">
        <f t="shared" si="288"/>
        <v>Normal</v>
      </c>
      <c r="AA3658" t="str" cm="1">
        <f t="array" ref="AA3658">_xlfn.IFS(
J3658&lt;=K3658*0.5,"Excellent",
J3658&lt;=K3658,"Good",
J3658&lt;=K3658*1.5,"At Risk",
TRUE,"Critical"
)</f>
        <v>Excellent</v>
      </c>
      <c r="AB3658" t="str">
        <f t="shared" si="289"/>
        <v>Reworked</v>
      </c>
    </row>
    <row r="3659" spans="1:28" x14ac:dyDescent="0.3">
      <c r="A3659" t="s">
        <v>3741</v>
      </c>
      <c r="B3659" s="1">
        <v>45685</v>
      </c>
      <c r="C3659" t="s">
        <v>33</v>
      </c>
      <c r="D3659" t="s">
        <v>34</v>
      </c>
      <c r="E3659" t="s">
        <v>78</v>
      </c>
      <c r="F3659" t="s">
        <v>146</v>
      </c>
      <c r="G3659" t="s">
        <v>62</v>
      </c>
      <c r="H3659" t="s">
        <v>43</v>
      </c>
      <c r="I3659" t="s">
        <v>27</v>
      </c>
      <c r="J3659">
        <v>13.1</v>
      </c>
      <c r="K3659">
        <v>4</v>
      </c>
      <c r="L3659" t="s">
        <v>63</v>
      </c>
      <c r="M3659">
        <v>0</v>
      </c>
      <c r="N3659">
        <v>4.9000000000000004</v>
      </c>
      <c r="O3659">
        <v>320</v>
      </c>
      <c r="P3659">
        <v>4192</v>
      </c>
      <c r="Q3659" t="s">
        <v>64</v>
      </c>
      <c r="R3659">
        <v>1</v>
      </c>
      <c r="S3659" t="s">
        <v>58</v>
      </c>
      <c r="T3659" t="s">
        <v>38</v>
      </c>
      <c r="U3659" t="str">
        <f>TRIM(CLEAN(tbl_Operations[[#This Row],[Location]]))</f>
        <v>Mumbai</v>
      </c>
      <c r="V3659" t="str">
        <f>TRIM(CLEAN(tbl_Operations[[#This Row],[Channel]]))</f>
        <v>Teams</v>
      </c>
      <c r="W3659" t="str">
        <f t="shared" si="285"/>
        <v>Access Request</v>
      </c>
      <c r="X3659" t="str">
        <f t="shared" si="286"/>
        <v>It</v>
      </c>
      <c r="Y3659" t="str">
        <f t="shared" si="287"/>
        <v>SLA Breach</v>
      </c>
      <c r="Z3659" t="str">
        <f t="shared" si="288"/>
        <v>Normal</v>
      </c>
      <c r="AA3659" t="str" cm="1">
        <f t="array" ref="AA3659">_xlfn.IFS(
J3659&lt;=K3659*0.5,"Excellent",
J3659&lt;=K3659,"Good",
J3659&lt;=K3659*1.5,"At Risk",
TRUE,"Critical"
)</f>
        <v>Critical</v>
      </c>
      <c r="AB3659" t="str">
        <f t="shared" si="289"/>
        <v>No Rework</v>
      </c>
    </row>
    <row r="3660" spans="1:28" x14ac:dyDescent="0.3">
      <c r="A3660" t="s">
        <v>3742</v>
      </c>
      <c r="B3660" s="1">
        <v>45871</v>
      </c>
      <c r="C3660" t="s">
        <v>40</v>
      </c>
      <c r="D3660" t="s">
        <v>34</v>
      </c>
      <c r="E3660" t="s">
        <v>56</v>
      </c>
      <c r="F3660" t="s">
        <v>61</v>
      </c>
      <c r="G3660" t="s">
        <v>25</v>
      </c>
      <c r="H3660" t="s">
        <v>50</v>
      </c>
      <c r="I3660" t="s">
        <v>88</v>
      </c>
      <c r="J3660">
        <v>8.6999999999999993</v>
      </c>
      <c r="K3660">
        <v>12</v>
      </c>
      <c r="L3660" t="s">
        <v>28</v>
      </c>
      <c r="M3660">
        <v>1</v>
      </c>
      <c r="N3660">
        <v>4.4000000000000004</v>
      </c>
      <c r="O3660">
        <v>400</v>
      </c>
      <c r="P3660">
        <v>3480</v>
      </c>
      <c r="Q3660" t="s">
        <v>36</v>
      </c>
      <c r="R3660">
        <v>8</v>
      </c>
      <c r="S3660" t="s">
        <v>37</v>
      </c>
      <c r="T3660" t="s">
        <v>68</v>
      </c>
      <c r="U3660" t="str">
        <f>TRIM(CLEAN(tbl_Operations[[#This Row],[Location]]))</f>
        <v>Mumbai</v>
      </c>
      <c r="V3660" t="str">
        <f>TRIM(CLEAN(tbl_Operations[[#This Row],[Channel]]))</f>
        <v>Email</v>
      </c>
      <c r="W3660" t="str">
        <f t="shared" si="285"/>
        <v>Vendor Query</v>
      </c>
      <c r="X3660" t="str">
        <f t="shared" si="286"/>
        <v>Procurement</v>
      </c>
      <c r="Y3660" t="str">
        <f t="shared" si="287"/>
        <v>Within SLA</v>
      </c>
      <c r="Z3660" t="str">
        <f t="shared" si="288"/>
        <v>Normal</v>
      </c>
      <c r="AA3660" t="str" cm="1">
        <f t="array" ref="AA3660">_xlfn.IFS(
J3660&lt;=K3660*0.5,"Excellent",
J3660&lt;=K3660,"Good",
J3660&lt;=K3660*1.5,"At Risk",
TRUE,"Critical"
)</f>
        <v>Good</v>
      </c>
      <c r="AB3660" t="str">
        <f t="shared" si="289"/>
        <v>Reworked</v>
      </c>
    </row>
    <row r="3661" spans="1:28" x14ac:dyDescent="0.3">
      <c r="A3661" t="s">
        <v>3743</v>
      </c>
      <c r="B3661" s="1">
        <v>45873</v>
      </c>
      <c r="C3661" t="s">
        <v>40</v>
      </c>
      <c r="D3661" t="s">
        <v>41</v>
      </c>
      <c r="E3661" t="s">
        <v>78</v>
      </c>
      <c r="F3661" t="s">
        <v>49</v>
      </c>
      <c r="G3661" t="s">
        <v>25</v>
      </c>
      <c r="H3661" t="s">
        <v>75</v>
      </c>
      <c r="I3661" t="s">
        <v>27</v>
      </c>
      <c r="J3661">
        <v>8.6</v>
      </c>
      <c r="K3661">
        <v>48</v>
      </c>
      <c r="L3661" t="s">
        <v>28</v>
      </c>
      <c r="M3661">
        <v>0</v>
      </c>
      <c r="N3661">
        <v>4.7</v>
      </c>
      <c r="O3661">
        <v>320</v>
      </c>
      <c r="P3661">
        <v>2752</v>
      </c>
      <c r="Q3661" t="s">
        <v>36</v>
      </c>
      <c r="R3661">
        <v>8</v>
      </c>
      <c r="S3661" t="s">
        <v>37</v>
      </c>
      <c r="T3661" t="s">
        <v>31</v>
      </c>
      <c r="U3661" t="str">
        <f>TRIM(CLEAN(tbl_Operations[[#This Row],[Location]]))</f>
        <v>Bengaluru</v>
      </c>
      <c r="V3661" t="str">
        <f>TRIM(CLEAN(tbl_Operations[[#This Row],[Channel]]))</f>
        <v>Email</v>
      </c>
      <c r="W3661" t="str">
        <f t="shared" si="285"/>
        <v>Access Request</v>
      </c>
      <c r="X3661" t="str">
        <f t="shared" si="286"/>
        <v>Procurement</v>
      </c>
      <c r="Y3661" t="str">
        <f t="shared" si="287"/>
        <v>Within SLA</v>
      </c>
      <c r="Z3661" t="str">
        <f t="shared" si="288"/>
        <v>Normal</v>
      </c>
      <c r="AA3661" t="str" cm="1">
        <f t="array" ref="AA3661">_xlfn.IFS(
J3661&lt;=K3661*0.5,"Excellent",
J3661&lt;=K3661,"Good",
J3661&lt;=K3661*1.5,"At Risk",
TRUE,"Critical"
)</f>
        <v>Excellent</v>
      </c>
      <c r="AB3661" t="str">
        <f t="shared" si="289"/>
        <v>No Rework</v>
      </c>
    </row>
    <row r="3662" spans="1:28" x14ac:dyDescent="0.3">
      <c r="A3662" t="s">
        <v>3744</v>
      </c>
      <c r="B3662" s="1">
        <v>45913</v>
      </c>
      <c r="C3662" t="s">
        <v>95</v>
      </c>
      <c r="D3662" t="s">
        <v>47</v>
      </c>
      <c r="E3662" t="s">
        <v>78</v>
      </c>
      <c r="F3662" t="s">
        <v>49</v>
      </c>
      <c r="G3662" t="s">
        <v>81</v>
      </c>
      <c r="H3662" t="s">
        <v>50</v>
      </c>
      <c r="I3662" t="s">
        <v>27</v>
      </c>
      <c r="J3662">
        <v>17.399999999999999</v>
      </c>
      <c r="K3662">
        <v>48</v>
      </c>
      <c r="L3662" t="s">
        <v>28</v>
      </c>
      <c r="M3662">
        <v>2</v>
      </c>
      <c r="N3662">
        <v>4.5</v>
      </c>
      <c r="O3662">
        <v>320</v>
      </c>
      <c r="P3662">
        <v>5568</v>
      </c>
      <c r="Q3662" t="s">
        <v>83</v>
      </c>
      <c r="R3662">
        <v>9</v>
      </c>
      <c r="S3662" t="s">
        <v>37</v>
      </c>
      <c r="T3662" t="s">
        <v>68</v>
      </c>
      <c r="U3662" t="str">
        <f>TRIM(CLEAN(tbl_Operations[[#This Row],[Location]]))</f>
        <v>Gurugram</v>
      </c>
      <c r="V3662" t="str">
        <f>TRIM(CLEAN(tbl_Operations[[#This Row],[Channel]]))</f>
        <v>Phone</v>
      </c>
      <c r="W3662" t="str">
        <f t="shared" si="285"/>
        <v>Access Request</v>
      </c>
      <c r="X3662" t="str">
        <f t="shared" si="286"/>
        <v>Sales</v>
      </c>
      <c r="Y3662" t="str">
        <f t="shared" si="287"/>
        <v>Within SLA</v>
      </c>
      <c r="Z3662" t="str">
        <f t="shared" si="288"/>
        <v>Normal</v>
      </c>
      <c r="AA3662" t="str" cm="1">
        <f t="array" ref="AA3662">_xlfn.IFS(
J3662&lt;=K3662*0.5,"Excellent",
J3662&lt;=K3662,"Good",
J3662&lt;=K3662*1.5,"At Risk",
TRUE,"Critical"
)</f>
        <v>Excellent</v>
      </c>
      <c r="AB3662" t="str">
        <f t="shared" si="289"/>
        <v>Reworked</v>
      </c>
    </row>
    <row r="3663" spans="1:28" x14ac:dyDescent="0.3">
      <c r="A3663" t="s">
        <v>3745</v>
      </c>
      <c r="B3663" s="1">
        <v>45698</v>
      </c>
      <c r="C3663" t="s">
        <v>54</v>
      </c>
      <c r="D3663" t="s">
        <v>60</v>
      </c>
      <c r="E3663" t="s">
        <v>56</v>
      </c>
      <c r="F3663" t="s">
        <v>24</v>
      </c>
      <c r="G3663" t="s">
        <v>81</v>
      </c>
      <c r="H3663" t="s">
        <v>26</v>
      </c>
      <c r="I3663" t="s">
        <v>27</v>
      </c>
      <c r="J3663">
        <v>3.9</v>
      </c>
      <c r="K3663">
        <v>24</v>
      </c>
      <c r="L3663" t="s">
        <v>28</v>
      </c>
      <c r="M3663">
        <v>0</v>
      </c>
      <c r="N3663">
        <v>4.3</v>
      </c>
      <c r="O3663">
        <v>320</v>
      </c>
      <c r="P3663">
        <v>1248</v>
      </c>
      <c r="Q3663" t="s">
        <v>57</v>
      </c>
      <c r="R3663">
        <v>2</v>
      </c>
      <c r="S3663" t="s">
        <v>58</v>
      </c>
      <c r="T3663" t="s">
        <v>31</v>
      </c>
      <c r="U3663" t="str">
        <f>TRIM(CLEAN(tbl_Operations[[#This Row],[Location]]))</f>
        <v>Pune</v>
      </c>
      <c r="V3663" t="str">
        <f>TRIM(CLEAN(tbl_Operations[[#This Row],[Channel]]))</f>
        <v>Phone</v>
      </c>
      <c r="W3663" t="str">
        <f t="shared" si="285"/>
        <v>Vendor Query</v>
      </c>
      <c r="X3663" t="str">
        <f t="shared" si="286"/>
        <v>Hr</v>
      </c>
      <c r="Y3663" t="str">
        <f t="shared" si="287"/>
        <v>Within SLA</v>
      </c>
      <c r="Z3663" t="str">
        <f t="shared" si="288"/>
        <v>Normal</v>
      </c>
      <c r="AA3663" t="str" cm="1">
        <f t="array" ref="AA3663">_xlfn.IFS(
J3663&lt;=K3663*0.5,"Excellent",
J3663&lt;=K3663,"Good",
J3663&lt;=K3663*1.5,"At Risk",
TRUE,"Critical"
)</f>
        <v>Excellent</v>
      </c>
      <c r="AB3663" t="str">
        <f t="shared" si="289"/>
        <v>No Rework</v>
      </c>
    </row>
    <row r="3664" spans="1:28" x14ac:dyDescent="0.3">
      <c r="A3664" t="s">
        <v>3746</v>
      </c>
      <c r="B3664" s="1">
        <v>45915</v>
      </c>
      <c r="C3664" t="s">
        <v>91</v>
      </c>
      <c r="D3664" t="s">
        <v>60</v>
      </c>
      <c r="E3664" t="s">
        <v>74</v>
      </c>
      <c r="F3664" t="s">
        <v>24</v>
      </c>
      <c r="G3664" t="s">
        <v>42</v>
      </c>
      <c r="H3664" t="s">
        <v>43</v>
      </c>
      <c r="I3664" t="s">
        <v>27</v>
      </c>
      <c r="J3664">
        <v>21.8</v>
      </c>
      <c r="K3664">
        <v>24</v>
      </c>
      <c r="L3664" t="s">
        <v>28</v>
      </c>
      <c r="M3664">
        <v>0</v>
      </c>
      <c r="N3664">
        <v>3.8</v>
      </c>
      <c r="O3664">
        <v>320</v>
      </c>
      <c r="P3664">
        <v>6976</v>
      </c>
      <c r="Q3664" t="s">
        <v>83</v>
      </c>
      <c r="R3664">
        <v>9</v>
      </c>
      <c r="S3664" t="s">
        <v>37</v>
      </c>
      <c r="T3664" t="s">
        <v>31</v>
      </c>
      <c r="U3664" t="str">
        <f>TRIM(CLEAN(tbl_Operations[[#This Row],[Location]]))</f>
        <v>Pune</v>
      </c>
      <c r="V3664" t="str">
        <f>TRIM(CLEAN(tbl_Operations[[#This Row],[Channel]]))</f>
        <v>Portal</v>
      </c>
      <c r="W3664" t="str">
        <f t="shared" si="285"/>
        <v>System Issue</v>
      </c>
      <c r="X3664" t="str">
        <f t="shared" si="286"/>
        <v>Operations</v>
      </c>
      <c r="Y3664" t="str">
        <f t="shared" si="287"/>
        <v>Within SLA</v>
      </c>
      <c r="Z3664" t="str">
        <f t="shared" si="288"/>
        <v>Normal</v>
      </c>
      <c r="AA3664" t="str" cm="1">
        <f t="array" ref="AA3664">_xlfn.IFS(
J3664&lt;=K3664*0.5,"Excellent",
J3664&lt;=K3664,"Good",
J3664&lt;=K3664*1.5,"At Risk",
TRUE,"Critical"
)</f>
        <v>Good</v>
      </c>
      <c r="AB3664" t="str">
        <f t="shared" si="289"/>
        <v>No Rework</v>
      </c>
    </row>
    <row r="3665" spans="1:28" x14ac:dyDescent="0.3">
      <c r="A3665" t="s">
        <v>3747</v>
      </c>
      <c r="B3665" s="1">
        <v>45682</v>
      </c>
      <c r="C3665" t="s">
        <v>21</v>
      </c>
      <c r="D3665" t="s">
        <v>73</v>
      </c>
      <c r="E3665" t="s">
        <v>74</v>
      </c>
      <c r="F3665" t="s">
        <v>49</v>
      </c>
      <c r="G3665" t="s">
        <v>42</v>
      </c>
      <c r="H3665" t="s">
        <v>50</v>
      </c>
      <c r="I3665" t="s">
        <v>27</v>
      </c>
      <c r="J3665">
        <v>23.5</v>
      </c>
      <c r="K3665">
        <v>48</v>
      </c>
      <c r="L3665" t="s">
        <v>28</v>
      </c>
      <c r="M3665">
        <v>2</v>
      </c>
      <c r="N3665">
        <v>4.2</v>
      </c>
      <c r="O3665">
        <v>400</v>
      </c>
      <c r="P3665">
        <v>9400</v>
      </c>
      <c r="Q3665" t="s">
        <v>64</v>
      </c>
      <c r="R3665">
        <v>1</v>
      </c>
      <c r="S3665" t="s">
        <v>58</v>
      </c>
      <c r="T3665" t="s">
        <v>68</v>
      </c>
      <c r="U3665" t="str">
        <f>TRIM(CLEAN(tbl_Operations[[#This Row],[Location]]))</f>
        <v>Chennai</v>
      </c>
      <c r="V3665" t="str">
        <f>TRIM(CLEAN(tbl_Operations[[#This Row],[Channel]]))</f>
        <v>Portal</v>
      </c>
      <c r="W3665" t="str">
        <f t="shared" si="285"/>
        <v>System Issue</v>
      </c>
      <c r="X3665" t="str">
        <f t="shared" si="286"/>
        <v>Customer Support</v>
      </c>
      <c r="Y3665" t="str">
        <f t="shared" si="287"/>
        <v>Within SLA</v>
      </c>
      <c r="Z3665" t="str">
        <f t="shared" si="288"/>
        <v>Normal</v>
      </c>
      <c r="AA3665" t="str" cm="1">
        <f t="array" ref="AA3665">_xlfn.IFS(
J3665&lt;=K3665*0.5,"Excellent",
J3665&lt;=K3665,"Good",
J3665&lt;=K3665*1.5,"At Risk",
TRUE,"Critical"
)</f>
        <v>Excellent</v>
      </c>
      <c r="AB3665" t="str">
        <f t="shared" si="289"/>
        <v>Reworked</v>
      </c>
    </row>
    <row r="3666" spans="1:28" x14ac:dyDescent="0.3">
      <c r="A3666" t="s">
        <v>3748</v>
      </c>
      <c r="B3666" s="1">
        <v>45818</v>
      </c>
      <c r="C3666" t="s">
        <v>77</v>
      </c>
      <c r="D3666" t="s">
        <v>34</v>
      </c>
      <c r="E3666" t="s">
        <v>23</v>
      </c>
      <c r="F3666" t="s">
        <v>24</v>
      </c>
      <c r="G3666" t="s">
        <v>42</v>
      </c>
      <c r="H3666" t="s">
        <v>50</v>
      </c>
      <c r="I3666" t="s">
        <v>27</v>
      </c>
      <c r="J3666">
        <v>13.7</v>
      </c>
      <c r="K3666">
        <v>24</v>
      </c>
      <c r="L3666" t="s">
        <v>28</v>
      </c>
      <c r="M3666">
        <v>0</v>
      </c>
      <c r="N3666">
        <v>4.7</v>
      </c>
      <c r="O3666">
        <v>320</v>
      </c>
      <c r="P3666">
        <v>4384</v>
      </c>
      <c r="Q3666" t="s">
        <v>29</v>
      </c>
      <c r="R3666">
        <v>6</v>
      </c>
      <c r="S3666" t="s">
        <v>30</v>
      </c>
      <c r="T3666" t="s">
        <v>38</v>
      </c>
      <c r="U3666" t="str">
        <f>TRIM(CLEAN(tbl_Operations[[#This Row],[Location]]))</f>
        <v>Mumbai</v>
      </c>
      <c r="V3666" t="str">
        <f>TRIM(CLEAN(tbl_Operations[[#This Row],[Channel]]))</f>
        <v>Portal</v>
      </c>
      <c r="W3666" t="str">
        <f t="shared" si="285"/>
        <v>Invoice Query</v>
      </c>
      <c r="X3666" t="str">
        <f t="shared" si="286"/>
        <v>Finance</v>
      </c>
      <c r="Y3666" t="str">
        <f t="shared" si="287"/>
        <v>Within SLA</v>
      </c>
      <c r="Z3666" t="str">
        <f t="shared" si="288"/>
        <v>Normal</v>
      </c>
      <c r="AA3666" t="str" cm="1">
        <f t="array" ref="AA3666">_xlfn.IFS(
J3666&lt;=K3666*0.5,"Excellent",
J3666&lt;=K3666,"Good",
J3666&lt;=K3666*1.5,"At Risk",
TRUE,"Critical"
)</f>
        <v>Good</v>
      </c>
      <c r="AB3666" t="str">
        <f t="shared" si="289"/>
        <v>No Rework</v>
      </c>
    </row>
    <row r="3667" spans="1:28" x14ac:dyDescent="0.3">
      <c r="A3667" t="s">
        <v>3749</v>
      </c>
      <c r="B3667" s="1">
        <v>45907</v>
      </c>
      <c r="C3667" t="s">
        <v>77</v>
      </c>
      <c r="D3667" t="s">
        <v>55</v>
      </c>
      <c r="E3667" t="s">
        <v>56</v>
      </c>
      <c r="F3667" t="s">
        <v>24</v>
      </c>
      <c r="G3667" t="s">
        <v>25</v>
      </c>
      <c r="H3667" t="s">
        <v>43</v>
      </c>
      <c r="I3667" t="s">
        <v>27</v>
      </c>
      <c r="J3667">
        <v>7</v>
      </c>
      <c r="K3667">
        <v>24</v>
      </c>
      <c r="L3667" t="s">
        <v>28</v>
      </c>
      <c r="M3667">
        <v>0</v>
      </c>
      <c r="N3667">
        <v>4.5999999999999996</v>
      </c>
      <c r="O3667">
        <v>350</v>
      </c>
      <c r="P3667">
        <v>2450</v>
      </c>
      <c r="Q3667" t="s">
        <v>83</v>
      </c>
      <c r="R3667">
        <v>9</v>
      </c>
      <c r="S3667" t="s">
        <v>37</v>
      </c>
      <c r="T3667" t="s">
        <v>102</v>
      </c>
      <c r="U3667" t="str">
        <f>TRIM(CLEAN(tbl_Operations[[#This Row],[Location]]))</f>
        <v>Hyderabad</v>
      </c>
      <c r="V3667" t="str">
        <f>TRIM(CLEAN(tbl_Operations[[#This Row],[Channel]]))</f>
        <v>Email</v>
      </c>
      <c r="W3667" t="str">
        <f t="shared" si="285"/>
        <v>Vendor Query</v>
      </c>
      <c r="X3667" t="str">
        <f t="shared" si="286"/>
        <v>Finance</v>
      </c>
      <c r="Y3667" t="str">
        <f t="shared" si="287"/>
        <v>Within SLA</v>
      </c>
      <c r="Z3667" t="str">
        <f t="shared" si="288"/>
        <v>Normal</v>
      </c>
      <c r="AA3667" t="str" cm="1">
        <f t="array" ref="AA3667">_xlfn.IFS(
J3667&lt;=K3667*0.5,"Excellent",
J3667&lt;=K3667,"Good",
J3667&lt;=K3667*1.5,"At Risk",
TRUE,"Critical"
)</f>
        <v>Excellent</v>
      </c>
      <c r="AB3667" t="str">
        <f t="shared" si="289"/>
        <v>No Rework</v>
      </c>
    </row>
    <row r="3668" spans="1:28" x14ac:dyDescent="0.3">
      <c r="A3668" t="s">
        <v>3750</v>
      </c>
      <c r="B3668" s="1">
        <v>45799</v>
      </c>
      <c r="C3668" t="s">
        <v>77</v>
      </c>
      <c r="D3668" t="s">
        <v>41</v>
      </c>
      <c r="E3668" t="s">
        <v>92</v>
      </c>
      <c r="F3668" t="s">
        <v>24</v>
      </c>
      <c r="G3668" t="s">
        <v>81</v>
      </c>
      <c r="H3668" t="s">
        <v>43</v>
      </c>
      <c r="I3668" t="s">
        <v>27</v>
      </c>
      <c r="J3668">
        <v>22.2</v>
      </c>
      <c r="K3668">
        <v>24</v>
      </c>
      <c r="L3668" t="s">
        <v>28</v>
      </c>
      <c r="M3668">
        <v>1</v>
      </c>
      <c r="N3668">
        <v>4.3</v>
      </c>
      <c r="O3668">
        <v>450</v>
      </c>
      <c r="P3668">
        <v>9990</v>
      </c>
      <c r="Q3668" t="s">
        <v>44</v>
      </c>
      <c r="R3668">
        <v>5</v>
      </c>
      <c r="S3668" t="s">
        <v>30</v>
      </c>
      <c r="T3668" t="s">
        <v>84</v>
      </c>
      <c r="U3668" t="str">
        <f>TRIM(CLEAN(tbl_Operations[[#This Row],[Location]]))</f>
        <v>Bengaluru</v>
      </c>
      <c r="V3668" t="str">
        <f>TRIM(CLEAN(tbl_Operations[[#This Row],[Channel]]))</f>
        <v>Phone</v>
      </c>
      <c r="W3668" t="str">
        <f t="shared" si="285"/>
        <v>Report Request</v>
      </c>
      <c r="X3668" t="str">
        <f t="shared" si="286"/>
        <v>Finance</v>
      </c>
      <c r="Y3668" t="str">
        <f t="shared" si="287"/>
        <v>Within SLA</v>
      </c>
      <c r="Z3668" t="str">
        <f t="shared" si="288"/>
        <v>Normal</v>
      </c>
      <c r="AA3668" t="str" cm="1">
        <f t="array" ref="AA3668">_xlfn.IFS(
J3668&lt;=K3668*0.5,"Excellent",
J3668&lt;=K3668,"Good",
J3668&lt;=K3668*1.5,"At Risk",
TRUE,"Critical"
)</f>
        <v>Good</v>
      </c>
      <c r="AB3668" t="str">
        <f t="shared" si="289"/>
        <v>Reworked</v>
      </c>
    </row>
    <row r="3669" spans="1:28" x14ac:dyDescent="0.3">
      <c r="A3669" t="s">
        <v>3751</v>
      </c>
      <c r="B3669" s="1">
        <v>45900</v>
      </c>
      <c r="C3669" t="s">
        <v>95</v>
      </c>
      <c r="D3669" t="s">
        <v>41</v>
      </c>
      <c r="E3669" t="s">
        <v>70</v>
      </c>
      <c r="F3669" t="s">
        <v>146</v>
      </c>
      <c r="G3669" t="s">
        <v>25</v>
      </c>
      <c r="H3669" t="s">
        <v>75</v>
      </c>
      <c r="I3669" t="s">
        <v>27</v>
      </c>
      <c r="J3669">
        <v>8.8000000000000007</v>
      </c>
      <c r="K3669">
        <v>4</v>
      </c>
      <c r="L3669" t="s">
        <v>63</v>
      </c>
      <c r="M3669">
        <v>0</v>
      </c>
      <c r="N3669">
        <v>4.8</v>
      </c>
      <c r="O3669">
        <v>320</v>
      </c>
      <c r="P3669">
        <v>2816</v>
      </c>
      <c r="Q3669" t="s">
        <v>36</v>
      </c>
      <c r="R3669">
        <v>8</v>
      </c>
      <c r="S3669" t="s">
        <v>37</v>
      </c>
      <c r="T3669" t="s">
        <v>102</v>
      </c>
      <c r="U3669" t="str">
        <f>TRIM(CLEAN(tbl_Operations[[#This Row],[Location]]))</f>
        <v>Bengaluru</v>
      </c>
      <c r="V3669" t="str">
        <f>TRIM(CLEAN(tbl_Operations[[#This Row],[Channel]]))</f>
        <v>Email</v>
      </c>
      <c r="W3669" t="str">
        <f t="shared" si="285"/>
        <v>Data Correction</v>
      </c>
      <c r="X3669" t="str">
        <f t="shared" si="286"/>
        <v>Sales</v>
      </c>
      <c r="Y3669" t="str">
        <f t="shared" si="287"/>
        <v>SLA Breach</v>
      </c>
      <c r="Z3669" t="str">
        <f t="shared" si="288"/>
        <v>Normal</v>
      </c>
      <c r="AA3669" t="str" cm="1">
        <f t="array" ref="AA3669">_xlfn.IFS(
J3669&lt;=K3669*0.5,"Excellent",
J3669&lt;=K3669,"Good",
J3669&lt;=K3669*1.5,"At Risk",
TRUE,"Critical"
)</f>
        <v>Critical</v>
      </c>
      <c r="AB3669" t="str">
        <f t="shared" si="289"/>
        <v>No Rework</v>
      </c>
    </row>
    <row r="3670" spans="1:28" x14ac:dyDescent="0.3">
      <c r="A3670" t="s">
        <v>3752</v>
      </c>
      <c r="B3670" s="1">
        <v>45917</v>
      </c>
      <c r="C3670" t="s">
        <v>33</v>
      </c>
      <c r="D3670" t="s">
        <v>34</v>
      </c>
      <c r="E3670" t="s">
        <v>35</v>
      </c>
      <c r="F3670" t="s">
        <v>49</v>
      </c>
      <c r="G3670" t="s">
        <v>25</v>
      </c>
      <c r="H3670" t="s">
        <v>50</v>
      </c>
      <c r="I3670" t="s">
        <v>27</v>
      </c>
      <c r="J3670">
        <v>17.100000000000001</v>
      </c>
      <c r="K3670">
        <v>48</v>
      </c>
      <c r="L3670" t="s">
        <v>28</v>
      </c>
      <c r="M3670">
        <v>0</v>
      </c>
      <c r="N3670">
        <v>5</v>
      </c>
      <c r="O3670">
        <v>400</v>
      </c>
      <c r="P3670">
        <v>6840</v>
      </c>
      <c r="Q3670" t="s">
        <v>83</v>
      </c>
      <c r="R3670">
        <v>9</v>
      </c>
      <c r="S3670" t="s">
        <v>37</v>
      </c>
      <c r="T3670" t="s">
        <v>86</v>
      </c>
      <c r="U3670" t="str">
        <f>TRIM(CLEAN(tbl_Operations[[#This Row],[Location]]))</f>
        <v>Mumbai</v>
      </c>
      <c r="V3670" t="str">
        <f>TRIM(CLEAN(tbl_Operations[[#This Row],[Channel]]))</f>
        <v>Email</v>
      </c>
      <c r="W3670" t="str">
        <f t="shared" si="285"/>
        <v>Employee Query</v>
      </c>
      <c r="X3670" t="str">
        <f t="shared" si="286"/>
        <v>It</v>
      </c>
      <c r="Y3670" t="str">
        <f t="shared" si="287"/>
        <v>Within SLA</v>
      </c>
      <c r="Z3670" t="str">
        <f t="shared" si="288"/>
        <v>Normal</v>
      </c>
      <c r="AA3670" t="str" cm="1">
        <f t="array" ref="AA3670">_xlfn.IFS(
J3670&lt;=K3670*0.5,"Excellent",
J3670&lt;=K3670,"Good",
J3670&lt;=K3670*1.5,"At Risk",
TRUE,"Critical"
)</f>
        <v>Excellent</v>
      </c>
      <c r="AB3670" t="str">
        <f t="shared" si="289"/>
        <v>No Rework</v>
      </c>
    </row>
    <row r="3671" spans="1:28" x14ac:dyDescent="0.3">
      <c r="A3671" t="s">
        <v>3753</v>
      </c>
      <c r="B3671" s="1">
        <v>45704</v>
      </c>
      <c r="C3671" t="s">
        <v>54</v>
      </c>
      <c r="D3671" t="s">
        <v>60</v>
      </c>
      <c r="E3671" t="s">
        <v>48</v>
      </c>
      <c r="F3671" t="s">
        <v>49</v>
      </c>
      <c r="G3671" t="s">
        <v>25</v>
      </c>
      <c r="H3671" t="s">
        <v>50</v>
      </c>
      <c r="I3671" t="s">
        <v>27</v>
      </c>
      <c r="J3671">
        <v>5.7</v>
      </c>
      <c r="K3671">
        <v>48</v>
      </c>
      <c r="L3671" t="s">
        <v>28</v>
      </c>
      <c r="M3671">
        <v>0</v>
      </c>
      <c r="N3671">
        <v>4.9000000000000004</v>
      </c>
      <c r="O3671">
        <v>280</v>
      </c>
      <c r="P3671">
        <v>1596</v>
      </c>
      <c r="Q3671" t="s">
        <v>57</v>
      </c>
      <c r="R3671">
        <v>2</v>
      </c>
      <c r="S3671" t="s">
        <v>58</v>
      </c>
      <c r="T3671" t="s">
        <v>102</v>
      </c>
      <c r="U3671" t="str">
        <f>TRIM(CLEAN(tbl_Operations[[#This Row],[Location]]))</f>
        <v>Pune</v>
      </c>
      <c r="V3671" t="str">
        <f>TRIM(CLEAN(tbl_Operations[[#This Row],[Channel]]))</f>
        <v>Email</v>
      </c>
      <c r="W3671" t="str">
        <f t="shared" si="285"/>
        <v>Compliance Request</v>
      </c>
      <c r="X3671" t="str">
        <f t="shared" si="286"/>
        <v>Hr</v>
      </c>
      <c r="Y3671" t="str">
        <f t="shared" si="287"/>
        <v>Within SLA</v>
      </c>
      <c r="Z3671" t="str">
        <f t="shared" si="288"/>
        <v>Normal</v>
      </c>
      <c r="AA3671" t="str" cm="1">
        <f t="array" ref="AA3671">_xlfn.IFS(
J3671&lt;=K3671*0.5,"Excellent",
J3671&lt;=K3671,"Good",
J3671&lt;=K3671*1.5,"At Risk",
TRUE,"Critical"
)</f>
        <v>Excellent</v>
      </c>
      <c r="AB3671" t="str">
        <f t="shared" si="289"/>
        <v>No Rework</v>
      </c>
    </row>
    <row r="3672" spans="1:28" x14ac:dyDescent="0.3">
      <c r="A3672" t="s">
        <v>3754</v>
      </c>
      <c r="B3672" s="1">
        <v>45692</v>
      </c>
      <c r="C3672" t="s">
        <v>40</v>
      </c>
      <c r="D3672" t="s">
        <v>41</v>
      </c>
      <c r="E3672" t="s">
        <v>92</v>
      </c>
      <c r="F3672" t="s">
        <v>24</v>
      </c>
      <c r="G3672" t="s">
        <v>25</v>
      </c>
      <c r="H3672" t="s">
        <v>75</v>
      </c>
      <c r="I3672" t="s">
        <v>27</v>
      </c>
      <c r="J3672">
        <v>0.7</v>
      </c>
      <c r="K3672">
        <v>24</v>
      </c>
      <c r="L3672" t="s">
        <v>28</v>
      </c>
      <c r="M3672">
        <v>1</v>
      </c>
      <c r="N3672">
        <v>4.3</v>
      </c>
      <c r="O3672">
        <v>450</v>
      </c>
      <c r="P3672">
        <v>315</v>
      </c>
      <c r="Q3672" t="s">
        <v>57</v>
      </c>
      <c r="R3672">
        <v>2</v>
      </c>
      <c r="S3672" t="s">
        <v>58</v>
      </c>
      <c r="T3672" t="s">
        <v>38</v>
      </c>
      <c r="U3672" t="str">
        <f>TRIM(CLEAN(tbl_Operations[[#This Row],[Location]]))</f>
        <v>Bengaluru</v>
      </c>
      <c r="V3672" t="str">
        <f>TRIM(CLEAN(tbl_Operations[[#This Row],[Channel]]))</f>
        <v>Email</v>
      </c>
      <c r="W3672" t="str">
        <f t="shared" si="285"/>
        <v>Report Request</v>
      </c>
      <c r="X3672" t="str">
        <f t="shared" si="286"/>
        <v>Procurement</v>
      </c>
      <c r="Y3672" t="str">
        <f t="shared" si="287"/>
        <v>Within SLA</v>
      </c>
      <c r="Z3672" t="str">
        <f t="shared" si="288"/>
        <v>Normal</v>
      </c>
      <c r="AA3672" t="str" cm="1">
        <f t="array" ref="AA3672">_xlfn.IFS(
J3672&lt;=K3672*0.5,"Excellent",
J3672&lt;=K3672,"Good",
J3672&lt;=K3672*1.5,"At Risk",
TRUE,"Critical"
)</f>
        <v>Excellent</v>
      </c>
      <c r="AB3672" t="str">
        <f t="shared" si="289"/>
        <v>Reworked</v>
      </c>
    </row>
    <row r="3673" spans="1:28" x14ac:dyDescent="0.3">
      <c r="A3673" t="s">
        <v>3755</v>
      </c>
      <c r="B3673" s="1">
        <v>45905</v>
      </c>
      <c r="C3673" t="s">
        <v>54</v>
      </c>
      <c r="D3673" t="s">
        <v>60</v>
      </c>
      <c r="E3673" t="s">
        <v>56</v>
      </c>
      <c r="F3673" t="s">
        <v>49</v>
      </c>
      <c r="G3673" t="s">
        <v>81</v>
      </c>
      <c r="H3673" t="s">
        <v>75</v>
      </c>
      <c r="I3673" t="s">
        <v>27</v>
      </c>
      <c r="J3673">
        <v>11.6</v>
      </c>
      <c r="K3673">
        <v>48</v>
      </c>
      <c r="L3673" t="s">
        <v>28</v>
      </c>
      <c r="M3673">
        <v>0</v>
      </c>
      <c r="N3673">
        <v>4.2</v>
      </c>
      <c r="O3673">
        <v>320</v>
      </c>
      <c r="P3673">
        <v>3712</v>
      </c>
      <c r="Q3673" t="s">
        <v>83</v>
      </c>
      <c r="R3673">
        <v>9</v>
      </c>
      <c r="S3673" t="s">
        <v>37</v>
      </c>
      <c r="T3673" t="s">
        <v>45</v>
      </c>
      <c r="U3673" t="str">
        <f>TRIM(CLEAN(tbl_Operations[[#This Row],[Location]]))</f>
        <v>Pune</v>
      </c>
      <c r="V3673" t="str">
        <f>TRIM(CLEAN(tbl_Operations[[#This Row],[Channel]]))</f>
        <v>Phone</v>
      </c>
      <c r="W3673" t="str">
        <f t="shared" si="285"/>
        <v>Vendor Query</v>
      </c>
      <c r="X3673" t="str">
        <f t="shared" si="286"/>
        <v>Hr</v>
      </c>
      <c r="Y3673" t="str">
        <f t="shared" si="287"/>
        <v>Within SLA</v>
      </c>
      <c r="Z3673" t="str">
        <f t="shared" si="288"/>
        <v>Normal</v>
      </c>
      <c r="AA3673" t="str" cm="1">
        <f t="array" ref="AA3673">_xlfn.IFS(
J3673&lt;=K3673*0.5,"Excellent",
J3673&lt;=K3673,"Good",
J3673&lt;=K3673*1.5,"At Risk",
TRUE,"Critical"
)</f>
        <v>Excellent</v>
      </c>
      <c r="AB3673" t="str">
        <f t="shared" si="289"/>
        <v>No Rework</v>
      </c>
    </row>
    <row r="3674" spans="1:28" x14ac:dyDescent="0.3">
      <c r="A3674" t="s">
        <v>3756</v>
      </c>
      <c r="B3674" s="1">
        <v>45977</v>
      </c>
      <c r="C3674" t="s">
        <v>54</v>
      </c>
      <c r="D3674" t="s">
        <v>41</v>
      </c>
      <c r="E3674" t="s">
        <v>78</v>
      </c>
      <c r="F3674" t="s">
        <v>61</v>
      </c>
      <c r="G3674" t="s">
        <v>25</v>
      </c>
      <c r="H3674" t="s">
        <v>5095</v>
      </c>
      <c r="I3674" t="s">
        <v>101</v>
      </c>
      <c r="J3674">
        <v>3.5</v>
      </c>
      <c r="K3674">
        <v>12</v>
      </c>
      <c r="L3674" t="s">
        <v>28</v>
      </c>
      <c r="M3674">
        <v>0</v>
      </c>
      <c r="N3674">
        <v>4.5</v>
      </c>
      <c r="O3674">
        <v>450</v>
      </c>
      <c r="P3674">
        <v>1575</v>
      </c>
      <c r="Q3674" t="s">
        <v>67</v>
      </c>
      <c r="R3674">
        <v>11</v>
      </c>
      <c r="S3674" t="s">
        <v>52</v>
      </c>
      <c r="T3674" t="s">
        <v>102</v>
      </c>
      <c r="U3674" t="str">
        <f>TRIM(CLEAN(tbl_Operations[[#This Row],[Location]]))</f>
        <v>Bengaluru</v>
      </c>
      <c r="V3674" t="str">
        <f>TRIM(CLEAN(tbl_Operations[[#This Row],[Channel]]))</f>
        <v>Email</v>
      </c>
      <c r="W3674" t="str">
        <f t="shared" si="285"/>
        <v>Access Request</v>
      </c>
      <c r="X3674" t="str">
        <f t="shared" si="286"/>
        <v>Hr</v>
      </c>
      <c r="Y3674" t="str">
        <f t="shared" si="287"/>
        <v>Within SLA</v>
      </c>
      <c r="Z3674" t="str">
        <f t="shared" si="288"/>
        <v>Normal</v>
      </c>
      <c r="AA3674" t="str" cm="1">
        <f t="array" ref="AA3674">_xlfn.IFS(
J3674&lt;=K3674*0.5,"Excellent",
J3674&lt;=K3674,"Good",
J3674&lt;=K3674*1.5,"At Risk",
TRUE,"Critical"
)</f>
        <v>Excellent</v>
      </c>
      <c r="AB3674" t="str">
        <f t="shared" si="289"/>
        <v>No Rework</v>
      </c>
    </row>
    <row r="3675" spans="1:28" x14ac:dyDescent="0.3">
      <c r="A3675" t="s">
        <v>3757</v>
      </c>
      <c r="B3675" s="1">
        <v>45793</v>
      </c>
      <c r="C3675" t="s">
        <v>33</v>
      </c>
      <c r="D3675" t="s">
        <v>34</v>
      </c>
      <c r="E3675" t="s">
        <v>74</v>
      </c>
      <c r="F3675" t="s">
        <v>49</v>
      </c>
      <c r="G3675" t="s">
        <v>42</v>
      </c>
      <c r="H3675" t="s">
        <v>50</v>
      </c>
      <c r="I3675" t="s">
        <v>27</v>
      </c>
      <c r="J3675">
        <v>2.6</v>
      </c>
      <c r="K3675">
        <v>48</v>
      </c>
      <c r="L3675" t="s">
        <v>28</v>
      </c>
      <c r="M3675">
        <v>1</v>
      </c>
      <c r="N3675">
        <v>4.3</v>
      </c>
      <c r="O3675">
        <v>350</v>
      </c>
      <c r="P3675">
        <v>910</v>
      </c>
      <c r="Q3675" t="s">
        <v>44</v>
      </c>
      <c r="R3675">
        <v>5</v>
      </c>
      <c r="S3675" t="s">
        <v>30</v>
      </c>
      <c r="T3675" t="s">
        <v>45</v>
      </c>
      <c r="U3675" t="str">
        <f>TRIM(CLEAN(tbl_Operations[[#This Row],[Location]]))</f>
        <v>Mumbai</v>
      </c>
      <c r="V3675" t="str">
        <f>TRIM(CLEAN(tbl_Operations[[#This Row],[Channel]]))</f>
        <v>Portal</v>
      </c>
      <c r="W3675" t="str">
        <f t="shared" si="285"/>
        <v>System Issue</v>
      </c>
      <c r="X3675" t="str">
        <f t="shared" si="286"/>
        <v>It</v>
      </c>
      <c r="Y3675" t="str">
        <f t="shared" si="287"/>
        <v>Within SLA</v>
      </c>
      <c r="Z3675" t="str">
        <f t="shared" si="288"/>
        <v>Normal</v>
      </c>
      <c r="AA3675" t="str" cm="1">
        <f t="array" ref="AA3675">_xlfn.IFS(
J3675&lt;=K3675*0.5,"Excellent",
J3675&lt;=K3675,"Good",
J3675&lt;=K3675*1.5,"At Risk",
TRUE,"Critical"
)</f>
        <v>Excellent</v>
      </c>
      <c r="AB3675" t="str">
        <f t="shared" si="289"/>
        <v>Reworked</v>
      </c>
    </row>
    <row r="3676" spans="1:28" x14ac:dyDescent="0.3">
      <c r="A3676" t="s">
        <v>3758</v>
      </c>
      <c r="B3676" s="1">
        <v>45662</v>
      </c>
      <c r="C3676" t="s">
        <v>54</v>
      </c>
      <c r="D3676" t="s">
        <v>22</v>
      </c>
      <c r="E3676" t="s">
        <v>56</v>
      </c>
      <c r="F3676" t="s">
        <v>24</v>
      </c>
      <c r="G3676" t="s">
        <v>42</v>
      </c>
      <c r="H3676" t="s">
        <v>26</v>
      </c>
      <c r="I3676" t="s">
        <v>27</v>
      </c>
      <c r="J3676">
        <v>17.8</v>
      </c>
      <c r="K3676">
        <v>24</v>
      </c>
      <c r="L3676" t="s">
        <v>28</v>
      </c>
      <c r="M3676">
        <v>0</v>
      </c>
      <c r="N3676">
        <v>4.5</v>
      </c>
      <c r="O3676">
        <v>350</v>
      </c>
      <c r="P3676">
        <v>6230</v>
      </c>
      <c r="Q3676" t="s">
        <v>64</v>
      </c>
      <c r="R3676">
        <v>1</v>
      </c>
      <c r="S3676" t="s">
        <v>58</v>
      </c>
      <c r="T3676" t="s">
        <v>102</v>
      </c>
      <c r="U3676" t="str">
        <f>TRIM(CLEAN(tbl_Operations[[#This Row],[Location]]))</f>
        <v>Noida</v>
      </c>
      <c r="V3676" t="str">
        <f>TRIM(CLEAN(tbl_Operations[[#This Row],[Channel]]))</f>
        <v>Portal</v>
      </c>
      <c r="W3676" t="str">
        <f t="shared" si="285"/>
        <v>Vendor Query</v>
      </c>
      <c r="X3676" t="str">
        <f t="shared" si="286"/>
        <v>Hr</v>
      </c>
      <c r="Y3676" t="str">
        <f t="shared" si="287"/>
        <v>Within SLA</v>
      </c>
      <c r="Z3676" t="str">
        <f t="shared" si="288"/>
        <v>Normal</v>
      </c>
      <c r="AA3676" t="str" cm="1">
        <f t="array" ref="AA3676">_xlfn.IFS(
J3676&lt;=K3676*0.5,"Excellent",
J3676&lt;=K3676,"Good",
J3676&lt;=K3676*1.5,"At Risk",
TRUE,"Critical"
)</f>
        <v>Good</v>
      </c>
      <c r="AB3676" t="str">
        <f t="shared" si="289"/>
        <v>No Rework</v>
      </c>
    </row>
    <row r="3677" spans="1:28" x14ac:dyDescent="0.3">
      <c r="A3677" t="s">
        <v>3759</v>
      </c>
      <c r="B3677" s="1">
        <v>45803</v>
      </c>
      <c r="C3677" t="s">
        <v>77</v>
      </c>
      <c r="D3677" t="s">
        <v>55</v>
      </c>
      <c r="E3677" t="s">
        <v>56</v>
      </c>
      <c r="F3677" t="s">
        <v>49</v>
      </c>
      <c r="G3677" t="s">
        <v>25</v>
      </c>
      <c r="H3677" t="s">
        <v>26</v>
      </c>
      <c r="I3677" t="s">
        <v>27</v>
      </c>
      <c r="J3677">
        <v>8.5</v>
      </c>
      <c r="K3677">
        <v>48</v>
      </c>
      <c r="L3677" t="s">
        <v>28</v>
      </c>
      <c r="M3677">
        <v>2</v>
      </c>
      <c r="N3677">
        <v>3.5</v>
      </c>
      <c r="O3677">
        <v>400</v>
      </c>
      <c r="P3677">
        <v>3400</v>
      </c>
      <c r="Q3677" t="s">
        <v>44</v>
      </c>
      <c r="R3677">
        <v>5</v>
      </c>
      <c r="S3677" t="s">
        <v>30</v>
      </c>
      <c r="T3677" t="s">
        <v>31</v>
      </c>
      <c r="U3677" t="str">
        <f>TRIM(CLEAN(tbl_Operations[[#This Row],[Location]]))</f>
        <v>Hyderabad</v>
      </c>
      <c r="V3677" t="str">
        <f>TRIM(CLEAN(tbl_Operations[[#This Row],[Channel]]))</f>
        <v>Email</v>
      </c>
      <c r="W3677" t="str">
        <f t="shared" si="285"/>
        <v>Vendor Query</v>
      </c>
      <c r="X3677" t="str">
        <f t="shared" si="286"/>
        <v>Finance</v>
      </c>
      <c r="Y3677" t="str">
        <f t="shared" si="287"/>
        <v>Within SLA</v>
      </c>
      <c r="Z3677" t="str">
        <f t="shared" si="288"/>
        <v>Normal</v>
      </c>
      <c r="AA3677" t="str" cm="1">
        <f t="array" ref="AA3677">_xlfn.IFS(
J3677&lt;=K3677*0.5,"Excellent",
J3677&lt;=K3677,"Good",
J3677&lt;=K3677*1.5,"At Risk",
TRUE,"Critical"
)</f>
        <v>Excellent</v>
      </c>
      <c r="AB3677" t="str">
        <f t="shared" si="289"/>
        <v>Reworked</v>
      </c>
    </row>
    <row r="3678" spans="1:28" x14ac:dyDescent="0.3">
      <c r="A3678" t="s">
        <v>3760</v>
      </c>
      <c r="B3678" s="1">
        <v>45849</v>
      </c>
      <c r="C3678" t="s">
        <v>77</v>
      </c>
      <c r="D3678" t="s">
        <v>47</v>
      </c>
      <c r="E3678" t="s">
        <v>70</v>
      </c>
      <c r="F3678" t="s">
        <v>24</v>
      </c>
      <c r="G3678" t="s">
        <v>42</v>
      </c>
      <c r="H3678" t="s">
        <v>26</v>
      </c>
      <c r="I3678" t="s">
        <v>27</v>
      </c>
      <c r="J3678">
        <v>0.6</v>
      </c>
      <c r="K3678">
        <v>24</v>
      </c>
      <c r="L3678" t="s">
        <v>28</v>
      </c>
      <c r="M3678">
        <v>0</v>
      </c>
      <c r="N3678">
        <v>5</v>
      </c>
      <c r="O3678">
        <v>350</v>
      </c>
      <c r="P3678">
        <v>210</v>
      </c>
      <c r="Q3678" t="s">
        <v>114</v>
      </c>
      <c r="R3678">
        <v>7</v>
      </c>
      <c r="S3678" t="s">
        <v>37</v>
      </c>
      <c r="T3678" t="s">
        <v>45</v>
      </c>
      <c r="U3678" t="str">
        <f>TRIM(CLEAN(tbl_Operations[[#This Row],[Location]]))</f>
        <v>Gurugram</v>
      </c>
      <c r="V3678" t="str">
        <f>TRIM(CLEAN(tbl_Operations[[#This Row],[Channel]]))</f>
        <v>Portal</v>
      </c>
      <c r="W3678" t="str">
        <f t="shared" si="285"/>
        <v>Data Correction</v>
      </c>
      <c r="X3678" t="str">
        <f t="shared" si="286"/>
        <v>Finance</v>
      </c>
      <c r="Y3678" t="str">
        <f t="shared" si="287"/>
        <v>Within SLA</v>
      </c>
      <c r="Z3678" t="str">
        <f t="shared" si="288"/>
        <v>Normal</v>
      </c>
      <c r="AA3678" t="str" cm="1">
        <f t="array" ref="AA3678">_xlfn.IFS(
J3678&lt;=K3678*0.5,"Excellent",
J3678&lt;=K3678,"Good",
J3678&lt;=K3678*1.5,"At Risk",
TRUE,"Critical"
)</f>
        <v>Excellent</v>
      </c>
      <c r="AB3678" t="str">
        <f t="shared" si="289"/>
        <v>No Rework</v>
      </c>
    </row>
    <row r="3679" spans="1:28" x14ac:dyDescent="0.3">
      <c r="A3679" t="s">
        <v>3761</v>
      </c>
      <c r="B3679" s="1">
        <v>45749</v>
      </c>
      <c r="C3679" t="s">
        <v>91</v>
      </c>
      <c r="D3679" t="s">
        <v>22</v>
      </c>
      <c r="E3679" t="s">
        <v>23</v>
      </c>
      <c r="F3679" t="s">
        <v>24</v>
      </c>
      <c r="G3679" t="s">
        <v>81</v>
      </c>
      <c r="H3679" t="s">
        <v>26</v>
      </c>
      <c r="I3679" t="s">
        <v>27</v>
      </c>
      <c r="J3679">
        <v>25.4</v>
      </c>
      <c r="K3679">
        <v>24</v>
      </c>
      <c r="L3679" t="s">
        <v>63</v>
      </c>
      <c r="M3679">
        <v>1</v>
      </c>
      <c r="N3679">
        <v>4.7</v>
      </c>
      <c r="O3679">
        <v>320</v>
      </c>
      <c r="P3679">
        <v>8128</v>
      </c>
      <c r="Q3679" t="s">
        <v>89</v>
      </c>
      <c r="R3679">
        <v>4</v>
      </c>
      <c r="S3679" t="s">
        <v>30</v>
      </c>
      <c r="T3679" t="s">
        <v>86</v>
      </c>
      <c r="U3679" t="str">
        <f>TRIM(CLEAN(tbl_Operations[[#This Row],[Location]]))</f>
        <v>Noida</v>
      </c>
      <c r="V3679" t="str">
        <f>TRIM(CLEAN(tbl_Operations[[#This Row],[Channel]]))</f>
        <v>Phone</v>
      </c>
      <c r="W3679" t="str">
        <f t="shared" si="285"/>
        <v>Invoice Query</v>
      </c>
      <c r="X3679" t="str">
        <f t="shared" si="286"/>
        <v>Operations</v>
      </c>
      <c r="Y3679" t="str">
        <f t="shared" si="287"/>
        <v>SLA Breach</v>
      </c>
      <c r="Z3679" t="str">
        <f t="shared" si="288"/>
        <v>Normal</v>
      </c>
      <c r="AA3679" t="str" cm="1">
        <f t="array" ref="AA3679">_xlfn.IFS(
J3679&lt;=K3679*0.5,"Excellent",
J3679&lt;=K3679,"Good",
J3679&lt;=K3679*1.5,"At Risk",
TRUE,"Critical"
)</f>
        <v>At Risk</v>
      </c>
      <c r="AB3679" t="str">
        <f t="shared" si="289"/>
        <v>Reworked</v>
      </c>
    </row>
    <row r="3680" spans="1:28" x14ac:dyDescent="0.3">
      <c r="A3680" t="s">
        <v>3762</v>
      </c>
      <c r="B3680" s="1">
        <v>45737</v>
      </c>
      <c r="C3680" t="s">
        <v>91</v>
      </c>
      <c r="D3680" t="s">
        <v>22</v>
      </c>
      <c r="E3680" t="s">
        <v>56</v>
      </c>
      <c r="F3680" t="s">
        <v>49</v>
      </c>
      <c r="G3680" t="s">
        <v>25</v>
      </c>
      <c r="H3680" t="s">
        <v>75</v>
      </c>
      <c r="I3680" t="s">
        <v>27</v>
      </c>
      <c r="J3680">
        <v>17.8</v>
      </c>
      <c r="K3680">
        <v>48</v>
      </c>
      <c r="L3680" t="s">
        <v>28</v>
      </c>
      <c r="M3680">
        <v>1</v>
      </c>
      <c r="N3680">
        <v>4.9000000000000004</v>
      </c>
      <c r="O3680">
        <v>350</v>
      </c>
      <c r="P3680">
        <v>6230</v>
      </c>
      <c r="Q3680" t="s">
        <v>79</v>
      </c>
      <c r="R3680">
        <v>3</v>
      </c>
      <c r="S3680" t="s">
        <v>58</v>
      </c>
      <c r="T3680" t="s">
        <v>45</v>
      </c>
      <c r="U3680" t="str">
        <f>TRIM(CLEAN(tbl_Operations[[#This Row],[Location]]))</f>
        <v>Noida</v>
      </c>
      <c r="V3680" t="str">
        <f>TRIM(CLEAN(tbl_Operations[[#This Row],[Channel]]))</f>
        <v>Email</v>
      </c>
      <c r="W3680" t="str">
        <f t="shared" si="285"/>
        <v>Vendor Query</v>
      </c>
      <c r="X3680" t="str">
        <f t="shared" si="286"/>
        <v>Operations</v>
      </c>
      <c r="Y3680" t="str">
        <f t="shared" si="287"/>
        <v>Within SLA</v>
      </c>
      <c r="Z3680" t="str">
        <f t="shared" si="288"/>
        <v>Normal</v>
      </c>
      <c r="AA3680" t="str" cm="1">
        <f t="array" ref="AA3680">_xlfn.IFS(
J3680&lt;=K3680*0.5,"Excellent",
J3680&lt;=K3680,"Good",
J3680&lt;=K3680*1.5,"At Risk",
TRUE,"Critical"
)</f>
        <v>Excellent</v>
      </c>
      <c r="AB3680" t="str">
        <f t="shared" si="289"/>
        <v>Reworked</v>
      </c>
    </row>
    <row r="3681" spans="1:28" x14ac:dyDescent="0.3">
      <c r="A3681" t="s">
        <v>3763</v>
      </c>
      <c r="B3681" s="1">
        <v>45886</v>
      </c>
      <c r="C3681" t="s">
        <v>33</v>
      </c>
      <c r="D3681" t="s">
        <v>47</v>
      </c>
      <c r="E3681" t="s">
        <v>56</v>
      </c>
      <c r="F3681" t="s">
        <v>49</v>
      </c>
      <c r="G3681" t="s">
        <v>81</v>
      </c>
      <c r="H3681" t="s">
        <v>75</v>
      </c>
      <c r="I3681" t="s">
        <v>27</v>
      </c>
      <c r="J3681">
        <v>9.4</v>
      </c>
      <c r="K3681">
        <v>48</v>
      </c>
      <c r="L3681" t="s">
        <v>28</v>
      </c>
      <c r="M3681">
        <v>1</v>
      </c>
      <c r="N3681">
        <v>4.8</v>
      </c>
      <c r="O3681">
        <v>400</v>
      </c>
      <c r="P3681">
        <v>3760</v>
      </c>
      <c r="Q3681" t="s">
        <v>36</v>
      </c>
      <c r="R3681">
        <v>8</v>
      </c>
      <c r="S3681" t="s">
        <v>37</v>
      </c>
      <c r="T3681" t="s">
        <v>102</v>
      </c>
      <c r="U3681" t="str">
        <f>TRIM(CLEAN(tbl_Operations[[#This Row],[Location]]))</f>
        <v>Gurugram</v>
      </c>
      <c r="V3681" t="str">
        <f>TRIM(CLEAN(tbl_Operations[[#This Row],[Channel]]))</f>
        <v>Phone</v>
      </c>
      <c r="W3681" t="str">
        <f t="shared" si="285"/>
        <v>Vendor Query</v>
      </c>
      <c r="X3681" t="str">
        <f t="shared" si="286"/>
        <v>It</v>
      </c>
      <c r="Y3681" t="str">
        <f t="shared" si="287"/>
        <v>Within SLA</v>
      </c>
      <c r="Z3681" t="str">
        <f t="shared" si="288"/>
        <v>Normal</v>
      </c>
      <c r="AA3681" t="str" cm="1">
        <f t="array" ref="AA3681">_xlfn.IFS(
J3681&lt;=K3681*0.5,"Excellent",
J3681&lt;=K3681,"Good",
J3681&lt;=K3681*1.5,"At Risk",
TRUE,"Critical"
)</f>
        <v>Excellent</v>
      </c>
      <c r="AB3681" t="str">
        <f t="shared" si="289"/>
        <v>Reworked</v>
      </c>
    </row>
    <row r="3682" spans="1:28" x14ac:dyDescent="0.3">
      <c r="A3682" t="s">
        <v>3764</v>
      </c>
      <c r="B3682" s="1">
        <v>45719</v>
      </c>
      <c r="C3682" t="s">
        <v>77</v>
      </c>
      <c r="D3682" t="s">
        <v>22</v>
      </c>
      <c r="E3682" t="s">
        <v>23</v>
      </c>
      <c r="F3682" t="s">
        <v>61</v>
      </c>
      <c r="G3682" t="s">
        <v>25</v>
      </c>
      <c r="H3682" t="s">
        <v>5095</v>
      </c>
      <c r="I3682" t="s">
        <v>88</v>
      </c>
      <c r="J3682">
        <v>23.3</v>
      </c>
      <c r="K3682">
        <v>12</v>
      </c>
      <c r="L3682" t="s">
        <v>63</v>
      </c>
      <c r="M3682">
        <v>2</v>
      </c>
      <c r="N3682">
        <v>3.8</v>
      </c>
      <c r="O3682">
        <v>280</v>
      </c>
      <c r="P3682">
        <v>6524</v>
      </c>
      <c r="Q3682" t="s">
        <v>79</v>
      </c>
      <c r="R3682">
        <v>3</v>
      </c>
      <c r="S3682" t="s">
        <v>58</v>
      </c>
      <c r="T3682" t="s">
        <v>31</v>
      </c>
      <c r="U3682" t="str">
        <f>TRIM(CLEAN(tbl_Operations[[#This Row],[Location]]))</f>
        <v>Noida</v>
      </c>
      <c r="V3682" t="str">
        <f>TRIM(CLEAN(tbl_Operations[[#This Row],[Channel]]))</f>
        <v>Email</v>
      </c>
      <c r="W3682" t="str">
        <f t="shared" si="285"/>
        <v>Invoice Query</v>
      </c>
      <c r="X3682" t="str">
        <f t="shared" si="286"/>
        <v>Finance</v>
      </c>
      <c r="Y3682" t="str">
        <f t="shared" si="287"/>
        <v>SLA Breach</v>
      </c>
      <c r="Z3682" t="str">
        <f t="shared" si="288"/>
        <v>Normal</v>
      </c>
      <c r="AA3682" t="str" cm="1">
        <f t="array" ref="AA3682">_xlfn.IFS(
J3682&lt;=K3682*0.5,"Excellent",
J3682&lt;=K3682,"Good",
J3682&lt;=K3682*1.5,"At Risk",
TRUE,"Critical"
)</f>
        <v>Critical</v>
      </c>
      <c r="AB3682" t="str">
        <f t="shared" si="289"/>
        <v>Reworked</v>
      </c>
    </row>
    <row r="3683" spans="1:28" x14ac:dyDescent="0.3">
      <c r="A3683" t="s">
        <v>3765</v>
      </c>
      <c r="B3683" s="1">
        <v>45713</v>
      </c>
      <c r="C3683" t="s">
        <v>40</v>
      </c>
      <c r="D3683" t="s">
        <v>73</v>
      </c>
      <c r="E3683" t="s">
        <v>92</v>
      </c>
      <c r="F3683" t="s">
        <v>49</v>
      </c>
      <c r="G3683" t="s">
        <v>62</v>
      </c>
      <c r="H3683" t="s">
        <v>50</v>
      </c>
      <c r="I3683" t="s">
        <v>27</v>
      </c>
      <c r="J3683">
        <v>2.8</v>
      </c>
      <c r="K3683">
        <v>48</v>
      </c>
      <c r="L3683" t="s">
        <v>28</v>
      </c>
      <c r="M3683">
        <v>0</v>
      </c>
      <c r="N3683">
        <v>4.7</v>
      </c>
      <c r="O3683">
        <v>320</v>
      </c>
      <c r="P3683">
        <v>896</v>
      </c>
      <c r="Q3683" t="s">
        <v>57</v>
      </c>
      <c r="R3683">
        <v>2</v>
      </c>
      <c r="S3683" t="s">
        <v>58</v>
      </c>
      <c r="T3683" t="s">
        <v>38</v>
      </c>
      <c r="U3683" t="str">
        <f>TRIM(CLEAN(tbl_Operations[[#This Row],[Location]]))</f>
        <v>Chennai</v>
      </c>
      <c r="V3683" t="str">
        <f>TRIM(CLEAN(tbl_Operations[[#This Row],[Channel]]))</f>
        <v>Teams</v>
      </c>
      <c r="W3683" t="str">
        <f t="shared" si="285"/>
        <v>Report Request</v>
      </c>
      <c r="X3683" t="str">
        <f t="shared" si="286"/>
        <v>Procurement</v>
      </c>
      <c r="Y3683" t="str">
        <f t="shared" si="287"/>
        <v>Within SLA</v>
      </c>
      <c r="Z3683" t="str">
        <f t="shared" si="288"/>
        <v>Normal</v>
      </c>
      <c r="AA3683" t="str" cm="1">
        <f t="array" ref="AA3683">_xlfn.IFS(
J3683&lt;=K3683*0.5,"Excellent",
J3683&lt;=K3683,"Good",
J3683&lt;=K3683*1.5,"At Risk",
TRUE,"Critical"
)</f>
        <v>Excellent</v>
      </c>
      <c r="AB3683" t="str">
        <f t="shared" si="289"/>
        <v>No Rework</v>
      </c>
    </row>
    <row r="3684" spans="1:28" x14ac:dyDescent="0.3">
      <c r="A3684" t="s">
        <v>3766</v>
      </c>
      <c r="B3684" s="1">
        <v>45876</v>
      </c>
      <c r="C3684" t="s">
        <v>40</v>
      </c>
      <c r="D3684" t="s">
        <v>34</v>
      </c>
      <c r="E3684" t="s">
        <v>5094</v>
      </c>
      <c r="F3684" t="s">
        <v>49</v>
      </c>
      <c r="G3684" t="s">
        <v>25</v>
      </c>
      <c r="H3684" t="s">
        <v>26</v>
      </c>
      <c r="I3684" t="s">
        <v>27</v>
      </c>
      <c r="J3684">
        <v>13.7</v>
      </c>
      <c r="K3684">
        <v>48</v>
      </c>
      <c r="L3684" t="s">
        <v>28</v>
      </c>
      <c r="M3684">
        <v>0</v>
      </c>
      <c r="N3684">
        <v>4.5</v>
      </c>
      <c r="O3684">
        <v>280</v>
      </c>
      <c r="P3684">
        <v>3836</v>
      </c>
      <c r="Q3684" t="s">
        <v>36</v>
      </c>
      <c r="R3684">
        <v>8</v>
      </c>
      <c r="S3684" t="s">
        <v>37</v>
      </c>
      <c r="T3684" t="s">
        <v>84</v>
      </c>
      <c r="U3684" t="str">
        <f>TRIM(CLEAN(tbl_Operations[[#This Row],[Location]]))</f>
        <v>Mumbai</v>
      </c>
      <c r="V3684" t="str">
        <f>TRIM(CLEAN(tbl_Operations[[#This Row],[Channel]]))</f>
        <v>Email</v>
      </c>
      <c r="W3684" t="str">
        <f t="shared" si="285"/>
        <v>Unknown</v>
      </c>
      <c r="X3684" t="str">
        <f t="shared" si="286"/>
        <v>Procurement</v>
      </c>
      <c r="Y3684" t="str">
        <f t="shared" si="287"/>
        <v>Within SLA</v>
      </c>
      <c r="Z3684" t="str">
        <f t="shared" si="288"/>
        <v>Normal</v>
      </c>
      <c r="AA3684" t="str" cm="1">
        <f t="array" ref="AA3684">_xlfn.IFS(
J3684&lt;=K3684*0.5,"Excellent",
J3684&lt;=K3684,"Good",
J3684&lt;=K3684*1.5,"At Risk",
TRUE,"Critical"
)</f>
        <v>Excellent</v>
      </c>
      <c r="AB3684" t="str">
        <f t="shared" si="289"/>
        <v>No Rework</v>
      </c>
    </row>
    <row r="3685" spans="1:28" x14ac:dyDescent="0.3">
      <c r="A3685" t="s">
        <v>3767</v>
      </c>
      <c r="B3685" s="1">
        <v>45729</v>
      </c>
      <c r="C3685" t="s">
        <v>40</v>
      </c>
      <c r="D3685" t="s">
        <v>47</v>
      </c>
      <c r="E3685" t="s">
        <v>48</v>
      </c>
      <c r="F3685" t="s">
        <v>49</v>
      </c>
      <c r="G3685" t="s">
        <v>25</v>
      </c>
      <c r="H3685" t="s">
        <v>26</v>
      </c>
      <c r="I3685" t="s">
        <v>27</v>
      </c>
      <c r="J3685">
        <v>1.9</v>
      </c>
      <c r="K3685">
        <v>48</v>
      </c>
      <c r="L3685" t="s">
        <v>28</v>
      </c>
      <c r="M3685">
        <v>0</v>
      </c>
      <c r="N3685">
        <v>5</v>
      </c>
      <c r="O3685">
        <v>400</v>
      </c>
      <c r="P3685">
        <v>760</v>
      </c>
      <c r="Q3685" t="s">
        <v>79</v>
      </c>
      <c r="R3685">
        <v>3</v>
      </c>
      <c r="S3685" t="s">
        <v>58</v>
      </c>
      <c r="T3685" t="s">
        <v>84</v>
      </c>
      <c r="U3685" t="str">
        <f>TRIM(CLEAN(tbl_Operations[[#This Row],[Location]]))</f>
        <v>Gurugram</v>
      </c>
      <c r="V3685" t="str">
        <f>TRIM(CLEAN(tbl_Operations[[#This Row],[Channel]]))</f>
        <v>Email</v>
      </c>
      <c r="W3685" t="str">
        <f t="shared" si="285"/>
        <v>Compliance Request</v>
      </c>
      <c r="X3685" t="str">
        <f t="shared" si="286"/>
        <v>Procurement</v>
      </c>
      <c r="Y3685" t="str">
        <f t="shared" si="287"/>
        <v>Within SLA</v>
      </c>
      <c r="Z3685" t="str">
        <f t="shared" si="288"/>
        <v>Normal</v>
      </c>
      <c r="AA3685" t="str" cm="1">
        <f t="array" ref="AA3685">_xlfn.IFS(
J3685&lt;=K3685*0.5,"Excellent",
J3685&lt;=K3685,"Good",
J3685&lt;=K3685*1.5,"At Risk",
TRUE,"Critical"
)</f>
        <v>Excellent</v>
      </c>
      <c r="AB3685" t="str">
        <f t="shared" si="289"/>
        <v>No Rework</v>
      </c>
    </row>
    <row r="3686" spans="1:28" x14ac:dyDescent="0.3">
      <c r="A3686" t="s">
        <v>3768</v>
      </c>
      <c r="B3686" s="1">
        <v>45708</v>
      </c>
      <c r="C3686" t="s">
        <v>95</v>
      </c>
      <c r="D3686" t="s">
        <v>73</v>
      </c>
      <c r="E3686" t="s">
        <v>74</v>
      </c>
      <c r="F3686" t="s">
        <v>24</v>
      </c>
      <c r="G3686" t="s">
        <v>62</v>
      </c>
      <c r="H3686" t="s">
        <v>50</v>
      </c>
      <c r="I3686" t="s">
        <v>27</v>
      </c>
      <c r="J3686">
        <v>12.9</v>
      </c>
      <c r="K3686">
        <v>24</v>
      </c>
      <c r="L3686" t="s">
        <v>28</v>
      </c>
      <c r="M3686">
        <v>0</v>
      </c>
      <c r="N3686">
        <v>4.7</v>
      </c>
      <c r="O3686">
        <v>400</v>
      </c>
      <c r="P3686">
        <v>5160</v>
      </c>
      <c r="Q3686" t="s">
        <v>57</v>
      </c>
      <c r="R3686">
        <v>2</v>
      </c>
      <c r="S3686" t="s">
        <v>58</v>
      </c>
      <c r="T3686" t="s">
        <v>84</v>
      </c>
      <c r="U3686" t="str">
        <f>TRIM(CLEAN(tbl_Operations[[#This Row],[Location]]))</f>
        <v>Chennai</v>
      </c>
      <c r="V3686" t="str">
        <f>TRIM(CLEAN(tbl_Operations[[#This Row],[Channel]]))</f>
        <v>Teams</v>
      </c>
      <c r="W3686" t="str">
        <f t="shared" si="285"/>
        <v>System Issue</v>
      </c>
      <c r="X3686" t="str">
        <f t="shared" si="286"/>
        <v>Sales</v>
      </c>
      <c r="Y3686" t="str">
        <f t="shared" si="287"/>
        <v>Within SLA</v>
      </c>
      <c r="Z3686" t="str">
        <f t="shared" si="288"/>
        <v>Normal</v>
      </c>
      <c r="AA3686" t="str" cm="1">
        <f t="array" ref="AA3686">_xlfn.IFS(
J3686&lt;=K3686*0.5,"Excellent",
J3686&lt;=K3686,"Good",
J3686&lt;=K3686*1.5,"At Risk",
TRUE,"Critical"
)</f>
        <v>Good</v>
      </c>
      <c r="AB3686" t="str">
        <f t="shared" si="289"/>
        <v>No Rework</v>
      </c>
    </row>
    <row r="3687" spans="1:28" x14ac:dyDescent="0.3">
      <c r="A3687" t="s">
        <v>3769</v>
      </c>
      <c r="B3687" s="1">
        <v>45835</v>
      </c>
      <c r="C3687" t="s">
        <v>54</v>
      </c>
      <c r="D3687" t="s">
        <v>22</v>
      </c>
      <c r="E3687" t="s">
        <v>48</v>
      </c>
      <c r="F3687" t="s">
        <v>49</v>
      </c>
      <c r="G3687" t="s">
        <v>42</v>
      </c>
      <c r="H3687" t="s">
        <v>26</v>
      </c>
      <c r="I3687" t="s">
        <v>27</v>
      </c>
      <c r="J3687">
        <v>7.3</v>
      </c>
      <c r="K3687">
        <v>48</v>
      </c>
      <c r="L3687" t="s">
        <v>28</v>
      </c>
      <c r="M3687">
        <v>0</v>
      </c>
      <c r="N3687">
        <v>4.7</v>
      </c>
      <c r="O3687">
        <v>320</v>
      </c>
      <c r="P3687">
        <v>2336</v>
      </c>
      <c r="Q3687" t="s">
        <v>29</v>
      </c>
      <c r="R3687">
        <v>6</v>
      </c>
      <c r="S3687" t="s">
        <v>30</v>
      </c>
      <c r="T3687" t="s">
        <v>45</v>
      </c>
      <c r="U3687" t="str">
        <f>TRIM(CLEAN(tbl_Operations[[#This Row],[Location]]))</f>
        <v>Noida</v>
      </c>
      <c r="V3687" t="str">
        <f>TRIM(CLEAN(tbl_Operations[[#This Row],[Channel]]))</f>
        <v>Portal</v>
      </c>
      <c r="W3687" t="str">
        <f t="shared" si="285"/>
        <v>Compliance Request</v>
      </c>
      <c r="X3687" t="str">
        <f t="shared" si="286"/>
        <v>Hr</v>
      </c>
      <c r="Y3687" t="str">
        <f t="shared" si="287"/>
        <v>Within SLA</v>
      </c>
      <c r="Z3687" t="str">
        <f t="shared" si="288"/>
        <v>Normal</v>
      </c>
      <c r="AA3687" t="str" cm="1">
        <f t="array" ref="AA3687">_xlfn.IFS(
J3687&lt;=K3687*0.5,"Excellent",
J3687&lt;=K3687,"Good",
J3687&lt;=K3687*1.5,"At Risk",
TRUE,"Critical"
)</f>
        <v>Excellent</v>
      </c>
      <c r="AB3687" t="str">
        <f t="shared" si="289"/>
        <v>No Rework</v>
      </c>
    </row>
    <row r="3688" spans="1:28" x14ac:dyDescent="0.3">
      <c r="A3688" t="s">
        <v>3770</v>
      </c>
      <c r="B3688" s="1">
        <v>45896</v>
      </c>
      <c r="C3688" t="s">
        <v>91</v>
      </c>
      <c r="D3688" t="s">
        <v>41</v>
      </c>
      <c r="E3688" t="s">
        <v>56</v>
      </c>
      <c r="F3688" t="s">
        <v>24</v>
      </c>
      <c r="G3688" t="s">
        <v>25</v>
      </c>
      <c r="H3688" t="s">
        <v>66</v>
      </c>
      <c r="I3688" t="s">
        <v>27</v>
      </c>
      <c r="J3688">
        <v>7.6</v>
      </c>
      <c r="K3688">
        <v>24</v>
      </c>
      <c r="L3688" t="s">
        <v>28</v>
      </c>
      <c r="M3688">
        <v>1</v>
      </c>
      <c r="N3688">
        <v>4.5999999999999996</v>
      </c>
      <c r="O3688">
        <v>350</v>
      </c>
      <c r="P3688">
        <v>2660</v>
      </c>
      <c r="Q3688" t="s">
        <v>36</v>
      </c>
      <c r="R3688">
        <v>8</v>
      </c>
      <c r="S3688" t="s">
        <v>37</v>
      </c>
      <c r="T3688" t="s">
        <v>86</v>
      </c>
      <c r="U3688" t="str">
        <f>TRIM(CLEAN(tbl_Operations[[#This Row],[Location]]))</f>
        <v>Bengaluru</v>
      </c>
      <c r="V3688" t="str">
        <f>TRIM(CLEAN(tbl_Operations[[#This Row],[Channel]]))</f>
        <v>Email</v>
      </c>
      <c r="W3688" t="str">
        <f t="shared" si="285"/>
        <v>Vendor Query</v>
      </c>
      <c r="X3688" t="str">
        <f t="shared" si="286"/>
        <v>Operations</v>
      </c>
      <c r="Y3688" t="str">
        <f t="shared" si="287"/>
        <v>Within SLA</v>
      </c>
      <c r="Z3688" t="str">
        <f t="shared" si="288"/>
        <v>Normal</v>
      </c>
      <c r="AA3688" t="str" cm="1">
        <f t="array" ref="AA3688">_xlfn.IFS(
J3688&lt;=K3688*0.5,"Excellent",
J3688&lt;=K3688,"Good",
J3688&lt;=K3688*1.5,"At Risk",
TRUE,"Critical"
)</f>
        <v>Excellent</v>
      </c>
      <c r="AB3688" t="str">
        <f t="shared" si="289"/>
        <v>Reworked</v>
      </c>
    </row>
    <row r="3689" spans="1:28" x14ac:dyDescent="0.3">
      <c r="A3689" t="s">
        <v>3771</v>
      </c>
      <c r="B3689" s="1">
        <v>45948</v>
      </c>
      <c r="C3689" t="s">
        <v>95</v>
      </c>
      <c r="D3689" t="s">
        <v>60</v>
      </c>
      <c r="E3689" t="s">
        <v>70</v>
      </c>
      <c r="F3689" t="s">
        <v>49</v>
      </c>
      <c r="G3689" t="s">
        <v>42</v>
      </c>
      <c r="H3689" t="s">
        <v>43</v>
      </c>
      <c r="I3689" t="s">
        <v>27</v>
      </c>
      <c r="J3689">
        <v>6.6</v>
      </c>
      <c r="K3689">
        <v>48</v>
      </c>
      <c r="L3689" t="s">
        <v>28</v>
      </c>
      <c r="M3689">
        <v>0</v>
      </c>
      <c r="N3689">
        <v>5</v>
      </c>
      <c r="O3689">
        <v>280</v>
      </c>
      <c r="P3689">
        <v>1848</v>
      </c>
      <c r="Q3689" t="s">
        <v>51</v>
      </c>
      <c r="R3689">
        <v>10</v>
      </c>
      <c r="S3689" t="s">
        <v>52</v>
      </c>
      <c r="T3689" t="s">
        <v>68</v>
      </c>
      <c r="U3689" t="str">
        <f>TRIM(CLEAN(tbl_Operations[[#This Row],[Location]]))</f>
        <v>Pune</v>
      </c>
      <c r="V3689" t="str">
        <f>TRIM(CLEAN(tbl_Operations[[#This Row],[Channel]]))</f>
        <v>Portal</v>
      </c>
      <c r="W3689" t="str">
        <f t="shared" si="285"/>
        <v>Data Correction</v>
      </c>
      <c r="X3689" t="str">
        <f t="shared" si="286"/>
        <v>Sales</v>
      </c>
      <c r="Y3689" t="str">
        <f t="shared" si="287"/>
        <v>Within SLA</v>
      </c>
      <c r="Z3689" t="str">
        <f t="shared" si="288"/>
        <v>Normal</v>
      </c>
      <c r="AA3689" t="str" cm="1">
        <f t="array" ref="AA3689">_xlfn.IFS(
J3689&lt;=K3689*0.5,"Excellent",
J3689&lt;=K3689,"Good",
J3689&lt;=K3689*1.5,"At Risk",
TRUE,"Critical"
)</f>
        <v>Excellent</v>
      </c>
      <c r="AB3689" t="str">
        <f t="shared" si="289"/>
        <v>No Rework</v>
      </c>
    </row>
    <row r="3690" spans="1:28" x14ac:dyDescent="0.3">
      <c r="A3690" t="s">
        <v>3772</v>
      </c>
      <c r="B3690" s="1">
        <v>45982</v>
      </c>
      <c r="C3690" t="s">
        <v>33</v>
      </c>
      <c r="D3690" t="s">
        <v>55</v>
      </c>
      <c r="E3690" t="s">
        <v>56</v>
      </c>
      <c r="F3690" t="s">
        <v>24</v>
      </c>
      <c r="G3690" t="s">
        <v>62</v>
      </c>
      <c r="H3690" t="s">
        <v>50</v>
      </c>
      <c r="I3690" t="s">
        <v>88</v>
      </c>
      <c r="J3690">
        <v>39.1</v>
      </c>
      <c r="K3690">
        <v>24</v>
      </c>
      <c r="L3690" t="s">
        <v>63</v>
      </c>
      <c r="M3690">
        <v>2</v>
      </c>
      <c r="N3690">
        <v>3.4</v>
      </c>
      <c r="O3690">
        <v>320</v>
      </c>
      <c r="P3690">
        <v>12512</v>
      </c>
      <c r="Q3690" t="s">
        <v>67</v>
      </c>
      <c r="R3690">
        <v>11</v>
      </c>
      <c r="S3690" t="s">
        <v>52</v>
      </c>
      <c r="T3690" t="s">
        <v>45</v>
      </c>
      <c r="U3690" t="str">
        <f>TRIM(CLEAN(tbl_Operations[[#This Row],[Location]]))</f>
        <v>Hyderabad</v>
      </c>
      <c r="V3690" t="str">
        <f>TRIM(CLEAN(tbl_Operations[[#This Row],[Channel]]))</f>
        <v>Teams</v>
      </c>
      <c r="W3690" t="str">
        <f t="shared" si="285"/>
        <v>Vendor Query</v>
      </c>
      <c r="X3690" t="str">
        <f t="shared" si="286"/>
        <v>It</v>
      </c>
      <c r="Y3690" t="str">
        <f t="shared" si="287"/>
        <v>SLA Breach</v>
      </c>
      <c r="Z3690" t="str">
        <f t="shared" si="288"/>
        <v>Normal</v>
      </c>
      <c r="AA3690" t="str" cm="1">
        <f t="array" ref="AA3690">_xlfn.IFS(
J3690&lt;=K3690*0.5,"Excellent",
J3690&lt;=K3690,"Good",
J3690&lt;=K3690*1.5,"At Risk",
TRUE,"Critical"
)</f>
        <v>Critical</v>
      </c>
      <c r="AB3690" t="str">
        <f t="shared" si="289"/>
        <v>Reworked</v>
      </c>
    </row>
    <row r="3691" spans="1:28" x14ac:dyDescent="0.3">
      <c r="A3691" t="s">
        <v>3773</v>
      </c>
      <c r="B3691" s="1">
        <v>45890</v>
      </c>
      <c r="C3691" t="s">
        <v>40</v>
      </c>
      <c r="D3691" t="s">
        <v>47</v>
      </c>
      <c r="E3691" t="s">
        <v>78</v>
      </c>
      <c r="F3691" t="s">
        <v>24</v>
      </c>
      <c r="G3691" t="s">
        <v>42</v>
      </c>
      <c r="H3691" t="s">
        <v>26</v>
      </c>
      <c r="I3691" t="s">
        <v>101</v>
      </c>
      <c r="J3691">
        <v>9</v>
      </c>
      <c r="K3691">
        <v>24</v>
      </c>
      <c r="L3691" t="s">
        <v>28</v>
      </c>
      <c r="M3691">
        <v>1</v>
      </c>
      <c r="N3691">
        <v>4.8</v>
      </c>
      <c r="O3691">
        <v>400</v>
      </c>
      <c r="P3691">
        <v>3600</v>
      </c>
      <c r="Q3691" t="s">
        <v>36</v>
      </c>
      <c r="R3691">
        <v>8</v>
      </c>
      <c r="S3691" t="s">
        <v>37</v>
      </c>
      <c r="T3691" t="s">
        <v>84</v>
      </c>
      <c r="U3691" t="str">
        <f>TRIM(CLEAN(tbl_Operations[[#This Row],[Location]]))</f>
        <v>Gurugram</v>
      </c>
      <c r="V3691" t="str">
        <f>TRIM(CLEAN(tbl_Operations[[#This Row],[Channel]]))</f>
        <v>Portal</v>
      </c>
      <c r="W3691" t="str">
        <f t="shared" si="285"/>
        <v>Access Request</v>
      </c>
      <c r="X3691" t="str">
        <f t="shared" si="286"/>
        <v>Procurement</v>
      </c>
      <c r="Y3691" t="str">
        <f t="shared" si="287"/>
        <v>Within SLA</v>
      </c>
      <c r="Z3691" t="str">
        <f t="shared" si="288"/>
        <v>Normal</v>
      </c>
      <c r="AA3691" t="str" cm="1">
        <f t="array" ref="AA3691">_xlfn.IFS(
J3691&lt;=K3691*0.5,"Excellent",
J3691&lt;=K3691,"Good",
J3691&lt;=K3691*1.5,"At Risk",
TRUE,"Critical"
)</f>
        <v>Excellent</v>
      </c>
      <c r="AB3691" t="str">
        <f t="shared" si="289"/>
        <v>Reworked</v>
      </c>
    </row>
    <row r="3692" spans="1:28" x14ac:dyDescent="0.3">
      <c r="A3692" t="s">
        <v>3774</v>
      </c>
      <c r="B3692" s="1">
        <v>45718</v>
      </c>
      <c r="C3692" t="s">
        <v>21</v>
      </c>
      <c r="D3692" t="s">
        <v>73</v>
      </c>
      <c r="E3692" t="s">
        <v>92</v>
      </c>
      <c r="F3692" t="s">
        <v>49</v>
      </c>
      <c r="G3692" t="s">
        <v>25</v>
      </c>
      <c r="H3692" t="s">
        <v>66</v>
      </c>
      <c r="I3692" t="s">
        <v>27</v>
      </c>
      <c r="J3692">
        <v>19.399999999999999</v>
      </c>
      <c r="K3692">
        <v>48</v>
      </c>
      <c r="L3692" t="s">
        <v>28</v>
      </c>
      <c r="M3692">
        <v>1</v>
      </c>
      <c r="N3692">
        <v>4</v>
      </c>
      <c r="O3692">
        <v>400</v>
      </c>
      <c r="P3692">
        <v>7760</v>
      </c>
      <c r="Q3692" t="s">
        <v>79</v>
      </c>
      <c r="R3692">
        <v>3</v>
      </c>
      <c r="S3692" t="s">
        <v>58</v>
      </c>
      <c r="T3692" t="s">
        <v>102</v>
      </c>
      <c r="U3692" t="str">
        <f>TRIM(CLEAN(tbl_Operations[[#This Row],[Location]]))</f>
        <v>Chennai</v>
      </c>
      <c r="V3692" t="str">
        <f>TRIM(CLEAN(tbl_Operations[[#This Row],[Channel]]))</f>
        <v>Email</v>
      </c>
      <c r="W3692" t="str">
        <f t="shared" si="285"/>
        <v>Report Request</v>
      </c>
      <c r="X3692" t="str">
        <f t="shared" si="286"/>
        <v>Customer Support</v>
      </c>
      <c r="Y3692" t="str">
        <f t="shared" si="287"/>
        <v>Within SLA</v>
      </c>
      <c r="Z3692" t="str">
        <f t="shared" si="288"/>
        <v>Normal</v>
      </c>
      <c r="AA3692" t="str" cm="1">
        <f t="array" ref="AA3692">_xlfn.IFS(
J3692&lt;=K3692*0.5,"Excellent",
J3692&lt;=K3692,"Good",
J3692&lt;=K3692*1.5,"At Risk",
TRUE,"Critical"
)</f>
        <v>Excellent</v>
      </c>
      <c r="AB3692" t="str">
        <f t="shared" si="289"/>
        <v>Reworked</v>
      </c>
    </row>
    <row r="3693" spans="1:28" x14ac:dyDescent="0.3">
      <c r="A3693" t="s">
        <v>3775</v>
      </c>
      <c r="B3693" s="1">
        <v>45970</v>
      </c>
      <c r="C3693" t="s">
        <v>33</v>
      </c>
      <c r="D3693" t="s">
        <v>60</v>
      </c>
      <c r="E3693" t="s">
        <v>56</v>
      </c>
      <c r="F3693" t="s">
        <v>49</v>
      </c>
      <c r="G3693" t="s">
        <v>25</v>
      </c>
      <c r="H3693" t="s">
        <v>50</v>
      </c>
      <c r="I3693" t="s">
        <v>27</v>
      </c>
      <c r="J3693">
        <v>4.5</v>
      </c>
      <c r="K3693">
        <v>48</v>
      </c>
      <c r="L3693" t="s">
        <v>28</v>
      </c>
      <c r="M3693">
        <v>0</v>
      </c>
      <c r="N3693">
        <v>4.9000000000000004</v>
      </c>
      <c r="O3693">
        <v>450</v>
      </c>
      <c r="P3693">
        <v>2025</v>
      </c>
      <c r="Q3693" t="s">
        <v>67</v>
      </c>
      <c r="R3693">
        <v>11</v>
      </c>
      <c r="S3693" t="s">
        <v>52</v>
      </c>
      <c r="T3693" t="s">
        <v>102</v>
      </c>
      <c r="U3693" t="str">
        <f>TRIM(CLEAN(tbl_Operations[[#This Row],[Location]]))</f>
        <v>Pune</v>
      </c>
      <c r="V3693" t="str">
        <f>TRIM(CLEAN(tbl_Operations[[#This Row],[Channel]]))</f>
        <v>Email</v>
      </c>
      <c r="W3693" t="str">
        <f t="shared" si="285"/>
        <v>Vendor Query</v>
      </c>
      <c r="X3693" t="str">
        <f t="shared" si="286"/>
        <v>It</v>
      </c>
      <c r="Y3693" t="str">
        <f t="shared" si="287"/>
        <v>Within SLA</v>
      </c>
      <c r="Z3693" t="str">
        <f t="shared" si="288"/>
        <v>Normal</v>
      </c>
      <c r="AA3693" t="str" cm="1">
        <f t="array" ref="AA3693">_xlfn.IFS(
J3693&lt;=K3693*0.5,"Excellent",
J3693&lt;=K3693,"Good",
J3693&lt;=K3693*1.5,"At Risk",
TRUE,"Critical"
)</f>
        <v>Excellent</v>
      </c>
      <c r="AB3693" t="str">
        <f t="shared" si="289"/>
        <v>No Rework</v>
      </c>
    </row>
    <row r="3694" spans="1:28" x14ac:dyDescent="0.3">
      <c r="A3694" t="s">
        <v>3776</v>
      </c>
      <c r="B3694" s="1">
        <v>45800</v>
      </c>
      <c r="C3694" t="s">
        <v>77</v>
      </c>
      <c r="D3694" t="s">
        <v>55</v>
      </c>
      <c r="E3694" t="s">
        <v>74</v>
      </c>
      <c r="F3694" t="s">
        <v>24</v>
      </c>
      <c r="G3694" t="s">
        <v>25</v>
      </c>
      <c r="H3694" t="s">
        <v>26</v>
      </c>
      <c r="I3694" t="s">
        <v>27</v>
      </c>
      <c r="J3694">
        <v>3.4</v>
      </c>
      <c r="K3694">
        <v>24</v>
      </c>
      <c r="L3694" t="s">
        <v>28</v>
      </c>
      <c r="M3694">
        <v>0</v>
      </c>
      <c r="N3694">
        <v>4.4000000000000004</v>
      </c>
      <c r="O3694">
        <v>350</v>
      </c>
      <c r="P3694">
        <v>1190</v>
      </c>
      <c r="Q3694" t="s">
        <v>44</v>
      </c>
      <c r="R3694">
        <v>5</v>
      </c>
      <c r="S3694" t="s">
        <v>30</v>
      </c>
      <c r="T3694" t="s">
        <v>45</v>
      </c>
      <c r="U3694" t="str">
        <f>TRIM(CLEAN(tbl_Operations[[#This Row],[Location]]))</f>
        <v>Hyderabad</v>
      </c>
      <c r="V3694" t="str">
        <f>TRIM(CLEAN(tbl_Operations[[#This Row],[Channel]]))</f>
        <v>Email</v>
      </c>
      <c r="W3694" t="str">
        <f t="shared" si="285"/>
        <v>System Issue</v>
      </c>
      <c r="X3694" t="str">
        <f t="shared" si="286"/>
        <v>Finance</v>
      </c>
      <c r="Y3694" t="str">
        <f t="shared" si="287"/>
        <v>Within SLA</v>
      </c>
      <c r="Z3694" t="str">
        <f t="shared" si="288"/>
        <v>Normal</v>
      </c>
      <c r="AA3694" t="str" cm="1">
        <f t="array" ref="AA3694">_xlfn.IFS(
J3694&lt;=K3694*0.5,"Excellent",
J3694&lt;=K3694,"Good",
J3694&lt;=K3694*1.5,"At Risk",
TRUE,"Critical"
)</f>
        <v>Excellent</v>
      </c>
      <c r="AB3694" t="str">
        <f t="shared" si="289"/>
        <v>No Rework</v>
      </c>
    </row>
    <row r="3695" spans="1:28" x14ac:dyDescent="0.3">
      <c r="A3695" t="s">
        <v>3777</v>
      </c>
      <c r="B3695" s="1">
        <v>45915</v>
      </c>
      <c r="C3695" t="s">
        <v>54</v>
      </c>
      <c r="D3695" t="s">
        <v>47</v>
      </c>
      <c r="E3695" t="s">
        <v>23</v>
      </c>
      <c r="F3695" t="s">
        <v>61</v>
      </c>
      <c r="G3695" t="s">
        <v>25</v>
      </c>
      <c r="H3695" t="s">
        <v>75</v>
      </c>
      <c r="I3695" t="s">
        <v>88</v>
      </c>
      <c r="J3695">
        <v>15.8</v>
      </c>
      <c r="K3695">
        <v>12</v>
      </c>
      <c r="L3695" t="s">
        <v>63</v>
      </c>
      <c r="M3695">
        <v>3</v>
      </c>
      <c r="N3695">
        <v>3.5</v>
      </c>
      <c r="O3695">
        <v>350</v>
      </c>
      <c r="P3695">
        <v>5530</v>
      </c>
      <c r="Q3695" t="s">
        <v>83</v>
      </c>
      <c r="R3695">
        <v>9</v>
      </c>
      <c r="S3695" t="s">
        <v>37</v>
      </c>
      <c r="T3695" t="s">
        <v>31</v>
      </c>
      <c r="U3695" t="str">
        <f>TRIM(CLEAN(tbl_Operations[[#This Row],[Location]]))</f>
        <v>Gurugram</v>
      </c>
      <c r="V3695" t="str">
        <f>TRIM(CLEAN(tbl_Operations[[#This Row],[Channel]]))</f>
        <v>Email</v>
      </c>
      <c r="W3695" t="str">
        <f t="shared" si="285"/>
        <v>Invoice Query</v>
      </c>
      <c r="X3695" t="str">
        <f t="shared" si="286"/>
        <v>Hr</v>
      </c>
      <c r="Y3695" t="str">
        <f t="shared" si="287"/>
        <v>SLA Breach</v>
      </c>
      <c r="Z3695" t="str">
        <f t="shared" si="288"/>
        <v>Normal</v>
      </c>
      <c r="AA3695" t="str" cm="1">
        <f t="array" ref="AA3695">_xlfn.IFS(
J3695&lt;=K3695*0.5,"Excellent",
J3695&lt;=K3695,"Good",
J3695&lt;=K3695*1.5,"At Risk",
TRUE,"Critical"
)</f>
        <v>At Risk</v>
      </c>
      <c r="AB3695" t="str">
        <f t="shared" si="289"/>
        <v>Reworked</v>
      </c>
    </row>
    <row r="3696" spans="1:28" x14ac:dyDescent="0.3">
      <c r="A3696" t="s">
        <v>3778</v>
      </c>
      <c r="B3696" s="1">
        <v>45683</v>
      </c>
      <c r="C3696" t="s">
        <v>40</v>
      </c>
      <c r="D3696" t="s">
        <v>22</v>
      </c>
      <c r="E3696" t="s">
        <v>48</v>
      </c>
      <c r="F3696" t="s">
        <v>61</v>
      </c>
      <c r="G3696" t="s">
        <v>42</v>
      </c>
      <c r="H3696" t="s">
        <v>50</v>
      </c>
      <c r="I3696" t="s">
        <v>27</v>
      </c>
      <c r="J3696">
        <v>9.3000000000000007</v>
      </c>
      <c r="K3696">
        <v>12</v>
      </c>
      <c r="L3696" t="s">
        <v>28</v>
      </c>
      <c r="M3696">
        <v>0</v>
      </c>
      <c r="N3696">
        <v>4.3</v>
      </c>
      <c r="O3696">
        <v>400</v>
      </c>
      <c r="P3696">
        <v>3720</v>
      </c>
      <c r="Q3696" t="s">
        <v>64</v>
      </c>
      <c r="R3696">
        <v>1</v>
      </c>
      <c r="S3696" t="s">
        <v>58</v>
      </c>
      <c r="T3696" t="s">
        <v>102</v>
      </c>
      <c r="U3696" t="str">
        <f>TRIM(CLEAN(tbl_Operations[[#This Row],[Location]]))</f>
        <v>Noida</v>
      </c>
      <c r="V3696" t="str">
        <f>TRIM(CLEAN(tbl_Operations[[#This Row],[Channel]]))</f>
        <v>Portal</v>
      </c>
      <c r="W3696" t="str">
        <f t="shared" si="285"/>
        <v>Compliance Request</v>
      </c>
      <c r="X3696" t="str">
        <f t="shared" si="286"/>
        <v>Procurement</v>
      </c>
      <c r="Y3696" t="str">
        <f t="shared" si="287"/>
        <v>Within SLA</v>
      </c>
      <c r="Z3696" t="str">
        <f t="shared" si="288"/>
        <v>Normal</v>
      </c>
      <c r="AA3696" t="str" cm="1">
        <f t="array" ref="AA3696">_xlfn.IFS(
J3696&lt;=K3696*0.5,"Excellent",
J3696&lt;=K3696,"Good",
J3696&lt;=K3696*1.5,"At Risk",
TRUE,"Critical"
)</f>
        <v>Good</v>
      </c>
      <c r="AB3696" t="str">
        <f t="shared" si="289"/>
        <v>No Rework</v>
      </c>
    </row>
    <row r="3697" spans="1:28" x14ac:dyDescent="0.3">
      <c r="A3697" t="s">
        <v>3779</v>
      </c>
      <c r="B3697" s="1">
        <v>45863</v>
      </c>
      <c r="C3697" t="s">
        <v>21</v>
      </c>
      <c r="D3697" t="s">
        <v>73</v>
      </c>
      <c r="E3697" t="s">
        <v>23</v>
      </c>
      <c r="F3697" t="s">
        <v>49</v>
      </c>
      <c r="G3697" t="s">
        <v>25</v>
      </c>
      <c r="H3697" t="s">
        <v>66</v>
      </c>
      <c r="I3697" t="s">
        <v>27</v>
      </c>
      <c r="J3697">
        <v>15.4</v>
      </c>
      <c r="K3697">
        <v>48</v>
      </c>
      <c r="L3697" t="s">
        <v>28</v>
      </c>
      <c r="M3697">
        <v>0</v>
      </c>
      <c r="N3697">
        <v>4</v>
      </c>
      <c r="O3697">
        <v>320</v>
      </c>
      <c r="P3697">
        <v>4928</v>
      </c>
      <c r="Q3697" t="s">
        <v>114</v>
      </c>
      <c r="R3697">
        <v>7</v>
      </c>
      <c r="S3697" t="s">
        <v>37</v>
      </c>
      <c r="T3697" t="s">
        <v>45</v>
      </c>
      <c r="U3697" t="str">
        <f>TRIM(CLEAN(tbl_Operations[[#This Row],[Location]]))</f>
        <v>Chennai</v>
      </c>
      <c r="V3697" t="str">
        <f>TRIM(CLEAN(tbl_Operations[[#This Row],[Channel]]))</f>
        <v>Email</v>
      </c>
      <c r="W3697" t="str">
        <f t="shared" si="285"/>
        <v>Invoice Query</v>
      </c>
      <c r="X3697" t="str">
        <f t="shared" si="286"/>
        <v>Customer Support</v>
      </c>
      <c r="Y3697" t="str">
        <f t="shared" si="287"/>
        <v>Within SLA</v>
      </c>
      <c r="Z3697" t="str">
        <f t="shared" si="288"/>
        <v>Normal</v>
      </c>
      <c r="AA3697" t="str" cm="1">
        <f t="array" ref="AA3697">_xlfn.IFS(
J3697&lt;=K3697*0.5,"Excellent",
J3697&lt;=K3697,"Good",
J3697&lt;=K3697*1.5,"At Risk",
TRUE,"Critical"
)</f>
        <v>Excellent</v>
      </c>
      <c r="AB3697" t="str">
        <f t="shared" si="289"/>
        <v>No Rework</v>
      </c>
    </row>
    <row r="3698" spans="1:28" x14ac:dyDescent="0.3">
      <c r="A3698" t="s">
        <v>3780</v>
      </c>
      <c r="B3698" s="1">
        <v>46016</v>
      </c>
      <c r="C3698" t="s">
        <v>95</v>
      </c>
      <c r="D3698" t="s">
        <v>41</v>
      </c>
      <c r="E3698" t="s">
        <v>70</v>
      </c>
      <c r="F3698" t="s">
        <v>61</v>
      </c>
      <c r="G3698" t="s">
        <v>42</v>
      </c>
      <c r="H3698" t="s">
        <v>26</v>
      </c>
      <c r="I3698" t="s">
        <v>27</v>
      </c>
      <c r="J3698">
        <v>3.5</v>
      </c>
      <c r="K3698">
        <v>12</v>
      </c>
      <c r="L3698" t="s">
        <v>28</v>
      </c>
      <c r="M3698">
        <v>1</v>
      </c>
      <c r="N3698">
        <v>4.5</v>
      </c>
      <c r="O3698">
        <v>320</v>
      </c>
      <c r="P3698">
        <v>1120</v>
      </c>
      <c r="Q3698" t="s">
        <v>71</v>
      </c>
      <c r="R3698">
        <v>12</v>
      </c>
      <c r="S3698" t="s">
        <v>52</v>
      </c>
      <c r="T3698" t="s">
        <v>84</v>
      </c>
      <c r="U3698" t="str">
        <f>TRIM(CLEAN(tbl_Operations[[#This Row],[Location]]))</f>
        <v>Bengaluru</v>
      </c>
      <c r="V3698" t="str">
        <f>TRIM(CLEAN(tbl_Operations[[#This Row],[Channel]]))</f>
        <v>Portal</v>
      </c>
      <c r="W3698" t="str">
        <f t="shared" si="285"/>
        <v>Data Correction</v>
      </c>
      <c r="X3698" t="str">
        <f t="shared" si="286"/>
        <v>Sales</v>
      </c>
      <c r="Y3698" t="str">
        <f t="shared" si="287"/>
        <v>Within SLA</v>
      </c>
      <c r="Z3698" t="str">
        <f t="shared" si="288"/>
        <v>Normal</v>
      </c>
      <c r="AA3698" t="str" cm="1">
        <f t="array" ref="AA3698">_xlfn.IFS(
J3698&lt;=K3698*0.5,"Excellent",
J3698&lt;=K3698,"Good",
J3698&lt;=K3698*1.5,"At Risk",
TRUE,"Critical"
)</f>
        <v>Excellent</v>
      </c>
      <c r="AB3698" t="str">
        <f t="shared" si="289"/>
        <v>Reworked</v>
      </c>
    </row>
    <row r="3699" spans="1:28" x14ac:dyDescent="0.3">
      <c r="A3699" t="s">
        <v>3781</v>
      </c>
      <c r="B3699" s="1">
        <v>45950</v>
      </c>
      <c r="C3699" t="s">
        <v>40</v>
      </c>
      <c r="D3699" t="s">
        <v>41</v>
      </c>
      <c r="E3699" t="s">
        <v>78</v>
      </c>
      <c r="F3699" t="s">
        <v>24</v>
      </c>
      <c r="G3699" t="s">
        <v>62</v>
      </c>
      <c r="H3699" t="s">
        <v>50</v>
      </c>
      <c r="I3699" t="s">
        <v>27</v>
      </c>
      <c r="J3699">
        <v>5.9</v>
      </c>
      <c r="K3699">
        <v>24</v>
      </c>
      <c r="L3699" t="s">
        <v>28</v>
      </c>
      <c r="M3699">
        <v>1</v>
      </c>
      <c r="N3699">
        <v>4.5</v>
      </c>
      <c r="O3699">
        <v>450</v>
      </c>
      <c r="P3699">
        <v>2655</v>
      </c>
      <c r="Q3699" t="s">
        <v>51</v>
      </c>
      <c r="R3699">
        <v>10</v>
      </c>
      <c r="S3699" t="s">
        <v>52</v>
      </c>
      <c r="T3699" t="s">
        <v>31</v>
      </c>
      <c r="U3699" t="str">
        <f>TRIM(CLEAN(tbl_Operations[[#This Row],[Location]]))</f>
        <v>Bengaluru</v>
      </c>
      <c r="V3699" t="str">
        <f>TRIM(CLEAN(tbl_Operations[[#This Row],[Channel]]))</f>
        <v>Teams</v>
      </c>
      <c r="W3699" t="str">
        <f t="shared" si="285"/>
        <v>Access Request</v>
      </c>
      <c r="X3699" t="str">
        <f t="shared" si="286"/>
        <v>Procurement</v>
      </c>
      <c r="Y3699" t="str">
        <f t="shared" si="287"/>
        <v>Within SLA</v>
      </c>
      <c r="Z3699" t="str">
        <f t="shared" si="288"/>
        <v>Normal</v>
      </c>
      <c r="AA3699" t="str" cm="1">
        <f t="array" ref="AA3699">_xlfn.IFS(
J3699&lt;=K3699*0.5,"Excellent",
J3699&lt;=K3699,"Good",
J3699&lt;=K3699*1.5,"At Risk",
TRUE,"Critical"
)</f>
        <v>Excellent</v>
      </c>
      <c r="AB3699" t="str">
        <f t="shared" si="289"/>
        <v>Reworked</v>
      </c>
    </row>
    <row r="3700" spans="1:28" x14ac:dyDescent="0.3">
      <c r="A3700" t="s">
        <v>3782</v>
      </c>
      <c r="B3700" s="1">
        <v>45911</v>
      </c>
      <c r="C3700" t="s">
        <v>54</v>
      </c>
      <c r="D3700" t="s">
        <v>47</v>
      </c>
      <c r="E3700" t="s">
        <v>70</v>
      </c>
      <c r="F3700" t="s">
        <v>61</v>
      </c>
      <c r="G3700" t="s">
        <v>25</v>
      </c>
      <c r="H3700" t="s">
        <v>66</v>
      </c>
      <c r="I3700" t="s">
        <v>101</v>
      </c>
      <c r="J3700">
        <v>5.8</v>
      </c>
      <c r="K3700">
        <v>12</v>
      </c>
      <c r="L3700" t="s">
        <v>28</v>
      </c>
      <c r="M3700">
        <v>0</v>
      </c>
      <c r="N3700">
        <v>4.4000000000000004</v>
      </c>
      <c r="O3700">
        <v>320</v>
      </c>
      <c r="P3700">
        <v>1856</v>
      </c>
      <c r="Q3700" t="s">
        <v>83</v>
      </c>
      <c r="R3700">
        <v>9</v>
      </c>
      <c r="S3700" t="s">
        <v>37</v>
      </c>
      <c r="T3700" t="s">
        <v>84</v>
      </c>
      <c r="U3700" t="str">
        <f>TRIM(CLEAN(tbl_Operations[[#This Row],[Location]]))</f>
        <v>Gurugram</v>
      </c>
      <c r="V3700" t="str">
        <f>TRIM(CLEAN(tbl_Operations[[#This Row],[Channel]]))</f>
        <v>Email</v>
      </c>
      <c r="W3700" t="str">
        <f t="shared" si="285"/>
        <v>Data Correction</v>
      </c>
      <c r="X3700" t="str">
        <f t="shared" si="286"/>
        <v>Hr</v>
      </c>
      <c r="Y3700" t="str">
        <f t="shared" si="287"/>
        <v>Within SLA</v>
      </c>
      <c r="Z3700" t="str">
        <f t="shared" si="288"/>
        <v>Normal</v>
      </c>
      <c r="AA3700" t="str" cm="1">
        <f t="array" ref="AA3700">_xlfn.IFS(
J3700&lt;=K3700*0.5,"Excellent",
J3700&lt;=K3700,"Good",
J3700&lt;=K3700*1.5,"At Risk",
TRUE,"Critical"
)</f>
        <v>Excellent</v>
      </c>
      <c r="AB3700" t="str">
        <f t="shared" si="289"/>
        <v>No Rework</v>
      </c>
    </row>
    <row r="3701" spans="1:28" x14ac:dyDescent="0.3">
      <c r="A3701" t="s">
        <v>3783</v>
      </c>
      <c r="B3701" s="1">
        <v>45873</v>
      </c>
      <c r="C3701" t="s">
        <v>91</v>
      </c>
      <c r="D3701" t="s">
        <v>55</v>
      </c>
      <c r="E3701" t="s">
        <v>92</v>
      </c>
      <c r="F3701" t="s">
        <v>61</v>
      </c>
      <c r="G3701" t="s">
        <v>25</v>
      </c>
      <c r="H3701" t="s">
        <v>66</v>
      </c>
      <c r="I3701" t="s">
        <v>27</v>
      </c>
      <c r="J3701">
        <v>3.6</v>
      </c>
      <c r="K3701">
        <v>12</v>
      </c>
      <c r="L3701" t="s">
        <v>28</v>
      </c>
      <c r="M3701">
        <v>0</v>
      </c>
      <c r="N3701">
        <v>4.5999999999999996</v>
      </c>
      <c r="O3701">
        <v>320</v>
      </c>
      <c r="P3701">
        <v>1152</v>
      </c>
      <c r="Q3701" t="s">
        <v>36</v>
      </c>
      <c r="R3701">
        <v>8</v>
      </c>
      <c r="S3701" t="s">
        <v>37</v>
      </c>
      <c r="T3701" t="s">
        <v>31</v>
      </c>
      <c r="U3701" t="str">
        <f>TRIM(CLEAN(tbl_Operations[[#This Row],[Location]]))</f>
        <v>Hyderabad</v>
      </c>
      <c r="V3701" t="str">
        <f>TRIM(CLEAN(tbl_Operations[[#This Row],[Channel]]))</f>
        <v>Email</v>
      </c>
      <c r="W3701" t="str">
        <f t="shared" si="285"/>
        <v>Report Request</v>
      </c>
      <c r="X3701" t="str">
        <f t="shared" si="286"/>
        <v>Operations</v>
      </c>
      <c r="Y3701" t="str">
        <f t="shared" si="287"/>
        <v>Within SLA</v>
      </c>
      <c r="Z3701" t="str">
        <f t="shared" si="288"/>
        <v>Normal</v>
      </c>
      <c r="AA3701" t="str" cm="1">
        <f t="array" ref="AA3701">_xlfn.IFS(
J3701&lt;=K3701*0.5,"Excellent",
J3701&lt;=K3701,"Good",
J3701&lt;=K3701*1.5,"At Risk",
TRUE,"Critical"
)</f>
        <v>Excellent</v>
      </c>
      <c r="AB3701" t="str">
        <f t="shared" si="289"/>
        <v>No Rework</v>
      </c>
    </row>
    <row r="3702" spans="1:28" x14ac:dyDescent="0.3">
      <c r="A3702" t="s">
        <v>3784</v>
      </c>
      <c r="B3702" s="1">
        <v>46006</v>
      </c>
      <c r="C3702" t="s">
        <v>91</v>
      </c>
      <c r="D3702" t="s">
        <v>34</v>
      </c>
      <c r="E3702" t="s">
        <v>74</v>
      </c>
      <c r="F3702" t="s">
        <v>24</v>
      </c>
      <c r="G3702" t="s">
        <v>42</v>
      </c>
      <c r="H3702" t="s">
        <v>50</v>
      </c>
      <c r="I3702" t="s">
        <v>27</v>
      </c>
      <c r="J3702">
        <v>18.399999999999999</v>
      </c>
      <c r="K3702">
        <v>24</v>
      </c>
      <c r="L3702" t="s">
        <v>28</v>
      </c>
      <c r="M3702">
        <v>0</v>
      </c>
      <c r="N3702">
        <v>5</v>
      </c>
      <c r="O3702">
        <v>280</v>
      </c>
      <c r="P3702">
        <v>5152</v>
      </c>
      <c r="Q3702" t="s">
        <v>71</v>
      </c>
      <c r="R3702">
        <v>12</v>
      </c>
      <c r="S3702" t="s">
        <v>52</v>
      </c>
      <c r="T3702" t="s">
        <v>31</v>
      </c>
      <c r="U3702" t="str">
        <f>TRIM(CLEAN(tbl_Operations[[#This Row],[Location]]))</f>
        <v>Mumbai</v>
      </c>
      <c r="V3702" t="str">
        <f>TRIM(CLEAN(tbl_Operations[[#This Row],[Channel]]))</f>
        <v>Portal</v>
      </c>
      <c r="W3702" t="str">
        <f t="shared" si="285"/>
        <v>System Issue</v>
      </c>
      <c r="X3702" t="str">
        <f t="shared" si="286"/>
        <v>Operations</v>
      </c>
      <c r="Y3702" t="str">
        <f t="shared" si="287"/>
        <v>Within SLA</v>
      </c>
      <c r="Z3702" t="str">
        <f t="shared" si="288"/>
        <v>Normal</v>
      </c>
      <c r="AA3702" t="str" cm="1">
        <f t="array" ref="AA3702">_xlfn.IFS(
J3702&lt;=K3702*0.5,"Excellent",
J3702&lt;=K3702,"Good",
J3702&lt;=K3702*1.5,"At Risk",
TRUE,"Critical"
)</f>
        <v>Good</v>
      </c>
      <c r="AB3702" t="str">
        <f t="shared" si="289"/>
        <v>No Rework</v>
      </c>
    </row>
    <row r="3703" spans="1:28" x14ac:dyDescent="0.3">
      <c r="A3703" t="s">
        <v>3785</v>
      </c>
      <c r="B3703" s="1">
        <v>45980</v>
      </c>
      <c r="C3703" t="s">
        <v>91</v>
      </c>
      <c r="D3703" t="s">
        <v>34</v>
      </c>
      <c r="E3703" t="s">
        <v>78</v>
      </c>
      <c r="F3703" t="s">
        <v>49</v>
      </c>
      <c r="G3703" t="s">
        <v>25</v>
      </c>
      <c r="H3703" t="s">
        <v>50</v>
      </c>
      <c r="I3703" t="s">
        <v>27</v>
      </c>
      <c r="J3703">
        <v>15.1</v>
      </c>
      <c r="K3703">
        <v>48</v>
      </c>
      <c r="L3703" t="s">
        <v>28</v>
      </c>
      <c r="M3703">
        <v>0</v>
      </c>
      <c r="N3703">
        <v>5</v>
      </c>
      <c r="O3703">
        <v>400</v>
      </c>
      <c r="P3703">
        <v>6040</v>
      </c>
      <c r="Q3703" t="s">
        <v>67</v>
      </c>
      <c r="R3703">
        <v>11</v>
      </c>
      <c r="S3703" t="s">
        <v>52</v>
      </c>
      <c r="T3703" t="s">
        <v>86</v>
      </c>
      <c r="U3703" t="str">
        <f>TRIM(CLEAN(tbl_Operations[[#This Row],[Location]]))</f>
        <v>Mumbai</v>
      </c>
      <c r="V3703" t="str">
        <f>TRIM(CLEAN(tbl_Operations[[#This Row],[Channel]]))</f>
        <v>Email</v>
      </c>
      <c r="W3703" t="str">
        <f t="shared" si="285"/>
        <v>Access Request</v>
      </c>
      <c r="X3703" t="str">
        <f t="shared" si="286"/>
        <v>Operations</v>
      </c>
      <c r="Y3703" t="str">
        <f t="shared" si="287"/>
        <v>Within SLA</v>
      </c>
      <c r="Z3703" t="str">
        <f t="shared" si="288"/>
        <v>Normal</v>
      </c>
      <c r="AA3703" t="str" cm="1">
        <f t="array" ref="AA3703">_xlfn.IFS(
J3703&lt;=K3703*0.5,"Excellent",
J3703&lt;=K3703,"Good",
J3703&lt;=K3703*1.5,"At Risk",
TRUE,"Critical"
)</f>
        <v>Excellent</v>
      </c>
      <c r="AB3703" t="str">
        <f t="shared" si="289"/>
        <v>No Rework</v>
      </c>
    </row>
    <row r="3704" spans="1:28" x14ac:dyDescent="0.3">
      <c r="A3704" t="s">
        <v>3786</v>
      </c>
      <c r="B3704" s="1">
        <v>46021</v>
      </c>
      <c r="C3704" t="s">
        <v>40</v>
      </c>
      <c r="D3704" t="s">
        <v>22</v>
      </c>
      <c r="E3704" t="s">
        <v>35</v>
      </c>
      <c r="F3704" t="s">
        <v>49</v>
      </c>
      <c r="G3704" t="s">
        <v>62</v>
      </c>
      <c r="H3704" t="s">
        <v>5095</v>
      </c>
      <c r="I3704" t="s">
        <v>27</v>
      </c>
      <c r="J3704">
        <v>22.4</v>
      </c>
      <c r="K3704">
        <v>48</v>
      </c>
      <c r="L3704" t="s">
        <v>28</v>
      </c>
      <c r="M3704">
        <v>0</v>
      </c>
      <c r="N3704">
        <v>4.0999999999999996</v>
      </c>
      <c r="O3704">
        <v>320</v>
      </c>
      <c r="P3704">
        <v>7168</v>
      </c>
      <c r="Q3704" t="s">
        <v>71</v>
      </c>
      <c r="R3704">
        <v>12</v>
      </c>
      <c r="S3704" t="s">
        <v>52</v>
      </c>
      <c r="T3704" t="s">
        <v>38</v>
      </c>
      <c r="U3704" t="str">
        <f>TRIM(CLEAN(tbl_Operations[[#This Row],[Location]]))</f>
        <v>Noida</v>
      </c>
      <c r="V3704" t="str">
        <f>TRIM(CLEAN(tbl_Operations[[#This Row],[Channel]]))</f>
        <v>Teams</v>
      </c>
      <c r="W3704" t="str">
        <f t="shared" si="285"/>
        <v>Employee Query</v>
      </c>
      <c r="X3704" t="str">
        <f t="shared" si="286"/>
        <v>Procurement</v>
      </c>
      <c r="Y3704" t="str">
        <f t="shared" si="287"/>
        <v>Within SLA</v>
      </c>
      <c r="Z3704" t="str">
        <f t="shared" si="288"/>
        <v>Normal</v>
      </c>
      <c r="AA3704" t="str" cm="1">
        <f t="array" ref="AA3704">_xlfn.IFS(
J3704&lt;=K3704*0.5,"Excellent",
J3704&lt;=K3704,"Good",
J3704&lt;=K3704*1.5,"At Risk",
TRUE,"Critical"
)</f>
        <v>Excellent</v>
      </c>
      <c r="AB3704" t="str">
        <f t="shared" si="289"/>
        <v>No Rework</v>
      </c>
    </row>
    <row r="3705" spans="1:28" x14ac:dyDescent="0.3">
      <c r="A3705" t="s">
        <v>3787</v>
      </c>
      <c r="B3705" s="1">
        <v>45758</v>
      </c>
      <c r="C3705" t="s">
        <v>77</v>
      </c>
      <c r="D3705" t="s">
        <v>60</v>
      </c>
      <c r="E3705" t="s">
        <v>74</v>
      </c>
      <c r="F3705" t="s">
        <v>146</v>
      </c>
      <c r="G3705" t="s">
        <v>25</v>
      </c>
      <c r="H3705" t="s">
        <v>75</v>
      </c>
      <c r="I3705" t="s">
        <v>27</v>
      </c>
      <c r="J3705">
        <v>2.2000000000000002</v>
      </c>
      <c r="K3705">
        <v>4</v>
      </c>
      <c r="L3705" t="s">
        <v>28</v>
      </c>
      <c r="M3705">
        <v>0</v>
      </c>
      <c r="N3705">
        <v>4.5999999999999996</v>
      </c>
      <c r="O3705">
        <v>280</v>
      </c>
      <c r="P3705">
        <v>616</v>
      </c>
      <c r="Q3705" t="s">
        <v>89</v>
      </c>
      <c r="R3705">
        <v>4</v>
      </c>
      <c r="S3705" t="s">
        <v>30</v>
      </c>
      <c r="T3705" t="s">
        <v>45</v>
      </c>
      <c r="U3705" t="str">
        <f>TRIM(CLEAN(tbl_Operations[[#This Row],[Location]]))</f>
        <v>Pune</v>
      </c>
      <c r="V3705" t="str">
        <f>TRIM(CLEAN(tbl_Operations[[#This Row],[Channel]]))</f>
        <v>Email</v>
      </c>
      <c r="W3705" t="str">
        <f t="shared" si="285"/>
        <v>System Issue</v>
      </c>
      <c r="X3705" t="str">
        <f t="shared" si="286"/>
        <v>Finance</v>
      </c>
      <c r="Y3705" t="str">
        <f t="shared" si="287"/>
        <v>Within SLA</v>
      </c>
      <c r="Z3705" t="str">
        <f t="shared" si="288"/>
        <v>Normal</v>
      </c>
      <c r="AA3705" t="str" cm="1">
        <f t="array" ref="AA3705">_xlfn.IFS(
J3705&lt;=K3705*0.5,"Excellent",
J3705&lt;=K3705,"Good",
J3705&lt;=K3705*1.5,"At Risk",
TRUE,"Critical"
)</f>
        <v>Good</v>
      </c>
      <c r="AB3705" t="str">
        <f t="shared" si="289"/>
        <v>No Rework</v>
      </c>
    </row>
    <row r="3706" spans="1:28" x14ac:dyDescent="0.3">
      <c r="A3706" t="s">
        <v>3788</v>
      </c>
      <c r="B3706" s="1">
        <v>45864</v>
      </c>
      <c r="C3706" t="s">
        <v>54</v>
      </c>
      <c r="D3706" t="s">
        <v>60</v>
      </c>
      <c r="E3706" t="s">
        <v>56</v>
      </c>
      <c r="F3706" t="s">
        <v>49</v>
      </c>
      <c r="G3706" t="s">
        <v>25</v>
      </c>
      <c r="H3706" t="s">
        <v>66</v>
      </c>
      <c r="I3706" t="s">
        <v>27</v>
      </c>
      <c r="J3706">
        <v>6.8</v>
      </c>
      <c r="K3706">
        <v>48</v>
      </c>
      <c r="L3706" t="s">
        <v>28</v>
      </c>
      <c r="M3706">
        <v>0</v>
      </c>
      <c r="N3706">
        <v>5</v>
      </c>
      <c r="O3706">
        <v>280</v>
      </c>
      <c r="P3706">
        <v>1904</v>
      </c>
      <c r="Q3706" t="s">
        <v>114</v>
      </c>
      <c r="R3706">
        <v>7</v>
      </c>
      <c r="S3706" t="s">
        <v>37</v>
      </c>
      <c r="T3706" t="s">
        <v>68</v>
      </c>
      <c r="U3706" t="str">
        <f>TRIM(CLEAN(tbl_Operations[[#This Row],[Location]]))</f>
        <v>Pune</v>
      </c>
      <c r="V3706" t="str">
        <f>TRIM(CLEAN(tbl_Operations[[#This Row],[Channel]]))</f>
        <v>Email</v>
      </c>
      <c r="W3706" t="str">
        <f t="shared" si="285"/>
        <v>Vendor Query</v>
      </c>
      <c r="X3706" t="str">
        <f t="shared" si="286"/>
        <v>Hr</v>
      </c>
      <c r="Y3706" t="str">
        <f t="shared" si="287"/>
        <v>Within SLA</v>
      </c>
      <c r="Z3706" t="str">
        <f t="shared" si="288"/>
        <v>Normal</v>
      </c>
      <c r="AA3706" t="str" cm="1">
        <f t="array" ref="AA3706">_xlfn.IFS(
J3706&lt;=K3706*0.5,"Excellent",
J3706&lt;=K3706,"Good",
J3706&lt;=K3706*1.5,"At Risk",
TRUE,"Critical"
)</f>
        <v>Excellent</v>
      </c>
      <c r="AB3706" t="str">
        <f t="shared" si="289"/>
        <v>No Rework</v>
      </c>
    </row>
    <row r="3707" spans="1:28" x14ac:dyDescent="0.3">
      <c r="A3707" t="s">
        <v>3789</v>
      </c>
      <c r="B3707" s="1">
        <v>45832</v>
      </c>
      <c r="C3707" t="s">
        <v>33</v>
      </c>
      <c r="D3707" t="s">
        <v>60</v>
      </c>
      <c r="E3707" t="s">
        <v>48</v>
      </c>
      <c r="F3707" t="s">
        <v>61</v>
      </c>
      <c r="G3707" t="s">
        <v>62</v>
      </c>
      <c r="H3707" t="s">
        <v>75</v>
      </c>
      <c r="I3707" t="s">
        <v>88</v>
      </c>
      <c r="J3707">
        <v>2.9</v>
      </c>
      <c r="K3707">
        <v>12</v>
      </c>
      <c r="L3707" t="s">
        <v>28</v>
      </c>
      <c r="M3707">
        <v>4</v>
      </c>
      <c r="N3707">
        <v>4.4000000000000004</v>
      </c>
      <c r="O3707">
        <v>400</v>
      </c>
      <c r="P3707">
        <v>1160</v>
      </c>
      <c r="Q3707" t="s">
        <v>29</v>
      </c>
      <c r="R3707">
        <v>6</v>
      </c>
      <c r="S3707" t="s">
        <v>30</v>
      </c>
      <c r="T3707" t="s">
        <v>38</v>
      </c>
      <c r="U3707" t="str">
        <f>TRIM(CLEAN(tbl_Operations[[#This Row],[Location]]))</f>
        <v>Pune</v>
      </c>
      <c r="V3707" t="str">
        <f>TRIM(CLEAN(tbl_Operations[[#This Row],[Channel]]))</f>
        <v>Teams</v>
      </c>
      <c r="W3707" t="str">
        <f t="shared" si="285"/>
        <v>Compliance Request</v>
      </c>
      <c r="X3707" t="str">
        <f t="shared" si="286"/>
        <v>It</v>
      </c>
      <c r="Y3707" t="str">
        <f t="shared" si="287"/>
        <v>Within SLA</v>
      </c>
      <c r="Z3707" t="str">
        <f t="shared" si="288"/>
        <v>Normal</v>
      </c>
      <c r="AA3707" t="str" cm="1">
        <f t="array" ref="AA3707">_xlfn.IFS(
J3707&lt;=K3707*0.5,"Excellent",
J3707&lt;=K3707,"Good",
J3707&lt;=K3707*1.5,"At Risk",
TRUE,"Critical"
)</f>
        <v>Excellent</v>
      </c>
      <c r="AB3707" t="str">
        <f t="shared" si="289"/>
        <v>Reworked</v>
      </c>
    </row>
    <row r="3708" spans="1:28" x14ac:dyDescent="0.3">
      <c r="A3708" t="s">
        <v>3790</v>
      </c>
      <c r="B3708" s="1">
        <v>45860</v>
      </c>
      <c r="C3708" t="s">
        <v>33</v>
      </c>
      <c r="D3708" t="s">
        <v>34</v>
      </c>
      <c r="E3708" t="s">
        <v>92</v>
      </c>
      <c r="F3708" t="s">
        <v>49</v>
      </c>
      <c r="G3708" t="s">
        <v>42</v>
      </c>
      <c r="H3708" t="s">
        <v>75</v>
      </c>
      <c r="I3708" t="s">
        <v>27</v>
      </c>
      <c r="J3708">
        <v>30.6</v>
      </c>
      <c r="K3708">
        <v>48</v>
      </c>
      <c r="L3708" t="s">
        <v>28</v>
      </c>
      <c r="M3708">
        <v>1</v>
      </c>
      <c r="N3708">
        <v>3.3</v>
      </c>
      <c r="O3708">
        <v>400</v>
      </c>
      <c r="P3708">
        <v>12240</v>
      </c>
      <c r="Q3708" t="s">
        <v>114</v>
      </c>
      <c r="R3708">
        <v>7</v>
      </c>
      <c r="S3708" t="s">
        <v>37</v>
      </c>
      <c r="T3708" t="s">
        <v>38</v>
      </c>
      <c r="U3708" t="str">
        <f>TRIM(CLEAN(tbl_Operations[[#This Row],[Location]]))</f>
        <v>Mumbai</v>
      </c>
      <c r="V3708" t="str">
        <f>TRIM(CLEAN(tbl_Operations[[#This Row],[Channel]]))</f>
        <v>Portal</v>
      </c>
      <c r="W3708" t="str">
        <f t="shared" si="285"/>
        <v>Report Request</v>
      </c>
      <c r="X3708" t="str">
        <f t="shared" si="286"/>
        <v>It</v>
      </c>
      <c r="Y3708" t="str">
        <f t="shared" si="287"/>
        <v>Within SLA</v>
      </c>
      <c r="Z3708" t="str">
        <f t="shared" si="288"/>
        <v>Normal</v>
      </c>
      <c r="AA3708" t="str" cm="1">
        <f t="array" ref="AA3708">_xlfn.IFS(
J3708&lt;=K3708*0.5,"Excellent",
J3708&lt;=K3708,"Good",
J3708&lt;=K3708*1.5,"At Risk",
TRUE,"Critical"
)</f>
        <v>Good</v>
      </c>
      <c r="AB3708" t="str">
        <f t="shared" si="289"/>
        <v>Reworked</v>
      </c>
    </row>
    <row r="3709" spans="1:28" x14ac:dyDescent="0.3">
      <c r="A3709" t="s">
        <v>3791</v>
      </c>
      <c r="B3709" s="1">
        <v>45898</v>
      </c>
      <c r="C3709" t="s">
        <v>77</v>
      </c>
      <c r="D3709" t="s">
        <v>55</v>
      </c>
      <c r="E3709" t="s">
        <v>56</v>
      </c>
      <c r="F3709" t="s">
        <v>61</v>
      </c>
      <c r="G3709" t="s">
        <v>25</v>
      </c>
      <c r="H3709" t="s">
        <v>5095</v>
      </c>
      <c r="I3709" t="s">
        <v>27</v>
      </c>
      <c r="J3709">
        <v>12.7</v>
      </c>
      <c r="K3709">
        <v>12</v>
      </c>
      <c r="L3709" t="s">
        <v>63</v>
      </c>
      <c r="M3709">
        <v>0</v>
      </c>
      <c r="N3709">
        <v>4.5</v>
      </c>
      <c r="O3709">
        <v>280</v>
      </c>
      <c r="P3709">
        <v>3556</v>
      </c>
      <c r="Q3709" t="s">
        <v>36</v>
      </c>
      <c r="R3709">
        <v>8</v>
      </c>
      <c r="S3709" t="s">
        <v>37</v>
      </c>
      <c r="T3709" t="s">
        <v>45</v>
      </c>
      <c r="U3709" t="str">
        <f>TRIM(CLEAN(tbl_Operations[[#This Row],[Location]]))</f>
        <v>Hyderabad</v>
      </c>
      <c r="V3709" t="str">
        <f>TRIM(CLEAN(tbl_Operations[[#This Row],[Channel]]))</f>
        <v>Email</v>
      </c>
      <c r="W3709" t="str">
        <f t="shared" si="285"/>
        <v>Vendor Query</v>
      </c>
      <c r="X3709" t="str">
        <f t="shared" si="286"/>
        <v>Finance</v>
      </c>
      <c r="Y3709" t="str">
        <f t="shared" si="287"/>
        <v>SLA Breach</v>
      </c>
      <c r="Z3709" t="str">
        <f t="shared" si="288"/>
        <v>Normal</v>
      </c>
      <c r="AA3709" t="str" cm="1">
        <f t="array" ref="AA3709">_xlfn.IFS(
J3709&lt;=K3709*0.5,"Excellent",
J3709&lt;=K3709,"Good",
J3709&lt;=K3709*1.5,"At Risk",
TRUE,"Critical"
)</f>
        <v>At Risk</v>
      </c>
      <c r="AB3709" t="str">
        <f t="shared" si="289"/>
        <v>No Rework</v>
      </c>
    </row>
    <row r="3710" spans="1:28" x14ac:dyDescent="0.3">
      <c r="A3710" t="s">
        <v>3792</v>
      </c>
      <c r="B3710" s="1">
        <v>45695</v>
      </c>
      <c r="C3710" t="s">
        <v>91</v>
      </c>
      <c r="D3710" t="s">
        <v>60</v>
      </c>
      <c r="E3710" t="s">
        <v>70</v>
      </c>
      <c r="F3710" t="s">
        <v>24</v>
      </c>
      <c r="G3710" t="s">
        <v>25</v>
      </c>
      <c r="H3710" t="s">
        <v>50</v>
      </c>
      <c r="I3710" t="s">
        <v>27</v>
      </c>
      <c r="J3710">
        <v>11</v>
      </c>
      <c r="K3710">
        <v>24</v>
      </c>
      <c r="L3710" t="s">
        <v>28</v>
      </c>
      <c r="M3710">
        <v>1</v>
      </c>
      <c r="N3710">
        <v>4.3</v>
      </c>
      <c r="O3710">
        <v>400</v>
      </c>
      <c r="P3710">
        <v>4400</v>
      </c>
      <c r="Q3710" t="s">
        <v>57</v>
      </c>
      <c r="R3710">
        <v>2</v>
      </c>
      <c r="S3710" t="s">
        <v>58</v>
      </c>
      <c r="T3710" t="s">
        <v>45</v>
      </c>
      <c r="U3710" t="str">
        <f>TRIM(CLEAN(tbl_Operations[[#This Row],[Location]]))</f>
        <v>Pune</v>
      </c>
      <c r="V3710" t="str">
        <f>TRIM(CLEAN(tbl_Operations[[#This Row],[Channel]]))</f>
        <v>Email</v>
      </c>
      <c r="W3710" t="str">
        <f t="shared" si="285"/>
        <v>Data Correction</v>
      </c>
      <c r="X3710" t="str">
        <f t="shared" si="286"/>
        <v>Operations</v>
      </c>
      <c r="Y3710" t="str">
        <f t="shared" si="287"/>
        <v>Within SLA</v>
      </c>
      <c r="Z3710" t="str">
        <f t="shared" si="288"/>
        <v>Normal</v>
      </c>
      <c r="AA3710" t="str" cm="1">
        <f t="array" ref="AA3710">_xlfn.IFS(
J3710&lt;=K3710*0.5,"Excellent",
J3710&lt;=K3710,"Good",
J3710&lt;=K3710*1.5,"At Risk",
TRUE,"Critical"
)</f>
        <v>Excellent</v>
      </c>
      <c r="AB3710" t="str">
        <f t="shared" si="289"/>
        <v>Reworked</v>
      </c>
    </row>
    <row r="3711" spans="1:28" x14ac:dyDescent="0.3">
      <c r="A3711" t="s">
        <v>3793</v>
      </c>
      <c r="B3711" s="1">
        <v>45998</v>
      </c>
      <c r="C3711" t="s">
        <v>33</v>
      </c>
      <c r="D3711" t="s">
        <v>60</v>
      </c>
      <c r="E3711" t="s">
        <v>78</v>
      </c>
      <c r="F3711" t="s">
        <v>49</v>
      </c>
      <c r="G3711" t="s">
        <v>25</v>
      </c>
      <c r="H3711" t="s">
        <v>50</v>
      </c>
      <c r="I3711" t="s">
        <v>27</v>
      </c>
      <c r="J3711">
        <v>11.8</v>
      </c>
      <c r="K3711">
        <v>48</v>
      </c>
      <c r="L3711" t="s">
        <v>28</v>
      </c>
      <c r="M3711">
        <v>1</v>
      </c>
      <c r="N3711">
        <v>3.4</v>
      </c>
      <c r="O3711">
        <v>320</v>
      </c>
      <c r="P3711">
        <v>3776</v>
      </c>
      <c r="Q3711" t="s">
        <v>71</v>
      </c>
      <c r="R3711">
        <v>12</v>
      </c>
      <c r="S3711" t="s">
        <v>52</v>
      </c>
      <c r="T3711" t="s">
        <v>102</v>
      </c>
      <c r="U3711" t="str">
        <f>TRIM(CLEAN(tbl_Operations[[#This Row],[Location]]))</f>
        <v>Pune</v>
      </c>
      <c r="V3711" t="str">
        <f>TRIM(CLEAN(tbl_Operations[[#This Row],[Channel]]))</f>
        <v>Email</v>
      </c>
      <c r="W3711" t="str">
        <f t="shared" si="285"/>
        <v>Access Request</v>
      </c>
      <c r="X3711" t="str">
        <f t="shared" si="286"/>
        <v>It</v>
      </c>
      <c r="Y3711" t="str">
        <f t="shared" si="287"/>
        <v>Within SLA</v>
      </c>
      <c r="Z3711" t="str">
        <f t="shared" si="288"/>
        <v>Normal</v>
      </c>
      <c r="AA3711" t="str" cm="1">
        <f t="array" ref="AA3711">_xlfn.IFS(
J3711&lt;=K3711*0.5,"Excellent",
J3711&lt;=K3711,"Good",
J3711&lt;=K3711*1.5,"At Risk",
TRUE,"Critical"
)</f>
        <v>Excellent</v>
      </c>
      <c r="AB3711" t="str">
        <f t="shared" si="289"/>
        <v>Reworked</v>
      </c>
    </row>
    <row r="3712" spans="1:28" x14ac:dyDescent="0.3">
      <c r="A3712" t="s">
        <v>3794</v>
      </c>
      <c r="B3712" s="1">
        <v>45718</v>
      </c>
      <c r="C3712" t="s">
        <v>40</v>
      </c>
      <c r="D3712" t="s">
        <v>34</v>
      </c>
      <c r="E3712" t="s">
        <v>70</v>
      </c>
      <c r="F3712" t="s">
        <v>49</v>
      </c>
      <c r="G3712" t="s">
        <v>25</v>
      </c>
      <c r="H3712" t="s">
        <v>43</v>
      </c>
      <c r="I3712" t="s">
        <v>27</v>
      </c>
      <c r="J3712">
        <v>13.2</v>
      </c>
      <c r="K3712">
        <v>48</v>
      </c>
      <c r="L3712" t="s">
        <v>28</v>
      </c>
      <c r="M3712">
        <v>0</v>
      </c>
      <c r="N3712">
        <v>3.9</v>
      </c>
      <c r="O3712">
        <v>320</v>
      </c>
      <c r="P3712">
        <v>4224</v>
      </c>
      <c r="Q3712" t="s">
        <v>79</v>
      </c>
      <c r="R3712">
        <v>3</v>
      </c>
      <c r="S3712" t="s">
        <v>58</v>
      </c>
      <c r="T3712" t="s">
        <v>102</v>
      </c>
      <c r="U3712" t="str">
        <f>TRIM(CLEAN(tbl_Operations[[#This Row],[Location]]))</f>
        <v>Mumbai</v>
      </c>
      <c r="V3712" t="str">
        <f>TRIM(CLEAN(tbl_Operations[[#This Row],[Channel]]))</f>
        <v>Email</v>
      </c>
      <c r="W3712" t="str">
        <f t="shared" si="285"/>
        <v>Data Correction</v>
      </c>
      <c r="X3712" t="str">
        <f t="shared" si="286"/>
        <v>Procurement</v>
      </c>
      <c r="Y3712" t="str">
        <f t="shared" si="287"/>
        <v>Within SLA</v>
      </c>
      <c r="Z3712" t="str">
        <f t="shared" si="288"/>
        <v>Normal</v>
      </c>
      <c r="AA3712" t="str" cm="1">
        <f t="array" ref="AA3712">_xlfn.IFS(
J3712&lt;=K3712*0.5,"Excellent",
J3712&lt;=K3712,"Good",
J3712&lt;=K3712*1.5,"At Risk",
TRUE,"Critical"
)</f>
        <v>Excellent</v>
      </c>
      <c r="AB3712" t="str">
        <f t="shared" si="289"/>
        <v>No Rework</v>
      </c>
    </row>
    <row r="3713" spans="1:28" x14ac:dyDescent="0.3">
      <c r="A3713" t="s">
        <v>3795</v>
      </c>
      <c r="B3713" s="1">
        <v>45738</v>
      </c>
      <c r="C3713" t="s">
        <v>54</v>
      </c>
      <c r="D3713" t="s">
        <v>60</v>
      </c>
      <c r="E3713" t="s">
        <v>23</v>
      </c>
      <c r="F3713" t="s">
        <v>24</v>
      </c>
      <c r="G3713" t="s">
        <v>42</v>
      </c>
      <c r="H3713" t="s">
        <v>75</v>
      </c>
      <c r="I3713" t="s">
        <v>27</v>
      </c>
      <c r="J3713">
        <v>10.7</v>
      </c>
      <c r="K3713">
        <v>24</v>
      </c>
      <c r="L3713" t="s">
        <v>28</v>
      </c>
      <c r="M3713">
        <v>0</v>
      </c>
      <c r="N3713">
        <v>4.5</v>
      </c>
      <c r="O3713">
        <v>280</v>
      </c>
      <c r="P3713">
        <v>2996</v>
      </c>
      <c r="Q3713" t="s">
        <v>79</v>
      </c>
      <c r="R3713">
        <v>3</v>
      </c>
      <c r="S3713" t="s">
        <v>58</v>
      </c>
      <c r="T3713" t="s">
        <v>68</v>
      </c>
      <c r="U3713" t="str">
        <f>TRIM(CLEAN(tbl_Operations[[#This Row],[Location]]))</f>
        <v>Pune</v>
      </c>
      <c r="V3713" t="str">
        <f>TRIM(CLEAN(tbl_Operations[[#This Row],[Channel]]))</f>
        <v>Portal</v>
      </c>
      <c r="W3713" t="str">
        <f t="shared" si="285"/>
        <v>Invoice Query</v>
      </c>
      <c r="X3713" t="str">
        <f t="shared" si="286"/>
        <v>Hr</v>
      </c>
      <c r="Y3713" t="str">
        <f t="shared" si="287"/>
        <v>Within SLA</v>
      </c>
      <c r="Z3713" t="str">
        <f t="shared" si="288"/>
        <v>Normal</v>
      </c>
      <c r="AA3713" t="str" cm="1">
        <f t="array" ref="AA3713">_xlfn.IFS(
J3713&lt;=K3713*0.5,"Excellent",
J3713&lt;=K3713,"Good",
J3713&lt;=K3713*1.5,"At Risk",
TRUE,"Critical"
)</f>
        <v>Excellent</v>
      </c>
      <c r="AB3713" t="str">
        <f t="shared" si="289"/>
        <v>No Rework</v>
      </c>
    </row>
    <row r="3714" spans="1:28" x14ac:dyDescent="0.3">
      <c r="A3714" t="s">
        <v>3796</v>
      </c>
      <c r="B3714" s="1">
        <v>45923</v>
      </c>
      <c r="C3714" t="s">
        <v>91</v>
      </c>
      <c r="D3714" t="s">
        <v>55</v>
      </c>
      <c r="E3714" t="s">
        <v>74</v>
      </c>
      <c r="F3714" t="s">
        <v>49</v>
      </c>
      <c r="G3714" t="s">
        <v>25</v>
      </c>
      <c r="H3714" t="s">
        <v>66</v>
      </c>
      <c r="I3714" t="s">
        <v>101</v>
      </c>
      <c r="J3714">
        <v>5</v>
      </c>
      <c r="K3714">
        <v>48</v>
      </c>
      <c r="L3714" t="s">
        <v>28</v>
      </c>
      <c r="M3714">
        <v>1</v>
      </c>
      <c r="N3714">
        <v>4.7</v>
      </c>
      <c r="O3714">
        <v>320</v>
      </c>
      <c r="P3714">
        <v>1600</v>
      </c>
      <c r="Q3714" t="s">
        <v>83</v>
      </c>
      <c r="R3714">
        <v>9</v>
      </c>
      <c r="S3714" t="s">
        <v>37</v>
      </c>
      <c r="T3714" t="s">
        <v>38</v>
      </c>
      <c r="U3714" t="str">
        <f>TRIM(CLEAN(tbl_Operations[[#This Row],[Location]]))</f>
        <v>Hyderabad</v>
      </c>
      <c r="V3714" t="str">
        <f>TRIM(CLEAN(tbl_Operations[[#This Row],[Channel]]))</f>
        <v>Email</v>
      </c>
      <c r="W3714" t="str">
        <f t="shared" ref="W3714:W3777" si="290">TRIM(CLEAN(E3714))</f>
        <v>System Issue</v>
      </c>
      <c r="X3714" t="str">
        <f t="shared" ref="X3714:X3777" si="291">PROPER(TRIM(CLEAN(C3714)))</f>
        <v>Operations</v>
      </c>
      <c r="Y3714" t="str">
        <f t="shared" ref="Y3714:Y3777" si="292">IF(J3714&lt;=K3714,"Within SLA","SLA Breach")</f>
        <v>Within SLA</v>
      </c>
      <c r="Z3714" t="str">
        <f t="shared" ref="Z3714:Z3777" si="293">IF(AND(F3714="Critical",Y3713="SLA Breach"),"Critical Risk","Normal")</f>
        <v>Normal</v>
      </c>
      <c r="AA3714" t="str" cm="1">
        <f t="array" ref="AA3714">_xlfn.IFS(
J3714&lt;=K3714*0.5,"Excellent",
J3714&lt;=K3714,"Good",
J3714&lt;=K3714*1.5,"At Risk",
TRUE,"Critical"
)</f>
        <v>Excellent</v>
      </c>
      <c r="AB3714" t="str">
        <f t="shared" ref="AB3714:AB3777" si="294">IF(M3714&gt;0,"Reworked","No Rework")</f>
        <v>Reworked</v>
      </c>
    </row>
    <row r="3715" spans="1:28" x14ac:dyDescent="0.3">
      <c r="A3715" t="s">
        <v>3797</v>
      </c>
      <c r="B3715" s="1">
        <v>45914</v>
      </c>
      <c r="C3715" t="s">
        <v>40</v>
      </c>
      <c r="D3715" t="s">
        <v>47</v>
      </c>
      <c r="E3715" t="s">
        <v>78</v>
      </c>
      <c r="F3715" t="s">
        <v>24</v>
      </c>
      <c r="G3715" t="s">
        <v>42</v>
      </c>
      <c r="H3715" t="s">
        <v>66</v>
      </c>
      <c r="I3715" t="s">
        <v>27</v>
      </c>
      <c r="J3715">
        <v>26.4</v>
      </c>
      <c r="K3715">
        <v>24</v>
      </c>
      <c r="L3715" t="s">
        <v>63</v>
      </c>
      <c r="M3715">
        <v>1</v>
      </c>
      <c r="N3715">
        <v>4.4000000000000004</v>
      </c>
      <c r="O3715">
        <v>450</v>
      </c>
      <c r="P3715">
        <v>11880</v>
      </c>
      <c r="Q3715" t="s">
        <v>83</v>
      </c>
      <c r="R3715">
        <v>9</v>
      </c>
      <c r="S3715" t="s">
        <v>37</v>
      </c>
      <c r="T3715" t="s">
        <v>102</v>
      </c>
      <c r="U3715" t="str">
        <f>TRIM(CLEAN(tbl_Operations[[#This Row],[Location]]))</f>
        <v>Gurugram</v>
      </c>
      <c r="V3715" t="str">
        <f>TRIM(CLEAN(tbl_Operations[[#This Row],[Channel]]))</f>
        <v>Portal</v>
      </c>
      <c r="W3715" t="str">
        <f t="shared" si="290"/>
        <v>Access Request</v>
      </c>
      <c r="X3715" t="str">
        <f t="shared" si="291"/>
        <v>Procurement</v>
      </c>
      <c r="Y3715" t="str">
        <f t="shared" si="292"/>
        <v>SLA Breach</v>
      </c>
      <c r="Z3715" t="str">
        <f t="shared" si="293"/>
        <v>Normal</v>
      </c>
      <c r="AA3715" t="str" cm="1">
        <f t="array" ref="AA3715">_xlfn.IFS(
J3715&lt;=K3715*0.5,"Excellent",
J3715&lt;=K3715,"Good",
J3715&lt;=K3715*1.5,"At Risk",
TRUE,"Critical"
)</f>
        <v>At Risk</v>
      </c>
      <c r="AB3715" t="str">
        <f t="shared" si="294"/>
        <v>Reworked</v>
      </c>
    </row>
    <row r="3716" spans="1:28" x14ac:dyDescent="0.3">
      <c r="A3716" t="s">
        <v>3798</v>
      </c>
      <c r="B3716" s="1">
        <v>45962</v>
      </c>
      <c r="C3716" t="s">
        <v>54</v>
      </c>
      <c r="D3716" t="s">
        <v>34</v>
      </c>
      <c r="E3716" t="s">
        <v>23</v>
      </c>
      <c r="F3716" t="s">
        <v>49</v>
      </c>
      <c r="G3716" t="s">
        <v>42</v>
      </c>
      <c r="H3716" t="s">
        <v>26</v>
      </c>
      <c r="I3716" t="s">
        <v>27</v>
      </c>
      <c r="J3716">
        <v>13.1</v>
      </c>
      <c r="K3716">
        <v>48</v>
      </c>
      <c r="L3716" t="s">
        <v>28</v>
      </c>
      <c r="M3716">
        <v>0</v>
      </c>
      <c r="N3716">
        <v>4.4000000000000004</v>
      </c>
      <c r="O3716">
        <v>350</v>
      </c>
      <c r="P3716">
        <v>4585</v>
      </c>
      <c r="Q3716" t="s">
        <v>67</v>
      </c>
      <c r="R3716">
        <v>11</v>
      </c>
      <c r="S3716" t="s">
        <v>52</v>
      </c>
      <c r="T3716" t="s">
        <v>68</v>
      </c>
      <c r="U3716" t="str">
        <f>TRIM(CLEAN(tbl_Operations[[#This Row],[Location]]))</f>
        <v>Mumbai</v>
      </c>
      <c r="V3716" t="str">
        <f>TRIM(CLEAN(tbl_Operations[[#This Row],[Channel]]))</f>
        <v>Portal</v>
      </c>
      <c r="W3716" t="str">
        <f t="shared" si="290"/>
        <v>Invoice Query</v>
      </c>
      <c r="X3716" t="str">
        <f t="shared" si="291"/>
        <v>Hr</v>
      </c>
      <c r="Y3716" t="str">
        <f t="shared" si="292"/>
        <v>Within SLA</v>
      </c>
      <c r="Z3716" t="str">
        <f t="shared" si="293"/>
        <v>Normal</v>
      </c>
      <c r="AA3716" t="str" cm="1">
        <f t="array" ref="AA3716">_xlfn.IFS(
J3716&lt;=K3716*0.5,"Excellent",
J3716&lt;=K3716,"Good",
J3716&lt;=K3716*1.5,"At Risk",
TRUE,"Critical"
)</f>
        <v>Excellent</v>
      </c>
      <c r="AB3716" t="str">
        <f t="shared" si="294"/>
        <v>No Rework</v>
      </c>
    </row>
    <row r="3717" spans="1:28" x14ac:dyDescent="0.3">
      <c r="A3717" t="s">
        <v>3799</v>
      </c>
      <c r="B3717" s="1">
        <v>45760</v>
      </c>
      <c r="C3717" t="s">
        <v>40</v>
      </c>
      <c r="D3717" t="s">
        <v>55</v>
      </c>
      <c r="E3717" t="s">
        <v>70</v>
      </c>
      <c r="F3717" t="s">
        <v>24</v>
      </c>
      <c r="G3717" t="s">
        <v>25</v>
      </c>
      <c r="H3717" t="s">
        <v>75</v>
      </c>
      <c r="I3717" t="s">
        <v>27</v>
      </c>
      <c r="J3717">
        <v>8.9</v>
      </c>
      <c r="K3717">
        <v>24</v>
      </c>
      <c r="L3717" t="s">
        <v>28</v>
      </c>
      <c r="M3717">
        <v>0</v>
      </c>
      <c r="N3717">
        <v>4.7</v>
      </c>
      <c r="O3717">
        <v>450</v>
      </c>
      <c r="P3717">
        <v>4005</v>
      </c>
      <c r="Q3717" t="s">
        <v>89</v>
      </c>
      <c r="R3717">
        <v>4</v>
      </c>
      <c r="S3717" t="s">
        <v>30</v>
      </c>
      <c r="T3717" t="s">
        <v>102</v>
      </c>
      <c r="U3717" t="str">
        <f>TRIM(CLEAN(tbl_Operations[[#This Row],[Location]]))</f>
        <v>Hyderabad</v>
      </c>
      <c r="V3717" t="str">
        <f>TRIM(CLEAN(tbl_Operations[[#This Row],[Channel]]))</f>
        <v>Email</v>
      </c>
      <c r="W3717" t="str">
        <f t="shared" si="290"/>
        <v>Data Correction</v>
      </c>
      <c r="X3717" t="str">
        <f t="shared" si="291"/>
        <v>Procurement</v>
      </c>
      <c r="Y3717" t="str">
        <f t="shared" si="292"/>
        <v>Within SLA</v>
      </c>
      <c r="Z3717" t="str">
        <f t="shared" si="293"/>
        <v>Normal</v>
      </c>
      <c r="AA3717" t="str" cm="1">
        <f t="array" ref="AA3717">_xlfn.IFS(
J3717&lt;=K3717*0.5,"Excellent",
J3717&lt;=K3717,"Good",
J3717&lt;=K3717*1.5,"At Risk",
TRUE,"Critical"
)</f>
        <v>Excellent</v>
      </c>
      <c r="AB3717" t="str">
        <f t="shared" si="294"/>
        <v>No Rework</v>
      </c>
    </row>
    <row r="3718" spans="1:28" x14ac:dyDescent="0.3">
      <c r="A3718" t="s">
        <v>3800</v>
      </c>
      <c r="B3718" s="1">
        <v>45738</v>
      </c>
      <c r="C3718" t="s">
        <v>91</v>
      </c>
      <c r="D3718" t="s">
        <v>60</v>
      </c>
      <c r="E3718" t="s">
        <v>35</v>
      </c>
      <c r="F3718" t="s">
        <v>146</v>
      </c>
      <c r="G3718" t="s">
        <v>62</v>
      </c>
      <c r="H3718" t="s">
        <v>66</v>
      </c>
      <c r="I3718" t="s">
        <v>27</v>
      </c>
      <c r="J3718">
        <v>13.1</v>
      </c>
      <c r="K3718">
        <v>4</v>
      </c>
      <c r="L3718" t="s">
        <v>63</v>
      </c>
      <c r="M3718">
        <v>1</v>
      </c>
      <c r="N3718">
        <v>4.4000000000000004</v>
      </c>
      <c r="O3718">
        <v>400</v>
      </c>
      <c r="P3718">
        <v>5240</v>
      </c>
      <c r="Q3718" t="s">
        <v>79</v>
      </c>
      <c r="R3718">
        <v>3</v>
      </c>
      <c r="S3718" t="s">
        <v>58</v>
      </c>
      <c r="T3718" t="s">
        <v>68</v>
      </c>
      <c r="U3718" t="str">
        <f>TRIM(CLEAN(tbl_Operations[[#This Row],[Location]]))</f>
        <v>Pune</v>
      </c>
      <c r="V3718" t="str">
        <f>TRIM(CLEAN(tbl_Operations[[#This Row],[Channel]]))</f>
        <v>Teams</v>
      </c>
      <c r="W3718" t="str">
        <f t="shared" si="290"/>
        <v>Employee Query</v>
      </c>
      <c r="X3718" t="str">
        <f t="shared" si="291"/>
        <v>Operations</v>
      </c>
      <c r="Y3718" t="str">
        <f t="shared" si="292"/>
        <v>SLA Breach</v>
      </c>
      <c r="Z3718" t="str">
        <f t="shared" si="293"/>
        <v>Normal</v>
      </c>
      <c r="AA3718" t="str" cm="1">
        <f t="array" ref="AA3718">_xlfn.IFS(
J3718&lt;=K3718*0.5,"Excellent",
J3718&lt;=K3718,"Good",
J3718&lt;=K3718*1.5,"At Risk",
TRUE,"Critical"
)</f>
        <v>Critical</v>
      </c>
      <c r="AB3718" t="str">
        <f t="shared" si="294"/>
        <v>Reworked</v>
      </c>
    </row>
    <row r="3719" spans="1:28" x14ac:dyDescent="0.3">
      <c r="A3719" t="s">
        <v>3801</v>
      </c>
      <c r="B3719" s="1">
        <v>45830</v>
      </c>
      <c r="C3719" t="s">
        <v>40</v>
      </c>
      <c r="D3719" t="s">
        <v>34</v>
      </c>
      <c r="E3719" t="s">
        <v>48</v>
      </c>
      <c r="F3719" t="s">
        <v>24</v>
      </c>
      <c r="G3719" t="s">
        <v>42</v>
      </c>
      <c r="H3719" t="s">
        <v>5095</v>
      </c>
      <c r="I3719" t="s">
        <v>27</v>
      </c>
      <c r="J3719">
        <v>4.4000000000000004</v>
      </c>
      <c r="K3719">
        <v>24</v>
      </c>
      <c r="L3719" t="s">
        <v>28</v>
      </c>
      <c r="M3719">
        <v>0</v>
      </c>
      <c r="N3719">
        <v>5</v>
      </c>
      <c r="O3719">
        <v>350</v>
      </c>
      <c r="P3719">
        <v>1540</v>
      </c>
      <c r="Q3719" t="s">
        <v>29</v>
      </c>
      <c r="R3719">
        <v>6</v>
      </c>
      <c r="S3719" t="s">
        <v>30</v>
      </c>
      <c r="T3719" t="s">
        <v>102</v>
      </c>
      <c r="U3719" t="str">
        <f>TRIM(CLEAN(tbl_Operations[[#This Row],[Location]]))</f>
        <v>Mumbai</v>
      </c>
      <c r="V3719" t="str">
        <f>TRIM(CLEAN(tbl_Operations[[#This Row],[Channel]]))</f>
        <v>Portal</v>
      </c>
      <c r="W3719" t="str">
        <f t="shared" si="290"/>
        <v>Compliance Request</v>
      </c>
      <c r="X3719" t="str">
        <f t="shared" si="291"/>
        <v>Procurement</v>
      </c>
      <c r="Y3719" t="str">
        <f t="shared" si="292"/>
        <v>Within SLA</v>
      </c>
      <c r="Z3719" t="str">
        <f t="shared" si="293"/>
        <v>Normal</v>
      </c>
      <c r="AA3719" t="str" cm="1">
        <f t="array" ref="AA3719">_xlfn.IFS(
J3719&lt;=K3719*0.5,"Excellent",
J3719&lt;=K3719,"Good",
J3719&lt;=K3719*1.5,"At Risk",
TRUE,"Critical"
)</f>
        <v>Excellent</v>
      </c>
      <c r="AB3719" t="str">
        <f t="shared" si="294"/>
        <v>No Rework</v>
      </c>
    </row>
    <row r="3720" spans="1:28" x14ac:dyDescent="0.3">
      <c r="A3720" t="s">
        <v>3802</v>
      </c>
      <c r="B3720" s="1">
        <v>45903</v>
      </c>
      <c r="C3720" t="s">
        <v>33</v>
      </c>
      <c r="D3720" t="s">
        <v>47</v>
      </c>
      <c r="E3720" t="s">
        <v>23</v>
      </c>
      <c r="F3720" t="s">
        <v>24</v>
      </c>
      <c r="G3720" t="s">
        <v>25</v>
      </c>
      <c r="H3720" t="s">
        <v>26</v>
      </c>
      <c r="I3720" t="s">
        <v>27</v>
      </c>
      <c r="J3720">
        <v>15.9</v>
      </c>
      <c r="K3720">
        <v>24</v>
      </c>
      <c r="L3720" t="s">
        <v>28</v>
      </c>
      <c r="M3720">
        <v>1</v>
      </c>
      <c r="N3720">
        <v>4.5</v>
      </c>
      <c r="O3720">
        <v>350</v>
      </c>
      <c r="P3720">
        <v>5565</v>
      </c>
      <c r="Q3720" t="s">
        <v>83</v>
      </c>
      <c r="R3720">
        <v>9</v>
      </c>
      <c r="S3720" t="s">
        <v>37</v>
      </c>
      <c r="T3720" t="s">
        <v>86</v>
      </c>
      <c r="U3720" t="str">
        <f>TRIM(CLEAN(tbl_Operations[[#This Row],[Location]]))</f>
        <v>Gurugram</v>
      </c>
      <c r="V3720" t="str">
        <f>TRIM(CLEAN(tbl_Operations[[#This Row],[Channel]]))</f>
        <v>Email</v>
      </c>
      <c r="W3720" t="str">
        <f t="shared" si="290"/>
        <v>Invoice Query</v>
      </c>
      <c r="X3720" t="str">
        <f t="shared" si="291"/>
        <v>It</v>
      </c>
      <c r="Y3720" t="str">
        <f t="shared" si="292"/>
        <v>Within SLA</v>
      </c>
      <c r="Z3720" t="str">
        <f t="shared" si="293"/>
        <v>Normal</v>
      </c>
      <c r="AA3720" t="str" cm="1">
        <f t="array" ref="AA3720">_xlfn.IFS(
J3720&lt;=K3720*0.5,"Excellent",
J3720&lt;=K3720,"Good",
J3720&lt;=K3720*1.5,"At Risk",
TRUE,"Critical"
)</f>
        <v>Good</v>
      </c>
      <c r="AB3720" t="str">
        <f t="shared" si="294"/>
        <v>Reworked</v>
      </c>
    </row>
    <row r="3721" spans="1:28" x14ac:dyDescent="0.3">
      <c r="A3721" t="s">
        <v>3803</v>
      </c>
      <c r="B3721" s="1">
        <v>45866</v>
      </c>
      <c r="C3721" t="s">
        <v>21</v>
      </c>
      <c r="D3721" t="s">
        <v>55</v>
      </c>
      <c r="E3721" t="s">
        <v>70</v>
      </c>
      <c r="F3721" t="s">
        <v>49</v>
      </c>
      <c r="G3721" t="s">
        <v>25</v>
      </c>
      <c r="H3721" t="s">
        <v>43</v>
      </c>
      <c r="I3721" t="s">
        <v>88</v>
      </c>
      <c r="J3721">
        <v>10.5</v>
      </c>
      <c r="K3721">
        <v>48</v>
      </c>
      <c r="L3721" t="s">
        <v>28</v>
      </c>
      <c r="M3721">
        <v>3</v>
      </c>
      <c r="N3721">
        <v>3.8</v>
      </c>
      <c r="O3721">
        <v>400</v>
      </c>
      <c r="P3721">
        <v>4200</v>
      </c>
      <c r="Q3721" t="s">
        <v>114</v>
      </c>
      <c r="R3721">
        <v>7</v>
      </c>
      <c r="S3721" t="s">
        <v>37</v>
      </c>
      <c r="T3721" t="s">
        <v>31</v>
      </c>
      <c r="U3721" t="str">
        <f>TRIM(CLEAN(tbl_Operations[[#This Row],[Location]]))</f>
        <v>Hyderabad</v>
      </c>
      <c r="V3721" t="str">
        <f>TRIM(CLEAN(tbl_Operations[[#This Row],[Channel]]))</f>
        <v>Email</v>
      </c>
      <c r="W3721" t="str">
        <f t="shared" si="290"/>
        <v>Data Correction</v>
      </c>
      <c r="X3721" t="str">
        <f t="shared" si="291"/>
        <v>Customer Support</v>
      </c>
      <c r="Y3721" t="str">
        <f t="shared" si="292"/>
        <v>Within SLA</v>
      </c>
      <c r="Z3721" t="str">
        <f t="shared" si="293"/>
        <v>Normal</v>
      </c>
      <c r="AA3721" t="str" cm="1">
        <f t="array" ref="AA3721">_xlfn.IFS(
J3721&lt;=K3721*0.5,"Excellent",
J3721&lt;=K3721,"Good",
J3721&lt;=K3721*1.5,"At Risk",
TRUE,"Critical"
)</f>
        <v>Excellent</v>
      </c>
      <c r="AB3721" t="str">
        <f t="shared" si="294"/>
        <v>Reworked</v>
      </c>
    </row>
    <row r="3722" spans="1:28" x14ac:dyDescent="0.3">
      <c r="A3722" t="s">
        <v>3804</v>
      </c>
      <c r="B3722" s="1">
        <v>45879</v>
      </c>
      <c r="C3722" t="s">
        <v>77</v>
      </c>
      <c r="D3722" t="s">
        <v>55</v>
      </c>
      <c r="E3722" t="s">
        <v>78</v>
      </c>
      <c r="F3722" t="s">
        <v>49</v>
      </c>
      <c r="G3722" t="s">
        <v>62</v>
      </c>
      <c r="H3722" t="s">
        <v>66</v>
      </c>
      <c r="I3722" t="s">
        <v>27</v>
      </c>
      <c r="J3722">
        <v>18.600000000000001</v>
      </c>
      <c r="K3722">
        <v>48</v>
      </c>
      <c r="L3722" t="s">
        <v>28</v>
      </c>
      <c r="M3722">
        <v>0</v>
      </c>
      <c r="N3722">
        <v>3.8</v>
      </c>
      <c r="O3722">
        <v>320</v>
      </c>
      <c r="P3722">
        <v>5952</v>
      </c>
      <c r="Q3722" t="s">
        <v>36</v>
      </c>
      <c r="R3722">
        <v>8</v>
      </c>
      <c r="S3722" t="s">
        <v>37</v>
      </c>
      <c r="T3722" t="s">
        <v>102</v>
      </c>
      <c r="U3722" t="str">
        <f>TRIM(CLEAN(tbl_Operations[[#This Row],[Location]]))</f>
        <v>Hyderabad</v>
      </c>
      <c r="V3722" t="str">
        <f>TRIM(CLEAN(tbl_Operations[[#This Row],[Channel]]))</f>
        <v>Teams</v>
      </c>
      <c r="W3722" t="str">
        <f t="shared" si="290"/>
        <v>Access Request</v>
      </c>
      <c r="X3722" t="str">
        <f t="shared" si="291"/>
        <v>Finance</v>
      </c>
      <c r="Y3722" t="str">
        <f t="shared" si="292"/>
        <v>Within SLA</v>
      </c>
      <c r="Z3722" t="str">
        <f t="shared" si="293"/>
        <v>Normal</v>
      </c>
      <c r="AA3722" t="str" cm="1">
        <f t="array" ref="AA3722">_xlfn.IFS(
J3722&lt;=K3722*0.5,"Excellent",
J3722&lt;=K3722,"Good",
J3722&lt;=K3722*1.5,"At Risk",
TRUE,"Critical"
)</f>
        <v>Excellent</v>
      </c>
      <c r="AB3722" t="str">
        <f t="shared" si="294"/>
        <v>No Rework</v>
      </c>
    </row>
    <row r="3723" spans="1:28" x14ac:dyDescent="0.3">
      <c r="A3723" t="s">
        <v>3805</v>
      </c>
      <c r="B3723" s="1">
        <v>45770</v>
      </c>
      <c r="C3723" t="s">
        <v>77</v>
      </c>
      <c r="D3723" t="s">
        <v>34</v>
      </c>
      <c r="E3723" t="s">
        <v>78</v>
      </c>
      <c r="F3723" t="s">
        <v>24</v>
      </c>
      <c r="G3723" t="s">
        <v>25</v>
      </c>
      <c r="H3723" t="s">
        <v>43</v>
      </c>
      <c r="I3723" t="s">
        <v>88</v>
      </c>
      <c r="J3723">
        <v>38.200000000000003</v>
      </c>
      <c r="K3723">
        <v>24</v>
      </c>
      <c r="L3723" t="s">
        <v>63</v>
      </c>
      <c r="M3723">
        <v>2</v>
      </c>
      <c r="N3723">
        <v>3.5</v>
      </c>
      <c r="O3723">
        <v>320</v>
      </c>
      <c r="P3723">
        <v>12224</v>
      </c>
      <c r="Q3723" t="s">
        <v>89</v>
      </c>
      <c r="R3723">
        <v>4</v>
      </c>
      <c r="S3723" t="s">
        <v>30</v>
      </c>
      <c r="T3723" t="s">
        <v>86</v>
      </c>
      <c r="U3723" t="str">
        <f>TRIM(CLEAN(tbl_Operations[[#This Row],[Location]]))</f>
        <v>Mumbai</v>
      </c>
      <c r="V3723" t="str">
        <f>TRIM(CLEAN(tbl_Operations[[#This Row],[Channel]]))</f>
        <v>Email</v>
      </c>
      <c r="W3723" t="str">
        <f t="shared" si="290"/>
        <v>Access Request</v>
      </c>
      <c r="X3723" t="str">
        <f t="shared" si="291"/>
        <v>Finance</v>
      </c>
      <c r="Y3723" t="str">
        <f t="shared" si="292"/>
        <v>SLA Breach</v>
      </c>
      <c r="Z3723" t="str">
        <f t="shared" si="293"/>
        <v>Normal</v>
      </c>
      <c r="AA3723" t="str" cm="1">
        <f t="array" ref="AA3723">_xlfn.IFS(
J3723&lt;=K3723*0.5,"Excellent",
J3723&lt;=K3723,"Good",
J3723&lt;=K3723*1.5,"At Risk",
TRUE,"Critical"
)</f>
        <v>Critical</v>
      </c>
      <c r="AB3723" t="str">
        <f t="shared" si="294"/>
        <v>Reworked</v>
      </c>
    </row>
    <row r="3724" spans="1:28" x14ac:dyDescent="0.3">
      <c r="A3724" t="s">
        <v>3806</v>
      </c>
      <c r="B3724" s="1">
        <v>45677</v>
      </c>
      <c r="C3724" t="s">
        <v>33</v>
      </c>
      <c r="D3724" t="s">
        <v>34</v>
      </c>
      <c r="E3724" t="s">
        <v>56</v>
      </c>
      <c r="F3724" t="s">
        <v>49</v>
      </c>
      <c r="G3724" t="s">
        <v>25</v>
      </c>
      <c r="H3724" t="s">
        <v>50</v>
      </c>
      <c r="I3724" t="s">
        <v>27</v>
      </c>
      <c r="J3724">
        <v>1</v>
      </c>
      <c r="K3724">
        <v>48</v>
      </c>
      <c r="L3724" t="s">
        <v>28</v>
      </c>
      <c r="M3724">
        <v>0</v>
      </c>
      <c r="N3724">
        <v>5</v>
      </c>
      <c r="O3724">
        <v>450</v>
      </c>
      <c r="P3724">
        <v>450</v>
      </c>
      <c r="Q3724" t="s">
        <v>64</v>
      </c>
      <c r="R3724">
        <v>1</v>
      </c>
      <c r="S3724" t="s">
        <v>58</v>
      </c>
      <c r="T3724" t="s">
        <v>31</v>
      </c>
      <c r="U3724" t="str">
        <f>TRIM(CLEAN(tbl_Operations[[#This Row],[Location]]))</f>
        <v>Mumbai</v>
      </c>
      <c r="V3724" t="str">
        <f>TRIM(CLEAN(tbl_Operations[[#This Row],[Channel]]))</f>
        <v>Email</v>
      </c>
      <c r="W3724" t="str">
        <f t="shared" si="290"/>
        <v>Vendor Query</v>
      </c>
      <c r="X3724" t="str">
        <f t="shared" si="291"/>
        <v>It</v>
      </c>
      <c r="Y3724" t="str">
        <f t="shared" si="292"/>
        <v>Within SLA</v>
      </c>
      <c r="Z3724" t="str">
        <f t="shared" si="293"/>
        <v>Normal</v>
      </c>
      <c r="AA3724" t="str" cm="1">
        <f t="array" ref="AA3724">_xlfn.IFS(
J3724&lt;=K3724*0.5,"Excellent",
J3724&lt;=K3724,"Good",
J3724&lt;=K3724*1.5,"At Risk",
TRUE,"Critical"
)</f>
        <v>Excellent</v>
      </c>
      <c r="AB3724" t="str">
        <f t="shared" si="294"/>
        <v>No Rework</v>
      </c>
    </row>
    <row r="3725" spans="1:28" x14ac:dyDescent="0.3">
      <c r="A3725" t="s">
        <v>3807</v>
      </c>
      <c r="B3725" s="1">
        <v>45892</v>
      </c>
      <c r="C3725" t="s">
        <v>95</v>
      </c>
      <c r="D3725" t="s">
        <v>60</v>
      </c>
      <c r="E3725" t="s">
        <v>74</v>
      </c>
      <c r="F3725" t="s">
        <v>61</v>
      </c>
      <c r="G3725" t="s">
        <v>62</v>
      </c>
      <c r="H3725" t="s">
        <v>75</v>
      </c>
      <c r="I3725" t="s">
        <v>27</v>
      </c>
      <c r="J3725">
        <v>11.7</v>
      </c>
      <c r="K3725">
        <v>12</v>
      </c>
      <c r="L3725" t="s">
        <v>28</v>
      </c>
      <c r="M3725">
        <v>0</v>
      </c>
      <c r="N3725">
        <v>4.4000000000000004</v>
      </c>
      <c r="O3725">
        <v>450</v>
      </c>
      <c r="P3725">
        <v>5265</v>
      </c>
      <c r="Q3725" t="s">
        <v>36</v>
      </c>
      <c r="R3725">
        <v>8</v>
      </c>
      <c r="S3725" t="s">
        <v>37</v>
      </c>
      <c r="T3725" t="s">
        <v>68</v>
      </c>
      <c r="U3725" t="str">
        <f>TRIM(CLEAN(tbl_Operations[[#This Row],[Location]]))</f>
        <v>Pune</v>
      </c>
      <c r="V3725" t="str">
        <f>TRIM(CLEAN(tbl_Operations[[#This Row],[Channel]]))</f>
        <v>Teams</v>
      </c>
      <c r="W3725" t="str">
        <f t="shared" si="290"/>
        <v>System Issue</v>
      </c>
      <c r="X3725" t="str">
        <f t="shared" si="291"/>
        <v>Sales</v>
      </c>
      <c r="Y3725" t="str">
        <f t="shared" si="292"/>
        <v>Within SLA</v>
      </c>
      <c r="Z3725" t="str">
        <f t="shared" si="293"/>
        <v>Normal</v>
      </c>
      <c r="AA3725" t="str" cm="1">
        <f t="array" ref="AA3725">_xlfn.IFS(
J3725&lt;=K3725*0.5,"Excellent",
J3725&lt;=K3725,"Good",
J3725&lt;=K3725*1.5,"At Risk",
TRUE,"Critical"
)</f>
        <v>Good</v>
      </c>
      <c r="AB3725" t="str">
        <f t="shared" si="294"/>
        <v>No Rework</v>
      </c>
    </row>
    <row r="3726" spans="1:28" x14ac:dyDescent="0.3">
      <c r="A3726" t="s">
        <v>3808</v>
      </c>
      <c r="B3726" s="1">
        <v>45844</v>
      </c>
      <c r="C3726" t="s">
        <v>95</v>
      </c>
      <c r="D3726" t="s">
        <v>22</v>
      </c>
      <c r="E3726" t="s">
        <v>78</v>
      </c>
      <c r="F3726" t="s">
        <v>61</v>
      </c>
      <c r="G3726" t="s">
        <v>25</v>
      </c>
      <c r="H3726" t="s">
        <v>66</v>
      </c>
      <c r="I3726" t="s">
        <v>27</v>
      </c>
      <c r="J3726">
        <v>4.5</v>
      </c>
      <c r="K3726">
        <v>12</v>
      </c>
      <c r="L3726" t="s">
        <v>28</v>
      </c>
      <c r="M3726">
        <v>0</v>
      </c>
      <c r="N3726">
        <v>4.7</v>
      </c>
      <c r="O3726">
        <v>350</v>
      </c>
      <c r="P3726">
        <v>1575</v>
      </c>
      <c r="Q3726" t="s">
        <v>114</v>
      </c>
      <c r="R3726">
        <v>7</v>
      </c>
      <c r="S3726" t="s">
        <v>37</v>
      </c>
      <c r="T3726" t="s">
        <v>102</v>
      </c>
      <c r="U3726" t="str">
        <f>TRIM(CLEAN(tbl_Operations[[#This Row],[Location]]))</f>
        <v>Noida</v>
      </c>
      <c r="V3726" t="str">
        <f>TRIM(CLEAN(tbl_Operations[[#This Row],[Channel]]))</f>
        <v>Email</v>
      </c>
      <c r="W3726" t="str">
        <f t="shared" si="290"/>
        <v>Access Request</v>
      </c>
      <c r="X3726" t="str">
        <f t="shared" si="291"/>
        <v>Sales</v>
      </c>
      <c r="Y3726" t="str">
        <f t="shared" si="292"/>
        <v>Within SLA</v>
      </c>
      <c r="Z3726" t="str">
        <f t="shared" si="293"/>
        <v>Normal</v>
      </c>
      <c r="AA3726" t="str" cm="1">
        <f t="array" ref="AA3726">_xlfn.IFS(
J3726&lt;=K3726*0.5,"Excellent",
J3726&lt;=K3726,"Good",
J3726&lt;=K3726*1.5,"At Risk",
TRUE,"Critical"
)</f>
        <v>Excellent</v>
      </c>
      <c r="AB3726" t="str">
        <f t="shared" si="294"/>
        <v>No Rework</v>
      </c>
    </row>
    <row r="3727" spans="1:28" x14ac:dyDescent="0.3">
      <c r="A3727" t="s">
        <v>3809</v>
      </c>
      <c r="B3727" s="1">
        <v>45681</v>
      </c>
      <c r="C3727" t="s">
        <v>91</v>
      </c>
      <c r="D3727" t="s">
        <v>60</v>
      </c>
      <c r="E3727" t="s">
        <v>92</v>
      </c>
      <c r="F3727" t="s">
        <v>24</v>
      </c>
      <c r="G3727" t="s">
        <v>81</v>
      </c>
      <c r="H3727" t="s">
        <v>50</v>
      </c>
      <c r="I3727" t="s">
        <v>27</v>
      </c>
      <c r="J3727">
        <v>11.4</v>
      </c>
      <c r="K3727">
        <v>24</v>
      </c>
      <c r="L3727" t="s">
        <v>28</v>
      </c>
      <c r="M3727">
        <v>0</v>
      </c>
      <c r="N3727">
        <v>4.8</v>
      </c>
      <c r="O3727">
        <v>450</v>
      </c>
      <c r="P3727">
        <v>5130</v>
      </c>
      <c r="Q3727" t="s">
        <v>64</v>
      </c>
      <c r="R3727">
        <v>1</v>
      </c>
      <c r="S3727" t="s">
        <v>58</v>
      </c>
      <c r="T3727" t="s">
        <v>45</v>
      </c>
      <c r="U3727" t="str">
        <f>TRIM(CLEAN(tbl_Operations[[#This Row],[Location]]))</f>
        <v>Pune</v>
      </c>
      <c r="V3727" t="str">
        <f>TRIM(CLEAN(tbl_Operations[[#This Row],[Channel]]))</f>
        <v>Phone</v>
      </c>
      <c r="W3727" t="str">
        <f t="shared" si="290"/>
        <v>Report Request</v>
      </c>
      <c r="X3727" t="str">
        <f t="shared" si="291"/>
        <v>Operations</v>
      </c>
      <c r="Y3727" t="str">
        <f t="shared" si="292"/>
        <v>Within SLA</v>
      </c>
      <c r="Z3727" t="str">
        <f t="shared" si="293"/>
        <v>Normal</v>
      </c>
      <c r="AA3727" t="str" cm="1">
        <f t="array" ref="AA3727">_xlfn.IFS(
J3727&lt;=K3727*0.5,"Excellent",
J3727&lt;=K3727,"Good",
J3727&lt;=K3727*1.5,"At Risk",
TRUE,"Critical"
)</f>
        <v>Excellent</v>
      </c>
      <c r="AB3727" t="str">
        <f t="shared" si="294"/>
        <v>No Rework</v>
      </c>
    </row>
    <row r="3728" spans="1:28" x14ac:dyDescent="0.3">
      <c r="A3728" t="s">
        <v>3810</v>
      </c>
      <c r="B3728" s="1">
        <v>45879</v>
      </c>
      <c r="C3728" t="s">
        <v>21</v>
      </c>
      <c r="D3728" t="s">
        <v>60</v>
      </c>
      <c r="E3728" t="s">
        <v>56</v>
      </c>
      <c r="F3728" t="s">
        <v>61</v>
      </c>
      <c r="G3728" t="s">
        <v>25</v>
      </c>
      <c r="H3728" t="s">
        <v>50</v>
      </c>
      <c r="I3728" t="s">
        <v>27</v>
      </c>
      <c r="J3728">
        <v>11.2</v>
      </c>
      <c r="K3728">
        <v>12</v>
      </c>
      <c r="L3728" t="s">
        <v>28</v>
      </c>
      <c r="M3728">
        <v>0</v>
      </c>
      <c r="N3728">
        <v>5</v>
      </c>
      <c r="O3728">
        <v>320</v>
      </c>
      <c r="P3728">
        <v>3584</v>
      </c>
      <c r="Q3728" t="s">
        <v>36</v>
      </c>
      <c r="R3728">
        <v>8</v>
      </c>
      <c r="S3728" t="s">
        <v>37</v>
      </c>
      <c r="T3728" t="s">
        <v>102</v>
      </c>
      <c r="U3728" t="str">
        <f>TRIM(CLEAN(tbl_Operations[[#This Row],[Location]]))</f>
        <v>Pune</v>
      </c>
      <c r="V3728" t="str">
        <f>TRIM(CLEAN(tbl_Operations[[#This Row],[Channel]]))</f>
        <v>Email</v>
      </c>
      <c r="W3728" t="str">
        <f t="shared" si="290"/>
        <v>Vendor Query</v>
      </c>
      <c r="X3728" t="str">
        <f t="shared" si="291"/>
        <v>Customer Support</v>
      </c>
      <c r="Y3728" t="str">
        <f t="shared" si="292"/>
        <v>Within SLA</v>
      </c>
      <c r="Z3728" t="str">
        <f t="shared" si="293"/>
        <v>Normal</v>
      </c>
      <c r="AA3728" t="str" cm="1">
        <f t="array" ref="AA3728">_xlfn.IFS(
J3728&lt;=K3728*0.5,"Excellent",
J3728&lt;=K3728,"Good",
J3728&lt;=K3728*1.5,"At Risk",
TRUE,"Critical"
)</f>
        <v>Good</v>
      </c>
      <c r="AB3728" t="str">
        <f t="shared" si="294"/>
        <v>No Rework</v>
      </c>
    </row>
    <row r="3729" spans="1:28" x14ac:dyDescent="0.3">
      <c r="A3729" t="s">
        <v>3811</v>
      </c>
      <c r="B3729" s="1">
        <v>45792</v>
      </c>
      <c r="C3729" t="s">
        <v>77</v>
      </c>
      <c r="D3729" t="s">
        <v>55</v>
      </c>
      <c r="E3729" t="s">
        <v>70</v>
      </c>
      <c r="F3729" t="s">
        <v>24</v>
      </c>
      <c r="G3729" t="s">
        <v>42</v>
      </c>
      <c r="H3729" t="s">
        <v>26</v>
      </c>
      <c r="I3729" t="s">
        <v>88</v>
      </c>
      <c r="J3729">
        <v>26.7</v>
      </c>
      <c r="K3729">
        <v>24</v>
      </c>
      <c r="L3729" t="s">
        <v>63</v>
      </c>
      <c r="M3729">
        <v>1</v>
      </c>
      <c r="N3729">
        <v>4.7</v>
      </c>
      <c r="O3729">
        <v>280</v>
      </c>
      <c r="P3729">
        <v>7476</v>
      </c>
      <c r="Q3729" t="s">
        <v>44</v>
      </c>
      <c r="R3729">
        <v>5</v>
      </c>
      <c r="S3729" t="s">
        <v>30</v>
      </c>
      <c r="T3729" t="s">
        <v>84</v>
      </c>
      <c r="U3729" t="str">
        <f>TRIM(CLEAN(tbl_Operations[[#This Row],[Location]]))</f>
        <v>Hyderabad</v>
      </c>
      <c r="V3729" t="str">
        <f>TRIM(CLEAN(tbl_Operations[[#This Row],[Channel]]))</f>
        <v>Portal</v>
      </c>
      <c r="W3729" t="str">
        <f t="shared" si="290"/>
        <v>Data Correction</v>
      </c>
      <c r="X3729" t="str">
        <f t="shared" si="291"/>
        <v>Finance</v>
      </c>
      <c r="Y3729" t="str">
        <f t="shared" si="292"/>
        <v>SLA Breach</v>
      </c>
      <c r="Z3729" t="str">
        <f t="shared" si="293"/>
        <v>Normal</v>
      </c>
      <c r="AA3729" t="str" cm="1">
        <f t="array" ref="AA3729">_xlfn.IFS(
J3729&lt;=K3729*0.5,"Excellent",
J3729&lt;=K3729,"Good",
J3729&lt;=K3729*1.5,"At Risk",
TRUE,"Critical"
)</f>
        <v>At Risk</v>
      </c>
      <c r="AB3729" t="str">
        <f t="shared" si="294"/>
        <v>Reworked</v>
      </c>
    </row>
    <row r="3730" spans="1:28" x14ac:dyDescent="0.3">
      <c r="A3730" t="s">
        <v>3812</v>
      </c>
      <c r="B3730" s="1">
        <v>45909</v>
      </c>
      <c r="C3730" t="s">
        <v>33</v>
      </c>
      <c r="D3730" t="s">
        <v>47</v>
      </c>
      <c r="E3730" t="s">
        <v>5094</v>
      </c>
      <c r="F3730" t="s">
        <v>24</v>
      </c>
      <c r="G3730" t="s">
        <v>25</v>
      </c>
      <c r="H3730" t="s">
        <v>75</v>
      </c>
      <c r="I3730" t="s">
        <v>27</v>
      </c>
      <c r="J3730">
        <v>9.6999999999999993</v>
      </c>
      <c r="K3730">
        <v>24</v>
      </c>
      <c r="L3730" t="s">
        <v>28</v>
      </c>
      <c r="M3730">
        <v>0</v>
      </c>
      <c r="N3730">
        <v>4.9000000000000004</v>
      </c>
      <c r="O3730">
        <v>450</v>
      </c>
      <c r="P3730">
        <v>4365</v>
      </c>
      <c r="Q3730" t="s">
        <v>83</v>
      </c>
      <c r="R3730">
        <v>9</v>
      </c>
      <c r="S3730" t="s">
        <v>37</v>
      </c>
      <c r="T3730" t="s">
        <v>38</v>
      </c>
      <c r="U3730" t="str">
        <f>TRIM(CLEAN(tbl_Operations[[#This Row],[Location]]))</f>
        <v>Gurugram</v>
      </c>
      <c r="V3730" t="str">
        <f>TRIM(CLEAN(tbl_Operations[[#This Row],[Channel]]))</f>
        <v>Email</v>
      </c>
      <c r="W3730" t="str">
        <f t="shared" si="290"/>
        <v>Unknown</v>
      </c>
      <c r="X3730" t="str">
        <f t="shared" si="291"/>
        <v>It</v>
      </c>
      <c r="Y3730" t="str">
        <f t="shared" si="292"/>
        <v>Within SLA</v>
      </c>
      <c r="Z3730" t="str">
        <f t="shared" si="293"/>
        <v>Normal</v>
      </c>
      <c r="AA3730" t="str" cm="1">
        <f t="array" ref="AA3730">_xlfn.IFS(
J3730&lt;=K3730*0.5,"Excellent",
J3730&lt;=K3730,"Good",
J3730&lt;=K3730*1.5,"At Risk",
TRUE,"Critical"
)</f>
        <v>Excellent</v>
      </c>
      <c r="AB3730" t="str">
        <f t="shared" si="294"/>
        <v>No Rework</v>
      </c>
    </row>
    <row r="3731" spans="1:28" x14ac:dyDescent="0.3">
      <c r="A3731" t="s">
        <v>3813</v>
      </c>
      <c r="B3731" s="1">
        <v>45822</v>
      </c>
      <c r="C3731" t="s">
        <v>21</v>
      </c>
      <c r="D3731" t="s">
        <v>73</v>
      </c>
      <c r="E3731" t="s">
        <v>92</v>
      </c>
      <c r="F3731" t="s">
        <v>61</v>
      </c>
      <c r="G3731" t="s">
        <v>42</v>
      </c>
      <c r="H3731" t="s">
        <v>26</v>
      </c>
      <c r="I3731" t="s">
        <v>88</v>
      </c>
      <c r="J3731">
        <v>9.9</v>
      </c>
      <c r="K3731">
        <v>12</v>
      </c>
      <c r="L3731" t="s">
        <v>28</v>
      </c>
      <c r="M3731">
        <v>2</v>
      </c>
      <c r="N3731">
        <v>4.5</v>
      </c>
      <c r="O3731">
        <v>350</v>
      </c>
      <c r="P3731">
        <v>3465</v>
      </c>
      <c r="Q3731" t="s">
        <v>29</v>
      </c>
      <c r="R3731">
        <v>6</v>
      </c>
      <c r="S3731" t="s">
        <v>30</v>
      </c>
      <c r="T3731" t="s">
        <v>68</v>
      </c>
      <c r="U3731" t="str">
        <f>TRIM(CLEAN(tbl_Operations[[#This Row],[Location]]))</f>
        <v>Chennai</v>
      </c>
      <c r="V3731" t="str">
        <f>TRIM(CLEAN(tbl_Operations[[#This Row],[Channel]]))</f>
        <v>Portal</v>
      </c>
      <c r="W3731" t="str">
        <f t="shared" si="290"/>
        <v>Report Request</v>
      </c>
      <c r="X3731" t="str">
        <f t="shared" si="291"/>
        <v>Customer Support</v>
      </c>
      <c r="Y3731" t="str">
        <f t="shared" si="292"/>
        <v>Within SLA</v>
      </c>
      <c r="Z3731" t="str">
        <f t="shared" si="293"/>
        <v>Normal</v>
      </c>
      <c r="AA3731" t="str" cm="1">
        <f t="array" ref="AA3731">_xlfn.IFS(
J3731&lt;=K3731*0.5,"Excellent",
J3731&lt;=K3731,"Good",
J3731&lt;=K3731*1.5,"At Risk",
TRUE,"Critical"
)</f>
        <v>Good</v>
      </c>
      <c r="AB3731" t="str">
        <f t="shared" si="294"/>
        <v>Reworked</v>
      </c>
    </row>
    <row r="3732" spans="1:28" x14ac:dyDescent="0.3">
      <c r="A3732" t="s">
        <v>3814</v>
      </c>
      <c r="B3732" s="1">
        <v>45875</v>
      </c>
      <c r="C3732" t="s">
        <v>33</v>
      </c>
      <c r="D3732" t="s">
        <v>22</v>
      </c>
      <c r="E3732" t="s">
        <v>56</v>
      </c>
      <c r="F3732" t="s">
        <v>49</v>
      </c>
      <c r="G3732" t="s">
        <v>62</v>
      </c>
      <c r="H3732" t="s">
        <v>66</v>
      </c>
      <c r="I3732" t="s">
        <v>27</v>
      </c>
      <c r="J3732">
        <v>6.5</v>
      </c>
      <c r="K3732">
        <v>48</v>
      </c>
      <c r="L3732" t="s">
        <v>28</v>
      </c>
      <c r="M3732">
        <v>1</v>
      </c>
      <c r="N3732">
        <v>4.9000000000000004</v>
      </c>
      <c r="O3732">
        <v>450</v>
      </c>
      <c r="P3732">
        <v>2925</v>
      </c>
      <c r="Q3732" t="s">
        <v>36</v>
      </c>
      <c r="R3732">
        <v>8</v>
      </c>
      <c r="S3732" t="s">
        <v>37</v>
      </c>
      <c r="T3732" t="s">
        <v>86</v>
      </c>
      <c r="U3732" t="str">
        <f>TRIM(CLEAN(tbl_Operations[[#This Row],[Location]]))</f>
        <v>Noida</v>
      </c>
      <c r="V3732" t="str">
        <f>TRIM(CLEAN(tbl_Operations[[#This Row],[Channel]]))</f>
        <v>Teams</v>
      </c>
      <c r="W3732" t="str">
        <f t="shared" si="290"/>
        <v>Vendor Query</v>
      </c>
      <c r="X3732" t="str">
        <f t="shared" si="291"/>
        <v>It</v>
      </c>
      <c r="Y3732" t="str">
        <f t="shared" si="292"/>
        <v>Within SLA</v>
      </c>
      <c r="Z3732" t="str">
        <f t="shared" si="293"/>
        <v>Normal</v>
      </c>
      <c r="AA3732" t="str" cm="1">
        <f t="array" ref="AA3732">_xlfn.IFS(
J3732&lt;=K3732*0.5,"Excellent",
J3732&lt;=K3732,"Good",
J3732&lt;=K3732*1.5,"At Risk",
TRUE,"Critical"
)</f>
        <v>Excellent</v>
      </c>
      <c r="AB3732" t="str">
        <f t="shared" si="294"/>
        <v>Reworked</v>
      </c>
    </row>
    <row r="3733" spans="1:28" x14ac:dyDescent="0.3">
      <c r="A3733" t="s">
        <v>3815</v>
      </c>
      <c r="B3733" s="1">
        <v>46013</v>
      </c>
      <c r="C3733" t="s">
        <v>91</v>
      </c>
      <c r="D3733" t="s">
        <v>22</v>
      </c>
      <c r="E3733" t="s">
        <v>70</v>
      </c>
      <c r="F3733" t="s">
        <v>24</v>
      </c>
      <c r="G3733" t="s">
        <v>42</v>
      </c>
      <c r="H3733" t="s">
        <v>43</v>
      </c>
      <c r="I3733" t="s">
        <v>27</v>
      </c>
      <c r="J3733">
        <v>24.3</v>
      </c>
      <c r="K3733">
        <v>24</v>
      </c>
      <c r="L3733" t="s">
        <v>63</v>
      </c>
      <c r="M3733">
        <v>0</v>
      </c>
      <c r="N3733">
        <v>4.9000000000000004</v>
      </c>
      <c r="O3733">
        <v>280</v>
      </c>
      <c r="P3733">
        <v>6804</v>
      </c>
      <c r="Q3733" t="s">
        <v>71</v>
      </c>
      <c r="R3733">
        <v>12</v>
      </c>
      <c r="S3733" t="s">
        <v>52</v>
      </c>
      <c r="T3733" t="s">
        <v>31</v>
      </c>
      <c r="U3733" t="str">
        <f>TRIM(CLEAN(tbl_Operations[[#This Row],[Location]]))</f>
        <v>Noida</v>
      </c>
      <c r="V3733" t="str">
        <f>TRIM(CLEAN(tbl_Operations[[#This Row],[Channel]]))</f>
        <v>Portal</v>
      </c>
      <c r="W3733" t="str">
        <f t="shared" si="290"/>
        <v>Data Correction</v>
      </c>
      <c r="X3733" t="str">
        <f t="shared" si="291"/>
        <v>Operations</v>
      </c>
      <c r="Y3733" t="str">
        <f t="shared" si="292"/>
        <v>SLA Breach</v>
      </c>
      <c r="Z3733" t="str">
        <f t="shared" si="293"/>
        <v>Normal</v>
      </c>
      <c r="AA3733" t="str" cm="1">
        <f t="array" ref="AA3733">_xlfn.IFS(
J3733&lt;=K3733*0.5,"Excellent",
J3733&lt;=K3733,"Good",
J3733&lt;=K3733*1.5,"At Risk",
TRUE,"Critical"
)</f>
        <v>At Risk</v>
      </c>
      <c r="AB3733" t="str">
        <f t="shared" si="294"/>
        <v>No Rework</v>
      </c>
    </row>
    <row r="3734" spans="1:28" x14ac:dyDescent="0.3">
      <c r="A3734" t="s">
        <v>3816</v>
      </c>
      <c r="B3734" s="1">
        <v>45981</v>
      </c>
      <c r="C3734" t="s">
        <v>77</v>
      </c>
      <c r="D3734" t="s">
        <v>60</v>
      </c>
      <c r="E3734" t="s">
        <v>23</v>
      </c>
      <c r="F3734" t="s">
        <v>24</v>
      </c>
      <c r="G3734" t="s">
        <v>62</v>
      </c>
      <c r="H3734" t="s">
        <v>66</v>
      </c>
      <c r="I3734" t="s">
        <v>27</v>
      </c>
      <c r="J3734">
        <v>1.8</v>
      </c>
      <c r="K3734">
        <v>24</v>
      </c>
      <c r="L3734" t="s">
        <v>28</v>
      </c>
      <c r="M3734">
        <v>0</v>
      </c>
      <c r="N3734">
        <v>4.8</v>
      </c>
      <c r="O3734">
        <v>320</v>
      </c>
      <c r="P3734">
        <v>576</v>
      </c>
      <c r="Q3734" t="s">
        <v>67</v>
      </c>
      <c r="R3734">
        <v>11</v>
      </c>
      <c r="S3734" t="s">
        <v>52</v>
      </c>
      <c r="T3734" t="s">
        <v>84</v>
      </c>
      <c r="U3734" t="str">
        <f>TRIM(CLEAN(tbl_Operations[[#This Row],[Location]]))</f>
        <v>Pune</v>
      </c>
      <c r="V3734" t="str">
        <f>TRIM(CLEAN(tbl_Operations[[#This Row],[Channel]]))</f>
        <v>Teams</v>
      </c>
      <c r="W3734" t="str">
        <f t="shared" si="290"/>
        <v>Invoice Query</v>
      </c>
      <c r="X3734" t="str">
        <f t="shared" si="291"/>
        <v>Finance</v>
      </c>
      <c r="Y3734" t="str">
        <f t="shared" si="292"/>
        <v>Within SLA</v>
      </c>
      <c r="Z3734" t="str">
        <f t="shared" si="293"/>
        <v>Normal</v>
      </c>
      <c r="AA3734" t="str" cm="1">
        <f t="array" ref="AA3734">_xlfn.IFS(
J3734&lt;=K3734*0.5,"Excellent",
J3734&lt;=K3734,"Good",
J3734&lt;=K3734*1.5,"At Risk",
TRUE,"Critical"
)</f>
        <v>Excellent</v>
      </c>
      <c r="AB3734" t="str">
        <f t="shared" si="294"/>
        <v>No Rework</v>
      </c>
    </row>
    <row r="3735" spans="1:28" x14ac:dyDescent="0.3">
      <c r="A3735" t="s">
        <v>3817</v>
      </c>
      <c r="B3735" s="1">
        <v>45866</v>
      </c>
      <c r="C3735" t="s">
        <v>33</v>
      </c>
      <c r="D3735" t="s">
        <v>60</v>
      </c>
      <c r="E3735" t="s">
        <v>35</v>
      </c>
      <c r="F3735" t="s">
        <v>24</v>
      </c>
      <c r="G3735" t="s">
        <v>62</v>
      </c>
      <c r="H3735" t="s">
        <v>66</v>
      </c>
      <c r="I3735" t="s">
        <v>27</v>
      </c>
      <c r="J3735">
        <v>39.200000000000003</v>
      </c>
      <c r="K3735">
        <v>24</v>
      </c>
      <c r="L3735" t="s">
        <v>63</v>
      </c>
      <c r="M3735">
        <v>0</v>
      </c>
      <c r="N3735">
        <v>4</v>
      </c>
      <c r="O3735">
        <v>400</v>
      </c>
      <c r="P3735">
        <v>15680</v>
      </c>
      <c r="Q3735" t="s">
        <v>114</v>
      </c>
      <c r="R3735">
        <v>7</v>
      </c>
      <c r="S3735" t="s">
        <v>37</v>
      </c>
      <c r="T3735" t="s">
        <v>31</v>
      </c>
      <c r="U3735" t="str">
        <f>TRIM(CLEAN(tbl_Operations[[#This Row],[Location]]))</f>
        <v>Pune</v>
      </c>
      <c r="V3735" t="str">
        <f>TRIM(CLEAN(tbl_Operations[[#This Row],[Channel]]))</f>
        <v>Teams</v>
      </c>
      <c r="W3735" t="str">
        <f t="shared" si="290"/>
        <v>Employee Query</v>
      </c>
      <c r="X3735" t="str">
        <f t="shared" si="291"/>
        <v>It</v>
      </c>
      <c r="Y3735" t="str">
        <f t="shared" si="292"/>
        <v>SLA Breach</v>
      </c>
      <c r="Z3735" t="str">
        <f t="shared" si="293"/>
        <v>Normal</v>
      </c>
      <c r="AA3735" t="str" cm="1">
        <f t="array" ref="AA3735">_xlfn.IFS(
J3735&lt;=K3735*0.5,"Excellent",
J3735&lt;=K3735,"Good",
J3735&lt;=K3735*1.5,"At Risk",
TRUE,"Critical"
)</f>
        <v>Critical</v>
      </c>
      <c r="AB3735" t="str">
        <f t="shared" si="294"/>
        <v>No Rework</v>
      </c>
    </row>
    <row r="3736" spans="1:28" x14ac:dyDescent="0.3">
      <c r="A3736" t="s">
        <v>3818</v>
      </c>
      <c r="B3736" s="1">
        <v>45678</v>
      </c>
      <c r="C3736" t="s">
        <v>54</v>
      </c>
      <c r="D3736" t="s">
        <v>22</v>
      </c>
      <c r="E3736" t="s">
        <v>92</v>
      </c>
      <c r="F3736" t="s">
        <v>49</v>
      </c>
      <c r="G3736" t="s">
        <v>25</v>
      </c>
      <c r="H3736" t="s">
        <v>50</v>
      </c>
      <c r="I3736" t="s">
        <v>27</v>
      </c>
      <c r="J3736">
        <v>11.6</v>
      </c>
      <c r="K3736">
        <v>48</v>
      </c>
      <c r="L3736" t="s">
        <v>28</v>
      </c>
      <c r="M3736">
        <v>0</v>
      </c>
      <c r="N3736">
        <v>3.5</v>
      </c>
      <c r="O3736">
        <v>400</v>
      </c>
      <c r="P3736">
        <v>4640</v>
      </c>
      <c r="Q3736" t="s">
        <v>64</v>
      </c>
      <c r="R3736">
        <v>1</v>
      </c>
      <c r="S3736" t="s">
        <v>58</v>
      </c>
      <c r="T3736" t="s">
        <v>38</v>
      </c>
      <c r="U3736" t="str">
        <f>TRIM(CLEAN(tbl_Operations[[#This Row],[Location]]))</f>
        <v>Noida</v>
      </c>
      <c r="V3736" t="str">
        <f>TRIM(CLEAN(tbl_Operations[[#This Row],[Channel]]))</f>
        <v>Email</v>
      </c>
      <c r="W3736" t="str">
        <f t="shared" si="290"/>
        <v>Report Request</v>
      </c>
      <c r="X3736" t="str">
        <f t="shared" si="291"/>
        <v>Hr</v>
      </c>
      <c r="Y3736" t="str">
        <f t="shared" si="292"/>
        <v>Within SLA</v>
      </c>
      <c r="Z3736" t="str">
        <f t="shared" si="293"/>
        <v>Normal</v>
      </c>
      <c r="AA3736" t="str" cm="1">
        <f t="array" ref="AA3736">_xlfn.IFS(
J3736&lt;=K3736*0.5,"Excellent",
J3736&lt;=K3736,"Good",
J3736&lt;=K3736*1.5,"At Risk",
TRUE,"Critical"
)</f>
        <v>Excellent</v>
      </c>
      <c r="AB3736" t="str">
        <f t="shared" si="294"/>
        <v>No Rework</v>
      </c>
    </row>
    <row r="3737" spans="1:28" x14ac:dyDescent="0.3">
      <c r="A3737" t="s">
        <v>3819</v>
      </c>
      <c r="B3737" s="1">
        <v>46022</v>
      </c>
      <c r="C3737" t="s">
        <v>54</v>
      </c>
      <c r="D3737" t="s">
        <v>41</v>
      </c>
      <c r="E3737" t="s">
        <v>92</v>
      </c>
      <c r="F3737" t="s">
        <v>24</v>
      </c>
      <c r="G3737" t="s">
        <v>25</v>
      </c>
      <c r="H3737" t="s">
        <v>50</v>
      </c>
      <c r="I3737" t="s">
        <v>101</v>
      </c>
      <c r="J3737">
        <v>7</v>
      </c>
      <c r="K3737">
        <v>24</v>
      </c>
      <c r="L3737" t="s">
        <v>28</v>
      </c>
      <c r="M3737">
        <v>0</v>
      </c>
      <c r="N3737">
        <v>4.2</v>
      </c>
      <c r="O3737">
        <v>350</v>
      </c>
      <c r="P3737">
        <v>2450</v>
      </c>
      <c r="Q3737" t="s">
        <v>71</v>
      </c>
      <c r="R3737">
        <v>12</v>
      </c>
      <c r="S3737" t="s">
        <v>52</v>
      </c>
      <c r="T3737" t="s">
        <v>86</v>
      </c>
      <c r="U3737" t="str">
        <f>TRIM(CLEAN(tbl_Operations[[#This Row],[Location]]))</f>
        <v>Bengaluru</v>
      </c>
      <c r="V3737" t="str">
        <f>TRIM(CLEAN(tbl_Operations[[#This Row],[Channel]]))</f>
        <v>Email</v>
      </c>
      <c r="W3737" t="str">
        <f t="shared" si="290"/>
        <v>Report Request</v>
      </c>
      <c r="X3737" t="str">
        <f t="shared" si="291"/>
        <v>Hr</v>
      </c>
      <c r="Y3737" t="str">
        <f t="shared" si="292"/>
        <v>Within SLA</v>
      </c>
      <c r="Z3737" t="str">
        <f t="shared" si="293"/>
        <v>Normal</v>
      </c>
      <c r="AA3737" t="str" cm="1">
        <f t="array" ref="AA3737">_xlfn.IFS(
J3737&lt;=K3737*0.5,"Excellent",
J3737&lt;=K3737,"Good",
J3737&lt;=K3737*1.5,"At Risk",
TRUE,"Critical"
)</f>
        <v>Excellent</v>
      </c>
      <c r="AB3737" t="str">
        <f t="shared" si="294"/>
        <v>No Rework</v>
      </c>
    </row>
    <row r="3738" spans="1:28" x14ac:dyDescent="0.3">
      <c r="A3738" t="s">
        <v>3820</v>
      </c>
      <c r="B3738" s="1">
        <v>45788</v>
      </c>
      <c r="C3738" t="s">
        <v>91</v>
      </c>
      <c r="D3738" t="s">
        <v>22</v>
      </c>
      <c r="E3738" t="s">
        <v>48</v>
      </c>
      <c r="F3738" t="s">
        <v>61</v>
      </c>
      <c r="G3738" t="s">
        <v>42</v>
      </c>
      <c r="H3738" t="s">
        <v>5095</v>
      </c>
      <c r="I3738" t="s">
        <v>27</v>
      </c>
      <c r="J3738">
        <v>8.6999999999999993</v>
      </c>
      <c r="K3738">
        <v>12</v>
      </c>
      <c r="L3738" t="s">
        <v>28</v>
      </c>
      <c r="M3738">
        <v>1</v>
      </c>
      <c r="N3738">
        <v>4.7</v>
      </c>
      <c r="O3738">
        <v>280</v>
      </c>
      <c r="P3738">
        <v>2436</v>
      </c>
      <c r="Q3738" t="s">
        <v>44</v>
      </c>
      <c r="R3738">
        <v>5</v>
      </c>
      <c r="S3738" t="s">
        <v>30</v>
      </c>
      <c r="T3738" t="s">
        <v>102</v>
      </c>
      <c r="U3738" t="str">
        <f>TRIM(CLEAN(tbl_Operations[[#This Row],[Location]]))</f>
        <v>Noida</v>
      </c>
      <c r="V3738" t="str">
        <f>TRIM(CLEAN(tbl_Operations[[#This Row],[Channel]]))</f>
        <v>Portal</v>
      </c>
      <c r="W3738" t="str">
        <f t="shared" si="290"/>
        <v>Compliance Request</v>
      </c>
      <c r="X3738" t="str">
        <f t="shared" si="291"/>
        <v>Operations</v>
      </c>
      <c r="Y3738" t="str">
        <f t="shared" si="292"/>
        <v>Within SLA</v>
      </c>
      <c r="Z3738" t="str">
        <f t="shared" si="293"/>
        <v>Normal</v>
      </c>
      <c r="AA3738" t="str" cm="1">
        <f t="array" ref="AA3738">_xlfn.IFS(
J3738&lt;=K3738*0.5,"Excellent",
J3738&lt;=K3738,"Good",
J3738&lt;=K3738*1.5,"At Risk",
TRUE,"Critical"
)</f>
        <v>Good</v>
      </c>
      <c r="AB3738" t="str">
        <f t="shared" si="294"/>
        <v>Reworked</v>
      </c>
    </row>
    <row r="3739" spans="1:28" x14ac:dyDescent="0.3">
      <c r="A3739" t="s">
        <v>3821</v>
      </c>
      <c r="B3739" s="1">
        <v>45781</v>
      </c>
      <c r="C3739" t="s">
        <v>54</v>
      </c>
      <c r="D3739" t="s">
        <v>41</v>
      </c>
      <c r="E3739" t="s">
        <v>56</v>
      </c>
      <c r="F3739" t="s">
        <v>24</v>
      </c>
      <c r="G3739" t="s">
        <v>25</v>
      </c>
      <c r="H3739" t="s">
        <v>26</v>
      </c>
      <c r="I3739" t="s">
        <v>27</v>
      </c>
      <c r="J3739">
        <v>14.6</v>
      </c>
      <c r="K3739">
        <v>24</v>
      </c>
      <c r="L3739" t="s">
        <v>28</v>
      </c>
      <c r="M3739">
        <v>0</v>
      </c>
      <c r="N3739">
        <v>4.8</v>
      </c>
      <c r="O3739">
        <v>350</v>
      </c>
      <c r="P3739">
        <v>5110</v>
      </c>
      <c r="Q3739" t="s">
        <v>44</v>
      </c>
      <c r="R3739">
        <v>5</v>
      </c>
      <c r="S3739" t="s">
        <v>30</v>
      </c>
      <c r="T3739" t="s">
        <v>102</v>
      </c>
      <c r="U3739" t="str">
        <f>TRIM(CLEAN(tbl_Operations[[#This Row],[Location]]))</f>
        <v>Bengaluru</v>
      </c>
      <c r="V3739" t="str">
        <f>TRIM(CLEAN(tbl_Operations[[#This Row],[Channel]]))</f>
        <v>Email</v>
      </c>
      <c r="W3739" t="str">
        <f t="shared" si="290"/>
        <v>Vendor Query</v>
      </c>
      <c r="X3739" t="str">
        <f t="shared" si="291"/>
        <v>Hr</v>
      </c>
      <c r="Y3739" t="str">
        <f t="shared" si="292"/>
        <v>Within SLA</v>
      </c>
      <c r="Z3739" t="str">
        <f t="shared" si="293"/>
        <v>Normal</v>
      </c>
      <c r="AA3739" t="str" cm="1">
        <f t="array" ref="AA3739">_xlfn.IFS(
J3739&lt;=K3739*0.5,"Excellent",
J3739&lt;=K3739,"Good",
J3739&lt;=K3739*1.5,"At Risk",
TRUE,"Critical"
)</f>
        <v>Good</v>
      </c>
      <c r="AB3739" t="str">
        <f t="shared" si="294"/>
        <v>No Rework</v>
      </c>
    </row>
    <row r="3740" spans="1:28" x14ac:dyDescent="0.3">
      <c r="A3740" t="s">
        <v>3822</v>
      </c>
      <c r="B3740" s="1">
        <v>45742</v>
      </c>
      <c r="C3740" t="s">
        <v>21</v>
      </c>
      <c r="D3740" t="s">
        <v>22</v>
      </c>
      <c r="E3740" t="s">
        <v>5094</v>
      </c>
      <c r="F3740" t="s">
        <v>49</v>
      </c>
      <c r="G3740" t="s">
        <v>62</v>
      </c>
      <c r="H3740" t="s">
        <v>43</v>
      </c>
      <c r="I3740" t="s">
        <v>27</v>
      </c>
      <c r="J3740">
        <v>3.4</v>
      </c>
      <c r="K3740">
        <v>48</v>
      </c>
      <c r="L3740" t="s">
        <v>28</v>
      </c>
      <c r="M3740">
        <v>0</v>
      </c>
      <c r="N3740">
        <v>4.5999999999999996</v>
      </c>
      <c r="O3740">
        <v>450</v>
      </c>
      <c r="P3740">
        <v>1530</v>
      </c>
      <c r="Q3740" t="s">
        <v>79</v>
      </c>
      <c r="R3740">
        <v>3</v>
      </c>
      <c r="S3740" t="s">
        <v>58</v>
      </c>
      <c r="T3740" t="s">
        <v>86</v>
      </c>
      <c r="U3740" t="str">
        <f>TRIM(CLEAN(tbl_Operations[[#This Row],[Location]]))</f>
        <v>Noida</v>
      </c>
      <c r="V3740" t="str">
        <f>TRIM(CLEAN(tbl_Operations[[#This Row],[Channel]]))</f>
        <v>Teams</v>
      </c>
      <c r="W3740" t="str">
        <f t="shared" si="290"/>
        <v>Unknown</v>
      </c>
      <c r="X3740" t="str">
        <f t="shared" si="291"/>
        <v>Customer Support</v>
      </c>
      <c r="Y3740" t="str">
        <f t="shared" si="292"/>
        <v>Within SLA</v>
      </c>
      <c r="Z3740" t="str">
        <f t="shared" si="293"/>
        <v>Normal</v>
      </c>
      <c r="AA3740" t="str" cm="1">
        <f t="array" ref="AA3740">_xlfn.IFS(
J3740&lt;=K3740*0.5,"Excellent",
J3740&lt;=K3740,"Good",
J3740&lt;=K3740*1.5,"At Risk",
TRUE,"Critical"
)</f>
        <v>Excellent</v>
      </c>
      <c r="AB3740" t="str">
        <f t="shared" si="294"/>
        <v>No Rework</v>
      </c>
    </row>
    <row r="3741" spans="1:28" x14ac:dyDescent="0.3">
      <c r="A3741" t="s">
        <v>3823</v>
      </c>
      <c r="B3741" s="1">
        <v>45886</v>
      </c>
      <c r="C3741" t="s">
        <v>77</v>
      </c>
      <c r="D3741" t="s">
        <v>60</v>
      </c>
      <c r="E3741" t="s">
        <v>92</v>
      </c>
      <c r="F3741" t="s">
        <v>49</v>
      </c>
      <c r="G3741" t="s">
        <v>25</v>
      </c>
      <c r="H3741" t="s">
        <v>66</v>
      </c>
      <c r="I3741" t="s">
        <v>27</v>
      </c>
      <c r="J3741">
        <v>11.9</v>
      </c>
      <c r="K3741">
        <v>48</v>
      </c>
      <c r="L3741" t="s">
        <v>28</v>
      </c>
      <c r="M3741">
        <v>1</v>
      </c>
      <c r="N3741">
        <v>4.4000000000000004</v>
      </c>
      <c r="O3741">
        <v>350</v>
      </c>
      <c r="P3741">
        <v>4165</v>
      </c>
      <c r="Q3741" t="s">
        <v>36</v>
      </c>
      <c r="R3741">
        <v>8</v>
      </c>
      <c r="S3741" t="s">
        <v>37</v>
      </c>
      <c r="T3741" t="s">
        <v>102</v>
      </c>
      <c r="U3741" t="str">
        <f>TRIM(CLEAN(tbl_Operations[[#This Row],[Location]]))</f>
        <v>Pune</v>
      </c>
      <c r="V3741" t="str">
        <f>TRIM(CLEAN(tbl_Operations[[#This Row],[Channel]]))</f>
        <v>Email</v>
      </c>
      <c r="W3741" t="str">
        <f t="shared" si="290"/>
        <v>Report Request</v>
      </c>
      <c r="X3741" t="str">
        <f t="shared" si="291"/>
        <v>Finance</v>
      </c>
      <c r="Y3741" t="str">
        <f t="shared" si="292"/>
        <v>Within SLA</v>
      </c>
      <c r="Z3741" t="str">
        <f t="shared" si="293"/>
        <v>Normal</v>
      </c>
      <c r="AA3741" t="str" cm="1">
        <f t="array" ref="AA3741">_xlfn.IFS(
J3741&lt;=K3741*0.5,"Excellent",
J3741&lt;=K3741,"Good",
J3741&lt;=K3741*1.5,"At Risk",
TRUE,"Critical"
)</f>
        <v>Excellent</v>
      </c>
      <c r="AB3741" t="str">
        <f t="shared" si="294"/>
        <v>Reworked</v>
      </c>
    </row>
    <row r="3742" spans="1:28" x14ac:dyDescent="0.3">
      <c r="A3742" t="s">
        <v>3824</v>
      </c>
      <c r="B3742" s="1">
        <v>45694</v>
      </c>
      <c r="C3742" t="s">
        <v>91</v>
      </c>
      <c r="D3742" t="s">
        <v>34</v>
      </c>
      <c r="E3742" t="s">
        <v>70</v>
      </c>
      <c r="F3742" t="s">
        <v>24</v>
      </c>
      <c r="G3742" t="s">
        <v>42</v>
      </c>
      <c r="H3742" t="s">
        <v>43</v>
      </c>
      <c r="I3742" t="s">
        <v>101</v>
      </c>
      <c r="J3742">
        <v>5.7</v>
      </c>
      <c r="K3742">
        <v>24</v>
      </c>
      <c r="L3742" t="s">
        <v>28</v>
      </c>
      <c r="M3742">
        <v>0</v>
      </c>
      <c r="N3742">
        <v>5</v>
      </c>
      <c r="O3742">
        <v>320</v>
      </c>
      <c r="P3742">
        <v>1824</v>
      </c>
      <c r="Q3742" t="s">
        <v>57</v>
      </c>
      <c r="R3742">
        <v>2</v>
      </c>
      <c r="S3742" t="s">
        <v>58</v>
      </c>
      <c r="T3742" t="s">
        <v>84</v>
      </c>
      <c r="U3742" t="str">
        <f>TRIM(CLEAN(tbl_Operations[[#This Row],[Location]]))</f>
        <v>Mumbai</v>
      </c>
      <c r="V3742" t="str">
        <f>TRIM(CLEAN(tbl_Operations[[#This Row],[Channel]]))</f>
        <v>Portal</v>
      </c>
      <c r="W3742" t="str">
        <f t="shared" si="290"/>
        <v>Data Correction</v>
      </c>
      <c r="X3742" t="str">
        <f t="shared" si="291"/>
        <v>Operations</v>
      </c>
      <c r="Y3742" t="str">
        <f t="shared" si="292"/>
        <v>Within SLA</v>
      </c>
      <c r="Z3742" t="str">
        <f t="shared" si="293"/>
        <v>Normal</v>
      </c>
      <c r="AA3742" t="str" cm="1">
        <f t="array" ref="AA3742">_xlfn.IFS(
J3742&lt;=K3742*0.5,"Excellent",
J3742&lt;=K3742,"Good",
J3742&lt;=K3742*1.5,"At Risk",
TRUE,"Critical"
)</f>
        <v>Excellent</v>
      </c>
      <c r="AB3742" t="str">
        <f t="shared" si="294"/>
        <v>No Rework</v>
      </c>
    </row>
    <row r="3743" spans="1:28" x14ac:dyDescent="0.3">
      <c r="A3743" t="s">
        <v>3825</v>
      </c>
      <c r="B3743" s="1">
        <v>45917</v>
      </c>
      <c r="C3743" t="s">
        <v>77</v>
      </c>
      <c r="D3743" t="s">
        <v>41</v>
      </c>
      <c r="E3743" t="s">
        <v>74</v>
      </c>
      <c r="F3743" t="s">
        <v>24</v>
      </c>
      <c r="G3743" t="s">
        <v>25</v>
      </c>
      <c r="H3743" t="s">
        <v>26</v>
      </c>
      <c r="I3743" t="s">
        <v>27</v>
      </c>
      <c r="J3743">
        <v>8.3000000000000007</v>
      </c>
      <c r="K3743">
        <v>24</v>
      </c>
      <c r="L3743" t="s">
        <v>28</v>
      </c>
      <c r="M3743">
        <v>1</v>
      </c>
      <c r="N3743">
        <v>4.5</v>
      </c>
      <c r="O3743">
        <v>450</v>
      </c>
      <c r="P3743">
        <v>3735</v>
      </c>
      <c r="Q3743" t="s">
        <v>83</v>
      </c>
      <c r="R3743">
        <v>9</v>
      </c>
      <c r="S3743" t="s">
        <v>37</v>
      </c>
      <c r="T3743" t="s">
        <v>86</v>
      </c>
      <c r="U3743" t="str">
        <f>TRIM(CLEAN(tbl_Operations[[#This Row],[Location]]))</f>
        <v>Bengaluru</v>
      </c>
      <c r="V3743" t="str">
        <f>TRIM(CLEAN(tbl_Operations[[#This Row],[Channel]]))</f>
        <v>Email</v>
      </c>
      <c r="W3743" t="str">
        <f t="shared" si="290"/>
        <v>System Issue</v>
      </c>
      <c r="X3743" t="str">
        <f t="shared" si="291"/>
        <v>Finance</v>
      </c>
      <c r="Y3743" t="str">
        <f t="shared" si="292"/>
        <v>Within SLA</v>
      </c>
      <c r="Z3743" t="str">
        <f t="shared" si="293"/>
        <v>Normal</v>
      </c>
      <c r="AA3743" t="str" cm="1">
        <f t="array" ref="AA3743">_xlfn.IFS(
J3743&lt;=K3743*0.5,"Excellent",
J3743&lt;=K3743,"Good",
J3743&lt;=K3743*1.5,"At Risk",
TRUE,"Critical"
)</f>
        <v>Excellent</v>
      </c>
      <c r="AB3743" t="str">
        <f t="shared" si="294"/>
        <v>Reworked</v>
      </c>
    </row>
    <row r="3744" spans="1:28" x14ac:dyDescent="0.3">
      <c r="A3744" t="s">
        <v>3826</v>
      </c>
      <c r="B3744" s="1">
        <v>45885</v>
      </c>
      <c r="C3744" t="s">
        <v>54</v>
      </c>
      <c r="D3744" t="s">
        <v>55</v>
      </c>
      <c r="E3744" t="s">
        <v>70</v>
      </c>
      <c r="F3744" t="s">
        <v>24</v>
      </c>
      <c r="G3744" t="s">
        <v>25</v>
      </c>
      <c r="H3744" t="s">
        <v>50</v>
      </c>
      <c r="I3744" t="s">
        <v>27</v>
      </c>
      <c r="J3744">
        <v>27</v>
      </c>
      <c r="K3744">
        <v>24</v>
      </c>
      <c r="L3744" t="s">
        <v>63</v>
      </c>
      <c r="M3744">
        <v>0</v>
      </c>
      <c r="N3744">
        <v>4.5999999999999996</v>
      </c>
      <c r="O3744">
        <v>400</v>
      </c>
      <c r="P3744">
        <v>10800</v>
      </c>
      <c r="Q3744" t="s">
        <v>36</v>
      </c>
      <c r="R3744">
        <v>8</v>
      </c>
      <c r="S3744" t="s">
        <v>37</v>
      </c>
      <c r="T3744" t="s">
        <v>68</v>
      </c>
      <c r="U3744" t="str">
        <f>TRIM(CLEAN(tbl_Operations[[#This Row],[Location]]))</f>
        <v>Hyderabad</v>
      </c>
      <c r="V3744" t="str">
        <f>TRIM(CLEAN(tbl_Operations[[#This Row],[Channel]]))</f>
        <v>Email</v>
      </c>
      <c r="W3744" t="str">
        <f t="shared" si="290"/>
        <v>Data Correction</v>
      </c>
      <c r="X3744" t="str">
        <f t="shared" si="291"/>
        <v>Hr</v>
      </c>
      <c r="Y3744" t="str">
        <f t="shared" si="292"/>
        <v>SLA Breach</v>
      </c>
      <c r="Z3744" t="str">
        <f t="shared" si="293"/>
        <v>Normal</v>
      </c>
      <c r="AA3744" t="str" cm="1">
        <f t="array" ref="AA3744">_xlfn.IFS(
J3744&lt;=K3744*0.5,"Excellent",
J3744&lt;=K3744,"Good",
J3744&lt;=K3744*1.5,"At Risk",
TRUE,"Critical"
)</f>
        <v>At Risk</v>
      </c>
      <c r="AB3744" t="str">
        <f t="shared" si="294"/>
        <v>No Rework</v>
      </c>
    </row>
    <row r="3745" spans="1:28" x14ac:dyDescent="0.3">
      <c r="A3745" t="s">
        <v>3827</v>
      </c>
      <c r="B3745" s="1">
        <v>46001</v>
      </c>
      <c r="C3745" t="s">
        <v>95</v>
      </c>
      <c r="D3745" t="s">
        <v>47</v>
      </c>
      <c r="E3745" t="s">
        <v>56</v>
      </c>
      <c r="F3745" t="s">
        <v>49</v>
      </c>
      <c r="G3745" t="s">
        <v>25</v>
      </c>
      <c r="H3745" t="s">
        <v>66</v>
      </c>
      <c r="I3745" t="s">
        <v>27</v>
      </c>
      <c r="J3745">
        <v>15.9</v>
      </c>
      <c r="K3745">
        <v>48</v>
      </c>
      <c r="L3745" t="s">
        <v>28</v>
      </c>
      <c r="M3745">
        <v>0</v>
      </c>
      <c r="N3745">
        <v>4.5</v>
      </c>
      <c r="O3745">
        <v>400</v>
      </c>
      <c r="P3745">
        <v>6360</v>
      </c>
      <c r="Q3745" t="s">
        <v>71</v>
      </c>
      <c r="R3745">
        <v>12</v>
      </c>
      <c r="S3745" t="s">
        <v>52</v>
      </c>
      <c r="T3745" t="s">
        <v>86</v>
      </c>
      <c r="U3745" t="str">
        <f>TRIM(CLEAN(tbl_Operations[[#This Row],[Location]]))</f>
        <v>Gurugram</v>
      </c>
      <c r="V3745" t="str">
        <f>TRIM(CLEAN(tbl_Operations[[#This Row],[Channel]]))</f>
        <v>Email</v>
      </c>
      <c r="W3745" t="str">
        <f t="shared" si="290"/>
        <v>Vendor Query</v>
      </c>
      <c r="X3745" t="str">
        <f t="shared" si="291"/>
        <v>Sales</v>
      </c>
      <c r="Y3745" t="str">
        <f t="shared" si="292"/>
        <v>Within SLA</v>
      </c>
      <c r="Z3745" t="str">
        <f t="shared" si="293"/>
        <v>Normal</v>
      </c>
      <c r="AA3745" t="str" cm="1">
        <f t="array" ref="AA3745">_xlfn.IFS(
J3745&lt;=K3745*0.5,"Excellent",
J3745&lt;=K3745,"Good",
J3745&lt;=K3745*1.5,"At Risk",
TRUE,"Critical"
)</f>
        <v>Excellent</v>
      </c>
      <c r="AB3745" t="str">
        <f t="shared" si="294"/>
        <v>No Rework</v>
      </c>
    </row>
    <row r="3746" spans="1:28" x14ac:dyDescent="0.3">
      <c r="A3746" t="s">
        <v>3828</v>
      </c>
      <c r="B3746" s="1">
        <v>45800</v>
      </c>
      <c r="C3746" t="s">
        <v>54</v>
      </c>
      <c r="D3746" t="s">
        <v>47</v>
      </c>
      <c r="E3746" t="s">
        <v>23</v>
      </c>
      <c r="F3746" t="s">
        <v>24</v>
      </c>
      <c r="G3746" t="s">
        <v>25</v>
      </c>
      <c r="H3746" t="s">
        <v>75</v>
      </c>
      <c r="I3746" t="s">
        <v>27</v>
      </c>
      <c r="J3746">
        <v>2.5</v>
      </c>
      <c r="K3746">
        <v>24</v>
      </c>
      <c r="L3746" t="s">
        <v>28</v>
      </c>
      <c r="M3746">
        <v>0</v>
      </c>
      <c r="N3746">
        <v>5</v>
      </c>
      <c r="O3746">
        <v>280</v>
      </c>
      <c r="P3746">
        <v>700</v>
      </c>
      <c r="Q3746" t="s">
        <v>44</v>
      </c>
      <c r="R3746">
        <v>5</v>
      </c>
      <c r="S3746" t="s">
        <v>30</v>
      </c>
      <c r="T3746" t="s">
        <v>45</v>
      </c>
      <c r="U3746" t="str">
        <f>TRIM(CLEAN(tbl_Operations[[#This Row],[Location]]))</f>
        <v>Gurugram</v>
      </c>
      <c r="V3746" t="str">
        <f>TRIM(CLEAN(tbl_Operations[[#This Row],[Channel]]))</f>
        <v>Email</v>
      </c>
      <c r="W3746" t="str">
        <f t="shared" si="290"/>
        <v>Invoice Query</v>
      </c>
      <c r="X3746" t="str">
        <f t="shared" si="291"/>
        <v>Hr</v>
      </c>
      <c r="Y3746" t="str">
        <f t="shared" si="292"/>
        <v>Within SLA</v>
      </c>
      <c r="Z3746" t="str">
        <f t="shared" si="293"/>
        <v>Normal</v>
      </c>
      <c r="AA3746" t="str" cm="1">
        <f t="array" ref="AA3746">_xlfn.IFS(
J3746&lt;=K3746*0.5,"Excellent",
J3746&lt;=K3746,"Good",
J3746&lt;=K3746*1.5,"At Risk",
TRUE,"Critical"
)</f>
        <v>Excellent</v>
      </c>
      <c r="AB3746" t="str">
        <f t="shared" si="294"/>
        <v>No Rework</v>
      </c>
    </row>
    <row r="3747" spans="1:28" x14ac:dyDescent="0.3">
      <c r="A3747" t="s">
        <v>3829</v>
      </c>
      <c r="B3747" s="1">
        <v>45770</v>
      </c>
      <c r="C3747" t="s">
        <v>33</v>
      </c>
      <c r="D3747" t="s">
        <v>55</v>
      </c>
      <c r="E3747" t="s">
        <v>74</v>
      </c>
      <c r="F3747" t="s">
        <v>49</v>
      </c>
      <c r="G3747" t="s">
        <v>5096</v>
      </c>
      <c r="H3747" t="s">
        <v>75</v>
      </c>
      <c r="I3747" t="s">
        <v>27</v>
      </c>
      <c r="J3747">
        <v>12.9</v>
      </c>
      <c r="K3747">
        <v>48</v>
      </c>
      <c r="L3747" t="s">
        <v>28</v>
      </c>
      <c r="M3747">
        <v>1</v>
      </c>
      <c r="N3747">
        <v>4.3</v>
      </c>
      <c r="O3747">
        <v>350</v>
      </c>
      <c r="P3747">
        <v>4515</v>
      </c>
      <c r="Q3747" t="s">
        <v>89</v>
      </c>
      <c r="R3747">
        <v>4</v>
      </c>
      <c r="S3747" t="s">
        <v>30</v>
      </c>
      <c r="T3747" t="s">
        <v>86</v>
      </c>
      <c r="U3747" t="str">
        <f>TRIM(CLEAN(tbl_Operations[[#This Row],[Location]]))</f>
        <v>Hyderabad</v>
      </c>
      <c r="V3747" t="str">
        <f>TRIM(CLEAN(tbl_Operations[[#This Row],[Channel]]))</f>
        <v>Email</v>
      </c>
      <c r="W3747" t="str">
        <f t="shared" si="290"/>
        <v>System Issue</v>
      </c>
      <c r="X3747" t="str">
        <f t="shared" si="291"/>
        <v>It</v>
      </c>
      <c r="Y3747" t="str">
        <f t="shared" si="292"/>
        <v>Within SLA</v>
      </c>
      <c r="Z3747" t="str">
        <f t="shared" si="293"/>
        <v>Normal</v>
      </c>
      <c r="AA3747" t="str" cm="1">
        <f t="array" ref="AA3747">_xlfn.IFS(
J3747&lt;=K3747*0.5,"Excellent",
J3747&lt;=K3747,"Good",
J3747&lt;=K3747*1.5,"At Risk",
TRUE,"Critical"
)</f>
        <v>Excellent</v>
      </c>
      <c r="AB3747" t="str">
        <f t="shared" si="294"/>
        <v>Reworked</v>
      </c>
    </row>
    <row r="3748" spans="1:28" x14ac:dyDescent="0.3">
      <c r="A3748" t="s">
        <v>3830</v>
      </c>
      <c r="B3748" s="1">
        <v>45667</v>
      </c>
      <c r="C3748" t="s">
        <v>40</v>
      </c>
      <c r="D3748" t="s">
        <v>41</v>
      </c>
      <c r="E3748" t="s">
        <v>74</v>
      </c>
      <c r="F3748" t="s">
        <v>49</v>
      </c>
      <c r="G3748" t="s">
        <v>42</v>
      </c>
      <c r="H3748" t="s">
        <v>50</v>
      </c>
      <c r="I3748" t="s">
        <v>27</v>
      </c>
      <c r="J3748">
        <v>12.8</v>
      </c>
      <c r="K3748">
        <v>48</v>
      </c>
      <c r="L3748" t="s">
        <v>28</v>
      </c>
      <c r="M3748">
        <v>0</v>
      </c>
      <c r="N3748">
        <v>3.8</v>
      </c>
      <c r="O3748">
        <v>450</v>
      </c>
      <c r="P3748">
        <v>5760</v>
      </c>
      <c r="Q3748" t="s">
        <v>64</v>
      </c>
      <c r="R3748">
        <v>1</v>
      </c>
      <c r="S3748" t="s">
        <v>58</v>
      </c>
      <c r="T3748" t="s">
        <v>45</v>
      </c>
      <c r="U3748" t="str">
        <f>TRIM(CLEAN(tbl_Operations[[#This Row],[Location]]))</f>
        <v>Bengaluru</v>
      </c>
      <c r="V3748" t="str">
        <f>TRIM(CLEAN(tbl_Operations[[#This Row],[Channel]]))</f>
        <v>Portal</v>
      </c>
      <c r="W3748" t="str">
        <f t="shared" si="290"/>
        <v>System Issue</v>
      </c>
      <c r="X3748" t="str">
        <f t="shared" si="291"/>
        <v>Procurement</v>
      </c>
      <c r="Y3748" t="str">
        <f t="shared" si="292"/>
        <v>Within SLA</v>
      </c>
      <c r="Z3748" t="str">
        <f t="shared" si="293"/>
        <v>Normal</v>
      </c>
      <c r="AA3748" t="str" cm="1">
        <f t="array" ref="AA3748">_xlfn.IFS(
J3748&lt;=K3748*0.5,"Excellent",
J3748&lt;=K3748,"Good",
J3748&lt;=K3748*1.5,"At Risk",
TRUE,"Critical"
)</f>
        <v>Excellent</v>
      </c>
      <c r="AB3748" t="str">
        <f t="shared" si="294"/>
        <v>No Rework</v>
      </c>
    </row>
    <row r="3749" spans="1:28" x14ac:dyDescent="0.3">
      <c r="A3749" t="s">
        <v>3831</v>
      </c>
      <c r="B3749" s="1">
        <v>45712</v>
      </c>
      <c r="C3749" t="s">
        <v>77</v>
      </c>
      <c r="D3749" t="s">
        <v>34</v>
      </c>
      <c r="E3749" t="s">
        <v>48</v>
      </c>
      <c r="F3749" t="s">
        <v>49</v>
      </c>
      <c r="G3749" t="s">
        <v>25</v>
      </c>
      <c r="H3749" t="s">
        <v>43</v>
      </c>
      <c r="I3749" t="s">
        <v>88</v>
      </c>
      <c r="J3749">
        <v>32.299999999999997</v>
      </c>
      <c r="K3749">
        <v>48</v>
      </c>
      <c r="L3749" t="s">
        <v>28</v>
      </c>
      <c r="M3749">
        <v>1</v>
      </c>
      <c r="N3749">
        <v>3.6</v>
      </c>
      <c r="O3749">
        <v>400</v>
      </c>
      <c r="P3749">
        <v>12920</v>
      </c>
      <c r="Q3749" t="s">
        <v>57</v>
      </c>
      <c r="R3749">
        <v>2</v>
      </c>
      <c r="S3749" t="s">
        <v>58</v>
      </c>
      <c r="T3749" t="s">
        <v>31</v>
      </c>
      <c r="U3749" t="str">
        <f>TRIM(CLEAN(tbl_Operations[[#This Row],[Location]]))</f>
        <v>Mumbai</v>
      </c>
      <c r="V3749" t="str">
        <f>TRIM(CLEAN(tbl_Operations[[#This Row],[Channel]]))</f>
        <v>Email</v>
      </c>
      <c r="W3749" t="str">
        <f t="shared" si="290"/>
        <v>Compliance Request</v>
      </c>
      <c r="X3749" t="str">
        <f t="shared" si="291"/>
        <v>Finance</v>
      </c>
      <c r="Y3749" t="str">
        <f t="shared" si="292"/>
        <v>Within SLA</v>
      </c>
      <c r="Z3749" t="str">
        <f t="shared" si="293"/>
        <v>Normal</v>
      </c>
      <c r="AA3749" t="str" cm="1">
        <f t="array" ref="AA3749">_xlfn.IFS(
J3749&lt;=K3749*0.5,"Excellent",
J3749&lt;=K3749,"Good",
J3749&lt;=K3749*1.5,"At Risk",
TRUE,"Critical"
)</f>
        <v>Good</v>
      </c>
      <c r="AB3749" t="str">
        <f t="shared" si="294"/>
        <v>Reworked</v>
      </c>
    </row>
    <row r="3750" spans="1:28" x14ac:dyDescent="0.3">
      <c r="A3750" t="s">
        <v>3832</v>
      </c>
      <c r="B3750" s="1">
        <v>45965</v>
      </c>
      <c r="C3750" t="s">
        <v>77</v>
      </c>
      <c r="D3750" t="s">
        <v>55</v>
      </c>
      <c r="E3750" t="s">
        <v>23</v>
      </c>
      <c r="F3750" t="s">
        <v>24</v>
      </c>
      <c r="G3750" t="s">
        <v>62</v>
      </c>
      <c r="H3750" t="s">
        <v>75</v>
      </c>
      <c r="I3750" t="s">
        <v>27</v>
      </c>
      <c r="J3750">
        <v>15.2</v>
      </c>
      <c r="K3750">
        <v>24</v>
      </c>
      <c r="L3750" t="s">
        <v>28</v>
      </c>
      <c r="M3750">
        <v>0</v>
      </c>
      <c r="N3750">
        <v>5</v>
      </c>
      <c r="O3750">
        <v>450</v>
      </c>
      <c r="P3750">
        <v>6840</v>
      </c>
      <c r="Q3750" t="s">
        <v>67</v>
      </c>
      <c r="R3750">
        <v>11</v>
      </c>
      <c r="S3750" t="s">
        <v>52</v>
      </c>
      <c r="T3750" t="s">
        <v>38</v>
      </c>
      <c r="U3750" t="str">
        <f>TRIM(CLEAN(tbl_Operations[[#This Row],[Location]]))</f>
        <v>Hyderabad</v>
      </c>
      <c r="V3750" t="str">
        <f>TRIM(CLEAN(tbl_Operations[[#This Row],[Channel]]))</f>
        <v>Teams</v>
      </c>
      <c r="W3750" t="str">
        <f t="shared" si="290"/>
        <v>Invoice Query</v>
      </c>
      <c r="X3750" t="str">
        <f t="shared" si="291"/>
        <v>Finance</v>
      </c>
      <c r="Y3750" t="str">
        <f t="shared" si="292"/>
        <v>Within SLA</v>
      </c>
      <c r="Z3750" t="str">
        <f t="shared" si="293"/>
        <v>Normal</v>
      </c>
      <c r="AA3750" t="str" cm="1">
        <f t="array" ref="AA3750">_xlfn.IFS(
J3750&lt;=K3750*0.5,"Excellent",
J3750&lt;=K3750,"Good",
J3750&lt;=K3750*1.5,"At Risk",
TRUE,"Critical"
)</f>
        <v>Good</v>
      </c>
      <c r="AB3750" t="str">
        <f t="shared" si="294"/>
        <v>No Rework</v>
      </c>
    </row>
    <row r="3751" spans="1:28" x14ac:dyDescent="0.3">
      <c r="A3751" t="s">
        <v>3833</v>
      </c>
      <c r="B3751" s="1">
        <v>45780</v>
      </c>
      <c r="C3751" t="s">
        <v>77</v>
      </c>
      <c r="D3751" t="s">
        <v>22</v>
      </c>
      <c r="E3751" t="s">
        <v>78</v>
      </c>
      <c r="F3751" t="s">
        <v>61</v>
      </c>
      <c r="G3751" t="s">
        <v>25</v>
      </c>
      <c r="H3751" t="s">
        <v>75</v>
      </c>
      <c r="I3751" t="s">
        <v>27</v>
      </c>
      <c r="J3751">
        <v>34.799999999999997</v>
      </c>
      <c r="K3751">
        <v>12</v>
      </c>
      <c r="L3751" t="s">
        <v>63</v>
      </c>
      <c r="M3751">
        <v>1</v>
      </c>
      <c r="N3751">
        <v>4.4000000000000004</v>
      </c>
      <c r="O3751">
        <v>450</v>
      </c>
      <c r="P3751">
        <v>15660</v>
      </c>
      <c r="Q3751" t="s">
        <v>44</v>
      </c>
      <c r="R3751">
        <v>5</v>
      </c>
      <c r="S3751" t="s">
        <v>30</v>
      </c>
      <c r="T3751" t="s">
        <v>68</v>
      </c>
      <c r="U3751" t="str">
        <f>TRIM(CLEAN(tbl_Operations[[#This Row],[Location]]))</f>
        <v>Noida</v>
      </c>
      <c r="V3751" t="str">
        <f>TRIM(CLEAN(tbl_Operations[[#This Row],[Channel]]))</f>
        <v>Email</v>
      </c>
      <c r="W3751" t="str">
        <f t="shared" si="290"/>
        <v>Access Request</v>
      </c>
      <c r="X3751" t="str">
        <f t="shared" si="291"/>
        <v>Finance</v>
      </c>
      <c r="Y3751" t="str">
        <f t="shared" si="292"/>
        <v>SLA Breach</v>
      </c>
      <c r="Z3751" t="str">
        <f t="shared" si="293"/>
        <v>Normal</v>
      </c>
      <c r="AA3751" t="str" cm="1">
        <f t="array" ref="AA3751">_xlfn.IFS(
J3751&lt;=K3751*0.5,"Excellent",
J3751&lt;=K3751,"Good",
J3751&lt;=K3751*1.5,"At Risk",
TRUE,"Critical"
)</f>
        <v>Critical</v>
      </c>
      <c r="AB3751" t="str">
        <f t="shared" si="294"/>
        <v>Reworked</v>
      </c>
    </row>
    <row r="3752" spans="1:28" x14ac:dyDescent="0.3">
      <c r="A3752" t="s">
        <v>3834</v>
      </c>
      <c r="B3752" s="1">
        <v>45783</v>
      </c>
      <c r="C3752" t="s">
        <v>91</v>
      </c>
      <c r="D3752" t="s">
        <v>73</v>
      </c>
      <c r="E3752" t="s">
        <v>48</v>
      </c>
      <c r="F3752" t="s">
        <v>49</v>
      </c>
      <c r="G3752" t="s">
        <v>42</v>
      </c>
      <c r="H3752" t="s">
        <v>66</v>
      </c>
      <c r="I3752" t="s">
        <v>27</v>
      </c>
      <c r="J3752">
        <v>26.2</v>
      </c>
      <c r="K3752">
        <v>48</v>
      </c>
      <c r="L3752" t="s">
        <v>28</v>
      </c>
      <c r="M3752">
        <v>0</v>
      </c>
      <c r="N3752">
        <v>3.8</v>
      </c>
      <c r="O3752">
        <v>320</v>
      </c>
      <c r="P3752">
        <v>8384</v>
      </c>
      <c r="Q3752" t="s">
        <v>44</v>
      </c>
      <c r="R3752">
        <v>5</v>
      </c>
      <c r="S3752" t="s">
        <v>30</v>
      </c>
      <c r="T3752" t="s">
        <v>38</v>
      </c>
      <c r="U3752" t="str">
        <f>TRIM(CLEAN(tbl_Operations[[#This Row],[Location]]))</f>
        <v>Chennai</v>
      </c>
      <c r="V3752" t="str">
        <f>TRIM(CLEAN(tbl_Operations[[#This Row],[Channel]]))</f>
        <v>Portal</v>
      </c>
      <c r="W3752" t="str">
        <f t="shared" si="290"/>
        <v>Compliance Request</v>
      </c>
      <c r="X3752" t="str">
        <f t="shared" si="291"/>
        <v>Operations</v>
      </c>
      <c r="Y3752" t="str">
        <f t="shared" si="292"/>
        <v>Within SLA</v>
      </c>
      <c r="Z3752" t="str">
        <f t="shared" si="293"/>
        <v>Normal</v>
      </c>
      <c r="AA3752" t="str" cm="1">
        <f t="array" ref="AA3752">_xlfn.IFS(
J3752&lt;=K3752*0.5,"Excellent",
J3752&lt;=K3752,"Good",
J3752&lt;=K3752*1.5,"At Risk",
TRUE,"Critical"
)</f>
        <v>Good</v>
      </c>
      <c r="AB3752" t="str">
        <f t="shared" si="294"/>
        <v>No Rework</v>
      </c>
    </row>
    <row r="3753" spans="1:28" x14ac:dyDescent="0.3">
      <c r="A3753" t="s">
        <v>3835</v>
      </c>
      <c r="B3753" s="1">
        <v>45971</v>
      </c>
      <c r="C3753" t="s">
        <v>33</v>
      </c>
      <c r="D3753" t="s">
        <v>41</v>
      </c>
      <c r="E3753" t="s">
        <v>74</v>
      </c>
      <c r="F3753" t="s">
        <v>49</v>
      </c>
      <c r="G3753" t="s">
        <v>42</v>
      </c>
      <c r="H3753" t="s">
        <v>43</v>
      </c>
      <c r="I3753" t="s">
        <v>27</v>
      </c>
      <c r="J3753">
        <v>13</v>
      </c>
      <c r="K3753">
        <v>48</v>
      </c>
      <c r="L3753" t="s">
        <v>28</v>
      </c>
      <c r="M3753">
        <v>0</v>
      </c>
      <c r="N3753">
        <v>4.4000000000000004</v>
      </c>
      <c r="O3753">
        <v>320</v>
      </c>
      <c r="P3753">
        <v>4160</v>
      </c>
      <c r="Q3753" t="s">
        <v>67</v>
      </c>
      <c r="R3753">
        <v>11</v>
      </c>
      <c r="S3753" t="s">
        <v>52</v>
      </c>
      <c r="T3753" t="s">
        <v>31</v>
      </c>
      <c r="U3753" t="str">
        <f>TRIM(CLEAN(tbl_Operations[[#This Row],[Location]]))</f>
        <v>Bengaluru</v>
      </c>
      <c r="V3753" t="str">
        <f>TRIM(CLEAN(tbl_Operations[[#This Row],[Channel]]))</f>
        <v>Portal</v>
      </c>
      <c r="W3753" t="str">
        <f t="shared" si="290"/>
        <v>System Issue</v>
      </c>
      <c r="X3753" t="str">
        <f t="shared" si="291"/>
        <v>It</v>
      </c>
      <c r="Y3753" t="str">
        <f t="shared" si="292"/>
        <v>Within SLA</v>
      </c>
      <c r="Z3753" t="str">
        <f t="shared" si="293"/>
        <v>Normal</v>
      </c>
      <c r="AA3753" t="str" cm="1">
        <f t="array" ref="AA3753">_xlfn.IFS(
J3753&lt;=K3753*0.5,"Excellent",
J3753&lt;=K3753,"Good",
J3753&lt;=K3753*1.5,"At Risk",
TRUE,"Critical"
)</f>
        <v>Excellent</v>
      </c>
      <c r="AB3753" t="str">
        <f t="shared" si="294"/>
        <v>No Rework</v>
      </c>
    </row>
    <row r="3754" spans="1:28" x14ac:dyDescent="0.3">
      <c r="A3754" t="s">
        <v>3836</v>
      </c>
      <c r="B3754" s="1">
        <v>45996</v>
      </c>
      <c r="C3754" t="s">
        <v>54</v>
      </c>
      <c r="D3754" t="s">
        <v>22</v>
      </c>
      <c r="E3754" t="s">
        <v>92</v>
      </c>
      <c r="F3754" t="s">
        <v>49</v>
      </c>
      <c r="G3754" t="s">
        <v>42</v>
      </c>
      <c r="H3754" t="s">
        <v>50</v>
      </c>
      <c r="I3754" t="s">
        <v>27</v>
      </c>
      <c r="J3754">
        <v>12.2</v>
      </c>
      <c r="K3754">
        <v>48</v>
      </c>
      <c r="L3754" t="s">
        <v>28</v>
      </c>
      <c r="M3754">
        <v>2</v>
      </c>
      <c r="N3754">
        <v>4.2</v>
      </c>
      <c r="O3754">
        <v>350</v>
      </c>
      <c r="P3754">
        <v>4270</v>
      </c>
      <c r="Q3754" t="s">
        <v>71</v>
      </c>
      <c r="R3754">
        <v>12</v>
      </c>
      <c r="S3754" t="s">
        <v>52</v>
      </c>
      <c r="T3754" t="s">
        <v>45</v>
      </c>
      <c r="U3754" t="str">
        <f>TRIM(CLEAN(tbl_Operations[[#This Row],[Location]]))</f>
        <v>Noida</v>
      </c>
      <c r="V3754" t="str">
        <f>TRIM(CLEAN(tbl_Operations[[#This Row],[Channel]]))</f>
        <v>Portal</v>
      </c>
      <c r="W3754" t="str">
        <f t="shared" si="290"/>
        <v>Report Request</v>
      </c>
      <c r="X3754" t="str">
        <f t="shared" si="291"/>
        <v>Hr</v>
      </c>
      <c r="Y3754" t="str">
        <f t="shared" si="292"/>
        <v>Within SLA</v>
      </c>
      <c r="Z3754" t="str">
        <f t="shared" si="293"/>
        <v>Normal</v>
      </c>
      <c r="AA3754" t="str" cm="1">
        <f t="array" ref="AA3754">_xlfn.IFS(
J3754&lt;=K3754*0.5,"Excellent",
J3754&lt;=K3754,"Good",
J3754&lt;=K3754*1.5,"At Risk",
TRUE,"Critical"
)</f>
        <v>Excellent</v>
      </c>
      <c r="AB3754" t="str">
        <f t="shared" si="294"/>
        <v>Reworked</v>
      </c>
    </row>
    <row r="3755" spans="1:28" x14ac:dyDescent="0.3">
      <c r="A3755" t="s">
        <v>3837</v>
      </c>
      <c r="B3755" s="1">
        <v>45965</v>
      </c>
      <c r="C3755" t="s">
        <v>77</v>
      </c>
      <c r="D3755" t="s">
        <v>22</v>
      </c>
      <c r="E3755" t="s">
        <v>70</v>
      </c>
      <c r="F3755" t="s">
        <v>61</v>
      </c>
      <c r="G3755" t="s">
        <v>62</v>
      </c>
      <c r="H3755" t="s">
        <v>75</v>
      </c>
      <c r="I3755" t="s">
        <v>27</v>
      </c>
      <c r="J3755">
        <v>5.8</v>
      </c>
      <c r="K3755">
        <v>12</v>
      </c>
      <c r="L3755" t="s">
        <v>28</v>
      </c>
      <c r="M3755">
        <v>1</v>
      </c>
      <c r="N3755">
        <v>4.7</v>
      </c>
      <c r="O3755">
        <v>320</v>
      </c>
      <c r="P3755">
        <v>1856</v>
      </c>
      <c r="Q3755" t="s">
        <v>67</v>
      </c>
      <c r="R3755">
        <v>11</v>
      </c>
      <c r="S3755" t="s">
        <v>52</v>
      </c>
      <c r="T3755" t="s">
        <v>38</v>
      </c>
      <c r="U3755" t="str">
        <f>TRIM(CLEAN(tbl_Operations[[#This Row],[Location]]))</f>
        <v>Noida</v>
      </c>
      <c r="V3755" t="str">
        <f>TRIM(CLEAN(tbl_Operations[[#This Row],[Channel]]))</f>
        <v>Teams</v>
      </c>
      <c r="W3755" t="str">
        <f t="shared" si="290"/>
        <v>Data Correction</v>
      </c>
      <c r="X3755" t="str">
        <f t="shared" si="291"/>
        <v>Finance</v>
      </c>
      <c r="Y3755" t="str">
        <f t="shared" si="292"/>
        <v>Within SLA</v>
      </c>
      <c r="Z3755" t="str">
        <f t="shared" si="293"/>
        <v>Normal</v>
      </c>
      <c r="AA3755" t="str" cm="1">
        <f t="array" ref="AA3755">_xlfn.IFS(
J3755&lt;=K3755*0.5,"Excellent",
J3755&lt;=K3755,"Good",
J3755&lt;=K3755*1.5,"At Risk",
TRUE,"Critical"
)</f>
        <v>Excellent</v>
      </c>
      <c r="AB3755" t="str">
        <f t="shared" si="294"/>
        <v>Reworked</v>
      </c>
    </row>
    <row r="3756" spans="1:28" x14ac:dyDescent="0.3">
      <c r="A3756" t="s">
        <v>3838</v>
      </c>
      <c r="B3756" s="1">
        <v>45674</v>
      </c>
      <c r="C3756" t="s">
        <v>95</v>
      </c>
      <c r="D3756" t="s">
        <v>22</v>
      </c>
      <c r="E3756" t="s">
        <v>78</v>
      </c>
      <c r="F3756" t="s">
        <v>49</v>
      </c>
      <c r="G3756" t="s">
        <v>25</v>
      </c>
      <c r="H3756" t="s">
        <v>50</v>
      </c>
      <c r="I3756" t="s">
        <v>27</v>
      </c>
      <c r="J3756">
        <v>7.6</v>
      </c>
      <c r="K3756">
        <v>48</v>
      </c>
      <c r="L3756" t="s">
        <v>28</v>
      </c>
      <c r="M3756">
        <v>0</v>
      </c>
      <c r="N3756">
        <v>5</v>
      </c>
      <c r="O3756">
        <v>450</v>
      </c>
      <c r="P3756">
        <v>3420</v>
      </c>
      <c r="Q3756" t="s">
        <v>64</v>
      </c>
      <c r="R3756">
        <v>1</v>
      </c>
      <c r="S3756" t="s">
        <v>58</v>
      </c>
      <c r="T3756" t="s">
        <v>45</v>
      </c>
      <c r="U3756" t="str">
        <f>TRIM(CLEAN(tbl_Operations[[#This Row],[Location]]))</f>
        <v>Noida</v>
      </c>
      <c r="V3756" t="str">
        <f>TRIM(CLEAN(tbl_Operations[[#This Row],[Channel]]))</f>
        <v>Email</v>
      </c>
      <c r="W3756" t="str">
        <f t="shared" si="290"/>
        <v>Access Request</v>
      </c>
      <c r="X3756" t="str">
        <f t="shared" si="291"/>
        <v>Sales</v>
      </c>
      <c r="Y3756" t="str">
        <f t="shared" si="292"/>
        <v>Within SLA</v>
      </c>
      <c r="Z3756" t="str">
        <f t="shared" si="293"/>
        <v>Normal</v>
      </c>
      <c r="AA3756" t="str" cm="1">
        <f t="array" ref="AA3756">_xlfn.IFS(
J3756&lt;=K3756*0.5,"Excellent",
J3756&lt;=K3756,"Good",
J3756&lt;=K3756*1.5,"At Risk",
TRUE,"Critical"
)</f>
        <v>Excellent</v>
      </c>
      <c r="AB3756" t="str">
        <f t="shared" si="294"/>
        <v>No Rework</v>
      </c>
    </row>
    <row r="3757" spans="1:28" x14ac:dyDescent="0.3">
      <c r="A3757" t="s">
        <v>3839</v>
      </c>
      <c r="B3757" s="1">
        <v>45784</v>
      </c>
      <c r="C3757" t="s">
        <v>91</v>
      </c>
      <c r="D3757" t="s">
        <v>41</v>
      </c>
      <c r="E3757" t="s">
        <v>23</v>
      </c>
      <c r="F3757" t="s">
        <v>61</v>
      </c>
      <c r="G3757" t="s">
        <v>25</v>
      </c>
      <c r="H3757" t="s">
        <v>66</v>
      </c>
      <c r="I3757" t="s">
        <v>27</v>
      </c>
      <c r="J3757">
        <v>16.100000000000001</v>
      </c>
      <c r="K3757">
        <v>12</v>
      </c>
      <c r="L3757" t="s">
        <v>63</v>
      </c>
      <c r="M3757">
        <v>1</v>
      </c>
      <c r="N3757">
        <v>4.7</v>
      </c>
      <c r="O3757">
        <v>450</v>
      </c>
      <c r="P3757">
        <v>7245</v>
      </c>
      <c r="Q3757" t="s">
        <v>44</v>
      </c>
      <c r="R3757">
        <v>5</v>
      </c>
      <c r="S3757" t="s">
        <v>30</v>
      </c>
      <c r="T3757" t="s">
        <v>86</v>
      </c>
      <c r="U3757" t="str">
        <f>TRIM(CLEAN(tbl_Operations[[#This Row],[Location]]))</f>
        <v>Bengaluru</v>
      </c>
      <c r="V3757" t="str">
        <f>TRIM(CLEAN(tbl_Operations[[#This Row],[Channel]]))</f>
        <v>Email</v>
      </c>
      <c r="W3757" t="str">
        <f t="shared" si="290"/>
        <v>Invoice Query</v>
      </c>
      <c r="X3757" t="str">
        <f t="shared" si="291"/>
        <v>Operations</v>
      </c>
      <c r="Y3757" t="str">
        <f t="shared" si="292"/>
        <v>SLA Breach</v>
      </c>
      <c r="Z3757" t="str">
        <f t="shared" si="293"/>
        <v>Normal</v>
      </c>
      <c r="AA3757" t="str" cm="1">
        <f t="array" ref="AA3757">_xlfn.IFS(
J3757&lt;=K3757*0.5,"Excellent",
J3757&lt;=K3757,"Good",
J3757&lt;=K3757*1.5,"At Risk",
TRUE,"Critical"
)</f>
        <v>At Risk</v>
      </c>
      <c r="AB3757" t="str">
        <f t="shared" si="294"/>
        <v>Reworked</v>
      </c>
    </row>
    <row r="3758" spans="1:28" x14ac:dyDescent="0.3">
      <c r="A3758" t="s">
        <v>3840</v>
      </c>
      <c r="B3758" s="1">
        <v>45907</v>
      </c>
      <c r="C3758" t="s">
        <v>54</v>
      </c>
      <c r="D3758" t="s">
        <v>60</v>
      </c>
      <c r="E3758" t="s">
        <v>23</v>
      </c>
      <c r="F3758" t="s">
        <v>24</v>
      </c>
      <c r="G3758" t="s">
        <v>42</v>
      </c>
      <c r="H3758" t="s">
        <v>66</v>
      </c>
      <c r="I3758" t="s">
        <v>27</v>
      </c>
      <c r="J3758">
        <v>1.8</v>
      </c>
      <c r="K3758">
        <v>24</v>
      </c>
      <c r="L3758" t="s">
        <v>28</v>
      </c>
      <c r="M3758">
        <v>1</v>
      </c>
      <c r="N3758">
        <v>5</v>
      </c>
      <c r="O3758">
        <v>450</v>
      </c>
      <c r="P3758">
        <v>810</v>
      </c>
      <c r="Q3758" t="s">
        <v>83</v>
      </c>
      <c r="R3758">
        <v>9</v>
      </c>
      <c r="S3758" t="s">
        <v>37</v>
      </c>
      <c r="T3758" t="s">
        <v>102</v>
      </c>
      <c r="U3758" t="str">
        <f>TRIM(CLEAN(tbl_Operations[[#This Row],[Location]]))</f>
        <v>Pune</v>
      </c>
      <c r="V3758" t="str">
        <f>TRIM(CLEAN(tbl_Operations[[#This Row],[Channel]]))</f>
        <v>Portal</v>
      </c>
      <c r="W3758" t="str">
        <f t="shared" si="290"/>
        <v>Invoice Query</v>
      </c>
      <c r="X3758" t="str">
        <f t="shared" si="291"/>
        <v>Hr</v>
      </c>
      <c r="Y3758" t="str">
        <f t="shared" si="292"/>
        <v>Within SLA</v>
      </c>
      <c r="Z3758" t="str">
        <f t="shared" si="293"/>
        <v>Normal</v>
      </c>
      <c r="AA3758" t="str" cm="1">
        <f t="array" ref="AA3758">_xlfn.IFS(
J3758&lt;=K3758*0.5,"Excellent",
J3758&lt;=K3758,"Good",
J3758&lt;=K3758*1.5,"At Risk",
TRUE,"Critical"
)</f>
        <v>Excellent</v>
      </c>
      <c r="AB3758" t="str">
        <f t="shared" si="294"/>
        <v>Reworked</v>
      </c>
    </row>
    <row r="3759" spans="1:28" x14ac:dyDescent="0.3">
      <c r="A3759" t="s">
        <v>3841</v>
      </c>
      <c r="B3759" s="1">
        <v>45727</v>
      </c>
      <c r="C3759" t="s">
        <v>91</v>
      </c>
      <c r="D3759" t="s">
        <v>73</v>
      </c>
      <c r="E3759" t="s">
        <v>70</v>
      </c>
      <c r="F3759" t="s">
        <v>146</v>
      </c>
      <c r="G3759" t="s">
        <v>25</v>
      </c>
      <c r="H3759" t="s">
        <v>66</v>
      </c>
      <c r="I3759" t="s">
        <v>27</v>
      </c>
      <c r="J3759">
        <v>10.5</v>
      </c>
      <c r="K3759">
        <v>4</v>
      </c>
      <c r="L3759" t="s">
        <v>63</v>
      </c>
      <c r="M3759">
        <v>0</v>
      </c>
      <c r="N3759">
        <v>5</v>
      </c>
      <c r="O3759">
        <v>450</v>
      </c>
      <c r="P3759">
        <v>4725</v>
      </c>
      <c r="Q3759" t="s">
        <v>79</v>
      </c>
      <c r="R3759">
        <v>3</v>
      </c>
      <c r="S3759" t="s">
        <v>58</v>
      </c>
      <c r="T3759" t="s">
        <v>38</v>
      </c>
      <c r="U3759" t="str">
        <f>TRIM(CLEAN(tbl_Operations[[#This Row],[Location]]))</f>
        <v>Chennai</v>
      </c>
      <c r="V3759" t="str">
        <f>TRIM(CLEAN(tbl_Operations[[#This Row],[Channel]]))</f>
        <v>Email</v>
      </c>
      <c r="W3759" t="str">
        <f t="shared" si="290"/>
        <v>Data Correction</v>
      </c>
      <c r="X3759" t="str">
        <f t="shared" si="291"/>
        <v>Operations</v>
      </c>
      <c r="Y3759" t="str">
        <f t="shared" si="292"/>
        <v>SLA Breach</v>
      </c>
      <c r="Z3759" t="str">
        <f t="shared" si="293"/>
        <v>Normal</v>
      </c>
      <c r="AA3759" t="str" cm="1">
        <f t="array" ref="AA3759">_xlfn.IFS(
J3759&lt;=K3759*0.5,"Excellent",
J3759&lt;=K3759,"Good",
J3759&lt;=K3759*1.5,"At Risk",
TRUE,"Critical"
)</f>
        <v>Critical</v>
      </c>
      <c r="AB3759" t="str">
        <f t="shared" si="294"/>
        <v>No Rework</v>
      </c>
    </row>
    <row r="3760" spans="1:28" x14ac:dyDescent="0.3">
      <c r="A3760" t="s">
        <v>3842</v>
      </c>
      <c r="B3760" s="1">
        <v>45830</v>
      </c>
      <c r="C3760" t="s">
        <v>95</v>
      </c>
      <c r="D3760" t="s">
        <v>41</v>
      </c>
      <c r="E3760" t="s">
        <v>92</v>
      </c>
      <c r="F3760" t="s">
        <v>49</v>
      </c>
      <c r="G3760" t="s">
        <v>81</v>
      </c>
      <c r="H3760" t="s">
        <v>75</v>
      </c>
      <c r="I3760" t="s">
        <v>27</v>
      </c>
      <c r="J3760">
        <v>10.1</v>
      </c>
      <c r="K3760">
        <v>48</v>
      </c>
      <c r="L3760" t="s">
        <v>28</v>
      </c>
      <c r="M3760">
        <v>0</v>
      </c>
      <c r="N3760">
        <v>4.9000000000000004</v>
      </c>
      <c r="O3760">
        <v>350</v>
      </c>
      <c r="P3760">
        <v>3535</v>
      </c>
      <c r="Q3760" t="s">
        <v>29</v>
      </c>
      <c r="R3760">
        <v>6</v>
      </c>
      <c r="S3760" t="s">
        <v>30</v>
      </c>
      <c r="T3760" t="s">
        <v>102</v>
      </c>
      <c r="U3760" t="str">
        <f>TRIM(CLEAN(tbl_Operations[[#This Row],[Location]]))</f>
        <v>Bengaluru</v>
      </c>
      <c r="V3760" t="str">
        <f>TRIM(CLEAN(tbl_Operations[[#This Row],[Channel]]))</f>
        <v>Phone</v>
      </c>
      <c r="W3760" t="str">
        <f t="shared" si="290"/>
        <v>Report Request</v>
      </c>
      <c r="X3760" t="str">
        <f t="shared" si="291"/>
        <v>Sales</v>
      </c>
      <c r="Y3760" t="str">
        <f t="shared" si="292"/>
        <v>Within SLA</v>
      </c>
      <c r="Z3760" t="str">
        <f t="shared" si="293"/>
        <v>Normal</v>
      </c>
      <c r="AA3760" t="str" cm="1">
        <f t="array" ref="AA3760">_xlfn.IFS(
J3760&lt;=K3760*0.5,"Excellent",
J3760&lt;=K3760,"Good",
J3760&lt;=K3760*1.5,"At Risk",
TRUE,"Critical"
)</f>
        <v>Excellent</v>
      </c>
      <c r="AB3760" t="str">
        <f t="shared" si="294"/>
        <v>No Rework</v>
      </c>
    </row>
    <row r="3761" spans="1:28" x14ac:dyDescent="0.3">
      <c r="A3761" t="s">
        <v>3843</v>
      </c>
      <c r="B3761" s="1">
        <v>45824</v>
      </c>
      <c r="C3761" t="s">
        <v>95</v>
      </c>
      <c r="D3761" t="s">
        <v>73</v>
      </c>
      <c r="E3761" t="s">
        <v>48</v>
      </c>
      <c r="F3761" t="s">
        <v>146</v>
      </c>
      <c r="G3761" t="s">
        <v>25</v>
      </c>
      <c r="H3761" t="s">
        <v>26</v>
      </c>
      <c r="I3761" t="s">
        <v>27</v>
      </c>
      <c r="J3761">
        <v>8.1999999999999993</v>
      </c>
      <c r="K3761">
        <v>4</v>
      </c>
      <c r="L3761" t="s">
        <v>63</v>
      </c>
      <c r="M3761">
        <v>0</v>
      </c>
      <c r="N3761">
        <v>4.8</v>
      </c>
      <c r="O3761">
        <v>450</v>
      </c>
      <c r="P3761">
        <v>3690</v>
      </c>
      <c r="Q3761" t="s">
        <v>29</v>
      </c>
      <c r="R3761">
        <v>6</v>
      </c>
      <c r="S3761" t="s">
        <v>30</v>
      </c>
      <c r="T3761" t="s">
        <v>31</v>
      </c>
      <c r="U3761" t="str">
        <f>TRIM(CLEAN(tbl_Operations[[#This Row],[Location]]))</f>
        <v>Chennai</v>
      </c>
      <c r="V3761" t="str">
        <f>TRIM(CLEAN(tbl_Operations[[#This Row],[Channel]]))</f>
        <v>Email</v>
      </c>
      <c r="W3761" t="str">
        <f t="shared" si="290"/>
        <v>Compliance Request</v>
      </c>
      <c r="X3761" t="str">
        <f t="shared" si="291"/>
        <v>Sales</v>
      </c>
      <c r="Y3761" t="str">
        <f t="shared" si="292"/>
        <v>SLA Breach</v>
      </c>
      <c r="Z3761" t="str">
        <f t="shared" si="293"/>
        <v>Normal</v>
      </c>
      <c r="AA3761" t="str" cm="1">
        <f t="array" ref="AA3761">_xlfn.IFS(
J3761&lt;=K3761*0.5,"Excellent",
J3761&lt;=K3761,"Good",
J3761&lt;=K3761*1.5,"At Risk",
TRUE,"Critical"
)</f>
        <v>Critical</v>
      </c>
      <c r="AB3761" t="str">
        <f t="shared" si="294"/>
        <v>No Rework</v>
      </c>
    </row>
    <row r="3762" spans="1:28" x14ac:dyDescent="0.3">
      <c r="A3762" t="s">
        <v>3844</v>
      </c>
      <c r="B3762" s="1">
        <v>45658</v>
      </c>
      <c r="C3762" t="s">
        <v>95</v>
      </c>
      <c r="D3762" t="s">
        <v>73</v>
      </c>
      <c r="E3762" t="s">
        <v>78</v>
      </c>
      <c r="F3762" t="s">
        <v>61</v>
      </c>
      <c r="G3762" t="s">
        <v>42</v>
      </c>
      <c r="H3762" t="s">
        <v>43</v>
      </c>
      <c r="I3762" t="s">
        <v>27</v>
      </c>
      <c r="J3762">
        <v>21.9</v>
      </c>
      <c r="K3762">
        <v>12</v>
      </c>
      <c r="L3762" t="s">
        <v>63</v>
      </c>
      <c r="M3762">
        <v>0</v>
      </c>
      <c r="N3762">
        <v>3.8</v>
      </c>
      <c r="O3762">
        <v>280</v>
      </c>
      <c r="P3762">
        <v>6132</v>
      </c>
      <c r="Q3762" t="s">
        <v>64</v>
      </c>
      <c r="R3762">
        <v>1</v>
      </c>
      <c r="S3762" t="s">
        <v>58</v>
      </c>
      <c r="T3762" t="s">
        <v>86</v>
      </c>
      <c r="U3762" t="str">
        <f>TRIM(CLEAN(tbl_Operations[[#This Row],[Location]]))</f>
        <v>Chennai</v>
      </c>
      <c r="V3762" t="str">
        <f>TRIM(CLEAN(tbl_Operations[[#This Row],[Channel]]))</f>
        <v>Portal</v>
      </c>
      <c r="W3762" t="str">
        <f t="shared" si="290"/>
        <v>Access Request</v>
      </c>
      <c r="X3762" t="str">
        <f t="shared" si="291"/>
        <v>Sales</v>
      </c>
      <c r="Y3762" t="str">
        <f t="shared" si="292"/>
        <v>SLA Breach</v>
      </c>
      <c r="Z3762" t="str">
        <f t="shared" si="293"/>
        <v>Normal</v>
      </c>
      <c r="AA3762" t="str" cm="1">
        <f t="array" ref="AA3762">_xlfn.IFS(
J3762&lt;=K3762*0.5,"Excellent",
J3762&lt;=K3762,"Good",
J3762&lt;=K3762*1.5,"At Risk",
TRUE,"Critical"
)</f>
        <v>Critical</v>
      </c>
      <c r="AB3762" t="str">
        <f t="shared" si="294"/>
        <v>No Rework</v>
      </c>
    </row>
    <row r="3763" spans="1:28" x14ac:dyDescent="0.3">
      <c r="A3763" t="s">
        <v>3845</v>
      </c>
      <c r="B3763" s="1">
        <v>45680</v>
      </c>
      <c r="C3763" t="s">
        <v>54</v>
      </c>
      <c r="D3763" t="s">
        <v>60</v>
      </c>
      <c r="E3763" t="s">
        <v>70</v>
      </c>
      <c r="F3763" t="s">
        <v>24</v>
      </c>
      <c r="G3763" t="s">
        <v>42</v>
      </c>
      <c r="H3763" t="s">
        <v>43</v>
      </c>
      <c r="I3763" t="s">
        <v>27</v>
      </c>
      <c r="J3763">
        <v>4.5999999999999996</v>
      </c>
      <c r="K3763">
        <v>24</v>
      </c>
      <c r="L3763" t="s">
        <v>28</v>
      </c>
      <c r="M3763">
        <v>0</v>
      </c>
      <c r="N3763">
        <v>5</v>
      </c>
      <c r="O3763">
        <v>350</v>
      </c>
      <c r="P3763">
        <v>1610</v>
      </c>
      <c r="Q3763" t="s">
        <v>64</v>
      </c>
      <c r="R3763">
        <v>1</v>
      </c>
      <c r="S3763" t="s">
        <v>58</v>
      </c>
      <c r="T3763" t="s">
        <v>84</v>
      </c>
      <c r="U3763" t="str">
        <f>TRIM(CLEAN(tbl_Operations[[#This Row],[Location]]))</f>
        <v>Pune</v>
      </c>
      <c r="V3763" t="str">
        <f>TRIM(CLEAN(tbl_Operations[[#This Row],[Channel]]))</f>
        <v>Portal</v>
      </c>
      <c r="W3763" t="str">
        <f t="shared" si="290"/>
        <v>Data Correction</v>
      </c>
      <c r="X3763" t="str">
        <f t="shared" si="291"/>
        <v>Hr</v>
      </c>
      <c r="Y3763" t="str">
        <f t="shared" si="292"/>
        <v>Within SLA</v>
      </c>
      <c r="Z3763" t="str">
        <f t="shared" si="293"/>
        <v>Normal</v>
      </c>
      <c r="AA3763" t="str" cm="1">
        <f t="array" ref="AA3763">_xlfn.IFS(
J3763&lt;=K3763*0.5,"Excellent",
J3763&lt;=K3763,"Good",
J3763&lt;=K3763*1.5,"At Risk",
TRUE,"Critical"
)</f>
        <v>Excellent</v>
      </c>
      <c r="AB3763" t="str">
        <f t="shared" si="294"/>
        <v>No Rework</v>
      </c>
    </row>
    <row r="3764" spans="1:28" x14ac:dyDescent="0.3">
      <c r="A3764" t="s">
        <v>3846</v>
      </c>
      <c r="B3764" s="1">
        <v>45891</v>
      </c>
      <c r="C3764" t="s">
        <v>40</v>
      </c>
      <c r="D3764" t="s">
        <v>34</v>
      </c>
      <c r="E3764" t="s">
        <v>74</v>
      </c>
      <c r="F3764" t="s">
        <v>49</v>
      </c>
      <c r="G3764" t="s">
        <v>25</v>
      </c>
      <c r="H3764" t="s">
        <v>66</v>
      </c>
      <c r="I3764" t="s">
        <v>27</v>
      </c>
      <c r="J3764">
        <v>4.7</v>
      </c>
      <c r="K3764">
        <v>48</v>
      </c>
      <c r="L3764" t="s">
        <v>28</v>
      </c>
      <c r="M3764">
        <v>0</v>
      </c>
      <c r="N3764">
        <v>4.9000000000000004</v>
      </c>
      <c r="O3764">
        <v>350</v>
      </c>
      <c r="P3764">
        <v>1645</v>
      </c>
      <c r="Q3764" t="s">
        <v>36</v>
      </c>
      <c r="R3764">
        <v>8</v>
      </c>
      <c r="S3764" t="s">
        <v>37</v>
      </c>
      <c r="T3764" t="s">
        <v>45</v>
      </c>
      <c r="U3764" t="str">
        <f>TRIM(CLEAN(tbl_Operations[[#This Row],[Location]]))</f>
        <v>Mumbai</v>
      </c>
      <c r="V3764" t="str">
        <f>TRIM(CLEAN(tbl_Operations[[#This Row],[Channel]]))</f>
        <v>Email</v>
      </c>
      <c r="W3764" t="str">
        <f t="shared" si="290"/>
        <v>System Issue</v>
      </c>
      <c r="X3764" t="str">
        <f t="shared" si="291"/>
        <v>Procurement</v>
      </c>
      <c r="Y3764" t="str">
        <f t="shared" si="292"/>
        <v>Within SLA</v>
      </c>
      <c r="Z3764" t="str">
        <f t="shared" si="293"/>
        <v>Normal</v>
      </c>
      <c r="AA3764" t="str" cm="1">
        <f t="array" ref="AA3764">_xlfn.IFS(
J3764&lt;=K3764*0.5,"Excellent",
J3764&lt;=K3764,"Good",
J3764&lt;=K3764*1.5,"At Risk",
TRUE,"Critical"
)</f>
        <v>Excellent</v>
      </c>
      <c r="AB3764" t="str">
        <f t="shared" si="294"/>
        <v>No Rework</v>
      </c>
    </row>
    <row r="3765" spans="1:28" x14ac:dyDescent="0.3">
      <c r="A3765" t="s">
        <v>3847</v>
      </c>
      <c r="B3765" s="1">
        <v>45687</v>
      </c>
      <c r="C3765" t="s">
        <v>95</v>
      </c>
      <c r="D3765" t="s">
        <v>73</v>
      </c>
      <c r="E3765" t="s">
        <v>56</v>
      </c>
      <c r="F3765" t="s">
        <v>24</v>
      </c>
      <c r="G3765" t="s">
        <v>25</v>
      </c>
      <c r="H3765" t="s">
        <v>66</v>
      </c>
      <c r="I3765" t="s">
        <v>27</v>
      </c>
      <c r="J3765">
        <v>3.4</v>
      </c>
      <c r="K3765">
        <v>24</v>
      </c>
      <c r="L3765" t="s">
        <v>28</v>
      </c>
      <c r="M3765">
        <v>1</v>
      </c>
      <c r="N3765">
        <v>4.0999999999999996</v>
      </c>
      <c r="O3765">
        <v>350</v>
      </c>
      <c r="P3765">
        <v>1190</v>
      </c>
      <c r="Q3765" t="s">
        <v>64</v>
      </c>
      <c r="R3765">
        <v>1</v>
      </c>
      <c r="S3765" t="s">
        <v>58</v>
      </c>
      <c r="T3765" t="s">
        <v>84</v>
      </c>
      <c r="U3765" t="str">
        <f>TRIM(CLEAN(tbl_Operations[[#This Row],[Location]]))</f>
        <v>Chennai</v>
      </c>
      <c r="V3765" t="str">
        <f>TRIM(CLEAN(tbl_Operations[[#This Row],[Channel]]))</f>
        <v>Email</v>
      </c>
      <c r="W3765" t="str">
        <f t="shared" si="290"/>
        <v>Vendor Query</v>
      </c>
      <c r="X3765" t="str">
        <f t="shared" si="291"/>
        <v>Sales</v>
      </c>
      <c r="Y3765" t="str">
        <f t="shared" si="292"/>
        <v>Within SLA</v>
      </c>
      <c r="Z3765" t="str">
        <f t="shared" si="293"/>
        <v>Normal</v>
      </c>
      <c r="AA3765" t="str" cm="1">
        <f t="array" ref="AA3765">_xlfn.IFS(
J3765&lt;=K3765*0.5,"Excellent",
J3765&lt;=K3765,"Good",
J3765&lt;=K3765*1.5,"At Risk",
TRUE,"Critical"
)</f>
        <v>Excellent</v>
      </c>
      <c r="AB3765" t="str">
        <f t="shared" si="294"/>
        <v>Reworked</v>
      </c>
    </row>
    <row r="3766" spans="1:28" x14ac:dyDescent="0.3">
      <c r="A3766" t="s">
        <v>3848</v>
      </c>
      <c r="B3766" s="1">
        <v>45747</v>
      </c>
      <c r="C3766" t="s">
        <v>91</v>
      </c>
      <c r="D3766" t="s">
        <v>41</v>
      </c>
      <c r="E3766" t="s">
        <v>92</v>
      </c>
      <c r="F3766" t="s">
        <v>24</v>
      </c>
      <c r="G3766" t="s">
        <v>81</v>
      </c>
      <c r="H3766" t="s">
        <v>66</v>
      </c>
      <c r="I3766" t="s">
        <v>27</v>
      </c>
      <c r="J3766">
        <v>6.3</v>
      </c>
      <c r="K3766">
        <v>24</v>
      </c>
      <c r="L3766" t="s">
        <v>28</v>
      </c>
      <c r="M3766">
        <v>0</v>
      </c>
      <c r="N3766">
        <v>4.3</v>
      </c>
      <c r="O3766">
        <v>320</v>
      </c>
      <c r="P3766">
        <v>2016</v>
      </c>
      <c r="Q3766" t="s">
        <v>79</v>
      </c>
      <c r="R3766">
        <v>3</v>
      </c>
      <c r="S3766" t="s">
        <v>58</v>
      </c>
      <c r="T3766" t="s">
        <v>31</v>
      </c>
      <c r="U3766" t="str">
        <f>TRIM(CLEAN(tbl_Operations[[#This Row],[Location]]))</f>
        <v>Bengaluru</v>
      </c>
      <c r="V3766" t="str">
        <f>TRIM(CLEAN(tbl_Operations[[#This Row],[Channel]]))</f>
        <v>Phone</v>
      </c>
      <c r="W3766" t="str">
        <f t="shared" si="290"/>
        <v>Report Request</v>
      </c>
      <c r="X3766" t="str">
        <f t="shared" si="291"/>
        <v>Operations</v>
      </c>
      <c r="Y3766" t="str">
        <f t="shared" si="292"/>
        <v>Within SLA</v>
      </c>
      <c r="Z3766" t="str">
        <f t="shared" si="293"/>
        <v>Normal</v>
      </c>
      <c r="AA3766" t="str" cm="1">
        <f t="array" ref="AA3766">_xlfn.IFS(
J3766&lt;=K3766*0.5,"Excellent",
J3766&lt;=K3766,"Good",
J3766&lt;=K3766*1.5,"At Risk",
TRUE,"Critical"
)</f>
        <v>Excellent</v>
      </c>
      <c r="AB3766" t="str">
        <f t="shared" si="294"/>
        <v>No Rework</v>
      </c>
    </row>
    <row r="3767" spans="1:28" x14ac:dyDescent="0.3">
      <c r="A3767" t="s">
        <v>3849</v>
      </c>
      <c r="B3767" s="1">
        <v>45763</v>
      </c>
      <c r="C3767" t="s">
        <v>54</v>
      </c>
      <c r="D3767" t="s">
        <v>22</v>
      </c>
      <c r="E3767" t="s">
        <v>74</v>
      </c>
      <c r="F3767" t="s">
        <v>24</v>
      </c>
      <c r="G3767" t="s">
        <v>42</v>
      </c>
      <c r="H3767" t="s">
        <v>75</v>
      </c>
      <c r="I3767" t="s">
        <v>27</v>
      </c>
      <c r="J3767">
        <v>5.6</v>
      </c>
      <c r="K3767">
        <v>24</v>
      </c>
      <c r="L3767" t="s">
        <v>28</v>
      </c>
      <c r="M3767">
        <v>0</v>
      </c>
      <c r="N3767">
        <v>4.7</v>
      </c>
      <c r="O3767">
        <v>280</v>
      </c>
      <c r="P3767">
        <v>1568</v>
      </c>
      <c r="Q3767" t="s">
        <v>89</v>
      </c>
      <c r="R3767">
        <v>4</v>
      </c>
      <c r="S3767" t="s">
        <v>30</v>
      </c>
      <c r="T3767" t="s">
        <v>86</v>
      </c>
      <c r="U3767" t="str">
        <f>TRIM(CLEAN(tbl_Operations[[#This Row],[Location]]))</f>
        <v>Noida</v>
      </c>
      <c r="V3767" t="str">
        <f>TRIM(CLEAN(tbl_Operations[[#This Row],[Channel]]))</f>
        <v>Portal</v>
      </c>
      <c r="W3767" t="str">
        <f t="shared" si="290"/>
        <v>System Issue</v>
      </c>
      <c r="X3767" t="str">
        <f t="shared" si="291"/>
        <v>Hr</v>
      </c>
      <c r="Y3767" t="str">
        <f t="shared" si="292"/>
        <v>Within SLA</v>
      </c>
      <c r="Z3767" t="str">
        <f t="shared" si="293"/>
        <v>Normal</v>
      </c>
      <c r="AA3767" t="str" cm="1">
        <f t="array" ref="AA3767">_xlfn.IFS(
J3767&lt;=K3767*0.5,"Excellent",
J3767&lt;=K3767,"Good",
J3767&lt;=K3767*1.5,"At Risk",
TRUE,"Critical"
)</f>
        <v>Excellent</v>
      </c>
      <c r="AB3767" t="str">
        <f t="shared" si="294"/>
        <v>No Rework</v>
      </c>
    </row>
    <row r="3768" spans="1:28" x14ac:dyDescent="0.3">
      <c r="A3768" t="s">
        <v>3850</v>
      </c>
      <c r="B3768" s="1">
        <v>45707</v>
      </c>
      <c r="C3768" t="s">
        <v>54</v>
      </c>
      <c r="D3768" t="s">
        <v>47</v>
      </c>
      <c r="E3768" t="s">
        <v>70</v>
      </c>
      <c r="F3768" t="s">
        <v>49</v>
      </c>
      <c r="G3768" t="s">
        <v>62</v>
      </c>
      <c r="H3768" t="s">
        <v>66</v>
      </c>
      <c r="I3768" t="s">
        <v>27</v>
      </c>
      <c r="J3768">
        <v>7.6</v>
      </c>
      <c r="K3768">
        <v>48</v>
      </c>
      <c r="L3768" t="s">
        <v>28</v>
      </c>
      <c r="M3768">
        <v>1</v>
      </c>
      <c r="N3768">
        <v>4.3</v>
      </c>
      <c r="O3768">
        <v>400</v>
      </c>
      <c r="P3768">
        <v>3040</v>
      </c>
      <c r="Q3768" t="s">
        <v>57</v>
      </c>
      <c r="R3768">
        <v>2</v>
      </c>
      <c r="S3768" t="s">
        <v>58</v>
      </c>
      <c r="T3768" t="s">
        <v>86</v>
      </c>
      <c r="U3768" t="str">
        <f>TRIM(CLEAN(tbl_Operations[[#This Row],[Location]]))</f>
        <v>Gurugram</v>
      </c>
      <c r="V3768" t="str">
        <f>TRIM(CLEAN(tbl_Operations[[#This Row],[Channel]]))</f>
        <v>Teams</v>
      </c>
      <c r="W3768" t="str">
        <f t="shared" si="290"/>
        <v>Data Correction</v>
      </c>
      <c r="X3768" t="str">
        <f t="shared" si="291"/>
        <v>Hr</v>
      </c>
      <c r="Y3768" t="str">
        <f t="shared" si="292"/>
        <v>Within SLA</v>
      </c>
      <c r="Z3768" t="str">
        <f t="shared" si="293"/>
        <v>Normal</v>
      </c>
      <c r="AA3768" t="str" cm="1">
        <f t="array" ref="AA3768">_xlfn.IFS(
J3768&lt;=K3768*0.5,"Excellent",
J3768&lt;=K3768,"Good",
J3768&lt;=K3768*1.5,"At Risk",
TRUE,"Critical"
)</f>
        <v>Excellent</v>
      </c>
      <c r="AB3768" t="str">
        <f t="shared" si="294"/>
        <v>Reworked</v>
      </c>
    </row>
    <row r="3769" spans="1:28" x14ac:dyDescent="0.3">
      <c r="A3769" t="s">
        <v>3851</v>
      </c>
      <c r="B3769" s="1">
        <v>45905</v>
      </c>
      <c r="C3769" t="s">
        <v>33</v>
      </c>
      <c r="D3769" t="s">
        <v>41</v>
      </c>
      <c r="E3769" t="s">
        <v>48</v>
      </c>
      <c r="F3769" t="s">
        <v>24</v>
      </c>
      <c r="G3769" t="s">
        <v>81</v>
      </c>
      <c r="H3769" t="s">
        <v>43</v>
      </c>
      <c r="I3769" t="s">
        <v>27</v>
      </c>
      <c r="J3769">
        <v>1.9</v>
      </c>
      <c r="K3769">
        <v>24</v>
      </c>
      <c r="L3769" t="s">
        <v>28</v>
      </c>
      <c r="M3769">
        <v>1</v>
      </c>
      <c r="N3769">
        <v>4.7</v>
      </c>
      <c r="O3769">
        <v>450</v>
      </c>
      <c r="P3769">
        <v>855</v>
      </c>
      <c r="Q3769" t="s">
        <v>83</v>
      </c>
      <c r="R3769">
        <v>9</v>
      </c>
      <c r="S3769" t="s">
        <v>37</v>
      </c>
      <c r="T3769" t="s">
        <v>45</v>
      </c>
      <c r="U3769" t="str">
        <f>TRIM(CLEAN(tbl_Operations[[#This Row],[Location]]))</f>
        <v>Bengaluru</v>
      </c>
      <c r="V3769" t="str">
        <f>TRIM(CLEAN(tbl_Operations[[#This Row],[Channel]]))</f>
        <v>Phone</v>
      </c>
      <c r="W3769" t="str">
        <f t="shared" si="290"/>
        <v>Compliance Request</v>
      </c>
      <c r="X3769" t="str">
        <f t="shared" si="291"/>
        <v>It</v>
      </c>
      <c r="Y3769" t="str">
        <f t="shared" si="292"/>
        <v>Within SLA</v>
      </c>
      <c r="Z3769" t="str">
        <f t="shared" si="293"/>
        <v>Normal</v>
      </c>
      <c r="AA3769" t="str" cm="1">
        <f t="array" ref="AA3769">_xlfn.IFS(
J3769&lt;=K3769*0.5,"Excellent",
J3769&lt;=K3769,"Good",
J3769&lt;=K3769*1.5,"At Risk",
TRUE,"Critical"
)</f>
        <v>Excellent</v>
      </c>
      <c r="AB3769" t="str">
        <f t="shared" si="294"/>
        <v>Reworked</v>
      </c>
    </row>
    <row r="3770" spans="1:28" x14ac:dyDescent="0.3">
      <c r="A3770" t="s">
        <v>3852</v>
      </c>
      <c r="B3770" s="1">
        <v>45827</v>
      </c>
      <c r="C3770" t="s">
        <v>21</v>
      </c>
      <c r="D3770" t="s">
        <v>73</v>
      </c>
      <c r="E3770" t="s">
        <v>78</v>
      </c>
      <c r="F3770" t="s">
        <v>24</v>
      </c>
      <c r="G3770" t="s">
        <v>25</v>
      </c>
      <c r="H3770" t="s">
        <v>26</v>
      </c>
      <c r="I3770" t="s">
        <v>27</v>
      </c>
      <c r="J3770">
        <v>15.5</v>
      </c>
      <c r="K3770">
        <v>24</v>
      </c>
      <c r="L3770" t="s">
        <v>28</v>
      </c>
      <c r="M3770">
        <v>3</v>
      </c>
      <c r="N3770">
        <v>4.0999999999999996</v>
      </c>
      <c r="O3770">
        <v>450</v>
      </c>
      <c r="P3770">
        <v>6975</v>
      </c>
      <c r="Q3770" t="s">
        <v>29</v>
      </c>
      <c r="R3770">
        <v>6</v>
      </c>
      <c r="S3770" t="s">
        <v>30</v>
      </c>
      <c r="T3770" t="s">
        <v>84</v>
      </c>
      <c r="U3770" t="str">
        <f>TRIM(CLEAN(tbl_Operations[[#This Row],[Location]]))</f>
        <v>Chennai</v>
      </c>
      <c r="V3770" t="str">
        <f>TRIM(CLEAN(tbl_Operations[[#This Row],[Channel]]))</f>
        <v>Email</v>
      </c>
      <c r="W3770" t="str">
        <f t="shared" si="290"/>
        <v>Access Request</v>
      </c>
      <c r="X3770" t="str">
        <f t="shared" si="291"/>
        <v>Customer Support</v>
      </c>
      <c r="Y3770" t="str">
        <f t="shared" si="292"/>
        <v>Within SLA</v>
      </c>
      <c r="Z3770" t="str">
        <f t="shared" si="293"/>
        <v>Normal</v>
      </c>
      <c r="AA3770" t="str" cm="1">
        <f t="array" ref="AA3770">_xlfn.IFS(
J3770&lt;=K3770*0.5,"Excellent",
J3770&lt;=K3770,"Good",
J3770&lt;=K3770*1.5,"At Risk",
TRUE,"Critical"
)</f>
        <v>Good</v>
      </c>
      <c r="AB3770" t="str">
        <f t="shared" si="294"/>
        <v>Reworked</v>
      </c>
    </row>
    <row r="3771" spans="1:28" x14ac:dyDescent="0.3">
      <c r="A3771" t="s">
        <v>3853</v>
      </c>
      <c r="B3771" s="1">
        <v>45931</v>
      </c>
      <c r="C3771" t="s">
        <v>77</v>
      </c>
      <c r="D3771" t="s">
        <v>60</v>
      </c>
      <c r="E3771" t="s">
        <v>56</v>
      </c>
      <c r="F3771" t="s">
        <v>24</v>
      </c>
      <c r="G3771" t="s">
        <v>25</v>
      </c>
      <c r="H3771" t="s">
        <v>50</v>
      </c>
      <c r="I3771" t="s">
        <v>27</v>
      </c>
      <c r="J3771">
        <v>9.6999999999999993</v>
      </c>
      <c r="K3771">
        <v>24</v>
      </c>
      <c r="L3771" t="s">
        <v>28</v>
      </c>
      <c r="M3771">
        <v>1</v>
      </c>
      <c r="N3771">
        <v>4.3</v>
      </c>
      <c r="O3771">
        <v>450</v>
      </c>
      <c r="P3771">
        <v>4365</v>
      </c>
      <c r="Q3771" t="s">
        <v>51</v>
      </c>
      <c r="R3771">
        <v>10</v>
      </c>
      <c r="S3771" t="s">
        <v>52</v>
      </c>
      <c r="T3771" t="s">
        <v>86</v>
      </c>
      <c r="U3771" t="str">
        <f>TRIM(CLEAN(tbl_Operations[[#This Row],[Location]]))</f>
        <v>Pune</v>
      </c>
      <c r="V3771" t="str">
        <f>TRIM(CLEAN(tbl_Operations[[#This Row],[Channel]]))</f>
        <v>Email</v>
      </c>
      <c r="W3771" t="str">
        <f t="shared" si="290"/>
        <v>Vendor Query</v>
      </c>
      <c r="X3771" t="str">
        <f t="shared" si="291"/>
        <v>Finance</v>
      </c>
      <c r="Y3771" t="str">
        <f t="shared" si="292"/>
        <v>Within SLA</v>
      </c>
      <c r="Z3771" t="str">
        <f t="shared" si="293"/>
        <v>Normal</v>
      </c>
      <c r="AA3771" t="str" cm="1">
        <f t="array" ref="AA3771">_xlfn.IFS(
J3771&lt;=K3771*0.5,"Excellent",
J3771&lt;=K3771,"Good",
J3771&lt;=K3771*1.5,"At Risk",
TRUE,"Critical"
)</f>
        <v>Excellent</v>
      </c>
      <c r="AB3771" t="str">
        <f t="shared" si="294"/>
        <v>Reworked</v>
      </c>
    </row>
    <row r="3772" spans="1:28" x14ac:dyDescent="0.3">
      <c r="A3772" t="s">
        <v>3854</v>
      </c>
      <c r="B3772" s="1">
        <v>45944</v>
      </c>
      <c r="C3772" t="s">
        <v>21</v>
      </c>
      <c r="D3772" t="s">
        <v>60</v>
      </c>
      <c r="E3772" t="s">
        <v>56</v>
      </c>
      <c r="F3772" t="s">
        <v>24</v>
      </c>
      <c r="G3772" t="s">
        <v>42</v>
      </c>
      <c r="H3772" t="s">
        <v>75</v>
      </c>
      <c r="I3772" t="s">
        <v>27</v>
      </c>
      <c r="J3772">
        <v>6.3</v>
      </c>
      <c r="K3772">
        <v>24</v>
      </c>
      <c r="L3772" t="s">
        <v>28</v>
      </c>
      <c r="M3772">
        <v>1</v>
      </c>
      <c r="N3772">
        <v>4.8</v>
      </c>
      <c r="O3772">
        <v>350</v>
      </c>
      <c r="P3772">
        <v>2205</v>
      </c>
      <c r="Q3772" t="s">
        <v>51</v>
      </c>
      <c r="R3772">
        <v>10</v>
      </c>
      <c r="S3772" t="s">
        <v>52</v>
      </c>
      <c r="T3772" t="s">
        <v>38</v>
      </c>
      <c r="U3772" t="str">
        <f>TRIM(CLEAN(tbl_Operations[[#This Row],[Location]]))</f>
        <v>Pune</v>
      </c>
      <c r="V3772" t="str">
        <f>TRIM(CLEAN(tbl_Operations[[#This Row],[Channel]]))</f>
        <v>Portal</v>
      </c>
      <c r="W3772" t="str">
        <f t="shared" si="290"/>
        <v>Vendor Query</v>
      </c>
      <c r="X3772" t="str">
        <f t="shared" si="291"/>
        <v>Customer Support</v>
      </c>
      <c r="Y3772" t="str">
        <f t="shared" si="292"/>
        <v>Within SLA</v>
      </c>
      <c r="Z3772" t="str">
        <f t="shared" si="293"/>
        <v>Normal</v>
      </c>
      <c r="AA3772" t="str" cm="1">
        <f t="array" ref="AA3772">_xlfn.IFS(
J3772&lt;=K3772*0.5,"Excellent",
J3772&lt;=K3772,"Good",
J3772&lt;=K3772*1.5,"At Risk",
TRUE,"Critical"
)</f>
        <v>Excellent</v>
      </c>
      <c r="AB3772" t="str">
        <f t="shared" si="294"/>
        <v>Reworked</v>
      </c>
    </row>
    <row r="3773" spans="1:28" x14ac:dyDescent="0.3">
      <c r="A3773" t="s">
        <v>3855</v>
      </c>
      <c r="B3773" s="1">
        <v>45730</v>
      </c>
      <c r="C3773" t="s">
        <v>21</v>
      </c>
      <c r="D3773" t="s">
        <v>60</v>
      </c>
      <c r="E3773" t="s">
        <v>78</v>
      </c>
      <c r="F3773" t="s">
        <v>61</v>
      </c>
      <c r="G3773" t="s">
        <v>25</v>
      </c>
      <c r="H3773" t="s">
        <v>75</v>
      </c>
      <c r="I3773" t="s">
        <v>27</v>
      </c>
      <c r="J3773">
        <v>1.7</v>
      </c>
      <c r="K3773">
        <v>12</v>
      </c>
      <c r="L3773" t="s">
        <v>28</v>
      </c>
      <c r="M3773">
        <v>0</v>
      </c>
      <c r="N3773">
        <v>5</v>
      </c>
      <c r="O3773">
        <v>450</v>
      </c>
      <c r="P3773">
        <v>765</v>
      </c>
      <c r="Q3773" t="s">
        <v>79</v>
      </c>
      <c r="R3773">
        <v>3</v>
      </c>
      <c r="S3773" t="s">
        <v>58</v>
      </c>
      <c r="T3773" t="s">
        <v>45</v>
      </c>
      <c r="U3773" t="str">
        <f>TRIM(CLEAN(tbl_Operations[[#This Row],[Location]]))</f>
        <v>Pune</v>
      </c>
      <c r="V3773" t="str">
        <f>TRIM(CLEAN(tbl_Operations[[#This Row],[Channel]]))</f>
        <v>Email</v>
      </c>
      <c r="W3773" t="str">
        <f t="shared" si="290"/>
        <v>Access Request</v>
      </c>
      <c r="X3773" t="str">
        <f t="shared" si="291"/>
        <v>Customer Support</v>
      </c>
      <c r="Y3773" t="str">
        <f t="shared" si="292"/>
        <v>Within SLA</v>
      </c>
      <c r="Z3773" t="str">
        <f t="shared" si="293"/>
        <v>Normal</v>
      </c>
      <c r="AA3773" t="str" cm="1">
        <f t="array" ref="AA3773">_xlfn.IFS(
J3773&lt;=K3773*0.5,"Excellent",
J3773&lt;=K3773,"Good",
J3773&lt;=K3773*1.5,"At Risk",
TRUE,"Critical"
)</f>
        <v>Excellent</v>
      </c>
      <c r="AB3773" t="str">
        <f t="shared" si="294"/>
        <v>No Rework</v>
      </c>
    </row>
    <row r="3774" spans="1:28" x14ac:dyDescent="0.3">
      <c r="A3774" t="s">
        <v>3856</v>
      </c>
      <c r="B3774" s="1">
        <v>46007</v>
      </c>
      <c r="C3774" t="s">
        <v>95</v>
      </c>
      <c r="D3774" t="s">
        <v>47</v>
      </c>
      <c r="E3774" t="s">
        <v>78</v>
      </c>
      <c r="F3774" t="s">
        <v>49</v>
      </c>
      <c r="G3774" t="s">
        <v>25</v>
      </c>
      <c r="H3774" t="s">
        <v>43</v>
      </c>
      <c r="I3774" t="s">
        <v>27</v>
      </c>
      <c r="J3774">
        <v>37.5</v>
      </c>
      <c r="K3774">
        <v>48</v>
      </c>
      <c r="L3774" t="s">
        <v>28</v>
      </c>
      <c r="M3774">
        <v>0</v>
      </c>
      <c r="N3774">
        <v>4.3</v>
      </c>
      <c r="O3774">
        <v>400</v>
      </c>
      <c r="P3774">
        <v>15000</v>
      </c>
      <c r="Q3774" t="s">
        <v>71</v>
      </c>
      <c r="R3774">
        <v>12</v>
      </c>
      <c r="S3774" t="s">
        <v>52</v>
      </c>
      <c r="T3774" t="s">
        <v>38</v>
      </c>
      <c r="U3774" t="str">
        <f>TRIM(CLEAN(tbl_Operations[[#This Row],[Location]]))</f>
        <v>Gurugram</v>
      </c>
      <c r="V3774" t="str">
        <f>TRIM(CLEAN(tbl_Operations[[#This Row],[Channel]]))</f>
        <v>Email</v>
      </c>
      <c r="W3774" t="str">
        <f t="shared" si="290"/>
        <v>Access Request</v>
      </c>
      <c r="X3774" t="str">
        <f t="shared" si="291"/>
        <v>Sales</v>
      </c>
      <c r="Y3774" t="str">
        <f t="shared" si="292"/>
        <v>Within SLA</v>
      </c>
      <c r="Z3774" t="str">
        <f t="shared" si="293"/>
        <v>Normal</v>
      </c>
      <c r="AA3774" t="str" cm="1">
        <f t="array" ref="AA3774">_xlfn.IFS(
J3774&lt;=K3774*0.5,"Excellent",
J3774&lt;=K3774,"Good",
J3774&lt;=K3774*1.5,"At Risk",
TRUE,"Critical"
)</f>
        <v>Good</v>
      </c>
      <c r="AB3774" t="str">
        <f t="shared" si="294"/>
        <v>No Rework</v>
      </c>
    </row>
    <row r="3775" spans="1:28" x14ac:dyDescent="0.3">
      <c r="A3775" t="s">
        <v>3857</v>
      </c>
      <c r="B3775" s="1">
        <v>45769</v>
      </c>
      <c r="C3775" t="s">
        <v>77</v>
      </c>
      <c r="D3775" t="s">
        <v>73</v>
      </c>
      <c r="E3775" t="s">
        <v>56</v>
      </c>
      <c r="F3775" t="s">
        <v>49</v>
      </c>
      <c r="G3775" t="s">
        <v>42</v>
      </c>
      <c r="H3775" t="s">
        <v>26</v>
      </c>
      <c r="I3775" t="s">
        <v>27</v>
      </c>
      <c r="J3775">
        <v>5.4</v>
      </c>
      <c r="K3775">
        <v>48</v>
      </c>
      <c r="L3775" t="s">
        <v>28</v>
      </c>
      <c r="M3775">
        <v>0</v>
      </c>
      <c r="N3775">
        <v>4.8</v>
      </c>
      <c r="O3775">
        <v>350</v>
      </c>
      <c r="P3775">
        <v>1890</v>
      </c>
      <c r="Q3775" t="s">
        <v>89</v>
      </c>
      <c r="R3775">
        <v>4</v>
      </c>
      <c r="S3775" t="s">
        <v>30</v>
      </c>
      <c r="T3775" t="s">
        <v>38</v>
      </c>
      <c r="U3775" t="str">
        <f>TRIM(CLEAN(tbl_Operations[[#This Row],[Location]]))</f>
        <v>Chennai</v>
      </c>
      <c r="V3775" t="str">
        <f>TRIM(CLEAN(tbl_Operations[[#This Row],[Channel]]))</f>
        <v>Portal</v>
      </c>
      <c r="W3775" t="str">
        <f t="shared" si="290"/>
        <v>Vendor Query</v>
      </c>
      <c r="X3775" t="str">
        <f t="shared" si="291"/>
        <v>Finance</v>
      </c>
      <c r="Y3775" t="str">
        <f t="shared" si="292"/>
        <v>Within SLA</v>
      </c>
      <c r="Z3775" t="str">
        <f t="shared" si="293"/>
        <v>Normal</v>
      </c>
      <c r="AA3775" t="str" cm="1">
        <f t="array" ref="AA3775">_xlfn.IFS(
J3775&lt;=K3775*0.5,"Excellent",
J3775&lt;=K3775,"Good",
J3775&lt;=K3775*1.5,"At Risk",
TRUE,"Critical"
)</f>
        <v>Excellent</v>
      </c>
      <c r="AB3775" t="str">
        <f t="shared" si="294"/>
        <v>No Rework</v>
      </c>
    </row>
    <row r="3776" spans="1:28" x14ac:dyDescent="0.3">
      <c r="A3776" t="s">
        <v>3858</v>
      </c>
      <c r="B3776" s="1">
        <v>45767</v>
      </c>
      <c r="C3776" t="s">
        <v>91</v>
      </c>
      <c r="D3776" t="s">
        <v>22</v>
      </c>
      <c r="E3776" t="s">
        <v>70</v>
      </c>
      <c r="F3776" t="s">
        <v>24</v>
      </c>
      <c r="G3776" t="s">
        <v>62</v>
      </c>
      <c r="H3776" t="s">
        <v>43</v>
      </c>
      <c r="I3776" t="s">
        <v>27</v>
      </c>
      <c r="J3776">
        <v>13.6</v>
      </c>
      <c r="K3776">
        <v>24</v>
      </c>
      <c r="L3776" t="s">
        <v>28</v>
      </c>
      <c r="M3776">
        <v>0</v>
      </c>
      <c r="N3776">
        <v>4.8</v>
      </c>
      <c r="O3776">
        <v>320</v>
      </c>
      <c r="P3776">
        <v>4352</v>
      </c>
      <c r="Q3776" t="s">
        <v>89</v>
      </c>
      <c r="R3776">
        <v>4</v>
      </c>
      <c r="S3776" t="s">
        <v>30</v>
      </c>
      <c r="T3776" t="s">
        <v>102</v>
      </c>
      <c r="U3776" t="str">
        <f>TRIM(CLEAN(tbl_Operations[[#This Row],[Location]]))</f>
        <v>Noida</v>
      </c>
      <c r="V3776" t="str">
        <f>TRIM(CLEAN(tbl_Operations[[#This Row],[Channel]]))</f>
        <v>Teams</v>
      </c>
      <c r="W3776" t="str">
        <f t="shared" si="290"/>
        <v>Data Correction</v>
      </c>
      <c r="X3776" t="str">
        <f t="shared" si="291"/>
        <v>Operations</v>
      </c>
      <c r="Y3776" t="str">
        <f t="shared" si="292"/>
        <v>Within SLA</v>
      </c>
      <c r="Z3776" t="str">
        <f t="shared" si="293"/>
        <v>Normal</v>
      </c>
      <c r="AA3776" t="str" cm="1">
        <f t="array" ref="AA3776">_xlfn.IFS(
J3776&lt;=K3776*0.5,"Excellent",
J3776&lt;=K3776,"Good",
J3776&lt;=K3776*1.5,"At Risk",
TRUE,"Critical"
)</f>
        <v>Good</v>
      </c>
      <c r="AB3776" t="str">
        <f t="shared" si="294"/>
        <v>No Rework</v>
      </c>
    </row>
    <row r="3777" spans="1:28" x14ac:dyDescent="0.3">
      <c r="A3777" t="s">
        <v>3859</v>
      </c>
      <c r="B3777" s="1">
        <v>45697</v>
      </c>
      <c r="C3777" t="s">
        <v>54</v>
      </c>
      <c r="D3777" t="s">
        <v>47</v>
      </c>
      <c r="E3777" t="s">
        <v>56</v>
      </c>
      <c r="F3777" t="s">
        <v>61</v>
      </c>
      <c r="G3777" t="s">
        <v>25</v>
      </c>
      <c r="H3777" t="s">
        <v>26</v>
      </c>
      <c r="I3777" t="s">
        <v>27</v>
      </c>
      <c r="J3777">
        <v>12.2</v>
      </c>
      <c r="K3777">
        <v>12</v>
      </c>
      <c r="L3777" t="s">
        <v>63</v>
      </c>
      <c r="M3777">
        <v>0</v>
      </c>
      <c r="N3777">
        <v>4.4000000000000004</v>
      </c>
      <c r="O3777">
        <v>450</v>
      </c>
      <c r="P3777">
        <v>5490</v>
      </c>
      <c r="Q3777" t="s">
        <v>57</v>
      </c>
      <c r="R3777">
        <v>2</v>
      </c>
      <c r="S3777" t="s">
        <v>58</v>
      </c>
      <c r="T3777" t="s">
        <v>102</v>
      </c>
      <c r="U3777" t="str">
        <f>TRIM(CLEAN(tbl_Operations[[#This Row],[Location]]))</f>
        <v>Gurugram</v>
      </c>
      <c r="V3777" t="str">
        <f>TRIM(CLEAN(tbl_Operations[[#This Row],[Channel]]))</f>
        <v>Email</v>
      </c>
      <c r="W3777" t="str">
        <f t="shared" si="290"/>
        <v>Vendor Query</v>
      </c>
      <c r="X3777" t="str">
        <f t="shared" si="291"/>
        <v>Hr</v>
      </c>
      <c r="Y3777" t="str">
        <f t="shared" si="292"/>
        <v>SLA Breach</v>
      </c>
      <c r="Z3777" t="str">
        <f t="shared" si="293"/>
        <v>Normal</v>
      </c>
      <c r="AA3777" t="str" cm="1">
        <f t="array" ref="AA3777">_xlfn.IFS(
J3777&lt;=K3777*0.5,"Excellent",
J3777&lt;=K3777,"Good",
J3777&lt;=K3777*1.5,"At Risk",
TRUE,"Critical"
)</f>
        <v>At Risk</v>
      </c>
      <c r="AB3777" t="str">
        <f t="shared" si="294"/>
        <v>No Rework</v>
      </c>
    </row>
    <row r="3778" spans="1:28" x14ac:dyDescent="0.3">
      <c r="A3778" t="s">
        <v>3860</v>
      </c>
      <c r="B3778" s="1">
        <v>45882</v>
      </c>
      <c r="C3778" t="s">
        <v>21</v>
      </c>
      <c r="D3778" t="s">
        <v>22</v>
      </c>
      <c r="E3778" t="s">
        <v>92</v>
      </c>
      <c r="F3778" t="s">
        <v>49</v>
      </c>
      <c r="G3778" t="s">
        <v>25</v>
      </c>
      <c r="H3778" t="s">
        <v>26</v>
      </c>
      <c r="I3778" t="s">
        <v>27</v>
      </c>
      <c r="J3778">
        <v>4.8</v>
      </c>
      <c r="K3778">
        <v>48</v>
      </c>
      <c r="L3778" t="s">
        <v>28</v>
      </c>
      <c r="M3778">
        <v>0</v>
      </c>
      <c r="N3778">
        <v>4.8</v>
      </c>
      <c r="O3778">
        <v>400</v>
      </c>
      <c r="P3778">
        <v>1920</v>
      </c>
      <c r="Q3778" t="s">
        <v>36</v>
      </c>
      <c r="R3778">
        <v>8</v>
      </c>
      <c r="S3778" t="s">
        <v>37</v>
      </c>
      <c r="T3778" t="s">
        <v>86</v>
      </c>
      <c r="U3778" t="str">
        <f>TRIM(CLEAN(tbl_Operations[[#This Row],[Location]]))</f>
        <v>Noida</v>
      </c>
      <c r="V3778" t="str">
        <f>TRIM(CLEAN(tbl_Operations[[#This Row],[Channel]]))</f>
        <v>Email</v>
      </c>
      <c r="W3778" t="str">
        <f t="shared" ref="W3778:W3841" si="295">TRIM(CLEAN(E3778))</f>
        <v>Report Request</v>
      </c>
      <c r="X3778" t="str">
        <f t="shared" ref="X3778:X3841" si="296">PROPER(TRIM(CLEAN(C3778)))</f>
        <v>Customer Support</v>
      </c>
      <c r="Y3778" t="str">
        <f t="shared" ref="Y3778:Y3841" si="297">IF(J3778&lt;=K3778,"Within SLA","SLA Breach")</f>
        <v>Within SLA</v>
      </c>
      <c r="Z3778" t="str">
        <f t="shared" ref="Z3778:Z3841" si="298">IF(AND(F3778="Critical",Y3777="SLA Breach"),"Critical Risk","Normal")</f>
        <v>Normal</v>
      </c>
      <c r="AA3778" t="str" cm="1">
        <f t="array" ref="AA3778">_xlfn.IFS(
J3778&lt;=K3778*0.5,"Excellent",
J3778&lt;=K3778,"Good",
J3778&lt;=K3778*1.5,"At Risk",
TRUE,"Critical"
)</f>
        <v>Excellent</v>
      </c>
      <c r="AB3778" t="str">
        <f t="shared" ref="AB3778:AB3841" si="299">IF(M3778&gt;0,"Reworked","No Rework")</f>
        <v>No Rework</v>
      </c>
    </row>
    <row r="3779" spans="1:28" x14ac:dyDescent="0.3">
      <c r="A3779" t="s">
        <v>3861</v>
      </c>
      <c r="B3779" s="1">
        <v>45785</v>
      </c>
      <c r="C3779" t="s">
        <v>91</v>
      </c>
      <c r="D3779" t="s">
        <v>22</v>
      </c>
      <c r="E3779" t="s">
        <v>56</v>
      </c>
      <c r="F3779" t="s">
        <v>49</v>
      </c>
      <c r="G3779" t="s">
        <v>42</v>
      </c>
      <c r="H3779" t="s">
        <v>75</v>
      </c>
      <c r="I3779" t="s">
        <v>88</v>
      </c>
      <c r="J3779">
        <v>12.6</v>
      </c>
      <c r="K3779">
        <v>48</v>
      </c>
      <c r="L3779" t="s">
        <v>28</v>
      </c>
      <c r="M3779">
        <v>2</v>
      </c>
      <c r="N3779">
        <v>4.5</v>
      </c>
      <c r="O3779">
        <v>280</v>
      </c>
      <c r="P3779">
        <v>3528</v>
      </c>
      <c r="Q3779" t="s">
        <v>44</v>
      </c>
      <c r="R3779">
        <v>5</v>
      </c>
      <c r="S3779" t="s">
        <v>30</v>
      </c>
      <c r="T3779" t="s">
        <v>84</v>
      </c>
      <c r="U3779" t="str">
        <f>TRIM(CLEAN(tbl_Operations[[#This Row],[Location]]))</f>
        <v>Noida</v>
      </c>
      <c r="V3779" t="str">
        <f>TRIM(CLEAN(tbl_Operations[[#This Row],[Channel]]))</f>
        <v>Portal</v>
      </c>
      <c r="W3779" t="str">
        <f t="shared" si="295"/>
        <v>Vendor Query</v>
      </c>
      <c r="X3779" t="str">
        <f t="shared" si="296"/>
        <v>Operations</v>
      </c>
      <c r="Y3779" t="str">
        <f t="shared" si="297"/>
        <v>Within SLA</v>
      </c>
      <c r="Z3779" t="str">
        <f t="shared" si="298"/>
        <v>Normal</v>
      </c>
      <c r="AA3779" t="str" cm="1">
        <f t="array" ref="AA3779">_xlfn.IFS(
J3779&lt;=K3779*0.5,"Excellent",
J3779&lt;=K3779,"Good",
J3779&lt;=K3779*1.5,"At Risk",
TRUE,"Critical"
)</f>
        <v>Excellent</v>
      </c>
      <c r="AB3779" t="str">
        <f t="shared" si="299"/>
        <v>Reworked</v>
      </c>
    </row>
    <row r="3780" spans="1:28" x14ac:dyDescent="0.3">
      <c r="A3780" t="s">
        <v>3862</v>
      </c>
      <c r="B3780" s="1">
        <v>45793</v>
      </c>
      <c r="C3780" t="s">
        <v>40</v>
      </c>
      <c r="D3780" t="s">
        <v>22</v>
      </c>
      <c r="E3780" t="s">
        <v>70</v>
      </c>
      <c r="F3780" t="s">
        <v>24</v>
      </c>
      <c r="G3780" t="s">
        <v>42</v>
      </c>
      <c r="H3780" t="s">
        <v>66</v>
      </c>
      <c r="I3780" t="s">
        <v>27</v>
      </c>
      <c r="J3780">
        <v>15.4</v>
      </c>
      <c r="K3780">
        <v>24</v>
      </c>
      <c r="L3780" t="s">
        <v>28</v>
      </c>
      <c r="M3780">
        <v>0</v>
      </c>
      <c r="N3780">
        <v>5</v>
      </c>
      <c r="O3780">
        <v>350</v>
      </c>
      <c r="P3780">
        <v>5390</v>
      </c>
      <c r="Q3780" t="s">
        <v>44</v>
      </c>
      <c r="R3780">
        <v>5</v>
      </c>
      <c r="S3780" t="s">
        <v>30</v>
      </c>
      <c r="T3780" t="s">
        <v>45</v>
      </c>
      <c r="U3780" t="str">
        <f>TRIM(CLEAN(tbl_Operations[[#This Row],[Location]]))</f>
        <v>Noida</v>
      </c>
      <c r="V3780" t="str">
        <f>TRIM(CLEAN(tbl_Operations[[#This Row],[Channel]]))</f>
        <v>Portal</v>
      </c>
      <c r="W3780" t="str">
        <f t="shared" si="295"/>
        <v>Data Correction</v>
      </c>
      <c r="X3780" t="str">
        <f t="shared" si="296"/>
        <v>Procurement</v>
      </c>
      <c r="Y3780" t="str">
        <f t="shared" si="297"/>
        <v>Within SLA</v>
      </c>
      <c r="Z3780" t="str">
        <f t="shared" si="298"/>
        <v>Normal</v>
      </c>
      <c r="AA3780" t="str" cm="1">
        <f t="array" ref="AA3780">_xlfn.IFS(
J3780&lt;=K3780*0.5,"Excellent",
J3780&lt;=K3780,"Good",
J3780&lt;=K3780*1.5,"At Risk",
TRUE,"Critical"
)</f>
        <v>Good</v>
      </c>
      <c r="AB3780" t="str">
        <f t="shared" si="299"/>
        <v>No Rework</v>
      </c>
    </row>
    <row r="3781" spans="1:28" x14ac:dyDescent="0.3">
      <c r="A3781" t="s">
        <v>3863</v>
      </c>
      <c r="B3781" s="1">
        <v>45922</v>
      </c>
      <c r="C3781" t="s">
        <v>54</v>
      </c>
      <c r="D3781" t="s">
        <v>73</v>
      </c>
      <c r="E3781" t="s">
        <v>70</v>
      </c>
      <c r="F3781" t="s">
        <v>24</v>
      </c>
      <c r="G3781" t="s">
        <v>25</v>
      </c>
      <c r="H3781" t="s">
        <v>50</v>
      </c>
      <c r="I3781" t="s">
        <v>27</v>
      </c>
      <c r="J3781">
        <v>29.6</v>
      </c>
      <c r="K3781">
        <v>24</v>
      </c>
      <c r="L3781" t="s">
        <v>63</v>
      </c>
      <c r="M3781">
        <v>1</v>
      </c>
      <c r="N3781">
        <v>4.0999999999999996</v>
      </c>
      <c r="O3781">
        <v>450</v>
      </c>
      <c r="P3781">
        <v>13320</v>
      </c>
      <c r="Q3781" t="s">
        <v>83</v>
      </c>
      <c r="R3781">
        <v>9</v>
      </c>
      <c r="S3781" t="s">
        <v>37</v>
      </c>
      <c r="T3781" t="s">
        <v>31</v>
      </c>
      <c r="U3781" t="str">
        <f>TRIM(CLEAN(tbl_Operations[[#This Row],[Location]]))</f>
        <v>Chennai</v>
      </c>
      <c r="V3781" t="str">
        <f>TRIM(CLEAN(tbl_Operations[[#This Row],[Channel]]))</f>
        <v>Email</v>
      </c>
      <c r="W3781" t="str">
        <f t="shared" si="295"/>
        <v>Data Correction</v>
      </c>
      <c r="X3781" t="str">
        <f t="shared" si="296"/>
        <v>Hr</v>
      </c>
      <c r="Y3781" t="str">
        <f t="shared" si="297"/>
        <v>SLA Breach</v>
      </c>
      <c r="Z3781" t="str">
        <f t="shared" si="298"/>
        <v>Normal</v>
      </c>
      <c r="AA3781" t="str" cm="1">
        <f t="array" ref="AA3781">_xlfn.IFS(
J3781&lt;=K3781*0.5,"Excellent",
J3781&lt;=K3781,"Good",
J3781&lt;=K3781*1.5,"At Risk",
TRUE,"Critical"
)</f>
        <v>At Risk</v>
      </c>
      <c r="AB3781" t="str">
        <f t="shared" si="299"/>
        <v>Reworked</v>
      </c>
    </row>
    <row r="3782" spans="1:28" x14ac:dyDescent="0.3">
      <c r="A3782" t="s">
        <v>3864</v>
      </c>
      <c r="B3782" s="1">
        <v>45787</v>
      </c>
      <c r="C3782" t="s">
        <v>21</v>
      </c>
      <c r="D3782" t="s">
        <v>55</v>
      </c>
      <c r="E3782" t="s">
        <v>48</v>
      </c>
      <c r="F3782" t="s">
        <v>24</v>
      </c>
      <c r="G3782" t="s">
        <v>62</v>
      </c>
      <c r="H3782" t="s">
        <v>26</v>
      </c>
      <c r="I3782" t="s">
        <v>27</v>
      </c>
      <c r="J3782">
        <v>15.5</v>
      </c>
      <c r="K3782">
        <v>24</v>
      </c>
      <c r="L3782" t="s">
        <v>28</v>
      </c>
      <c r="M3782">
        <v>1</v>
      </c>
      <c r="N3782">
        <v>4.4000000000000004</v>
      </c>
      <c r="O3782">
        <v>280</v>
      </c>
      <c r="P3782">
        <v>4340</v>
      </c>
      <c r="Q3782" t="s">
        <v>44</v>
      </c>
      <c r="R3782">
        <v>5</v>
      </c>
      <c r="S3782" t="s">
        <v>30</v>
      </c>
      <c r="T3782" t="s">
        <v>68</v>
      </c>
      <c r="U3782" t="str">
        <f>TRIM(CLEAN(tbl_Operations[[#This Row],[Location]]))</f>
        <v>Hyderabad</v>
      </c>
      <c r="V3782" t="str">
        <f>TRIM(CLEAN(tbl_Operations[[#This Row],[Channel]]))</f>
        <v>Teams</v>
      </c>
      <c r="W3782" t="str">
        <f t="shared" si="295"/>
        <v>Compliance Request</v>
      </c>
      <c r="X3782" t="str">
        <f t="shared" si="296"/>
        <v>Customer Support</v>
      </c>
      <c r="Y3782" t="str">
        <f t="shared" si="297"/>
        <v>Within SLA</v>
      </c>
      <c r="Z3782" t="str">
        <f t="shared" si="298"/>
        <v>Normal</v>
      </c>
      <c r="AA3782" t="str" cm="1">
        <f t="array" ref="AA3782">_xlfn.IFS(
J3782&lt;=K3782*0.5,"Excellent",
J3782&lt;=K3782,"Good",
J3782&lt;=K3782*1.5,"At Risk",
TRUE,"Critical"
)</f>
        <v>Good</v>
      </c>
      <c r="AB3782" t="str">
        <f t="shared" si="299"/>
        <v>Reworked</v>
      </c>
    </row>
    <row r="3783" spans="1:28" x14ac:dyDescent="0.3">
      <c r="A3783" t="s">
        <v>3865</v>
      </c>
      <c r="B3783" s="1">
        <v>45806</v>
      </c>
      <c r="C3783" t="s">
        <v>77</v>
      </c>
      <c r="D3783" t="s">
        <v>73</v>
      </c>
      <c r="E3783" t="s">
        <v>70</v>
      </c>
      <c r="F3783" t="s">
        <v>24</v>
      </c>
      <c r="G3783" t="s">
        <v>25</v>
      </c>
      <c r="H3783" t="s">
        <v>26</v>
      </c>
      <c r="I3783" t="s">
        <v>27</v>
      </c>
      <c r="J3783">
        <v>6.8</v>
      </c>
      <c r="K3783">
        <v>24</v>
      </c>
      <c r="L3783" t="s">
        <v>28</v>
      </c>
      <c r="M3783">
        <v>0</v>
      </c>
      <c r="N3783">
        <v>4.8</v>
      </c>
      <c r="O3783">
        <v>280</v>
      </c>
      <c r="P3783">
        <v>1904</v>
      </c>
      <c r="Q3783" t="s">
        <v>44</v>
      </c>
      <c r="R3783">
        <v>5</v>
      </c>
      <c r="S3783" t="s">
        <v>30</v>
      </c>
      <c r="T3783" t="s">
        <v>84</v>
      </c>
      <c r="U3783" t="str">
        <f>TRIM(CLEAN(tbl_Operations[[#This Row],[Location]]))</f>
        <v>Chennai</v>
      </c>
      <c r="V3783" t="str">
        <f>TRIM(CLEAN(tbl_Operations[[#This Row],[Channel]]))</f>
        <v>Email</v>
      </c>
      <c r="W3783" t="str">
        <f t="shared" si="295"/>
        <v>Data Correction</v>
      </c>
      <c r="X3783" t="str">
        <f t="shared" si="296"/>
        <v>Finance</v>
      </c>
      <c r="Y3783" t="str">
        <f t="shared" si="297"/>
        <v>Within SLA</v>
      </c>
      <c r="Z3783" t="str">
        <f t="shared" si="298"/>
        <v>Normal</v>
      </c>
      <c r="AA3783" t="str" cm="1">
        <f t="array" ref="AA3783">_xlfn.IFS(
J3783&lt;=K3783*0.5,"Excellent",
J3783&lt;=K3783,"Good",
J3783&lt;=K3783*1.5,"At Risk",
TRUE,"Critical"
)</f>
        <v>Excellent</v>
      </c>
      <c r="AB3783" t="str">
        <f t="shared" si="299"/>
        <v>No Rework</v>
      </c>
    </row>
    <row r="3784" spans="1:28" x14ac:dyDescent="0.3">
      <c r="A3784" t="s">
        <v>3866</v>
      </c>
      <c r="B3784" s="1">
        <v>45680</v>
      </c>
      <c r="C3784" t="s">
        <v>33</v>
      </c>
      <c r="D3784" t="s">
        <v>22</v>
      </c>
      <c r="E3784" t="s">
        <v>56</v>
      </c>
      <c r="F3784" t="s">
        <v>24</v>
      </c>
      <c r="G3784" t="s">
        <v>81</v>
      </c>
      <c r="H3784" t="s">
        <v>75</v>
      </c>
      <c r="I3784" t="s">
        <v>27</v>
      </c>
      <c r="J3784">
        <v>8.6999999999999993</v>
      </c>
      <c r="K3784">
        <v>24</v>
      </c>
      <c r="L3784" t="s">
        <v>28</v>
      </c>
      <c r="M3784">
        <v>0</v>
      </c>
      <c r="N3784">
        <v>5</v>
      </c>
      <c r="O3784">
        <v>280</v>
      </c>
      <c r="P3784">
        <v>2436</v>
      </c>
      <c r="Q3784" t="s">
        <v>64</v>
      </c>
      <c r="R3784">
        <v>1</v>
      </c>
      <c r="S3784" t="s">
        <v>58</v>
      </c>
      <c r="T3784" t="s">
        <v>84</v>
      </c>
      <c r="U3784" t="str">
        <f>TRIM(CLEAN(tbl_Operations[[#This Row],[Location]]))</f>
        <v>Noida</v>
      </c>
      <c r="V3784" t="str">
        <f>TRIM(CLEAN(tbl_Operations[[#This Row],[Channel]]))</f>
        <v>Phone</v>
      </c>
      <c r="W3784" t="str">
        <f t="shared" si="295"/>
        <v>Vendor Query</v>
      </c>
      <c r="X3784" t="str">
        <f t="shared" si="296"/>
        <v>It</v>
      </c>
      <c r="Y3784" t="str">
        <f t="shared" si="297"/>
        <v>Within SLA</v>
      </c>
      <c r="Z3784" t="str">
        <f t="shared" si="298"/>
        <v>Normal</v>
      </c>
      <c r="AA3784" t="str" cm="1">
        <f t="array" ref="AA3784">_xlfn.IFS(
J3784&lt;=K3784*0.5,"Excellent",
J3784&lt;=K3784,"Good",
J3784&lt;=K3784*1.5,"At Risk",
TRUE,"Critical"
)</f>
        <v>Excellent</v>
      </c>
      <c r="AB3784" t="str">
        <f t="shared" si="299"/>
        <v>No Rework</v>
      </c>
    </row>
    <row r="3785" spans="1:28" x14ac:dyDescent="0.3">
      <c r="A3785" t="s">
        <v>3867</v>
      </c>
      <c r="B3785" s="1">
        <v>45838</v>
      </c>
      <c r="C3785" t="s">
        <v>54</v>
      </c>
      <c r="D3785" t="s">
        <v>55</v>
      </c>
      <c r="E3785" t="s">
        <v>48</v>
      </c>
      <c r="F3785" t="s">
        <v>24</v>
      </c>
      <c r="G3785" t="s">
        <v>25</v>
      </c>
      <c r="H3785" t="s">
        <v>50</v>
      </c>
      <c r="I3785" t="s">
        <v>101</v>
      </c>
      <c r="J3785">
        <v>18.8</v>
      </c>
      <c r="K3785">
        <v>24</v>
      </c>
      <c r="L3785" t="s">
        <v>28</v>
      </c>
      <c r="M3785">
        <v>0</v>
      </c>
      <c r="N3785">
        <v>4.5999999999999996</v>
      </c>
      <c r="O3785">
        <v>320</v>
      </c>
      <c r="P3785">
        <v>6016</v>
      </c>
      <c r="Q3785" t="s">
        <v>29</v>
      </c>
      <c r="R3785">
        <v>6</v>
      </c>
      <c r="S3785" t="s">
        <v>30</v>
      </c>
      <c r="T3785" t="s">
        <v>31</v>
      </c>
      <c r="U3785" t="str">
        <f>TRIM(CLEAN(tbl_Operations[[#This Row],[Location]]))</f>
        <v>Hyderabad</v>
      </c>
      <c r="V3785" t="str">
        <f>TRIM(CLEAN(tbl_Operations[[#This Row],[Channel]]))</f>
        <v>Email</v>
      </c>
      <c r="W3785" t="str">
        <f t="shared" si="295"/>
        <v>Compliance Request</v>
      </c>
      <c r="X3785" t="str">
        <f t="shared" si="296"/>
        <v>Hr</v>
      </c>
      <c r="Y3785" t="str">
        <f t="shared" si="297"/>
        <v>Within SLA</v>
      </c>
      <c r="Z3785" t="str">
        <f t="shared" si="298"/>
        <v>Normal</v>
      </c>
      <c r="AA3785" t="str" cm="1">
        <f t="array" ref="AA3785">_xlfn.IFS(
J3785&lt;=K3785*0.5,"Excellent",
J3785&lt;=K3785,"Good",
J3785&lt;=K3785*1.5,"At Risk",
TRUE,"Critical"
)</f>
        <v>Good</v>
      </c>
      <c r="AB3785" t="str">
        <f t="shared" si="299"/>
        <v>No Rework</v>
      </c>
    </row>
    <row r="3786" spans="1:28" x14ac:dyDescent="0.3">
      <c r="A3786" t="s">
        <v>3868</v>
      </c>
      <c r="B3786" s="1">
        <v>45985</v>
      </c>
      <c r="C3786" t="s">
        <v>33</v>
      </c>
      <c r="D3786" t="s">
        <v>60</v>
      </c>
      <c r="E3786" t="s">
        <v>56</v>
      </c>
      <c r="F3786" t="s">
        <v>24</v>
      </c>
      <c r="G3786" t="s">
        <v>25</v>
      </c>
      <c r="H3786" t="s">
        <v>43</v>
      </c>
      <c r="I3786" t="s">
        <v>27</v>
      </c>
      <c r="J3786">
        <v>10.199999999999999</v>
      </c>
      <c r="K3786">
        <v>24</v>
      </c>
      <c r="L3786" t="s">
        <v>28</v>
      </c>
      <c r="M3786">
        <v>1</v>
      </c>
      <c r="N3786">
        <v>4.5</v>
      </c>
      <c r="O3786">
        <v>280</v>
      </c>
      <c r="P3786">
        <v>2856</v>
      </c>
      <c r="Q3786" t="s">
        <v>67</v>
      </c>
      <c r="R3786">
        <v>11</v>
      </c>
      <c r="S3786" t="s">
        <v>52</v>
      </c>
      <c r="T3786" t="s">
        <v>31</v>
      </c>
      <c r="U3786" t="str">
        <f>TRIM(CLEAN(tbl_Operations[[#This Row],[Location]]))</f>
        <v>Pune</v>
      </c>
      <c r="V3786" t="str">
        <f>TRIM(CLEAN(tbl_Operations[[#This Row],[Channel]]))</f>
        <v>Email</v>
      </c>
      <c r="W3786" t="str">
        <f t="shared" si="295"/>
        <v>Vendor Query</v>
      </c>
      <c r="X3786" t="str">
        <f t="shared" si="296"/>
        <v>It</v>
      </c>
      <c r="Y3786" t="str">
        <f t="shared" si="297"/>
        <v>Within SLA</v>
      </c>
      <c r="Z3786" t="str">
        <f t="shared" si="298"/>
        <v>Normal</v>
      </c>
      <c r="AA3786" t="str" cm="1">
        <f t="array" ref="AA3786">_xlfn.IFS(
J3786&lt;=K3786*0.5,"Excellent",
J3786&lt;=K3786,"Good",
J3786&lt;=K3786*1.5,"At Risk",
TRUE,"Critical"
)</f>
        <v>Excellent</v>
      </c>
      <c r="AB3786" t="str">
        <f t="shared" si="299"/>
        <v>Reworked</v>
      </c>
    </row>
    <row r="3787" spans="1:28" x14ac:dyDescent="0.3">
      <c r="A3787" t="s">
        <v>3869</v>
      </c>
      <c r="B3787" s="1">
        <v>45695</v>
      </c>
      <c r="C3787" t="s">
        <v>40</v>
      </c>
      <c r="D3787" t="s">
        <v>41</v>
      </c>
      <c r="E3787" t="s">
        <v>48</v>
      </c>
      <c r="F3787" t="s">
        <v>61</v>
      </c>
      <c r="G3787" t="s">
        <v>25</v>
      </c>
      <c r="H3787" t="s">
        <v>43</v>
      </c>
      <c r="I3787" t="s">
        <v>27</v>
      </c>
      <c r="J3787">
        <v>8.1999999999999993</v>
      </c>
      <c r="K3787">
        <v>12</v>
      </c>
      <c r="L3787" t="s">
        <v>28</v>
      </c>
      <c r="M3787">
        <v>0</v>
      </c>
      <c r="N3787">
        <v>4.4000000000000004</v>
      </c>
      <c r="O3787">
        <v>280</v>
      </c>
      <c r="P3787">
        <v>2296</v>
      </c>
      <c r="Q3787" t="s">
        <v>57</v>
      </c>
      <c r="R3787">
        <v>2</v>
      </c>
      <c r="S3787" t="s">
        <v>58</v>
      </c>
      <c r="T3787" t="s">
        <v>45</v>
      </c>
      <c r="U3787" t="str">
        <f>TRIM(CLEAN(tbl_Operations[[#This Row],[Location]]))</f>
        <v>Bengaluru</v>
      </c>
      <c r="V3787" t="str">
        <f>TRIM(CLEAN(tbl_Operations[[#This Row],[Channel]]))</f>
        <v>Email</v>
      </c>
      <c r="W3787" t="str">
        <f t="shared" si="295"/>
        <v>Compliance Request</v>
      </c>
      <c r="X3787" t="str">
        <f t="shared" si="296"/>
        <v>Procurement</v>
      </c>
      <c r="Y3787" t="str">
        <f t="shared" si="297"/>
        <v>Within SLA</v>
      </c>
      <c r="Z3787" t="str">
        <f t="shared" si="298"/>
        <v>Normal</v>
      </c>
      <c r="AA3787" t="str" cm="1">
        <f t="array" ref="AA3787">_xlfn.IFS(
J3787&lt;=K3787*0.5,"Excellent",
J3787&lt;=K3787,"Good",
J3787&lt;=K3787*1.5,"At Risk",
TRUE,"Critical"
)</f>
        <v>Good</v>
      </c>
      <c r="AB3787" t="str">
        <f t="shared" si="299"/>
        <v>No Rework</v>
      </c>
    </row>
    <row r="3788" spans="1:28" x14ac:dyDescent="0.3">
      <c r="A3788" t="s">
        <v>3870</v>
      </c>
      <c r="B3788" s="1">
        <v>45684</v>
      </c>
      <c r="C3788" t="s">
        <v>54</v>
      </c>
      <c r="D3788" t="s">
        <v>41</v>
      </c>
      <c r="E3788" t="s">
        <v>48</v>
      </c>
      <c r="F3788" t="s">
        <v>49</v>
      </c>
      <c r="G3788" t="s">
        <v>42</v>
      </c>
      <c r="H3788" t="s">
        <v>50</v>
      </c>
      <c r="I3788" t="s">
        <v>101</v>
      </c>
      <c r="J3788">
        <v>29.6</v>
      </c>
      <c r="K3788">
        <v>48</v>
      </c>
      <c r="L3788" t="s">
        <v>28</v>
      </c>
      <c r="M3788">
        <v>0</v>
      </c>
      <c r="N3788">
        <v>4</v>
      </c>
      <c r="O3788">
        <v>320</v>
      </c>
      <c r="P3788">
        <v>9472</v>
      </c>
      <c r="Q3788" t="s">
        <v>64</v>
      </c>
      <c r="R3788">
        <v>1</v>
      </c>
      <c r="S3788" t="s">
        <v>58</v>
      </c>
      <c r="T3788" t="s">
        <v>31</v>
      </c>
      <c r="U3788" t="str">
        <f>TRIM(CLEAN(tbl_Operations[[#This Row],[Location]]))</f>
        <v>Bengaluru</v>
      </c>
      <c r="V3788" t="str">
        <f>TRIM(CLEAN(tbl_Operations[[#This Row],[Channel]]))</f>
        <v>Portal</v>
      </c>
      <c r="W3788" t="str">
        <f t="shared" si="295"/>
        <v>Compliance Request</v>
      </c>
      <c r="X3788" t="str">
        <f t="shared" si="296"/>
        <v>Hr</v>
      </c>
      <c r="Y3788" t="str">
        <f t="shared" si="297"/>
        <v>Within SLA</v>
      </c>
      <c r="Z3788" t="str">
        <f t="shared" si="298"/>
        <v>Normal</v>
      </c>
      <c r="AA3788" t="str" cm="1">
        <f t="array" ref="AA3788">_xlfn.IFS(
J3788&lt;=K3788*0.5,"Excellent",
J3788&lt;=K3788,"Good",
J3788&lt;=K3788*1.5,"At Risk",
TRUE,"Critical"
)</f>
        <v>Good</v>
      </c>
      <c r="AB3788" t="str">
        <f t="shared" si="299"/>
        <v>No Rework</v>
      </c>
    </row>
    <row r="3789" spans="1:28" x14ac:dyDescent="0.3">
      <c r="A3789" t="s">
        <v>3871</v>
      </c>
      <c r="B3789" s="1">
        <v>45951</v>
      </c>
      <c r="C3789" t="s">
        <v>40</v>
      </c>
      <c r="D3789" t="s">
        <v>55</v>
      </c>
      <c r="E3789" t="s">
        <v>78</v>
      </c>
      <c r="F3789" t="s">
        <v>24</v>
      </c>
      <c r="G3789" t="s">
        <v>25</v>
      </c>
      <c r="H3789" t="s">
        <v>26</v>
      </c>
      <c r="I3789" t="s">
        <v>27</v>
      </c>
      <c r="J3789">
        <v>1.3</v>
      </c>
      <c r="K3789">
        <v>24</v>
      </c>
      <c r="L3789" t="s">
        <v>28</v>
      </c>
      <c r="M3789">
        <v>1</v>
      </c>
      <c r="N3789">
        <v>4.5</v>
      </c>
      <c r="O3789">
        <v>350</v>
      </c>
      <c r="P3789">
        <v>455</v>
      </c>
      <c r="Q3789" t="s">
        <v>51</v>
      </c>
      <c r="R3789">
        <v>10</v>
      </c>
      <c r="S3789" t="s">
        <v>52</v>
      </c>
      <c r="T3789" t="s">
        <v>38</v>
      </c>
      <c r="U3789" t="str">
        <f>TRIM(CLEAN(tbl_Operations[[#This Row],[Location]]))</f>
        <v>Hyderabad</v>
      </c>
      <c r="V3789" t="str">
        <f>TRIM(CLEAN(tbl_Operations[[#This Row],[Channel]]))</f>
        <v>Email</v>
      </c>
      <c r="W3789" t="str">
        <f t="shared" si="295"/>
        <v>Access Request</v>
      </c>
      <c r="X3789" t="str">
        <f t="shared" si="296"/>
        <v>Procurement</v>
      </c>
      <c r="Y3789" t="str">
        <f t="shared" si="297"/>
        <v>Within SLA</v>
      </c>
      <c r="Z3789" t="str">
        <f t="shared" si="298"/>
        <v>Normal</v>
      </c>
      <c r="AA3789" t="str" cm="1">
        <f t="array" ref="AA3789">_xlfn.IFS(
J3789&lt;=K3789*0.5,"Excellent",
J3789&lt;=K3789,"Good",
J3789&lt;=K3789*1.5,"At Risk",
TRUE,"Critical"
)</f>
        <v>Excellent</v>
      </c>
      <c r="AB3789" t="str">
        <f t="shared" si="299"/>
        <v>Reworked</v>
      </c>
    </row>
    <row r="3790" spans="1:28" x14ac:dyDescent="0.3">
      <c r="A3790" t="s">
        <v>3872</v>
      </c>
      <c r="B3790" s="1">
        <v>45849</v>
      </c>
      <c r="C3790" t="s">
        <v>40</v>
      </c>
      <c r="D3790" t="s">
        <v>41</v>
      </c>
      <c r="E3790" t="s">
        <v>78</v>
      </c>
      <c r="F3790" t="s">
        <v>49</v>
      </c>
      <c r="G3790" t="s">
        <v>42</v>
      </c>
      <c r="H3790" t="s">
        <v>75</v>
      </c>
      <c r="I3790" t="s">
        <v>27</v>
      </c>
      <c r="J3790">
        <v>5.0999999999999996</v>
      </c>
      <c r="K3790">
        <v>48</v>
      </c>
      <c r="L3790" t="s">
        <v>28</v>
      </c>
      <c r="M3790">
        <v>0</v>
      </c>
      <c r="N3790">
        <v>4.5</v>
      </c>
      <c r="O3790">
        <v>400</v>
      </c>
      <c r="P3790">
        <v>2040</v>
      </c>
      <c r="Q3790" t="s">
        <v>114</v>
      </c>
      <c r="R3790">
        <v>7</v>
      </c>
      <c r="S3790" t="s">
        <v>37</v>
      </c>
      <c r="T3790" t="s">
        <v>45</v>
      </c>
      <c r="U3790" t="str">
        <f>TRIM(CLEAN(tbl_Operations[[#This Row],[Location]]))</f>
        <v>Bengaluru</v>
      </c>
      <c r="V3790" t="str">
        <f>TRIM(CLEAN(tbl_Operations[[#This Row],[Channel]]))</f>
        <v>Portal</v>
      </c>
      <c r="W3790" t="str">
        <f t="shared" si="295"/>
        <v>Access Request</v>
      </c>
      <c r="X3790" t="str">
        <f t="shared" si="296"/>
        <v>Procurement</v>
      </c>
      <c r="Y3790" t="str">
        <f t="shared" si="297"/>
        <v>Within SLA</v>
      </c>
      <c r="Z3790" t="str">
        <f t="shared" si="298"/>
        <v>Normal</v>
      </c>
      <c r="AA3790" t="str" cm="1">
        <f t="array" ref="AA3790">_xlfn.IFS(
J3790&lt;=K3790*0.5,"Excellent",
J3790&lt;=K3790,"Good",
J3790&lt;=K3790*1.5,"At Risk",
TRUE,"Critical"
)</f>
        <v>Excellent</v>
      </c>
      <c r="AB3790" t="str">
        <f t="shared" si="299"/>
        <v>No Rework</v>
      </c>
    </row>
    <row r="3791" spans="1:28" x14ac:dyDescent="0.3">
      <c r="A3791" t="s">
        <v>3873</v>
      </c>
      <c r="B3791" s="1">
        <v>45697</v>
      </c>
      <c r="C3791" t="s">
        <v>33</v>
      </c>
      <c r="D3791" t="s">
        <v>73</v>
      </c>
      <c r="E3791" t="s">
        <v>48</v>
      </c>
      <c r="F3791" t="s">
        <v>49</v>
      </c>
      <c r="G3791" t="s">
        <v>62</v>
      </c>
      <c r="H3791" t="s">
        <v>66</v>
      </c>
      <c r="I3791" t="s">
        <v>88</v>
      </c>
      <c r="J3791">
        <v>24.1</v>
      </c>
      <c r="K3791">
        <v>48</v>
      </c>
      <c r="L3791" t="s">
        <v>28</v>
      </c>
      <c r="M3791">
        <v>2</v>
      </c>
      <c r="N3791">
        <v>4</v>
      </c>
      <c r="O3791">
        <v>280</v>
      </c>
      <c r="P3791">
        <v>6748</v>
      </c>
      <c r="Q3791" t="s">
        <v>57</v>
      </c>
      <c r="R3791">
        <v>2</v>
      </c>
      <c r="S3791" t="s">
        <v>58</v>
      </c>
      <c r="T3791" t="s">
        <v>102</v>
      </c>
      <c r="U3791" t="str">
        <f>TRIM(CLEAN(tbl_Operations[[#This Row],[Location]]))</f>
        <v>Chennai</v>
      </c>
      <c r="V3791" t="str">
        <f>TRIM(CLEAN(tbl_Operations[[#This Row],[Channel]]))</f>
        <v>Teams</v>
      </c>
      <c r="W3791" t="str">
        <f t="shared" si="295"/>
        <v>Compliance Request</v>
      </c>
      <c r="X3791" t="str">
        <f t="shared" si="296"/>
        <v>It</v>
      </c>
      <c r="Y3791" t="str">
        <f t="shared" si="297"/>
        <v>Within SLA</v>
      </c>
      <c r="Z3791" t="str">
        <f t="shared" si="298"/>
        <v>Normal</v>
      </c>
      <c r="AA3791" t="str" cm="1">
        <f t="array" ref="AA3791">_xlfn.IFS(
J3791&lt;=K3791*0.5,"Excellent",
J3791&lt;=K3791,"Good",
J3791&lt;=K3791*1.5,"At Risk",
TRUE,"Critical"
)</f>
        <v>Good</v>
      </c>
      <c r="AB3791" t="str">
        <f t="shared" si="299"/>
        <v>Reworked</v>
      </c>
    </row>
    <row r="3792" spans="1:28" x14ac:dyDescent="0.3">
      <c r="A3792" t="s">
        <v>3874</v>
      </c>
      <c r="B3792" s="1">
        <v>45825</v>
      </c>
      <c r="C3792" t="s">
        <v>95</v>
      </c>
      <c r="D3792" t="s">
        <v>47</v>
      </c>
      <c r="E3792" t="s">
        <v>78</v>
      </c>
      <c r="F3792" t="s">
        <v>146</v>
      </c>
      <c r="G3792" t="s">
        <v>25</v>
      </c>
      <c r="H3792" t="s">
        <v>66</v>
      </c>
      <c r="I3792" t="s">
        <v>27</v>
      </c>
      <c r="J3792">
        <v>12.2</v>
      </c>
      <c r="K3792">
        <v>4</v>
      </c>
      <c r="L3792" t="s">
        <v>63</v>
      </c>
      <c r="M3792">
        <v>0</v>
      </c>
      <c r="N3792">
        <v>4.5</v>
      </c>
      <c r="O3792">
        <v>400</v>
      </c>
      <c r="P3792">
        <v>4880</v>
      </c>
      <c r="Q3792" t="s">
        <v>29</v>
      </c>
      <c r="R3792">
        <v>6</v>
      </c>
      <c r="S3792" t="s">
        <v>30</v>
      </c>
      <c r="T3792" t="s">
        <v>38</v>
      </c>
      <c r="U3792" t="str">
        <f>TRIM(CLEAN(tbl_Operations[[#This Row],[Location]]))</f>
        <v>Gurugram</v>
      </c>
      <c r="V3792" t="str">
        <f>TRIM(CLEAN(tbl_Operations[[#This Row],[Channel]]))</f>
        <v>Email</v>
      </c>
      <c r="W3792" t="str">
        <f t="shared" si="295"/>
        <v>Access Request</v>
      </c>
      <c r="X3792" t="str">
        <f t="shared" si="296"/>
        <v>Sales</v>
      </c>
      <c r="Y3792" t="str">
        <f t="shared" si="297"/>
        <v>SLA Breach</v>
      </c>
      <c r="Z3792" t="str">
        <f t="shared" si="298"/>
        <v>Normal</v>
      </c>
      <c r="AA3792" t="str" cm="1">
        <f t="array" ref="AA3792">_xlfn.IFS(
J3792&lt;=K3792*0.5,"Excellent",
J3792&lt;=K3792,"Good",
J3792&lt;=K3792*1.5,"At Risk",
TRUE,"Critical"
)</f>
        <v>Critical</v>
      </c>
      <c r="AB3792" t="str">
        <f t="shared" si="299"/>
        <v>No Rework</v>
      </c>
    </row>
    <row r="3793" spans="1:28" x14ac:dyDescent="0.3">
      <c r="A3793" t="s">
        <v>3875</v>
      </c>
      <c r="B3793" s="1">
        <v>45768</v>
      </c>
      <c r="C3793" t="s">
        <v>95</v>
      </c>
      <c r="D3793" t="s">
        <v>34</v>
      </c>
      <c r="E3793" t="s">
        <v>35</v>
      </c>
      <c r="F3793" t="s">
        <v>24</v>
      </c>
      <c r="G3793" t="s">
        <v>25</v>
      </c>
      <c r="H3793" t="s">
        <v>66</v>
      </c>
      <c r="I3793" t="s">
        <v>27</v>
      </c>
      <c r="J3793">
        <v>8</v>
      </c>
      <c r="K3793">
        <v>24</v>
      </c>
      <c r="L3793" t="s">
        <v>28</v>
      </c>
      <c r="M3793">
        <v>1</v>
      </c>
      <c r="N3793">
        <v>4.4000000000000004</v>
      </c>
      <c r="O3793">
        <v>400</v>
      </c>
      <c r="P3793">
        <v>3200</v>
      </c>
      <c r="Q3793" t="s">
        <v>89</v>
      </c>
      <c r="R3793">
        <v>4</v>
      </c>
      <c r="S3793" t="s">
        <v>30</v>
      </c>
      <c r="T3793" t="s">
        <v>31</v>
      </c>
      <c r="U3793" t="str">
        <f>TRIM(CLEAN(tbl_Operations[[#This Row],[Location]]))</f>
        <v>Mumbai</v>
      </c>
      <c r="V3793" t="str">
        <f>TRIM(CLEAN(tbl_Operations[[#This Row],[Channel]]))</f>
        <v>Email</v>
      </c>
      <c r="W3793" t="str">
        <f t="shared" si="295"/>
        <v>Employee Query</v>
      </c>
      <c r="X3793" t="str">
        <f t="shared" si="296"/>
        <v>Sales</v>
      </c>
      <c r="Y3793" t="str">
        <f t="shared" si="297"/>
        <v>Within SLA</v>
      </c>
      <c r="Z3793" t="str">
        <f t="shared" si="298"/>
        <v>Normal</v>
      </c>
      <c r="AA3793" t="str" cm="1">
        <f t="array" ref="AA3793">_xlfn.IFS(
J3793&lt;=K3793*0.5,"Excellent",
J3793&lt;=K3793,"Good",
J3793&lt;=K3793*1.5,"At Risk",
TRUE,"Critical"
)</f>
        <v>Excellent</v>
      </c>
      <c r="AB3793" t="str">
        <f t="shared" si="299"/>
        <v>Reworked</v>
      </c>
    </row>
    <row r="3794" spans="1:28" x14ac:dyDescent="0.3">
      <c r="A3794" t="s">
        <v>3876</v>
      </c>
      <c r="B3794" s="1">
        <v>45884</v>
      </c>
      <c r="C3794" t="s">
        <v>91</v>
      </c>
      <c r="D3794" t="s">
        <v>73</v>
      </c>
      <c r="E3794" t="s">
        <v>70</v>
      </c>
      <c r="F3794" t="s">
        <v>49</v>
      </c>
      <c r="G3794" t="s">
        <v>62</v>
      </c>
      <c r="H3794" t="s">
        <v>43</v>
      </c>
      <c r="I3794" t="s">
        <v>88</v>
      </c>
      <c r="J3794">
        <v>23.1</v>
      </c>
      <c r="K3794">
        <v>48</v>
      </c>
      <c r="L3794" t="s">
        <v>28</v>
      </c>
      <c r="M3794">
        <v>2</v>
      </c>
      <c r="N3794">
        <v>3.9</v>
      </c>
      <c r="O3794">
        <v>280</v>
      </c>
      <c r="P3794">
        <v>6468</v>
      </c>
      <c r="Q3794" t="s">
        <v>36</v>
      </c>
      <c r="R3794">
        <v>8</v>
      </c>
      <c r="S3794" t="s">
        <v>37</v>
      </c>
      <c r="T3794" t="s">
        <v>45</v>
      </c>
      <c r="U3794" t="str">
        <f>TRIM(CLEAN(tbl_Operations[[#This Row],[Location]]))</f>
        <v>Chennai</v>
      </c>
      <c r="V3794" t="str">
        <f>TRIM(CLEAN(tbl_Operations[[#This Row],[Channel]]))</f>
        <v>Teams</v>
      </c>
      <c r="W3794" t="str">
        <f t="shared" si="295"/>
        <v>Data Correction</v>
      </c>
      <c r="X3794" t="str">
        <f t="shared" si="296"/>
        <v>Operations</v>
      </c>
      <c r="Y3794" t="str">
        <f t="shared" si="297"/>
        <v>Within SLA</v>
      </c>
      <c r="Z3794" t="str">
        <f t="shared" si="298"/>
        <v>Normal</v>
      </c>
      <c r="AA3794" t="str" cm="1">
        <f t="array" ref="AA3794">_xlfn.IFS(
J3794&lt;=K3794*0.5,"Excellent",
J3794&lt;=K3794,"Good",
J3794&lt;=K3794*1.5,"At Risk",
TRUE,"Critical"
)</f>
        <v>Excellent</v>
      </c>
      <c r="AB3794" t="str">
        <f t="shared" si="299"/>
        <v>Reworked</v>
      </c>
    </row>
    <row r="3795" spans="1:28" x14ac:dyDescent="0.3">
      <c r="A3795" t="s">
        <v>3877</v>
      </c>
      <c r="B3795" s="1">
        <v>46021</v>
      </c>
      <c r="C3795" t="s">
        <v>91</v>
      </c>
      <c r="D3795" t="s">
        <v>22</v>
      </c>
      <c r="E3795" t="s">
        <v>70</v>
      </c>
      <c r="F3795" t="s">
        <v>24</v>
      </c>
      <c r="G3795" t="s">
        <v>25</v>
      </c>
      <c r="H3795" t="s">
        <v>26</v>
      </c>
      <c r="I3795" t="s">
        <v>27</v>
      </c>
      <c r="J3795">
        <v>15.5</v>
      </c>
      <c r="K3795">
        <v>24</v>
      </c>
      <c r="L3795" t="s">
        <v>28</v>
      </c>
      <c r="M3795">
        <v>1</v>
      </c>
      <c r="N3795">
        <v>4.4000000000000004</v>
      </c>
      <c r="O3795">
        <v>350</v>
      </c>
      <c r="P3795">
        <v>5425</v>
      </c>
      <c r="Q3795" t="s">
        <v>71</v>
      </c>
      <c r="R3795">
        <v>12</v>
      </c>
      <c r="S3795" t="s">
        <v>52</v>
      </c>
      <c r="T3795" t="s">
        <v>38</v>
      </c>
      <c r="U3795" t="str">
        <f>TRIM(CLEAN(tbl_Operations[[#This Row],[Location]]))</f>
        <v>Noida</v>
      </c>
      <c r="V3795" t="str">
        <f>TRIM(CLEAN(tbl_Operations[[#This Row],[Channel]]))</f>
        <v>Email</v>
      </c>
      <c r="W3795" t="str">
        <f t="shared" si="295"/>
        <v>Data Correction</v>
      </c>
      <c r="X3795" t="str">
        <f t="shared" si="296"/>
        <v>Operations</v>
      </c>
      <c r="Y3795" t="str">
        <f t="shared" si="297"/>
        <v>Within SLA</v>
      </c>
      <c r="Z3795" t="str">
        <f t="shared" si="298"/>
        <v>Normal</v>
      </c>
      <c r="AA3795" t="str" cm="1">
        <f t="array" ref="AA3795">_xlfn.IFS(
J3795&lt;=K3795*0.5,"Excellent",
J3795&lt;=K3795,"Good",
J3795&lt;=K3795*1.5,"At Risk",
TRUE,"Critical"
)</f>
        <v>Good</v>
      </c>
      <c r="AB3795" t="str">
        <f t="shared" si="299"/>
        <v>Reworked</v>
      </c>
    </row>
    <row r="3796" spans="1:28" x14ac:dyDescent="0.3">
      <c r="A3796" t="s">
        <v>3878</v>
      </c>
      <c r="B3796" s="1">
        <v>45764</v>
      </c>
      <c r="C3796" t="s">
        <v>40</v>
      </c>
      <c r="D3796" t="s">
        <v>47</v>
      </c>
      <c r="E3796" t="s">
        <v>35</v>
      </c>
      <c r="F3796" t="s">
        <v>61</v>
      </c>
      <c r="G3796" t="s">
        <v>62</v>
      </c>
      <c r="H3796" t="s">
        <v>50</v>
      </c>
      <c r="I3796" t="s">
        <v>27</v>
      </c>
      <c r="J3796">
        <v>3.9</v>
      </c>
      <c r="K3796">
        <v>12</v>
      </c>
      <c r="L3796" t="s">
        <v>28</v>
      </c>
      <c r="M3796">
        <v>1</v>
      </c>
      <c r="N3796">
        <v>4.5</v>
      </c>
      <c r="O3796">
        <v>450</v>
      </c>
      <c r="P3796">
        <v>1755</v>
      </c>
      <c r="Q3796" t="s">
        <v>89</v>
      </c>
      <c r="R3796">
        <v>4</v>
      </c>
      <c r="S3796" t="s">
        <v>30</v>
      </c>
      <c r="T3796" t="s">
        <v>84</v>
      </c>
      <c r="U3796" t="str">
        <f>TRIM(CLEAN(tbl_Operations[[#This Row],[Location]]))</f>
        <v>Gurugram</v>
      </c>
      <c r="V3796" t="str">
        <f>TRIM(CLEAN(tbl_Operations[[#This Row],[Channel]]))</f>
        <v>Teams</v>
      </c>
      <c r="W3796" t="str">
        <f t="shared" si="295"/>
        <v>Employee Query</v>
      </c>
      <c r="X3796" t="str">
        <f t="shared" si="296"/>
        <v>Procurement</v>
      </c>
      <c r="Y3796" t="str">
        <f t="shared" si="297"/>
        <v>Within SLA</v>
      </c>
      <c r="Z3796" t="str">
        <f t="shared" si="298"/>
        <v>Normal</v>
      </c>
      <c r="AA3796" t="str" cm="1">
        <f t="array" ref="AA3796">_xlfn.IFS(
J3796&lt;=K3796*0.5,"Excellent",
J3796&lt;=K3796,"Good",
J3796&lt;=K3796*1.5,"At Risk",
TRUE,"Critical"
)</f>
        <v>Excellent</v>
      </c>
      <c r="AB3796" t="str">
        <f t="shared" si="299"/>
        <v>Reworked</v>
      </c>
    </row>
    <row r="3797" spans="1:28" x14ac:dyDescent="0.3">
      <c r="A3797" t="s">
        <v>3879</v>
      </c>
      <c r="B3797" s="1">
        <v>45863</v>
      </c>
      <c r="C3797" t="s">
        <v>77</v>
      </c>
      <c r="D3797" t="s">
        <v>41</v>
      </c>
      <c r="E3797" t="s">
        <v>78</v>
      </c>
      <c r="F3797" t="s">
        <v>61</v>
      </c>
      <c r="G3797" t="s">
        <v>42</v>
      </c>
      <c r="H3797" t="s">
        <v>26</v>
      </c>
      <c r="I3797" t="s">
        <v>27</v>
      </c>
      <c r="J3797">
        <v>12.6</v>
      </c>
      <c r="K3797">
        <v>12</v>
      </c>
      <c r="L3797" t="s">
        <v>63</v>
      </c>
      <c r="M3797">
        <v>1</v>
      </c>
      <c r="N3797">
        <v>4.5</v>
      </c>
      <c r="O3797">
        <v>280</v>
      </c>
      <c r="P3797">
        <v>3528</v>
      </c>
      <c r="Q3797" t="s">
        <v>114</v>
      </c>
      <c r="R3797">
        <v>7</v>
      </c>
      <c r="S3797" t="s">
        <v>37</v>
      </c>
      <c r="T3797" t="s">
        <v>45</v>
      </c>
      <c r="U3797" t="str">
        <f>TRIM(CLEAN(tbl_Operations[[#This Row],[Location]]))</f>
        <v>Bengaluru</v>
      </c>
      <c r="V3797" t="str">
        <f>TRIM(CLEAN(tbl_Operations[[#This Row],[Channel]]))</f>
        <v>Portal</v>
      </c>
      <c r="W3797" t="str">
        <f t="shared" si="295"/>
        <v>Access Request</v>
      </c>
      <c r="X3797" t="str">
        <f t="shared" si="296"/>
        <v>Finance</v>
      </c>
      <c r="Y3797" t="str">
        <f t="shared" si="297"/>
        <v>SLA Breach</v>
      </c>
      <c r="Z3797" t="str">
        <f t="shared" si="298"/>
        <v>Normal</v>
      </c>
      <c r="AA3797" t="str" cm="1">
        <f t="array" ref="AA3797">_xlfn.IFS(
J3797&lt;=K3797*0.5,"Excellent",
J3797&lt;=K3797,"Good",
J3797&lt;=K3797*1.5,"At Risk",
TRUE,"Critical"
)</f>
        <v>At Risk</v>
      </c>
      <c r="AB3797" t="str">
        <f t="shared" si="299"/>
        <v>Reworked</v>
      </c>
    </row>
    <row r="3798" spans="1:28" x14ac:dyDescent="0.3">
      <c r="A3798" t="s">
        <v>3880</v>
      </c>
      <c r="B3798" s="1">
        <v>45982</v>
      </c>
      <c r="C3798" t="s">
        <v>40</v>
      </c>
      <c r="D3798" t="s">
        <v>55</v>
      </c>
      <c r="E3798" t="s">
        <v>23</v>
      </c>
      <c r="F3798" t="s">
        <v>24</v>
      </c>
      <c r="G3798" t="s">
        <v>25</v>
      </c>
      <c r="H3798" t="s">
        <v>43</v>
      </c>
      <c r="I3798" t="s">
        <v>101</v>
      </c>
      <c r="J3798">
        <v>4.4000000000000004</v>
      </c>
      <c r="K3798">
        <v>24</v>
      </c>
      <c r="L3798" t="s">
        <v>28</v>
      </c>
      <c r="M3798">
        <v>0</v>
      </c>
      <c r="N3798">
        <v>4.5</v>
      </c>
      <c r="O3798">
        <v>320</v>
      </c>
      <c r="P3798">
        <v>1408</v>
      </c>
      <c r="Q3798" t="s">
        <v>67</v>
      </c>
      <c r="R3798">
        <v>11</v>
      </c>
      <c r="S3798" t="s">
        <v>52</v>
      </c>
      <c r="T3798" t="s">
        <v>45</v>
      </c>
      <c r="U3798" t="str">
        <f>TRIM(CLEAN(tbl_Operations[[#This Row],[Location]]))</f>
        <v>Hyderabad</v>
      </c>
      <c r="V3798" t="str">
        <f>TRIM(CLEAN(tbl_Operations[[#This Row],[Channel]]))</f>
        <v>Email</v>
      </c>
      <c r="W3798" t="str">
        <f t="shared" si="295"/>
        <v>Invoice Query</v>
      </c>
      <c r="X3798" t="str">
        <f t="shared" si="296"/>
        <v>Procurement</v>
      </c>
      <c r="Y3798" t="str">
        <f t="shared" si="297"/>
        <v>Within SLA</v>
      </c>
      <c r="Z3798" t="str">
        <f t="shared" si="298"/>
        <v>Normal</v>
      </c>
      <c r="AA3798" t="str" cm="1">
        <f t="array" ref="AA3798">_xlfn.IFS(
J3798&lt;=K3798*0.5,"Excellent",
J3798&lt;=K3798,"Good",
J3798&lt;=K3798*1.5,"At Risk",
TRUE,"Critical"
)</f>
        <v>Excellent</v>
      </c>
      <c r="AB3798" t="str">
        <f t="shared" si="299"/>
        <v>No Rework</v>
      </c>
    </row>
    <row r="3799" spans="1:28" x14ac:dyDescent="0.3">
      <c r="A3799" t="s">
        <v>3881</v>
      </c>
      <c r="B3799" s="1">
        <v>45938</v>
      </c>
      <c r="C3799" t="s">
        <v>91</v>
      </c>
      <c r="D3799" t="s">
        <v>60</v>
      </c>
      <c r="E3799" t="s">
        <v>35</v>
      </c>
      <c r="F3799" t="s">
        <v>49</v>
      </c>
      <c r="G3799" t="s">
        <v>25</v>
      </c>
      <c r="H3799" t="s">
        <v>26</v>
      </c>
      <c r="I3799" t="s">
        <v>27</v>
      </c>
      <c r="J3799">
        <v>14.8</v>
      </c>
      <c r="K3799">
        <v>48</v>
      </c>
      <c r="L3799" t="s">
        <v>28</v>
      </c>
      <c r="M3799">
        <v>0</v>
      </c>
      <c r="N3799">
        <v>4.9000000000000004</v>
      </c>
      <c r="O3799">
        <v>450</v>
      </c>
      <c r="P3799">
        <v>6660</v>
      </c>
      <c r="Q3799" t="s">
        <v>51</v>
      </c>
      <c r="R3799">
        <v>10</v>
      </c>
      <c r="S3799" t="s">
        <v>52</v>
      </c>
      <c r="T3799" t="s">
        <v>86</v>
      </c>
      <c r="U3799" t="str">
        <f>TRIM(CLEAN(tbl_Operations[[#This Row],[Location]]))</f>
        <v>Pune</v>
      </c>
      <c r="V3799" t="str">
        <f>TRIM(CLEAN(tbl_Operations[[#This Row],[Channel]]))</f>
        <v>Email</v>
      </c>
      <c r="W3799" t="str">
        <f t="shared" si="295"/>
        <v>Employee Query</v>
      </c>
      <c r="X3799" t="str">
        <f t="shared" si="296"/>
        <v>Operations</v>
      </c>
      <c r="Y3799" t="str">
        <f t="shared" si="297"/>
        <v>Within SLA</v>
      </c>
      <c r="Z3799" t="str">
        <f t="shared" si="298"/>
        <v>Normal</v>
      </c>
      <c r="AA3799" t="str" cm="1">
        <f t="array" ref="AA3799">_xlfn.IFS(
J3799&lt;=K3799*0.5,"Excellent",
J3799&lt;=K3799,"Good",
J3799&lt;=K3799*1.5,"At Risk",
TRUE,"Critical"
)</f>
        <v>Excellent</v>
      </c>
      <c r="AB3799" t="str">
        <f t="shared" si="299"/>
        <v>No Rework</v>
      </c>
    </row>
    <row r="3800" spans="1:28" x14ac:dyDescent="0.3">
      <c r="A3800" t="s">
        <v>3882</v>
      </c>
      <c r="B3800" s="1">
        <v>45847</v>
      </c>
      <c r="C3800" t="s">
        <v>91</v>
      </c>
      <c r="D3800" t="s">
        <v>47</v>
      </c>
      <c r="E3800" t="s">
        <v>23</v>
      </c>
      <c r="F3800" t="s">
        <v>61</v>
      </c>
      <c r="G3800" t="s">
        <v>62</v>
      </c>
      <c r="H3800" t="s">
        <v>75</v>
      </c>
      <c r="I3800" t="s">
        <v>27</v>
      </c>
      <c r="J3800">
        <v>24.6</v>
      </c>
      <c r="K3800">
        <v>12</v>
      </c>
      <c r="L3800" t="s">
        <v>63</v>
      </c>
      <c r="M3800">
        <v>0</v>
      </c>
      <c r="N3800">
        <v>4.5</v>
      </c>
      <c r="O3800">
        <v>400</v>
      </c>
      <c r="P3800">
        <v>9840</v>
      </c>
      <c r="Q3800" t="s">
        <v>114</v>
      </c>
      <c r="R3800">
        <v>7</v>
      </c>
      <c r="S3800" t="s">
        <v>37</v>
      </c>
      <c r="T3800" t="s">
        <v>86</v>
      </c>
      <c r="U3800" t="str">
        <f>TRIM(CLEAN(tbl_Operations[[#This Row],[Location]]))</f>
        <v>Gurugram</v>
      </c>
      <c r="V3800" t="str">
        <f>TRIM(CLEAN(tbl_Operations[[#This Row],[Channel]]))</f>
        <v>Teams</v>
      </c>
      <c r="W3800" t="str">
        <f t="shared" si="295"/>
        <v>Invoice Query</v>
      </c>
      <c r="X3800" t="str">
        <f t="shared" si="296"/>
        <v>Operations</v>
      </c>
      <c r="Y3800" t="str">
        <f t="shared" si="297"/>
        <v>SLA Breach</v>
      </c>
      <c r="Z3800" t="str">
        <f t="shared" si="298"/>
        <v>Normal</v>
      </c>
      <c r="AA3800" t="str" cm="1">
        <f t="array" ref="AA3800">_xlfn.IFS(
J3800&lt;=K3800*0.5,"Excellent",
J3800&lt;=K3800,"Good",
J3800&lt;=K3800*1.5,"At Risk",
TRUE,"Critical"
)</f>
        <v>Critical</v>
      </c>
      <c r="AB3800" t="str">
        <f t="shared" si="299"/>
        <v>No Rework</v>
      </c>
    </row>
    <row r="3801" spans="1:28" x14ac:dyDescent="0.3">
      <c r="A3801" t="s">
        <v>3883</v>
      </c>
      <c r="B3801" s="1">
        <v>45920</v>
      </c>
      <c r="C3801" t="s">
        <v>77</v>
      </c>
      <c r="D3801" t="s">
        <v>22</v>
      </c>
      <c r="E3801" t="s">
        <v>56</v>
      </c>
      <c r="F3801" t="s">
        <v>24</v>
      </c>
      <c r="G3801" t="s">
        <v>42</v>
      </c>
      <c r="H3801" t="s">
        <v>75</v>
      </c>
      <c r="I3801" t="s">
        <v>27</v>
      </c>
      <c r="J3801">
        <v>2</v>
      </c>
      <c r="K3801">
        <v>24</v>
      </c>
      <c r="L3801" t="s">
        <v>28</v>
      </c>
      <c r="M3801">
        <v>0</v>
      </c>
      <c r="N3801">
        <v>4.8</v>
      </c>
      <c r="O3801">
        <v>320</v>
      </c>
      <c r="P3801">
        <v>640</v>
      </c>
      <c r="Q3801" t="s">
        <v>83</v>
      </c>
      <c r="R3801">
        <v>9</v>
      </c>
      <c r="S3801" t="s">
        <v>37</v>
      </c>
      <c r="T3801" t="s">
        <v>68</v>
      </c>
      <c r="U3801" t="str">
        <f>TRIM(CLEAN(tbl_Operations[[#This Row],[Location]]))</f>
        <v>Noida</v>
      </c>
      <c r="V3801" t="str">
        <f>TRIM(CLEAN(tbl_Operations[[#This Row],[Channel]]))</f>
        <v>Portal</v>
      </c>
      <c r="W3801" t="str">
        <f t="shared" si="295"/>
        <v>Vendor Query</v>
      </c>
      <c r="X3801" t="str">
        <f t="shared" si="296"/>
        <v>Finance</v>
      </c>
      <c r="Y3801" t="str">
        <f t="shared" si="297"/>
        <v>Within SLA</v>
      </c>
      <c r="Z3801" t="str">
        <f t="shared" si="298"/>
        <v>Normal</v>
      </c>
      <c r="AA3801" t="str" cm="1">
        <f t="array" ref="AA3801">_xlfn.IFS(
J3801&lt;=K3801*0.5,"Excellent",
J3801&lt;=K3801,"Good",
J3801&lt;=K3801*1.5,"At Risk",
TRUE,"Critical"
)</f>
        <v>Excellent</v>
      </c>
      <c r="AB3801" t="str">
        <f t="shared" si="299"/>
        <v>No Rework</v>
      </c>
    </row>
    <row r="3802" spans="1:28" x14ac:dyDescent="0.3">
      <c r="A3802" t="s">
        <v>3884</v>
      </c>
      <c r="B3802" s="1">
        <v>45828</v>
      </c>
      <c r="C3802" t="s">
        <v>95</v>
      </c>
      <c r="D3802" t="s">
        <v>47</v>
      </c>
      <c r="E3802" t="s">
        <v>35</v>
      </c>
      <c r="F3802" t="s">
        <v>49</v>
      </c>
      <c r="G3802" t="s">
        <v>25</v>
      </c>
      <c r="H3802" t="s">
        <v>26</v>
      </c>
      <c r="I3802" t="s">
        <v>27</v>
      </c>
      <c r="J3802">
        <v>27.9</v>
      </c>
      <c r="K3802">
        <v>48</v>
      </c>
      <c r="L3802" t="s">
        <v>28</v>
      </c>
      <c r="M3802">
        <v>0</v>
      </c>
      <c r="N3802">
        <v>3.6</v>
      </c>
      <c r="O3802">
        <v>350</v>
      </c>
      <c r="P3802">
        <v>9765</v>
      </c>
      <c r="Q3802" t="s">
        <v>29</v>
      </c>
      <c r="R3802">
        <v>6</v>
      </c>
      <c r="S3802" t="s">
        <v>30</v>
      </c>
      <c r="T3802" t="s">
        <v>45</v>
      </c>
      <c r="U3802" t="str">
        <f>TRIM(CLEAN(tbl_Operations[[#This Row],[Location]]))</f>
        <v>Gurugram</v>
      </c>
      <c r="V3802" t="str">
        <f>TRIM(CLEAN(tbl_Operations[[#This Row],[Channel]]))</f>
        <v>Email</v>
      </c>
      <c r="W3802" t="str">
        <f t="shared" si="295"/>
        <v>Employee Query</v>
      </c>
      <c r="X3802" t="str">
        <f t="shared" si="296"/>
        <v>Sales</v>
      </c>
      <c r="Y3802" t="str">
        <f t="shared" si="297"/>
        <v>Within SLA</v>
      </c>
      <c r="Z3802" t="str">
        <f t="shared" si="298"/>
        <v>Normal</v>
      </c>
      <c r="AA3802" t="str" cm="1">
        <f t="array" ref="AA3802">_xlfn.IFS(
J3802&lt;=K3802*0.5,"Excellent",
J3802&lt;=K3802,"Good",
J3802&lt;=K3802*1.5,"At Risk",
TRUE,"Critical"
)</f>
        <v>Good</v>
      </c>
      <c r="AB3802" t="str">
        <f t="shared" si="299"/>
        <v>No Rework</v>
      </c>
    </row>
    <row r="3803" spans="1:28" x14ac:dyDescent="0.3">
      <c r="A3803" t="s">
        <v>3885</v>
      </c>
      <c r="B3803" s="1">
        <v>46005</v>
      </c>
      <c r="C3803" t="s">
        <v>77</v>
      </c>
      <c r="D3803" t="s">
        <v>55</v>
      </c>
      <c r="E3803" t="s">
        <v>70</v>
      </c>
      <c r="F3803" t="s">
        <v>49</v>
      </c>
      <c r="G3803" t="s">
        <v>25</v>
      </c>
      <c r="H3803" t="s">
        <v>26</v>
      </c>
      <c r="I3803" t="s">
        <v>27</v>
      </c>
      <c r="J3803">
        <v>20.2</v>
      </c>
      <c r="K3803">
        <v>48</v>
      </c>
      <c r="L3803" t="s">
        <v>28</v>
      </c>
      <c r="M3803">
        <v>1</v>
      </c>
      <c r="N3803">
        <v>4</v>
      </c>
      <c r="O3803">
        <v>400</v>
      </c>
      <c r="P3803">
        <v>8080</v>
      </c>
      <c r="Q3803" t="s">
        <v>71</v>
      </c>
      <c r="R3803">
        <v>12</v>
      </c>
      <c r="S3803" t="s">
        <v>52</v>
      </c>
      <c r="T3803" t="s">
        <v>102</v>
      </c>
      <c r="U3803" t="str">
        <f>TRIM(CLEAN(tbl_Operations[[#This Row],[Location]]))</f>
        <v>Hyderabad</v>
      </c>
      <c r="V3803" t="str">
        <f>TRIM(CLEAN(tbl_Operations[[#This Row],[Channel]]))</f>
        <v>Email</v>
      </c>
      <c r="W3803" t="str">
        <f t="shared" si="295"/>
        <v>Data Correction</v>
      </c>
      <c r="X3803" t="str">
        <f t="shared" si="296"/>
        <v>Finance</v>
      </c>
      <c r="Y3803" t="str">
        <f t="shared" si="297"/>
        <v>Within SLA</v>
      </c>
      <c r="Z3803" t="str">
        <f t="shared" si="298"/>
        <v>Normal</v>
      </c>
      <c r="AA3803" t="str" cm="1">
        <f t="array" ref="AA3803">_xlfn.IFS(
J3803&lt;=K3803*0.5,"Excellent",
J3803&lt;=K3803,"Good",
J3803&lt;=K3803*1.5,"At Risk",
TRUE,"Critical"
)</f>
        <v>Excellent</v>
      </c>
      <c r="AB3803" t="str">
        <f t="shared" si="299"/>
        <v>Reworked</v>
      </c>
    </row>
    <row r="3804" spans="1:28" x14ac:dyDescent="0.3">
      <c r="A3804" t="s">
        <v>3886</v>
      </c>
      <c r="B3804" s="1">
        <v>45673</v>
      </c>
      <c r="C3804" t="s">
        <v>77</v>
      </c>
      <c r="D3804" t="s">
        <v>73</v>
      </c>
      <c r="E3804" t="s">
        <v>56</v>
      </c>
      <c r="F3804" t="s">
        <v>24</v>
      </c>
      <c r="G3804" t="s">
        <v>25</v>
      </c>
      <c r="H3804" t="s">
        <v>75</v>
      </c>
      <c r="I3804" t="s">
        <v>101</v>
      </c>
      <c r="J3804">
        <v>20.9</v>
      </c>
      <c r="K3804">
        <v>24</v>
      </c>
      <c r="L3804" t="s">
        <v>28</v>
      </c>
      <c r="M3804">
        <v>0</v>
      </c>
      <c r="N3804">
        <v>4.2</v>
      </c>
      <c r="O3804">
        <v>280</v>
      </c>
      <c r="P3804">
        <v>5852</v>
      </c>
      <c r="Q3804" t="s">
        <v>64</v>
      </c>
      <c r="R3804">
        <v>1</v>
      </c>
      <c r="S3804" t="s">
        <v>58</v>
      </c>
      <c r="T3804" t="s">
        <v>84</v>
      </c>
      <c r="U3804" t="str">
        <f>TRIM(CLEAN(tbl_Operations[[#This Row],[Location]]))</f>
        <v>Chennai</v>
      </c>
      <c r="V3804" t="str">
        <f>TRIM(CLEAN(tbl_Operations[[#This Row],[Channel]]))</f>
        <v>Email</v>
      </c>
      <c r="W3804" t="str">
        <f t="shared" si="295"/>
        <v>Vendor Query</v>
      </c>
      <c r="X3804" t="str">
        <f t="shared" si="296"/>
        <v>Finance</v>
      </c>
      <c r="Y3804" t="str">
        <f t="shared" si="297"/>
        <v>Within SLA</v>
      </c>
      <c r="Z3804" t="str">
        <f t="shared" si="298"/>
        <v>Normal</v>
      </c>
      <c r="AA3804" t="str" cm="1">
        <f t="array" ref="AA3804">_xlfn.IFS(
J3804&lt;=K3804*0.5,"Excellent",
J3804&lt;=K3804,"Good",
J3804&lt;=K3804*1.5,"At Risk",
TRUE,"Critical"
)</f>
        <v>Good</v>
      </c>
      <c r="AB3804" t="str">
        <f t="shared" si="299"/>
        <v>No Rework</v>
      </c>
    </row>
    <row r="3805" spans="1:28" x14ac:dyDescent="0.3">
      <c r="A3805" t="s">
        <v>3887</v>
      </c>
      <c r="B3805" s="1">
        <v>45849</v>
      </c>
      <c r="C3805" t="s">
        <v>21</v>
      </c>
      <c r="D3805" t="s">
        <v>22</v>
      </c>
      <c r="E3805" t="s">
        <v>35</v>
      </c>
      <c r="F3805" t="s">
        <v>24</v>
      </c>
      <c r="G3805" t="s">
        <v>25</v>
      </c>
      <c r="H3805" t="s">
        <v>26</v>
      </c>
      <c r="I3805" t="s">
        <v>88</v>
      </c>
      <c r="J3805">
        <v>41.5</v>
      </c>
      <c r="K3805">
        <v>24</v>
      </c>
      <c r="L3805" t="s">
        <v>63</v>
      </c>
      <c r="M3805">
        <v>2</v>
      </c>
      <c r="N3805">
        <v>3.2</v>
      </c>
      <c r="O3805">
        <v>280</v>
      </c>
      <c r="P3805">
        <v>11620</v>
      </c>
      <c r="Q3805" t="s">
        <v>114</v>
      </c>
      <c r="R3805">
        <v>7</v>
      </c>
      <c r="S3805" t="s">
        <v>37</v>
      </c>
      <c r="T3805" t="s">
        <v>45</v>
      </c>
      <c r="U3805" t="str">
        <f>TRIM(CLEAN(tbl_Operations[[#This Row],[Location]]))</f>
        <v>Noida</v>
      </c>
      <c r="V3805" t="str">
        <f>TRIM(CLEAN(tbl_Operations[[#This Row],[Channel]]))</f>
        <v>Email</v>
      </c>
      <c r="W3805" t="str">
        <f t="shared" si="295"/>
        <v>Employee Query</v>
      </c>
      <c r="X3805" t="str">
        <f t="shared" si="296"/>
        <v>Customer Support</v>
      </c>
      <c r="Y3805" t="str">
        <f t="shared" si="297"/>
        <v>SLA Breach</v>
      </c>
      <c r="Z3805" t="str">
        <f t="shared" si="298"/>
        <v>Normal</v>
      </c>
      <c r="AA3805" t="str" cm="1">
        <f t="array" ref="AA3805">_xlfn.IFS(
J3805&lt;=K3805*0.5,"Excellent",
J3805&lt;=K3805,"Good",
J3805&lt;=K3805*1.5,"At Risk",
TRUE,"Critical"
)</f>
        <v>Critical</v>
      </c>
      <c r="AB3805" t="str">
        <f t="shared" si="299"/>
        <v>Reworked</v>
      </c>
    </row>
    <row r="3806" spans="1:28" x14ac:dyDescent="0.3">
      <c r="A3806" t="s">
        <v>3888</v>
      </c>
      <c r="B3806" s="1">
        <v>45730</v>
      </c>
      <c r="C3806" t="s">
        <v>33</v>
      </c>
      <c r="D3806" t="s">
        <v>73</v>
      </c>
      <c r="E3806" t="s">
        <v>70</v>
      </c>
      <c r="F3806" t="s">
        <v>24</v>
      </c>
      <c r="G3806" t="s">
        <v>42</v>
      </c>
      <c r="H3806" t="s">
        <v>75</v>
      </c>
      <c r="I3806" t="s">
        <v>27</v>
      </c>
      <c r="J3806">
        <v>16</v>
      </c>
      <c r="K3806">
        <v>24</v>
      </c>
      <c r="L3806" t="s">
        <v>28</v>
      </c>
      <c r="M3806">
        <v>1</v>
      </c>
      <c r="N3806">
        <v>3.7</v>
      </c>
      <c r="O3806">
        <v>350</v>
      </c>
      <c r="P3806">
        <v>5600</v>
      </c>
      <c r="Q3806" t="s">
        <v>79</v>
      </c>
      <c r="R3806">
        <v>3</v>
      </c>
      <c r="S3806" t="s">
        <v>58</v>
      </c>
      <c r="T3806" t="s">
        <v>45</v>
      </c>
      <c r="U3806" t="str">
        <f>TRIM(CLEAN(tbl_Operations[[#This Row],[Location]]))</f>
        <v>Chennai</v>
      </c>
      <c r="V3806" t="str">
        <f>TRIM(CLEAN(tbl_Operations[[#This Row],[Channel]]))</f>
        <v>Portal</v>
      </c>
      <c r="W3806" t="str">
        <f t="shared" si="295"/>
        <v>Data Correction</v>
      </c>
      <c r="X3806" t="str">
        <f t="shared" si="296"/>
        <v>It</v>
      </c>
      <c r="Y3806" t="str">
        <f t="shared" si="297"/>
        <v>Within SLA</v>
      </c>
      <c r="Z3806" t="str">
        <f t="shared" si="298"/>
        <v>Normal</v>
      </c>
      <c r="AA3806" t="str" cm="1">
        <f t="array" ref="AA3806">_xlfn.IFS(
J3806&lt;=K3806*0.5,"Excellent",
J3806&lt;=K3806,"Good",
J3806&lt;=K3806*1.5,"At Risk",
TRUE,"Critical"
)</f>
        <v>Good</v>
      </c>
      <c r="AB3806" t="str">
        <f t="shared" si="299"/>
        <v>Reworked</v>
      </c>
    </row>
    <row r="3807" spans="1:28" x14ac:dyDescent="0.3">
      <c r="A3807" t="s">
        <v>3889</v>
      </c>
      <c r="B3807" s="1">
        <v>45660</v>
      </c>
      <c r="C3807" t="s">
        <v>91</v>
      </c>
      <c r="D3807" t="s">
        <v>47</v>
      </c>
      <c r="E3807" t="s">
        <v>56</v>
      </c>
      <c r="F3807" t="s">
        <v>49</v>
      </c>
      <c r="G3807" t="s">
        <v>42</v>
      </c>
      <c r="H3807" t="s">
        <v>43</v>
      </c>
      <c r="I3807" t="s">
        <v>27</v>
      </c>
      <c r="J3807">
        <v>12.8</v>
      </c>
      <c r="K3807">
        <v>48</v>
      </c>
      <c r="L3807" t="s">
        <v>28</v>
      </c>
      <c r="M3807">
        <v>0</v>
      </c>
      <c r="N3807">
        <v>4.2</v>
      </c>
      <c r="O3807">
        <v>320</v>
      </c>
      <c r="P3807">
        <v>4096</v>
      </c>
      <c r="Q3807" t="s">
        <v>64</v>
      </c>
      <c r="R3807">
        <v>1</v>
      </c>
      <c r="S3807" t="s">
        <v>58</v>
      </c>
      <c r="T3807" t="s">
        <v>45</v>
      </c>
      <c r="U3807" t="str">
        <f>TRIM(CLEAN(tbl_Operations[[#This Row],[Location]]))</f>
        <v>Gurugram</v>
      </c>
      <c r="V3807" t="str">
        <f>TRIM(CLEAN(tbl_Operations[[#This Row],[Channel]]))</f>
        <v>Portal</v>
      </c>
      <c r="W3807" t="str">
        <f t="shared" si="295"/>
        <v>Vendor Query</v>
      </c>
      <c r="X3807" t="str">
        <f t="shared" si="296"/>
        <v>Operations</v>
      </c>
      <c r="Y3807" t="str">
        <f t="shared" si="297"/>
        <v>Within SLA</v>
      </c>
      <c r="Z3807" t="str">
        <f t="shared" si="298"/>
        <v>Normal</v>
      </c>
      <c r="AA3807" t="str" cm="1">
        <f t="array" ref="AA3807">_xlfn.IFS(
J3807&lt;=K3807*0.5,"Excellent",
J3807&lt;=K3807,"Good",
J3807&lt;=K3807*1.5,"At Risk",
TRUE,"Critical"
)</f>
        <v>Excellent</v>
      </c>
      <c r="AB3807" t="str">
        <f t="shared" si="299"/>
        <v>No Rework</v>
      </c>
    </row>
    <row r="3808" spans="1:28" x14ac:dyDescent="0.3">
      <c r="A3808" t="s">
        <v>3890</v>
      </c>
      <c r="B3808" s="1">
        <v>45923</v>
      </c>
      <c r="C3808" t="s">
        <v>91</v>
      </c>
      <c r="D3808" t="s">
        <v>34</v>
      </c>
      <c r="E3808" t="s">
        <v>74</v>
      </c>
      <c r="F3808" t="s">
        <v>24</v>
      </c>
      <c r="G3808" t="s">
        <v>25</v>
      </c>
      <c r="H3808" t="s">
        <v>50</v>
      </c>
      <c r="I3808" t="s">
        <v>27</v>
      </c>
      <c r="J3808">
        <v>14.6</v>
      </c>
      <c r="K3808">
        <v>24</v>
      </c>
      <c r="L3808" t="s">
        <v>28</v>
      </c>
      <c r="M3808">
        <v>0</v>
      </c>
      <c r="N3808">
        <v>4.4000000000000004</v>
      </c>
      <c r="O3808">
        <v>320</v>
      </c>
      <c r="P3808">
        <v>4672</v>
      </c>
      <c r="Q3808" t="s">
        <v>83</v>
      </c>
      <c r="R3808">
        <v>9</v>
      </c>
      <c r="S3808" t="s">
        <v>37</v>
      </c>
      <c r="T3808" t="s">
        <v>38</v>
      </c>
      <c r="U3808" t="str">
        <f>TRIM(CLEAN(tbl_Operations[[#This Row],[Location]]))</f>
        <v>Mumbai</v>
      </c>
      <c r="V3808" t="str">
        <f>TRIM(CLEAN(tbl_Operations[[#This Row],[Channel]]))</f>
        <v>Email</v>
      </c>
      <c r="W3808" t="str">
        <f t="shared" si="295"/>
        <v>System Issue</v>
      </c>
      <c r="X3808" t="str">
        <f t="shared" si="296"/>
        <v>Operations</v>
      </c>
      <c r="Y3808" t="str">
        <f t="shared" si="297"/>
        <v>Within SLA</v>
      </c>
      <c r="Z3808" t="str">
        <f t="shared" si="298"/>
        <v>Normal</v>
      </c>
      <c r="AA3808" t="str" cm="1">
        <f t="array" ref="AA3808">_xlfn.IFS(
J3808&lt;=K3808*0.5,"Excellent",
J3808&lt;=K3808,"Good",
J3808&lt;=K3808*1.5,"At Risk",
TRUE,"Critical"
)</f>
        <v>Good</v>
      </c>
      <c r="AB3808" t="str">
        <f t="shared" si="299"/>
        <v>No Rework</v>
      </c>
    </row>
    <row r="3809" spans="1:28" x14ac:dyDescent="0.3">
      <c r="A3809" t="s">
        <v>3891</v>
      </c>
      <c r="B3809" s="1">
        <v>45907</v>
      </c>
      <c r="C3809" t="s">
        <v>77</v>
      </c>
      <c r="D3809" t="s">
        <v>73</v>
      </c>
      <c r="E3809" t="s">
        <v>48</v>
      </c>
      <c r="F3809" t="s">
        <v>49</v>
      </c>
      <c r="G3809" t="s">
        <v>42</v>
      </c>
      <c r="H3809" t="s">
        <v>43</v>
      </c>
      <c r="I3809" t="s">
        <v>27</v>
      </c>
      <c r="J3809">
        <v>18.5</v>
      </c>
      <c r="K3809">
        <v>48</v>
      </c>
      <c r="L3809" t="s">
        <v>28</v>
      </c>
      <c r="M3809">
        <v>1</v>
      </c>
      <c r="N3809">
        <v>3.8</v>
      </c>
      <c r="O3809">
        <v>400</v>
      </c>
      <c r="P3809">
        <v>7400</v>
      </c>
      <c r="Q3809" t="s">
        <v>83</v>
      </c>
      <c r="R3809">
        <v>9</v>
      </c>
      <c r="S3809" t="s">
        <v>37</v>
      </c>
      <c r="T3809" t="s">
        <v>102</v>
      </c>
      <c r="U3809" t="str">
        <f>TRIM(CLEAN(tbl_Operations[[#This Row],[Location]]))</f>
        <v>Chennai</v>
      </c>
      <c r="V3809" t="str">
        <f>TRIM(CLEAN(tbl_Operations[[#This Row],[Channel]]))</f>
        <v>Portal</v>
      </c>
      <c r="W3809" t="str">
        <f t="shared" si="295"/>
        <v>Compliance Request</v>
      </c>
      <c r="X3809" t="str">
        <f t="shared" si="296"/>
        <v>Finance</v>
      </c>
      <c r="Y3809" t="str">
        <f t="shared" si="297"/>
        <v>Within SLA</v>
      </c>
      <c r="Z3809" t="str">
        <f t="shared" si="298"/>
        <v>Normal</v>
      </c>
      <c r="AA3809" t="str" cm="1">
        <f t="array" ref="AA3809">_xlfn.IFS(
J3809&lt;=K3809*0.5,"Excellent",
J3809&lt;=K3809,"Good",
J3809&lt;=K3809*1.5,"At Risk",
TRUE,"Critical"
)</f>
        <v>Excellent</v>
      </c>
      <c r="AB3809" t="str">
        <f t="shared" si="299"/>
        <v>Reworked</v>
      </c>
    </row>
    <row r="3810" spans="1:28" x14ac:dyDescent="0.3">
      <c r="A3810" t="s">
        <v>3892</v>
      </c>
      <c r="B3810" s="1">
        <v>45950</v>
      </c>
      <c r="C3810" t="s">
        <v>54</v>
      </c>
      <c r="D3810" t="s">
        <v>41</v>
      </c>
      <c r="E3810" t="s">
        <v>74</v>
      </c>
      <c r="F3810" t="s">
        <v>24</v>
      </c>
      <c r="G3810" t="s">
        <v>25</v>
      </c>
      <c r="H3810" t="s">
        <v>66</v>
      </c>
      <c r="I3810" t="s">
        <v>88</v>
      </c>
      <c r="J3810">
        <v>15.5</v>
      </c>
      <c r="K3810">
        <v>24</v>
      </c>
      <c r="L3810" t="s">
        <v>28</v>
      </c>
      <c r="M3810">
        <v>1</v>
      </c>
      <c r="N3810">
        <v>4.2</v>
      </c>
      <c r="O3810">
        <v>320</v>
      </c>
      <c r="P3810">
        <v>4960</v>
      </c>
      <c r="Q3810" t="s">
        <v>51</v>
      </c>
      <c r="R3810">
        <v>10</v>
      </c>
      <c r="S3810" t="s">
        <v>52</v>
      </c>
      <c r="T3810" t="s">
        <v>31</v>
      </c>
      <c r="U3810" t="str">
        <f>TRIM(CLEAN(tbl_Operations[[#This Row],[Location]]))</f>
        <v>Bengaluru</v>
      </c>
      <c r="V3810" t="str">
        <f>TRIM(CLEAN(tbl_Operations[[#This Row],[Channel]]))</f>
        <v>Email</v>
      </c>
      <c r="W3810" t="str">
        <f t="shared" si="295"/>
        <v>System Issue</v>
      </c>
      <c r="X3810" t="str">
        <f t="shared" si="296"/>
        <v>Hr</v>
      </c>
      <c r="Y3810" t="str">
        <f t="shared" si="297"/>
        <v>Within SLA</v>
      </c>
      <c r="Z3810" t="str">
        <f t="shared" si="298"/>
        <v>Normal</v>
      </c>
      <c r="AA3810" t="str" cm="1">
        <f t="array" ref="AA3810">_xlfn.IFS(
J3810&lt;=K3810*0.5,"Excellent",
J3810&lt;=K3810,"Good",
J3810&lt;=K3810*1.5,"At Risk",
TRUE,"Critical"
)</f>
        <v>Good</v>
      </c>
      <c r="AB3810" t="str">
        <f t="shared" si="299"/>
        <v>Reworked</v>
      </c>
    </row>
    <row r="3811" spans="1:28" x14ac:dyDescent="0.3">
      <c r="A3811" t="s">
        <v>3893</v>
      </c>
      <c r="B3811" s="1">
        <v>46017</v>
      </c>
      <c r="C3811" t="s">
        <v>95</v>
      </c>
      <c r="D3811" t="s">
        <v>41</v>
      </c>
      <c r="E3811" t="s">
        <v>92</v>
      </c>
      <c r="F3811" t="s">
        <v>24</v>
      </c>
      <c r="G3811" t="s">
        <v>42</v>
      </c>
      <c r="H3811" t="s">
        <v>66</v>
      </c>
      <c r="I3811" t="s">
        <v>27</v>
      </c>
      <c r="J3811">
        <v>2.9</v>
      </c>
      <c r="K3811">
        <v>24</v>
      </c>
      <c r="L3811" t="s">
        <v>28</v>
      </c>
      <c r="M3811">
        <v>1</v>
      </c>
      <c r="N3811">
        <v>5</v>
      </c>
      <c r="O3811">
        <v>320</v>
      </c>
      <c r="P3811">
        <v>928</v>
      </c>
      <c r="Q3811" t="s">
        <v>71</v>
      </c>
      <c r="R3811">
        <v>12</v>
      </c>
      <c r="S3811" t="s">
        <v>52</v>
      </c>
      <c r="T3811" t="s">
        <v>45</v>
      </c>
      <c r="U3811" t="str">
        <f>TRIM(CLEAN(tbl_Operations[[#This Row],[Location]]))</f>
        <v>Bengaluru</v>
      </c>
      <c r="V3811" t="str">
        <f>TRIM(CLEAN(tbl_Operations[[#This Row],[Channel]]))</f>
        <v>Portal</v>
      </c>
      <c r="W3811" t="str">
        <f t="shared" si="295"/>
        <v>Report Request</v>
      </c>
      <c r="X3811" t="str">
        <f t="shared" si="296"/>
        <v>Sales</v>
      </c>
      <c r="Y3811" t="str">
        <f t="shared" si="297"/>
        <v>Within SLA</v>
      </c>
      <c r="Z3811" t="str">
        <f t="shared" si="298"/>
        <v>Normal</v>
      </c>
      <c r="AA3811" t="str" cm="1">
        <f t="array" ref="AA3811">_xlfn.IFS(
J3811&lt;=K3811*0.5,"Excellent",
J3811&lt;=K3811,"Good",
J3811&lt;=K3811*1.5,"At Risk",
TRUE,"Critical"
)</f>
        <v>Excellent</v>
      </c>
      <c r="AB3811" t="str">
        <f t="shared" si="299"/>
        <v>Reworked</v>
      </c>
    </row>
    <row r="3812" spans="1:28" x14ac:dyDescent="0.3">
      <c r="A3812" t="s">
        <v>3894</v>
      </c>
      <c r="B3812" s="1">
        <v>46009</v>
      </c>
      <c r="C3812" t="s">
        <v>40</v>
      </c>
      <c r="D3812" t="s">
        <v>22</v>
      </c>
      <c r="E3812" t="s">
        <v>56</v>
      </c>
      <c r="F3812" t="s">
        <v>49</v>
      </c>
      <c r="G3812" t="s">
        <v>25</v>
      </c>
      <c r="H3812" t="s">
        <v>75</v>
      </c>
      <c r="I3812" t="s">
        <v>27</v>
      </c>
      <c r="J3812">
        <v>6.1</v>
      </c>
      <c r="K3812">
        <v>48</v>
      </c>
      <c r="L3812" t="s">
        <v>28</v>
      </c>
      <c r="M3812">
        <v>0</v>
      </c>
      <c r="N3812">
        <v>4.5</v>
      </c>
      <c r="O3812">
        <v>320</v>
      </c>
      <c r="P3812">
        <v>1952</v>
      </c>
      <c r="Q3812" t="s">
        <v>71</v>
      </c>
      <c r="R3812">
        <v>12</v>
      </c>
      <c r="S3812" t="s">
        <v>52</v>
      </c>
      <c r="T3812" t="s">
        <v>84</v>
      </c>
      <c r="U3812" t="str">
        <f>TRIM(CLEAN(tbl_Operations[[#This Row],[Location]]))</f>
        <v>Noida</v>
      </c>
      <c r="V3812" t="str">
        <f>TRIM(CLEAN(tbl_Operations[[#This Row],[Channel]]))</f>
        <v>Email</v>
      </c>
      <c r="W3812" t="str">
        <f t="shared" si="295"/>
        <v>Vendor Query</v>
      </c>
      <c r="X3812" t="str">
        <f t="shared" si="296"/>
        <v>Procurement</v>
      </c>
      <c r="Y3812" t="str">
        <f t="shared" si="297"/>
        <v>Within SLA</v>
      </c>
      <c r="Z3812" t="str">
        <f t="shared" si="298"/>
        <v>Normal</v>
      </c>
      <c r="AA3812" t="str" cm="1">
        <f t="array" ref="AA3812">_xlfn.IFS(
J3812&lt;=K3812*0.5,"Excellent",
J3812&lt;=K3812,"Good",
J3812&lt;=K3812*1.5,"At Risk",
TRUE,"Critical"
)</f>
        <v>Excellent</v>
      </c>
      <c r="AB3812" t="str">
        <f t="shared" si="299"/>
        <v>No Rework</v>
      </c>
    </row>
    <row r="3813" spans="1:28" x14ac:dyDescent="0.3">
      <c r="A3813" t="s">
        <v>3895</v>
      </c>
      <c r="B3813" s="1">
        <v>45893</v>
      </c>
      <c r="C3813" t="s">
        <v>77</v>
      </c>
      <c r="D3813" t="s">
        <v>47</v>
      </c>
      <c r="E3813" t="s">
        <v>35</v>
      </c>
      <c r="F3813" t="s">
        <v>24</v>
      </c>
      <c r="G3813" t="s">
        <v>62</v>
      </c>
      <c r="H3813" t="s">
        <v>66</v>
      </c>
      <c r="I3813" t="s">
        <v>27</v>
      </c>
      <c r="J3813">
        <v>8.6</v>
      </c>
      <c r="K3813">
        <v>24</v>
      </c>
      <c r="L3813" t="s">
        <v>28</v>
      </c>
      <c r="M3813">
        <v>0</v>
      </c>
      <c r="N3813">
        <v>4.7</v>
      </c>
      <c r="O3813">
        <v>400</v>
      </c>
      <c r="P3813">
        <v>3440</v>
      </c>
      <c r="Q3813" t="s">
        <v>36</v>
      </c>
      <c r="R3813">
        <v>8</v>
      </c>
      <c r="S3813" t="s">
        <v>37</v>
      </c>
      <c r="T3813" t="s">
        <v>102</v>
      </c>
      <c r="U3813" t="str">
        <f>TRIM(CLEAN(tbl_Operations[[#This Row],[Location]]))</f>
        <v>Gurugram</v>
      </c>
      <c r="V3813" t="str">
        <f>TRIM(CLEAN(tbl_Operations[[#This Row],[Channel]]))</f>
        <v>Teams</v>
      </c>
      <c r="W3813" t="str">
        <f t="shared" si="295"/>
        <v>Employee Query</v>
      </c>
      <c r="X3813" t="str">
        <f t="shared" si="296"/>
        <v>Finance</v>
      </c>
      <c r="Y3813" t="str">
        <f t="shared" si="297"/>
        <v>Within SLA</v>
      </c>
      <c r="Z3813" t="str">
        <f t="shared" si="298"/>
        <v>Normal</v>
      </c>
      <c r="AA3813" t="str" cm="1">
        <f t="array" ref="AA3813">_xlfn.IFS(
J3813&lt;=K3813*0.5,"Excellent",
J3813&lt;=K3813,"Good",
J3813&lt;=K3813*1.5,"At Risk",
TRUE,"Critical"
)</f>
        <v>Excellent</v>
      </c>
      <c r="AB3813" t="str">
        <f t="shared" si="299"/>
        <v>No Rework</v>
      </c>
    </row>
    <row r="3814" spans="1:28" x14ac:dyDescent="0.3">
      <c r="A3814" t="s">
        <v>3896</v>
      </c>
      <c r="B3814" s="1">
        <v>45848</v>
      </c>
      <c r="C3814" t="s">
        <v>40</v>
      </c>
      <c r="D3814" t="s">
        <v>47</v>
      </c>
      <c r="E3814" t="s">
        <v>92</v>
      </c>
      <c r="F3814" t="s">
        <v>61</v>
      </c>
      <c r="G3814" t="s">
        <v>25</v>
      </c>
      <c r="H3814" t="s">
        <v>75</v>
      </c>
      <c r="I3814" t="s">
        <v>27</v>
      </c>
      <c r="J3814">
        <v>2.4</v>
      </c>
      <c r="K3814">
        <v>12</v>
      </c>
      <c r="L3814" t="s">
        <v>28</v>
      </c>
      <c r="M3814">
        <v>1</v>
      </c>
      <c r="N3814">
        <v>4.5999999999999996</v>
      </c>
      <c r="O3814">
        <v>400</v>
      </c>
      <c r="P3814">
        <v>960</v>
      </c>
      <c r="Q3814" t="s">
        <v>114</v>
      </c>
      <c r="R3814">
        <v>7</v>
      </c>
      <c r="S3814" t="s">
        <v>37</v>
      </c>
      <c r="T3814" t="s">
        <v>84</v>
      </c>
      <c r="U3814" t="str">
        <f>TRIM(CLEAN(tbl_Operations[[#This Row],[Location]]))</f>
        <v>Gurugram</v>
      </c>
      <c r="V3814" t="str">
        <f>TRIM(CLEAN(tbl_Operations[[#This Row],[Channel]]))</f>
        <v>Email</v>
      </c>
      <c r="W3814" t="str">
        <f t="shared" si="295"/>
        <v>Report Request</v>
      </c>
      <c r="X3814" t="str">
        <f t="shared" si="296"/>
        <v>Procurement</v>
      </c>
      <c r="Y3814" t="str">
        <f t="shared" si="297"/>
        <v>Within SLA</v>
      </c>
      <c r="Z3814" t="str">
        <f t="shared" si="298"/>
        <v>Normal</v>
      </c>
      <c r="AA3814" t="str" cm="1">
        <f t="array" ref="AA3814">_xlfn.IFS(
J3814&lt;=K3814*0.5,"Excellent",
J3814&lt;=K3814,"Good",
J3814&lt;=K3814*1.5,"At Risk",
TRUE,"Critical"
)</f>
        <v>Excellent</v>
      </c>
      <c r="AB3814" t="str">
        <f t="shared" si="299"/>
        <v>Reworked</v>
      </c>
    </row>
    <row r="3815" spans="1:28" x14ac:dyDescent="0.3">
      <c r="A3815" t="s">
        <v>3897</v>
      </c>
      <c r="B3815" s="1">
        <v>45932</v>
      </c>
      <c r="C3815" t="s">
        <v>54</v>
      </c>
      <c r="D3815" t="s">
        <v>73</v>
      </c>
      <c r="E3815" t="s">
        <v>70</v>
      </c>
      <c r="F3815" t="s">
        <v>24</v>
      </c>
      <c r="G3815" t="s">
        <v>42</v>
      </c>
      <c r="H3815" t="s">
        <v>43</v>
      </c>
      <c r="I3815" t="s">
        <v>27</v>
      </c>
      <c r="J3815">
        <v>18.2</v>
      </c>
      <c r="K3815">
        <v>24</v>
      </c>
      <c r="L3815" t="s">
        <v>28</v>
      </c>
      <c r="M3815">
        <v>0</v>
      </c>
      <c r="N3815">
        <v>4.3</v>
      </c>
      <c r="O3815">
        <v>350</v>
      </c>
      <c r="P3815">
        <v>6370</v>
      </c>
      <c r="Q3815" t="s">
        <v>51</v>
      </c>
      <c r="R3815">
        <v>10</v>
      </c>
      <c r="S3815" t="s">
        <v>52</v>
      </c>
      <c r="T3815" t="s">
        <v>84</v>
      </c>
      <c r="U3815" t="str">
        <f>TRIM(CLEAN(tbl_Operations[[#This Row],[Location]]))</f>
        <v>Chennai</v>
      </c>
      <c r="V3815" t="str">
        <f>TRIM(CLEAN(tbl_Operations[[#This Row],[Channel]]))</f>
        <v>Portal</v>
      </c>
      <c r="W3815" t="str">
        <f t="shared" si="295"/>
        <v>Data Correction</v>
      </c>
      <c r="X3815" t="str">
        <f t="shared" si="296"/>
        <v>Hr</v>
      </c>
      <c r="Y3815" t="str">
        <f t="shared" si="297"/>
        <v>Within SLA</v>
      </c>
      <c r="Z3815" t="str">
        <f t="shared" si="298"/>
        <v>Normal</v>
      </c>
      <c r="AA3815" t="str" cm="1">
        <f t="array" ref="AA3815">_xlfn.IFS(
J3815&lt;=K3815*0.5,"Excellent",
J3815&lt;=K3815,"Good",
J3815&lt;=K3815*1.5,"At Risk",
TRUE,"Critical"
)</f>
        <v>Good</v>
      </c>
      <c r="AB3815" t="str">
        <f t="shared" si="299"/>
        <v>No Rework</v>
      </c>
    </row>
    <row r="3816" spans="1:28" x14ac:dyDescent="0.3">
      <c r="A3816" t="s">
        <v>3898</v>
      </c>
      <c r="B3816" s="1">
        <v>45934</v>
      </c>
      <c r="C3816" t="s">
        <v>91</v>
      </c>
      <c r="D3816" t="s">
        <v>41</v>
      </c>
      <c r="E3816" t="s">
        <v>56</v>
      </c>
      <c r="F3816" t="s">
        <v>24</v>
      </c>
      <c r="G3816" t="s">
        <v>42</v>
      </c>
      <c r="H3816" t="s">
        <v>26</v>
      </c>
      <c r="I3816" t="s">
        <v>88</v>
      </c>
      <c r="J3816">
        <v>15</v>
      </c>
      <c r="K3816">
        <v>24</v>
      </c>
      <c r="L3816" t="s">
        <v>28</v>
      </c>
      <c r="M3816">
        <v>4</v>
      </c>
      <c r="N3816">
        <v>4.2</v>
      </c>
      <c r="O3816">
        <v>450</v>
      </c>
      <c r="P3816">
        <v>6750</v>
      </c>
      <c r="Q3816" t="s">
        <v>51</v>
      </c>
      <c r="R3816">
        <v>10</v>
      </c>
      <c r="S3816" t="s">
        <v>52</v>
      </c>
      <c r="T3816" t="s">
        <v>68</v>
      </c>
      <c r="U3816" t="str">
        <f>TRIM(CLEAN(tbl_Operations[[#This Row],[Location]]))</f>
        <v>Bengaluru</v>
      </c>
      <c r="V3816" t="str">
        <f>TRIM(CLEAN(tbl_Operations[[#This Row],[Channel]]))</f>
        <v>Portal</v>
      </c>
      <c r="W3816" t="str">
        <f t="shared" si="295"/>
        <v>Vendor Query</v>
      </c>
      <c r="X3816" t="str">
        <f t="shared" si="296"/>
        <v>Operations</v>
      </c>
      <c r="Y3816" t="str">
        <f t="shared" si="297"/>
        <v>Within SLA</v>
      </c>
      <c r="Z3816" t="str">
        <f t="shared" si="298"/>
        <v>Normal</v>
      </c>
      <c r="AA3816" t="str" cm="1">
        <f t="array" ref="AA3816">_xlfn.IFS(
J3816&lt;=K3816*0.5,"Excellent",
J3816&lt;=K3816,"Good",
J3816&lt;=K3816*1.5,"At Risk",
TRUE,"Critical"
)</f>
        <v>Good</v>
      </c>
      <c r="AB3816" t="str">
        <f t="shared" si="299"/>
        <v>Reworked</v>
      </c>
    </row>
    <row r="3817" spans="1:28" x14ac:dyDescent="0.3">
      <c r="A3817" t="s">
        <v>3899</v>
      </c>
      <c r="B3817" s="1">
        <v>45719</v>
      </c>
      <c r="C3817" t="s">
        <v>91</v>
      </c>
      <c r="D3817" t="s">
        <v>22</v>
      </c>
      <c r="E3817" t="s">
        <v>23</v>
      </c>
      <c r="F3817" t="s">
        <v>49</v>
      </c>
      <c r="G3817" t="s">
        <v>25</v>
      </c>
      <c r="H3817" t="s">
        <v>26</v>
      </c>
      <c r="I3817" t="s">
        <v>27</v>
      </c>
      <c r="J3817">
        <v>10.9</v>
      </c>
      <c r="K3817">
        <v>48</v>
      </c>
      <c r="L3817" t="s">
        <v>28</v>
      </c>
      <c r="M3817">
        <v>0</v>
      </c>
      <c r="N3817">
        <v>4.5999999999999996</v>
      </c>
      <c r="O3817">
        <v>400</v>
      </c>
      <c r="P3817">
        <v>4360</v>
      </c>
      <c r="Q3817" t="s">
        <v>79</v>
      </c>
      <c r="R3817">
        <v>3</v>
      </c>
      <c r="S3817" t="s">
        <v>58</v>
      </c>
      <c r="T3817" t="s">
        <v>31</v>
      </c>
      <c r="U3817" t="str">
        <f>TRIM(CLEAN(tbl_Operations[[#This Row],[Location]]))</f>
        <v>Noida</v>
      </c>
      <c r="V3817" t="str">
        <f>TRIM(CLEAN(tbl_Operations[[#This Row],[Channel]]))</f>
        <v>Email</v>
      </c>
      <c r="W3817" t="str">
        <f t="shared" si="295"/>
        <v>Invoice Query</v>
      </c>
      <c r="X3817" t="str">
        <f t="shared" si="296"/>
        <v>Operations</v>
      </c>
      <c r="Y3817" t="str">
        <f t="shared" si="297"/>
        <v>Within SLA</v>
      </c>
      <c r="Z3817" t="str">
        <f t="shared" si="298"/>
        <v>Normal</v>
      </c>
      <c r="AA3817" t="str" cm="1">
        <f t="array" ref="AA3817">_xlfn.IFS(
J3817&lt;=K3817*0.5,"Excellent",
J3817&lt;=K3817,"Good",
J3817&lt;=K3817*1.5,"At Risk",
TRUE,"Critical"
)</f>
        <v>Excellent</v>
      </c>
      <c r="AB3817" t="str">
        <f t="shared" si="299"/>
        <v>No Rework</v>
      </c>
    </row>
    <row r="3818" spans="1:28" x14ac:dyDescent="0.3">
      <c r="A3818" t="s">
        <v>3900</v>
      </c>
      <c r="B3818" s="1">
        <v>46003</v>
      </c>
      <c r="C3818" t="s">
        <v>40</v>
      </c>
      <c r="D3818" t="s">
        <v>60</v>
      </c>
      <c r="E3818" t="s">
        <v>56</v>
      </c>
      <c r="F3818" t="s">
        <v>49</v>
      </c>
      <c r="G3818" t="s">
        <v>25</v>
      </c>
      <c r="H3818" t="s">
        <v>26</v>
      </c>
      <c r="I3818" t="s">
        <v>27</v>
      </c>
      <c r="J3818">
        <v>2.8</v>
      </c>
      <c r="K3818">
        <v>48</v>
      </c>
      <c r="L3818" t="s">
        <v>28</v>
      </c>
      <c r="M3818">
        <v>0</v>
      </c>
      <c r="N3818">
        <v>5</v>
      </c>
      <c r="O3818">
        <v>400</v>
      </c>
      <c r="P3818">
        <v>1120</v>
      </c>
      <c r="Q3818" t="s">
        <v>71</v>
      </c>
      <c r="R3818">
        <v>12</v>
      </c>
      <c r="S3818" t="s">
        <v>52</v>
      </c>
      <c r="T3818" t="s">
        <v>45</v>
      </c>
      <c r="U3818" t="str">
        <f>TRIM(CLEAN(tbl_Operations[[#This Row],[Location]]))</f>
        <v>Pune</v>
      </c>
      <c r="V3818" t="str">
        <f>TRIM(CLEAN(tbl_Operations[[#This Row],[Channel]]))</f>
        <v>Email</v>
      </c>
      <c r="W3818" t="str">
        <f t="shared" si="295"/>
        <v>Vendor Query</v>
      </c>
      <c r="X3818" t="str">
        <f t="shared" si="296"/>
        <v>Procurement</v>
      </c>
      <c r="Y3818" t="str">
        <f t="shared" si="297"/>
        <v>Within SLA</v>
      </c>
      <c r="Z3818" t="str">
        <f t="shared" si="298"/>
        <v>Normal</v>
      </c>
      <c r="AA3818" t="str" cm="1">
        <f t="array" ref="AA3818">_xlfn.IFS(
J3818&lt;=K3818*0.5,"Excellent",
J3818&lt;=K3818,"Good",
J3818&lt;=K3818*1.5,"At Risk",
TRUE,"Critical"
)</f>
        <v>Excellent</v>
      </c>
      <c r="AB3818" t="str">
        <f t="shared" si="299"/>
        <v>No Rework</v>
      </c>
    </row>
    <row r="3819" spans="1:28" x14ac:dyDescent="0.3">
      <c r="A3819" t="s">
        <v>3901</v>
      </c>
      <c r="B3819" s="1">
        <v>45821</v>
      </c>
      <c r="C3819" t="s">
        <v>21</v>
      </c>
      <c r="D3819" t="s">
        <v>41</v>
      </c>
      <c r="E3819" t="s">
        <v>78</v>
      </c>
      <c r="F3819" t="s">
        <v>24</v>
      </c>
      <c r="G3819" t="s">
        <v>25</v>
      </c>
      <c r="H3819" t="s">
        <v>50</v>
      </c>
      <c r="I3819" t="s">
        <v>27</v>
      </c>
      <c r="J3819">
        <v>4.3</v>
      </c>
      <c r="K3819">
        <v>24</v>
      </c>
      <c r="L3819" t="s">
        <v>28</v>
      </c>
      <c r="M3819">
        <v>1</v>
      </c>
      <c r="N3819">
        <v>5</v>
      </c>
      <c r="O3819">
        <v>450</v>
      </c>
      <c r="P3819">
        <v>1935</v>
      </c>
      <c r="Q3819" t="s">
        <v>29</v>
      </c>
      <c r="R3819">
        <v>6</v>
      </c>
      <c r="S3819" t="s">
        <v>30</v>
      </c>
      <c r="T3819" t="s">
        <v>45</v>
      </c>
      <c r="U3819" t="str">
        <f>TRIM(CLEAN(tbl_Operations[[#This Row],[Location]]))</f>
        <v>Bengaluru</v>
      </c>
      <c r="V3819" t="str">
        <f>TRIM(CLEAN(tbl_Operations[[#This Row],[Channel]]))</f>
        <v>Email</v>
      </c>
      <c r="W3819" t="str">
        <f t="shared" si="295"/>
        <v>Access Request</v>
      </c>
      <c r="X3819" t="str">
        <f t="shared" si="296"/>
        <v>Customer Support</v>
      </c>
      <c r="Y3819" t="str">
        <f t="shared" si="297"/>
        <v>Within SLA</v>
      </c>
      <c r="Z3819" t="str">
        <f t="shared" si="298"/>
        <v>Normal</v>
      </c>
      <c r="AA3819" t="str" cm="1">
        <f t="array" ref="AA3819">_xlfn.IFS(
J3819&lt;=K3819*0.5,"Excellent",
J3819&lt;=K3819,"Good",
J3819&lt;=K3819*1.5,"At Risk",
TRUE,"Critical"
)</f>
        <v>Excellent</v>
      </c>
      <c r="AB3819" t="str">
        <f t="shared" si="299"/>
        <v>Reworked</v>
      </c>
    </row>
    <row r="3820" spans="1:28" x14ac:dyDescent="0.3">
      <c r="A3820" t="s">
        <v>3902</v>
      </c>
      <c r="B3820" s="1">
        <v>45773</v>
      </c>
      <c r="C3820" t="s">
        <v>21</v>
      </c>
      <c r="D3820" t="s">
        <v>47</v>
      </c>
      <c r="E3820" t="s">
        <v>78</v>
      </c>
      <c r="F3820" t="s">
        <v>24</v>
      </c>
      <c r="G3820" t="s">
        <v>81</v>
      </c>
      <c r="H3820" t="s">
        <v>66</v>
      </c>
      <c r="I3820" t="s">
        <v>27</v>
      </c>
      <c r="J3820">
        <v>9.6999999999999993</v>
      </c>
      <c r="K3820">
        <v>24</v>
      </c>
      <c r="L3820" t="s">
        <v>28</v>
      </c>
      <c r="M3820">
        <v>0</v>
      </c>
      <c r="N3820">
        <v>4.3</v>
      </c>
      <c r="O3820">
        <v>350</v>
      </c>
      <c r="P3820">
        <v>3395</v>
      </c>
      <c r="Q3820" t="s">
        <v>89</v>
      </c>
      <c r="R3820">
        <v>4</v>
      </c>
      <c r="S3820" t="s">
        <v>30</v>
      </c>
      <c r="T3820" t="s">
        <v>68</v>
      </c>
      <c r="U3820" t="str">
        <f>TRIM(CLEAN(tbl_Operations[[#This Row],[Location]]))</f>
        <v>Gurugram</v>
      </c>
      <c r="V3820" t="str">
        <f>TRIM(CLEAN(tbl_Operations[[#This Row],[Channel]]))</f>
        <v>Phone</v>
      </c>
      <c r="W3820" t="str">
        <f t="shared" si="295"/>
        <v>Access Request</v>
      </c>
      <c r="X3820" t="str">
        <f t="shared" si="296"/>
        <v>Customer Support</v>
      </c>
      <c r="Y3820" t="str">
        <f t="shared" si="297"/>
        <v>Within SLA</v>
      </c>
      <c r="Z3820" t="str">
        <f t="shared" si="298"/>
        <v>Normal</v>
      </c>
      <c r="AA3820" t="str" cm="1">
        <f t="array" ref="AA3820">_xlfn.IFS(
J3820&lt;=K3820*0.5,"Excellent",
J3820&lt;=K3820,"Good",
J3820&lt;=K3820*1.5,"At Risk",
TRUE,"Critical"
)</f>
        <v>Excellent</v>
      </c>
      <c r="AB3820" t="str">
        <f t="shared" si="299"/>
        <v>No Rework</v>
      </c>
    </row>
    <row r="3821" spans="1:28" x14ac:dyDescent="0.3">
      <c r="A3821" t="s">
        <v>3903</v>
      </c>
      <c r="B3821" s="1">
        <v>45816</v>
      </c>
      <c r="C3821" t="s">
        <v>40</v>
      </c>
      <c r="D3821" t="s">
        <v>34</v>
      </c>
      <c r="E3821" t="s">
        <v>56</v>
      </c>
      <c r="F3821" t="s">
        <v>49</v>
      </c>
      <c r="G3821" t="s">
        <v>42</v>
      </c>
      <c r="H3821" t="s">
        <v>50</v>
      </c>
      <c r="I3821" t="s">
        <v>27</v>
      </c>
      <c r="J3821">
        <v>11.2</v>
      </c>
      <c r="K3821">
        <v>48</v>
      </c>
      <c r="L3821" t="s">
        <v>28</v>
      </c>
      <c r="M3821">
        <v>1</v>
      </c>
      <c r="N3821">
        <v>4.9000000000000004</v>
      </c>
      <c r="O3821">
        <v>350</v>
      </c>
      <c r="P3821">
        <v>3920</v>
      </c>
      <c r="Q3821" t="s">
        <v>29</v>
      </c>
      <c r="R3821">
        <v>6</v>
      </c>
      <c r="S3821" t="s">
        <v>30</v>
      </c>
      <c r="T3821" t="s">
        <v>102</v>
      </c>
      <c r="U3821" t="str">
        <f>TRIM(CLEAN(tbl_Operations[[#This Row],[Location]]))</f>
        <v>Mumbai</v>
      </c>
      <c r="V3821" t="str">
        <f>TRIM(CLEAN(tbl_Operations[[#This Row],[Channel]]))</f>
        <v>Portal</v>
      </c>
      <c r="W3821" t="str">
        <f t="shared" si="295"/>
        <v>Vendor Query</v>
      </c>
      <c r="X3821" t="str">
        <f t="shared" si="296"/>
        <v>Procurement</v>
      </c>
      <c r="Y3821" t="str">
        <f t="shared" si="297"/>
        <v>Within SLA</v>
      </c>
      <c r="Z3821" t="str">
        <f t="shared" si="298"/>
        <v>Normal</v>
      </c>
      <c r="AA3821" t="str" cm="1">
        <f t="array" ref="AA3821">_xlfn.IFS(
J3821&lt;=K3821*0.5,"Excellent",
J3821&lt;=K3821,"Good",
J3821&lt;=K3821*1.5,"At Risk",
TRUE,"Critical"
)</f>
        <v>Excellent</v>
      </c>
      <c r="AB3821" t="str">
        <f t="shared" si="299"/>
        <v>Reworked</v>
      </c>
    </row>
    <row r="3822" spans="1:28" x14ac:dyDescent="0.3">
      <c r="A3822" t="s">
        <v>3904</v>
      </c>
      <c r="B3822" s="1">
        <v>45814</v>
      </c>
      <c r="C3822" t="s">
        <v>77</v>
      </c>
      <c r="D3822" t="s">
        <v>47</v>
      </c>
      <c r="E3822" t="s">
        <v>23</v>
      </c>
      <c r="F3822" t="s">
        <v>61</v>
      </c>
      <c r="G3822" t="s">
        <v>25</v>
      </c>
      <c r="H3822" t="s">
        <v>66</v>
      </c>
      <c r="I3822" t="s">
        <v>27</v>
      </c>
      <c r="J3822">
        <v>8.3000000000000007</v>
      </c>
      <c r="K3822">
        <v>12</v>
      </c>
      <c r="L3822" t="s">
        <v>28</v>
      </c>
      <c r="M3822">
        <v>0</v>
      </c>
      <c r="N3822">
        <v>4.9000000000000004</v>
      </c>
      <c r="O3822">
        <v>400</v>
      </c>
      <c r="P3822">
        <v>3320</v>
      </c>
      <c r="Q3822" t="s">
        <v>29</v>
      </c>
      <c r="R3822">
        <v>6</v>
      </c>
      <c r="S3822" t="s">
        <v>30</v>
      </c>
      <c r="T3822" t="s">
        <v>45</v>
      </c>
      <c r="U3822" t="str">
        <f>TRIM(CLEAN(tbl_Operations[[#This Row],[Location]]))</f>
        <v>Gurugram</v>
      </c>
      <c r="V3822" t="str">
        <f>TRIM(CLEAN(tbl_Operations[[#This Row],[Channel]]))</f>
        <v>Email</v>
      </c>
      <c r="W3822" t="str">
        <f t="shared" si="295"/>
        <v>Invoice Query</v>
      </c>
      <c r="X3822" t="str">
        <f t="shared" si="296"/>
        <v>Finance</v>
      </c>
      <c r="Y3822" t="str">
        <f t="shared" si="297"/>
        <v>Within SLA</v>
      </c>
      <c r="Z3822" t="str">
        <f t="shared" si="298"/>
        <v>Normal</v>
      </c>
      <c r="AA3822" t="str" cm="1">
        <f t="array" ref="AA3822">_xlfn.IFS(
J3822&lt;=K3822*0.5,"Excellent",
J3822&lt;=K3822,"Good",
J3822&lt;=K3822*1.5,"At Risk",
TRUE,"Critical"
)</f>
        <v>Good</v>
      </c>
      <c r="AB3822" t="str">
        <f t="shared" si="299"/>
        <v>No Rework</v>
      </c>
    </row>
    <row r="3823" spans="1:28" x14ac:dyDescent="0.3">
      <c r="A3823" t="s">
        <v>3905</v>
      </c>
      <c r="B3823" s="1">
        <v>45703</v>
      </c>
      <c r="C3823" t="s">
        <v>33</v>
      </c>
      <c r="D3823" t="s">
        <v>5094</v>
      </c>
      <c r="E3823" t="s">
        <v>74</v>
      </c>
      <c r="F3823" t="s">
        <v>24</v>
      </c>
      <c r="G3823" t="s">
        <v>25</v>
      </c>
      <c r="H3823" t="s">
        <v>66</v>
      </c>
      <c r="I3823" t="s">
        <v>27</v>
      </c>
      <c r="J3823">
        <v>0.6</v>
      </c>
      <c r="K3823">
        <v>24</v>
      </c>
      <c r="L3823" t="s">
        <v>28</v>
      </c>
      <c r="M3823">
        <v>1</v>
      </c>
      <c r="N3823">
        <v>4.8</v>
      </c>
      <c r="O3823">
        <v>280</v>
      </c>
      <c r="P3823">
        <v>168</v>
      </c>
      <c r="Q3823" t="s">
        <v>57</v>
      </c>
      <c r="R3823">
        <v>2</v>
      </c>
      <c r="S3823" t="s">
        <v>58</v>
      </c>
      <c r="T3823" t="s">
        <v>68</v>
      </c>
      <c r="U3823" t="str">
        <f>TRIM(CLEAN(tbl_Operations[[#This Row],[Location]]))</f>
        <v>Unknown</v>
      </c>
      <c r="V3823" t="str">
        <f>TRIM(CLEAN(tbl_Operations[[#This Row],[Channel]]))</f>
        <v>Email</v>
      </c>
      <c r="W3823" t="str">
        <f t="shared" si="295"/>
        <v>System Issue</v>
      </c>
      <c r="X3823" t="str">
        <f t="shared" si="296"/>
        <v>It</v>
      </c>
      <c r="Y3823" t="str">
        <f t="shared" si="297"/>
        <v>Within SLA</v>
      </c>
      <c r="Z3823" t="str">
        <f t="shared" si="298"/>
        <v>Normal</v>
      </c>
      <c r="AA3823" t="str" cm="1">
        <f t="array" ref="AA3823">_xlfn.IFS(
J3823&lt;=K3823*0.5,"Excellent",
J3823&lt;=K3823,"Good",
J3823&lt;=K3823*1.5,"At Risk",
TRUE,"Critical"
)</f>
        <v>Excellent</v>
      </c>
      <c r="AB3823" t="str">
        <f t="shared" si="299"/>
        <v>Reworked</v>
      </c>
    </row>
    <row r="3824" spans="1:28" x14ac:dyDescent="0.3">
      <c r="A3824" t="s">
        <v>3906</v>
      </c>
      <c r="B3824" s="1">
        <v>45769</v>
      </c>
      <c r="C3824" t="s">
        <v>33</v>
      </c>
      <c r="D3824" t="s">
        <v>22</v>
      </c>
      <c r="E3824" t="s">
        <v>74</v>
      </c>
      <c r="F3824" t="s">
        <v>24</v>
      </c>
      <c r="G3824" t="s">
        <v>62</v>
      </c>
      <c r="H3824" t="s">
        <v>75</v>
      </c>
      <c r="I3824" t="s">
        <v>88</v>
      </c>
      <c r="J3824">
        <v>27</v>
      </c>
      <c r="K3824">
        <v>24</v>
      </c>
      <c r="L3824" t="s">
        <v>63</v>
      </c>
      <c r="M3824">
        <v>2</v>
      </c>
      <c r="N3824">
        <v>3.5</v>
      </c>
      <c r="O3824">
        <v>450</v>
      </c>
      <c r="P3824">
        <v>12150</v>
      </c>
      <c r="Q3824" t="s">
        <v>89</v>
      </c>
      <c r="R3824">
        <v>4</v>
      </c>
      <c r="S3824" t="s">
        <v>30</v>
      </c>
      <c r="T3824" t="s">
        <v>38</v>
      </c>
      <c r="U3824" t="str">
        <f>TRIM(CLEAN(tbl_Operations[[#This Row],[Location]]))</f>
        <v>Noida</v>
      </c>
      <c r="V3824" t="str">
        <f>TRIM(CLEAN(tbl_Operations[[#This Row],[Channel]]))</f>
        <v>Teams</v>
      </c>
      <c r="W3824" t="str">
        <f t="shared" si="295"/>
        <v>System Issue</v>
      </c>
      <c r="X3824" t="str">
        <f t="shared" si="296"/>
        <v>It</v>
      </c>
      <c r="Y3824" t="str">
        <f t="shared" si="297"/>
        <v>SLA Breach</v>
      </c>
      <c r="Z3824" t="str">
        <f t="shared" si="298"/>
        <v>Normal</v>
      </c>
      <c r="AA3824" t="str" cm="1">
        <f t="array" ref="AA3824">_xlfn.IFS(
J3824&lt;=K3824*0.5,"Excellent",
J3824&lt;=K3824,"Good",
J3824&lt;=K3824*1.5,"At Risk",
TRUE,"Critical"
)</f>
        <v>At Risk</v>
      </c>
      <c r="AB3824" t="str">
        <f t="shared" si="299"/>
        <v>Reworked</v>
      </c>
    </row>
    <row r="3825" spans="1:28" x14ac:dyDescent="0.3">
      <c r="A3825" t="s">
        <v>3907</v>
      </c>
      <c r="B3825" s="1">
        <v>45911</v>
      </c>
      <c r="C3825" t="s">
        <v>54</v>
      </c>
      <c r="D3825" t="s">
        <v>73</v>
      </c>
      <c r="E3825" t="s">
        <v>70</v>
      </c>
      <c r="F3825" t="s">
        <v>49</v>
      </c>
      <c r="G3825" t="s">
        <v>25</v>
      </c>
      <c r="H3825" t="s">
        <v>50</v>
      </c>
      <c r="I3825" t="s">
        <v>27</v>
      </c>
      <c r="J3825">
        <v>6.8</v>
      </c>
      <c r="K3825">
        <v>48</v>
      </c>
      <c r="L3825" t="s">
        <v>28</v>
      </c>
      <c r="M3825">
        <v>1</v>
      </c>
      <c r="N3825">
        <v>3.7</v>
      </c>
      <c r="O3825">
        <v>280</v>
      </c>
      <c r="P3825">
        <v>1904</v>
      </c>
      <c r="Q3825" t="s">
        <v>83</v>
      </c>
      <c r="R3825">
        <v>9</v>
      </c>
      <c r="S3825" t="s">
        <v>37</v>
      </c>
      <c r="T3825" t="s">
        <v>84</v>
      </c>
      <c r="U3825" t="str">
        <f>TRIM(CLEAN(tbl_Operations[[#This Row],[Location]]))</f>
        <v>Chennai</v>
      </c>
      <c r="V3825" t="str">
        <f>TRIM(CLEAN(tbl_Operations[[#This Row],[Channel]]))</f>
        <v>Email</v>
      </c>
      <c r="W3825" t="str">
        <f t="shared" si="295"/>
        <v>Data Correction</v>
      </c>
      <c r="X3825" t="str">
        <f t="shared" si="296"/>
        <v>Hr</v>
      </c>
      <c r="Y3825" t="str">
        <f t="shared" si="297"/>
        <v>Within SLA</v>
      </c>
      <c r="Z3825" t="str">
        <f t="shared" si="298"/>
        <v>Normal</v>
      </c>
      <c r="AA3825" t="str" cm="1">
        <f t="array" ref="AA3825">_xlfn.IFS(
J3825&lt;=K3825*0.5,"Excellent",
J3825&lt;=K3825,"Good",
J3825&lt;=K3825*1.5,"At Risk",
TRUE,"Critical"
)</f>
        <v>Excellent</v>
      </c>
      <c r="AB3825" t="str">
        <f t="shared" si="299"/>
        <v>Reworked</v>
      </c>
    </row>
    <row r="3826" spans="1:28" x14ac:dyDescent="0.3">
      <c r="A3826" t="s">
        <v>3908</v>
      </c>
      <c r="B3826" s="1">
        <v>46021</v>
      </c>
      <c r="C3826" t="s">
        <v>54</v>
      </c>
      <c r="D3826" t="s">
        <v>60</v>
      </c>
      <c r="E3826" t="s">
        <v>35</v>
      </c>
      <c r="F3826" t="s">
        <v>61</v>
      </c>
      <c r="G3826" t="s">
        <v>42</v>
      </c>
      <c r="H3826" t="s">
        <v>75</v>
      </c>
      <c r="I3826" t="s">
        <v>27</v>
      </c>
      <c r="J3826">
        <v>8.6</v>
      </c>
      <c r="K3826">
        <v>12</v>
      </c>
      <c r="L3826" t="s">
        <v>28</v>
      </c>
      <c r="M3826">
        <v>2</v>
      </c>
      <c r="N3826">
        <v>4.5</v>
      </c>
      <c r="O3826">
        <v>450</v>
      </c>
      <c r="P3826">
        <v>3870</v>
      </c>
      <c r="Q3826" t="s">
        <v>71</v>
      </c>
      <c r="R3826">
        <v>12</v>
      </c>
      <c r="S3826" t="s">
        <v>52</v>
      </c>
      <c r="T3826" t="s">
        <v>38</v>
      </c>
      <c r="U3826" t="str">
        <f>TRIM(CLEAN(tbl_Operations[[#This Row],[Location]]))</f>
        <v>Pune</v>
      </c>
      <c r="V3826" t="str">
        <f>TRIM(CLEAN(tbl_Operations[[#This Row],[Channel]]))</f>
        <v>Portal</v>
      </c>
      <c r="W3826" t="str">
        <f t="shared" si="295"/>
        <v>Employee Query</v>
      </c>
      <c r="X3826" t="str">
        <f t="shared" si="296"/>
        <v>Hr</v>
      </c>
      <c r="Y3826" t="str">
        <f t="shared" si="297"/>
        <v>Within SLA</v>
      </c>
      <c r="Z3826" t="str">
        <f t="shared" si="298"/>
        <v>Normal</v>
      </c>
      <c r="AA3826" t="str" cm="1">
        <f t="array" ref="AA3826">_xlfn.IFS(
J3826&lt;=K3826*0.5,"Excellent",
J3826&lt;=K3826,"Good",
J3826&lt;=K3826*1.5,"At Risk",
TRUE,"Critical"
)</f>
        <v>Good</v>
      </c>
      <c r="AB3826" t="str">
        <f t="shared" si="299"/>
        <v>Reworked</v>
      </c>
    </row>
    <row r="3827" spans="1:28" x14ac:dyDescent="0.3">
      <c r="A3827" t="s">
        <v>3909</v>
      </c>
      <c r="B3827" s="1">
        <v>45813</v>
      </c>
      <c r="C3827" t="s">
        <v>54</v>
      </c>
      <c r="D3827" t="s">
        <v>22</v>
      </c>
      <c r="E3827" t="s">
        <v>56</v>
      </c>
      <c r="F3827" t="s">
        <v>49</v>
      </c>
      <c r="G3827" t="s">
        <v>25</v>
      </c>
      <c r="H3827" t="s">
        <v>50</v>
      </c>
      <c r="I3827" t="s">
        <v>27</v>
      </c>
      <c r="J3827">
        <v>10.4</v>
      </c>
      <c r="K3827">
        <v>48</v>
      </c>
      <c r="L3827" t="s">
        <v>28</v>
      </c>
      <c r="M3827">
        <v>1</v>
      </c>
      <c r="N3827">
        <v>4.9000000000000004</v>
      </c>
      <c r="O3827">
        <v>280</v>
      </c>
      <c r="P3827">
        <v>2912</v>
      </c>
      <c r="Q3827" t="s">
        <v>29</v>
      </c>
      <c r="R3827">
        <v>6</v>
      </c>
      <c r="S3827" t="s">
        <v>30</v>
      </c>
      <c r="T3827" t="s">
        <v>84</v>
      </c>
      <c r="U3827" t="str">
        <f>TRIM(CLEAN(tbl_Operations[[#This Row],[Location]]))</f>
        <v>Noida</v>
      </c>
      <c r="V3827" t="str">
        <f>TRIM(CLEAN(tbl_Operations[[#This Row],[Channel]]))</f>
        <v>Email</v>
      </c>
      <c r="W3827" t="str">
        <f t="shared" si="295"/>
        <v>Vendor Query</v>
      </c>
      <c r="X3827" t="str">
        <f t="shared" si="296"/>
        <v>Hr</v>
      </c>
      <c r="Y3827" t="str">
        <f t="shared" si="297"/>
        <v>Within SLA</v>
      </c>
      <c r="Z3827" t="str">
        <f t="shared" si="298"/>
        <v>Normal</v>
      </c>
      <c r="AA3827" t="str" cm="1">
        <f t="array" ref="AA3827">_xlfn.IFS(
J3827&lt;=K3827*0.5,"Excellent",
J3827&lt;=K3827,"Good",
J3827&lt;=K3827*1.5,"At Risk",
TRUE,"Critical"
)</f>
        <v>Excellent</v>
      </c>
      <c r="AB3827" t="str">
        <f t="shared" si="299"/>
        <v>Reworked</v>
      </c>
    </row>
    <row r="3828" spans="1:28" x14ac:dyDescent="0.3">
      <c r="A3828" t="s">
        <v>3910</v>
      </c>
      <c r="B3828" s="1">
        <v>45998</v>
      </c>
      <c r="C3828" t="s">
        <v>40</v>
      </c>
      <c r="D3828" t="s">
        <v>47</v>
      </c>
      <c r="E3828" t="s">
        <v>78</v>
      </c>
      <c r="F3828" t="s">
        <v>49</v>
      </c>
      <c r="G3828" t="s">
        <v>25</v>
      </c>
      <c r="H3828" t="s">
        <v>26</v>
      </c>
      <c r="I3828" t="s">
        <v>101</v>
      </c>
      <c r="J3828">
        <v>2.7</v>
      </c>
      <c r="K3828">
        <v>48</v>
      </c>
      <c r="L3828" t="s">
        <v>28</v>
      </c>
      <c r="M3828">
        <v>0</v>
      </c>
      <c r="N3828">
        <v>5</v>
      </c>
      <c r="O3828">
        <v>350</v>
      </c>
      <c r="P3828">
        <v>945</v>
      </c>
      <c r="Q3828" t="s">
        <v>71</v>
      </c>
      <c r="R3828">
        <v>12</v>
      </c>
      <c r="S3828" t="s">
        <v>52</v>
      </c>
      <c r="T3828" t="s">
        <v>102</v>
      </c>
      <c r="U3828" t="str">
        <f>TRIM(CLEAN(tbl_Operations[[#This Row],[Location]]))</f>
        <v>Gurugram</v>
      </c>
      <c r="V3828" t="str">
        <f>TRIM(CLEAN(tbl_Operations[[#This Row],[Channel]]))</f>
        <v>Email</v>
      </c>
      <c r="W3828" t="str">
        <f t="shared" si="295"/>
        <v>Access Request</v>
      </c>
      <c r="X3828" t="str">
        <f t="shared" si="296"/>
        <v>Procurement</v>
      </c>
      <c r="Y3828" t="str">
        <f t="shared" si="297"/>
        <v>Within SLA</v>
      </c>
      <c r="Z3828" t="str">
        <f t="shared" si="298"/>
        <v>Normal</v>
      </c>
      <c r="AA3828" t="str" cm="1">
        <f t="array" ref="AA3828">_xlfn.IFS(
J3828&lt;=K3828*0.5,"Excellent",
J3828&lt;=K3828,"Good",
J3828&lt;=K3828*1.5,"At Risk",
TRUE,"Critical"
)</f>
        <v>Excellent</v>
      </c>
      <c r="AB3828" t="str">
        <f t="shared" si="299"/>
        <v>No Rework</v>
      </c>
    </row>
    <row r="3829" spans="1:28" x14ac:dyDescent="0.3">
      <c r="A3829" t="s">
        <v>3911</v>
      </c>
      <c r="B3829" s="1">
        <v>45817</v>
      </c>
      <c r="C3829" t="s">
        <v>95</v>
      </c>
      <c r="D3829" t="s">
        <v>47</v>
      </c>
      <c r="E3829" t="s">
        <v>35</v>
      </c>
      <c r="F3829" t="s">
        <v>49</v>
      </c>
      <c r="G3829" t="s">
        <v>42</v>
      </c>
      <c r="H3829" t="s">
        <v>50</v>
      </c>
      <c r="I3829" t="s">
        <v>27</v>
      </c>
      <c r="J3829">
        <v>17.2</v>
      </c>
      <c r="K3829">
        <v>48</v>
      </c>
      <c r="L3829" t="s">
        <v>28</v>
      </c>
      <c r="M3829">
        <v>0</v>
      </c>
      <c r="N3829">
        <v>4.8</v>
      </c>
      <c r="O3829">
        <v>350</v>
      </c>
      <c r="P3829">
        <v>6020</v>
      </c>
      <c r="Q3829" t="s">
        <v>29</v>
      </c>
      <c r="R3829">
        <v>6</v>
      </c>
      <c r="S3829" t="s">
        <v>30</v>
      </c>
      <c r="T3829" t="s">
        <v>31</v>
      </c>
      <c r="U3829" t="str">
        <f>TRIM(CLEAN(tbl_Operations[[#This Row],[Location]]))</f>
        <v>Gurugram</v>
      </c>
      <c r="V3829" t="str">
        <f>TRIM(CLEAN(tbl_Operations[[#This Row],[Channel]]))</f>
        <v>Portal</v>
      </c>
      <c r="W3829" t="str">
        <f t="shared" si="295"/>
        <v>Employee Query</v>
      </c>
      <c r="X3829" t="str">
        <f t="shared" si="296"/>
        <v>Sales</v>
      </c>
      <c r="Y3829" t="str">
        <f t="shared" si="297"/>
        <v>Within SLA</v>
      </c>
      <c r="Z3829" t="str">
        <f t="shared" si="298"/>
        <v>Normal</v>
      </c>
      <c r="AA3829" t="str" cm="1">
        <f t="array" ref="AA3829">_xlfn.IFS(
J3829&lt;=K3829*0.5,"Excellent",
J3829&lt;=K3829,"Good",
J3829&lt;=K3829*1.5,"At Risk",
TRUE,"Critical"
)</f>
        <v>Excellent</v>
      </c>
      <c r="AB3829" t="str">
        <f t="shared" si="299"/>
        <v>No Rework</v>
      </c>
    </row>
    <row r="3830" spans="1:28" x14ac:dyDescent="0.3">
      <c r="A3830" t="s">
        <v>3912</v>
      </c>
      <c r="B3830" s="1">
        <v>45698</v>
      </c>
      <c r="C3830" t="s">
        <v>21</v>
      </c>
      <c r="D3830" t="s">
        <v>22</v>
      </c>
      <c r="E3830" t="s">
        <v>92</v>
      </c>
      <c r="F3830" t="s">
        <v>24</v>
      </c>
      <c r="G3830" t="s">
        <v>25</v>
      </c>
      <c r="H3830" t="s">
        <v>26</v>
      </c>
      <c r="I3830" t="s">
        <v>27</v>
      </c>
      <c r="J3830">
        <v>25.1</v>
      </c>
      <c r="K3830">
        <v>24</v>
      </c>
      <c r="L3830" t="s">
        <v>63</v>
      </c>
      <c r="M3830">
        <v>0</v>
      </c>
      <c r="N3830">
        <v>4.9000000000000004</v>
      </c>
      <c r="O3830">
        <v>400</v>
      </c>
      <c r="P3830">
        <v>10040</v>
      </c>
      <c r="Q3830" t="s">
        <v>57</v>
      </c>
      <c r="R3830">
        <v>2</v>
      </c>
      <c r="S3830" t="s">
        <v>58</v>
      </c>
      <c r="T3830" t="s">
        <v>31</v>
      </c>
      <c r="U3830" t="str">
        <f>TRIM(CLEAN(tbl_Operations[[#This Row],[Location]]))</f>
        <v>Noida</v>
      </c>
      <c r="V3830" t="str">
        <f>TRIM(CLEAN(tbl_Operations[[#This Row],[Channel]]))</f>
        <v>Email</v>
      </c>
      <c r="W3830" t="str">
        <f t="shared" si="295"/>
        <v>Report Request</v>
      </c>
      <c r="X3830" t="str">
        <f t="shared" si="296"/>
        <v>Customer Support</v>
      </c>
      <c r="Y3830" t="str">
        <f t="shared" si="297"/>
        <v>SLA Breach</v>
      </c>
      <c r="Z3830" t="str">
        <f t="shared" si="298"/>
        <v>Normal</v>
      </c>
      <c r="AA3830" t="str" cm="1">
        <f t="array" ref="AA3830">_xlfn.IFS(
J3830&lt;=K3830*0.5,"Excellent",
J3830&lt;=K3830,"Good",
J3830&lt;=K3830*1.5,"At Risk",
TRUE,"Critical"
)</f>
        <v>At Risk</v>
      </c>
      <c r="AB3830" t="str">
        <f t="shared" si="299"/>
        <v>No Rework</v>
      </c>
    </row>
    <row r="3831" spans="1:28" x14ac:dyDescent="0.3">
      <c r="A3831" t="s">
        <v>3913</v>
      </c>
      <c r="B3831" s="1">
        <v>45997</v>
      </c>
      <c r="C3831" t="s">
        <v>33</v>
      </c>
      <c r="D3831" t="s">
        <v>41</v>
      </c>
      <c r="E3831" t="s">
        <v>35</v>
      </c>
      <c r="F3831" t="s">
        <v>24</v>
      </c>
      <c r="G3831" t="s">
        <v>5094</v>
      </c>
      <c r="H3831" t="s">
        <v>75</v>
      </c>
      <c r="I3831" t="s">
        <v>27</v>
      </c>
      <c r="J3831">
        <v>19.8</v>
      </c>
      <c r="K3831">
        <v>24</v>
      </c>
      <c r="L3831" t="s">
        <v>28</v>
      </c>
      <c r="M3831">
        <v>0</v>
      </c>
      <c r="N3831">
        <v>4.3</v>
      </c>
      <c r="O3831">
        <v>320</v>
      </c>
      <c r="P3831">
        <v>6336</v>
      </c>
      <c r="Q3831" t="s">
        <v>71</v>
      </c>
      <c r="R3831">
        <v>12</v>
      </c>
      <c r="S3831" t="s">
        <v>52</v>
      </c>
      <c r="T3831" t="s">
        <v>68</v>
      </c>
      <c r="U3831" t="str">
        <f>TRIM(CLEAN(tbl_Operations[[#This Row],[Location]]))</f>
        <v>Bengaluru</v>
      </c>
      <c r="V3831" t="str">
        <f>TRIM(CLEAN(tbl_Operations[[#This Row],[Channel]]))</f>
        <v>Unknown</v>
      </c>
      <c r="W3831" t="str">
        <f t="shared" si="295"/>
        <v>Employee Query</v>
      </c>
      <c r="X3831" t="str">
        <f t="shared" si="296"/>
        <v>It</v>
      </c>
      <c r="Y3831" t="str">
        <f t="shared" si="297"/>
        <v>Within SLA</v>
      </c>
      <c r="Z3831" t="str">
        <f t="shared" si="298"/>
        <v>Normal</v>
      </c>
      <c r="AA3831" t="str" cm="1">
        <f t="array" ref="AA3831">_xlfn.IFS(
J3831&lt;=K3831*0.5,"Excellent",
J3831&lt;=K3831,"Good",
J3831&lt;=K3831*1.5,"At Risk",
TRUE,"Critical"
)</f>
        <v>Good</v>
      </c>
      <c r="AB3831" t="str">
        <f t="shared" si="299"/>
        <v>No Rework</v>
      </c>
    </row>
    <row r="3832" spans="1:28" x14ac:dyDescent="0.3">
      <c r="A3832" t="s">
        <v>3914</v>
      </c>
      <c r="B3832" s="1">
        <v>45722</v>
      </c>
      <c r="C3832" t="s">
        <v>77</v>
      </c>
      <c r="D3832" t="s">
        <v>34</v>
      </c>
      <c r="E3832" t="s">
        <v>70</v>
      </c>
      <c r="F3832" t="s">
        <v>24</v>
      </c>
      <c r="G3832" t="s">
        <v>25</v>
      </c>
      <c r="H3832" t="s">
        <v>26</v>
      </c>
      <c r="I3832" t="s">
        <v>27</v>
      </c>
      <c r="J3832">
        <v>41.9</v>
      </c>
      <c r="K3832">
        <v>24</v>
      </c>
      <c r="L3832" t="s">
        <v>63</v>
      </c>
      <c r="M3832">
        <v>1</v>
      </c>
      <c r="N3832">
        <v>3.9</v>
      </c>
      <c r="O3832">
        <v>450</v>
      </c>
      <c r="P3832">
        <v>18855</v>
      </c>
      <c r="Q3832" t="s">
        <v>79</v>
      </c>
      <c r="R3832">
        <v>3</v>
      </c>
      <c r="S3832" t="s">
        <v>58</v>
      </c>
      <c r="T3832" t="s">
        <v>84</v>
      </c>
      <c r="U3832" t="str">
        <f>TRIM(CLEAN(tbl_Operations[[#This Row],[Location]]))</f>
        <v>Mumbai</v>
      </c>
      <c r="V3832" t="str">
        <f>TRIM(CLEAN(tbl_Operations[[#This Row],[Channel]]))</f>
        <v>Email</v>
      </c>
      <c r="W3832" t="str">
        <f t="shared" si="295"/>
        <v>Data Correction</v>
      </c>
      <c r="X3832" t="str">
        <f t="shared" si="296"/>
        <v>Finance</v>
      </c>
      <c r="Y3832" t="str">
        <f t="shared" si="297"/>
        <v>SLA Breach</v>
      </c>
      <c r="Z3832" t="str">
        <f t="shared" si="298"/>
        <v>Normal</v>
      </c>
      <c r="AA3832" t="str" cm="1">
        <f t="array" ref="AA3832">_xlfn.IFS(
J3832&lt;=K3832*0.5,"Excellent",
J3832&lt;=K3832,"Good",
J3832&lt;=K3832*1.5,"At Risk",
TRUE,"Critical"
)</f>
        <v>Critical</v>
      </c>
      <c r="AB3832" t="str">
        <f t="shared" si="299"/>
        <v>Reworked</v>
      </c>
    </row>
    <row r="3833" spans="1:28" x14ac:dyDescent="0.3">
      <c r="A3833" t="s">
        <v>3915</v>
      </c>
      <c r="B3833" s="1">
        <v>45954</v>
      </c>
      <c r="C3833" t="s">
        <v>95</v>
      </c>
      <c r="D3833" t="s">
        <v>22</v>
      </c>
      <c r="E3833" t="s">
        <v>56</v>
      </c>
      <c r="F3833" t="s">
        <v>24</v>
      </c>
      <c r="G3833" t="s">
        <v>25</v>
      </c>
      <c r="H3833" t="s">
        <v>26</v>
      </c>
      <c r="I3833" t="s">
        <v>27</v>
      </c>
      <c r="J3833">
        <v>16.899999999999999</v>
      </c>
      <c r="K3833">
        <v>24</v>
      </c>
      <c r="L3833" t="s">
        <v>28</v>
      </c>
      <c r="M3833">
        <v>1</v>
      </c>
      <c r="N3833">
        <v>4.3</v>
      </c>
      <c r="O3833">
        <v>280</v>
      </c>
      <c r="P3833">
        <v>4732</v>
      </c>
      <c r="Q3833" t="s">
        <v>51</v>
      </c>
      <c r="R3833">
        <v>10</v>
      </c>
      <c r="S3833" t="s">
        <v>52</v>
      </c>
      <c r="T3833" t="s">
        <v>45</v>
      </c>
      <c r="U3833" t="str">
        <f>TRIM(CLEAN(tbl_Operations[[#This Row],[Location]]))</f>
        <v>Noida</v>
      </c>
      <c r="V3833" t="str">
        <f>TRIM(CLEAN(tbl_Operations[[#This Row],[Channel]]))</f>
        <v>Email</v>
      </c>
      <c r="W3833" t="str">
        <f t="shared" si="295"/>
        <v>Vendor Query</v>
      </c>
      <c r="X3833" t="str">
        <f t="shared" si="296"/>
        <v>Sales</v>
      </c>
      <c r="Y3833" t="str">
        <f t="shared" si="297"/>
        <v>Within SLA</v>
      </c>
      <c r="Z3833" t="str">
        <f t="shared" si="298"/>
        <v>Normal</v>
      </c>
      <c r="AA3833" t="str" cm="1">
        <f t="array" ref="AA3833">_xlfn.IFS(
J3833&lt;=K3833*0.5,"Excellent",
J3833&lt;=K3833,"Good",
J3833&lt;=K3833*1.5,"At Risk",
TRUE,"Critical"
)</f>
        <v>Good</v>
      </c>
      <c r="AB3833" t="str">
        <f t="shared" si="299"/>
        <v>Reworked</v>
      </c>
    </row>
    <row r="3834" spans="1:28" x14ac:dyDescent="0.3">
      <c r="A3834" t="s">
        <v>3916</v>
      </c>
      <c r="B3834" s="1">
        <v>45718</v>
      </c>
      <c r="C3834" t="s">
        <v>40</v>
      </c>
      <c r="D3834" t="s">
        <v>55</v>
      </c>
      <c r="E3834" t="s">
        <v>56</v>
      </c>
      <c r="F3834" t="s">
        <v>146</v>
      </c>
      <c r="G3834" t="s">
        <v>42</v>
      </c>
      <c r="H3834" t="s">
        <v>66</v>
      </c>
      <c r="I3834" t="s">
        <v>27</v>
      </c>
      <c r="J3834">
        <v>3.1</v>
      </c>
      <c r="K3834">
        <v>4</v>
      </c>
      <c r="L3834" t="s">
        <v>28</v>
      </c>
      <c r="M3834">
        <v>0</v>
      </c>
      <c r="N3834">
        <v>5</v>
      </c>
      <c r="O3834">
        <v>320</v>
      </c>
      <c r="P3834">
        <v>992</v>
      </c>
      <c r="Q3834" t="s">
        <v>79</v>
      </c>
      <c r="R3834">
        <v>3</v>
      </c>
      <c r="S3834" t="s">
        <v>58</v>
      </c>
      <c r="T3834" t="s">
        <v>102</v>
      </c>
      <c r="U3834" t="str">
        <f>TRIM(CLEAN(tbl_Operations[[#This Row],[Location]]))</f>
        <v>Hyderabad</v>
      </c>
      <c r="V3834" t="str">
        <f>TRIM(CLEAN(tbl_Operations[[#This Row],[Channel]]))</f>
        <v>Portal</v>
      </c>
      <c r="W3834" t="str">
        <f t="shared" si="295"/>
        <v>Vendor Query</v>
      </c>
      <c r="X3834" t="str">
        <f t="shared" si="296"/>
        <v>Procurement</v>
      </c>
      <c r="Y3834" t="str">
        <f t="shared" si="297"/>
        <v>Within SLA</v>
      </c>
      <c r="Z3834" t="str">
        <f t="shared" si="298"/>
        <v>Normal</v>
      </c>
      <c r="AA3834" t="str" cm="1">
        <f t="array" ref="AA3834">_xlfn.IFS(
J3834&lt;=K3834*0.5,"Excellent",
J3834&lt;=K3834,"Good",
J3834&lt;=K3834*1.5,"At Risk",
TRUE,"Critical"
)</f>
        <v>Good</v>
      </c>
      <c r="AB3834" t="str">
        <f t="shared" si="299"/>
        <v>No Rework</v>
      </c>
    </row>
    <row r="3835" spans="1:28" x14ac:dyDescent="0.3">
      <c r="A3835" t="s">
        <v>3917</v>
      </c>
      <c r="B3835" s="1">
        <v>45842</v>
      </c>
      <c r="C3835" t="s">
        <v>54</v>
      </c>
      <c r="D3835" t="s">
        <v>22</v>
      </c>
      <c r="E3835" t="s">
        <v>74</v>
      </c>
      <c r="F3835" t="s">
        <v>49</v>
      </c>
      <c r="G3835" t="s">
        <v>25</v>
      </c>
      <c r="H3835" t="s">
        <v>66</v>
      </c>
      <c r="I3835" t="s">
        <v>88</v>
      </c>
      <c r="J3835">
        <v>17</v>
      </c>
      <c r="K3835">
        <v>48</v>
      </c>
      <c r="L3835" t="s">
        <v>28</v>
      </c>
      <c r="M3835">
        <v>2</v>
      </c>
      <c r="N3835">
        <v>4.4000000000000004</v>
      </c>
      <c r="O3835">
        <v>280</v>
      </c>
      <c r="P3835">
        <v>4760</v>
      </c>
      <c r="Q3835" t="s">
        <v>114</v>
      </c>
      <c r="R3835">
        <v>7</v>
      </c>
      <c r="S3835" t="s">
        <v>37</v>
      </c>
      <c r="T3835" t="s">
        <v>45</v>
      </c>
      <c r="U3835" t="str">
        <f>TRIM(CLEAN(tbl_Operations[[#This Row],[Location]]))</f>
        <v>Noida</v>
      </c>
      <c r="V3835" t="str">
        <f>TRIM(CLEAN(tbl_Operations[[#This Row],[Channel]]))</f>
        <v>Email</v>
      </c>
      <c r="W3835" t="str">
        <f t="shared" si="295"/>
        <v>System Issue</v>
      </c>
      <c r="X3835" t="str">
        <f t="shared" si="296"/>
        <v>Hr</v>
      </c>
      <c r="Y3835" t="str">
        <f t="shared" si="297"/>
        <v>Within SLA</v>
      </c>
      <c r="Z3835" t="str">
        <f t="shared" si="298"/>
        <v>Normal</v>
      </c>
      <c r="AA3835" t="str" cm="1">
        <f t="array" ref="AA3835">_xlfn.IFS(
J3835&lt;=K3835*0.5,"Excellent",
J3835&lt;=K3835,"Good",
J3835&lt;=K3835*1.5,"At Risk",
TRUE,"Critical"
)</f>
        <v>Excellent</v>
      </c>
      <c r="AB3835" t="str">
        <f t="shared" si="299"/>
        <v>Reworked</v>
      </c>
    </row>
    <row r="3836" spans="1:28" x14ac:dyDescent="0.3">
      <c r="A3836" t="s">
        <v>3918</v>
      </c>
      <c r="B3836" s="1">
        <v>45781</v>
      </c>
      <c r="C3836" t="s">
        <v>95</v>
      </c>
      <c r="D3836" t="s">
        <v>34</v>
      </c>
      <c r="E3836" t="s">
        <v>70</v>
      </c>
      <c r="F3836" t="s">
        <v>49</v>
      </c>
      <c r="G3836" t="s">
        <v>62</v>
      </c>
      <c r="H3836" t="s">
        <v>43</v>
      </c>
      <c r="I3836" t="s">
        <v>88</v>
      </c>
      <c r="J3836">
        <v>36.200000000000003</v>
      </c>
      <c r="K3836">
        <v>48</v>
      </c>
      <c r="L3836" t="s">
        <v>28</v>
      </c>
      <c r="M3836">
        <v>3</v>
      </c>
      <c r="N3836">
        <v>3.3</v>
      </c>
      <c r="O3836">
        <v>280</v>
      </c>
      <c r="P3836">
        <v>10136</v>
      </c>
      <c r="Q3836" t="s">
        <v>44</v>
      </c>
      <c r="R3836">
        <v>5</v>
      </c>
      <c r="S3836" t="s">
        <v>30</v>
      </c>
      <c r="T3836" t="s">
        <v>102</v>
      </c>
      <c r="U3836" t="str">
        <f>TRIM(CLEAN(tbl_Operations[[#This Row],[Location]]))</f>
        <v>Mumbai</v>
      </c>
      <c r="V3836" t="str">
        <f>TRIM(CLEAN(tbl_Operations[[#This Row],[Channel]]))</f>
        <v>Teams</v>
      </c>
      <c r="W3836" t="str">
        <f t="shared" si="295"/>
        <v>Data Correction</v>
      </c>
      <c r="X3836" t="str">
        <f t="shared" si="296"/>
        <v>Sales</v>
      </c>
      <c r="Y3836" t="str">
        <f t="shared" si="297"/>
        <v>Within SLA</v>
      </c>
      <c r="Z3836" t="str">
        <f t="shared" si="298"/>
        <v>Normal</v>
      </c>
      <c r="AA3836" t="str" cm="1">
        <f t="array" ref="AA3836">_xlfn.IFS(
J3836&lt;=K3836*0.5,"Excellent",
J3836&lt;=K3836,"Good",
J3836&lt;=K3836*1.5,"At Risk",
TRUE,"Critical"
)</f>
        <v>Good</v>
      </c>
      <c r="AB3836" t="str">
        <f t="shared" si="299"/>
        <v>Reworked</v>
      </c>
    </row>
    <row r="3837" spans="1:28" x14ac:dyDescent="0.3">
      <c r="A3837" t="s">
        <v>3919</v>
      </c>
      <c r="B3837" s="1">
        <v>45737</v>
      </c>
      <c r="C3837" t="s">
        <v>21</v>
      </c>
      <c r="D3837" t="s">
        <v>60</v>
      </c>
      <c r="E3837" t="s">
        <v>74</v>
      </c>
      <c r="F3837" t="s">
        <v>49</v>
      </c>
      <c r="G3837" t="s">
        <v>62</v>
      </c>
      <c r="H3837" t="s">
        <v>66</v>
      </c>
      <c r="I3837" t="s">
        <v>27</v>
      </c>
      <c r="J3837">
        <v>19</v>
      </c>
      <c r="K3837">
        <v>48</v>
      </c>
      <c r="L3837" t="s">
        <v>28</v>
      </c>
      <c r="M3837">
        <v>0</v>
      </c>
      <c r="N3837">
        <v>4.9000000000000004</v>
      </c>
      <c r="O3837">
        <v>280</v>
      </c>
      <c r="P3837">
        <v>5320</v>
      </c>
      <c r="Q3837" t="s">
        <v>79</v>
      </c>
      <c r="R3837">
        <v>3</v>
      </c>
      <c r="S3837" t="s">
        <v>58</v>
      </c>
      <c r="T3837" t="s">
        <v>45</v>
      </c>
      <c r="U3837" t="str">
        <f>TRIM(CLEAN(tbl_Operations[[#This Row],[Location]]))</f>
        <v>Pune</v>
      </c>
      <c r="V3837" t="str">
        <f>TRIM(CLEAN(tbl_Operations[[#This Row],[Channel]]))</f>
        <v>Teams</v>
      </c>
      <c r="W3837" t="str">
        <f t="shared" si="295"/>
        <v>System Issue</v>
      </c>
      <c r="X3837" t="str">
        <f t="shared" si="296"/>
        <v>Customer Support</v>
      </c>
      <c r="Y3837" t="str">
        <f t="shared" si="297"/>
        <v>Within SLA</v>
      </c>
      <c r="Z3837" t="str">
        <f t="shared" si="298"/>
        <v>Normal</v>
      </c>
      <c r="AA3837" t="str" cm="1">
        <f t="array" ref="AA3837">_xlfn.IFS(
J3837&lt;=K3837*0.5,"Excellent",
J3837&lt;=K3837,"Good",
J3837&lt;=K3837*1.5,"At Risk",
TRUE,"Critical"
)</f>
        <v>Excellent</v>
      </c>
      <c r="AB3837" t="str">
        <f t="shared" si="299"/>
        <v>No Rework</v>
      </c>
    </row>
    <row r="3838" spans="1:28" x14ac:dyDescent="0.3">
      <c r="A3838" t="s">
        <v>3920</v>
      </c>
      <c r="B3838" s="1">
        <v>46001</v>
      </c>
      <c r="C3838" t="s">
        <v>33</v>
      </c>
      <c r="D3838" t="s">
        <v>47</v>
      </c>
      <c r="E3838" t="s">
        <v>70</v>
      </c>
      <c r="F3838" t="s">
        <v>49</v>
      </c>
      <c r="G3838" t="s">
        <v>25</v>
      </c>
      <c r="H3838" t="s">
        <v>66</v>
      </c>
      <c r="I3838" t="s">
        <v>27</v>
      </c>
      <c r="J3838">
        <v>14.6</v>
      </c>
      <c r="K3838">
        <v>48</v>
      </c>
      <c r="L3838" t="s">
        <v>28</v>
      </c>
      <c r="M3838">
        <v>0</v>
      </c>
      <c r="N3838">
        <v>3.9</v>
      </c>
      <c r="O3838">
        <v>280</v>
      </c>
      <c r="P3838">
        <v>4088</v>
      </c>
      <c r="Q3838" t="s">
        <v>71</v>
      </c>
      <c r="R3838">
        <v>12</v>
      </c>
      <c r="S3838" t="s">
        <v>52</v>
      </c>
      <c r="T3838" t="s">
        <v>86</v>
      </c>
      <c r="U3838" t="str">
        <f>TRIM(CLEAN(tbl_Operations[[#This Row],[Location]]))</f>
        <v>Gurugram</v>
      </c>
      <c r="V3838" t="str">
        <f>TRIM(CLEAN(tbl_Operations[[#This Row],[Channel]]))</f>
        <v>Email</v>
      </c>
      <c r="W3838" t="str">
        <f t="shared" si="295"/>
        <v>Data Correction</v>
      </c>
      <c r="X3838" t="str">
        <f t="shared" si="296"/>
        <v>It</v>
      </c>
      <c r="Y3838" t="str">
        <f t="shared" si="297"/>
        <v>Within SLA</v>
      </c>
      <c r="Z3838" t="str">
        <f t="shared" si="298"/>
        <v>Normal</v>
      </c>
      <c r="AA3838" t="str" cm="1">
        <f t="array" ref="AA3838">_xlfn.IFS(
J3838&lt;=K3838*0.5,"Excellent",
J3838&lt;=K3838,"Good",
J3838&lt;=K3838*1.5,"At Risk",
TRUE,"Critical"
)</f>
        <v>Excellent</v>
      </c>
      <c r="AB3838" t="str">
        <f t="shared" si="299"/>
        <v>No Rework</v>
      </c>
    </row>
    <row r="3839" spans="1:28" x14ac:dyDescent="0.3">
      <c r="A3839" t="s">
        <v>3921</v>
      </c>
      <c r="B3839" s="1">
        <v>45900</v>
      </c>
      <c r="C3839" t="s">
        <v>21</v>
      </c>
      <c r="D3839" t="s">
        <v>47</v>
      </c>
      <c r="E3839" t="s">
        <v>48</v>
      </c>
      <c r="F3839" t="s">
        <v>24</v>
      </c>
      <c r="G3839" t="s">
        <v>42</v>
      </c>
      <c r="H3839" t="s">
        <v>43</v>
      </c>
      <c r="I3839" t="s">
        <v>27</v>
      </c>
      <c r="J3839">
        <v>7.6</v>
      </c>
      <c r="K3839">
        <v>24</v>
      </c>
      <c r="L3839" t="s">
        <v>28</v>
      </c>
      <c r="M3839">
        <v>0</v>
      </c>
      <c r="N3839">
        <v>4.8</v>
      </c>
      <c r="O3839">
        <v>320</v>
      </c>
      <c r="P3839">
        <v>2432</v>
      </c>
      <c r="Q3839" t="s">
        <v>36</v>
      </c>
      <c r="R3839">
        <v>8</v>
      </c>
      <c r="S3839" t="s">
        <v>37</v>
      </c>
      <c r="T3839" t="s">
        <v>102</v>
      </c>
      <c r="U3839" t="str">
        <f>TRIM(CLEAN(tbl_Operations[[#This Row],[Location]]))</f>
        <v>Gurugram</v>
      </c>
      <c r="V3839" t="str">
        <f>TRIM(CLEAN(tbl_Operations[[#This Row],[Channel]]))</f>
        <v>Portal</v>
      </c>
      <c r="W3839" t="str">
        <f t="shared" si="295"/>
        <v>Compliance Request</v>
      </c>
      <c r="X3839" t="str">
        <f t="shared" si="296"/>
        <v>Customer Support</v>
      </c>
      <c r="Y3839" t="str">
        <f t="shared" si="297"/>
        <v>Within SLA</v>
      </c>
      <c r="Z3839" t="str">
        <f t="shared" si="298"/>
        <v>Normal</v>
      </c>
      <c r="AA3839" t="str" cm="1">
        <f t="array" ref="AA3839">_xlfn.IFS(
J3839&lt;=K3839*0.5,"Excellent",
J3839&lt;=K3839,"Good",
J3839&lt;=K3839*1.5,"At Risk",
TRUE,"Critical"
)</f>
        <v>Excellent</v>
      </c>
      <c r="AB3839" t="str">
        <f t="shared" si="299"/>
        <v>No Rework</v>
      </c>
    </row>
    <row r="3840" spans="1:28" x14ac:dyDescent="0.3">
      <c r="A3840" t="s">
        <v>3922</v>
      </c>
      <c r="B3840" s="1">
        <v>45901</v>
      </c>
      <c r="C3840" t="s">
        <v>95</v>
      </c>
      <c r="D3840" t="s">
        <v>34</v>
      </c>
      <c r="E3840" t="s">
        <v>23</v>
      </c>
      <c r="F3840" t="s">
        <v>24</v>
      </c>
      <c r="G3840" t="s">
        <v>42</v>
      </c>
      <c r="H3840" t="s">
        <v>75</v>
      </c>
      <c r="I3840" t="s">
        <v>27</v>
      </c>
      <c r="J3840">
        <v>14.3</v>
      </c>
      <c r="K3840">
        <v>24</v>
      </c>
      <c r="L3840" t="s">
        <v>28</v>
      </c>
      <c r="M3840">
        <v>2</v>
      </c>
      <c r="N3840">
        <v>3.7</v>
      </c>
      <c r="O3840">
        <v>450</v>
      </c>
      <c r="P3840">
        <v>6435</v>
      </c>
      <c r="Q3840" t="s">
        <v>83</v>
      </c>
      <c r="R3840">
        <v>9</v>
      </c>
      <c r="S3840" t="s">
        <v>37</v>
      </c>
      <c r="T3840" t="s">
        <v>31</v>
      </c>
      <c r="U3840" t="str">
        <f>TRIM(CLEAN(tbl_Operations[[#This Row],[Location]]))</f>
        <v>Mumbai</v>
      </c>
      <c r="V3840" t="str">
        <f>TRIM(CLEAN(tbl_Operations[[#This Row],[Channel]]))</f>
        <v>Portal</v>
      </c>
      <c r="W3840" t="str">
        <f t="shared" si="295"/>
        <v>Invoice Query</v>
      </c>
      <c r="X3840" t="str">
        <f t="shared" si="296"/>
        <v>Sales</v>
      </c>
      <c r="Y3840" t="str">
        <f t="shared" si="297"/>
        <v>Within SLA</v>
      </c>
      <c r="Z3840" t="str">
        <f t="shared" si="298"/>
        <v>Normal</v>
      </c>
      <c r="AA3840" t="str" cm="1">
        <f t="array" ref="AA3840">_xlfn.IFS(
J3840&lt;=K3840*0.5,"Excellent",
J3840&lt;=K3840,"Good",
J3840&lt;=K3840*1.5,"At Risk",
TRUE,"Critical"
)</f>
        <v>Good</v>
      </c>
      <c r="AB3840" t="str">
        <f t="shared" si="299"/>
        <v>Reworked</v>
      </c>
    </row>
    <row r="3841" spans="1:28" x14ac:dyDescent="0.3">
      <c r="A3841" t="s">
        <v>3923</v>
      </c>
      <c r="B3841" s="1">
        <v>45944</v>
      </c>
      <c r="C3841" t="s">
        <v>95</v>
      </c>
      <c r="D3841" t="s">
        <v>60</v>
      </c>
      <c r="E3841" t="s">
        <v>48</v>
      </c>
      <c r="F3841" t="s">
        <v>49</v>
      </c>
      <c r="G3841" t="s">
        <v>25</v>
      </c>
      <c r="H3841" t="s">
        <v>66</v>
      </c>
      <c r="I3841" t="s">
        <v>101</v>
      </c>
      <c r="J3841">
        <v>14.3</v>
      </c>
      <c r="K3841">
        <v>48</v>
      </c>
      <c r="L3841" t="s">
        <v>28</v>
      </c>
      <c r="M3841">
        <v>0</v>
      </c>
      <c r="N3841">
        <v>4.5999999999999996</v>
      </c>
      <c r="O3841">
        <v>320</v>
      </c>
      <c r="P3841">
        <v>4576</v>
      </c>
      <c r="Q3841" t="s">
        <v>51</v>
      </c>
      <c r="R3841">
        <v>10</v>
      </c>
      <c r="S3841" t="s">
        <v>52</v>
      </c>
      <c r="T3841" t="s">
        <v>38</v>
      </c>
      <c r="U3841" t="str">
        <f>TRIM(CLEAN(tbl_Operations[[#This Row],[Location]]))</f>
        <v>Pune</v>
      </c>
      <c r="V3841" t="str">
        <f>TRIM(CLEAN(tbl_Operations[[#This Row],[Channel]]))</f>
        <v>Email</v>
      </c>
      <c r="W3841" t="str">
        <f t="shared" si="295"/>
        <v>Compliance Request</v>
      </c>
      <c r="X3841" t="str">
        <f t="shared" si="296"/>
        <v>Sales</v>
      </c>
      <c r="Y3841" t="str">
        <f t="shared" si="297"/>
        <v>Within SLA</v>
      </c>
      <c r="Z3841" t="str">
        <f t="shared" si="298"/>
        <v>Normal</v>
      </c>
      <c r="AA3841" t="str" cm="1">
        <f t="array" ref="AA3841">_xlfn.IFS(
J3841&lt;=K3841*0.5,"Excellent",
J3841&lt;=K3841,"Good",
J3841&lt;=K3841*1.5,"At Risk",
TRUE,"Critical"
)</f>
        <v>Excellent</v>
      </c>
      <c r="AB3841" t="str">
        <f t="shared" si="299"/>
        <v>No Rework</v>
      </c>
    </row>
    <row r="3842" spans="1:28" x14ac:dyDescent="0.3">
      <c r="A3842" t="s">
        <v>3924</v>
      </c>
      <c r="B3842" s="1">
        <v>45762</v>
      </c>
      <c r="C3842" t="s">
        <v>33</v>
      </c>
      <c r="D3842" t="s">
        <v>34</v>
      </c>
      <c r="E3842" t="s">
        <v>23</v>
      </c>
      <c r="F3842" t="s">
        <v>49</v>
      </c>
      <c r="G3842" t="s">
        <v>25</v>
      </c>
      <c r="H3842" t="s">
        <v>26</v>
      </c>
      <c r="I3842" t="s">
        <v>27</v>
      </c>
      <c r="J3842">
        <v>5.4</v>
      </c>
      <c r="K3842">
        <v>48</v>
      </c>
      <c r="L3842" t="s">
        <v>28</v>
      </c>
      <c r="M3842">
        <v>1</v>
      </c>
      <c r="N3842" t="s">
        <v>5094</v>
      </c>
      <c r="O3842">
        <v>450</v>
      </c>
      <c r="P3842">
        <v>2430</v>
      </c>
      <c r="Q3842" t="s">
        <v>89</v>
      </c>
      <c r="R3842">
        <v>4</v>
      </c>
      <c r="S3842" t="s">
        <v>30</v>
      </c>
      <c r="T3842" t="s">
        <v>38</v>
      </c>
      <c r="U3842" t="str">
        <f>TRIM(CLEAN(tbl_Operations[[#This Row],[Location]]))</f>
        <v>Mumbai</v>
      </c>
      <c r="V3842" t="str">
        <f>TRIM(CLEAN(tbl_Operations[[#This Row],[Channel]]))</f>
        <v>Email</v>
      </c>
      <c r="W3842" t="str">
        <f t="shared" ref="W3842:W3905" si="300">TRIM(CLEAN(E3842))</f>
        <v>Invoice Query</v>
      </c>
      <c r="X3842" t="str">
        <f t="shared" ref="X3842:X3905" si="301">PROPER(TRIM(CLEAN(C3842)))</f>
        <v>It</v>
      </c>
      <c r="Y3842" t="str">
        <f t="shared" ref="Y3842:Y3905" si="302">IF(J3842&lt;=K3842,"Within SLA","SLA Breach")</f>
        <v>Within SLA</v>
      </c>
      <c r="Z3842" t="str">
        <f t="shared" ref="Z3842:Z3905" si="303">IF(AND(F3842="Critical",Y3841="SLA Breach"),"Critical Risk","Normal")</f>
        <v>Normal</v>
      </c>
      <c r="AA3842" t="str" cm="1">
        <f t="array" ref="AA3842">_xlfn.IFS(
J3842&lt;=K3842*0.5,"Excellent",
J3842&lt;=K3842,"Good",
J3842&lt;=K3842*1.5,"At Risk",
TRUE,"Critical"
)</f>
        <v>Excellent</v>
      </c>
      <c r="AB3842" t="str">
        <f t="shared" ref="AB3842:AB3905" si="304">IF(M3842&gt;0,"Reworked","No Rework")</f>
        <v>Reworked</v>
      </c>
    </row>
    <row r="3843" spans="1:28" x14ac:dyDescent="0.3">
      <c r="A3843" t="s">
        <v>3925</v>
      </c>
      <c r="B3843" s="1">
        <v>46010</v>
      </c>
      <c r="C3843" t="s">
        <v>21</v>
      </c>
      <c r="D3843" t="s">
        <v>60</v>
      </c>
      <c r="E3843" t="s">
        <v>56</v>
      </c>
      <c r="F3843" t="s">
        <v>24</v>
      </c>
      <c r="G3843" t="s">
        <v>42</v>
      </c>
      <c r="H3843" t="s">
        <v>66</v>
      </c>
      <c r="I3843" t="s">
        <v>27</v>
      </c>
      <c r="J3843">
        <v>6.1</v>
      </c>
      <c r="K3843">
        <v>24</v>
      </c>
      <c r="L3843" t="s">
        <v>28</v>
      </c>
      <c r="M3843">
        <v>0</v>
      </c>
      <c r="N3843">
        <v>4.7</v>
      </c>
      <c r="O3843">
        <v>400</v>
      </c>
      <c r="P3843">
        <v>2440</v>
      </c>
      <c r="Q3843" t="s">
        <v>71</v>
      </c>
      <c r="R3843">
        <v>12</v>
      </c>
      <c r="S3843" t="s">
        <v>52</v>
      </c>
      <c r="T3843" t="s">
        <v>45</v>
      </c>
      <c r="U3843" t="str">
        <f>TRIM(CLEAN(tbl_Operations[[#This Row],[Location]]))</f>
        <v>Pune</v>
      </c>
      <c r="V3843" t="str">
        <f>TRIM(CLEAN(tbl_Operations[[#This Row],[Channel]]))</f>
        <v>Portal</v>
      </c>
      <c r="W3843" t="str">
        <f t="shared" si="300"/>
        <v>Vendor Query</v>
      </c>
      <c r="X3843" t="str">
        <f t="shared" si="301"/>
        <v>Customer Support</v>
      </c>
      <c r="Y3843" t="str">
        <f t="shared" si="302"/>
        <v>Within SLA</v>
      </c>
      <c r="Z3843" t="str">
        <f t="shared" si="303"/>
        <v>Normal</v>
      </c>
      <c r="AA3843" t="str" cm="1">
        <f t="array" ref="AA3843">_xlfn.IFS(
J3843&lt;=K3843*0.5,"Excellent",
J3843&lt;=K3843,"Good",
J3843&lt;=K3843*1.5,"At Risk",
TRUE,"Critical"
)</f>
        <v>Excellent</v>
      </c>
      <c r="AB3843" t="str">
        <f t="shared" si="304"/>
        <v>No Rework</v>
      </c>
    </row>
    <row r="3844" spans="1:28" x14ac:dyDescent="0.3">
      <c r="A3844" t="s">
        <v>3926</v>
      </c>
      <c r="B3844" s="1">
        <v>45678</v>
      </c>
      <c r="C3844" t="s">
        <v>77</v>
      </c>
      <c r="D3844" t="s">
        <v>34</v>
      </c>
      <c r="E3844" t="s">
        <v>48</v>
      </c>
      <c r="F3844" t="s">
        <v>49</v>
      </c>
      <c r="G3844" t="s">
        <v>42</v>
      </c>
      <c r="H3844" t="s">
        <v>75</v>
      </c>
      <c r="I3844" t="s">
        <v>27</v>
      </c>
      <c r="J3844">
        <v>24.8</v>
      </c>
      <c r="K3844">
        <v>48</v>
      </c>
      <c r="L3844" t="s">
        <v>28</v>
      </c>
      <c r="M3844">
        <v>1</v>
      </c>
      <c r="N3844">
        <v>4.2</v>
      </c>
      <c r="O3844">
        <v>400</v>
      </c>
      <c r="P3844">
        <v>9920</v>
      </c>
      <c r="Q3844" t="s">
        <v>64</v>
      </c>
      <c r="R3844">
        <v>1</v>
      </c>
      <c r="S3844" t="s">
        <v>58</v>
      </c>
      <c r="T3844" t="s">
        <v>38</v>
      </c>
      <c r="U3844" t="str">
        <f>TRIM(CLEAN(tbl_Operations[[#This Row],[Location]]))</f>
        <v>Mumbai</v>
      </c>
      <c r="V3844" t="str">
        <f>TRIM(CLEAN(tbl_Operations[[#This Row],[Channel]]))</f>
        <v>Portal</v>
      </c>
      <c r="W3844" t="str">
        <f t="shared" si="300"/>
        <v>Compliance Request</v>
      </c>
      <c r="X3844" t="str">
        <f t="shared" si="301"/>
        <v>Finance</v>
      </c>
      <c r="Y3844" t="str">
        <f t="shared" si="302"/>
        <v>Within SLA</v>
      </c>
      <c r="Z3844" t="str">
        <f t="shared" si="303"/>
        <v>Normal</v>
      </c>
      <c r="AA3844" t="str" cm="1">
        <f t="array" ref="AA3844">_xlfn.IFS(
J3844&lt;=K3844*0.5,"Excellent",
J3844&lt;=K3844,"Good",
J3844&lt;=K3844*1.5,"At Risk",
TRUE,"Critical"
)</f>
        <v>Good</v>
      </c>
      <c r="AB3844" t="str">
        <f t="shared" si="304"/>
        <v>Reworked</v>
      </c>
    </row>
    <row r="3845" spans="1:28" x14ac:dyDescent="0.3">
      <c r="A3845" t="s">
        <v>3927</v>
      </c>
      <c r="B3845" s="1">
        <v>45827</v>
      </c>
      <c r="C3845" t="s">
        <v>91</v>
      </c>
      <c r="D3845" t="s">
        <v>73</v>
      </c>
      <c r="E3845" t="s">
        <v>35</v>
      </c>
      <c r="F3845" t="s">
        <v>49</v>
      </c>
      <c r="G3845" t="s">
        <v>25</v>
      </c>
      <c r="H3845" t="s">
        <v>75</v>
      </c>
      <c r="I3845" t="s">
        <v>27</v>
      </c>
      <c r="J3845">
        <v>3.3</v>
      </c>
      <c r="K3845">
        <v>48</v>
      </c>
      <c r="L3845" t="s">
        <v>28</v>
      </c>
      <c r="M3845">
        <v>3</v>
      </c>
      <c r="N3845">
        <v>4.4000000000000004</v>
      </c>
      <c r="O3845">
        <v>320</v>
      </c>
      <c r="P3845">
        <v>1056</v>
      </c>
      <c r="Q3845" t="s">
        <v>29</v>
      </c>
      <c r="R3845">
        <v>6</v>
      </c>
      <c r="S3845" t="s">
        <v>30</v>
      </c>
      <c r="T3845" t="s">
        <v>84</v>
      </c>
      <c r="U3845" t="str">
        <f>TRIM(CLEAN(tbl_Operations[[#This Row],[Location]]))</f>
        <v>Chennai</v>
      </c>
      <c r="V3845" t="str">
        <f>TRIM(CLEAN(tbl_Operations[[#This Row],[Channel]]))</f>
        <v>Email</v>
      </c>
      <c r="W3845" t="str">
        <f t="shared" si="300"/>
        <v>Employee Query</v>
      </c>
      <c r="X3845" t="str">
        <f t="shared" si="301"/>
        <v>Operations</v>
      </c>
      <c r="Y3845" t="str">
        <f t="shared" si="302"/>
        <v>Within SLA</v>
      </c>
      <c r="Z3845" t="str">
        <f t="shared" si="303"/>
        <v>Normal</v>
      </c>
      <c r="AA3845" t="str" cm="1">
        <f t="array" ref="AA3845">_xlfn.IFS(
J3845&lt;=K3845*0.5,"Excellent",
J3845&lt;=K3845,"Good",
J3845&lt;=K3845*1.5,"At Risk",
TRUE,"Critical"
)</f>
        <v>Excellent</v>
      </c>
      <c r="AB3845" t="str">
        <f t="shared" si="304"/>
        <v>Reworked</v>
      </c>
    </row>
    <row r="3846" spans="1:28" x14ac:dyDescent="0.3">
      <c r="A3846" t="s">
        <v>3928</v>
      </c>
      <c r="B3846" s="1">
        <v>46000</v>
      </c>
      <c r="C3846" t="s">
        <v>54</v>
      </c>
      <c r="D3846" t="s">
        <v>22</v>
      </c>
      <c r="E3846" t="s">
        <v>92</v>
      </c>
      <c r="F3846" t="s">
        <v>24</v>
      </c>
      <c r="G3846" t="s">
        <v>81</v>
      </c>
      <c r="H3846" t="s">
        <v>43</v>
      </c>
      <c r="I3846" t="s">
        <v>27</v>
      </c>
      <c r="J3846">
        <v>25.7</v>
      </c>
      <c r="K3846">
        <v>24</v>
      </c>
      <c r="L3846" t="s">
        <v>63</v>
      </c>
      <c r="M3846">
        <v>2</v>
      </c>
      <c r="N3846">
        <v>4</v>
      </c>
      <c r="O3846">
        <v>400</v>
      </c>
      <c r="P3846">
        <v>10280</v>
      </c>
      <c r="Q3846" t="s">
        <v>71</v>
      </c>
      <c r="R3846">
        <v>12</v>
      </c>
      <c r="S3846" t="s">
        <v>52</v>
      </c>
      <c r="T3846" t="s">
        <v>38</v>
      </c>
      <c r="U3846" t="str">
        <f>TRIM(CLEAN(tbl_Operations[[#This Row],[Location]]))</f>
        <v>Noida</v>
      </c>
      <c r="V3846" t="str">
        <f>TRIM(CLEAN(tbl_Operations[[#This Row],[Channel]]))</f>
        <v>Phone</v>
      </c>
      <c r="W3846" t="str">
        <f t="shared" si="300"/>
        <v>Report Request</v>
      </c>
      <c r="X3846" t="str">
        <f t="shared" si="301"/>
        <v>Hr</v>
      </c>
      <c r="Y3846" t="str">
        <f t="shared" si="302"/>
        <v>SLA Breach</v>
      </c>
      <c r="Z3846" t="str">
        <f t="shared" si="303"/>
        <v>Normal</v>
      </c>
      <c r="AA3846" t="str" cm="1">
        <f t="array" ref="AA3846">_xlfn.IFS(
J3846&lt;=K3846*0.5,"Excellent",
J3846&lt;=K3846,"Good",
J3846&lt;=K3846*1.5,"At Risk",
TRUE,"Critical"
)</f>
        <v>At Risk</v>
      </c>
      <c r="AB3846" t="str">
        <f t="shared" si="304"/>
        <v>Reworked</v>
      </c>
    </row>
    <row r="3847" spans="1:28" x14ac:dyDescent="0.3">
      <c r="A3847" t="s">
        <v>3929</v>
      </c>
      <c r="B3847" s="1">
        <v>45773</v>
      </c>
      <c r="C3847" t="s">
        <v>40</v>
      </c>
      <c r="D3847" t="s">
        <v>55</v>
      </c>
      <c r="E3847" t="s">
        <v>56</v>
      </c>
      <c r="F3847" t="s">
        <v>49</v>
      </c>
      <c r="G3847" t="s">
        <v>25</v>
      </c>
      <c r="H3847" t="s">
        <v>66</v>
      </c>
      <c r="I3847" t="s">
        <v>27</v>
      </c>
      <c r="J3847">
        <v>12.6</v>
      </c>
      <c r="K3847">
        <v>48</v>
      </c>
      <c r="L3847" t="s">
        <v>28</v>
      </c>
      <c r="M3847">
        <v>3</v>
      </c>
      <c r="N3847">
        <v>4.3</v>
      </c>
      <c r="O3847">
        <v>450</v>
      </c>
      <c r="P3847">
        <v>5670</v>
      </c>
      <c r="Q3847" t="s">
        <v>89</v>
      </c>
      <c r="R3847">
        <v>4</v>
      </c>
      <c r="S3847" t="s">
        <v>30</v>
      </c>
      <c r="T3847" t="s">
        <v>68</v>
      </c>
      <c r="U3847" t="str">
        <f>TRIM(CLEAN(tbl_Operations[[#This Row],[Location]]))</f>
        <v>Hyderabad</v>
      </c>
      <c r="V3847" t="str">
        <f>TRIM(CLEAN(tbl_Operations[[#This Row],[Channel]]))</f>
        <v>Email</v>
      </c>
      <c r="W3847" t="str">
        <f t="shared" si="300"/>
        <v>Vendor Query</v>
      </c>
      <c r="X3847" t="str">
        <f t="shared" si="301"/>
        <v>Procurement</v>
      </c>
      <c r="Y3847" t="str">
        <f t="shared" si="302"/>
        <v>Within SLA</v>
      </c>
      <c r="Z3847" t="str">
        <f t="shared" si="303"/>
        <v>Normal</v>
      </c>
      <c r="AA3847" t="str" cm="1">
        <f t="array" ref="AA3847">_xlfn.IFS(
J3847&lt;=K3847*0.5,"Excellent",
J3847&lt;=K3847,"Good",
J3847&lt;=K3847*1.5,"At Risk",
TRUE,"Critical"
)</f>
        <v>Excellent</v>
      </c>
      <c r="AB3847" t="str">
        <f t="shared" si="304"/>
        <v>Reworked</v>
      </c>
    </row>
    <row r="3848" spans="1:28" x14ac:dyDescent="0.3">
      <c r="A3848" t="s">
        <v>3930</v>
      </c>
      <c r="B3848" s="1">
        <v>45855</v>
      </c>
      <c r="C3848" t="s">
        <v>54</v>
      </c>
      <c r="D3848" t="s">
        <v>73</v>
      </c>
      <c r="E3848" t="s">
        <v>56</v>
      </c>
      <c r="F3848" t="s">
        <v>61</v>
      </c>
      <c r="G3848" t="s">
        <v>81</v>
      </c>
      <c r="H3848" t="s">
        <v>50</v>
      </c>
      <c r="I3848" t="s">
        <v>27</v>
      </c>
      <c r="J3848">
        <v>17.3</v>
      </c>
      <c r="K3848">
        <v>12</v>
      </c>
      <c r="L3848" t="s">
        <v>63</v>
      </c>
      <c r="M3848">
        <v>2</v>
      </c>
      <c r="N3848">
        <v>3.7</v>
      </c>
      <c r="O3848">
        <v>450</v>
      </c>
      <c r="P3848">
        <v>7785</v>
      </c>
      <c r="Q3848" t="s">
        <v>114</v>
      </c>
      <c r="R3848">
        <v>7</v>
      </c>
      <c r="S3848" t="s">
        <v>37</v>
      </c>
      <c r="T3848" t="s">
        <v>84</v>
      </c>
      <c r="U3848" t="str">
        <f>TRIM(CLEAN(tbl_Operations[[#This Row],[Location]]))</f>
        <v>Chennai</v>
      </c>
      <c r="V3848" t="str">
        <f>TRIM(CLEAN(tbl_Operations[[#This Row],[Channel]]))</f>
        <v>Phone</v>
      </c>
      <c r="W3848" t="str">
        <f t="shared" si="300"/>
        <v>Vendor Query</v>
      </c>
      <c r="X3848" t="str">
        <f t="shared" si="301"/>
        <v>Hr</v>
      </c>
      <c r="Y3848" t="str">
        <f t="shared" si="302"/>
        <v>SLA Breach</v>
      </c>
      <c r="Z3848" t="str">
        <f t="shared" si="303"/>
        <v>Normal</v>
      </c>
      <c r="AA3848" t="str" cm="1">
        <f t="array" ref="AA3848">_xlfn.IFS(
J3848&lt;=K3848*0.5,"Excellent",
J3848&lt;=K3848,"Good",
J3848&lt;=K3848*1.5,"At Risk",
TRUE,"Critical"
)</f>
        <v>At Risk</v>
      </c>
      <c r="AB3848" t="str">
        <f t="shared" si="304"/>
        <v>Reworked</v>
      </c>
    </row>
    <row r="3849" spans="1:28" x14ac:dyDescent="0.3">
      <c r="A3849" t="s">
        <v>3931</v>
      </c>
      <c r="B3849" s="1">
        <v>45833</v>
      </c>
      <c r="C3849" t="s">
        <v>54</v>
      </c>
      <c r="D3849" t="s">
        <v>47</v>
      </c>
      <c r="E3849" t="s">
        <v>48</v>
      </c>
      <c r="F3849" t="s">
        <v>146</v>
      </c>
      <c r="G3849" t="s">
        <v>25</v>
      </c>
      <c r="H3849" t="s">
        <v>26</v>
      </c>
      <c r="I3849" t="s">
        <v>88</v>
      </c>
      <c r="J3849">
        <v>23.9</v>
      </c>
      <c r="K3849">
        <v>4</v>
      </c>
      <c r="L3849" t="s">
        <v>63</v>
      </c>
      <c r="M3849">
        <v>3</v>
      </c>
      <c r="N3849">
        <v>3.2</v>
      </c>
      <c r="O3849">
        <v>400</v>
      </c>
      <c r="P3849">
        <v>9560</v>
      </c>
      <c r="Q3849" t="s">
        <v>29</v>
      </c>
      <c r="R3849">
        <v>6</v>
      </c>
      <c r="S3849" t="s">
        <v>30</v>
      </c>
      <c r="T3849" t="s">
        <v>86</v>
      </c>
      <c r="U3849" t="str">
        <f>TRIM(CLEAN(tbl_Operations[[#This Row],[Location]]))</f>
        <v>Gurugram</v>
      </c>
      <c r="V3849" t="str">
        <f>TRIM(CLEAN(tbl_Operations[[#This Row],[Channel]]))</f>
        <v>Email</v>
      </c>
      <c r="W3849" t="str">
        <f t="shared" si="300"/>
        <v>Compliance Request</v>
      </c>
      <c r="X3849" t="str">
        <f t="shared" si="301"/>
        <v>Hr</v>
      </c>
      <c r="Y3849" t="str">
        <f t="shared" si="302"/>
        <v>SLA Breach</v>
      </c>
      <c r="Z3849" t="str">
        <f t="shared" si="303"/>
        <v>Critical Risk</v>
      </c>
      <c r="AA3849" t="str" cm="1">
        <f t="array" ref="AA3849">_xlfn.IFS(
J3849&lt;=K3849*0.5,"Excellent",
J3849&lt;=K3849,"Good",
J3849&lt;=K3849*1.5,"At Risk",
TRUE,"Critical"
)</f>
        <v>Critical</v>
      </c>
      <c r="AB3849" t="str">
        <f t="shared" si="304"/>
        <v>Reworked</v>
      </c>
    </row>
    <row r="3850" spans="1:28" x14ac:dyDescent="0.3">
      <c r="A3850" t="s">
        <v>3932</v>
      </c>
      <c r="B3850" s="1">
        <v>46020</v>
      </c>
      <c r="C3850" t="s">
        <v>77</v>
      </c>
      <c r="D3850" t="s">
        <v>60</v>
      </c>
      <c r="E3850" t="s">
        <v>74</v>
      </c>
      <c r="F3850" t="s">
        <v>24</v>
      </c>
      <c r="G3850" t="s">
        <v>25</v>
      </c>
      <c r="H3850" t="s">
        <v>43</v>
      </c>
      <c r="I3850" t="s">
        <v>27</v>
      </c>
      <c r="J3850">
        <v>3.3</v>
      </c>
      <c r="K3850">
        <v>24</v>
      </c>
      <c r="L3850" t="s">
        <v>28</v>
      </c>
      <c r="M3850">
        <v>0</v>
      </c>
      <c r="N3850">
        <v>5</v>
      </c>
      <c r="O3850">
        <v>280</v>
      </c>
      <c r="P3850">
        <v>924</v>
      </c>
      <c r="Q3850" t="s">
        <v>71</v>
      </c>
      <c r="R3850">
        <v>12</v>
      </c>
      <c r="S3850" t="s">
        <v>52</v>
      </c>
      <c r="T3850" t="s">
        <v>31</v>
      </c>
      <c r="U3850" t="str">
        <f>TRIM(CLEAN(tbl_Operations[[#This Row],[Location]]))</f>
        <v>Pune</v>
      </c>
      <c r="V3850" t="str">
        <f>TRIM(CLEAN(tbl_Operations[[#This Row],[Channel]]))</f>
        <v>Email</v>
      </c>
      <c r="W3850" t="str">
        <f t="shared" si="300"/>
        <v>System Issue</v>
      </c>
      <c r="X3850" t="str">
        <f t="shared" si="301"/>
        <v>Finance</v>
      </c>
      <c r="Y3850" t="str">
        <f t="shared" si="302"/>
        <v>Within SLA</v>
      </c>
      <c r="Z3850" t="str">
        <f t="shared" si="303"/>
        <v>Normal</v>
      </c>
      <c r="AA3850" t="str" cm="1">
        <f t="array" ref="AA3850">_xlfn.IFS(
J3850&lt;=K3850*0.5,"Excellent",
J3850&lt;=K3850,"Good",
J3850&lt;=K3850*1.5,"At Risk",
TRUE,"Critical"
)</f>
        <v>Excellent</v>
      </c>
      <c r="AB3850" t="str">
        <f t="shared" si="304"/>
        <v>No Rework</v>
      </c>
    </row>
    <row r="3851" spans="1:28" x14ac:dyDescent="0.3">
      <c r="A3851" t="s">
        <v>3933</v>
      </c>
      <c r="B3851" s="1">
        <v>45687</v>
      </c>
      <c r="C3851" t="s">
        <v>33</v>
      </c>
      <c r="D3851" t="s">
        <v>55</v>
      </c>
      <c r="E3851" t="s">
        <v>35</v>
      </c>
      <c r="F3851" t="s">
        <v>24</v>
      </c>
      <c r="G3851" t="s">
        <v>42</v>
      </c>
      <c r="H3851" t="s">
        <v>75</v>
      </c>
      <c r="I3851" t="s">
        <v>27</v>
      </c>
      <c r="J3851">
        <v>40</v>
      </c>
      <c r="K3851">
        <v>24</v>
      </c>
      <c r="L3851" t="s">
        <v>63</v>
      </c>
      <c r="M3851">
        <v>1</v>
      </c>
      <c r="N3851">
        <v>3.8</v>
      </c>
      <c r="O3851">
        <v>280</v>
      </c>
      <c r="P3851">
        <v>11200</v>
      </c>
      <c r="Q3851" t="s">
        <v>64</v>
      </c>
      <c r="R3851">
        <v>1</v>
      </c>
      <c r="S3851" t="s">
        <v>58</v>
      </c>
      <c r="T3851" t="s">
        <v>84</v>
      </c>
      <c r="U3851" t="str">
        <f>TRIM(CLEAN(tbl_Operations[[#This Row],[Location]]))</f>
        <v>Hyderabad</v>
      </c>
      <c r="V3851" t="str">
        <f>TRIM(CLEAN(tbl_Operations[[#This Row],[Channel]]))</f>
        <v>Portal</v>
      </c>
      <c r="W3851" t="str">
        <f t="shared" si="300"/>
        <v>Employee Query</v>
      </c>
      <c r="X3851" t="str">
        <f t="shared" si="301"/>
        <v>It</v>
      </c>
      <c r="Y3851" t="str">
        <f t="shared" si="302"/>
        <v>SLA Breach</v>
      </c>
      <c r="Z3851" t="str">
        <f t="shared" si="303"/>
        <v>Normal</v>
      </c>
      <c r="AA3851" t="str" cm="1">
        <f t="array" ref="AA3851">_xlfn.IFS(
J3851&lt;=K3851*0.5,"Excellent",
J3851&lt;=K3851,"Good",
J3851&lt;=K3851*1.5,"At Risk",
TRUE,"Critical"
)</f>
        <v>Critical</v>
      </c>
      <c r="AB3851" t="str">
        <f t="shared" si="304"/>
        <v>Reworked</v>
      </c>
    </row>
    <row r="3852" spans="1:28" x14ac:dyDescent="0.3">
      <c r="A3852" t="s">
        <v>3934</v>
      </c>
      <c r="B3852" s="1">
        <v>45726</v>
      </c>
      <c r="C3852" t="s">
        <v>54</v>
      </c>
      <c r="D3852" t="s">
        <v>41</v>
      </c>
      <c r="E3852" t="s">
        <v>70</v>
      </c>
      <c r="F3852" t="s">
        <v>24</v>
      </c>
      <c r="G3852" t="s">
        <v>62</v>
      </c>
      <c r="H3852" t="s">
        <v>26</v>
      </c>
      <c r="I3852" t="s">
        <v>27</v>
      </c>
      <c r="J3852">
        <v>17.2</v>
      </c>
      <c r="K3852">
        <v>24</v>
      </c>
      <c r="L3852" t="s">
        <v>28</v>
      </c>
      <c r="M3852">
        <v>0</v>
      </c>
      <c r="N3852">
        <v>4.8</v>
      </c>
      <c r="O3852">
        <v>400</v>
      </c>
      <c r="P3852">
        <v>6880</v>
      </c>
      <c r="Q3852" t="s">
        <v>79</v>
      </c>
      <c r="R3852">
        <v>3</v>
      </c>
      <c r="S3852" t="s">
        <v>58</v>
      </c>
      <c r="T3852" t="s">
        <v>31</v>
      </c>
      <c r="U3852" t="str">
        <f>TRIM(CLEAN(tbl_Operations[[#This Row],[Location]]))</f>
        <v>Bengaluru</v>
      </c>
      <c r="V3852" t="str">
        <f>TRIM(CLEAN(tbl_Operations[[#This Row],[Channel]]))</f>
        <v>Teams</v>
      </c>
      <c r="W3852" t="str">
        <f t="shared" si="300"/>
        <v>Data Correction</v>
      </c>
      <c r="X3852" t="str">
        <f t="shared" si="301"/>
        <v>Hr</v>
      </c>
      <c r="Y3852" t="str">
        <f t="shared" si="302"/>
        <v>Within SLA</v>
      </c>
      <c r="Z3852" t="str">
        <f t="shared" si="303"/>
        <v>Normal</v>
      </c>
      <c r="AA3852" t="str" cm="1">
        <f t="array" ref="AA3852">_xlfn.IFS(
J3852&lt;=K3852*0.5,"Excellent",
J3852&lt;=K3852,"Good",
J3852&lt;=K3852*1.5,"At Risk",
TRUE,"Critical"
)</f>
        <v>Good</v>
      </c>
      <c r="AB3852" t="str">
        <f t="shared" si="304"/>
        <v>No Rework</v>
      </c>
    </row>
    <row r="3853" spans="1:28" x14ac:dyDescent="0.3">
      <c r="A3853" t="s">
        <v>3935</v>
      </c>
      <c r="B3853" s="1">
        <v>45970</v>
      </c>
      <c r="C3853" t="s">
        <v>40</v>
      </c>
      <c r="D3853" t="s">
        <v>34</v>
      </c>
      <c r="E3853" t="s">
        <v>78</v>
      </c>
      <c r="F3853" t="s">
        <v>49</v>
      </c>
      <c r="G3853" t="s">
        <v>42</v>
      </c>
      <c r="H3853" t="s">
        <v>43</v>
      </c>
      <c r="I3853" t="s">
        <v>27</v>
      </c>
      <c r="J3853">
        <v>9.8000000000000007</v>
      </c>
      <c r="K3853">
        <v>48</v>
      </c>
      <c r="L3853" t="s">
        <v>28</v>
      </c>
      <c r="M3853">
        <v>0</v>
      </c>
      <c r="N3853">
        <v>4.5</v>
      </c>
      <c r="O3853">
        <v>320</v>
      </c>
      <c r="P3853">
        <v>3136</v>
      </c>
      <c r="Q3853" t="s">
        <v>67</v>
      </c>
      <c r="R3853">
        <v>11</v>
      </c>
      <c r="S3853" t="s">
        <v>52</v>
      </c>
      <c r="T3853" t="s">
        <v>102</v>
      </c>
      <c r="U3853" t="str">
        <f>TRIM(CLEAN(tbl_Operations[[#This Row],[Location]]))</f>
        <v>Mumbai</v>
      </c>
      <c r="V3853" t="str">
        <f>TRIM(CLEAN(tbl_Operations[[#This Row],[Channel]]))</f>
        <v>Portal</v>
      </c>
      <c r="W3853" t="str">
        <f t="shared" si="300"/>
        <v>Access Request</v>
      </c>
      <c r="X3853" t="str">
        <f t="shared" si="301"/>
        <v>Procurement</v>
      </c>
      <c r="Y3853" t="str">
        <f t="shared" si="302"/>
        <v>Within SLA</v>
      </c>
      <c r="Z3853" t="str">
        <f t="shared" si="303"/>
        <v>Normal</v>
      </c>
      <c r="AA3853" t="str" cm="1">
        <f t="array" ref="AA3853">_xlfn.IFS(
J3853&lt;=K3853*0.5,"Excellent",
J3853&lt;=K3853,"Good",
J3853&lt;=K3853*1.5,"At Risk",
TRUE,"Critical"
)</f>
        <v>Excellent</v>
      </c>
      <c r="AB3853" t="str">
        <f t="shared" si="304"/>
        <v>No Rework</v>
      </c>
    </row>
    <row r="3854" spans="1:28" x14ac:dyDescent="0.3">
      <c r="A3854" t="s">
        <v>3936</v>
      </c>
      <c r="B3854" s="1">
        <v>46002</v>
      </c>
      <c r="C3854" t="s">
        <v>40</v>
      </c>
      <c r="D3854" t="s">
        <v>47</v>
      </c>
      <c r="E3854" t="s">
        <v>92</v>
      </c>
      <c r="F3854" t="s">
        <v>49</v>
      </c>
      <c r="G3854" t="s">
        <v>42</v>
      </c>
      <c r="H3854" t="s">
        <v>50</v>
      </c>
      <c r="I3854" t="s">
        <v>101</v>
      </c>
      <c r="J3854">
        <v>7.3</v>
      </c>
      <c r="K3854">
        <v>48</v>
      </c>
      <c r="L3854" t="s">
        <v>28</v>
      </c>
      <c r="M3854">
        <v>1</v>
      </c>
      <c r="N3854">
        <v>4.4000000000000004</v>
      </c>
      <c r="O3854">
        <v>350</v>
      </c>
      <c r="P3854">
        <v>2555</v>
      </c>
      <c r="Q3854" t="s">
        <v>71</v>
      </c>
      <c r="R3854">
        <v>12</v>
      </c>
      <c r="S3854" t="s">
        <v>52</v>
      </c>
      <c r="T3854" t="s">
        <v>84</v>
      </c>
      <c r="U3854" t="str">
        <f>TRIM(CLEAN(tbl_Operations[[#This Row],[Location]]))</f>
        <v>Gurugram</v>
      </c>
      <c r="V3854" t="str">
        <f>TRIM(CLEAN(tbl_Operations[[#This Row],[Channel]]))</f>
        <v>Portal</v>
      </c>
      <c r="W3854" t="str">
        <f t="shared" si="300"/>
        <v>Report Request</v>
      </c>
      <c r="X3854" t="str">
        <f t="shared" si="301"/>
        <v>Procurement</v>
      </c>
      <c r="Y3854" t="str">
        <f t="shared" si="302"/>
        <v>Within SLA</v>
      </c>
      <c r="Z3854" t="str">
        <f t="shared" si="303"/>
        <v>Normal</v>
      </c>
      <c r="AA3854" t="str" cm="1">
        <f t="array" ref="AA3854">_xlfn.IFS(
J3854&lt;=K3854*0.5,"Excellent",
J3854&lt;=K3854,"Good",
J3854&lt;=K3854*1.5,"At Risk",
TRUE,"Critical"
)</f>
        <v>Excellent</v>
      </c>
      <c r="AB3854" t="str">
        <f t="shared" si="304"/>
        <v>Reworked</v>
      </c>
    </row>
    <row r="3855" spans="1:28" x14ac:dyDescent="0.3">
      <c r="A3855" t="s">
        <v>3937</v>
      </c>
      <c r="B3855" s="1">
        <v>45737</v>
      </c>
      <c r="C3855" t="s">
        <v>91</v>
      </c>
      <c r="D3855" t="s">
        <v>34</v>
      </c>
      <c r="E3855" t="s">
        <v>35</v>
      </c>
      <c r="F3855" t="s">
        <v>49</v>
      </c>
      <c r="G3855" t="s">
        <v>25</v>
      </c>
      <c r="H3855" t="s">
        <v>26</v>
      </c>
      <c r="I3855" t="s">
        <v>27</v>
      </c>
      <c r="J3855">
        <v>8.4</v>
      </c>
      <c r="K3855">
        <v>48</v>
      </c>
      <c r="L3855" t="s">
        <v>28</v>
      </c>
      <c r="M3855">
        <v>0</v>
      </c>
      <c r="N3855">
        <v>5</v>
      </c>
      <c r="O3855">
        <v>320</v>
      </c>
      <c r="P3855">
        <v>2688</v>
      </c>
      <c r="Q3855" t="s">
        <v>79</v>
      </c>
      <c r="R3855">
        <v>3</v>
      </c>
      <c r="S3855" t="s">
        <v>58</v>
      </c>
      <c r="T3855" t="s">
        <v>45</v>
      </c>
      <c r="U3855" t="str">
        <f>TRIM(CLEAN(tbl_Operations[[#This Row],[Location]]))</f>
        <v>Mumbai</v>
      </c>
      <c r="V3855" t="str">
        <f>TRIM(CLEAN(tbl_Operations[[#This Row],[Channel]]))</f>
        <v>Email</v>
      </c>
      <c r="W3855" t="str">
        <f t="shared" si="300"/>
        <v>Employee Query</v>
      </c>
      <c r="X3855" t="str">
        <f t="shared" si="301"/>
        <v>Operations</v>
      </c>
      <c r="Y3855" t="str">
        <f t="shared" si="302"/>
        <v>Within SLA</v>
      </c>
      <c r="Z3855" t="str">
        <f t="shared" si="303"/>
        <v>Normal</v>
      </c>
      <c r="AA3855" t="str" cm="1">
        <f t="array" ref="AA3855">_xlfn.IFS(
J3855&lt;=K3855*0.5,"Excellent",
J3855&lt;=K3855,"Good",
J3855&lt;=K3855*1.5,"At Risk",
TRUE,"Critical"
)</f>
        <v>Excellent</v>
      </c>
      <c r="AB3855" t="str">
        <f t="shared" si="304"/>
        <v>No Rework</v>
      </c>
    </row>
    <row r="3856" spans="1:28" x14ac:dyDescent="0.3">
      <c r="A3856" t="s">
        <v>3938</v>
      </c>
      <c r="B3856" s="1">
        <v>45935</v>
      </c>
      <c r="C3856" t="s">
        <v>54</v>
      </c>
      <c r="D3856" t="s">
        <v>41</v>
      </c>
      <c r="E3856" t="s">
        <v>74</v>
      </c>
      <c r="F3856" t="s">
        <v>61</v>
      </c>
      <c r="G3856" t="s">
        <v>25</v>
      </c>
      <c r="H3856" t="s">
        <v>50</v>
      </c>
      <c r="I3856" t="s">
        <v>27</v>
      </c>
      <c r="J3856">
        <v>14.5</v>
      </c>
      <c r="K3856">
        <v>12</v>
      </c>
      <c r="L3856" t="s">
        <v>63</v>
      </c>
      <c r="M3856">
        <v>1</v>
      </c>
      <c r="N3856">
        <v>4.3</v>
      </c>
      <c r="O3856">
        <v>280</v>
      </c>
      <c r="P3856">
        <v>4060</v>
      </c>
      <c r="Q3856" t="s">
        <v>51</v>
      </c>
      <c r="R3856">
        <v>10</v>
      </c>
      <c r="S3856" t="s">
        <v>52</v>
      </c>
      <c r="T3856" t="s">
        <v>102</v>
      </c>
      <c r="U3856" t="str">
        <f>TRIM(CLEAN(tbl_Operations[[#This Row],[Location]]))</f>
        <v>Bengaluru</v>
      </c>
      <c r="V3856" t="str">
        <f>TRIM(CLEAN(tbl_Operations[[#This Row],[Channel]]))</f>
        <v>Email</v>
      </c>
      <c r="W3856" t="str">
        <f t="shared" si="300"/>
        <v>System Issue</v>
      </c>
      <c r="X3856" t="str">
        <f t="shared" si="301"/>
        <v>Hr</v>
      </c>
      <c r="Y3856" t="str">
        <f t="shared" si="302"/>
        <v>SLA Breach</v>
      </c>
      <c r="Z3856" t="str">
        <f t="shared" si="303"/>
        <v>Normal</v>
      </c>
      <c r="AA3856" t="str" cm="1">
        <f t="array" ref="AA3856">_xlfn.IFS(
J3856&lt;=K3856*0.5,"Excellent",
J3856&lt;=K3856,"Good",
J3856&lt;=K3856*1.5,"At Risk",
TRUE,"Critical"
)</f>
        <v>At Risk</v>
      </c>
      <c r="AB3856" t="str">
        <f t="shared" si="304"/>
        <v>Reworked</v>
      </c>
    </row>
    <row r="3857" spans="1:28" x14ac:dyDescent="0.3">
      <c r="A3857" t="s">
        <v>3939</v>
      </c>
      <c r="B3857" s="1">
        <v>45758</v>
      </c>
      <c r="C3857" t="s">
        <v>33</v>
      </c>
      <c r="D3857" t="s">
        <v>55</v>
      </c>
      <c r="E3857" t="s">
        <v>35</v>
      </c>
      <c r="F3857" t="s">
        <v>49</v>
      </c>
      <c r="G3857" t="s">
        <v>42</v>
      </c>
      <c r="H3857" t="s">
        <v>50</v>
      </c>
      <c r="I3857" t="s">
        <v>27</v>
      </c>
      <c r="J3857">
        <v>3.2</v>
      </c>
      <c r="K3857">
        <v>48</v>
      </c>
      <c r="L3857" t="s">
        <v>28</v>
      </c>
      <c r="M3857">
        <v>0</v>
      </c>
      <c r="N3857">
        <v>4.9000000000000004</v>
      </c>
      <c r="O3857">
        <v>450</v>
      </c>
      <c r="P3857">
        <v>1440</v>
      </c>
      <c r="Q3857" t="s">
        <v>89</v>
      </c>
      <c r="R3857">
        <v>4</v>
      </c>
      <c r="S3857" t="s">
        <v>30</v>
      </c>
      <c r="T3857" t="s">
        <v>45</v>
      </c>
      <c r="U3857" t="str">
        <f>TRIM(CLEAN(tbl_Operations[[#This Row],[Location]]))</f>
        <v>Hyderabad</v>
      </c>
      <c r="V3857" t="str">
        <f>TRIM(CLEAN(tbl_Operations[[#This Row],[Channel]]))</f>
        <v>Portal</v>
      </c>
      <c r="W3857" t="str">
        <f t="shared" si="300"/>
        <v>Employee Query</v>
      </c>
      <c r="X3857" t="str">
        <f t="shared" si="301"/>
        <v>It</v>
      </c>
      <c r="Y3857" t="str">
        <f t="shared" si="302"/>
        <v>Within SLA</v>
      </c>
      <c r="Z3857" t="str">
        <f t="shared" si="303"/>
        <v>Normal</v>
      </c>
      <c r="AA3857" t="str" cm="1">
        <f t="array" ref="AA3857">_xlfn.IFS(
J3857&lt;=K3857*0.5,"Excellent",
J3857&lt;=K3857,"Good",
J3857&lt;=K3857*1.5,"At Risk",
TRUE,"Critical"
)</f>
        <v>Excellent</v>
      </c>
      <c r="AB3857" t="str">
        <f t="shared" si="304"/>
        <v>No Rework</v>
      </c>
    </row>
    <row r="3858" spans="1:28" x14ac:dyDescent="0.3">
      <c r="A3858" t="s">
        <v>3940</v>
      </c>
      <c r="B3858" s="1">
        <v>45965</v>
      </c>
      <c r="C3858" t="s">
        <v>91</v>
      </c>
      <c r="D3858" t="s">
        <v>41</v>
      </c>
      <c r="E3858" t="s">
        <v>78</v>
      </c>
      <c r="F3858" t="s">
        <v>49</v>
      </c>
      <c r="G3858" t="s">
        <v>62</v>
      </c>
      <c r="H3858" t="s">
        <v>50</v>
      </c>
      <c r="I3858" t="s">
        <v>27</v>
      </c>
      <c r="J3858">
        <v>16.3</v>
      </c>
      <c r="K3858">
        <v>48</v>
      </c>
      <c r="L3858" t="s">
        <v>28</v>
      </c>
      <c r="M3858">
        <v>1</v>
      </c>
      <c r="N3858">
        <v>4.4000000000000004</v>
      </c>
      <c r="O3858">
        <v>450</v>
      </c>
      <c r="P3858">
        <v>7335</v>
      </c>
      <c r="Q3858" t="s">
        <v>67</v>
      </c>
      <c r="R3858">
        <v>11</v>
      </c>
      <c r="S3858" t="s">
        <v>52</v>
      </c>
      <c r="T3858" t="s">
        <v>38</v>
      </c>
      <c r="U3858" t="str">
        <f>TRIM(CLEAN(tbl_Operations[[#This Row],[Location]]))</f>
        <v>Bengaluru</v>
      </c>
      <c r="V3858" t="str">
        <f>TRIM(CLEAN(tbl_Operations[[#This Row],[Channel]]))</f>
        <v>Teams</v>
      </c>
      <c r="W3858" t="str">
        <f t="shared" si="300"/>
        <v>Access Request</v>
      </c>
      <c r="X3858" t="str">
        <f t="shared" si="301"/>
        <v>Operations</v>
      </c>
      <c r="Y3858" t="str">
        <f t="shared" si="302"/>
        <v>Within SLA</v>
      </c>
      <c r="Z3858" t="str">
        <f t="shared" si="303"/>
        <v>Normal</v>
      </c>
      <c r="AA3858" t="str" cm="1">
        <f t="array" ref="AA3858">_xlfn.IFS(
J3858&lt;=K3858*0.5,"Excellent",
J3858&lt;=K3858,"Good",
J3858&lt;=K3858*1.5,"At Risk",
TRUE,"Critical"
)</f>
        <v>Excellent</v>
      </c>
      <c r="AB3858" t="str">
        <f t="shared" si="304"/>
        <v>Reworked</v>
      </c>
    </row>
    <row r="3859" spans="1:28" x14ac:dyDescent="0.3">
      <c r="A3859" t="s">
        <v>3941</v>
      </c>
      <c r="B3859" s="1">
        <v>45999</v>
      </c>
      <c r="C3859" t="s">
        <v>77</v>
      </c>
      <c r="D3859" t="s">
        <v>22</v>
      </c>
      <c r="E3859" t="s">
        <v>35</v>
      </c>
      <c r="F3859" t="s">
        <v>24</v>
      </c>
      <c r="G3859" t="s">
        <v>62</v>
      </c>
      <c r="H3859" t="s">
        <v>26</v>
      </c>
      <c r="I3859" t="s">
        <v>27</v>
      </c>
      <c r="J3859">
        <v>29.6</v>
      </c>
      <c r="K3859">
        <v>24</v>
      </c>
      <c r="L3859" t="s">
        <v>63</v>
      </c>
      <c r="M3859">
        <v>0</v>
      </c>
      <c r="N3859">
        <v>3.9</v>
      </c>
      <c r="O3859">
        <v>450</v>
      </c>
      <c r="P3859">
        <v>13320</v>
      </c>
      <c r="Q3859" t="s">
        <v>71</v>
      </c>
      <c r="R3859">
        <v>12</v>
      </c>
      <c r="S3859" t="s">
        <v>52</v>
      </c>
      <c r="T3859" t="s">
        <v>31</v>
      </c>
      <c r="U3859" t="str">
        <f>TRIM(CLEAN(tbl_Operations[[#This Row],[Location]]))</f>
        <v>Noida</v>
      </c>
      <c r="V3859" t="str">
        <f>TRIM(CLEAN(tbl_Operations[[#This Row],[Channel]]))</f>
        <v>Teams</v>
      </c>
      <c r="W3859" t="str">
        <f t="shared" si="300"/>
        <v>Employee Query</v>
      </c>
      <c r="X3859" t="str">
        <f t="shared" si="301"/>
        <v>Finance</v>
      </c>
      <c r="Y3859" t="str">
        <f t="shared" si="302"/>
        <v>SLA Breach</v>
      </c>
      <c r="Z3859" t="str">
        <f t="shared" si="303"/>
        <v>Normal</v>
      </c>
      <c r="AA3859" t="str" cm="1">
        <f t="array" ref="AA3859">_xlfn.IFS(
J3859&lt;=K3859*0.5,"Excellent",
J3859&lt;=K3859,"Good",
J3859&lt;=K3859*1.5,"At Risk",
TRUE,"Critical"
)</f>
        <v>At Risk</v>
      </c>
      <c r="AB3859" t="str">
        <f t="shared" si="304"/>
        <v>No Rework</v>
      </c>
    </row>
    <row r="3860" spans="1:28" x14ac:dyDescent="0.3">
      <c r="A3860" t="s">
        <v>3942</v>
      </c>
      <c r="B3860" s="1">
        <v>45803</v>
      </c>
      <c r="C3860" t="s">
        <v>54</v>
      </c>
      <c r="D3860" t="s">
        <v>55</v>
      </c>
      <c r="E3860" t="s">
        <v>23</v>
      </c>
      <c r="F3860" t="s">
        <v>24</v>
      </c>
      <c r="G3860" t="s">
        <v>81</v>
      </c>
      <c r="H3860" t="s">
        <v>50</v>
      </c>
      <c r="I3860" t="s">
        <v>27</v>
      </c>
      <c r="J3860">
        <v>21.4</v>
      </c>
      <c r="K3860">
        <v>24</v>
      </c>
      <c r="L3860" t="s">
        <v>28</v>
      </c>
      <c r="M3860">
        <v>0</v>
      </c>
      <c r="N3860">
        <v>4.4000000000000004</v>
      </c>
      <c r="O3860">
        <v>280</v>
      </c>
      <c r="P3860">
        <v>5992</v>
      </c>
      <c r="Q3860" t="s">
        <v>44</v>
      </c>
      <c r="R3860">
        <v>5</v>
      </c>
      <c r="S3860" t="s">
        <v>30</v>
      </c>
      <c r="T3860" t="s">
        <v>31</v>
      </c>
      <c r="U3860" t="str">
        <f>TRIM(CLEAN(tbl_Operations[[#This Row],[Location]]))</f>
        <v>Hyderabad</v>
      </c>
      <c r="V3860" t="str">
        <f>TRIM(CLEAN(tbl_Operations[[#This Row],[Channel]]))</f>
        <v>Phone</v>
      </c>
      <c r="W3860" t="str">
        <f t="shared" si="300"/>
        <v>Invoice Query</v>
      </c>
      <c r="X3860" t="str">
        <f t="shared" si="301"/>
        <v>Hr</v>
      </c>
      <c r="Y3860" t="str">
        <f t="shared" si="302"/>
        <v>Within SLA</v>
      </c>
      <c r="Z3860" t="str">
        <f t="shared" si="303"/>
        <v>Normal</v>
      </c>
      <c r="AA3860" t="str" cm="1">
        <f t="array" ref="AA3860">_xlfn.IFS(
J3860&lt;=K3860*0.5,"Excellent",
J3860&lt;=K3860,"Good",
J3860&lt;=K3860*1.5,"At Risk",
TRUE,"Critical"
)</f>
        <v>Good</v>
      </c>
      <c r="AB3860" t="str">
        <f t="shared" si="304"/>
        <v>No Rework</v>
      </c>
    </row>
    <row r="3861" spans="1:28" x14ac:dyDescent="0.3">
      <c r="A3861" t="s">
        <v>3943</v>
      </c>
      <c r="B3861" s="1">
        <v>45769</v>
      </c>
      <c r="C3861" t="s">
        <v>91</v>
      </c>
      <c r="D3861" t="s">
        <v>73</v>
      </c>
      <c r="E3861" t="s">
        <v>48</v>
      </c>
      <c r="F3861" t="s">
        <v>49</v>
      </c>
      <c r="G3861" t="s">
        <v>42</v>
      </c>
      <c r="H3861" t="s">
        <v>43</v>
      </c>
      <c r="I3861" t="s">
        <v>27</v>
      </c>
      <c r="J3861">
        <v>8.3000000000000007</v>
      </c>
      <c r="K3861">
        <v>48</v>
      </c>
      <c r="L3861" t="s">
        <v>28</v>
      </c>
      <c r="M3861">
        <v>0</v>
      </c>
      <c r="N3861">
        <v>4.5999999999999996</v>
      </c>
      <c r="O3861">
        <v>320</v>
      </c>
      <c r="P3861">
        <v>2656</v>
      </c>
      <c r="Q3861" t="s">
        <v>89</v>
      </c>
      <c r="R3861">
        <v>4</v>
      </c>
      <c r="S3861" t="s">
        <v>30</v>
      </c>
      <c r="T3861" t="s">
        <v>38</v>
      </c>
      <c r="U3861" t="str">
        <f>TRIM(CLEAN(tbl_Operations[[#This Row],[Location]]))</f>
        <v>Chennai</v>
      </c>
      <c r="V3861" t="str">
        <f>TRIM(CLEAN(tbl_Operations[[#This Row],[Channel]]))</f>
        <v>Portal</v>
      </c>
      <c r="W3861" t="str">
        <f t="shared" si="300"/>
        <v>Compliance Request</v>
      </c>
      <c r="X3861" t="str">
        <f t="shared" si="301"/>
        <v>Operations</v>
      </c>
      <c r="Y3861" t="str">
        <f t="shared" si="302"/>
        <v>Within SLA</v>
      </c>
      <c r="Z3861" t="str">
        <f t="shared" si="303"/>
        <v>Normal</v>
      </c>
      <c r="AA3861" t="str" cm="1">
        <f t="array" ref="AA3861">_xlfn.IFS(
J3861&lt;=K3861*0.5,"Excellent",
J3861&lt;=K3861,"Good",
J3861&lt;=K3861*1.5,"At Risk",
TRUE,"Critical"
)</f>
        <v>Excellent</v>
      </c>
      <c r="AB3861" t="str">
        <f t="shared" si="304"/>
        <v>No Rework</v>
      </c>
    </row>
    <row r="3862" spans="1:28" x14ac:dyDescent="0.3">
      <c r="A3862" t="s">
        <v>3944</v>
      </c>
      <c r="B3862" s="1">
        <v>45741</v>
      </c>
      <c r="C3862" t="s">
        <v>95</v>
      </c>
      <c r="D3862" t="s">
        <v>34</v>
      </c>
      <c r="E3862" t="s">
        <v>78</v>
      </c>
      <c r="F3862" t="s">
        <v>24</v>
      </c>
      <c r="G3862" t="s">
        <v>25</v>
      </c>
      <c r="H3862" t="s">
        <v>75</v>
      </c>
      <c r="I3862" t="s">
        <v>88</v>
      </c>
      <c r="J3862">
        <v>18.5</v>
      </c>
      <c r="K3862">
        <v>24</v>
      </c>
      <c r="L3862" t="s">
        <v>28</v>
      </c>
      <c r="M3862">
        <v>2</v>
      </c>
      <c r="N3862">
        <v>3.9</v>
      </c>
      <c r="O3862">
        <v>450</v>
      </c>
      <c r="P3862">
        <v>8325</v>
      </c>
      <c r="Q3862" t="s">
        <v>79</v>
      </c>
      <c r="R3862">
        <v>3</v>
      </c>
      <c r="S3862" t="s">
        <v>58</v>
      </c>
      <c r="T3862" t="s">
        <v>38</v>
      </c>
      <c r="U3862" t="str">
        <f>TRIM(CLEAN(tbl_Operations[[#This Row],[Location]]))</f>
        <v>Mumbai</v>
      </c>
      <c r="V3862" t="str">
        <f>TRIM(CLEAN(tbl_Operations[[#This Row],[Channel]]))</f>
        <v>Email</v>
      </c>
      <c r="W3862" t="str">
        <f t="shared" si="300"/>
        <v>Access Request</v>
      </c>
      <c r="X3862" t="str">
        <f t="shared" si="301"/>
        <v>Sales</v>
      </c>
      <c r="Y3862" t="str">
        <f t="shared" si="302"/>
        <v>Within SLA</v>
      </c>
      <c r="Z3862" t="str">
        <f t="shared" si="303"/>
        <v>Normal</v>
      </c>
      <c r="AA3862" t="str" cm="1">
        <f t="array" ref="AA3862">_xlfn.IFS(
J3862&lt;=K3862*0.5,"Excellent",
J3862&lt;=K3862,"Good",
J3862&lt;=K3862*1.5,"At Risk",
TRUE,"Critical"
)</f>
        <v>Good</v>
      </c>
      <c r="AB3862" t="str">
        <f t="shared" si="304"/>
        <v>Reworked</v>
      </c>
    </row>
    <row r="3863" spans="1:28" x14ac:dyDescent="0.3">
      <c r="A3863" t="s">
        <v>3945</v>
      </c>
      <c r="B3863" s="1">
        <v>45987</v>
      </c>
      <c r="C3863" t="s">
        <v>21</v>
      </c>
      <c r="D3863" t="s">
        <v>73</v>
      </c>
      <c r="E3863" t="s">
        <v>56</v>
      </c>
      <c r="F3863" t="s">
        <v>49</v>
      </c>
      <c r="G3863" t="s">
        <v>25</v>
      </c>
      <c r="H3863" t="s">
        <v>26</v>
      </c>
      <c r="I3863" t="s">
        <v>27</v>
      </c>
      <c r="J3863">
        <v>13.5</v>
      </c>
      <c r="K3863">
        <v>48</v>
      </c>
      <c r="L3863" t="s">
        <v>28</v>
      </c>
      <c r="M3863">
        <v>1</v>
      </c>
      <c r="N3863">
        <v>4.7</v>
      </c>
      <c r="O3863">
        <v>280</v>
      </c>
      <c r="P3863">
        <v>3780</v>
      </c>
      <c r="Q3863" t="s">
        <v>67</v>
      </c>
      <c r="R3863">
        <v>11</v>
      </c>
      <c r="S3863" t="s">
        <v>52</v>
      </c>
      <c r="T3863" t="s">
        <v>86</v>
      </c>
      <c r="U3863" t="str">
        <f>TRIM(CLEAN(tbl_Operations[[#This Row],[Location]]))</f>
        <v>Chennai</v>
      </c>
      <c r="V3863" t="str">
        <f>TRIM(CLEAN(tbl_Operations[[#This Row],[Channel]]))</f>
        <v>Email</v>
      </c>
      <c r="W3863" t="str">
        <f t="shared" si="300"/>
        <v>Vendor Query</v>
      </c>
      <c r="X3863" t="str">
        <f t="shared" si="301"/>
        <v>Customer Support</v>
      </c>
      <c r="Y3863" t="str">
        <f t="shared" si="302"/>
        <v>Within SLA</v>
      </c>
      <c r="Z3863" t="str">
        <f t="shared" si="303"/>
        <v>Normal</v>
      </c>
      <c r="AA3863" t="str" cm="1">
        <f t="array" ref="AA3863">_xlfn.IFS(
J3863&lt;=K3863*0.5,"Excellent",
J3863&lt;=K3863,"Good",
J3863&lt;=K3863*1.5,"At Risk",
TRUE,"Critical"
)</f>
        <v>Excellent</v>
      </c>
      <c r="AB3863" t="str">
        <f t="shared" si="304"/>
        <v>Reworked</v>
      </c>
    </row>
    <row r="3864" spans="1:28" x14ac:dyDescent="0.3">
      <c r="A3864" t="s">
        <v>3946</v>
      </c>
      <c r="B3864" s="1">
        <v>45919</v>
      </c>
      <c r="C3864" t="s">
        <v>91</v>
      </c>
      <c r="D3864" t="s">
        <v>73</v>
      </c>
      <c r="E3864" t="s">
        <v>48</v>
      </c>
      <c r="F3864" t="s">
        <v>24</v>
      </c>
      <c r="G3864" t="s">
        <v>25</v>
      </c>
      <c r="H3864" t="s">
        <v>75</v>
      </c>
      <c r="I3864" t="s">
        <v>27</v>
      </c>
      <c r="J3864">
        <v>2.4</v>
      </c>
      <c r="K3864">
        <v>24</v>
      </c>
      <c r="L3864" t="s">
        <v>28</v>
      </c>
      <c r="M3864">
        <v>0</v>
      </c>
      <c r="N3864">
        <v>5</v>
      </c>
      <c r="O3864">
        <v>400</v>
      </c>
      <c r="P3864">
        <v>960</v>
      </c>
      <c r="Q3864" t="s">
        <v>83</v>
      </c>
      <c r="R3864">
        <v>9</v>
      </c>
      <c r="S3864" t="s">
        <v>37</v>
      </c>
      <c r="T3864" t="s">
        <v>45</v>
      </c>
      <c r="U3864" t="str">
        <f>TRIM(CLEAN(tbl_Operations[[#This Row],[Location]]))</f>
        <v>Chennai</v>
      </c>
      <c r="V3864" t="str">
        <f>TRIM(CLEAN(tbl_Operations[[#This Row],[Channel]]))</f>
        <v>Email</v>
      </c>
      <c r="W3864" t="str">
        <f t="shared" si="300"/>
        <v>Compliance Request</v>
      </c>
      <c r="X3864" t="str">
        <f t="shared" si="301"/>
        <v>Operations</v>
      </c>
      <c r="Y3864" t="str">
        <f t="shared" si="302"/>
        <v>Within SLA</v>
      </c>
      <c r="Z3864" t="str">
        <f t="shared" si="303"/>
        <v>Normal</v>
      </c>
      <c r="AA3864" t="str" cm="1">
        <f t="array" ref="AA3864">_xlfn.IFS(
J3864&lt;=K3864*0.5,"Excellent",
J3864&lt;=K3864,"Good",
J3864&lt;=K3864*1.5,"At Risk",
TRUE,"Critical"
)</f>
        <v>Excellent</v>
      </c>
      <c r="AB3864" t="str">
        <f t="shared" si="304"/>
        <v>No Rework</v>
      </c>
    </row>
    <row r="3865" spans="1:28" x14ac:dyDescent="0.3">
      <c r="A3865" t="s">
        <v>3947</v>
      </c>
      <c r="B3865" s="1">
        <v>45917</v>
      </c>
      <c r="C3865" t="s">
        <v>91</v>
      </c>
      <c r="D3865" t="s">
        <v>47</v>
      </c>
      <c r="E3865" t="s">
        <v>78</v>
      </c>
      <c r="F3865" t="s">
        <v>49</v>
      </c>
      <c r="G3865" t="s">
        <v>42</v>
      </c>
      <c r="H3865" t="s">
        <v>50</v>
      </c>
      <c r="I3865" t="s">
        <v>27</v>
      </c>
      <c r="J3865">
        <v>5</v>
      </c>
      <c r="K3865">
        <v>48</v>
      </c>
      <c r="L3865" t="s">
        <v>28</v>
      </c>
      <c r="M3865">
        <v>0</v>
      </c>
      <c r="N3865">
        <v>5</v>
      </c>
      <c r="O3865">
        <v>320</v>
      </c>
      <c r="P3865">
        <v>1600</v>
      </c>
      <c r="Q3865" t="s">
        <v>83</v>
      </c>
      <c r="R3865">
        <v>9</v>
      </c>
      <c r="S3865" t="s">
        <v>37</v>
      </c>
      <c r="T3865" t="s">
        <v>86</v>
      </c>
      <c r="U3865" t="str">
        <f>TRIM(CLEAN(tbl_Operations[[#This Row],[Location]]))</f>
        <v>Gurugram</v>
      </c>
      <c r="V3865" t="str">
        <f>TRIM(CLEAN(tbl_Operations[[#This Row],[Channel]]))</f>
        <v>Portal</v>
      </c>
      <c r="W3865" t="str">
        <f t="shared" si="300"/>
        <v>Access Request</v>
      </c>
      <c r="X3865" t="str">
        <f t="shared" si="301"/>
        <v>Operations</v>
      </c>
      <c r="Y3865" t="str">
        <f t="shared" si="302"/>
        <v>Within SLA</v>
      </c>
      <c r="Z3865" t="str">
        <f t="shared" si="303"/>
        <v>Normal</v>
      </c>
      <c r="AA3865" t="str" cm="1">
        <f t="array" ref="AA3865">_xlfn.IFS(
J3865&lt;=K3865*0.5,"Excellent",
J3865&lt;=K3865,"Good",
J3865&lt;=K3865*1.5,"At Risk",
TRUE,"Critical"
)</f>
        <v>Excellent</v>
      </c>
      <c r="AB3865" t="str">
        <f t="shared" si="304"/>
        <v>No Rework</v>
      </c>
    </row>
    <row r="3866" spans="1:28" x14ac:dyDescent="0.3">
      <c r="A3866" t="s">
        <v>3948</v>
      </c>
      <c r="B3866" s="1">
        <v>45945</v>
      </c>
      <c r="C3866" t="s">
        <v>21</v>
      </c>
      <c r="D3866" t="s">
        <v>55</v>
      </c>
      <c r="E3866" t="s">
        <v>48</v>
      </c>
      <c r="F3866" t="s">
        <v>61</v>
      </c>
      <c r="G3866" t="s">
        <v>42</v>
      </c>
      <c r="H3866" t="s">
        <v>50</v>
      </c>
      <c r="I3866" t="s">
        <v>27</v>
      </c>
      <c r="J3866">
        <v>11.8</v>
      </c>
      <c r="K3866">
        <v>12</v>
      </c>
      <c r="L3866" t="s">
        <v>28</v>
      </c>
      <c r="M3866">
        <v>0</v>
      </c>
      <c r="N3866">
        <v>4.7</v>
      </c>
      <c r="O3866">
        <v>320</v>
      </c>
      <c r="P3866">
        <v>3776</v>
      </c>
      <c r="Q3866" t="s">
        <v>51</v>
      </c>
      <c r="R3866">
        <v>10</v>
      </c>
      <c r="S3866" t="s">
        <v>52</v>
      </c>
      <c r="T3866" t="s">
        <v>86</v>
      </c>
      <c r="U3866" t="str">
        <f>TRIM(CLEAN(tbl_Operations[[#This Row],[Location]]))</f>
        <v>Hyderabad</v>
      </c>
      <c r="V3866" t="str">
        <f>TRIM(CLEAN(tbl_Operations[[#This Row],[Channel]]))</f>
        <v>Portal</v>
      </c>
      <c r="W3866" t="str">
        <f t="shared" si="300"/>
        <v>Compliance Request</v>
      </c>
      <c r="X3866" t="str">
        <f t="shared" si="301"/>
        <v>Customer Support</v>
      </c>
      <c r="Y3866" t="str">
        <f t="shared" si="302"/>
        <v>Within SLA</v>
      </c>
      <c r="Z3866" t="str">
        <f t="shared" si="303"/>
        <v>Normal</v>
      </c>
      <c r="AA3866" t="str" cm="1">
        <f t="array" ref="AA3866">_xlfn.IFS(
J3866&lt;=K3866*0.5,"Excellent",
J3866&lt;=K3866,"Good",
J3866&lt;=K3866*1.5,"At Risk",
TRUE,"Critical"
)</f>
        <v>Good</v>
      </c>
      <c r="AB3866" t="str">
        <f t="shared" si="304"/>
        <v>No Rework</v>
      </c>
    </row>
    <row r="3867" spans="1:28" x14ac:dyDescent="0.3">
      <c r="A3867" t="s">
        <v>3949</v>
      </c>
      <c r="B3867" s="1">
        <v>45693</v>
      </c>
      <c r="C3867" t="s">
        <v>33</v>
      </c>
      <c r="D3867" t="s">
        <v>22</v>
      </c>
      <c r="E3867" t="s">
        <v>48</v>
      </c>
      <c r="F3867" t="s">
        <v>24</v>
      </c>
      <c r="G3867" t="s">
        <v>25</v>
      </c>
      <c r="H3867" t="s">
        <v>75</v>
      </c>
      <c r="I3867" t="s">
        <v>27</v>
      </c>
      <c r="J3867">
        <v>8.5</v>
      </c>
      <c r="K3867">
        <v>24</v>
      </c>
      <c r="L3867" t="s">
        <v>28</v>
      </c>
      <c r="M3867">
        <v>0</v>
      </c>
      <c r="N3867">
        <v>4.2</v>
      </c>
      <c r="O3867">
        <v>350</v>
      </c>
      <c r="P3867">
        <v>2975</v>
      </c>
      <c r="Q3867" t="s">
        <v>57</v>
      </c>
      <c r="R3867">
        <v>2</v>
      </c>
      <c r="S3867" t="s">
        <v>58</v>
      </c>
      <c r="T3867" t="s">
        <v>86</v>
      </c>
      <c r="U3867" t="str">
        <f>TRIM(CLEAN(tbl_Operations[[#This Row],[Location]]))</f>
        <v>Noida</v>
      </c>
      <c r="V3867" t="str">
        <f>TRIM(CLEAN(tbl_Operations[[#This Row],[Channel]]))</f>
        <v>Email</v>
      </c>
      <c r="W3867" t="str">
        <f t="shared" si="300"/>
        <v>Compliance Request</v>
      </c>
      <c r="X3867" t="str">
        <f t="shared" si="301"/>
        <v>It</v>
      </c>
      <c r="Y3867" t="str">
        <f t="shared" si="302"/>
        <v>Within SLA</v>
      </c>
      <c r="Z3867" t="str">
        <f t="shared" si="303"/>
        <v>Normal</v>
      </c>
      <c r="AA3867" t="str" cm="1">
        <f t="array" ref="AA3867">_xlfn.IFS(
J3867&lt;=K3867*0.5,"Excellent",
J3867&lt;=K3867,"Good",
J3867&lt;=K3867*1.5,"At Risk",
TRUE,"Critical"
)</f>
        <v>Excellent</v>
      </c>
      <c r="AB3867" t="str">
        <f t="shared" si="304"/>
        <v>No Rework</v>
      </c>
    </row>
    <row r="3868" spans="1:28" x14ac:dyDescent="0.3">
      <c r="A3868" t="s">
        <v>3950</v>
      </c>
      <c r="B3868" s="1">
        <v>45980</v>
      </c>
      <c r="C3868" t="s">
        <v>40</v>
      </c>
      <c r="D3868" t="s">
        <v>55</v>
      </c>
      <c r="E3868" t="s">
        <v>92</v>
      </c>
      <c r="F3868" t="s">
        <v>24</v>
      </c>
      <c r="G3868" t="s">
        <v>25</v>
      </c>
      <c r="H3868" t="s">
        <v>26</v>
      </c>
      <c r="I3868" t="s">
        <v>27</v>
      </c>
      <c r="J3868">
        <v>7.9</v>
      </c>
      <c r="K3868">
        <v>24</v>
      </c>
      <c r="L3868" t="s">
        <v>28</v>
      </c>
      <c r="M3868">
        <v>2</v>
      </c>
      <c r="N3868">
        <v>4.0999999999999996</v>
      </c>
      <c r="O3868">
        <v>320</v>
      </c>
      <c r="P3868">
        <v>2528</v>
      </c>
      <c r="Q3868" t="s">
        <v>67</v>
      </c>
      <c r="R3868">
        <v>11</v>
      </c>
      <c r="S3868" t="s">
        <v>52</v>
      </c>
      <c r="T3868" t="s">
        <v>86</v>
      </c>
      <c r="U3868" t="str">
        <f>TRIM(CLEAN(tbl_Operations[[#This Row],[Location]]))</f>
        <v>Hyderabad</v>
      </c>
      <c r="V3868" t="str">
        <f>TRIM(CLEAN(tbl_Operations[[#This Row],[Channel]]))</f>
        <v>Email</v>
      </c>
      <c r="W3868" t="str">
        <f t="shared" si="300"/>
        <v>Report Request</v>
      </c>
      <c r="X3868" t="str">
        <f t="shared" si="301"/>
        <v>Procurement</v>
      </c>
      <c r="Y3868" t="str">
        <f t="shared" si="302"/>
        <v>Within SLA</v>
      </c>
      <c r="Z3868" t="str">
        <f t="shared" si="303"/>
        <v>Normal</v>
      </c>
      <c r="AA3868" t="str" cm="1">
        <f t="array" ref="AA3868">_xlfn.IFS(
J3868&lt;=K3868*0.5,"Excellent",
J3868&lt;=K3868,"Good",
J3868&lt;=K3868*1.5,"At Risk",
TRUE,"Critical"
)</f>
        <v>Excellent</v>
      </c>
      <c r="AB3868" t="str">
        <f t="shared" si="304"/>
        <v>Reworked</v>
      </c>
    </row>
    <row r="3869" spans="1:28" x14ac:dyDescent="0.3">
      <c r="A3869" t="s">
        <v>3951</v>
      </c>
      <c r="B3869" s="1">
        <v>45940</v>
      </c>
      <c r="C3869" t="s">
        <v>33</v>
      </c>
      <c r="D3869" t="s">
        <v>47</v>
      </c>
      <c r="E3869" t="s">
        <v>70</v>
      </c>
      <c r="F3869" t="s">
        <v>24</v>
      </c>
      <c r="G3869" t="s">
        <v>25</v>
      </c>
      <c r="H3869" t="s">
        <v>50</v>
      </c>
      <c r="I3869" t="s">
        <v>101</v>
      </c>
      <c r="J3869">
        <v>4.2</v>
      </c>
      <c r="K3869">
        <v>24</v>
      </c>
      <c r="L3869" t="s">
        <v>28</v>
      </c>
      <c r="M3869">
        <v>1</v>
      </c>
      <c r="N3869">
        <v>4.5</v>
      </c>
      <c r="O3869">
        <v>400</v>
      </c>
      <c r="P3869">
        <v>1680</v>
      </c>
      <c r="Q3869" t="s">
        <v>51</v>
      </c>
      <c r="R3869">
        <v>10</v>
      </c>
      <c r="S3869" t="s">
        <v>52</v>
      </c>
      <c r="T3869" t="s">
        <v>45</v>
      </c>
      <c r="U3869" t="str">
        <f>TRIM(CLEAN(tbl_Operations[[#This Row],[Location]]))</f>
        <v>Gurugram</v>
      </c>
      <c r="V3869" t="str">
        <f>TRIM(CLEAN(tbl_Operations[[#This Row],[Channel]]))</f>
        <v>Email</v>
      </c>
      <c r="W3869" t="str">
        <f t="shared" si="300"/>
        <v>Data Correction</v>
      </c>
      <c r="X3869" t="str">
        <f t="shared" si="301"/>
        <v>It</v>
      </c>
      <c r="Y3869" t="str">
        <f t="shared" si="302"/>
        <v>Within SLA</v>
      </c>
      <c r="Z3869" t="str">
        <f t="shared" si="303"/>
        <v>Normal</v>
      </c>
      <c r="AA3869" t="str" cm="1">
        <f t="array" ref="AA3869">_xlfn.IFS(
J3869&lt;=K3869*0.5,"Excellent",
J3869&lt;=K3869,"Good",
J3869&lt;=K3869*1.5,"At Risk",
TRUE,"Critical"
)</f>
        <v>Excellent</v>
      </c>
      <c r="AB3869" t="str">
        <f t="shared" si="304"/>
        <v>Reworked</v>
      </c>
    </row>
    <row r="3870" spans="1:28" x14ac:dyDescent="0.3">
      <c r="A3870" t="s">
        <v>3952</v>
      </c>
      <c r="B3870" s="1">
        <v>45711</v>
      </c>
      <c r="C3870" t="s">
        <v>54</v>
      </c>
      <c r="D3870" t="s">
        <v>55</v>
      </c>
      <c r="E3870" t="s">
        <v>35</v>
      </c>
      <c r="F3870" t="s">
        <v>24</v>
      </c>
      <c r="G3870" t="s">
        <v>62</v>
      </c>
      <c r="H3870" t="s">
        <v>66</v>
      </c>
      <c r="I3870" t="s">
        <v>27</v>
      </c>
      <c r="J3870">
        <v>1.5</v>
      </c>
      <c r="K3870">
        <v>24</v>
      </c>
      <c r="L3870" t="s">
        <v>28</v>
      </c>
      <c r="M3870">
        <v>2</v>
      </c>
      <c r="N3870">
        <v>4.7</v>
      </c>
      <c r="O3870">
        <v>320</v>
      </c>
      <c r="P3870">
        <v>480</v>
      </c>
      <c r="Q3870" t="s">
        <v>57</v>
      </c>
      <c r="R3870">
        <v>2</v>
      </c>
      <c r="S3870" t="s">
        <v>58</v>
      </c>
      <c r="T3870" t="s">
        <v>102</v>
      </c>
      <c r="U3870" t="str">
        <f>TRIM(CLEAN(tbl_Operations[[#This Row],[Location]]))</f>
        <v>Hyderabad</v>
      </c>
      <c r="V3870" t="str">
        <f>TRIM(CLEAN(tbl_Operations[[#This Row],[Channel]]))</f>
        <v>Teams</v>
      </c>
      <c r="W3870" t="str">
        <f t="shared" si="300"/>
        <v>Employee Query</v>
      </c>
      <c r="X3870" t="str">
        <f t="shared" si="301"/>
        <v>Hr</v>
      </c>
      <c r="Y3870" t="str">
        <f t="shared" si="302"/>
        <v>Within SLA</v>
      </c>
      <c r="Z3870" t="str">
        <f t="shared" si="303"/>
        <v>Normal</v>
      </c>
      <c r="AA3870" t="str" cm="1">
        <f t="array" ref="AA3870">_xlfn.IFS(
J3870&lt;=K3870*0.5,"Excellent",
J3870&lt;=K3870,"Good",
J3870&lt;=K3870*1.5,"At Risk",
TRUE,"Critical"
)</f>
        <v>Excellent</v>
      </c>
      <c r="AB3870" t="str">
        <f t="shared" si="304"/>
        <v>Reworked</v>
      </c>
    </row>
    <row r="3871" spans="1:28" x14ac:dyDescent="0.3">
      <c r="A3871" t="s">
        <v>3953</v>
      </c>
      <c r="B3871" s="1">
        <v>45982</v>
      </c>
      <c r="C3871" t="s">
        <v>54</v>
      </c>
      <c r="D3871" t="s">
        <v>60</v>
      </c>
      <c r="E3871" t="s">
        <v>78</v>
      </c>
      <c r="F3871" t="s">
        <v>49</v>
      </c>
      <c r="G3871" t="s">
        <v>25</v>
      </c>
      <c r="H3871" t="s">
        <v>43</v>
      </c>
      <c r="I3871" t="s">
        <v>27</v>
      </c>
      <c r="J3871">
        <v>5.2</v>
      </c>
      <c r="K3871">
        <v>48</v>
      </c>
      <c r="L3871" t="s">
        <v>28</v>
      </c>
      <c r="M3871">
        <v>1</v>
      </c>
      <c r="N3871">
        <v>4.5</v>
      </c>
      <c r="O3871">
        <v>400</v>
      </c>
      <c r="P3871">
        <v>2080</v>
      </c>
      <c r="Q3871" t="s">
        <v>67</v>
      </c>
      <c r="R3871">
        <v>11</v>
      </c>
      <c r="S3871" t="s">
        <v>52</v>
      </c>
      <c r="T3871" t="s">
        <v>45</v>
      </c>
      <c r="U3871" t="str">
        <f>TRIM(CLEAN(tbl_Operations[[#This Row],[Location]]))</f>
        <v>Pune</v>
      </c>
      <c r="V3871" t="str">
        <f>TRIM(CLEAN(tbl_Operations[[#This Row],[Channel]]))</f>
        <v>Email</v>
      </c>
      <c r="W3871" t="str">
        <f t="shared" si="300"/>
        <v>Access Request</v>
      </c>
      <c r="X3871" t="str">
        <f t="shared" si="301"/>
        <v>Hr</v>
      </c>
      <c r="Y3871" t="str">
        <f t="shared" si="302"/>
        <v>Within SLA</v>
      </c>
      <c r="Z3871" t="str">
        <f t="shared" si="303"/>
        <v>Normal</v>
      </c>
      <c r="AA3871" t="str" cm="1">
        <f t="array" ref="AA3871">_xlfn.IFS(
J3871&lt;=K3871*0.5,"Excellent",
J3871&lt;=K3871,"Good",
J3871&lt;=K3871*1.5,"At Risk",
TRUE,"Critical"
)</f>
        <v>Excellent</v>
      </c>
      <c r="AB3871" t="str">
        <f t="shared" si="304"/>
        <v>Reworked</v>
      </c>
    </row>
    <row r="3872" spans="1:28" x14ac:dyDescent="0.3">
      <c r="A3872" t="s">
        <v>3954</v>
      </c>
      <c r="B3872" s="1">
        <v>45696</v>
      </c>
      <c r="C3872" t="s">
        <v>77</v>
      </c>
      <c r="D3872" t="s">
        <v>55</v>
      </c>
      <c r="E3872" t="s">
        <v>23</v>
      </c>
      <c r="F3872" t="s">
        <v>24</v>
      </c>
      <c r="G3872" t="s">
        <v>25</v>
      </c>
      <c r="H3872" t="s">
        <v>26</v>
      </c>
      <c r="I3872" t="s">
        <v>88</v>
      </c>
      <c r="J3872">
        <v>60.5</v>
      </c>
      <c r="K3872">
        <v>24</v>
      </c>
      <c r="L3872" t="s">
        <v>63</v>
      </c>
      <c r="M3872">
        <v>1</v>
      </c>
      <c r="N3872">
        <v>3.1</v>
      </c>
      <c r="O3872">
        <v>450</v>
      </c>
      <c r="P3872">
        <v>27225</v>
      </c>
      <c r="Q3872" t="s">
        <v>57</v>
      </c>
      <c r="R3872">
        <v>2</v>
      </c>
      <c r="S3872" t="s">
        <v>58</v>
      </c>
      <c r="T3872" t="s">
        <v>68</v>
      </c>
      <c r="U3872" t="str">
        <f>TRIM(CLEAN(tbl_Operations[[#This Row],[Location]]))</f>
        <v>Hyderabad</v>
      </c>
      <c r="V3872" t="str">
        <f>TRIM(CLEAN(tbl_Operations[[#This Row],[Channel]]))</f>
        <v>Email</v>
      </c>
      <c r="W3872" t="str">
        <f t="shared" si="300"/>
        <v>Invoice Query</v>
      </c>
      <c r="X3872" t="str">
        <f t="shared" si="301"/>
        <v>Finance</v>
      </c>
      <c r="Y3872" t="str">
        <f t="shared" si="302"/>
        <v>SLA Breach</v>
      </c>
      <c r="Z3872" t="str">
        <f t="shared" si="303"/>
        <v>Normal</v>
      </c>
      <c r="AA3872" t="str" cm="1">
        <f t="array" ref="AA3872">_xlfn.IFS(
J3872&lt;=K3872*0.5,"Excellent",
J3872&lt;=K3872,"Good",
J3872&lt;=K3872*1.5,"At Risk",
TRUE,"Critical"
)</f>
        <v>Critical</v>
      </c>
      <c r="AB3872" t="str">
        <f t="shared" si="304"/>
        <v>Reworked</v>
      </c>
    </row>
    <row r="3873" spans="1:28" x14ac:dyDescent="0.3">
      <c r="A3873" t="s">
        <v>3955</v>
      </c>
      <c r="B3873" s="1">
        <v>45917</v>
      </c>
      <c r="C3873" t="s">
        <v>77</v>
      </c>
      <c r="D3873" t="s">
        <v>60</v>
      </c>
      <c r="E3873" t="s">
        <v>78</v>
      </c>
      <c r="F3873" t="s">
        <v>24</v>
      </c>
      <c r="G3873" t="s">
        <v>81</v>
      </c>
      <c r="H3873" t="s">
        <v>50</v>
      </c>
      <c r="I3873" t="s">
        <v>27</v>
      </c>
      <c r="J3873">
        <v>5</v>
      </c>
      <c r="K3873">
        <v>24</v>
      </c>
      <c r="L3873" t="s">
        <v>28</v>
      </c>
      <c r="M3873">
        <v>0</v>
      </c>
      <c r="N3873">
        <v>5</v>
      </c>
      <c r="O3873">
        <v>320</v>
      </c>
      <c r="P3873">
        <v>1600</v>
      </c>
      <c r="Q3873" t="s">
        <v>83</v>
      </c>
      <c r="R3873">
        <v>9</v>
      </c>
      <c r="S3873" t="s">
        <v>37</v>
      </c>
      <c r="T3873" t="s">
        <v>86</v>
      </c>
      <c r="U3873" t="str">
        <f>TRIM(CLEAN(tbl_Operations[[#This Row],[Location]]))</f>
        <v>Pune</v>
      </c>
      <c r="V3873" t="str">
        <f>TRIM(CLEAN(tbl_Operations[[#This Row],[Channel]]))</f>
        <v>Phone</v>
      </c>
      <c r="W3873" t="str">
        <f t="shared" si="300"/>
        <v>Access Request</v>
      </c>
      <c r="X3873" t="str">
        <f t="shared" si="301"/>
        <v>Finance</v>
      </c>
      <c r="Y3873" t="str">
        <f t="shared" si="302"/>
        <v>Within SLA</v>
      </c>
      <c r="Z3873" t="str">
        <f t="shared" si="303"/>
        <v>Normal</v>
      </c>
      <c r="AA3873" t="str" cm="1">
        <f t="array" ref="AA3873">_xlfn.IFS(
J3873&lt;=K3873*0.5,"Excellent",
J3873&lt;=K3873,"Good",
J3873&lt;=K3873*1.5,"At Risk",
TRUE,"Critical"
)</f>
        <v>Excellent</v>
      </c>
      <c r="AB3873" t="str">
        <f t="shared" si="304"/>
        <v>No Rework</v>
      </c>
    </row>
    <row r="3874" spans="1:28" x14ac:dyDescent="0.3">
      <c r="A3874" t="s">
        <v>3956</v>
      </c>
      <c r="B3874" s="1">
        <v>45751</v>
      </c>
      <c r="C3874" t="s">
        <v>54</v>
      </c>
      <c r="D3874" t="s">
        <v>34</v>
      </c>
      <c r="E3874" t="s">
        <v>92</v>
      </c>
      <c r="F3874" t="s">
        <v>24</v>
      </c>
      <c r="G3874" t="s">
        <v>25</v>
      </c>
      <c r="H3874" t="s">
        <v>43</v>
      </c>
      <c r="I3874" t="s">
        <v>27</v>
      </c>
      <c r="J3874">
        <v>9.1999999999999993</v>
      </c>
      <c r="K3874">
        <v>24</v>
      </c>
      <c r="L3874" t="s">
        <v>28</v>
      </c>
      <c r="M3874">
        <v>1</v>
      </c>
      <c r="N3874">
        <v>3.7</v>
      </c>
      <c r="O3874">
        <v>280</v>
      </c>
      <c r="P3874">
        <v>2576</v>
      </c>
      <c r="Q3874" t="s">
        <v>89</v>
      </c>
      <c r="R3874">
        <v>4</v>
      </c>
      <c r="S3874" t="s">
        <v>30</v>
      </c>
      <c r="T3874" t="s">
        <v>45</v>
      </c>
      <c r="U3874" t="str">
        <f>TRIM(CLEAN(tbl_Operations[[#This Row],[Location]]))</f>
        <v>Mumbai</v>
      </c>
      <c r="V3874" t="str">
        <f>TRIM(CLEAN(tbl_Operations[[#This Row],[Channel]]))</f>
        <v>Email</v>
      </c>
      <c r="W3874" t="str">
        <f t="shared" si="300"/>
        <v>Report Request</v>
      </c>
      <c r="X3874" t="str">
        <f t="shared" si="301"/>
        <v>Hr</v>
      </c>
      <c r="Y3874" t="str">
        <f t="shared" si="302"/>
        <v>Within SLA</v>
      </c>
      <c r="Z3874" t="str">
        <f t="shared" si="303"/>
        <v>Normal</v>
      </c>
      <c r="AA3874" t="str" cm="1">
        <f t="array" ref="AA3874">_xlfn.IFS(
J3874&lt;=K3874*0.5,"Excellent",
J3874&lt;=K3874,"Good",
J3874&lt;=K3874*1.5,"At Risk",
TRUE,"Critical"
)</f>
        <v>Excellent</v>
      </c>
      <c r="AB3874" t="str">
        <f t="shared" si="304"/>
        <v>Reworked</v>
      </c>
    </row>
    <row r="3875" spans="1:28" x14ac:dyDescent="0.3">
      <c r="A3875" t="s">
        <v>3957</v>
      </c>
      <c r="B3875" s="1">
        <v>45798</v>
      </c>
      <c r="C3875" t="s">
        <v>40</v>
      </c>
      <c r="D3875" t="s">
        <v>41</v>
      </c>
      <c r="E3875" t="s">
        <v>74</v>
      </c>
      <c r="F3875" t="s">
        <v>24</v>
      </c>
      <c r="G3875" t="s">
        <v>42</v>
      </c>
      <c r="H3875" t="s">
        <v>26</v>
      </c>
      <c r="I3875" t="s">
        <v>27</v>
      </c>
      <c r="J3875">
        <v>5.7</v>
      </c>
      <c r="K3875">
        <v>24</v>
      </c>
      <c r="L3875" t="s">
        <v>28</v>
      </c>
      <c r="M3875">
        <v>0</v>
      </c>
      <c r="N3875">
        <v>4.9000000000000004</v>
      </c>
      <c r="O3875">
        <v>450</v>
      </c>
      <c r="P3875">
        <v>2565</v>
      </c>
      <c r="Q3875" t="s">
        <v>44</v>
      </c>
      <c r="R3875">
        <v>5</v>
      </c>
      <c r="S3875" t="s">
        <v>30</v>
      </c>
      <c r="T3875" t="s">
        <v>86</v>
      </c>
      <c r="U3875" t="str">
        <f>TRIM(CLEAN(tbl_Operations[[#This Row],[Location]]))</f>
        <v>Bengaluru</v>
      </c>
      <c r="V3875" t="str">
        <f>TRIM(CLEAN(tbl_Operations[[#This Row],[Channel]]))</f>
        <v>Portal</v>
      </c>
      <c r="W3875" t="str">
        <f t="shared" si="300"/>
        <v>System Issue</v>
      </c>
      <c r="X3875" t="str">
        <f t="shared" si="301"/>
        <v>Procurement</v>
      </c>
      <c r="Y3875" t="str">
        <f t="shared" si="302"/>
        <v>Within SLA</v>
      </c>
      <c r="Z3875" t="str">
        <f t="shared" si="303"/>
        <v>Normal</v>
      </c>
      <c r="AA3875" t="str" cm="1">
        <f t="array" ref="AA3875">_xlfn.IFS(
J3875&lt;=K3875*0.5,"Excellent",
J3875&lt;=K3875,"Good",
J3875&lt;=K3875*1.5,"At Risk",
TRUE,"Critical"
)</f>
        <v>Excellent</v>
      </c>
      <c r="AB3875" t="str">
        <f t="shared" si="304"/>
        <v>No Rework</v>
      </c>
    </row>
    <row r="3876" spans="1:28" x14ac:dyDescent="0.3">
      <c r="A3876" t="s">
        <v>3958</v>
      </c>
      <c r="B3876" s="1">
        <v>45825</v>
      </c>
      <c r="C3876" t="s">
        <v>77</v>
      </c>
      <c r="D3876" t="s">
        <v>47</v>
      </c>
      <c r="E3876" t="s">
        <v>92</v>
      </c>
      <c r="F3876" t="s">
        <v>49</v>
      </c>
      <c r="G3876" t="s">
        <v>42</v>
      </c>
      <c r="H3876" t="s">
        <v>43</v>
      </c>
      <c r="I3876" t="s">
        <v>27</v>
      </c>
      <c r="J3876">
        <v>3.2</v>
      </c>
      <c r="K3876">
        <v>48</v>
      </c>
      <c r="L3876" t="s">
        <v>28</v>
      </c>
      <c r="M3876">
        <v>0</v>
      </c>
      <c r="N3876">
        <v>5</v>
      </c>
      <c r="O3876">
        <v>350</v>
      </c>
      <c r="P3876">
        <v>1120</v>
      </c>
      <c r="Q3876" t="s">
        <v>29</v>
      </c>
      <c r="R3876">
        <v>6</v>
      </c>
      <c r="S3876" t="s">
        <v>30</v>
      </c>
      <c r="T3876" t="s">
        <v>38</v>
      </c>
      <c r="U3876" t="str">
        <f>TRIM(CLEAN(tbl_Operations[[#This Row],[Location]]))</f>
        <v>Gurugram</v>
      </c>
      <c r="V3876" t="str">
        <f>TRIM(CLEAN(tbl_Operations[[#This Row],[Channel]]))</f>
        <v>Portal</v>
      </c>
      <c r="W3876" t="str">
        <f t="shared" si="300"/>
        <v>Report Request</v>
      </c>
      <c r="X3876" t="str">
        <f t="shared" si="301"/>
        <v>Finance</v>
      </c>
      <c r="Y3876" t="str">
        <f t="shared" si="302"/>
        <v>Within SLA</v>
      </c>
      <c r="Z3876" t="str">
        <f t="shared" si="303"/>
        <v>Normal</v>
      </c>
      <c r="AA3876" t="str" cm="1">
        <f t="array" ref="AA3876">_xlfn.IFS(
J3876&lt;=K3876*0.5,"Excellent",
J3876&lt;=K3876,"Good",
J3876&lt;=K3876*1.5,"At Risk",
TRUE,"Critical"
)</f>
        <v>Excellent</v>
      </c>
      <c r="AB3876" t="str">
        <f t="shared" si="304"/>
        <v>No Rework</v>
      </c>
    </row>
    <row r="3877" spans="1:28" x14ac:dyDescent="0.3">
      <c r="A3877" t="s">
        <v>3959</v>
      </c>
      <c r="B3877" s="1">
        <v>45660</v>
      </c>
      <c r="C3877" t="s">
        <v>33</v>
      </c>
      <c r="D3877" t="s">
        <v>22</v>
      </c>
      <c r="E3877" t="s">
        <v>70</v>
      </c>
      <c r="F3877" t="s">
        <v>49</v>
      </c>
      <c r="G3877" t="s">
        <v>5094</v>
      </c>
      <c r="H3877" t="s">
        <v>75</v>
      </c>
      <c r="I3877" t="s">
        <v>27</v>
      </c>
      <c r="J3877">
        <v>24.5</v>
      </c>
      <c r="K3877">
        <v>48</v>
      </c>
      <c r="L3877" t="s">
        <v>28</v>
      </c>
      <c r="M3877">
        <v>0</v>
      </c>
      <c r="N3877">
        <v>3.8</v>
      </c>
      <c r="O3877">
        <v>280</v>
      </c>
      <c r="P3877">
        <v>6860</v>
      </c>
      <c r="Q3877" t="s">
        <v>64</v>
      </c>
      <c r="R3877">
        <v>1</v>
      </c>
      <c r="S3877" t="s">
        <v>58</v>
      </c>
      <c r="T3877" t="s">
        <v>45</v>
      </c>
      <c r="U3877" t="str">
        <f>TRIM(CLEAN(tbl_Operations[[#This Row],[Location]]))</f>
        <v>Noida</v>
      </c>
      <c r="V3877" t="str">
        <f>TRIM(CLEAN(tbl_Operations[[#This Row],[Channel]]))</f>
        <v>Unknown</v>
      </c>
      <c r="W3877" t="str">
        <f t="shared" si="300"/>
        <v>Data Correction</v>
      </c>
      <c r="X3877" t="str">
        <f t="shared" si="301"/>
        <v>It</v>
      </c>
      <c r="Y3877" t="str">
        <f t="shared" si="302"/>
        <v>Within SLA</v>
      </c>
      <c r="Z3877" t="str">
        <f t="shared" si="303"/>
        <v>Normal</v>
      </c>
      <c r="AA3877" t="str" cm="1">
        <f t="array" ref="AA3877">_xlfn.IFS(
J3877&lt;=K3877*0.5,"Excellent",
J3877&lt;=K3877,"Good",
J3877&lt;=K3877*1.5,"At Risk",
TRUE,"Critical"
)</f>
        <v>Good</v>
      </c>
      <c r="AB3877" t="str">
        <f t="shared" si="304"/>
        <v>No Rework</v>
      </c>
    </row>
    <row r="3878" spans="1:28" x14ac:dyDescent="0.3">
      <c r="A3878" t="s">
        <v>3960</v>
      </c>
      <c r="B3878" s="1">
        <v>46021</v>
      </c>
      <c r="C3878" t="s">
        <v>54</v>
      </c>
      <c r="D3878" t="s">
        <v>73</v>
      </c>
      <c r="E3878" t="s">
        <v>78</v>
      </c>
      <c r="F3878" t="s">
        <v>24</v>
      </c>
      <c r="G3878" t="s">
        <v>42</v>
      </c>
      <c r="H3878" t="s">
        <v>26</v>
      </c>
      <c r="I3878" t="s">
        <v>27</v>
      </c>
      <c r="J3878">
        <v>1.7</v>
      </c>
      <c r="K3878">
        <v>24</v>
      </c>
      <c r="L3878" t="s">
        <v>28</v>
      </c>
      <c r="M3878">
        <v>0</v>
      </c>
      <c r="N3878">
        <v>4.9000000000000004</v>
      </c>
      <c r="O3878">
        <v>450</v>
      </c>
      <c r="P3878">
        <v>765</v>
      </c>
      <c r="Q3878" t="s">
        <v>71</v>
      </c>
      <c r="R3878">
        <v>12</v>
      </c>
      <c r="S3878" t="s">
        <v>52</v>
      </c>
      <c r="T3878" t="s">
        <v>38</v>
      </c>
      <c r="U3878" t="str">
        <f>TRIM(CLEAN(tbl_Operations[[#This Row],[Location]]))</f>
        <v>Chennai</v>
      </c>
      <c r="V3878" t="str">
        <f>TRIM(CLEAN(tbl_Operations[[#This Row],[Channel]]))</f>
        <v>Portal</v>
      </c>
      <c r="W3878" t="str">
        <f t="shared" si="300"/>
        <v>Access Request</v>
      </c>
      <c r="X3878" t="str">
        <f t="shared" si="301"/>
        <v>Hr</v>
      </c>
      <c r="Y3878" t="str">
        <f t="shared" si="302"/>
        <v>Within SLA</v>
      </c>
      <c r="Z3878" t="str">
        <f t="shared" si="303"/>
        <v>Normal</v>
      </c>
      <c r="AA3878" t="str" cm="1">
        <f t="array" ref="AA3878">_xlfn.IFS(
J3878&lt;=K3878*0.5,"Excellent",
J3878&lt;=K3878,"Good",
J3878&lt;=K3878*1.5,"At Risk",
TRUE,"Critical"
)</f>
        <v>Excellent</v>
      </c>
      <c r="AB3878" t="str">
        <f t="shared" si="304"/>
        <v>No Rework</v>
      </c>
    </row>
    <row r="3879" spans="1:28" x14ac:dyDescent="0.3">
      <c r="A3879" t="s">
        <v>3961</v>
      </c>
      <c r="B3879" s="1">
        <v>45759</v>
      </c>
      <c r="C3879" t="s">
        <v>77</v>
      </c>
      <c r="D3879" t="s">
        <v>47</v>
      </c>
      <c r="E3879" t="s">
        <v>92</v>
      </c>
      <c r="F3879" t="s">
        <v>61</v>
      </c>
      <c r="G3879" t="s">
        <v>81</v>
      </c>
      <c r="H3879" t="s">
        <v>75</v>
      </c>
      <c r="I3879" t="s">
        <v>27</v>
      </c>
      <c r="J3879">
        <v>28.4</v>
      </c>
      <c r="K3879">
        <v>12</v>
      </c>
      <c r="L3879" t="s">
        <v>63</v>
      </c>
      <c r="M3879">
        <v>0</v>
      </c>
      <c r="N3879">
        <v>4.0999999999999996</v>
      </c>
      <c r="O3879">
        <v>450</v>
      </c>
      <c r="P3879">
        <v>12780</v>
      </c>
      <c r="Q3879" t="s">
        <v>89</v>
      </c>
      <c r="R3879">
        <v>4</v>
      </c>
      <c r="S3879" t="s">
        <v>30</v>
      </c>
      <c r="T3879" t="s">
        <v>68</v>
      </c>
      <c r="U3879" t="str">
        <f>TRIM(CLEAN(tbl_Operations[[#This Row],[Location]]))</f>
        <v>Gurugram</v>
      </c>
      <c r="V3879" t="str">
        <f>TRIM(CLEAN(tbl_Operations[[#This Row],[Channel]]))</f>
        <v>Phone</v>
      </c>
      <c r="W3879" t="str">
        <f t="shared" si="300"/>
        <v>Report Request</v>
      </c>
      <c r="X3879" t="str">
        <f t="shared" si="301"/>
        <v>Finance</v>
      </c>
      <c r="Y3879" t="str">
        <f t="shared" si="302"/>
        <v>SLA Breach</v>
      </c>
      <c r="Z3879" t="str">
        <f t="shared" si="303"/>
        <v>Normal</v>
      </c>
      <c r="AA3879" t="str" cm="1">
        <f t="array" ref="AA3879">_xlfn.IFS(
J3879&lt;=K3879*0.5,"Excellent",
J3879&lt;=K3879,"Good",
J3879&lt;=K3879*1.5,"At Risk",
TRUE,"Critical"
)</f>
        <v>Critical</v>
      </c>
      <c r="AB3879" t="str">
        <f t="shared" si="304"/>
        <v>No Rework</v>
      </c>
    </row>
    <row r="3880" spans="1:28" x14ac:dyDescent="0.3">
      <c r="A3880" t="s">
        <v>3962</v>
      </c>
      <c r="B3880" s="1">
        <v>45975</v>
      </c>
      <c r="C3880" t="s">
        <v>91</v>
      </c>
      <c r="D3880" t="s">
        <v>34</v>
      </c>
      <c r="E3880" t="s">
        <v>56</v>
      </c>
      <c r="F3880" t="s">
        <v>24</v>
      </c>
      <c r="G3880" t="s">
        <v>25</v>
      </c>
      <c r="H3880" t="s">
        <v>50</v>
      </c>
      <c r="I3880" t="s">
        <v>27</v>
      </c>
      <c r="J3880">
        <v>9.3000000000000007</v>
      </c>
      <c r="K3880">
        <v>24</v>
      </c>
      <c r="L3880" t="s">
        <v>28</v>
      </c>
      <c r="M3880">
        <v>0</v>
      </c>
      <c r="N3880">
        <v>4.7</v>
      </c>
      <c r="O3880">
        <v>400</v>
      </c>
      <c r="P3880">
        <v>3720</v>
      </c>
      <c r="Q3880" t="s">
        <v>67</v>
      </c>
      <c r="R3880">
        <v>11</v>
      </c>
      <c r="S3880" t="s">
        <v>52</v>
      </c>
      <c r="T3880" t="s">
        <v>45</v>
      </c>
      <c r="U3880" t="str">
        <f>TRIM(CLEAN(tbl_Operations[[#This Row],[Location]]))</f>
        <v>Mumbai</v>
      </c>
      <c r="V3880" t="str">
        <f>TRIM(CLEAN(tbl_Operations[[#This Row],[Channel]]))</f>
        <v>Email</v>
      </c>
      <c r="W3880" t="str">
        <f t="shared" si="300"/>
        <v>Vendor Query</v>
      </c>
      <c r="X3880" t="str">
        <f t="shared" si="301"/>
        <v>Operations</v>
      </c>
      <c r="Y3880" t="str">
        <f t="shared" si="302"/>
        <v>Within SLA</v>
      </c>
      <c r="Z3880" t="str">
        <f t="shared" si="303"/>
        <v>Normal</v>
      </c>
      <c r="AA3880" t="str" cm="1">
        <f t="array" ref="AA3880">_xlfn.IFS(
J3880&lt;=K3880*0.5,"Excellent",
J3880&lt;=K3880,"Good",
J3880&lt;=K3880*1.5,"At Risk",
TRUE,"Critical"
)</f>
        <v>Excellent</v>
      </c>
      <c r="AB3880" t="str">
        <f t="shared" si="304"/>
        <v>No Rework</v>
      </c>
    </row>
    <row r="3881" spans="1:28" x14ac:dyDescent="0.3">
      <c r="A3881" t="s">
        <v>3963</v>
      </c>
      <c r="B3881" s="1">
        <v>45894</v>
      </c>
      <c r="C3881" t="s">
        <v>91</v>
      </c>
      <c r="D3881" t="s">
        <v>60</v>
      </c>
      <c r="E3881" t="s">
        <v>70</v>
      </c>
      <c r="F3881" t="s">
        <v>49</v>
      </c>
      <c r="G3881" t="s">
        <v>25</v>
      </c>
      <c r="H3881" t="s">
        <v>75</v>
      </c>
      <c r="I3881" t="s">
        <v>27</v>
      </c>
      <c r="J3881">
        <v>6.3</v>
      </c>
      <c r="K3881">
        <v>48</v>
      </c>
      <c r="L3881" t="s">
        <v>28</v>
      </c>
      <c r="M3881">
        <v>1</v>
      </c>
      <c r="N3881">
        <v>4.9000000000000004</v>
      </c>
      <c r="O3881">
        <v>400</v>
      </c>
      <c r="P3881">
        <v>2520</v>
      </c>
      <c r="Q3881" t="s">
        <v>36</v>
      </c>
      <c r="R3881">
        <v>8</v>
      </c>
      <c r="S3881" t="s">
        <v>37</v>
      </c>
      <c r="T3881" t="s">
        <v>31</v>
      </c>
      <c r="U3881" t="str">
        <f>TRIM(CLEAN(tbl_Operations[[#This Row],[Location]]))</f>
        <v>Pune</v>
      </c>
      <c r="V3881" t="str">
        <f>TRIM(CLEAN(tbl_Operations[[#This Row],[Channel]]))</f>
        <v>Email</v>
      </c>
      <c r="W3881" t="str">
        <f t="shared" si="300"/>
        <v>Data Correction</v>
      </c>
      <c r="X3881" t="str">
        <f t="shared" si="301"/>
        <v>Operations</v>
      </c>
      <c r="Y3881" t="str">
        <f t="shared" si="302"/>
        <v>Within SLA</v>
      </c>
      <c r="Z3881" t="str">
        <f t="shared" si="303"/>
        <v>Normal</v>
      </c>
      <c r="AA3881" t="str" cm="1">
        <f t="array" ref="AA3881">_xlfn.IFS(
J3881&lt;=K3881*0.5,"Excellent",
J3881&lt;=K3881,"Good",
J3881&lt;=K3881*1.5,"At Risk",
TRUE,"Critical"
)</f>
        <v>Excellent</v>
      </c>
      <c r="AB3881" t="str">
        <f t="shared" si="304"/>
        <v>Reworked</v>
      </c>
    </row>
    <row r="3882" spans="1:28" x14ac:dyDescent="0.3">
      <c r="A3882" t="s">
        <v>3964</v>
      </c>
      <c r="B3882" s="1">
        <v>45686</v>
      </c>
      <c r="C3882" t="s">
        <v>33</v>
      </c>
      <c r="D3882" t="s">
        <v>34</v>
      </c>
      <c r="E3882" t="s">
        <v>35</v>
      </c>
      <c r="F3882" t="s">
        <v>61</v>
      </c>
      <c r="G3882" t="s">
        <v>25</v>
      </c>
      <c r="H3882" t="s">
        <v>66</v>
      </c>
      <c r="I3882" t="s">
        <v>27</v>
      </c>
      <c r="J3882">
        <v>28.2</v>
      </c>
      <c r="K3882">
        <v>12</v>
      </c>
      <c r="L3882" t="s">
        <v>63</v>
      </c>
      <c r="M3882">
        <v>0</v>
      </c>
      <c r="N3882">
        <v>4.0999999999999996</v>
      </c>
      <c r="O3882">
        <v>350</v>
      </c>
      <c r="P3882">
        <v>9870</v>
      </c>
      <c r="Q3882" t="s">
        <v>64</v>
      </c>
      <c r="R3882">
        <v>1</v>
      </c>
      <c r="S3882" t="s">
        <v>58</v>
      </c>
      <c r="T3882" t="s">
        <v>86</v>
      </c>
      <c r="U3882" t="str">
        <f>TRIM(CLEAN(tbl_Operations[[#This Row],[Location]]))</f>
        <v>Mumbai</v>
      </c>
      <c r="V3882" t="str">
        <f>TRIM(CLEAN(tbl_Operations[[#This Row],[Channel]]))</f>
        <v>Email</v>
      </c>
      <c r="W3882" t="str">
        <f t="shared" si="300"/>
        <v>Employee Query</v>
      </c>
      <c r="X3882" t="str">
        <f t="shared" si="301"/>
        <v>It</v>
      </c>
      <c r="Y3882" t="str">
        <f t="shared" si="302"/>
        <v>SLA Breach</v>
      </c>
      <c r="Z3882" t="str">
        <f t="shared" si="303"/>
        <v>Normal</v>
      </c>
      <c r="AA3882" t="str" cm="1">
        <f t="array" ref="AA3882">_xlfn.IFS(
J3882&lt;=K3882*0.5,"Excellent",
J3882&lt;=K3882,"Good",
J3882&lt;=K3882*1.5,"At Risk",
TRUE,"Critical"
)</f>
        <v>Critical</v>
      </c>
      <c r="AB3882" t="str">
        <f t="shared" si="304"/>
        <v>No Rework</v>
      </c>
    </row>
    <row r="3883" spans="1:28" x14ac:dyDescent="0.3">
      <c r="A3883" t="s">
        <v>3965</v>
      </c>
      <c r="B3883" s="1">
        <v>45686</v>
      </c>
      <c r="C3883" t="s">
        <v>91</v>
      </c>
      <c r="D3883" t="s">
        <v>60</v>
      </c>
      <c r="E3883" t="s">
        <v>35</v>
      </c>
      <c r="F3883" t="s">
        <v>24</v>
      </c>
      <c r="G3883" t="s">
        <v>42</v>
      </c>
      <c r="H3883" t="s">
        <v>75</v>
      </c>
      <c r="I3883" t="s">
        <v>27</v>
      </c>
      <c r="J3883">
        <v>15.9</v>
      </c>
      <c r="K3883">
        <v>24</v>
      </c>
      <c r="L3883" t="s">
        <v>28</v>
      </c>
      <c r="M3883">
        <v>1</v>
      </c>
      <c r="N3883">
        <v>4.9000000000000004</v>
      </c>
      <c r="O3883">
        <v>280</v>
      </c>
      <c r="P3883">
        <v>4452</v>
      </c>
      <c r="Q3883" t="s">
        <v>64</v>
      </c>
      <c r="R3883">
        <v>1</v>
      </c>
      <c r="S3883" t="s">
        <v>58</v>
      </c>
      <c r="T3883" t="s">
        <v>86</v>
      </c>
      <c r="U3883" t="str">
        <f>TRIM(CLEAN(tbl_Operations[[#This Row],[Location]]))</f>
        <v>Pune</v>
      </c>
      <c r="V3883" t="str">
        <f>TRIM(CLEAN(tbl_Operations[[#This Row],[Channel]]))</f>
        <v>Portal</v>
      </c>
      <c r="W3883" t="str">
        <f t="shared" si="300"/>
        <v>Employee Query</v>
      </c>
      <c r="X3883" t="str">
        <f t="shared" si="301"/>
        <v>Operations</v>
      </c>
      <c r="Y3883" t="str">
        <f t="shared" si="302"/>
        <v>Within SLA</v>
      </c>
      <c r="Z3883" t="str">
        <f t="shared" si="303"/>
        <v>Normal</v>
      </c>
      <c r="AA3883" t="str" cm="1">
        <f t="array" ref="AA3883">_xlfn.IFS(
J3883&lt;=K3883*0.5,"Excellent",
J3883&lt;=K3883,"Good",
J3883&lt;=K3883*1.5,"At Risk",
TRUE,"Critical"
)</f>
        <v>Good</v>
      </c>
      <c r="AB3883" t="str">
        <f t="shared" si="304"/>
        <v>Reworked</v>
      </c>
    </row>
    <row r="3884" spans="1:28" x14ac:dyDescent="0.3">
      <c r="A3884" t="s">
        <v>3966</v>
      </c>
      <c r="B3884" s="1">
        <v>45863</v>
      </c>
      <c r="C3884" t="s">
        <v>33</v>
      </c>
      <c r="D3884" t="s">
        <v>55</v>
      </c>
      <c r="E3884" t="s">
        <v>48</v>
      </c>
      <c r="F3884" t="s">
        <v>24</v>
      </c>
      <c r="G3884" t="s">
        <v>42</v>
      </c>
      <c r="H3884" t="s">
        <v>43</v>
      </c>
      <c r="I3884" t="s">
        <v>27</v>
      </c>
      <c r="J3884">
        <v>8.1999999999999993</v>
      </c>
      <c r="K3884">
        <v>24</v>
      </c>
      <c r="L3884" t="s">
        <v>28</v>
      </c>
      <c r="M3884">
        <v>1</v>
      </c>
      <c r="N3884">
        <v>4.5999999999999996</v>
      </c>
      <c r="O3884">
        <v>320</v>
      </c>
      <c r="P3884">
        <v>2624</v>
      </c>
      <c r="Q3884" t="s">
        <v>114</v>
      </c>
      <c r="R3884">
        <v>7</v>
      </c>
      <c r="S3884" t="s">
        <v>37</v>
      </c>
      <c r="T3884" t="s">
        <v>45</v>
      </c>
      <c r="U3884" t="str">
        <f>TRIM(CLEAN(tbl_Operations[[#This Row],[Location]]))</f>
        <v>Hyderabad</v>
      </c>
      <c r="V3884" t="str">
        <f>TRIM(CLEAN(tbl_Operations[[#This Row],[Channel]]))</f>
        <v>Portal</v>
      </c>
      <c r="W3884" t="str">
        <f t="shared" si="300"/>
        <v>Compliance Request</v>
      </c>
      <c r="X3884" t="str">
        <f t="shared" si="301"/>
        <v>It</v>
      </c>
      <c r="Y3884" t="str">
        <f t="shared" si="302"/>
        <v>Within SLA</v>
      </c>
      <c r="Z3884" t="str">
        <f t="shared" si="303"/>
        <v>Normal</v>
      </c>
      <c r="AA3884" t="str" cm="1">
        <f t="array" ref="AA3884">_xlfn.IFS(
J3884&lt;=K3884*0.5,"Excellent",
J3884&lt;=K3884,"Good",
J3884&lt;=K3884*1.5,"At Risk",
TRUE,"Critical"
)</f>
        <v>Excellent</v>
      </c>
      <c r="AB3884" t="str">
        <f t="shared" si="304"/>
        <v>Reworked</v>
      </c>
    </row>
    <row r="3885" spans="1:28" x14ac:dyDescent="0.3">
      <c r="A3885" t="s">
        <v>3967</v>
      </c>
      <c r="B3885" s="1">
        <v>46003</v>
      </c>
      <c r="C3885" t="s">
        <v>91</v>
      </c>
      <c r="D3885" t="s">
        <v>55</v>
      </c>
      <c r="E3885" t="s">
        <v>92</v>
      </c>
      <c r="F3885" t="s">
        <v>24</v>
      </c>
      <c r="G3885" t="s">
        <v>25</v>
      </c>
      <c r="H3885" t="s">
        <v>50</v>
      </c>
      <c r="I3885" t="s">
        <v>27</v>
      </c>
      <c r="J3885">
        <v>25.8</v>
      </c>
      <c r="K3885">
        <v>24</v>
      </c>
      <c r="L3885" t="s">
        <v>63</v>
      </c>
      <c r="M3885">
        <v>2</v>
      </c>
      <c r="N3885">
        <v>3.5</v>
      </c>
      <c r="O3885">
        <v>350</v>
      </c>
      <c r="P3885">
        <v>9030</v>
      </c>
      <c r="Q3885" t="s">
        <v>71</v>
      </c>
      <c r="R3885">
        <v>12</v>
      </c>
      <c r="S3885" t="s">
        <v>52</v>
      </c>
      <c r="T3885" t="s">
        <v>45</v>
      </c>
      <c r="U3885" t="str">
        <f>TRIM(CLEAN(tbl_Operations[[#This Row],[Location]]))</f>
        <v>Hyderabad</v>
      </c>
      <c r="V3885" t="str">
        <f>TRIM(CLEAN(tbl_Operations[[#This Row],[Channel]]))</f>
        <v>Email</v>
      </c>
      <c r="W3885" t="str">
        <f t="shared" si="300"/>
        <v>Report Request</v>
      </c>
      <c r="X3885" t="str">
        <f t="shared" si="301"/>
        <v>Operations</v>
      </c>
      <c r="Y3885" t="str">
        <f t="shared" si="302"/>
        <v>SLA Breach</v>
      </c>
      <c r="Z3885" t="str">
        <f t="shared" si="303"/>
        <v>Normal</v>
      </c>
      <c r="AA3885" t="str" cm="1">
        <f t="array" ref="AA3885">_xlfn.IFS(
J3885&lt;=K3885*0.5,"Excellent",
J3885&lt;=K3885,"Good",
J3885&lt;=K3885*1.5,"At Risk",
TRUE,"Critical"
)</f>
        <v>At Risk</v>
      </c>
      <c r="AB3885" t="str">
        <f t="shared" si="304"/>
        <v>Reworked</v>
      </c>
    </row>
    <row r="3886" spans="1:28" x14ac:dyDescent="0.3">
      <c r="A3886" t="s">
        <v>3968</v>
      </c>
      <c r="B3886" s="1">
        <v>45711</v>
      </c>
      <c r="C3886" t="s">
        <v>91</v>
      </c>
      <c r="D3886" t="s">
        <v>60</v>
      </c>
      <c r="E3886" t="s">
        <v>35</v>
      </c>
      <c r="F3886" t="s">
        <v>24</v>
      </c>
      <c r="G3886" t="s">
        <v>25</v>
      </c>
      <c r="H3886" t="s">
        <v>75</v>
      </c>
      <c r="I3886" t="s">
        <v>27</v>
      </c>
      <c r="J3886">
        <v>10.9</v>
      </c>
      <c r="K3886">
        <v>24</v>
      </c>
      <c r="L3886" t="s">
        <v>28</v>
      </c>
      <c r="M3886">
        <v>0</v>
      </c>
      <c r="N3886">
        <v>4.5999999999999996</v>
      </c>
      <c r="O3886">
        <v>280</v>
      </c>
      <c r="P3886">
        <v>3052</v>
      </c>
      <c r="Q3886" t="s">
        <v>57</v>
      </c>
      <c r="R3886">
        <v>2</v>
      </c>
      <c r="S3886" t="s">
        <v>58</v>
      </c>
      <c r="T3886" t="s">
        <v>102</v>
      </c>
      <c r="U3886" t="str">
        <f>TRIM(CLEAN(tbl_Operations[[#This Row],[Location]]))</f>
        <v>Pune</v>
      </c>
      <c r="V3886" t="str">
        <f>TRIM(CLEAN(tbl_Operations[[#This Row],[Channel]]))</f>
        <v>Email</v>
      </c>
      <c r="W3886" t="str">
        <f t="shared" si="300"/>
        <v>Employee Query</v>
      </c>
      <c r="X3886" t="str">
        <f t="shared" si="301"/>
        <v>Operations</v>
      </c>
      <c r="Y3886" t="str">
        <f t="shared" si="302"/>
        <v>Within SLA</v>
      </c>
      <c r="Z3886" t="str">
        <f t="shared" si="303"/>
        <v>Normal</v>
      </c>
      <c r="AA3886" t="str" cm="1">
        <f t="array" ref="AA3886">_xlfn.IFS(
J3886&lt;=K3886*0.5,"Excellent",
J3886&lt;=K3886,"Good",
J3886&lt;=K3886*1.5,"At Risk",
TRUE,"Critical"
)</f>
        <v>Excellent</v>
      </c>
      <c r="AB3886" t="str">
        <f t="shared" si="304"/>
        <v>No Rework</v>
      </c>
    </row>
    <row r="3887" spans="1:28" x14ac:dyDescent="0.3">
      <c r="A3887" t="s">
        <v>3969</v>
      </c>
      <c r="B3887" s="1">
        <v>45787</v>
      </c>
      <c r="C3887" t="s">
        <v>54</v>
      </c>
      <c r="D3887" t="s">
        <v>73</v>
      </c>
      <c r="E3887" t="s">
        <v>48</v>
      </c>
      <c r="F3887" t="s">
        <v>49</v>
      </c>
      <c r="G3887" t="s">
        <v>25</v>
      </c>
      <c r="H3887" t="s">
        <v>50</v>
      </c>
      <c r="I3887" t="s">
        <v>27</v>
      </c>
      <c r="J3887">
        <v>16.8</v>
      </c>
      <c r="K3887">
        <v>48</v>
      </c>
      <c r="L3887" t="s">
        <v>28</v>
      </c>
      <c r="M3887">
        <v>1</v>
      </c>
      <c r="N3887">
        <v>4.0999999999999996</v>
      </c>
      <c r="O3887">
        <v>350</v>
      </c>
      <c r="P3887">
        <v>5880</v>
      </c>
      <c r="Q3887" t="s">
        <v>44</v>
      </c>
      <c r="R3887">
        <v>5</v>
      </c>
      <c r="S3887" t="s">
        <v>30</v>
      </c>
      <c r="T3887" t="s">
        <v>68</v>
      </c>
      <c r="U3887" t="str">
        <f>TRIM(CLEAN(tbl_Operations[[#This Row],[Location]]))</f>
        <v>Chennai</v>
      </c>
      <c r="V3887" t="str">
        <f>TRIM(CLEAN(tbl_Operations[[#This Row],[Channel]]))</f>
        <v>Email</v>
      </c>
      <c r="W3887" t="str">
        <f t="shared" si="300"/>
        <v>Compliance Request</v>
      </c>
      <c r="X3887" t="str">
        <f t="shared" si="301"/>
        <v>Hr</v>
      </c>
      <c r="Y3887" t="str">
        <f t="shared" si="302"/>
        <v>Within SLA</v>
      </c>
      <c r="Z3887" t="str">
        <f t="shared" si="303"/>
        <v>Normal</v>
      </c>
      <c r="AA3887" t="str" cm="1">
        <f t="array" ref="AA3887">_xlfn.IFS(
J3887&lt;=K3887*0.5,"Excellent",
J3887&lt;=K3887,"Good",
J3887&lt;=K3887*1.5,"At Risk",
TRUE,"Critical"
)</f>
        <v>Excellent</v>
      </c>
      <c r="AB3887" t="str">
        <f t="shared" si="304"/>
        <v>Reworked</v>
      </c>
    </row>
    <row r="3888" spans="1:28" x14ac:dyDescent="0.3">
      <c r="A3888" t="s">
        <v>3970</v>
      </c>
      <c r="B3888" s="1">
        <v>45886</v>
      </c>
      <c r="C3888" t="s">
        <v>21</v>
      </c>
      <c r="D3888" t="s">
        <v>55</v>
      </c>
      <c r="E3888" t="s">
        <v>23</v>
      </c>
      <c r="F3888" t="s">
        <v>49</v>
      </c>
      <c r="G3888" t="s">
        <v>25</v>
      </c>
      <c r="H3888" t="s">
        <v>75</v>
      </c>
      <c r="I3888" t="s">
        <v>27</v>
      </c>
      <c r="J3888">
        <v>18.5</v>
      </c>
      <c r="K3888">
        <v>48</v>
      </c>
      <c r="L3888" t="s">
        <v>28</v>
      </c>
      <c r="M3888">
        <v>1</v>
      </c>
      <c r="N3888">
        <v>4.5999999999999996</v>
      </c>
      <c r="O3888">
        <v>280</v>
      </c>
      <c r="P3888">
        <v>5180</v>
      </c>
      <c r="Q3888" t="s">
        <v>36</v>
      </c>
      <c r="R3888">
        <v>8</v>
      </c>
      <c r="S3888" t="s">
        <v>37</v>
      </c>
      <c r="T3888" t="s">
        <v>102</v>
      </c>
      <c r="U3888" t="str">
        <f>TRIM(CLEAN(tbl_Operations[[#This Row],[Location]]))</f>
        <v>Hyderabad</v>
      </c>
      <c r="V3888" t="str">
        <f>TRIM(CLEAN(tbl_Operations[[#This Row],[Channel]]))</f>
        <v>Email</v>
      </c>
      <c r="W3888" t="str">
        <f t="shared" si="300"/>
        <v>Invoice Query</v>
      </c>
      <c r="X3888" t="str">
        <f t="shared" si="301"/>
        <v>Customer Support</v>
      </c>
      <c r="Y3888" t="str">
        <f t="shared" si="302"/>
        <v>Within SLA</v>
      </c>
      <c r="Z3888" t="str">
        <f t="shared" si="303"/>
        <v>Normal</v>
      </c>
      <c r="AA3888" t="str" cm="1">
        <f t="array" ref="AA3888">_xlfn.IFS(
J3888&lt;=K3888*0.5,"Excellent",
J3888&lt;=K3888,"Good",
J3888&lt;=K3888*1.5,"At Risk",
TRUE,"Critical"
)</f>
        <v>Excellent</v>
      </c>
      <c r="AB3888" t="str">
        <f t="shared" si="304"/>
        <v>Reworked</v>
      </c>
    </row>
    <row r="3889" spans="1:28" x14ac:dyDescent="0.3">
      <c r="A3889" t="s">
        <v>3971</v>
      </c>
      <c r="B3889" s="1">
        <v>45891</v>
      </c>
      <c r="C3889" t="s">
        <v>40</v>
      </c>
      <c r="D3889" t="s">
        <v>41</v>
      </c>
      <c r="E3889" t="s">
        <v>56</v>
      </c>
      <c r="F3889" t="s">
        <v>24</v>
      </c>
      <c r="G3889" t="s">
        <v>25</v>
      </c>
      <c r="H3889" t="s">
        <v>43</v>
      </c>
      <c r="I3889" t="s">
        <v>101</v>
      </c>
      <c r="J3889">
        <v>13.2</v>
      </c>
      <c r="K3889">
        <v>24</v>
      </c>
      <c r="L3889" t="s">
        <v>28</v>
      </c>
      <c r="M3889">
        <v>0</v>
      </c>
      <c r="N3889">
        <v>4.5</v>
      </c>
      <c r="O3889">
        <v>280</v>
      </c>
      <c r="P3889">
        <v>3696</v>
      </c>
      <c r="Q3889" t="s">
        <v>36</v>
      </c>
      <c r="R3889">
        <v>8</v>
      </c>
      <c r="S3889" t="s">
        <v>37</v>
      </c>
      <c r="T3889" t="s">
        <v>45</v>
      </c>
      <c r="U3889" t="str">
        <f>TRIM(CLEAN(tbl_Operations[[#This Row],[Location]]))</f>
        <v>Bengaluru</v>
      </c>
      <c r="V3889" t="str">
        <f>TRIM(CLEAN(tbl_Operations[[#This Row],[Channel]]))</f>
        <v>Email</v>
      </c>
      <c r="W3889" t="str">
        <f t="shared" si="300"/>
        <v>Vendor Query</v>
      </c>
      <c r="X3889" t="str">
        <f t="shared" si="301"/>
        <v>Procurement</v>
      </c>
      <c r="Y3889" t="str">
        <f t="shared" si="302"/>
        <v>Within SLA</v>
      </c>
      <c r="Z3889" t="str">
        <f t="shared" si="303"/>
        <v>Normal</v>
      </c>
      <c r="AA3889" t="str" cm="1">
        <f t="array" ref="AA3889">_xlfn.IFS(
J3889&lt;=K3889*0.5,"Excellent",
J3889&lt;=K3889,"Good",
J3889&lt;=K3889*1.5,"At Risk",
TRUE,"Critical"
)</f>
        <v>Good</v>
      </c>
      <c r="AB3889" t="str">
        <f t="shared" si="304"/>
        <v>No Rework</v>
      </c>
    </row>
    <row r="3890" spans="1:28" x14ac:dyDescent="0.3">
      <c r="A3890" t="s">
        <v>3972</v>
      </c>
      <c r="B3890" s="1">
        <v>45659</v>
      </c>
      <c r="C3890" t="s">
        <v>54</v>
      </c>
      <c r="D3890" t="s">
        <v>73</v>
      </c>
      <c r="E3890" t="s">
        <v>56</v>
      </c>
      <c r="F3890" t="s">
        <v>49</v>
      </c>
      <c r="G3890" t="s">
        <v>42</v>
      </c>
      <c r="H3890" t="s">
        <v>50</v>
      </c>
      <c r="I3890" t="s">
        <v>27</v>
      </c>
      <c r="J3890">
        <v>27.6</v>
      </c>
      <c r="K3890">
        <v>48</v>
      </c>
      <c r="L3890" t="s">
        <v>28</v>
      </c>
      <c r="M3890">
        <v>0</v>
      </c>
      <c r="N3890">
        <v>4.3</v>
      </c>
      <c r="O3890">
        <v>280</v>
      </c>
      <c r="P3890">
        <v>7728</v>
      </c>
      <c r="Q3890" t="s">
        <v>64</v>
      </c>
      <c r="R3890">
        <v>1</v>
      </c>
      <c r="S3890" t="s">
        <v>58</v>
      </c>
      <c r="T3890" t="s">
        <v>84</v>
      </c>
      <c r="U3890" t="str">
        <f>TRIM(CLEAN(tbl_Operations[[#This Row],[Location]]))</f>
        <v>Chennai</v>
      </c>
      <c r="V3890" t="str">
        <f>TRIM(CLEAN(tbl_Operations[[#This Row],[Channel]]))</f>
        <v>Portal</v>
      </c>
      <c r="W3890" t="str">
        <f t="shared" si="300"/>
        <v>Vendor Query</v>
      </c>
      <c r="X3890" t="str">
        <f t="shared" si="301"/>
        <v>Hr</v>
      </c>
      <c r="Y3890" t="str">
        <f t="shared" si="302"/>
        <v>Within SLA</v>
      </c>
      <c r="Z3890" t="str">
        <f t="shared" si="303"/>
        <v>Normal</v>
      </c>
      <c r="AA3890" t="str" cm="1">
        <f t="array" ref="AA3890">_xlfn.IFS(
J3890&lt;=K3890*0.5,"Excellent",
J3890&lt;=K3890,"Good",
J3890&lt;=K3890*1.5,"At Risk",
TRUE,"Critical"
)</f>
        <v>Good</v>
      </c>
      <c r="AB3890" t="str">
        <f t="shared" si="304"/>
        <v>No Rework</v>
      </c>
    </row>
    <row r="3891" spans="1:28" x14ac:dyDescent="0.3">
      <c r="A3891" t="s">
        <v>3973</v>
      </c>
      <c r="B3891" s="1">
        <v>45706</v>
      </c>
      <c r="C3891" t="s">
        <v>77</v>
      </c>
      <c r="D3891" t="s">
        <v>73</v>
      </c>
      <c r="E3891" t="s">
        <v>78</v>
      </c>
      <c r="F3891" t="s">
        <v>24</v>
      </c>
      <c r="G3891" t="s">
        <v>42</v>
      </c>
      <c r="H3891" t="s">
        <v>66</v>
      </c>
      <c r="I3891" t="s">
        <v>88</v>
      </c>
      <c r="J3891">
        <v>3.6</v>
      </c>
      <c r="K3891">
        <v>24</v>
      </c>
      <c r="L3891" t="s">
        <v>28</v>
      </c>
      <c r="M3891">
        <v>2</v>
      </c>
      <c r="N3891">
        <v>4</v>
      </c>
      <c r="O3891">
        <v>320</v>
      </c>
      <c r="P3891">
        <v>1152</v>
      </c>
      <c r="Q3891" t="s">
        <v>57</v>
      </c>
      <c r="R3891">
        <v>2</v>
      </c>
      <c r="S3891" t="s">
        <v>58</v>
      </c>
      <c r="T3891" t="s">
        <v>38</v>
      </c>
      <c r="U3891" t="str">
        <f>TRIM(CLEAN(tbl_Operations[[#This Row],[Location]]))</f>
        <v>Chennai</v>
      </c>
      <c r="V3891" t="str">
        <f>TRIM(CLEAN(tbl_Operations[[#This Row],[Channel]]))</f>
        <v>Portal</v>
      </c>
      <c r="W3891" t="str">
        <f t="shared" si="300"/>
        <v>Access Request</v>
      </c>
      <c r="X3891" t="str">
        <f t="shared" si="301"/>
        <v>Finance</v>
      </c>
      <c r="Y3891" t="str">
        <f t="shared" si="302"/>
        <v>Within SLA</v>
      </c>
      <c r="Z3891" t="str">
        <f t="shared" si="303"/>
        <v>Normal</v>
      </c>
      <c r="AA3891" t="str" cm="1">
        <f t="array" ref="AA3891">_xlfn.IFS(
J3891&lt;=K3891*0.5,"Excellent",
J3891&lt;=K3891,"Good",
J3891&lt;=K3891*1.5,"At Risk",
TRUE,"Critical"
)</f>
        <v>Excellent</v>
      </c>
      <c r="AB3891" t="str">
        <f t="shared" si="304"/>
        <v>Reworked</v>
      </c>
    </row>
    <row r="3892" spans="1:28" x14ac:dyDescent="0.3">
      <c r="A3892" t="s">
        <v>3974</v>
      </c>
      <c r="B3892" s="1">
        <v>45705</v>
      </c>
      <c r="C3892" t="s">
        <v>33</v>
      </c>
      <c r="D3892" t="s">
        <v>41</v>
      </c>
      <c r="E3892" t="s">
        <v>35</v>
      </c>
      <c r="F3892" t="s">
        <v>61</v>
      </c>
      <c r="G3892" t="s">
        <v>25</v>
      </c>
      <c r="H3892" t="s">
        <v>75</v>
      </c>
      <c r="I3892" t="s">
        <v>88</v>
      </c>
      <c r="J3892">
        <v>22.8</v>
      </c>
      <c r="K3892">
        <v>12</v>
      </c>
      <c r="L3892" t="s">
        <v>63</v>
      </c>
      <c r="M3892">
        <v>1</v>
      </c>
      <c r="N3892">
        <v>3.6</v>
      </c>
      <c r="O3892">
        <v>320</v>
      </c>
      <c r="P3892">
        <v>7296</v>
      </c>
      <c r="Q3892" t="s">
        <v>57</v>
      </c>
      <c r="R3892">
        <v>2</v>
      </c>
      <c r="S3892" t="s">
        <v>58</v>
      </c>
      <c r="T3892" t="s">
        <v>31</v>
      </c>
      <c r="U3892" t="str">
        <f>TRIM(CLEAN(tbl_Operations[[#This Row],[Location]]))</f>
        <v>Bengaluru</v>
      </c>
      <c r="V3892" t="str">
        <f>TRIM(CLEAN(tbl_Operations[[#This Row],[Channel]]))</f>
        <v>Email</v>
      </c>
      <c r="W3892" t="str">
        <f t="shared" si="300"/>
        <v>Employee Query</v>
      </c>
      <c r="X3892" t="str">
        <f t="shared" si="301"/>
        <v>It</v>
      </c>
      <c r="Y3892" t="str">
        <f t="shared" si="302"/>
        <v>SLA Breach</v>
      </c>
      <c r="Z3892" t="str">
        <f t="shared" si="303"/>
        <v>Normal</v>
      </c>
      <c r="AA3892" t="str" cm="1">
        <f t="array" ref="AA3892">_xlfn.IFS(
J3892&lt;=K3892*0.5,"Excellent",
J3892&lt;=K3892,"Good",
J3892&lt;=K3892*1.5,"At Risk",
TRUE,"Critical"
)</f>
        <v>Critical</v>
      </c>
      <c r="AB3892" t="str">
        <f t="shared" si="304"/>
        <v>Reworked</v>
      </c>
    </row>
    <row r="3893" spans="1:28" x14ac:dyDescent="0.3">
      <c r="A3893" t="s">
        <v>3975</v>
      </c>
      <c r="B3893" s="1">
        <v>45979</v>
      </c>
      <c r="C3893" t="s">
        <v>33</v>
      </c>
      <c r="D3893" t="s">
        <v>60</v>
      </c>
      <c r="E3893" t="s">
        <v>78</v>
      </c>
      <c r="F3893" t="s">
        <v>146</v>
      </c>
      <c r="G3893" t="s">
        <v>25</v>
      </c>
      <c r="H3893" t="s">
        <v>66</v>
      </c>
      <c r="I3893" t="s">
        <v>88</v>
      </c>
      <c r="J3893">
        <v>7</v>
      </c>
      <c r="K3893">
        <v>4</v>
      </c>
      <c r="L3893" t="s">
        <v>63</v>
      </c>
      <c r="M3893">
        <v>2</v>
      </c>
      <c r="N3893">
        <v>4.7</v>
      </c>
      <c r="O3893">
        <v>280</v>
      </c>
      <c r="P3893">
        <v>1960</v>
      </c>
      <c r="Q3893" t="s">
        <v>67</v>
      </c>
      <c r="R3893">
        <v>11</v>
      </c>
      <c r="S3893" t="s">
        <v>52</v>
      </c>
      <c r="T3893" t="s">
        <v>38</v>
      </c>
      <c r="U3893" t="str">
        <f>TRIM(CLEAN(tbl_Operations[[#This Row],[Location]]))</f>
        <v>Pune</v>
      </c>
      <c r="V3893" t="str">
        <f>TRIM(CLEAN(tbl_Operations[[#This Row],[Channel]]))</f>
        <v>Email</v>
      </c>
      <c r="W3893" t="str">
        <f t="shared" si="300"/>
        <v>Access Request</v>
      </c>
      <c r="X3893" t="str">
        <f t="shared" si="301"/>
        <v>It</v>
      </c>
      <c r="Y3893" t="str">
        <f t="shared" si="302"/>
        <v>SLA Breach</v>
      </c>
      <c r="Z3893" t="str">
        <f t="shared" si="303"/>
        <v>Critical Risk</v>
      </c>
      <c r="AA3893" t="str" cm="1">
        <f t="array" ref="AA3893">_xlfn.IFS(
J3893&lt;=K3893*0.5,"Excellent",
J3893&lt;=K3893,"Good",
J3893&lt;=K3893*1.5,"At Risk",
TRUE,"Critical"
)</f>
        <v>Critical</v>
      </c>
      <c r="AB3893" t="str">
        <f t="shared" si="304"/>
        <v>Reworked</v>
      </c>
    </row>
    <row r="3894" spans="1:28" x14ac:dyDescent="0.3">
      <c r="A3894" t="s">
        <v>3976</v>
      </c>
      <c r="B3894" s="1">
        <v>45660</v>
      </c>
      <c r="C3894" t="s">
        <v>40</v>
      </c>
      <c r="D3894" t="s">
        <v>55</v>
      </c>
      <c r="E3894" t="s">
        <v>74</v>
      </c>
      <c r="F3894" t="s">
        <v>49</v>
      </c>
      <c r="G3894" t="s">
        <v>42</v>
      </c>
      <c r="H3894" t="s">
        <v>75</v>
      </c>
      <c r="I3894" t="s">
        <v>27</v>
      </c>
      <c r="J3894">
        <v>4.5</v>
      </c>
      <c r="K3894">
        <v>48</v>
      </c>
      <c r="L3894" t="s">
        <v>28</v>
      </c>
      <c r="M3894">
        <v>0</v>
      </c>
      <c r="N3894">
        <v>4.8</v>
      </c>
      <c r="O3894">
        <v>350</v>
      </c>
      <c r="P3894">
        <v>1575</v>
      </c>
      <c r="Q3894" t="s">
        <v>64</v>
      </c>
      <c r="R3894">
        <v>1</v>
      </c>
      <c r="S3894" t="s">
        <v>58</v>
      </c>
      <c r="T3894" t="s">
        <v>45</v>
      </c>
      <c r="U3894" t="str">
        <f>TRIM(CLEAN(tbl_Operations[[#This Row],[Location]]))</f>
        <v>Hyderabad</v>
      </c>
      <c r="V3894" t="str">
        <f>TRIM(CLEAN(tbl_Operations[[#This Row],[Channel]]))</f>
        <v>Portal</v>
      </c>
      <c r="W3894" t="str">
        <f t="shared" si="300"/>
        <v>System Issue</v>
      </c>
      <c r="X3894" t="str">
        <f t="shared" si="301"/>
        <v>Procurement</v>
      </c>
      <c r="Y3894" t="str">
        <f t="shared" si="302"/>
        <v>Within SLA</v>
      </c>
      <c r="Z3894" t="str">
        <f t="shared" si="303"/>
        <v>Normal</v>
      </c>
      <c r="AA3894" t="str" cm="1">
        <f t="array" ref="AA3894">_xlfn.IFS(
J3894&lt;=K3894*0.5,"Excellent",
J3894&lt;=K3894,"Good",
J3894&lt;=K3894*1.5,"At Risk",
TRUE,"Critical"
)</f>
        <v>Excellent</v>
      </c>
      <c r="AB3894" t="str">
        <f t="shared" si="304"/>
        <v>No Rework</v>
      </c>
    </row>
    <row r="3895" spans="1:28" x14ac:dyDescent="0.3">
      <c r="A3895" t="s">
        <v>3977</v>
      </c>
      <c r="B3895" s="1">
        <v>45668</v>
      </c>
      <c r="C3895" t="s">
        <v>40</v>
      </c>
      <c r="D3895" t="s">
        <v>60</v>
      </c>
      <c r="E3895" t="s">
        <v>56</v>
      </c>
      <c r="F3895" t="s">
        <v>24</v>
      </c>
      <c r="G3895" t="s">
        <v>81</v>
      </c>
      <c r="H3895" t="s">
        <v>26</v>
      </c>
      <c r="I3895" t="s">
        <v>27</v>
      </c>
      <c r="J3895">
        <v>21.1</v>
      </c>
      <c r="K3895">
        <v>24</v>
      </c>
      <c r="L3895" t="s">
        <v>28</v>
      </c>
      <c r="M3895">
        <v>0</v>
      </c>
      <c r="N3895">
        <v>4.9000000000000004</v>
      </c>
      <c r="O3895">
        <v>320</v>
      </c>
      <c r="P3895">
        <v>6752</v>
      </c>
      <c r="Q3895" t="s">
        <v>64</v>
      </c>
      <c r="R3895">
        <v>1</v>
      </c>
      <c r="S3895" t="s">
        <v>58</v>
      </c>
      <c r="T3895" t="s">
        <v>68</v>
      </c>
      <c r="U3895" t="str">
        <f>TRIM(CLEAN(tbl_Operations[[#This Row],[Location]]))</f>
        <v>Pune</v>
      </c>
      <c r="V3895" t="str">
        <f>TRIM(CLEAN(tbl_Operations[[#This Row],[Channel]]))</f>
        <v>Phone</v>
      </c>
      <c r="W3895" t="str">
        <f t="shared" si="300"/>
        <v>Vendor Query</v>
      </c>
      <c r="X3895" t="str">
        <f t="shared" si="301"/>
        <v>Procurement</v>
      </c>
      <c r="Y3895" t="str">
        <f t="shared" si="302"/>
        <v>Within SLA</v>
      </c>
      <c r="Z3895" t="str">
        <f t="shared" si="303"/>
        <v>Normal</v>
      </c>
      <c r="AA3895" t="str" cm="1">
        <f t="array" ref="AA3895">_xlfn.IFS(
J3895&lt;=K3895*0.5,"Excellent",
J3895&lt;=K3895,"Good",
J3895&lt;=K3895*1.5,"At Risk",
TRUE,"Critical"
)</f>
        <v>Good</v>
      </c>
      <c r="AB3895" t="str">
        <f t="shared" si="304"/>
        <v>No Rework</v>
      </c>
    </row>
    <row r="3896" spans="1:28" x14ac:dyDescent="0.3">
      <c r="A3896" t="s">
        <v>3978</v>
      </c>
      <c r="B3896" s="1">
        <v>45965</v>
      </c>
      <c r="C3896" t="s">
        <v>54</v>
      </c>
      <c r="D3896" t="s">
        <v>22</v>
      </c>
      <c r="E3896" t="s">
        <v>56</v>
      </c>
      <c r="F3896" t="s">
        <v>49</v>
      </c>
      <c r="G3896" t="s">
        <v>62</v>
      </c>
      <c r="H3896" t="s">
        <v>75</v>
      </c>
      <c r="I3896" t="s">
        <v>101</v>
      </c>
      <c r="J3896">
        <v>8.6</v>
      </c>
      <c r="K3896">
        <v>48</v>
      </c>
      <c r="L3896" t="s">
        <v>28</v>
      </c>
      <c r="M3896">
        <v>1</v>
      </c>
      <c r="N3896">
        <v>4</v>
      </c>
      <c r="O3896">
        <v>400</v>
      </c>
      <c r="P3896">
        <v>3440</v>
      </c>
      <c r="Q3896" t="s">
        <v>67</v>
      </c>
      <c r="R3896">
        <v>11</v>
      </c>
      <c r="S3896" t="s">
        <v>52</v>
      </c>
      <c r="T3896" t="s">
        <v>38</v>
      </c>
      <c r="U3896" t="str">
        <f>TRIM(CLEAN(tbl_Operations[[#This Row],[Location]]))</f>
        <v>Noida</v>
      </c>
      <c r="V3896" t="str">
        <f>TRIM(CLEAN(tbl_Operations[[#This Row],[Channel]]))</f>
        <v>Teams</v>
      </c>
      <c r="W3896" t="str">
        <f t="shared" si="300"/>
        <v>Vendor Query</v>
      </c>
      <c r="X3896" t="str">
        <f t="shared" si="301"/>
        <v>Hr</v>
      </c>
      <c r="Y3896" t="str">
        <f t="shared" si="302"/>
        <v>Within SLA</v>
      </c>
      <c r="Z3896" t="str">
        <f t="shared" si="303"/>
        <v>Normal</v>
      </c>
      <c r="AA3896" t="str" cm="1">
        <f t="array" ref="AA3896">_xlfn.IFS(
J3896&lt;=K3896*0.5,"Excellent",
J3896&lt;=K3896,"Good",
J3896&lt;=K3896*1.5,"At Risk",
TRUE,"Critical"
)</f>
        <v>Excellent</v>
      </c>
      <c r="AB3896" t="str">
        <f t="shared" si="304"/>
        <v>Reworked</v>
      </c>
    </row>
    <row r="3897" spans="1:28" x14ac:dyDescent="0.3">
      <c r="A3897" t="s">
        <v>3979</v>
      </c>
      <c r="B3897" s="1">
        <v>45968</v>
      </c>
      <c r="C3897" t="s">
        <v>95</v>
      </c>
      <c r="D3897" t="s">
        <v>22</v>
      </c>
      <c r="E3897" t="s">
        <v>78</v>
      </c>
      <c r="F3897" t="s">
        <v>24</v>
      </c>
      <c r="G3897" t="s">
        <v>25</v>
      </c>
      <c r="H3897" t="s">
        <v>43</v>
      </c>
      <c r="I3897" t="s">
        <v>27</v>
      </c>
      <c r="J3897">
        <v>5.0999999999999996</v>
      </c>
      <c r="K3897">
        <v>24</v>
      </c>
      <c r="L3897" t="s">
        <v>28</v>
      </c>
      <c r="M3897">
        <v>0</v>
      </c>
      <c r="N3897">
        <v>5</v>
      </c>
      <c r="O3897">
        <v>320</v>
      </c>
      <c r="P3897">
        <v>1632</v>
      </c>
      <c r="Q3897" t="s">
        <v>67</v>
      </c>
      <c r="R3897">
        <v>11</v>
      </c>
      <c r="S3897" t="s">
        <v>52</v>
      </c>
      <c r="T3897" t="s">
        <v>45</v>
      </c>
      <c r="U3897" t="str">
        <f>TRIM(CLEAN(tbl_Operations[[#This Row],[Location]]))</f>
        <v>Noida</v>
      </c>
      <c r="V3897" t="str">
        <f>TRIM(CLEAN(tbl_Operations[[#This Row],[Channel]]))</f>
        <v>Email</v>
      </c>
      <c r="W3897" t="str">
        <f t="shared" si="300"/>
        <v>Access Request</v>
      </c>
      <c r="X3897" t="str">
        <f t="shared" si="301"/>
        <v>Sales</v>
      </c>
      <c r="Y3897" t="str">
        <f t="shared" si="302"/>
        <v>Within SLA</v>
      </c>
      <c r="Z3897" t="str">
        <f t="shared" si="303"/>
        <v>Normal</v>
      </c>
      <c r="AA3897" t="str" cm="1">
        <f t="array" ref="AA3897">_xlfn.IFS(
J3897&lt;=K3897*0.5,"Excellent",
J3897&lt;=K3897,"Good",
J3897&lt;=K3897*1.5,"At Risk",
TRUE,"Critical"
)</f>
        <v>Excellent</v>
      </c>
      <c r="AB3897" t="str">
        <f t="shared" si="304"/>
        <v>No Rework</v>
      </c>
    </row>
    <row r="3898" spans="1:28" x14ac:dyDescent="0.3">
      <c r="A3898" t="s">
        <v>3980</v>
      </c>
      <c r="B3898" s="1">
        <v>45934</v>
      </c>
      <c r="C3898" t="s">
        <v>54</v>
      </c>
      <c r="D3898" t="s">
        <v>60</v>
      </c>
      <c r="E3898" t="s">
        <v>48</v>
      </c>
      <c r="F3898" t="s">
        <v>49</v>
      </c>
      <c r="G3898" t="s">
        <v>25</v>
      </c>
      <c r="H3898" t="s">
        <v>26</v>
      </c>
      <c r="I3898" t="s">
        <v>27</v>
      </c>
      <c r="J3898">
        <v>5.8</v>
      </c>
      <c r="K3898">
        <v>48</v>
      </c>
      <c r="L3898" t="s">
        <v>28</v>
      </c>
      <c r="M3898">
        <v>0</v>
      </c>
      <c r="N3898">
        <v>4.7</v>
      </c>
      <c r="O3898">
        <v>350</v>
      </c>
      <c r="P3898">
        <v>2030</v>
      </c>
      <c r="Q3898" t="s">
        <v>51</v>
      </c>
      <c r="R3898">
        <v>10</v>
      </c>
      <c r="S3898" t="s">
        <v>52</v>
      </c>
      <c r="T3898" t="s">
        <v>68</v>
      </c>
      <c r="U3898" t="str">
        <f>TRIM(CLEAN(tbl_Operations[[#This Row],[Location]]))</f>
        <v>Pune</v>
      </c>
      <c r="V3898" t="str">
        <f>TRIM(CLEAN(tbl_Operations[[#This Row],[Channel]]))</f>
        <v>Email</v>
      </c>
      <c r="W3898" t="str">
        <f t="shared" si="300"/>
        <v>Compliance Request</v>
      </c>
      <c r="X3898" t="str">
        <f t="shared" si="301"/>
        <v>Hr</v>
      </c>
      <c r="Y3898" t="str">
        <f t="shared" si="302"/>
        <v>Within SLA</v>
      </c>
      <c r="Z3898" t="str">
        <f t="shared" si="303"/>
        <v>Normal</v>
      </c>
      <c r="AA3898" t="str" cm="1">
        <f t="array" ref="AA3898">_xlfn.IFS(
J3898&lt;=K3898*0.5,"Excellent",
J3898&lt;=K3898,"Good",
J3898&lt;=K3898*1.5,"At Risk",
TRUE,"Critical"
)</f>
        <v>Excellent</v>
      </c>
      <c r="AB3898" t="str">
        <f t="shared" si="304"/>
        <v>No Rework</v>
      </c>
    </row>
    <row r="3899" spans="1:28" x14ac:dyDescent="0.3">
      <c r="A3899" t="s">
        <v>3981</v>
      </c>
      <c r="B3899" s="1">
        <v>45815</v>
      </c>
      <c r="C3899" t="s">
        <v>54</v>
      </c>
      <c r="D3899" t="s">
        <v>55</v>
      </c>
      <c r="E3899" t="s">
        <v>78</v>
      </c>
      <c r="F3899" t="s">
        <v>49</v>
      </c>
      <c r="G3899" t="s">
        <v>25</v>
      </c>
      <c r="H3899" t="s">
        <v>43</v>
      </c>
      <c r="I3899" t="s">
        <v>27</v>
      </c>
      <c r="J3899">
        <v>9.6999999999999993</v>
      </c>
      <c r="K3899">
        <v>48</v>
      </c>
      <c r="L3899" t="s">
        <v>28</v>
      </c>
      <c r="M3899">
        <v>0</v>
      </c>
      <c r="N3899">
        <v>5</v>
      </c>
      <c r="O3899">
        <v>450</v>
      </c>
      <c r="P3899">
        <v>4365</v>
      </c>
      <c r="Q3899" t="s">
        <v>29</v>
      </c>
      <c r="R3899">
        <v>6</v>
      </c>
      <c r="S3899" t="s">
        <v>30</v>
      </c>
      <c r="T3899" t="s">
        <v>68</v>
      </c>
      <c r="U3899" t="str">
        <f>TRIM(CLEAN(tbl_Operations[[#This Row],[Location]]))</f>
        <v>Hyderabad</v>
      </c>
      <c r="V3899" t="str">
        <f>TRIM(CLEAN(tbl_Operations[[#This Row],[Channel]]))</f>
        <v>Email</v>
      </c>
      <c r="W3899" t="str">
        <f t="shared" si="300"/>
        <v>Access Request</v>
      </c>
      <c r="X3899" t="str">
        <f t="shared" si="301"/>
        <v>Hr</v>
      </c>
      <c r="Y3899" t="str">
        <f t="shared" si="302"/>
        <v>Within SLA</v>
      </c>
      <c r="Z3899" t="str">
        <f t="shared" si="303"/>
        <v>Normal</v>
      </c>
      <c r="AA3899" t="str" cm="1">
        <f t="array" ref="AA3899">_xlfn.IFS(
J3899&lt;=K3899*0.5,"Excellent",
J3899&lt;=K3899,"Good",
J3899&lt;=K3899*1.5,"At Risk",
TRUE,"Critical"
)</f>
        <v>Excellent</v>
      </c>
      <c r="AB3899" t="str">
        <f t="shared" si="304"/>
        <v>No Rework</v>
      </c>
    </row>
    <row r="3900" spans="1:28" x14ac:dyDescent="0.3">
      <c r="A3900" t="s">
        <v>3982</v>
      </c>
      <c r="B3900" s="1">
        <v>45960</v>
      </c>
      <c r="C3900" t="s">
        <v>77</v>
      </c>
      <c r="D3900" t="s">
        <v>5094</v>
      </c>
      <c r="E3900" t="s">
        <v>78</v>
      </c>
      <c r="F3900" t="s">
        <v>24</v>
      </c>
      <c r="G3900" t="s">
        <v>42</v>
      </c>
      <c r="H3900" t="s">
        <v>75</v>
      </c>
      <c r="I3900" t="s">
        <v>88</v>
      </c>
      <c r="J3900">
        <v>17.3</v>
      </c>
      <c r="K3900">
        <v>24</v>
      </c>
      <c r="L3900" t="s">
        <v>28</v>
      </c>
      <c r="M3900">
        <v>2</v>
      </c>
      <c r="N3900">
        <v>4.0999999999999996</v>
      </c>
      <c r="O3900">
        <v>320</v>
      </c>
      <c r="P3900">
        <v>5536</v>
      </c>
      <c r="Q3900" t="s">
        <v>51</v>
      </c>
      <c r="R3900">
        <v>10</v>
      </c>
      <c r="S3900" t="s">
        <v>52</v>
      </c>
      <c r="T3900" t="s">
        <v>84</v>
      </c>
      <c r="U3900" t="str">
        <f>TRIM(CLEAN(tbl_Operations[[#This Row],[Location]]))</f>
        <v>Unknown</v>
      </c>
      <c r="V3900" t="str">
        <f>TRIM(CLEAN(tbl_Operations[[#This Row],[Channel]]))</f>
        <v>Portal</v>
      </c>
      <c r="W3900" t="str">
        <f t="shared" si="300"/>
        <v>Access Request</v>
      </c>
      <c r="X3900" t="str">
        <f t="shared" si="301"/>
        <v>Finance</v>
      </c>
      <c r="Y3900" t="str">
        <f t="shared" si="302"/>
        <v>Within SLA</v>
      </c>
      <c r="Z3900" t="str">
        <f t="shared" si="303"/>
        <v>Normal</v>
      </c>
      <c r="AA3900" t="str" cm="1">
        <f t="array" ref="AA3900">_xlfn.IFS(
J3900&lt;=K3900*0.5,"Excellent",
J3900&lt;=K3900,"Good",
J3900&lt;=K3900*1.5,"At Risk",
TRUE,"Critical"
)</f>
        <v>Good</v>
      </c>
      <c r="AB3900" t="str">
        <f t="shared" si="304"/>
        <v>Reworked</v>
      </c>
    </row>
    <row r="3901" spans="1:28" x14ac:dyDescent="0.3">
      <c r="A3901" t="s">
        <v>3983</v>
      </c>
      <c r="B3901" s="1">
        <v>45755</v>
      </c>
      <c r="C3901" t="s">
        <v>77</v>
      </c>
      <c r="D3901" t="s">
        <v>41</v>
      </c>
      <c r="E3901" t="s">
        <v>56</v>
      </c>
      <c r="F3901" t="s">
        <v>49</v>
      </c>
      <c r="G3901" t="s">
        <v>81</v>
      </c>
      <c r="H3901" t="s">
        <v>66</v>
      </c>
      <c r="I3901" t="s">
        <v>27</v>
      </c>
      <c r="J3901">
        <v>33.6</v>
      </c>
      <c r="K3901">
        <v>48</v>
      </c>
      <c r="L3901" t="s">
        <v>28</v>
      </c>
      <c r="M3901">
        <v>2</v>
      </c>
      <c r="N3901">
        <v>4</v>
      </c>
      <c r="O3901">
        <v>350</v>
      </c>
      <c r="P3901">
        <v>11760</v>
      </c>
      <c r="Q3901" t="s">
        <v>89</v>
      </c>
      <c r="R3901">
        <v>4</v>
      </c>
      <c r="S3901" t="s">
        <v>30</v>
      </c>
      <c r="T3901" t="s">
        <v>38</v>
      </c>
      <c r="U3901" t="str">
        <f>TRIM(CLEAN(tbl_Operations[[#This Row],[Location]]))</f>
        <v>Bengaluru</v>
      </c>
      <c r="V3901" t="str">
        <f>TRIM(CLEAN(tbl_Operations[[#This Row],[Channel]]))</f>
        <v>Phone</v>
      </c>
      <c r="W3901" t="str">
        <f t="shared" si="300"/>
        <v>Vendor Query</v>
      </c>
      <c r="X3901" t="str">
        <f t="shared" si="301"/>
        <v>Finance</v>
      </c>
      <c r="Y3901" t="str">
        <f t="shared" si="302"/>
        <v>Within SLA</v>
      </c>
      <c r="Z3901" t="str">
        <f t="shared" si="303"/>
        <v>Normal</v>
      </c>
      <c r="AA3901" t="str" cm="1">
        <f t="array" ref="AA3901">_xlfn.IFS(
J3901&lt;=K3901*0.5,"Excellent",
J3901&lt;=K3901,"Good",
J3901&lt;=K3901*1.5,"At Risk",
TRUE,"Critical"
)</f>
        <v>Good</v>
      </c>
      <c r="AB3901" t="str">
        <f t="shared" si="304"/>
        <v>Reworked</v>
      </c>
    </row>
    <row r="3902" spans="1:28" x14ac:dyDescent="0.3">
      <c r="A3902" t="s">
        <v>3984</v>
      </c>
      <c r="B3902" s="1">
        <v>45689</v>
      </c>
      <c r="C3902" t="s">
        <v>33</v>
      </c>
      <c r="D3902" t="s">
        <v>41</v>
      </c>
      <c r="E3902" t="s">
        <v>70</v>
      </c>
      <c r="F3902" t="s">
        <v>49</v>
      </c>
      <c r="G3902" t="s">
        <v>25</v>
      </c>
      <c r="H3902" t="s">
        <v>75</v>
      </c>
      <c r="I3902" t="s">
        <v>27</v>
      </c>
      <c r="J3902">
        <v>1.6</v>
      </c>
      <c r="K3902">
        <v>48</v>
      </c>
      <c r="L3902" t="s">
        <v>28</v>
      </c>
      <c r="M3902">
        <v>1</v>
      </c>
      <c r="N3902">
        <v>4.8</v>
      </c>
      <c r="O3902">
        <v>400</v>
      </c>
      <c r="P3902">
        <v>640</v>
      </c>
      <c r="Q3902" t="s">
        <v>57</v>
      </c>
      <c r="R3902">
        <v>2</v>
      </c>
      <c r="S3902" t="s">
        <v>58</v>
      </c>
      <c r="T3902" t="s">
        <v>68</v>
      </c>
      <c r="U3902" t="str">
        <f>TRIM(CLEAN(tbl_Operations[[#This Row],[Location]]))</f>
        <v>Bengaluru</v>
      </c>
      <c r="V3902" t="str">
        <f>TRIM(CLEAN(tbl_Operations[[#This Row],[Channel]]))</f>
        <v>Email</v>
      </c>
      <c r="W3902" t="str">
        <f t="shared" si="300"/>
        <v>Data Correction</v>
      </c>
      <c r="X3902" t="str">
        <f t="shared" si="301"/>
        <v>It</v>
      </c>
      <c r="Y3902" t="str">
        <f t="shared" si="302"/>
        <v>Within SLA</v>
      </c>
      <c r="Z3902" t="str">
        <f t="shared" si="303"/>
        <v>Normal</v>
      </c>
      <c r="AA3902" t="str" cm="1">
        <f t="array" ref="AA3902">_xlfn.IFS(
J3902&lt;=K3902*0.5,"Excellent",
J3902&lt;=K3902,"Good",
J3902&lt;=K3902*1.5,"At Risk",
TRUE,"Critical"
)</f>
        <v>Excellent</v>
      </c>
      <c r="AB3902" t="str">
        <f t="shared" si="304"/>
        <v>Reworked</v>
      </c>
    </row>
    <row r="3903" spans="1:28" x14ac:dyDescent="0.3">
      <c r="A3903" t="s">
        <v>3985</v>
      </c>
      <c r="B3903" s="1">
        <v>45914</v>
      </c>
      <c r="C3903" t="s">
        <v>77</v>
      </c>
      <c r="D3903" t="s">
        <v>47</v>
      </c>
      <c r="E3903" t="s">
        <v>48</v>
      </c>
      <c r="F3903" t="s">
        <v>61</v>
      </c>
      <c r="G3903" t="s">
        <v>42</v>
      </c>
      <c r="H3903" t="s">
        <v>75</v>
      </c>
      <c r="I3903" t="s">
        <v>101</v>
      </c>
      <c r="J3903">
        <v>11</v>
      </c>
      <c r="K3903">
        <v>12</v>
      </c>
      <c r="L3903" t="s">
        <v>28</v>
      </c>
      <c r="M3903">
        <v>0</v>
      </c>
      <c r="N3903">
        <v>4.5</v>
      </c>
      <c r="O3903">
        <v>450</v>
      </c>
      <c r="P3903">
        <v>4950</v>
      </c>
      <c r="Q3903" t="s">
        <v>83</v>
      </c>
      <c r="R3903">
        <v>9</v>
      </c>
      <c r="S3903" t="s">
        <v>37</v>
      </c>
      <c r="T3903" t="s">
        <v>102</v>
      </c>
      <c r="U3903" t="str">
        <f>TRIM(CLEAN(tbl_Operations[[#This Row],[Location]]))</f>
        <v>Gurugram</v>
      </c>
      <c r="V3903" t="str">
        <f>TRIM(CLEAN(tbl_Operations[[#This Row],[Channel]]))</f>
        <v>Portal</v>
      </c>
      <c r="W3903" t="str">
        <f t="shared" si="300"/>
        <v>Compliance Request</v>
      </c>
      <c r="X3903" t="str">
        <f t="shared" si="301"/>
        <v>Finance</v>
      </c>
      <c r="Y3903" t="str">
        <f t="shared" si="302"/>
        <v>Within SLA</v>
      </c>
      <c r="Z3903" t="str">
        <f t="shared" si="303"/>
        <v>Normal</v>
      </c>
      <c r="AA3903" t="str" cm="1">
        <f t="array" ref="AA3903">_xlfn.IFS(
J3903&lt;=K3903*0.5,"Excellent",
J3903&lt;=K3903,"Good",
J3903&lt;=K3903*1.5,"At Risk",
TRUE,"Critical"
)</f>
        <v>Good</v>
      </c>
      <c r="AB3903" t="str">
        <f t="shared" si="304"/>
        <v>No Rework</v>
      </c>
    </row>
    <row r="3904" spans="1:28" x14ac:dyDescent="0.3">
      <c r="A3904" t="s">
        <v>3986</v>
      </c>
      <c r="B3904" s="1">
        <v>46021</v>
      </c>
      <c r="C3904" t="s">
        <v>77</v>
      </c>
      <c r="D3904" t="s">
        <v>41</v>
      </c>
      <c r="E3904" t="s">
        <v>92</v>
      </c>
      <c r="F3904" t="s">
        <v>24</v>
      </c>
      <c r="G3904" t="s">
        <v>42</v>
      </c>
      <c r="H3904" t="s">
        <v>50</v>
      </c>
      <c r="I3904" t="s">
        <v>88</v>
      </c>
      <c r="J3904">
        <v>31.4</v>
      </c>
      <c r="K3904">
        <v>24</v>
      </c>
      <c r="L3904" t="s">
        <v>63</v>
      </c>
      <c r="M3904">
        <v>2</v>
      </c>
      <c r="N3904">
        <v>3.5</v>
      </c>
      <c r="O3904">
        <v>350</v>
      </c>
      <c r="P3904">
        <v>10990</v>
      </c>
      <c r="Q3904" t="s">
        <v>71</v>
      </c>
      <c r="R3904">
        <v>12</v>
      </c>
      <c r="S3904" t="s">
        <v>52</v>
      </c>
      <c r="T3904" t="s">
        <v>38</v>
      </c>
      <c r="U3904" t="str">
        <f>TRIM(CLEAN(tbl_Operations[[#This Row],[Location]]))</f>
        <v>Bengaluru</v>
      </c>
      <c r="V3904" t="str">
        <f>TRIM(CLEAN(tbl_Operations[[#This Row],[Channel]]))</f>
        <v>Portal</v>
      </c>
      <c r="W3904" t="str">
        <f t="shared" si="300"/>
        <v>Report Request</v>
      </c>
      <c r="X3904" t="str">
        <f t="shared" si="301"/>
        <v>Finance</v>
      </c>
      <c r="Y3904" t="str">
        <f t="shared" si="302"/>
        <v>SLA Breach</v>
      </c>
      <c r="Z3904" t="str">
        <f t="shared" si="303"/>
        <v>Normal</v>
      </c>
      <c r="AA3904" t="str" cm="1">
        <f t="array" ref="AA3904">_xlfn.IFS(
J3904&lt;=K3904*0.5,"Excellent",
J3904&lt;=K3904,"Good",
J3904&lt;=K3904*1.5,"At Risk",
TRUE,"Critical"
)</f>
        <v>At Risk</v>
      </c>
      <c r="AB3904" t="str">
        <f t="shared" si="304"/>
        <v>Reworked</v>
      </c>
    </row>
    <row r="3905" spans="1:28" x14ac:dyDescent="0.3">
      <c r="A3905" t="s">
        <v>3987</v>
      </c>
      <c r="B3905" s="1">
        <v>45918</v>
      </c>
      <c r="C3905" t="s">
        <v>40</v>
      </c>
      <c r="D3905" t="s">
        <v>41</v>
      </c>
      <c r="E3905" t="s">
        <v>92</v>
      </c>
      <c r="F3905" t="s">
        <v>49</v>
      </c>
      <c r="G3905" t="s">
        <v>42</v>
      </c>
      <c r="H3905" t="s">
        <v>66</v>
      </c>
      <c r="I3905" t="s">
        <v>88</v>
      </c>
      <c r="J3905">
        <v>11.6</v>
      </c>
      <c r="K3905">
        <v>48</v>
      </c>
      <c r="L3905" t="s">
        <v>28</v>
      </c>
      <c r="M3905">
        <v>1</v>
      </c>
      <c r="N3905">
        <v>4.7</v>
      </c>
      <c r="O3905">
        <v>280</v>
      </c>
      <c r="P3905">
        <v>3248</v>
      </c>
      <c r="Q3905" t="s">
        <v>83</v>
      </c>
      <c r="R3905">
        <v>9</v>
      </c>
      <c r="S3905" t="s">
        <v>37</v>
      </c>
      <c r="T3905" t="s">
        <v>84</v>
      </c>
      <c r="U3905" t="str">
        <f>TRIM(CLEAN(tbl_Operations[[#This Row],[Location]]))</f>
        <v>Bengaluru</v>
      </c>
      <c r="V3905" t="str">
        <f>TRIM(CLEAN(tbl_Operations[[#This Row],[Channel]]))</f>
        <v>Portal</v>
      </c>
      <c r="W3905" t="str">
        <f t="shared" si="300"/>
        <v>Report Request</v>
      </c>
      <c r="X3905" t="str">
        <f t="shared" si="301"/>
        <v>Procurement</v>
      </c>
      <c r="Y3905" t="str">
        <f t="shared" si="302"/>
        <v>Within SLA</v>
      </c>
      <c r="Z3905" t="str">
        <f t="shared" si="303"/>
        <v>Normal</v>
      </c>
      <c r="AA3905" t="str" cm="1">
        <f t="array" ref="AA3905">_xlfn.IFS(
J3905&lt;=K3905*0.5,"Excellent",
J3905&lt;=K3905,"Good",
J3905&lt;=K3905*1.5,"At Risk",
TRUE,"Critical"
)</f>
        <v>Excellent</v>
      </c>
      <c r="AB3905" t="str">
        <f t="shared" si="304"/>
        <v>Reworked</v>
      </c>
    </row>
    <row r="3906" spans="1:28" x14ac:dyDescent="0.3">
      <c r="A3906" t="s">
        <v>3988</v>
      </c>
      <c r="B3906" s="1">
        <v>45715</v>
      </c>
      <c r="C3906" t="s">
        <v>40</v>
      </c>
      <c r="D3906" t="s">
        <v>55</v>
      </c>
      <c r="E3906" t="s">
        <v>74</v>
      </c>
      <c r="F3906" t="s">
        <v>49</v>
      </c>
      <c r="G3906" t="s">
        <v>25</v>
      </c>
      <c r="H3906" t="s">
        <v>50</v>
      </c>
      <c r="I3906" t="s">
        <v>27</v>
      </c>
      <c r="J3906">
        <v>19.3</v>
      </c>
      <c r="K3906">
        <v>48</v>
      </c>
      <c r="L3906" t="s">
        <v>28</v>
      </c>
      <c r="M3906">
        <v>2</v>
      </c>
      <c r="N3906">
        <v>4.2</v>
      </c>
      <c r="O3906">
        <v>400</v>
      </c>
      <c r="P3906">
        <v>7720</v>
      </c>
      <c r="Q3906" t="s">
        <v>57</v>
      </c>
      <c r="R3906">
        <v>2</v>
      </c>
      <c r="S3906" t="s">
        <v>58</v>
      </c>
      <c r="T3906" t="s">
        <v>84</v>
      </c>
      <c r="U3906" t="str">
        <f>TRIM(CLEAN(tbl_Operations[[#This Row],[Location]]))</f>
        <v>Hyderabad</v>
      </c>
      <c r="V3906" t="str">
        <f>TRIM(CLEAN(tbl_Operations[[#This Row],[Channel]]))</f>
        <v>Email</v>
      </c>
      <c r="W3906" t="str">
        <f t="shared" ref="W3906:W3969" si="305">TRIM(CLEAN(E3906))</f>
        <v>System Issue</v>
      </c>
      <c r="X3906" t="str">
        <f t="shared" ref="X3906:X3969" si="306">PROPER(TRIM(CLEAN(C3906)))</f>
        <v>Procurement</v>
      </c>
      <c r="Y3906" t="str">
        <f t="shared" ref="Y3906:Y3969" si="307">IF(J3906&lt;=K3906,"Within SLA","SLA Breach")</f>
        <v>Within SLA</v>
      </c>
      <c r="Z3906" t="str">
        <f t="shared" ref="Z3906:Z3969" si="308">IF(AND(F3906="Critical",Y3905="SLA Breach"),"Critical Risk","Normal")</f>
        <v>Normal</v>
      </c>
      <c r="AA3906" t="str" cm="1">
        <f t="array" ref="AA3906">_xlfn.IFS(
J3906&lt;=K3906*0.5,"Excellent",
J3906&lt;=K3906,"Good",
J3906&lt;=K3906*1.5,"At Risk",
TRUE,"Critical"
)</f>
        <v>Excellent</v>
      </c>
      <c r="AB3906" t="str">
        <f t="shared" ref="AB3906:AB3969" si="309">IF(M3906&gt;0,"Reworked","No Rework")</f>
        <v>Reworked</v>
      </c>
    </row>
    <row r="3907" spans="1:28" x14ac:dyDescent="0.3">
      <c r="A3907" t="s">
        <v>3989</v>
      </c>
      <c r="B3907" s="1">
        <v>45834</v>
      </c>
      <c r="C3907" t="s">
        <v>21</v>
      </c>
      <c r="D3907" t="s">
        <v>47</v>
      </c>
      <c r="E3907" t="s">
        <v>92</v>
      </c>
      <c r="F3907" t="s">
        <v>49</v>
      </c>
      <c r="G3907" t="s">
        <v>42</v>
      </c>
      <c r="H3907" t="s">
        <v>26</v>
      </c>
      <c r="I3907" t="s">
        <v>27</v>
      </c>
      <c r="J3907">
        <v>11.7</v>
      </c>
      <c r="K3907">
        <v>48</v>
      </c>
      <c r="L3907" t="s">
        <v>28</v>
      </c>
      <c r="M3907">
        <v>0</v>
      </c>
      <c r="N3907">
        <v>5</v>
      </c>
      <c r="O3907">
        <v>450</v>
      </c>
      <c r="P3907">
        <v>5265</v>
      </c>
      <c r="Q3907" t="s">
        <v>29</v>
      </c>
      <c r="R3907">
        <v>6</v>
      </c>
      <c r="S3907" t="s">
        <v>30</v>
      </c>
      <c r="T3907" t="s">
        <v>84</v>
      </c>
      <c r="U3907" t="str">
        <f>TRIM(CLEAN(tbl_Operations[[#This Row],[Location]]))</f>
        <v>Gurugram</v>
      </c>
      <c r="V3907" t="str">
        <f>TRIM(CLEAN(tbl_Operations[[#This Row],[Channel]]))</f>
        <v>Portal</v>
      </c>
      <c r="W3907" t="str">
        <f t="shared" si="305"/>
        <v>Report Request</v>
      </c>
      <c r="X3907" t="str">
        <f t="shared" si="306"/>
        <v>Customer Support</v>
      </c>
      <c r="Y3907" t="str">
        <f t="shared" si="307"/>
        <v>Within SLA</v>
      </c>
      <c r="Z3907" t="str">
        <f t="shared" si="308"/>
        <v>Normal</v>
      </c>
      <c r="AA3907" t="str" cm="1">
        <f t="array" ref="AA3907">_xlfn.IFS(
J3907&lt;=K3907*0.5,"Excellent",
J3907&lt;=K3907,"Good",
J3907&lt;=K3907*1.5,"At Risk",
TRUE,"Critical"
)</f>
        <v>Excellent</v>
      </c>
      <c r="AB3907" t="str">
        <f t="shared" si="309"/>
        <v>No Rework</v>
      </c>
    </row>
    <row r="3908" spans="1:28" x14ac:dyDescent="0.3">
      <c r="A3908" t="s">
        <v>3990</v>
      </c>
      <c r="B3908" s="1">
        <v>46011</v>
      </c>
      <c r="C3908" t="s">
        <v>33</v>
      </c>
      <c r="D3908" t="s">
        <v>55</v>
      </c>
      <c r="E3908" t="s">
        <v>56</v>
      </c>
      <c r="F3908" t="s">
        <v>49</v>
      </c>
      <c r="G3908" t="s">
        <v>62</v>
      </c>
      <c r="H3908" t="s">
        <v>26</v>
      </c>
      <c r="I3908" t="s">
        <v>27</v>
      </c>
      <c r="J3908">
        <v>12.2</v>
      </c>
      <c r="K3908">
        <v>48</v>
      </c>
      <c r="L3908" t="s">
        <v>28</v>
      </c>
      <c r="M3908">
        <v>0</v>
      </c>
      <c r="N3908">
        <v>4.5999999999999996</v>
      </c>
      <c r="O3908">
        <v>280</v>
      </c>
      <c r="P3908">
        <v>3416</v>
      </c>
      <c r="Q3908" t="s">
        <v>71</v>
      </c>
      <c r="R3908">
        <v>12</v>
      </c>
      <c r="S3908" t="s">
        <v>52</v>
      </c>
      <c r="T3908" t="s">
        <v>68</v>
      </c>
      <c r="U3908" t="str">
        <f>TRIM(CLEAN(tbl_Operations[[#This Row],[Location]]))</f>
        <v>Hyderabad</v>
      </c>
      <c r="V3908" t="str">
        <f>TRIM(CLEAN(tbl_Operations[[#This Row],[Channel]]))</f>
        <v>Teams</v>
      </c>
      <c r="W3908" t="str">
        <f t="shared" si="305"/>
        <v>Vendor Query</v>
      </c>
      <c r="X3908" t="str">
        <f t="shared" si="306"/>
        <v>It</v>
      </c>
      <c r="Y3908" t="str">
        <f t="shared" si="307"/>
        <v>Within SLA</v>
      </c>
      <c r="Z3908" t="str">
        <f t="shared" si="308"/>
        <v>Normal</v>
      </c>
      <c r="AA3908" t="str" cm="1">
        <f t="array" ref="AA3908">_xlfn.IFS(
J3908&lt;=K3908*0.5,"Excellent",
J3908&lt;=K3908,"Good",
J3908&lt;=K3908*1.5,"At Risk",
TRUE,"Critical"
)</f>
        <v>Excellent</v>
      </c>
      <c r="AB3908" t="str">
        <f t="shared" si="309"/>
        <v>No Rework</v>
      </c>
    </row>
    <row r="3909" spans="1:28" x14ac:dyDescent="0.3">
      <c r="A3909" t="s">
        <v>3991</v>
      </c>
      <c r="B3909" s="1">
        <v>45961</v>
      </c>
      <c r="C3909" t="s">
        <v>91</v>
      </c>
      <c r="D3909" t="s">
        <v>73</v>
      </c>
      <c r="E3909" t="s">
        <v>48</v>
      </c>
      <c r="F3909" t="s">
        <v>49</v>
      </c>
      <c r="G3909" t="s">
        <v>25</v>
      </c>
      <c r="H3909" t="s">
        <v>26</v>
      </c>
      <c r="I3909" t="s">
        <v>27</v>
      </c>
      <c r="J3909">
        <v>19</v>
      </c>
      <c r="K3909">
        <v>48</v>
      </c>
      <c r="L3909" t="s">
        <v>28</v>
      </c>
      <c r="M3909">
        <v>0</v>
      </c>
      <c r="N3909">
        <v>4.4000000000000004</v>
      </c>
      <c r="O3909">
        <v>320</v>
      </c>
      <c r="P3909">
        <v>6080</v>
      </c>
      <c r="Q3909" t="s">
        <v>51</v>
      </c>
      <c r="R3909">
        <v>10</v>
      </c>
      <c r="S3909" t="s">
        <v>52</v>
      </c>
      <c r="T3909" t="s">
        <v>45</v>
      </c>
      <c r="U3909" t="str">
        <f>TRIM(CLEAN(tbl_Operations[[#This Row],[Location]]))</f>
        <v>Chennai</v>
      </c>
      <c r="V3909" t="str">
        <f>TRIM(CLEAN(tbl_Operations[[#This Row],[Channel]]))</f>
        <v>Email</v>
      </c>
      <c r="W3909" t="str">
        <f t="shared" si="305"/>
        <v>Compliance Request</v>
      </c>
      <c r="X3909" t="str">
        <f t="shared" si="306"/>
        <v>Operations</v>
      </c>
      <c r="Y3909" t="str">
        <f t="shared" si="307"/>
        <v>Within SLA</v>
      </c>
      <c r="Z3909" t="str">
        <f t="shared" si="308"/>
        <v>Normal</v>
      </c>
      <c r="AA3909" t="str" cm="1">
        <f t="array" ref="AA3909">_xlfn.IFS(
J3909&lt;=K3909*0.5,"Excellent",
J3909&lt;=K3909,"Good",
J3909&lt;=K3909*1.5,"At Risk",
TRUE,"Critical"
)</f>
        <v>Excellent</v>
      </c>
      <c r="AB3909" t="str">
        <f t="shared" si="309"/>
        <v>No Rework</v>
      </c>
    </row>
    <row r="3910" spans="1:28" x14ac:dyDescent="0.3">
      <c r="A3910" t="s">
        <v>3992</v>
      </c>
      <c r="B3910" s="1">
        <v>45881</v>
      </c>
      <c r="C3910" t="s">
        <v>21</v>
      </c>
      <c r="D3910" t="s">
        <v>60</v>
      </c>
      <c r="E3910" t="s">
        <v>48</v>
      </c>
      <c r="F3910" t="s">
        <v>24</v>
      </c>
      <c r="G3910" t="s">
        <v>42</v>
      </c>
      <c r="H3910" t="s">
        <v>26</v>
      </c>
      <c r="I3910" t="s">
        <v>27</v>
      </c>
      <c r="J3910">
        <v>6.7</v>
      </c>
      <c r="K3910">
        <v>24</v>
      </c>
      <c r="L3910" t="s">
        <v>28</v>
      </c>
      <c r="M3910">
        <v>0</v>
      </c>
      <c r="N3910">
        <v>4.7</v>
      </c>
      <c r="O3910">
        <v>400</v>
      </c>
      <c r="P3910">
        <v>2680</v>
      </c>
      <c r="Q3910" t="s">
        <v>36</v>
      </c>
      <c r="R3910">
        <v>8</v>
      </c>
      <c r="S3910" t="s">
        <v>37</v>
      </c>
      <c r="T3910" t="s">
        <v>38</v>
      </c>
      <c r="U3910" t="str">
        <f>TRIM(CLEAN(tbl_Operations[[#This Row],[Location]]))</f>
        <v>Pune</v>
      </c>
      <c r="V3910" t="str">
        <f>TRIM(CLEAN(tbl_Operations[[#This Row],[Channel]]))</f>
        <v>Portal</v>
      </c>
      <c r="W3910" t="str">
        <f t="shared" si="305"/>
        <v>Compliance Request</v>
      </c>
      <c r="X3910" t="str">
        <f t="shared" si="306"/>
        <v>Customer Support</v>
      </c>
      <c r="Y3910" t="str">
        <f t="shared" si="307"/>
        <v>Within SLA</v>
      </c>
      <c r="Z3910" t="str">
        <f t="shared" si="308"/>
        <v>Normal</v>
      </c>
      <c r="AA3910" t="str" cm="1">
        <f t="array" ref="AA3910">_xlfn.IFS(
J3910&lt;=K3910*0.5,"Excellent",
J3910&lt;=K3910,"Good",
J3910&lt;=K3910*1.5,"At Risk",
TRUE,"Critical"
)</f>
        <v>Excellent</v>
      </c>
      <c r="AB3910" t="str">
        <f t="shared" si="309"/>
        <v>No Rework</v>
      </c>
    </row>
    <row r="3911" spans="1:28" x14ac:dyDescent="0.3">
      <c r="A3911" t="s">
        <v>3993</v>
      </c>
      <c r="B3911" s="1">
        <v>45976</v>
      </c>
      <c r="C3911" t="s">
        <v>33</v>
      </c>
      <c r="D3911" t="s">
        <v>47</v>
      </c>
      <c r="E3911" t="s">
        <v>23</v>
      </c>
      <c r="F3911" t="s">
        <v>146</v>
      </c>
      <c r="G3911" t="s">
        <v>25</v>
      </c>
      <c r="H3911" t="s">
        <v>26</v>
      </c>
      <c r="I3911" t="s">
        <v>27</v>
      </c>
      <c r="J3911">
        <v>3.1</v>
      </c>
      <c r="K3911">
        <v>4</v>
      </c>
      <c r="L3911" t="s">
        <v>28</v>
      </c>
      <c r="M3911">
        <v>1</v>
      </c>
      <c r="N3911">
        <v>4.5</v>
      </c>
      <c r="O3911">
        <v>320</v>
      </c>
      <c r="P3911">
        <v>992</v>
      </c>
      <c r="Q3911" t="s">
        <v>67</v>
      </c>
      <c r="R3911">
        <v>11</v>
      </c>
      <c r="S3911" t="s">
        <v>52</v>
      </c>
      <c r="T3911" t="s">
        <v>68</v>
      </c>
      <c r="U3911" t="str">
        <f>TRIM(CLEAN(tbl_Operations[[#This Row],[Location]]))</f>
        <v>Gurugram</v>
      </c>
      <c r="V3911" t="str">
        <f>TRIM(CLEAN(tbl_Operations[[#This Row],[Channel]]))</f>
        <v>Email</v>
      </c>
      <c r="W3911" t="str">
        <f t="shared" si="305"/>
        <v>Invoice Query</v>
      </c>
      <c r="X3911" t="str">
        <f t="shared" si="306"/>
        <v>It</v>
      </c>
      <c r="Y3911" t="str">
        <f t="shared" si="307"/>
        <v>Within SLA</v>
      </c>
      <c r="Z3911" t="str">
        <f t="shared" si="308"/>
        <v>Normal</v>
      </c>
      <c r="AA3911" t="str" cm="1">
        <f t="array" ref="AA3911">_xlfn.IFS(
J3911&lt;=K3911*0.5,"Excellent",
J3911&lt;=K3911,"Good",
J3911&lt;=K3911*1.5,"At Risk",
TRUE,"Critical"
)</f>
        <v>Good</v>
      </c>
      <c r="AB3911" t="str">
        <f t="shared" si="309"/>
        <v>Reworked</v>
      </c>
    </row>
    <row r="3912" spans="1:28" x14ac:dyDescent="0.3">
      <c r="A3912" t="s">
        <v>3994</v>
      </c>
      <c r="B3912" s="1">
        <v>45804</v>
      </c>
      <c r="C3912" t="s">
        <v>54</v>
      </c>
      <c r="D3912" t="s">
        <v>41</v>
      </c>
      <c r="E3912" t="s">
        <v>70</v>
      </c>
      <c r="F3912" t="s">
        <v>61</v>
      </c>
      <c r="G3912" t="s">
        <v>42</v>
      </c>
      <c r="H3912" t="s">
        <v>75</v>
      </c>
      <c r="I3912" t="s">
        <v>88</v>
      </c>
      <c r="J3912">
        <v>23.1</v>
      </c>
      <c r="K3912">
        <v>12</v>
      </c>
      <c r="L3912" t="s">
        <v>63</v>
      </c>
      <c r="M3912">
        <v>3</v>
      </c>
      <c r="N3912">
        <v>3.4</v>
      </c>
      <c r="O3912">
        <v>400</v>
      </c>
      <c r="P3912">
        <v>9240</v>
      </c>
      <c r="Q3912" t="s">
        <v>44</v>
      </c>
      <c r="R3912">
        <v>5</v>
      </c>
      <c r="S3912" t="s">
        <v>30</v>
      </c>
      <c r="T3912" t="s">
        <v>38</v>
      </c>
      <c r="U3912" t="str">
        <f>TRIM(CLEAN(tbl_Operations[[#This Row],[Location]]))</f>
        <v>Bengaluru</v>
      </c>
      <c r="V3912" t="str">
        <f>TRIM(CLEAN(tbl_Operations[[#This Row],[Channel]]))</f>
        <v>Portal</v>
      </c>
      <c r="W3912" t="str">
        <f t="shared" si="305"/>
        <v>Data Correction</v>
      </c>
      <c r="X3912" t="str">
        <f t="shared" si="306"/>
        <v>Hr</v>
      </c>
      <c r="Y3912" t="str">
        <f t="shared" si="307"/>
        <v>SLA Breach</v>
      </c>
      <c r="Z3912" t="str">
        <f t="shared" si="308"/>
        <v>Normal</v>
      </c>
      <c r="AA3912" t="str" cm="1">
        <f t="array" ref="AA3912">_xlfn.IFS(
J3912&lt;=K3912*0.5,"Excellent",
J3912&lt;=K3912,"Good",
J3912&lt;=K3912*1.5,"At Risk",
TRUE,"Critical"
)</f>
        <v>Critical</v>
      </c>
      <c r="AB3912" t="str">
        <f t="shared" si="309"/>
        <v>Reworked</v>
      </c>
    </row>
    <row r="3913" spans="1:28" x14ac:dyDescent="0.3">
      <c r="A3913" t="s">
        <v>3995</v>
      </c>
      <c r="B3913" s="1">
        <v>45662</v>
      </c>
      <c r="C3913" t="s">
        <v>77</v>
      </c>
      <c r="D3913" t="s">
        <v>47</v>
      </c>
      <c r="E3913" t="s">
        <v>78</v>
      </c>
      <c r="F3913" t="s">
        <v>49</v>
      </c>
      <c r="G3913" t="s">
        <v>25</v>
      </c>
      <c r="H3913" t="s">
        <v>75</v>
      </c>
      <c r="I3913" t="s">
        <v>88</v>
      </c>
      <c r="J3913">
        <v>2.6</v>
      </c>
      <c r="K3913">
        <v>48</v>
      </c>
      <c r="L3913" t="s">
        <v>28</v>
      </c>
      <c r="M3913">
        <v>4</v>
      </c>
      <c r="N3913">
        <v>4.2</v>
      </c>
      <c r="O3913">
        <v>400</v>
      </c>
      <c r="P3913">
        <v>1040</v>
      </c>
      <c r="Q3913" t="s">
        <v>64</v>
      </c>
      <c r="R3913">
        <v>1</v>
      </c>
      <c r="S3913" t="s">
        <v>58</v>
      </c>
      <c r="T3913" t="s">
        <v>102</v>
      </c>
      <c r="U3913" t="str">
        <f>TRIM(CLEAN(tbl_Operations[[#This Row],[Location]]))</f>
        <v>Gurugram</v>
      </c>
      <c r="V3913" t="str">
        <f>TRIM(CLEAN(tbl_Operations[[#This Row],[Channel]]))</f>
        <v>Email</v>
      </c>
      <c r="W3913" t="str">
        <f t="shared" si="305"/>
        <v>Access Request</v>
      </c>
      <c r="X3913" t="str">
        <f t="shared" si="306"/>
        <v>Finance</v>
      </c>
      <c r="Y3913" t="str">
        <f t="shared" si="307"/>
        <v>Within SLA</v>
      </c>
      <c r="Z3913" t="str">
        <f t="shared" si="308"/>
        <v>Normal</v>
      </c>
      <c r="AA3913" t="str" cm="1">
        <f t="array" ref="AA3913">_xlfn.IFS(
J3913&lt;=K3913*0.5,"Excellent",
J3913&lt;=K3913,"Good",
J3913&lt;=K3913*1.5,"At Risk",
TRUE,"Critical"
)</f>
        <v>Excellent</v>
      </c>
      <c r="AB3913" t="str">
        <f t="shared" si="309"/>
        <v>Reworked</v>
      </c>
    </row>
    <row r="3914" spans="1:28" x14ac:dyDescent="0.3">
      <c r="A3914" t="s">
        <v>3996</v>
      </c>
      <c r="B3914" s="1">
        <v>46004</v>
      </c>
      <c r="C3914" t="s">
        <v>54</v>
      </c>
      <c r="D3914" t="s">
        <v>55</v>
      </c>
      <c r="E3914" t="s">
        <v>23</v>
      </c>
      <c r="F3914" t="s">
        <v>49</v>
      </c>
      <c r="G3914" t="s">
        <v>62</v>
      </c>
      <c r="H3914" t="s">
        <v>50</v>
      </c>
      <c r="I3914" t="s">
        <v>27</v>
      </c>
      <c r="J3914">
        <v>4.5999999999999996</v>
      </c>
      <c r="K3914">
        <v>48</v>
      </c>
      <c r="L3914" t="s">
        <v>28</v>
      </c>
      <c r="M3914">
        <v>0</v>
      </c>
      <c r="N3914">
        <v>4.5999999999999996</v>
      </c>
      <c r="O3914">
        <v>350</v>
      </c>
      <c r="P3914">
        <v>1610</v>
      </c>
      <c r="Q3914" t="s">
        <v>71</v>
      </c>
      <c r="R3914">
        <v>12</v>
      </c>
      <c r="S3914" t="s">
        <v>52</v>
      </c>
      <c r="T3914" t="s">
        <v>68</v>
      </c>
      <c r="U3914" t="str">
        <f>TRIM(CLEAN(tbl_Operations[[#This Row],[Location]]))</f>
        <v>Hyderabad</v>
      </c>
      <c r="V3914" t="str">
        <f>TRIM(CLEAN(tbl_Operations[[#This Row],[Channel]]))</f>
        <v>Teams</v>
      </c>
      <c r="W3914" t="str">
        <f t="shared" si="305"/>
        <v>Invoice Query</v>
      </c>
      <c r="X3914" t="str">
        <f t="shared" si="306"/>
        <v>Hr</v>
      </c>
      <c r="Y3914" t="str">
        <f t="shared" si="307"/>
        <v>Within SLA</v>
      </c>
      <c r="Z3914" t="str">
        <f t="shared" si="308"/>
        <v>Normal</v>
      </c>
      <c r="AA3914" t="str" cm="1">
        <f t="array" ref="AA3914">_xlfn.IFS(
J3914&lt;=K3914*0.5,"Excellent",
J3914&lt;=K3914,"Good",
J3914&lt;=K3914*1.5,"At Risk",
TRUE,"Critical"
)</f>
        <v>Excellent</v>
      </c>
      <c r="AB3914" t="str">
        <f t="shared" si="309"/>
        <v>No Rework</v>
      </c>
    </row>
    <row r="3915" spans="1:28" x14ac:dyDescent="0.3">
      <c r="A3915" t="s">
        <v>3997</v>
      </c>
      <c r="B3915" s="1">
        <v>45663</v>
      </c>
      <c r="C3915" t="s">
        <v>54</v>
      </c>
      <c r="D3915" t="s">
        <v>73</v>
      </c>
      <c r="E3915" t="s">
        <v>78</v>
      </c>
      <c r="F3915" t="s">
        <v>49</v>
      </c>
      <c r="G3915" t="s">
        <v>42</v>
      </c>
      <c r="H3915" t="s">
        <v>26</v>
      </c>
      <c r="I3915" t="s">
        <v>88</v>
      </c>
      <c r="J3915">
        <v>8.3000000000000007</v>
      </c>
      <c r="K3915">
        <v>48</v>
      </c>
      <c r="L3915" t="s">
        <v>28</v>
      </c>
      <c r="M3915">
        <v>1</v>
      </c>
      <c r="N3915">
        <v>4.0999999999999996</v>
      </c>
      <c r="O3915">
        <v>350</v>
      </c>
      <c r="P3915">
        <v>2905</v>
      </c>
      <c r="Q3915" t="s">
        <v>64</v>
      </c>
      <c r="R3915">
        <v>1</v>
      </c>
      <c r="S3915" t="s">
        <v>58</v>
      </c>
      <c r="T3915" t="s">
        <v>31</v>
      </c>
      <c r="U3915" t="str">
        <f>TRIM(CLEAN(tbl_Operations[[#This Row],[Location]]))</f>
        <v>Chennai</v>
      </c>
      <c r="V3915" t="str">
        <f>TRIM(CLEAN(tbl_Operations[[#This Row],[Channel]]))</f>
        <v>Portal</v>
      </c>
      <c r="W3915" t="str">
        <f t="shared" si="305"/>
        <v>Access Request</v>
      </c>
      <c r="X3915" t="str">
        <f t="shared" si="306"/>
        <v>Hr</v>
      </c>
      <c r="Y3915" t="str">
        <f t="shared" si="307"/>
        <v>Within SLA</v>
      </c>
      <c r="Z3915" t="str">
        <f t="shared" si="308"/>
        <v>Normal</v>
      </c>
      <c r="AA3915" t="str" cm="1">
        <f t="array" ref="AA3915">_xlfn.IFS(
J3915&lt;=K3915*0.5,"Excellent",
J3915&lt;=K3915,"Good",
J3915&lt;=K3915*1.5,"At Risk",
TRUE,"Critical"
)</f>
        <v>Excellent</v>
      </c>
      <c r="AB3915" t="str">
        <f t="shared" si="309"/>
        <v>Reworked</v>
      </c>
    </row>
    <row r="3916" spans="1:28" x14ac:dyDescent="0.3">
      <c r="A3916" t="s">
        <v>3998</v>
      </c>
      <c r="B3916" s="1">
        <v>45686</v>
      </c>
      <c r="C3916" t="s">
        <v>95</v>
      </c>
      <c r="D3916" t="s">
        <v>73</v>
      </c>
      <c r="E3916" t="s">
        <v>92</v>
      </c>
      <c r="F3916" t="s">
        <v>24</v>
      </c>
      <c r="G3916" t="s">
        <v>25</v>
      </c>
      <c r="H3916" t="s">
        <v>50</v>
      </c>
      <c r="I3916" t="s">
        <v>88</v>
      </c>
      <c r="J3916">
        <v>7.1</v>
      </c>
      <c r="K3916">
        <v>24</v>
      </c>
      <c r="L3916" t="s">
        <v>28</v>
      </c>
      <c r="M3916">
        <v>1</v>
      </c>
      <c r="N3916">
        <v>4.5</v>
      </c>
      <c r="O3916">
        <v>320</v>
      </c>
      <c r="P3916">
        <v>2272</v>
      </c>
      <c r="Q3916" t="s">
        <v>64</v>
      </c>
      <c r="R3916">
        <v>1</v>
      </c>
      <c r="S3916" t="s">
        <v>58</v>
      </c>
      <c r="T3916" t="s">
        <v>86</v>
      </c>
      <c r="U3916" t="str">
        <f>TRIM(CLEAN(tbl_Operations[[#This Row],[Location]]))</f>
        <v>Chennai</v>
      </c>
      <c r="V3916" t="str">
        <f>TRIM(CLEAN(tbl_Operations[[#This Row],[Channel]]))</f>
        <v>Email</v>
      </c>
      <c r="W3916" t="str">
        <f t="shared" si="305"/>
        <v>Report Request</v>
      </c>
      <c r="X3916" t="str">
        <f t="shared" si="306"/>
        <v>Sales</v>
      </c>
      <c r="Y3916" t="str">
        <f t="shared" si="307"/>
        <v>Within SLA</v>
      </c>
      <c r="Z3916" t="str">
        <f t="shared" si="308"/>
        <v>Normal</v>
      </c>
      <c r="AA3916" t="str" cm="1">
        <f t="array" ref="AA3916">_xlfn.IFS(
J3916&lt;=K3916*0.5,"Excellent",
J3916&lt;=K3916,"Good",
J3916&lt;=K3916*1.5,"At Risk",
TRUE,"Critical"
)</f>
        <v>Excellent</v>
      </c>
      <c r="AB3916" t="str">
        <f t="shared" si="309"/>
        <v>Reworked</v>
      </c>
    </row>
    <row r="3917" spans="1:28" x14ac:dyDescent="0.3">
      <c r="A3917" t="s">
        <v>3999</v>
      </c>
      <c r="B3917" s="1">
        <v>45823</v>
      </c>
      <c r="C3917" t="s">
        <v>95</v>
      </c>
      <c r="D3917" t="s">
        <v>34</v>
      </c>
      <c r="E3917" t="s">
        <v>35</v>
      </c>
      <c r="F3917" t="s">
        <v>49</v>
      </c>
      <c r="G3917" t="s">
        <v>42</v>
      </c>
      <c r="H3917" t="s">
        <v>43</v>
      </c>
      <c r="I3917" t="s">
        <v>27</v>
      </c>
      <c r="J3917">
        <v>9.1999999999999993</v>
      </c>
      <c r="K3917">
        <v>48</v>
      </c>
      <c r="L3917" t="s">
        <v>28</v>
      </c>
      <c r="M3917">
        <v>0</v>
      </c>
      <c r="N3917">
        <v>5</v>
      </c>
      <c r="O3917">
        <v>450</v>
      </c>
      <c r="P3917">
        <v>4140</v>
      </c>
      <c r="Q3917" t="s">
        <v>29</v>
      </c>
      <c r="R3917">
        <v>6</v>
      </c>
      <c r="S3917" t="s">
        <v>30</v>
      </c>
      <c r="T3917" t="s">
        <v>102</v>
      </c>
      <c r="U3917" t="str">
        <f>TRIM(CLEAN(tbl_Operations[[#This Row],[Location]]))</f>
        <v>Mumbai</v>
      </c>
      <c r="V3917" t="str">
        <f>TRIM(CLEAN(tbl_Operations[[#This Row],[Channel]]))</f>
        <v>Portal</v>
      </c>
      <c r="W3917" t="str">
        <f t="shared" si="305"/>
        <v>Employee Query</v>
      </c>
      <c r="X3917" t="str">
        <f t="shared" si="306"/>
        <v>Sales</v>
      </c>
      <c r="Y3917" t="str">
        <f t="shared" si="307"/>
        <v>Within SLA</v>
      </c>
      <c r="Z3917" t="str">
        <f t="shared" si="308"/>
        <v>Normal</v>
      </c>
      <c r="AA3917" t="str" cm="1">
        <f t="array" ref="AA3917">_xlfn.IFS(
J3917&lt;=K3917*0.5,"Excellent",
J3917&lt;=K3917,"Good",
J3917&lt;=K3917*1.5,"At Risk",
TRUE,"Critical"
)</f>
        <v>Excellent</v>
      </c>
      <c r="AB3917" t="str">
        <f t="shared" si="309"/>
        <v>No Rework</v>
      </c>
    </row>
    <row r="3918" spans="1:28" x14ac:dyDescent="0.3">
      <c r="A3918" t="s">
        <v>4000</v>
      </c>
      <c r="B3918" s="1">
        <v>46007</v>
      </c>
      <c r="C3918" t="s">
        <v>21</v>
      </c>
      <c r="D3918" t="s">
        <v>47</v>
      </c>
      <c r="E3918" t="s">
        <v>70</v>
      </c>
      <c r="F3918" t="s">
        <v>24</v>
      </c>
      <c r="G3918" t="s">
        <v>42</v>
      </c>
      <c r="H3918" t="s">
        <v>75</v>
      </c>
      <c r="I3918" t="s">
        <v>27</v>
      </c>
      <c r="J3918">
        <v>5.3</v>
      </c>
      <c r="K3918">
        <v>24</v>
      </c>
      <c r="L3918" t="s">
        <v>28</v>
      </c>
      <c r="M3918">
        <v>0</v>
      </c>
      <c r="N3918">
        <v>4.9000000000000004</v>
      </c>
      <c r="O3918">
        <v>280</v>
      </c>
      <c r="P3918">
        <v>1484</v>
      </c>
      <c r="Q3918" t="s">
        <v>71</v>
      </c>
      <c r="R3918">
        <v>12</v>
      </c>
      <c r="S3918" t="s">
        <v>52</v>
      </c>
      <c r="T3918" t="s">
        <v>38</v>
      </c>
      <c r="U3918" t="str">
        <f>TRIM(CLEAN(tbl_Operations[[#This Row],[Location]]))</f>
        <v>Gurugram</v>
      </c>
      <c r="V3918" t="str">
        <f>TRIM(CLEAN(tbl_Operations[[#This Row],[Channel]]))</f>
        <v>Portal</v>
      </c>
      <c r="W3918" t="str">
        <f t="shared" si="305"/>
        <v>Data Correction</v>
      </c>
      <c r="X3918" t="str">
        <f t="shared" si="306"/>
        <v>Customer Support</v>
      </c>
      <c r="Y3918" t="str">
        <f t="shared" si="307"/>
        <v>Within SLA</v>
      </c>
      <c r="Z3918" t="str">
        <f t="shared" si="308"/>
        <v>Normal</v>
      </c>
      <c r="AA3918" t="str" cm="1">
        <f t="array" ref="AA3918">_xlfn.IFS(
J3918&lt;=K3918*0.5,"Excellent",
J3918&lt;=K3918,"Good",
J3918&lt;=K3918*1.5,"At Risk",
TRUE,"Critical"
)</f>
        <v>Excellent</v>
      </c>
      <c r="AB3918" t="str">
        <f t="shared" si="309"/>
        <v>No Rework</v>
      </c>
    </row>
    <row r="3919" spans="1:28" x14ac:dyDescent="0.3">
      <c r="A3919" t="s">
        <v>4001</v>
      </c>
      <c r="B3919" s="1">
        <v>45746</v>
      </c>
      <c r="C3919" t="s">
        <v>54</v>
      </c>
      <c r="D3919" t="s">
        <v>41</v>
      </c>
      <c r="E3919" t="s">
        <v>56</v>
      </c>
      <c r="F3919" t="s">
        <v>49</v>
      </c>
      <c r="G3919" t="s">
        <v>42</v>
      </c>
      <c r="H3919" t="s">
        <v>26</v>
      </c>
      <c r="I3919" t="s">
        <v>27</v>
      </c>
      <c r="J3919">
        <v>16.2</v>
      </c>
      <c r="K3919">
        <v>48</v>
      </c>
      <c r="L3919" t="s">
        <v>28</v>
      </c>
      <c r="M3919">
        <v>0</v>
      </c>
      <c r="N3919">
        <v>4.5999999999999996</v>
      </c>
      <c r="O3919">
        <v>350</v>
      </c>
      <c r="P3919">
        <v>5670</v>
      </c>
      <c r="Q3919" t="s">
        <v>79</v>
      </c>
      <c r="R3919">
        <v>3</v>
      </c>
      <c r="S3919" t="s">
        <v>58</v>
      </c>
      <c r="T3919" t="s">
        <v>102</v>
      </c>
      <c r="U3919" t="str">
        <f>TRIM(CLEAN(tbl_Operations[[#This Row],[Location]]))</f>
        <v>Bengaluru</v>
      </c>
      <c r="V3919" t="str">
        <f>TRIM(CLEAN(tbl_Operations[[#This Row],[Channel]]))</f>
        <v>Portal</v>
      </c>
      <c r="W3919" t="str">
        <f t="shared" si="305"/>
        <v>Vendor Query</v>
      </c>
      <c r="X3919" t="str">
        <f t="shared" si="306"/>
        <v>Hr</v>
      </c>
      <c r="Y3919" t="str">
        <f t="shared" si="307"/>
        <v>Within SLA</v>
      </c>
      <c r="Z3919" t="str">
        <f t="shared" si="308"/>
        <v>Normal</v>
      </c>
      <c r="AA3919" t="str" cm="1">
        <f t="array" ref="AA3919">_xlfn.IFS(
J3919&lt;=K3919*0.5,"Excellent",
J3919&lt;=K3919,"Good",
J3919&lt;=K3919*1.5,"At Risk",
TRUE,"Critical"
)</f>
        <v>Excellent</v>
      </c>
      <c r="AB3919" t="str">
        <f t="shared" si="309"/>
        <v>No Rework</v>
      </c>
    </row>
    <row r="3920" spans="1:28" x14ac:dyDescent="0.3">
      <c r="A3920" t="s">
        <v>4002</v>
      </c>
      <c r="B3920" s="1">
        <v>45832</v>
      </c>
      <c r="C3920" t="s">
        <v>40</v>
      </c>
      <c r="D3920" t="s">
        <v>22</v>
      </c>
      <c r="E3920" t="s">
        <v>35</v>
      </c>
      <c r="F3920" t="s">
        <v>24</v>
      </c>
      <c r="G3920" t="s">
        <v>42</v>
      </c>
      <c r="H3920" t="s">
        <v>75</v>
      </c>
      <c r="I3920" t="s">
        <v>101</v>
      </c>
      <c r="J3920">
        <v>6.6</v>
      </c>
      <c r="K3920">
        <v>24</v>
      </c>
      <c r="L3920" t="s">
        <v>28</v>
      </c>
      <c r="M3920">
        <v>0</v>
      </c>
      <c r="N3920">
        <v>4.8</v>
      </c>
      <c r="O3920">
        <v>400</v>
      </c>
      <c r="P3920">
        <v>2640</v>
      </c>
      <c r="Q3920" t="s">
        <v>29</v>
      </c>
      <c r="R3920">
        <v>6</v>
      </c>
      <c r="S3920" t="s">
        <v>30</v>
      </c>
      <c r="T3920" t="s">
        <v>38</v>
      </c>
      <c r="U3920" t="str">
        <f>TRIM(CLEAN(tbl_Operations[[#This Row],[Location]]))</f>
        <v>Noida</v>
      </c>
      <c r="V3920" t="str">
        <f>TRIM(CLEAN(tbl_Operations[[#This Row],[Channel]]))</f>
        <v>Portal</v>
      </c>
      <c r="W3920" t="str">
        <f t="shared" si="305"/>
        <v>Employee Query</v>
      </c>
      <c r="X3920" t="str">
        <f t="shared" si="306"/>
        <v>Procurement</v>
      </c>
      <c r="Y3920" t="str">
        <f t="shared" si="307"/>
        <v>Within SLA</v>
      </c>
      <c r="Z3920" t="str">
        <f t="shared" si="308"/>
        <v>Normal</v>
      </c>
      <c r="AA3920" t="str" cm="1">
        <f t="array" ref="AA3920">_xlfn.IFS(
J3920&lt;=K3920*0.5,"Excellent",
J3920&lt;=K3920,"Good",
J3920&lt;=K3920*1.5,"At Risk",
TRUE,"Critical"
)</f>
        <v>Excellent</v>
      </c>
      <c r="AB3920" t="str">
        <f t="shared" si="309"/>
        <v>No Rework</v>
      </c>
    </row>
    <row r="3921" spans="1:28" x14ac:dyDescent="0.3">
      <c r="A3921" t="s">
        <v>4003</v>
      </c>
      <c r="B3921" s="1">
        <v>46002</v>
      </c>
      <c r="C3921" t="s">
        <v>95</v>
      </c>
      <c r="D3921" t="s">
        <v>60</v>
      </c>
      <c r="E3921" t="s">
        <v>35</v>
      </c>
      <c r="F3921" t="s">
        <v>49</v>
      </c>
      <c r="G3921" t="s">
        <v>42</v>
      </c>
      <c r="H3921" t="s">
        <v>43</v>
      </c>
      <c r="I3921" t="s">
        <v>27</v>
      </c>
      <c r="J3921">
        <v>9.9</v>
      </c>
      <c r="K3921">
        <v>48</v>
      </c>
      <c r="L3921" t="s">
        <v>28</v>
      </c>
      <c r="M3921">
        <v>1</v>
      </c>
      <c r="N3921">
        <v>4.0999999999999996</v>
      </c>
      <c r="O3921">
        <v>280</v>
      </c>
      <c r="P3921">
        <v>2772</v>
      </c>
      <c r="Q3921" t="s">
        <v>71</v>
      </c>
      <c r="R3921">
        <v>12</v>
      </c>
      <c r="S3921" t="s">
        <v>52</v>
      </c>
      <c r="T3921" t="s">
        <v>84</v>
      </c>
      <c r="U3921" t="str">
        <f>TRIM(CLEAN(tbl_Operations[[#This Row],[Location]]))</f>
        <v>Pune</v>
      </c>
      <c r="V3921" t="str">
        <f>TRIM(CLEAN(tbl_Operations[[#This Row],[Channel]]))</f>
        <v>Portal</v>
      </c>
      <c r="W3921" t="str">
        <f t="shared" si="305"/>
        <v>Employee Query</v>
      </c>
      <c r="X3921" t="str">
        <f t="shared" si="306"/>
        <v>Sales</v>
      </c>
      <c r="Y3921" t="str">
        <f t="shared" si="307"/>
        <v>Within SLA</v>
      </c>
      <c r="Z3921" t="str">
        <f t="shared" si="308"/>
        <v>Normal</v>
      </c>
      <c r="AA3921" t="str" cm="1">
        <f t="array" ref="AA3921">_xlfn.IFS(
J3921&lt;=K3921*0.5,"Excellent",
J3921&lt;=K3921,"Good",
J3921&lt;=K3921*1.5,"At Risk",
TRUE,"Critical"
)</f>
        <v>Excellent</v>
      </c>
      <c r="AB3921" t="str">
        <f t="shared" si="309"/>
        <v>Reworked</v>
      </c>
    </row>
    <row r="3922" spans="1:28" x14ac:dyDescent="0.3">
      <c r="A3922" t="s">
        <v>4004</v>
      </c>
      <c r="B3922" s="1">
        <v>45860</v>
      </c>
      <c r="C3922" t="s">
        <v>95</v>
      </c>
      <c r="D3922" t="s">
        <v>34</v>
      </c>
      <c r="E3922" t="s">
        <v>78</v>
      </c>
      <c r="F3922" t="s">
        <v>49</v>
      </c>
      <c r="G3922" t="s">
        <v>42</v>
      </c>
      <c r="H3922" t="s">
        <v>75</v>
      </c>
      <c r="I3922" t="s">
        <v>27</v>
      </c>
      <c r="J3922">
        <v>3.7</v>
      </c>
      <c r="K3922">
        <v>48</v>
      </c>
      <c r="L3922" t="s">
        <v>28</v>
      </c>
      <c r="M3922">
        <v>0</v>
      </c>
      <c r="N3922">
        <v>4.8</v>
      </c>
      <c r="O3922">
        <v>400</v>
      </c>
      <c r="P3922">
        <v>1480</v>
      </c>
      <c r="Q3922" t="s">
        <v>114</v>
      </c>
      <c r="R3922">
        <v>7</v>
      </c>
      <c r="S3922" t="s">
        <v>37</v>
      </c>
      <c r="T3922" t="s">
        <v>38</v>
      </c>
      <c r="U3922" t="str">
        <f>TRIM(CLEAN(tbl_Operations[[#This Row],[Location]]))</f>
        <v>Mumbai</v>
      </c>
      <c r="V3922" t="str">
        <f>TRIM(CLEAN(tbl_Operations[[#This Row],[Channel]]))</f>
        <v>Portal</v>
      </c>
      <c r="W3922" t="str">
        <f t="shared" si="305"/>
        <v>Access Request</v>
      </c>
      <c r="X3922" t="str">
        <f t="shared" si="306"/>
        <v>Sales</v>
      </c>
      <c r="Y3922" t="str">
        <f t="shared" si="307"/>
        <v>Within SLA</v>
      </c>
      <c r="Z3922" t="str">
        <f t="shared" si="308"/>
        <v>Normal</v>
      </c>
      <c r="AA3922" t="str" cm="1">
        <f t="array" ref="AA3922">_xlfn.IFS(
J3922&lt;=K3922*0.5,"Excellent",
J3922&lt;=K3922,"Good",
J3922&lt;=K3922*1.5,"At Risk",
TRUE,"Critical"
)</f>
        <v>Excellent</v>
      </c>
      <c r="AB3922" t="str">
        <f t="shared" si="309"/>
        <v>No Rework</v>
      </c>
    </row>
    <row r="3923" spans="1:28" x14ac:dyDescent="0.3">
      <c r="A3923" t="s">
        <v>4005</v>
      </c>
      <c r="B3923" s="1">
        <v>45836</v>
      </c>
      <c r="C3923" t="s">
        <v>91</v>
      </c>
      <c r="D3923" t="s">
        <v>22</v>
      </c>
      <c r="E3923" t="s">
        <v>74</v>
      </c>
      <c r="F3923" t="s">
        <v>61</v>
      </c>
      <c r="G3923" t="s">
        <v>25</v>
      </c>
      <c r="H3923" t="s">
        <v>50</v>
      </c>
      <c r="I3923" t="s">
        <v>88</v>
      </c>
      <c r="J3923">
        <v>15.3</v>
      </c>
      <c r="K3923">
        <v>12</v>
      </c>
      <c r="L3923" t="s">
        <v>63</v>
      </c>
      <c r="M3923">
        <v>1</v>
      </c>
      <c r="N3923">
        <v>4.5</v>
      </c>
      <c r="O3923">
        <v>320</v>
      </c>
      <c r="P3923">
        <v>4896</v>
      </c>
      <c r="Q3923" t="s">
        <v>29</v>
      </c>
      <c r="R3923">
        <v>6</v>
      </c>
      <c r="S3923" t="s">
        <v>30</v>
      </c>
      <c r="T3923" t="s">
        <v>68</v>
      </c>
      <c r="U3923" t="str">
        <f>TRIM(CLEAN(tbl_Operations[[#This Row],[Location]]))</f>
        <v>Noida</v>
      </c>
      <c r="V3923" t="str">
        <f>TRIM(CLEAN(tbl_Operations[[#This Row],[Channel]]))</f>
        <v>Email</v>
      </c>
      <c r="W3923" t="str">
        <f t="shared" si="305"/>
        <v>System Issue</v>
      </c>
      <c r="X3923" t="str">
        <f t="shared" si="306"/>
        <v>Operations</v>
      </c>
      <c r="Y3923" t="str">
        <f t="shared" si="307"/>
        <v>SLA Breach</v>
      </c>
      <c r="Z3923" t="str">
        <f t="shared" si="308"/>
        <v>Normal</v>
      </c>
      <c r="AA3923" t="str" cm="1">
        <f t="array" ref="AA3923">_xlfn.IFS(
J3923&lt;=K3923*0.5,"Excellent",
J3923&lt;=K3923,"Good",
J3923&lt;=K3923*1.5,"At Risk",
TRUE,"Critical"
)</f>
        <v>At Risk</v>
      </c>
      <c r="AB3923" t="str">
        <f t="shared" si="309"/>
        <v>Reworked</v>
      </c>
    </row>
    <row r="3924" spans="1:28" x14ac:dyDescent="0.3">
      <c r="A3924" t="s">
        <v>4006</v>
      </c>
      <c r="B3924" s="1">
        <v>45928</v>
      </c>
      <c r="C3924" t="s">
        <v>21</v>
      </c>
      <c r="D3924" t="s">
        <v>41</v>
      </c>
      <c r="E3924" t="s">
        <v>48</v>
      </c>
      <c r="F3924" t="s">
        <v>61</v>
      </c>
      <c r="G3924" t="s">
        <v>25</v>
      </c>
      <c r="H3924" t="s">
        <v>75</v>
      </c>
      <c r="I3924" t="s">
        <v>101</v>
      </c>
      <c r="J3924">
        <v>6.3</v>
      </c>
      <c r="K3924">
        <v>12</v>
      </c>
      <c r="L3924" t="s">
        <v>28</v>
      </c>
      <c r="M3924">
        <v>0</v>
      </c>
      <c r="N3924">
        <v>4.7</v>
      </c>
      <c r="O3924">
        <v>450</v>
      </c>
      <c r="P3924">
        <v>2835</v>
      </c>
      <c r="Q3924" t="s">
        <v>83</v>
      </c>
      <c r="R3924">
        <v>9</v>
      </c>
      <c r="S3924" t="s">
        <v>37</v>
      </c>
      <c r="T3924" t="s">
        <v>102</v>
      </c>
      <c r="U3924" t="str">
        <f>TRIM(CLEAN(tbl_Operations[[#This Row],[Location]]))</f>
        <v>Bengaluru</v>
      </c>
      <c r="V3924" t="str">
        <f>TRIM(CLEAN(tbl_Operations[[#This Row],[Channel]]))</f>
        <v>Email</v>
      </c>
      <c r="W3924" t="str">
        <f t="shared" si="305"/>
        <v>Compliance Request</v>
      </c>
      <c r="X3924" t="str">
        <f t="shared" si="306"/>
        <v>Customer Support</v>
      </c>
      <c r="Y3924" t="str">
        <f t="shared" si="307"/>
        <v>Within SLA</v>
      </c>
      <c r="Z3924" t="str">
        <f t="shared" si="308"/>
        <v>Normal</v>
      </c>
      <c r="AA3924" t="str" cm="1">
        <f t="array" ref="AA3924">_xlfn.IFS(
J3924&lt;=K3924*0.5,"Excellent",
J3924&lt;=K3924,"Good",
J3924&lt;=K3924*1.5,"At Risk",
TRUE,"Critical"
)</f>
        <v>Good</v>
      </c>
      <c r="AB3924" t="str">
        <f t="shared" si="309"/>
        <v>No Rework</v>
      </c>
    </row>
    <row r="3925" spans="1:28" x14ac:dyDescent="0.3">
      <c r="A3925" t="s">
        <v>4007</v>
      </c>
      <c r="B3925" s="1">
        <v>45746</v>
      </c>
      <c r="C3925" t="s">
        <v>33</v>
      </c>
      <c r="D3925" t="s">
        <v>47</v>
      </c>
      <c r="E3925" t="s">
        <v>56</v>
      </c>
      <c r="F3925" t="s">
        <v>24</v>
      </c>
      <c r="G3925" t="s">
        <v>25</v>
      </c>
      <c r="H3925" t="s">
        <v>50</v>
      </c>
      <c r="I3925" t="s">
        <v>27</v>
      </c>
      <c r="J3925">
        <v>11.8</v>
      </c>
      <c r="K3925">
        <v>24</v>
      </c>
      <c r="L3925" t="s">
        <v>28</v>
      </c>
      <c r="M3925">
        <v>0</v>
      </c>
      <c r="N3925">
        <v>5</v>
      </c>
      <c r="O3925">
        <v>320</v>
      </c>
      <c r="P3925">
        <v>3776</v>
      </c>
      <c r="Q3925" t="s">
        <v>79</v>
      </c>
      <c r="R3925">
        <v>3</v>
      </c>
      <c r="S3925" t="s">
        <v>58</v>
      </c>
      <c r="T3925" t="s">
        <v>102</v>
      </c>
      <c r="U3925" t="str">
        <f>TRIM(CLEAN(tbl_Operations[[#This Row],[Location]]))</f>
        <v>Gurugram</v>
      </c>
      <c r="V3925" t="str">
        <f>TRIM(CLEAN(tbl_Operations[[#This Row],[Channel]]))</f>
        <v>Email</v>
      </c>
      <c r="W3925" t="str">
        <f t="shared" si="305"/>
        <v>Vendor Query</v>
      </c>
      <c r="X3925" t="str">
        <f t="shared" si="306"/>
        <v>It</v>
      </c>
      <c r="Y3925" t="str">
        <f t="shared" si="307"/>
        <v>Within SLA</v>
      </c>
      <c r="Z3925" t="str">
        <f t="shared" si="308"/>
        <v>Normal</v>
      </c>
      <c r="AA3925" t="str" cm="1">
        <f t="array" ref="AA3925">_xlfn.IFS(
J3925&lt;=K3925*0.5,"Excellent",
J3925&lt;=K3925,"Good",
J3925&lt;=K3925*1.5,"At Risk",
TRUE,"Critical"
)</f>
        <v>Excellent</v>
      </c>
      <c r="AB3925" t="str">
        <f t="shared" si="309"/>
        <v>No Rework</v>
      </c>
    </row>
    <row r="3926" spans="1:28" x14ac:dyDescent="0.3">
      <c r="A3926" t="s">
        <v>4008</v>
      </c>
      <c r="B3926" s="1">
        <v>45835</v>
      </c>
      <c r="C3926" t="s">
        <v>21</v>
      </c>
      <c r="D3926" t="s">
        <v>34</v>
      </c>
      <c r="E3926" t="s">
        <v>35</v>
      </c>
      <c r="F3926" t="s">
        <v>49</v>
      </c>
      <c r="G3926" t="s">
        <v>42</v>
      </c>
      <c r="H3926" t="s">
        <v>50</v>
      </c>
      <c r="I3926" t="s">
        <v>27</v>
      </c>
      <c r="J3926">
        <v>16.8</v>
      </c>
      <c r="K3926">
        <v>48</v>
      </c>
      <c r="L3926" t="s">
        <v>28</v>
      </c>
      <c r="M3926">
        <v>0</v>
      </c>
      <c r="N3926">
        <v>4.3</v>
      </c>
      <c r="O3926">
        <v>280</v>
      </c>
      <c r="P3926">
        <v>4704</v>
      </c>
      <c r="Q3926" t="s">
        <v>29</v>
      </c>
      <c r="R3926">
        <v>6</v>
      </c>
      <c r="S3926" t="s">
        <v>30</v>
      </c>
      <c r="T3926" t="s">
        <v>45</v>
      </c>
      <c r="U3926" t="str">
        <f>TRIM(CLEAN(tbl_Operations[[#This Row],[Location]]))</f>
        <v>Mumbai</v>
      </c>
      <c r="V3926" t="str">
        <f>TRIM(CLEAN(tbl_Operations[[#This Row],[Channel]]))</f>
        <v>Portal</v>
      </c>
      <c r="W3926" t="str">
        <f t="shared" si="305"/>
        <v>Employee Query</v>
      </c>
      <c r="X3926" t="str">
        <f t="shared" si="306"/>
        <v>Customer Support</v>
      </c>
      <c r="Y3926" t="str">
        <f t="shared" si="307"/>
        <v>Within SLA</v>
      </c>
      <c r="Z3926" t="str">
        <f t="shared" si="308"/>
        <v>Normal</v>
      </c>
      <c r="AA3926" t="str" cm="1">
        <f t="array" ref="AA3926">_xlfn.IFS(
J3926&lt;=K3926*0.5,"Excellent",
J3926&lt;=K3926,"Good",
J3926&lt;=K3926*1.5,"At Risk",
TRUE,"Critical"
)</f>
        <v>Excellent</v>
      </c>
      <c r="AB3926" t="str">
        <f t="shared" si="309"/>
        <v>No Rework</v>
      </c>
    </row>
    <row r="3927" spans="1:28" x14ac:dyDescent="0.3">
      <c r="A3927" t="s">
        <v>4009</v>
      </c>
      <c r="B3927" s="1">
        <v>45747</v>
      </c>
      <c r="C3927" t="s">
        <v>95</v>
      </c>
      <c r="D3927" t="s">
        <v>55</v>
      </c>
      <c r="E3927" t="s">
        <v>74</v>
      </c>
      <c r="F3927" t="s">
        <v>49</v>
      </c>
      <c r="G3927" t="s">
        <v>81</v>
      </c>
      <c r="H3927" t="s">
        <v>75</v>
      </c>
      <c r="I3927" t="s">
        <v>27</v>
      </c>
      <c r="J3927">
        <v>4</v>
      </c>
      <c r="K3927">
        <v>48</v>
      </c>
      <c r="L3927" t="s">
        <v>28</v>
      </c>
      <c r="M3927">
        <v>0</v>
      </c>
      <c r="N3927">
        <v>5</v>
      </c>
      <c r="O3927">
        <v>280</v>
      </c>
      <c r="P3927">
        <v>1120</v>
      </c>
      <c r="Q3927" t="s">
        <v>79</v>
      </c>
      <c r="R3927">
        <v>3</v>
      </c>
      <c r="S3927" t="s">
        <v>58</v>
      </c>
      <c r="T3927" t="s">
        <v>31</v>
      </c>
      <c r="U3927" t="str">
        <f>TRIM(CLEAN(tbl_Operations[[#This Row],[Location]]))</f>
        <v>Hyderabad</v>
      </c>
      <c r="V3927" t="str">
        <f>TRIM(CLEAN(tbl_Operations[[#This Row],[Channel]]))</f>
        <v>Phone</v>
      </c>
      <c r="W3927" t="str">
        <f t="shared" si="305"/>
        <v>System Issue</v>
      </c>
      <c r="X3927" t="str">
        <f t="shared" si="306"/>
        <v>Sales</v>
      </c>
      <c r="Y3927" t="str">
        <f t="shared" si="307"/>
        <v>Within SLA</v>
      </c>
      <c r="Z3927" t="str">
        <f t="shared" si="308"/>
        <v>Normal</v>
      </c>
      <c r="AA3927" t="str" cm="1">
        <f t="array" ref="AA3927">_xlfn.IFS(
J3927&lt;=K3927*0.5,"Excellent",
J3927&lt;=K3927,"Good",
J3927&lt;=K3927*1.5,"At Risk",
TRUE,"Critical"
)</f>
        <v>Excellent</v>
      </c>
      <c r="AB3927" t="str">
        <f t="shared" si="309"/>
        <v>No Rework</v>
      </c>
    </row>
    <row r="3928" spans="1:28" x14ac:dyDescent="0.3">
      <c r="A3928" t="s">
        <v>4010</v>
      </c>
      <c r="B3928" s="1">
        <v>45928</v>
      </c>
      <c r="C3928" t="s">
        <v>40</v>
      </c>
      <c r="D3928" t="s">
        <v>47</v>
      </c>
      <c r="E3928" t="s">
        <v>70</v>
      </c>
      <c r="F3928" t="s">
        <v>24</v>
      </c>
      <c r="G3928" t="s">
        <v>81</v>
      </c>
      <c r="H3928" t="s">
        <v>26</v>
      </c>
      <c r="I3928" t="s">
        <v>27</v>
      </c>
      <c r="J3928">
        <v>4.2</v>
      </c>
      <c r="K3928">
        <v>24</v>
      </c>
      <c r="L3928" t="s">
        <v>28</v>
      </c>
      <c r="M3928">
        <v>2</v>
      </c>
      <c r="N3928">
        <v>4.3</v>
      </c>
      <c r="O3928">
        <v>450</v>
      </c>
      <c r="P3928">
        <v>1890</v>
      </c>
      <c r="Q3928" t="s">
        <v>83</v>
      </c>
      <c r="R3928">
        <v>9</v>
      </c>
      <c r="S3928" t="s">
        <v>37</v>
      </c>
      <c r="T3928" t="s">
        <v>102</v>
      </c>
      <c r="U3928" t="str">
        <f>TRIM(CLEAN(tbl_Operations[[#This Row],[Location]]))</f>
        <v>Gurugram</v>
      </c>
      <c r="V3928" t="str">
        <f>TRIM(CLEAN(tbl_Operations[[#This Row],[Channel]]))</f>
        <v>Phone</v>
      </c>
      <c r="W3928" t="str">
        <f t="shared" si="305"/>
        <v>Data Correction</v>
      </c>
      <c r="X3928" t="str">
        <f t="shared" si="306"/>
        <v>Procurement</v>
      </c>
      <c r="Y3928" t="str">
        <f t="shared" si="307"/>
        <v>Within SLA</v>
      </c>
      <c r="Z3928" t="str">
        <f t="shared" si="308"/>
        <v>Normal</v>
      </c>
      <c r="AA3928" t="str" cm="1">
        <f t="array" ref="AA3928">_xlfn.IFS(
J3928&lt;=K3928*0.5,"Excellent",
J3928&lt;=K3928,"Good",
J3928&lt;=K3928*1.5,"At Risk",
TRUE,"Critical"
)</f>
        <v>Excellent</v>
      </c>
      <c r="AB3928" t="str">
        <f t="shared" si="309"/>
        <v>Reworked</v>
      </c>
    </row>
    <row r="3929" spans="1:28" x14ac:dyDescent="0.3">
      <c r="A3929" t="s">
        <v>4011</v>
      </c>
      <c r="B3929" s="1">
        <v>45967</v>
      </c>
      <c r="C3929" t="s">
        <v>33</v>
      </c>
      <c r="D3929" t="s">
        <v>55</v>
      </c>
      <c r="E3929" t="s">
        <v>74</v>
      </c>
      <c r="F3929" t="s">
        <v>24</v>
      </c>
      <c r="G3929" t="s">
        <v>81</v>
      </c>
      <c r="H3929" t="s">
        <v>26</v>
      </c>
      <c r="I3929" t="s">
        <v>27</v>
      </c>
      <c r="J3929">
        <v>8.1999999999999993</v>
      </c>
      <c r="K3929">
        <v>24</v>
      </c>
      <c r="L3929" t="s">
        <v>28</v>
      </c>
      <c r="M3929">
        <v>1</v>
      </c>
      <c r="N3929">
        <v>4.8</v>
      </c>
      <c r="O3929">
        <v>350</v>
      </c>
      <c r="P3929">
        <v>2870</v>
      </c>
      <c r="Q3929" t="s">
        <v>67</v>
      </c>
      <c r="R3929">
        <v>11</v>
      </c>
      <c r="S3929" t="s">
        <v>52</v>
      </c>
      <c r="T3929" t="s">
        <v>84</v>
      </c>
      <c r="U3929" t="str">
        <f>TRIM(CLEAN(tbl_Operations[[#This Row],[Location]]))</f>
        <v>Hyderabad</v>
      </c>
      <c r="V3929" t="str">
        <f>TRIM(CLEAN(tbl_Operations[[#This Row],[Channel]]))</f>
        <v>Phone</v>
      </c>
      <c r="W3929" t="str">
        <f t="shared" si="305"/>
        <v>System Issue</v>
      </c>
      <c r="X3929" t="str">
        <f t="shared" si="306"/>
        <v>It</v>
      </c>
      <c r="Y3929" t="str">
        <f t="shared" si="307"/>
        <v>Within SLA</v>
      </c>
      <c r="Z3929" t="str">
        <f t="shared" si="308"/>
        <v>Normal</v>
      </c>
      <c r="AA3929" t="str" cm="1">
        <f t="array" ref="AA3929">_xlfn.IFS(
J3929&lt;=K3929*0.5,"Excellent",
J3929&lt;=K3929,"Good",
J3929&lt;=K3929*1.5,"At Risk",
TRUE,"Critical"
)</f>
        <v>Excellent</v>
      </c>
      <c r="AB3929" t="str">
        <f t="shared" si="309"/>
        <v>Reworked</v>
      </c>
    </row>
    <row r="3930" spans="1:28" x14ac:dyDescent="0.3">
      <c r="A3930" t="s">
        <v>4012</v>
      </c>
      <c r="B3930" s="1">
        <v>45832</v>
      </c>
      <c r="C3930" t="s">
        <v>91</v>
      </c>
      <c r="D3930" t="s">
        <v>22</v>
      </c>
      <c r="E3930" t="s">
        <v>35</v>
      </c>
      <c r="F3930" t="s">
        <v>24</v>
      </c>
      <c r="G3930" t="s">
        <v>25</v>
      </c>
      <c r="H3930" t="s">
        <v>75</v>
      </c>
      <c r="I3930" t="s">
        <v>101</v>
      </c>
      <c r="J3930">
        <v>8.9</v>
      </c>
      <c r="K3930">
        <v>24</v>
      </c>
      <c r="L3930" t="s">
        <v>28</v>
      </c>
      <c r="M3930">
        <v>0</v>
      </c>
      <c r="N3930">
        <v>4.8</v>
      </c>
      <c r="O3930">
        <v>350</v>
      </c>
      <c r="P3930">
        <v>3115</v>
      </c>
      <c r="Q3930" t="s">
        <v>29</v>
      </c>
      <c r="R3930">
        <v>6</v>
      </c>
      <c r="S3930" t="s">
        <v>30</v>
      </c>
      <c r="T3930" t="s">
        <v>38</v>
      </c>
      <c r="U3930" t="str">
        <f>TRIM(CLEAN(tbl_Operations[[#This Row],[Location]]))</f>
        <v>Noida</v>
      </c>
      <c r="V3930" t="str">
        <f>TRIM(CLEAN(tbl_Operations[[#This Row],[Channel]]))</f>
        <v>Email</v>
      </c>
      <c r="W3930" t="str">
        <f t="shared" si="305"/>
        <v>Employee Query</v>
      </c>
      <c r="X3930" t="str">
        <f t="shared" si="306"/>
        <v>Operations</v>
      </c>
      <c r="Y3930" t="str">
        <f t="shared" si="307"/>
        <v>Within SLA</v>
      </c>
      <c r="Z3930" t="str">
        <f t="shared" si="308"/>
        <v>Normal</v>
      </c>
      <c r="AA3930" t="str" cm="1">
        <f t="array" ref="AA3930">_xlfn.IFS(
J3930&lt;=K3930*0.5,"Excellent",
J3930&lt;=K3930,"Good",
J3930&lt;=K3930*1.5,"At Risk",
TRUE,"Critical"
)</f>
        <v>Excellent</v>
      </c>
      <c r="AB3930" t="str">
        <f t="shared" si="309"/>
        <v>No Rework</v>
      </c>
    </row>
    <row r="3931" spans="1:28" x14ac:dyDescent="0.3">
      <c r="A3931" t="s">
        <v>4013</v>
      </c>
      <c r="B3931" s="1">
        <v>46011</v>
      </c>
      <c r="C3931" t="s">
        <v>77</v>
      </c>
      <c r="D3931" t="s">
        <v>47</v>
      </c>
      <c r="E3931" t="s">
        <v>70</v>
      </c>
      <c r="F3931" t="s">
        <v>49</v>
      </c>
      <c r="G3931" t="s">
        <v>25</v>
      </c>
      <c r="H3931" t="s">
        <v>50</v>
      </c>
      <c r="I3931" t="s">
        <v>27</v>
      </c>
      <c r="J3931">
        <v>12.4</v>
      </c>
      <c r="K3931">
        <v>48</v>
      </c>
      <c r="L3931" t="s">
        <v>28</v>
      </c>
      <c r="M3931">
        <v>1</v>
      </c>
      <c r="N3931">
        <v>4.4000000000000004</v>
      </c>
      <c r="O3931">
        <v>450</v>
      </c>
      <c r="P3931">
        <v>5580</v>
      </c>
      <c r="Q3931" t="s">
        <v>71</v>
      </c>
      <c r="R3931">
        <v>12</v>
      </c>
      <c r="S3931" t="s">
        <v>52</v>
      </c>
      <c r="T3931" t="s">
        <v>68</v>
      </c>
      <c r="U3931" t="str">
        <f>TRIM(CLEAN(tbl_Operations[[#This Row],[Location]]))</f>
        <v>Gurugram</v>
      </c>
      <c r="V3931" t="str">
        <f>TRIM(CLEAN(tbl_Operations[[#This Row],[Channel]]))</f>
        <v>Email</v>
      </c>
      <c r="W3931" t="str">
        <f t="shared" si="305"/>
        <v>Data Correction</v>
      </c>
      <c r="X3931" t="str">
        <f t="shared" si="306"/>
        <v>Finance</v>
      </c>
      <c r="Y3931" t="str">
        <f t="shared" si="307"/>
        <v>Within SLA</v>
      </c>
      <c r="Z3931" t="str">
        <f t="shared" si="308"/>
        <v>Normal</v>
      </c>
      <c r="AA3931" t="str" cm="1">
        <f t="array" ref="AA3931">_xlfn.IFS(
J3931&lt;=K3931*0.5,"Excellent",
J3931&lt;=K3931,"Good",
J3931&lt;=K3931*1.5,"At Risk",
TRUE,"Critical"
)</f>
        <v>Excellent</v>
      </c>
      <c r="AB3931" t="str">
        <f t="shared" si="309"/>
        <v>Reworked</v>
      </c>
    </row>
    <row r="3932" spans="1:28" x14ac:dyDescent="0.3">
      <c r="A3932" t="s">
        <v>4014</v>
      </c>
      <c r="B3932" s="1">
        <v>45971</v>
      </c>
      <c r="C3932" t="s">
        <v>54</v>
      </c>
      <c r="D3932" t="s">
        <v>60</v>
      </c>
      <c r="E3932" t="s">
        <v>74</v>
      </c>
      <c r="F3932" t="s">
        <v>49</v>
      </c>
      <c r="G3932" t="s">
        <v>42</v>
      </c>
      <c r="H3932" t="s">
        <v>75</v>
      </c>
      <c r="I3932" t="s">
        <v>27</v>
      </c>
      <c r="J3932">
        <v>11</v>
      </c>
      <c r="K3932">
        <v>48</v>
      </c>
      <c r="L3932" t="s">
        <v>28</v>
      </c>
      <c r="M3932">
        <v>0</v>
      </c>
      <c r="N3932">
        <v>4.8</v>
      </c>
      <c r="O3932">
        <v>450</v>
      </c>
      <c r="P3932">
        <v>4950</v>
      </c>
      <c r="Q3932" t="s">
        <v>67</v>
      </c>
      <c r="R3932">
        <v>11</v>
      </c>
      <c r="S3932" t="s">
        <v>52</v>
      </c>
      <c r="T3932" t="s">
        <v>31</v>
      </c>
      <c r="U3932" t="str">
        <f>TRIM(CLEAN(tbl_Operations[[#This Row],[Location]]))</f>
        <v>Pune</v>
      </c>
      <c r="V3932" t="str">
        <f>TRIM(CLEAN(tbl_Operations[[#This Row],[Channel]]))</f>
        <v>Portal</v>
      </c>
      <c r="W3932" t="str">
        <f t="shared" si="305"/>
        <v>System Issue</v>
      </c>
      <c r="X3932" t="str">
        <f t="shared" si="306"/>
        <v>Hr</v>
      </c>
      <c r="Y3932" t="str">
        <f t="shared" si="307"/>
        <v>Within SLA</v>
      </c>
      <c r="Z3932" t="str">
        <f t="shared" si="308"/>
        <v>Normal</v>
      </c>
      <c r="AA3932" t="str" cm="1">
        <f t="array" ref="AA3932">_xlfn.IFS(
J3932&lt;=K3932*0.5,"Excellent",
J3932&lt;=K3932,"Good",
J3932&lt;=K3932*1.5,"At Risk",
TRUE,"Critical"
)</f>
        <v>Excellent</v>
      </c>
      <c r="AB3932" t="str">
        <f t="shared" si="309"/>
        <v>No Rework</v>
      </c>
    </row>
    <row r="3933" spans="1:28" x14ac:dyDescent="0.3">
      <c r="A3933" t="s">
        <v>4015</v>
      </c>
      <c r="B3933" s="1">
        <v>45661</v>
      </c>
      <c r="C3933" t="s">
        <v>77</v>
      </c>
      <c r="D3933" t="s">
        <v>55</v>
      </c>
      <c r="E3933" t="s">
        <v>78</v>
      </c>
      <c r="F3933" t="s">
        <v>24</v>
      </c>
      <c r="G3933" t="s">
        <v>62</v>
      </c>
      <c r="H3933" t="s">
        <v>66</v>
      </c>
      <c r="I3933" t="s">
        <v>27</v>
      </c>
      <c r="J3933">
        <v>11.5</v>
      </c>
      <c r="K3933">
        <v>24</v>
      </c>
      <c r="L3933" t="s">
        <v>28</v>
      </c>
      <c r="M3933">
        <v>0</v>
      </c>
      <c r="N3933">
        <v>5</v>
      </c>
      <c r="O3933">
        <v>280</v>
      </c>
      <c r="P3933">
        <v>3220</v>
      </c>
      <c r="Q3933" t="s">
        <v>64</v>
      </c>
      <c r="R3933">
        <v>1</v>
      </c>
      <c r="S3933" t="s">
        <v>58</v>
      </c>
      <c r="T3933" t="s">
        <v>68</v>
      </c>
      <c r="U3933" t="str">
        <f>TRIM(CLEAN(tbl_Operations[[#This Row],[Location]]))</f>
        <v>Hyderabad</v>
      </c>
      <c r="V3933" t="str">
        <f>TRIM(CLEAN(tbl_Operations[[#This Row],[Channel]]))</f>
        <v>Teams</v>
      </c>
      <c r="W3933" t="str">
        <f t="shared" si="305"/>
        <v>Access Request</v>
      </c>
      <c r="X3933" t="str">
        <f t="shared" si="306"/>
        <v>Finance</v>
      </c>
      <c r="Y3933" t="str">
        <f t="shared" si="307"/>
        <v>Within SLA</v>
      </c>
      <c r="Z3933" t="str">
        <f t="shared" si="308"/>
        <v>Normal</v>
      </c>
      <c r="AA3933" t="str" cm="1">
        <f t="array" ref="AA3933">_xlfn.IFS(
J3933&lt;=K3933*0.5,"Excellent",
J3933&lt;=K3933,"Good",
J3933&lt;=K3933*1.5,"At Risk",
TRUE,"Critical"
)</f>
        <v>Excellent</v>
      </c>
      <c r="AB3933" t="str">
        <f t="shared" si="309"/>
        <v>No Rework</v>
      </c>
    </row>
    <row r="3934" spans="1:28" x14ac:dyDescent="0.3">
      <c r="A3934" t="s">
        <v>4016</v>
      </c>
      <c r="B3934" s="1">
        <v>45858</v>
      </c>
      <c r="C3934" t="s">
        <v>91</v>
      </c>
      <c r="D3934" t="s">
        <v>55</v>
      </c>
      <c r="E3934" t="s">
        <v>78</v>
      </c>
      <c r="F3934" t="s">
        <v>24</v>
      </c>
      <c r="G3934" t="s">
        <v>62</v>
      </c>
      <c r="H3934" t="s">
        <v>43</v>
      </c>
      <c r="I3934" t="s">
        <v>27</v>
      </c>
      <c r="J3934">
        <v>33.200000000000003</v>
      </c>
      <c r="K3934">
        <v>24</v>
      </c>
      <c r="L3934" t="s">
        <v>63</v>
      </c>
      <c r="M3934">
        <v>0</v>
      </c>
      <c r="N3934">
        <v>3.9</v>
      </c>
      <c r="O3934">
        <v>280</v>
      </c>
      <c r="P3934">
        <v>9296</v>
      </c>
      <c r="Q3934" t="s">
        <v>114</v>
      </c>
      <c r="R3934">
        <v>7</v>
      </c>
      <c r="S3934" t="s">
        <v>37</v>
      </c>
      <c r="T3934" t="s">
        <v>102</v>
      </c>
      <c r="U3934" t="str">
        <f>TRIM(CLEAN(tbl_Operations[[#This Row],[Location]]))</f>
        <v>Hyderabad</v>
      </c>
      <c r="V3934" t="str">
        <f>TRIM(CLEAN(tbl_Operations[[#This Row],[Channel]]))</f>
        <v>Teams</v>
      </c>
      <c r="W3934" t="str">
        <f t="shared" si="305"/>
        <v>Access Request</v>
      </c>
      <c r="X3934" t="str">
        <f t="shared" si="306"/>
        <v>Operations</v>
      </c>
      <c r="Y3934" t="str">
        <f t="shared" si="307"/>
        <v>SLA Breach</v>
      </c>
      <c r="Z3934" t="str">
        <f t="shared" si="308"/>
        <v>Normal</v>
      </c>
      <c r="AA3934" t="str" cm="1">
        <f t="array" ref="AA3934">_xlfn.IFS(
J3934&lt;=K3934*0.5,"Excellent",
J3934&lt;=K3934,"Good",
J3934&lt;=K3934*1.5,"At Risk",
TRUE,"Critical"
)</f>
        <v>At Risk</v>
      </c>
      <c r="AB3934" t="str">
        <f t="shared" si="309"/>
        <v>No Rework</v>
      </c>
    </row>
    <row r="3935" spans="1:28" x14ac:dyDescent="0.3">
      <c r="A3935" t="s">
        <v>4017</v>
      </c>
      <c r="B3935" s="1">
        <v>45938</v>
      </c>
      <c r="C3935" t="s">
        <v>40</v>
      </c>
      <c r="D3935" t="s">
        <v>55</v>
      </c>
      <c r="E3935" t="s">
        <v>35</v>
      </c>
      <c r="F3935" t="s">
        <v>49</v>
      </c>
      <c r="G3935" t="s">
        <v>42</v>
      </c>
      <c r="H3935" t="s">
        <v>43</v>
      </c>
      <c r="I3935" t="s">
        <v>27</v>
      </c>
      <c r="J3935">
        <v>6.4</v>
      </c>
      <c r="K3935">
        <v>48</v>
      </c>
      <c r="L3935" t="s">
        <v>28</v>
      </c>
      <c r="M3935">
        <v>0</v>
      </c>
      <c r="N3935">
        <v>4.5</v>
      </c>
      <c r="O3935">
        <v>400</v>
      </c>
      <c r="P3935">
        <v>2560</v>
      </c>
      <c r="Q3935" t="s">
        <v>51</v>
      </c>
      <c r="R3935">
        <v>10</v>
      </c>
      <c r="S3935" t="s">
        <v>52</v>
      </c>
      <c r="T3935" t="s">
        <v>86</v>
      </c>
      <c r="U3935" t="str">
        <f>TRIM(CLEAN(tbl_Operations[[#This Row],[Location]]))</f>
        <v>Hyderabad</v>
      </c>
      <c r="V3935" t="str">
        <f>TRIM(CLEAN(tbl_Operations[[#This Row],[Channel]]))</f>
        <v>Portal</v>
      </c>
      <c r="W3935" t="str">
        <f t="shared" si="305"/>
        <v>Employee Query</v>
      </c>
      <c r="X3935" t="str">
        <f t="shared" si="306"/>
        <v>Procurement</v>
      </c>
      <c r="Y3935" t="str">
        <f t="shared" si="307"/>
        <v>Within SLA</v>
      </c>
      <c r="Z3935" t="str">
        <f t="shared" si="308"/>
        <v>Normal</v>
      </c>
      <c r="AA3935" t="str" cm="1">
        <f t="array" ref="AA3935">_xlfn.IFS(
J3935&lt;=K3935*0.5,"Excellent",
J3935&lt;=K3935,"Good",
J3935&lt;=K3935*1.5,"At Risk",
TRUE,"Critical"
)</f>
        <v>Excellent</v>
      </c>
      <c r="AB3935" t="str">
        <f t="shared" si="309"/>
        <v>No Rework</v>
      </c>
    </row>
    <row r="3936" spans="1:28" x14ac:dyDescent="0.3">
      <c r="A3936" t="s">
        <v>4018</v>
      </c>
      <c r="B3936" s="1">
        <v>45980</v>
      </c>
      <c r="C3936" t="s">
        <v>40</v>
      </c>
      <c r="D3936" t="s">
        <v>34</v>
      </c>
      <c r="E3936" t="s">
        <v>48</v>
      </c>
      <c r="F3936" t="s">
        <v>24</v>
      </c>
      <c r="G3936" t="s">
        <v>25</v>
      </c>
      <c r="H3936" t="s">
        <v>75</v>
      </c>
      <c r="I3936" t="s">
        <v>27</v>
      </c>
      <c r="J3936">
        <v>21</v>
      </c>
      <c r="K3936">
        <v>24</v>
      </c>
      <c r="L3936" t="s">
        <v>28</v>
      </c>
      <c r="M3936">
        <v>0</v>
      </c>
      <c r="N3936">
        <v>4.0999999999999996</v>
      </c>
      <c r="O3936">
        <v>350</v>
      </c>
      <c r="P3936">
        <v>7350</v>
      </c>
      <c r="Q3936" t="s">
        <v>67</v>
      </c>
      <c r="R3936">
        <v>11</v>
      </c>
      <c r="S3936" t="s">
        <v>52</v>
      </c>
      <c r="T3936" t="s">
        <v>86</v>
      </c>
      <c r="U3936" t="str">
        <f>TRIM(CLEAN(tbl_Operations[[#This Row],[Location]]))</f>
        <v>Mumbai</v>
      </c>
      <c r="V3936" t="str">
        <f>TRIM(CLEAN(tbl_Operations[[#This Row],[Channel]]))</f>
        <v>Email</v>
      </c>
      <c r="W3936" t="str">
        <f t="shared" si="305"/>
        <v>Compliance Request</v>
      </c>
      <c r="X3936" t="str">
        <f t="shared" si="306"/>
        <v>Procurement</v>
      </c>
      <c r="Y3936" t="str">
        <f t="shared" si="307"/>
        <v>Within SLA</v>
      </c>
      <c r="Z3936" t="str">
        <f t="shared" si="308"/>
        <v>Normal</v>
      </c>
      <c r="AA3936" t="str" cm="1">
        <f t="array" ref="AA3936">_xlfn.IFS(
J3936&lt;=K3936*0.5,"Excellent",
J3936&lt;=K3936,"Good",
J3936&lt;=K3936*1.5,"At Risk",
TRUE,"Critical"
)</f>
        <v>Good</v>
      </c>
      <c r="AB3936" t="str">
        <f t="shared" si="309"/>
        <v>No Rework</v>
      </c>
    </row>
    <row r="3937" spans="1:28" x14ac:dyDescent="0.3">
      <c r="A3937" t="s">
        <v>4019</v>
      </c>
      <c r="B3937" s="1">
        <v>45809</v>
      </c>
      <c r="C3937" t="s">
        <v>77</v>
      </c>
      <c r="D3937" t="s">
        <v>22</v>
      </c>
      <c r="E3937" t="s">
        <v>78</v>
      </c>
      <c r="F3937" t="s">
        <v>146</v>
      </c>
      <c r="G3937" t="s">
        <v>62</v>
      </c>
      <c r="H3937" t="s">
        <v>43</v>
      </c>
      <c r="I3937" t="s">
        <v>27</v>
      </c>
      <c r="J3937">
        <v>2</v>
      </c>
      <c r="K3937">
        <v>4</v>
      </c>
      <c r="L3937" t="s">
        <v>28</v>
      </c>
      <c r="M3937">
        <v>0</v>
      </c>
      <c r="N3937">
        <v>4.4000000000000004</v>
      </c>
      <c r="O3937">
        <v>350</v>
      </c>
      <c r="P3937">
        <v>700</v>
      </c>
      <c r="Q3937" t="s">
        <v>29</v>
      </c>
      <c r="R3937">
        <v>6</v>
      </c>
      <c r="S3937" t="s">
        <v>30</v>
      </c>
      <c r="T3937" t="s">
        <v>102</v>
      </c>
      <c r="U3937" t="str">
        <f>TRIM(CLEAN(tbl_Operations[[#This Row],[Location]]))</f>
        <v>Noida</v>
      </c>
      <c r="V3937" t="str">
        <f>TRIM(CLEAN(tbl_Operations[[#This Row],[Channel]]))</f>
        <v>Teams</v>
      </c>
      <c r="W3937" t="str">
        <f t="shared" si="305"/>
        <v>Access Request</v>
      </c>
      <c r="X3937" t="str">
        <f t="shared" si="306"/>
        <v>Finance</v>
      </c>
      <c r="Y3937" t="str">
        <f t="shared" si="307"/>
        <v>Within SLA</v>
      </c>
      <c r="Z3937" t="str">
        <f t="shared" si="308"/>
        <v>Normal</v>
      </c>
      <c r="AA3937" t="str" cm="1">
        <f t="array" ref="AA3937">_xlfn.IFS(
J3937&lt;=K3937*0.5,"Excellent",
J3937&lt;=K3937,"Good",
J3937&lt;=K3937*1.5,"At Risk",
TRUE,"Critical"
)</f>
        <v>Excellent</v>
      </c>
      <c r="AB3937" t="str">
        <f t="shared" si="309"/>
        <v>No Rework</v>
      </c>
    </row>
    <row r="3938" spans="1:28" x14ac:dyDescent="0.3">
      <c r="A3938" t="s">
        <v>4020</v>
      </c>
      <c r="B3938" s="1">
        <v>45711</v>
      </c>
      <c r="C3938" t="s">
        <v>77</v>
      </c>
      <c r="D3938" t="s">
        <v>34</v>
      </c>
      <c r="E3938" t="s">
        <v>56</v>
      </c>
      <c r="F3938" t="s">
        <v>49</v>
      </c>
      <c r="G3938" t="s">
        <v>25</v>
      </c>
      <c r="H3938" t="s">
        <v>75</v>
      </c>
      <c r="I3938" t="s">
        <v>27</v>
      </c>
      <c r="J3938">
        <v>3.8</v>
      </c>
      <c r="K3938">
        <v>48</v>
      </c>
      <c r="L3938" t="s">
        <v>28</v>
      </c>
      <c r="M3938">
        <v>0</v>
      </c>
      <c r="N3938">
        <v>5</v>
      </c>
      <c r="O3938">
        <v>400</v>
      </c>
      <c r="P3938">
        <v>1520</v>
      </c>
      <c r="Q3938" t="s">
        <v>57</v>
      </c>
      <c r="R3938">
        <v>2</v>
      </c>
      <c r="S3938" t="s">
        <v>58</v>
      </c>
      <c r="T3938" t="s">
        <v>102</v>
      </c>
      <c r="U3938" t="str">
        <f>TRIM(CLEAN(tbl_Operations[[#This Row],[Location]]))</f>
        <v>Mumbai</v>
      </c>
      <c r="V3938" t="str">
        <f>TRIM(CLEAN(tbl_Operations[[#This Row],[Channel]]))</f>
        <v>Email</v>
      </c>
      <c r="W3938" t="str">
        <f t="shared" si="305"/>
        <v>Vendor Query</v>
      </c>
      <c r="X3938" t="str">
        <f t="shared" si="306"/>
        <v>Finance</v>
      </c>
      <c r="Y3938" t="str">
        <f t="shared" si="307"/>
        <v>Within SLA</v>
      </c>
      <c r="Z3938" t="str">
        <f t="shared" si="308"/>
        <v>Normal</v>
      </c>
      <c r="AA3938" t="str" cm="1">
        <f t="array" ref="AA3938">_xlfn.IFS(
J3938&lt;=K3938*0.5,"Excellent",
J3938&lt;=K3938,"Good",
J3938&lt;=K3938*1.5,"At Risk",
TRUE,"Critical"
)</f>
        <v>Excellent</v>
      </c>
      <c r="AB3938" t="str">
        <f t="shared" si="309"/>
        <v>No Rework</v>
      </c>
    </row>
    <row r="3939" spans="1:28" x14ac:dyDescent="0.3">
      <c r="A3939" t="s">
        <v>4021</v>
      </c>
      <c r="B3939" s="1">
        <v>45879</v>
      </c>
      <c r="C3939" t="s">
        <v>91</v>
      </c>
      <c r="D3939" t="s">
        <v>34</v>
      </c>
      <c r="E3939" t="s">
        <v>48</v>
      </c>
      <c r="F3939" t="s">
        <v>49</v>
      </c>
      <c r="G3939" t="s">
        <v>25</v>
      </c>
      <c r="H3939" t="s">
        <v>26</v>
      </c>
      <c r="I3939" t="s">
        <v>27</v>
      </c>
      <c r="J3939">
        <v>9.8000000000000007</v>
      </c>
      <c r="K3939">
        <v>48</v>
      </c>
      <c r="L3939" t="s">
        <v>28</v>
      </c>
      <c r="M3939">
        <v>0</v>
      </c>
      <c r="N3939">
        <v>4.4000000000000004</v>
      </c>
      <c r="O3939">
        <v>400</v>
      </c>
      <c r="P3939">
        <v>3920</v>
      </c>
      <c r="Q3939" t="s">
        <v>36</v>
      </c>
      <c r="R3939">
        <v>8</v>
      </c>
      <c r="S3939" t="s">
        <v>37</v>
      </c>
      <c r="T3939" t="s">
        <v>102</v>
      </c>
      <c r="U3939" t="str">
        <f>TRIM(CLEAN(tbl_Operations[[#This Row],[Location]]))</f>
        <v>Mumbai</v>
      </c>
      <c r="V3939" t="str">
        <f>TRIM(CLEAN(tbl_Operations[[#This Row],[Channel]]))</f>
        <v>Email</v>
      </c>
      <c r="W3939" t="str">
        <f t="shared" si="305"/>
        <v>Compliance Request</v>
      </c>
      <c r="X3939" t="str">
        <f t="shared" si="306"/>
        <v>Operations</v>
      </c>
      <c r="Y3939" t="str">
        <f t="shared" si="307"/>
        <v>Within SLA</v>
      </c>
      <c r="Z3939" t="str">
        <f t="shared" si="308"/>
        <v>Normal</v>
      </c>
      <c r="AA3939" t="str" cm="1">
        <f t="array" ref="AA3939">_xlfn.IFS(
J3939&lt;=K3939*0.5,"Excellent",
J3939&lt;=K3939,"Good",
J3939&lt;=K3939*1.5,"At Risk",
TRUE,"Critical"
)</f>
        <v>Excellent</v>
      </c>
      <c r="AB3939" t="str">
        <f t="shared" si="309"/>
        <v>No Rework</v>
      </c>
    </row>
    <row r="3940" spans="1:28" x14ac:dyDescent="0.3">
      <c r="A3940" t="s">
        <v>4022</v>
      </c>
      <c r="B3940" s="1">
        <v>45666</v>
      </c>
      <c r="C3940" t="s">
        <v>40</v>
      </c>
      <c r="D3940" t="s">
        <v>73</v>
      </c>
      <c r="E3940" t="s">
        <v>78</v>
      </c>
      <c r="F3940" t="s">
        <v>146</v>
      </c>
      <c r="G3940" t="s">
        <v>81</v>
      </c>
      <c r="H3940" t="s">
        <v>43</v>
      </c>
      <c r="I3940" t="s">
        <v>27</v>
      </c>
      <c r="J3940">
        <v>12.4</v>
      </c>
      <c r="K3940">
        <v>4</v>
      </c>
      <c r="L3940" t="s">
        <v>63</v>
      </c>
      <c r="M3940">
        <v>0</v>
      </c>
      <c r="N3940">
        <v>4.8</v>
      </c>
      <c r="O3940">
        <v>400</v>
      </c>
      <c r="P3940">
        <v>4960</v>
      </c>
      <c r="Q3940" t="s">
        <v>64</v>
      </c>
      <c r="R3940">
        <v>1</v>
      </c>
      <c r="S3940" t="s">
        <v>58</v>
      </c>
      <c r="T3940" t="s">
        <v>84</v>
      </c>
      <c r="U3940" t="str">
        <f>TRIM(CLEAN(tbl_Operations[[#This Row],[Location]]))</f>
        <v>Chennai</v>
      </c>
      <c r="V3940" t="str">
        <f>TRIM(CLEAN(tbl_Operations[[#This Row],[Channel]]))</f>
        <v>Phone</v>
      </c>
      <c r="W3940" t="str">
        <f t="shared" si="305"/>
        <v>Access Request</v>
      </c>
      <c r="X3940" t="str">
        <f t="shared" si="306"/>
        <v>Procurement</v>
      </c>
      <c r="Y3940" t="str">
        <f t="shared" si="307"/>
        <v>SLA Breach</v>
      </c>
      <c r="Z3940" t="str">
        <f t="shared" si="308"/>
        <v>Normal</v>
      </c>
      <c r="AA3940" t="str" cm="1">
        <f t="array" ref="AA3940">_xlfn.IFS(
J3940&lt;=K3940*0.5,"Excellent",
J3940&lt;=K3940,"Good",
J3940&lt;=K3940*1.5,"At Risk",
TRUE,"Critical"
)</f>
        <v>Critical</v>
      </c>
      <c r="AB3940" t="str">
        <f t="shared" si="309"/>
        <v>No Rework</v>
      </c>
    </row>
    <row r="3941" spans="1:28" x14ac:dyDescent="0.3">
      <c r="A3941" t="s">
        <v>4023</v>
      </c>
      <c r="B3941" s="1">
        <v>45989</v>
      </c>
      <c r="C3941" t="s">
        <v>95</v>
      </c>
      <c r="D3941" t="s">
        <v>47</v>
      </c>
      <c r="E3941" t="s">
        <v>74</v>
      </c>
      <c r="F3941" t="s">
        <v>49</v>
      </c>
      <c r="G3941" t="s">
        <v>42</v>
      </c>
      <c r="H3941" t="s">
        <v>50</v>
      </c>
      <c r="I3941" t="s">
        <v>27</v>
      </c>
      <c r="J3941">
        <v>11.1</v>
      </c>
      <c r="K3941">
        <v>48</v>
      </c>
      <c r="L3941" t="s">
        <v>28</v>
      </c>
      <c r="M3941">
        <v>0</v>
      </c>
      <c r="N3941">
        <v>4.9000000000000004</v>
      </c>
      <c r="O3941">
        <v>350</v>
      </c>
      <c r="P3941">
        <v>3885</v>
      </c>
      <c r="Q3941" t="s">
        <v>67</v>
      </c>
      <c r="R3941">
        <v>11</v>
      </c>
      <c r="S3941" t="s">
        <v>52</v>
      </c>
      <c r="T3941" t="s">
        <v>45</v>
      </c>
      <c r="U3941" t="str">
        <f>TRIM(CLEAN(tbl_Operations[[#This Row],[Location]]))</f>
        <v>Gurugram</v>
      </c>
      <c r="V3941" t="str">
        <f>TRIM(CLEAN(tbl_Operations[[#This Row],[Channel]]))</f>
        <v>Portal</v>
      </c>
      <c r="W3941" t="str">
        <f t="shared" si="305"/>
        <v>System Issue</v>
      </c>
      <c r="X3941" t="str">
        <f t="shared" si="306"/>
        <v>Sales</v>
      </c>
      <c r="Y3941" t="str">
        <f t="shared" si="307"/>
        <v>Within SLA</v>
      </c>
      <c r="Z3941" t="str">
        <f t="shared" si="308"/>
        <v>Normal</v>
      </c>
      <c r="AA3941" t="str" cm="1">
        <f t="array" ref="AA3941">_xlfn.IFS(
J3941&lt;=K3941*0.5,"Excellent",
J3941&lt;=K3941,"Good",
J3941&lt;=K3941*1.5,"At Risk",
TRUE,"Critical"
)</f>
        <v>Excellent</v>
      </c>
      <c r="AB3941" t="str">
        <f t="shared" si="309"/>
        <v>No Rework</v>
      </c>
    </row>
    <row r="3942" spans="1:28" x14ac:dyDescent="0.3">
      <c r="A3942" t="s">
        <v>4024</v>
      </c>
      <c r="B3942" s="1">
        <v>45911</v>
      </c>
      <c r="C3942" t="s">
        <v>95</v>
      </c>
      <c r="D3942" t="s">
        <v>55</v>
      </c>
      <c r="E3942" t="s">
        <v>35</v>
      </c>
      <c r="F3942" t="s">
        <v>49</v>
      </c>
      <c r="G3942" t="s">
        <v>42</v>
      </c>
      <c r="H3942" t="s">
        <v>66</v>
      </c>
      <c r="I3942" t="s">
        <v>27</v>
      </c>
      <c r="J3942">
        <v>16.399999999999999</v>
      </c>
      <c r="K3942">
        <v>48</v>
      </c>
      <c r="L3942" t="s">
        <v>28</v>
      </c>
      <c r="M3942">
        <v>0</v>
      </c>
      <c r="N3942">
        <v>4.4000000000000004</v>
      </c>
      <c r="O3942">
        <v>450</v>
      </c>
      <c r="P3942">
        <v>7380</v>
      </c>
      <c r="Q3942" t="s">
        <v>83</v>
      </c>
      <c r="R3942">
        <v>9</v>
      </c>
      <c r="S3942" t="s">
        <v>37</v>
      </c>
      <c r="T3942" t="s">
        <v>84</v>
      </c>
      <c r="U3942" t="str">
        <f>TRIM(CLEAN(tbl_Operations[[#This Row],[Location]]))</f>
        <v>Hyderabad</v>
      </c>
      <c r="V3942" t="str">
        <f>TRIM(CLEAN(tbl_Operations[[#This Row],[Channel]]))</f>
        <v>Portal</v>
      </c>
      <c r="W3942" t="str">
        <f t="shared" si="305"/>
        <v>Employee Query</v>
      </c>
      <c r="X3942" t="str">
        <f t="shared" si="306"/>
        <v>Sales</v>
      </c>
      <c r="Y3942" t="str">
        <f t="shared" si="307"/>
        <v>Within SLA</v>
      </c>
      <c r="Z3942" t="str">
        <f t="shared" si="308"/>
        <v>Normal</v>
      </c>
      <c r="AA3942" t="str" cm="1">
        <f t="array" ref="AA3942">_xlfn.IFS(
J3942&lt;=K3942*0.5,"Excellent",
J3942&lt;=K3942,"Good",
J3942&lt;=K3942*1.5,"At Risk",
TRUE,"Critical"
)</f>
        <v>Excellent</v>
      </c>
      <c r="AB3942" t="str">
        <f t="shared" si="309"/>
        <v>No Rework</v>
      </c>
    </row>
    <row r="3943" spans="1:28" x14ac:dyDescent="0.3">
      <c r="A3943" t="s">
        <v>4025</v>
      </c>
      <c r="B3943" s="1">
        <v>45896</v>
      </c>
      <c r="C3943" t="s">
        <v>21</v>
      </c>
      <c r="D3943" t="s">
        <v>55</v>
      </c>
      <c r="E3943" t="s">
        <v>35</v>
      </c>
      <c r="F3943" t="s">
        <v>49</v>
      </c>
      <c r="G3943" t="s">
        <v>25</v>
      </c>
      <c r="H3943" t="s">
        <v>50</v>
      </c>
      <c r="I3943" t="s">
        <v>27</v>
      </c>
      <c r="J3943">
        <v>4.0999999999999996</v>
      </c>
      <c r="K3943">
        <v>48</v>
      </c>
      <c r="L3943" t="s">
        <v>28</v>
      </c>
      <c r="M3943">
        <v>1</v>
      </c>
      <c r="N3943">
        <v>5</v>
      </c>
      <c r="O3943">
        <v>280</v>
      </c>
      <c r="P3943">
        <v>1148</v>
      </c>
      <c r="Q3943" t="s">
        <v>36</v>
      </c>
      <c r="R3943">
        <v>8</v>
      </c>
      <c r="S3943" t="s">
        <v>37</v>
      </c>
      <c r="T3943" t="s">
        <v>86</v>
      </c>
      <c r="U3943" t="str">
        <f>TRIM(CLEAN(tbl_Operations[[#This Row],[Location]]))</f>
        <v>Hyderabad</v>
      </c>
      <c r="V3943" t="str">
        <f>TRIM(CLEAN(tbl_Operations[[#This Row],[Channel]]))</f>
        <v>Email</v>
      </c>
      <c r="W3943" t="str">
        <f t="shared" si="305"/>
        <v>Employee Query</v>
      </c>
      <c r="X3943" t="str">
        <f t="shared" si="306"/>
        <v>Customer Support</v>
      </c>
      <c r="Y3943" t="str">
        <f t="shared" si="307"/>
        <v>Within SLA</v>
      </c>
      <c r="Z3943" t="str">
        <f t="shared" si="308"/>
        <v>Normal</v>
      </c>
      <c r="AA3943" t="str" cm="1">
        <f t="array" ref="AA3943">_xlfn.IFS(
J3943&lt;=K3943*0.5,"Excellent",
J3943&lt;=K3943,"Good",
J3943&lt;=K3943*1.5,"At Risk",
TRUE,"Critical"
)</f>
        <v>Excellent</v>
      </c>
      <c r="AB3943" t="str">
        <f t="shared" si="309"/>
        <v>Reworked</v>
      </c>
    </row>
    <row r="3944" spans="1:28" x14ac:dyDescent="0.3">
      <c r="A3944" t="s">
        <v>4026</v>
      </c>
      <c r="B3944" s="1">
        <v>45677</v>
      </c>
      <c r="C3944" t="s">
        <v>21</v>
      </c>
      <c r="D3944" t="s">
        <v>22</v>
      </c>
      <c r="E3944" t="s">
        <v>35</v>
      </c>
      <c r="F3944" t="s">
        <v>24</v>
      </c>
      <c r="G3944" t="s">
        <v>81</v>
      </c>
      <c r="H3944" t="s">
        <v>50</v>
      </c>
      <c r="I3944" t="s">
        <v>101</v>
      </c>
      <c r="J3944">
        <v>10</v>
      </c>
      <c r="K3944">
        <v>24</v>
      </c>
      <c r="L3944" t="s">
        <v>28</v>
      </c>
      <c r="M3944">
        <v>0</v>
      </c>
      <c r="N3944">
        <v>4.5999999999999996</v>
      </c>
      <c r="O3944">
        <v>320</v>
      </c>
      <c r="P3944">
        <v>3200</v>
      </c>
      <c r="Q3944" t="s">
        <v>64</v>
      </c>
      <c r="R3944">
        <v>1</v>
      </c>
      <c r="S3944" t="s">
        <v>58</v>
      </c>
      <c r="T3944" t="s">
        <v>31</v>
      </c>
      <c r="U3944" t="str">
        <f>TRIM(CLEAN(tbl_Operations[[#This Row],[Location]]))</f>
        <v>Noida</v>
      </c>
      <c r="V3944" t="str">
        <f>TRIM(CLEAN(tbl_Operations[[#This Row],[Channel]]))</f>
        <v>Phone</v>
      </c>
      <c r="W3944" t="str">
        <f t="shared" si="305"/>
        <v>Employee Query</v>
      </c>
      <c r="X3944" t="str">
        <f t="shared" si="306"/>
        <v>Customer Support</v>
      </c>
      <c r="Y3944" t="str">
        <f t="shared" si="307"/>
        <v>Within SLA</v>
      </c>
      <c r="Z3944" t="str">
        <f t="shared" si="308"/>
        <v>Normal</v>
      </c>
      <c r="AA3944" t="str" cm="1">
        <f t="array" ref="AA3944">_xlfn.IFS(
J3944&lt;=K3944*0.5,"Excellent",
J3944&lt;=K3944,"Good",
J3944&lt;=K3944*1.5,"At Risk",
TRUE,"Critical"
)</f>
        <v>Excellent</v>
      </c>
      <c r="AB3944" t="str">
        <f t="shared" si="309"/>
        <v>No Rework</v>
      </c>
    </row>
    <row r="3945" spans="1:28" x14ac:dyDescent="0.3">
      <c r="A3945" t="s">
        <v>4027</v>
      </c>
      <c r="B3945" s="1">
        <v>45834</v>
      </c>
      <c r="C3945" t="s">
        <v>91</v>
      </c>
      <c r="D3945" t="s">
        <v>60</v>
      </c>
      <c r="E3945" t="s">
        <v>74</v>
      </c>
      <c r="F3945" t="s">
        <v>24</v>
      </c>
      <c r="G3945" t="s">
        <v>25</v>
      </c>
      <c r="H3945" t="s">
        <v>43</v>
      </c>
      <c r="I3945" t="s">
        <v>27</v>
      </c>
      <c r="J3945">
        <v>7.7</v>
      </c>
      <c r="K3945">
        <v>24</v>
      </c>
      <c r="L3945" t="s">
        <v>28</v>
      </c>
      <c r="M3945">
        <v>0</v>
      </c>
      <c r="N3945">
        <v>5</v>
      </c>
      <c r="O3945">
        <v>450</v>
      </c>
      <c r="P3945">
        <v>3465</v>
      </c>
      <c r="Q3945" t="s">
        <v>29</v>
      </c>
      <c r="R3945">
        <v>6</v>
      </c>
      <c r="S3945" t="s">
        <v>30</v>
      </c>
      <c r="T3945" t="s">
        <v>84</v>
      </c>
      <c r="U3945" t="str">
        <f>TRIM(CLEAN(tbl_Operations[[#This Row],[Location]]))</f>
        <v>Pune</v>
      </c>
      <c r="V3945" t="str">
        <f>TRIM(CLEAN(tbl_Operations[[#This Row],[Channel]]))</f>
        <v>Email</v>
      </c>
      <c r="W3945" t="str">
        <f t="shared" si="305"/>
        <v>System Issue</v>
      </c>
      <c r="X3945" t="str">
        <f t="shared" si="306"/>
        <v>Operations</v>
      </c>
      <c r="Y3945" t="str">
        <f t="shared" si="307"/>
        <v>Within SLA</v>
      </c>
      <c r="Z3945" t="str">
        <f t="shared" si="308"/>
        <v>Normal</v>
      </c>
      <c r="AA3945" t="str" cm="1">
        <f t="array" ref="AA3945">_xlfn.IFS(
J3945&lt;=K3945*0.5,"Excellent",
J3945&lt;=K3945,"Good",
J3945&lt;=K3945*1.5,"At Risk",
TRUE,"Critical"
)</f>
        <v>Excellent</v>
      </c>
      <c r="AB3945" t="str">
        <f t="shared" si="309"/>
        <v>No Rework</v>
      </c>
    </row>
    <row r="3946" spans="1:28" x14ac:dyDescent="0.3">
      <c r="A3946" t="s">
        <v>4028</v>
      </c>
      <c r="B3946" s="1">
        <v>45691</v>
      </c>
      <c r="C3946" t="s">
        <v>54</v>
      </c>
      <c r="D3946" t="s">
        <v>73</v>
      </c>
      <c r="E3946" t="s">
        <v>23</v>
      </c>
      <c r="F3946" t="s">
        <v>49</v>
      </c>
      <c r="G3946" t="s">
        <v>42</v>
      </c>
      <c r="H3946" t="s">
        <v>75</v>
      </c>
      <c r="I3946" t="s">
        <v>101</v>
      </c>
      <c r="J3946">
        <v>7.2</v>
      </c>
      <c r="K3946">
        <v>48</v>
      </c>
      <c r="L3946" t="s">
        <v>28</v>
      </c>
      <c r="M3946">
        <v>0</v>
      </c>
      <c r="N3946">
        <v>4.8</v>
      </c>
      <c r="O3946">
        <v>320</v>
      </c>
      <c r="P3946">
        <v>2304</v>
      </c>
      <c r="Q3946" t="s">
        <v>57</v>
      </c>
      <c r="R3946">
        <v>2</v>
      </c>
      <c r="S3946" t="s">
        <v>58</v>
      </c>
      <c r="T3946" t="s">
        <v>31</v>
      </c>
      <c r="U3946" t="str">
        <f>TRIM(CLEAN(tbl_Operations[[#This Row],[Location]]))</f>
        <v>Chennai</v>
      </c>
      <c r="V3946" t="str">
        <f>TRIM(CLEAN(tbl_Operations[[#This Row],[Channel]]))</f>
        <v>Portal</v>
      </c>
      <c r="W3946" t="str">
        <f t="shared" si="305"/>
        <v>Invoice Query</v>
      </c>
      <c r="X3946" t="str">
        <f t="shared" si="306"/>
        <v>Hr</v>
      </c>
      <c r="Y3946" t="str">
        <f t="shared" si="307"/>
        <v>Within SLA</v>
      </c>
      <c r="Z3946" t="str">
        <f t="shared" si="308"/>
        <v>Normal</v>
      </c>
      <c r="AA3946" t="str" cm="1">
        <f t="array" ref="AA3946">_xlfn.IFS(
J3946&lt;=K3946*0.5,"Excellent",
J3946&lt;=K3946,"Good",
J3946&lt;=K3946*1.5,"At Risk",
TRUE,"Critical"
)</f>
        <v>Excellent</v>
      </c>
      <c r="AB3946" t="str">
        <f t="shared" si="309"/>
        <v>No Rework</v>
      </c>
    </row>
    <row r="3947" spans="1:28" x14ac:dyDescent="0.3">
      <c r="A3947" t="s">
        <v>4029</v>
      </c>
      <c r="B3947" s="1">
        <v>45959</v>
      </c>
      <c r="C3947" t="s">
        <v>21</v>
      </c>
      <c r="D3947" t="s">
        <v>47</v>
      </c>
      <c r="E3947" t="s">
        <v>35</v>
      </c>
      <c r="F3947" t="s">
        <v>49</v>
      </c>
      <c r="G3947" t="s">
        <v>25</v>
      </c>
      <c r="H3947" t="s">
        <v>50</v>
      </c>
      <c r="I3947" t="s">
        <v>27</v>
      </c>
      <c r="J3947">
        <v>20.6</v>
      </c>
      <c r="K3947">
        <v>48</v>
      </c>
      <c r="L3947" t="s">
        <v>28</v>
      </c>
      <c r="M3947">
        <v>2</v>
      </c>
      <c r="N3947">
        <v>4</v>
      </c>
      <c r="O3947">
        <v>450</v>
      </c>
      <c r="P3947">
        <v>9270</v>
      </c>
      <c r="Q3947" t="s">
        <v>51</v>
      </c>
      <c r="R3947">
        <v>10</v>
      </c>
      <c r="S3947" t="s">
        <v>52</v>
      </c>
      <c r="T3947" t="s">
        <v>86</v>
      </c>
      <c r="U3947" t="str">
        <f>TRIM(CLEAN(tbl_Operations[[#This Row],[Location]]))</f>
        <v>Gurugram</v>
      </c>
      <c r="V3947" t="str">
        <f>TRIM(CLEAN(tbl_Operations[[#This Row],[Channel]]))</f>
        <v>Email</v>
      </c>
      <c r="W3947" t="str">
        <f t="shared" si="305"/>
        <v>Employee Query</v>
      </c>
      <c r="X3947" t="str">
        <f t="shared" si="306"/>
        <v>Customer Support</v>
      </c>
      <c r="Y3947" t="str">
        <f t="shared" si="307"/>
        <v>Within SLA</v>
      </c>
      <c r="Z3947" t="str">
        <f t="shared" si="308"/>
        <v>Normal</v>
      </c>
      <c r="AA3947" t="str" cm="1">
        <f t="array" ref="AA3947">_xlfn.IFS(
J3947&lt;=K3947*0.5,"Excellent",
J3947&lt;=K3947,"Good",
J3947&lt;=K3947*1.5,"At Risk",
TRUE,"Critical"
)</f>
        <v>Excellent</v>
      </c>
      <c r="AB3947" t="str">
        <f t="shared" si="309"/>
        <v>Reworked</v>
      </c>
    </row>
    <row r="3948" spans="1:28" x14ac:dyDescent="0.3">
      <c r="A3948" t="s">
        <v>4030</v>
      </c>
      <c r="B3948" s="1">
        <v>45823</v>
      </c>
      <c r="C3948" t="s">
        <v>40</v>
      </c>
      <c r="D3948" t="s">
        <v>41</v>
      </c>
      <c r="E3948" t="s">
        <v>56</v>
      </c>
      <c r="F3948" t="s">
        <v>61</v>
      </c>
      <c r="G3948" t="s">
        <v>25</v>
      </c>
      <c r="H3948" t="s">
        <v>75</v>
      </c>
      <c r="I3948" t="s">
        <v>88</v>
      </c>
      <c r="J3948">
        <v>2.9</v>
      </c>
      <c r="K3948">
        <v>12</v>
      </c>
      <c r="L3948" t="s">
        <v>28</v>
      </c>
      <c r="M3948">
        <v>2</v>
      </c>
      <c r="N3948">
        <v>4.0999999999999996</v>
      </c>
      <c r="O3948">
        <v>320</v>
      </c>
      <c r="P3948">
        <v>928</v>
      </c>
      <c r="Q3948" t="s">
        <v>29</v>
      </c>
      <c r="R3948">
        <v>6</v>
      </c>
      <c r="S3948" t="s">
        <v>30</v>
      </c>
      <c r="T3948" t="s">
        <v>102</v>
      </c>
      <c r="U3948" t="str">
        <f>TRIM(CLEAN(tbl_Operations[[#This Row],[Location]]))</f>
        <v>Bengaluru</v>
      </c>
      <c r="V3948" t="str">
        <f>TRIM(CLEAN(tbl_Operations[[#This Row],[Channel]]))</f>
        <v>Email</v>
      </c>
      <c r="W3948" t="str">
        <f t="shared" si="305"/>
        <v>Vendor Query</v>
      </c>
      <c r="X3948" t="str">
        <f t="shared" si="306"/>
        <v>Procurement</v>
      </c>
      <c r="Y3948" t="str">
        <f t="shared" si="307"/>
        <v>Within SLA</v>
      </c>
      <c r="Z3948" t="str">
        <f t="shared" si="308"/>
        <v>Normal</v>
      </c>
      <c r="AA3948" t="str" cm="1">
        <f t="array" ref="AA3948">_xlfn.IFS(
J3948&lt;=K3948*0.5,"Excellent",
J3948&lt;=K3948,"Good",
J3948&lt;=K3948*1.5,"At Risk",
TRUE,"Critical"
)</f>
        <v>Excellent</v>
      </c>
      <c r="AB3948" t="str">
        <f t="shared" si="309"/>
        <v>Reworked</v>
      </c>
    </row>
    <row r="3949" spans="1:28" x14ac:dyDescent="0.3">
      <c r="A3949" t="s">
        <v>4031</v>
      </c>
      <c r="B3949" s="1">
        <v>45749</v>
      </c>
      <c r="C3949" t="s">
        <v>21</v>
      </c>
      <c r="D3949" t="s">
        <v>73</v>
      </c>
      <c r="E3949" t="s">
        <v>48</v>
      </c>
      <c r="F3949" t="s">
        <v>49</v>
      </c>
      <c r="G3949" t="s">
        <v>42</v>
      </c>
      <c r="H3949" t="s">
        <v>43</v>
      </c>
      <c r="I3949" t="s">
        <v>27</v>
      </c>
      <c r="J3949">
        <v>3.7</v>
      </c>
      <c r="K3949">
        <v>48</v>
      </c>
      <c r="L3949" t="s">
        <v>28</v>
      </c>
      <c r="M3949">
        <v>0</v>
      </c>
      <c r="N3949">
        <v>4.8</v>
      </c>
      <c r="O3949">
        <v>450</v>
      </c>
      <c r="P3949">
        <v>1665</v>
      </c>
      <c r="Q3949" t="s">
        <v>89</v>
      </c>
      <c r="R3949">
        <v>4</v>
      </c>
      <c r="S3949" t="s">
        <v>30</v>
      </c>
      <c r="T3949" t="s">
        <v>86</v>
      </c>
      <c r="U3949" t="str">
        <f>TRIM(CLEAN(tbl_Operations[[#This Row],[Location]]))</f>
        <v>Chennai</v>
      </c>
      <c r="V3949" t="str">
        <f>TRIM(CLEAN(tbl_Operations[[#This Row],[Channel]]))</f>
        <v>Portal</v>
      </c>
      <c r="W3949" t="str">
        <f t="shared" si="305"/>
        <v>Compliance Request</v>
      </c>
      <c r="X3949" t="str">
        <f t="shared" si="306"/>
        <v>Customer Support</v>
      </c>
      <c r="Y3949" t="str">
        <f t="shared" si="307"/>
        <v>Within SLA</v>
      </c>
      <c r="Z3949" t="str">
        <f t="shared" si="308"/>
        <v>Normal</v>
      </c>
      <c r="AA3949" t="str" cm="1">
        <f t="array" ref="AA3949">_xlfn.IFS(
J3949&lt;=K3949*0.5,"Excellent",
J3949&lt;=K3949,"Good",
J3949&lt;=K3949*1.5,"At Risk",
TRUE,"Critical"
)</f>
        <v>Excellent</v>
      </c>
      <c r="AB3949" t="str">
        <f t="shared" si="309"/>
        <v>No Rework</v>
      </c>
    </row>
    <row r="3950" spans="1:28" x14ac:dyDescent="0.3">
      <c r="A3950" t="s">
        <v>4032</v>
      </c>
      <c r="B3950" s="1">
        <v>45924</v>
      </c>
      <c r="C3950" t="s">
        <v>21</v>
      </c>
      <c r="D3950" t="s">
        <v>41</v>
      </c>
      <c r="E3950" t="s">
        <v>23</v>
      </c>
      <c r="F3950" t="s">
        <v>24</v>
      </c>
      <c r="G3950" t="s">
        <v>62</v>
      </c>
      <c r="H3950" t="s">
        <v>50</v>
      </c>
      <c r="I3950" t="s">
        <v>101</v>
      </c>
      <c r="J3950">
        <v>9.5</v>
      </c>
      <c r="K3950">
        <v>24</v>
      </c>
      <c r="L3950" t="s">
        <v>28</v>
      </c>
      <c r="M3950">
        <v>0</v>
      </c>
      <c r="N3950">
        <v>4</v>
      </c>
      <c r="O3950">
        <v>280</v>
      </c>
      <c r="P3950">
        <v>2660</v>
      </c>
      <c r="Q3950" t="s">
        <v>83</v>
      </c>
      <c r="R3950">
        <v>9</v>
      </c>
      <c r="S3950" t="s">
        <v>37</v>
      </c>
      <c r="T3950" t="s">
        <v>86</v>
      </c>
      <c r="U3950" t="str">
        <f>TRIM(CLEAN(tbl_Operations[[#This Row],[Location]]))</f>
        <v>Bengaluru</v>
      </c>
      <c r="V3950" t="str">
        <f>TRIM(CLEAN(tbl_Operations[[#This Row],[Channel]]))</f>
        <v>Teams</v>
      </c>
      <c r="W3950" t="str">
        <f t="shared" si="305"/>
        <v>Invoice Query</v>
      </c>
      <c r="X3950" t="str">
        <f t="shared" si="306"/>
        <v>Customer Support</v>
      </c>
      <c r="Y3950" t="str">
        <f t="shared" si="307"/>
        <v>Within SLA</v>
      </c>
      <c r="Z3950" t="str">
        <f t="shared" si="308"/>
        <v>Normal</v>
      </c>
      <c r="AA3950" t="str" cm="1">
        <f t="array" ref="AA3950">_xlfn.IFS(
J3950&lt;=K3950*0.5,"Excellent",
J3950&lt;=K3950,"Good",
J3950&lt;=K3950*1.5,"At Risk",
TRUE,"Critical"
)</f>
        <v>Excellent</v>
      </c>
      <c r="AB3950" t="str">
        <f t="shared" si="309"/>
        <v>No Rework</v>
      </c>
    </row>
    <row r="3951" spans="1:28" x14ac:dyDescent="0.3">
      <c r="A3951" t="s">
        <v>4033</v>
      </c>
      <c r="B3951" s="1">
        <v>45735</v>
      </c>
      <c r="C3951" t="s">
        <v>40</v>
      </c>
      <c r="D3951" t="s">
        <v>55</v>
      </c>
      <c r="E3951" t="s">
        <v>35</v>
      </c>
      <c r="F3951" t="s">
        <v>24</v>
      </c>
      <c r="G3951" t="s">
        <v>62</v>
      </c>
      <c r="H3951" t="s">
        <v>50</v>
      </c>
      <c r="I3951" t="s">
        <v>27</v>
      </c>
      <c r="J3951">
        <v>8.1</v>
      </c>
      <c r="K3951">
        <v>24</v>
      </c>
      <c r="L3951" t="s">
        <v>28</v>
      </c>
      <c r="M3951">
        <v>0</v>
      </c>
      <c r="N3951">
        <v>4.4000000000000004</v>
      </c>
      <c r="O3951">
        <v>280</v>
      </c>
      <c r="P3951">
        <v>2268</v>
      </c>
      <c r="Q3951" t="s">
        <v>79</v>
      </c>
      <c r="R3951">
        <v>3</v>
      </c>
      <c r="S3951" t="s">
        <v>58</v>
      </c>
      <c r="T3951" t="s">
        <v>86</v>
      </c>
      <c r="U3951" t="str">
        <f>TRIM(CLEAN(tbl_Operations[[#This Row],[Location]]))</f>
        <v>Hyderabad</v>
      </c>
      <c r="V3951" t="str">
        <f>TRIM(CLEAN(tbl_Operations[[#This Row],[Channel]]))</f>
        <v>Teams</v>
      </c>
      <c r="W3951" t="str">
        <f t="shared" si="305"/>
        <v>Employee Query</v>
      </c>
      <c r="X3951" t="str">
        <f t="shared" si="306"/>
        <v>Procurement</v>
      </c>
      <c r="Y3951" t="str">
        <f t="shared" si="307"/>
        <v>Within SLA</v>
      </c>
      <c r="Z3951" t="str">
        <f t="shared" si="308"/>
        <v>Normal</v>
      </c>
      <c r="AA3951" t="str" cm="1">
        <f t="array" ref="AA3951">_xlfn.IFS(
J3951&lt;=K3951*0.5,"Excellent",
J3951&lt;=K3951,"Good",
J3951&lt;=K3951*1.5,"At Risk",
TRUE,"Critical"
)</f>
        <v>Excellent</v>
      </c>
      <c r="AB3951" t="str">
        <f t="shared" si="309"/>
        <v>No Rework</v>
      </c>
    </row>
    <row r="3952" spans="1:28" x14ac:dyDescent="0.3">
      <c r="A3952" t="s">
        <v>4034</v>
      </c>
      <c r="B3952" s="1">
        <v>45740</v>
      </c>
      <c r="C3952" t="s">
        <v>40</v>
      </c>
      <c r="D3952" t="s">
        <v>55</v>
      </c>
      <c r="E3952" t="s">
        <v>92</v>
      </c>
      <c r="F3952" t="s">
        <v>24</v>
      </c>
      <c r="G3952" t="s">
        <v>42</v>
      </c>
      <c r="H3952" t="s">
        <v>26</v>
      </c>
      <c r="I3952" t="s">
        <v>101</v>
      </c>
      <c r="J3952">
        <v>8.5</v>
      </c>
      <c r="K3952">
        <v>24</v>
      </c>
      <c r="L3952" t="s">
        <v>28</v>
      </c>
      <c r="M3952">
        <v>1</v>
      </c>
      <c r="N3952">
        <v>4.0999999999999996</v>
      </c>
      <c r="O3952">
        <v>280</v>
      </c>
      <c r="P3952">
        <v>2380</v>
      </c>
      <c r="Q3952" t="s">
        <v>79</v>
      </c>
      <c r="R3952">
        <v>3</v>
      </c>
      <c r="S3952" t="s">
        <v>58</v>
      </c>
      <c r="T3952" t="s">
        <v>31</v>
      </c>
      <c r="U3952" t="str">
        <f>TRIM(CLEAN(tbl_Operations[[#This Row],[Location]]))</f>
        <v>Hyderabad</v>
      </c>
      <c r="V3952" t="str">
        <f>TRIM(CLEAN(tbl_Operations[[#This Row],[Channel]]))</f>
        <v>Portal</v>
      </c>
      <c r="W3952" t="str">
        <f t="shared" si="305"/>
        <v>Report Request</v>
      </c>
      <c r="X3952" t="str">
        <f t="shared" si="306"/>
        <v>Procurement</v>
      </c>
      <c r="Y3952" t="str">
        <f t="shared" si="307"/>
        <v>Within SLA</v>
      </c>
      <c r="Z3952" t="str">
        <f t="shared" si="308"/>
        <v>Normal</v>
      </c>
      <c r="AA3952" t="str" cm="1">
        <f t="array" ref="AA3952">_xlfn.IFS(
J3952&lt;=K3952*0.5,"Excellent",
J3952&lt;=K3952,"Good",
J3952&lt;=K3952*1.5,"At Risk",
TRUE,"Critical"
)</f>
        <v>Excellent</v>
      </c>
      <c r="AB3952" t="str">
        <f t="shared" si="309"/>
        <v>Reworked</v>
      </c>
    </row>
    <row r="3953" spans="1:28" x14ac:dyDescent="0.3">
      <c r="A3953" t="s">
        <v>4035</v>
      </c>
      <c r="B3953" s="1">
        <v>45794</v>
      </c>
      <c r="C3953" t="s">
        <v>40</v>
      </c>
      <c r="D3953" t="s">
        <v>47</v>
      </c>
      <c r="E3953" t="s">
        <v>56</v>
      </c>
      <c r="F3953" t="s">
        <v>61</v>
      </c>
      <c r="G3953" t="s">
        <v>25</v>
      </c>
      <c r="H3953" t="s">
        <v>50</v>
      </c>
      <c r="I3953" t="s">
        <v>27</v>
      </c>
      <c r="J3953">
        <v>6.8</v>
      </c>
      <c r="K3953">
        <v>12</v>
      </c>
      <c r="L3953" t="s">
        <v>28</v>
      </c>
      <c r="M3953">
        <v>0</v>
      </c>
      <c r="N3953">
        <v>4.9000000000000004</v>
      </c>
      <c r="O3953">
        <v>280</v>
      </c>
      <c r="P3953">
        <v>1904</v>
      </c>
      <c r="Q3953" t="s">
        <v>44</v>
      </c>
      <c r="R3953">
        <v>5</v>
      </c>
      <c r="S3953" t="s">
        <v>30</v>
      </c>
      <c r="T3953" t="s">
        <v>68</v>
      </c>
      <c r="U3953" t="str">
        <f>TRIM(CLEAN(tbl_Operations[[#This Row],[Location]]))</f>
        <v>Gurugram</v>
      </c>
      <c r="V3953" t="str">
        <f>TRIM(CLEAN(tbl_Operations[[#This Row],[Channel]]))</f>
        <v>Email</v>
      </c>
      <c r="W3953" t="str">
        <f t="shared" si="305"/>
        <v>Vendor Query</v>
      </c>
      <c r="X3953" t="str">
        <f t="shared" si="306"/>
        <v>Procurement</v>
      </c>
      <c r="Y3953" t="str">
        <f t="shared" si="307"/>
        <v>Within SLA</v>
      </c>
      <c r="Z3953" t="str">
        <f t="shared" si="308"/>
        <v>Normal</v>
      </c>
      <c r="AA3953" t="str" cm="1">
        <f t="array" ref="AA3953">_xlfn.IFS(
J3953&lt;=K3953*0.5,"Excellent",
J3953&lt;=K3953,"Good",
J3953&lt;=K3953*1.5,"At Risk",
TRUE,"Critical"
)</f>
        <v>Good</v>
      </c>
      <c r="AB3953" t="str">
        <f t="shared" si="309"/>
        <v>No Rework</v>
      </c>
    </row>
    <row r="3954" spans="1:28" x14ac:dyDescent="0.3">
      <c r="A3954" t="s">
        <v>4036</v>
      </c>
      <c r="B3954" s="1">
        <v>45706</v>
      </c>
      <c r="C3954" t="s">
        <v>33</v>
      </c>
      <c r="D3954" t="s">
        <v>34</v>
      </c>
      <c r="E3954" t="s">
        <v>92</v>
      </c>
      <c r="F3954" t="s">
        <v>49</v>
      </c>
      <c r="G3954" t="s">
        <v>25</v>
      </c>
      <c r="H3954" t="s">
        <v>26</v>
      </c>
      <c r="I3954" t="s">
        <v>27</v>
      </c>
      <c r="J3954">
        <v>13.4</v>
      </c>
      <c r="K3954">
        <v>48</v>
      </c>
      <c r="L3954" t="s">
        <v>28</v>
      </c>
      <c r="M3954">
        <v>0</v>
      </c>
      <c r="N3954">
        <v>4.7</v>
      </c>
      <c r="O3954">
        <v>350</v>
      </c>
      <c r="P3954">
        <v>4690</v>
      </c>
      <c r="Q3954" t="s">
        <v>57</v>
      </c>
      <c r="R3954">
        <v>2</v>
      </c>
      <c r="S3954" t="s">
        <v>58</v>
      </c>
      <c r="T3954" t="s">
        <v>38</v>
      </c>
      <c r="U3954" t="str">
        <f>TRIM(CLEAN(tbl_Operations[[#This Row],[Location]]))</f>
        <v>Mumbai</v>
      </c>
      <c r="V3954" t="str">
        <f>TRIM(CLEAN(tbl_Operations[[#This Row],[Channel]]))</f>
        <v>Email</v>
      </c>
      <c r="W3954" t="str">
        <f t="shared" si="305"/>
        <v>Report Request</v>
      </c>
      <c r="X3954" t="str">
        <f t="shared" si="306"/>
        <v>It</v>
      </c>
      <c r="Y3954" t="str">
        <f t="shared" si="307"/>
        <v>Within SLA</v>
      </c>
      <c r="Z3954" t="str">
        <f t="shared" si="308"/>
        <v>Normal</v>
      </c>
      <c r="AA3954" t="str" cm="1">
        <f t="array" ref="AA3954">_xlfn.IFS(
J3954&lt;=K3954*0.5,"Excellent",
J3954&lt;=K3954,"Good",
J3954&lt;=K3954*1.5,"At Risk",
TRUE,"Critical"
)</f>
        <v>Excellent</v>
      </c>
      <c r="AB3954" t="str">
        <f t="shared" si="309"/>
        <v>No Rework</v>
      </c>
    </row>
    <row r="3955" spans="1:28" x14ac:dyDescent="0.3">
      <c r="A3955" t="s">
        <v>4037</v>
      </c>
      <c r="B3955" s="1">
        <v>45716</v>
      </c>
      <c r="C3955" t="s">
        <v>33</v>
      </c>
      <c r="D3955" t="s">
        <v>22</v>
      </c>
      <c r="E3955" t="s">
        <v>35</v>
      </c>
      <c r="F3955" t="s">
        <v>61</v>
      </c>
      <c r="G3955" t="s">
        <v>42</v>
      </c>
      <c r="H3955" t="s">
        <v>43</v>
      </c>
      <c r="I3955" t="s">
        <v>27</v>
      </c>
      <c r="J3955">
        <v>5.6</v>
      </c>
      <c r="K3955">
        <v>12</v>
      </c>
      <c r="L3955" t="s">
        <v>28</v>
      </c>
      <c r="M3955">
        <v>0</v>
      </c>
      <c r="N3955">
        <v>4.7</v>
      </c>
      <c r="O3955">
        <v>350</v>
      </c>
      <c r="P3955">
        <v>1960</v>
      </c>
      <c r="Q3955" t="s">
        <v>57</v>
      </c>
      <c r="R3955">
        <v>2</v>
      </c>
      <c r="S3955" t="s">
        <v>58</v>
      </c>
      <c r="T3955" t="s">
        <v>45</v>
      </c>
      <c r="U3955" t="str">
        <f>TRIM(CLEAN(tbl_Operations[[#This Row],[Location]]))</f>
        <v>Noida</v>
      </c>
      <c r="V3955" t="str">
        <f>TRIM(CLEAN(tbl_Operations[[#This Row],[Channel]]))</f>
        <v>Portal</v>
      </c>
      <c r="W3955" t="str">
        <f t="shared" si="305"/>
        <v>Employee Query</v>
      </c>
      <c r="X3955" t="str">
        <f t="shared" si="306"/>
        <v>It</v>
      </c>
      <c r="Y3955" t="str">
        <f t="shared" si="307"/>
        <v>Within SLA</v>
      </c>
      <c r="Z3955" t="str">
        <f t="shared" si="308"/>
        <v>Normal</v>
      </c>
      <c r="AA3955" t="str" cm="1">
        <f t="array" ref="AA3955">_xlfn.IFS(
J3955&lt;=K3955*0.5,"Excellent",
J3955&lt;=K3955,"Good",
J3955&lt;=K3955*1.5,"At Risk",
TRUE,"Critical"
)</f>
        <v>Excellent</v>
      </c>
      <c r="AB3955" t="str">
        <f t="shared" si="309"/>
        <v>No Rework</v>
      </c>
    </row>
    <row r="3956" spans="1:28" x14ac:dyDescent="0.3">
      <c r="A3956" t="s">
        <v>4038</v>
      </c>
      <c r="B3956" s="1">
        <v>45921</v>
      </c>
      <c r="C3956" t="s">
        <v>54</v>
      </c>
      <c r="D3956" t="s">
        <v>22</v>
      </c>
      <c r="E3956" t="s">
        <v>70</v>
      </c>
      <c r="F3956" t="s">
        <v>24</v>
      </c>
      <c r="G3956" t="s">
        <v>81</v>
      </c>
      <c r="H3956" t="s">
        <v>50</v>
      </c>
      <c r="I3956" t="s">
        <v>27</v>
      </c>
      <c r="J3956">
        <v>9.3000000000000007</v>
      </c>
      <c r="K3956">
        <v>24</v>
      </c>
      <c r="L3956" t="s">
        <v>28</v>
      </c>
      <c r="M3956">
        <v>1</v>
      </c>
      <c r="N3956">
        <v>4.0999999999999996</v>
      </c>
      <c r="O3956">
        <v>450</v>
      </c>
      <c r="P3956">
        <v>4185</v>
      </c>
      <c r="Q3956" t="s">
        <v>83</v>
      </c>
      <c r="R3956">
        <v>9</v>
      </c>
      <c r="S3956" t="s">
        <v>37</v>
      </c>
      <c r="T3956" t="s">
        <v>102</v>
      </c>
      <c r="U3956" t="str">
        <f>TRIM(CLEAN(tbl_Operations[[#This Row],[Location]]))</f>
        <v>Noida</v>
      </c>
      <c r="V3956" t="str">
        <f>TRIM(CLEAN(tbl_Operations[[#This Row],[Channel]]))</f>
        <v>Phone</v>
      </c>
      <c r="W3956" t="str">
        <f t="shared" si="305"/>
        <v>Data Correction</v>
      </c>
      <c r="X3956" t="str">
        <f t="shared" si="306"/>
        <v>Hr</v>
      </c>
      <c r="Y3956" t="str">
        <f t="shared" si="307"/>
        <v>Within SLA</v>
      </c>
      <c r="Z3956" t="str">
        <f t="shared" si="308"/>
        <v>Normal</v>
      </c>
      <c r="AA3956" t="str" cm="1">
        <f t="array" ref="AA3956">_xlfn.IFS(
J3956&lt;=K3956*0.5,"Excellent",
J3956&lt;=K3956,"Good",
J3956&lt;=K3956*1.5,"At Risk",
TRUE,"Critical"
)</f>
        <v>Excellent</v>
      </c>
      <c r="AB3956" t="str">
        <f t="shared" si="309"/>
        <v>Reworked</v>
      </c>
    </row>
    <row r="3957" spans="1:28" x14ac:dyDescent="0.3">
      <c r="A3957" t="s">
        <v>4039</v>
      </c>
      <c r="B3957" s="1">
        <v>45706</v>
      </c>
      <c r="C3957" t="s">
        <v>54</v>
      </c>
      <c r="D3957" t="s">
        <v>73</v>
      </c>
      <c r="E3957" t="s">
        <v>23</v>
      </c>
      <c r="F3957" t="s">
        <v>61</v>
      </c>
      <c r="G3957" t="s">
        <v>25</v>
      </c>
      <c r="H3957" t="s">
        <v>50</v>
      </c>
      <c r="I3957" t="s">
        <v>27</v>
      </c>
      <c r="J3957">
        <v>1.7</v>
      </c>
      <c r="K3957">
        <v>12</v>
      </c>
      <c r="L3957" t="s">
        <v>28</v>
      </c>
      <c r="M3957">
        <v>1</v>
      </c>
      <c r="N3957">
        <v>4.8</v>
      </c>
      <c r="O3957">
        <v>450</v>
      </c>
      <c r="P3957">
        <v>765</v>
      </c>
      <c r="Q3957" t="s">
        <v>57</v>
      </c>
      <c r="R3957">
        <v>2</v>
      </c>
      <c r="S3957" t="s">
        <v>58</v>
      </c>
      <c r="T3957" t="s">
        <v>38</v>
      </c>
      <c r="U3957" t="str">
        <f>TRIM(CLEAN(tbl_Operations[[#This Row],[Location]]))</f>
        <v>Chennai</v>
      </c>
      <c r="V3957" t="str">
        <f>TRIM(CLEAN(tbl_Operations[[#This Row],[Channel]]))</f>
        <v>Email</v>
      </c>
      <c r="W3957" t="str">
        <f t="shared" si="305"/>
        <v>Invoice Query</v>
      </c>
      <c r="X3957" t="str">
        <f t="shared" si="306"/>
        <v>Hr</v>
      </c>
      <c r="Y3957" t="str">
        <f t="shared" si="307"/>
        <v>Within SLA</v>
      </c>
      <c r="Z3957" t="str">
        <f t="shared" si="308"/>
        <v>Normal</v>
      </c>
      <c r="AA3957" t="str" cm="1">
        <f t="array" ref="AA3957">_xlfn.IFS(
J3957&lt;=K3957*0.5,"Excellent",
J3957&lt;=K3957,"Good",
J3957&lt;=K3957*1.5,"At Risk",
TRUE,"Critical"
)</f>
        <v>Excellent</v>
      </c>
      <c r="AB3957" t="str">
        <f t="shared" si="309"/>
        <v>Reworked</v>
      </c>
    </row>
    <row r="3958" spans="1:28" x14ac:dyDescent="0.3">
      <c r="A3958" t="s">
        <v>4040</v>
      </c>
      <c r="B3958" s="1">
        <v>45818</v>
      </c>
      <c r="C3958" t="s">
        <v>33</v>
      </c>
      <c r="D3958" t="s">
        <v>60</v>
      </c>
      <c r="E3958" t="s">
        <v>35</v>
      </c>
      <c r="F3958" t="s">
        <v>61</v>
      </c>
      <c r="G3958" t="s">
        <v>42</v>
      </c>
      <c r="H3958" t="s">
        <v>66</v>
      </c>
      <c r="I3958" t="s">
        <v>27</v>
      </c>
      <c r="J3958">
        <v>14.3</v>
      </c>
      <c r="K3958">
        <v>12</v>
      </c>
      <c r="L3958" t="s">
        <v>63</v>
      </c>
      <c r="M3958">
        <v>0</v>
      </c>
      <c r="N3958">
        <v>4.5999999999999996</v>
      </c>
      <c r="O3958">
        <v>320</v>
      </c>
      <c r="P3958">
        <v>4576</v>
      </c>
      <c r="Q3958" t="s">
        <v>29</v>
      </c>
      <c r="R3958">
        <v>6</v>
      </c>
      <c r="S3958" t="s">
        <v>30</v>
      </c>
      <c r="T3958" t="s">
        <v>38</v>
      </c>
      <c r="U3958" t="str">
        <f>TRIM(CLEAN(tbl_Operations[[#This Row],[Location]]))</f>
        <v>Pune</v>
      </c>
      <c r="V3958" t="str">
        <f>TRIM(CLEAN(tbl_Operations[[#This Row],[Channel]]))</f>
        <v>Portal</v>
      </c>
      <c r="W3958" t="str">
        <f t="shared" si="305"/>
        <v>Employee Query</v>
      </c>
      <c r="X3958" t="str">
        <f t="shared" si="306"/>
        <v>It</v>
      </c>
      <c r="Y3958" t="str">
        <f t="shared" si="307"/>
        <v>SLA Breach</v>
      </c>
      <c r="Z3958" t="str">
        <f t="shared" si="308"/>
        <v>Normal</v>
      </c>
      <c r="AA3958" t="str" cm="1">
        <f t="array" ref="AA3958">_xlfn.IFS(
J3958&lt;=K3958*0.5,"Excellent",
J3958&lt;=K3958,"Good",
J3958&lt;=K3958*1.5,"At Risk",
TRUE,"Critical"
)</f>
        <v>At Risk</v>
      </c>
      <c r="AB3958" t="str">
        <f t="shared" si="309"/>
        <v>No Rework</v>
      </c>
    </row>
    <row r="3959" spans="1:28" x14ac:dyDescent="0.3">
      <c r="A3959" t="s">
        <v>4041</v>
      </c>
      <c r="B3959" s="1">
        <v>45779</v>
      </c>
      <c r="C3959" t="s">
        <v>54</v>
      </c>
      <c r="D3959" t="s">
        <v>41</v>
      </c>
      <c r="E3959" t="s">
        <v>78</v>
      </c>
      <c r="F3959" t="s">
        <v>24</v>
      </c>
      <c r="G3959" t="s">
        <v>42</v>
      </c>
      <c r="H3959" t="s">
        <v>43</v>
      </c>
      <c r="I3959" t="s">
        <v>27</v>
      </c>
      <c r="J3959">
        <v>4.0999999999999996</v>
      </c>
      <c r="K3959">
        <v>24</v>
      </c>
      <c r="L3959" t="s">
        <v>28</v>
      </c>
      <c r="M3959">
        <v>0</v>
      </c>
      <c r="N3959">
        <v>5</v>
      </c>
      <c r="O3959">
        <v>320</v>
      </c>
      <c r="P3959">
        <v>1312</v>
      </c>
      <c r="Q3959" t="s">
        <v>44</v>
      </c>
      <c r="R3959">
        <v>5</v>
      </c>
      <c r="S3959" t="s">
        <v>30</v>
      </c>
      <c r="T3959" t="s">
        <v>45</v>
      </c>
      <c r="U3959" t="str">
        <f>TRIM(CLEAN(tbl_Operations[[#This Row],[Location]]))</f>
        <v>Bengaluru</v>
      </c>
      <c r="V3959" t="str">
        <f>TRIM(CLEAN(tbl_Operations[[#This Row],[Channel]]))</f>
        <v>Portal</v>
      </c>
      <c r="W3959" t="str">
        <f t="shared" si="305"/>
        <v>Access Request</v>
      </c>
      <c r="X3959" t="str">
        <f t="shared" si="306"/>
        <v>Hr</v>
      </c>
      <c r="Y3959" t="str">
        <f t="shared" si="307"/>
        <v>Within SLA</v>
      </c>
      <c r="Z3959" t="str">
        <f t="shared" si="308"/>
        <v>Normal</v>
      </c>
      <c r="AA3959" t="str" cm="1">
        <f t="array" ref="AA3959">_xlfn.IFS(
J3959&lt;=K3959*0.5,"Excellent",
J3959&lt;=K3959,"Good",
J3959&lt;=K3959*1.5,"At Risk",
TRUE,"Critical"
)</f>
        <v>Excellent</v>
      </c>
      <c r="AB3959" t="str">
        <f t="shared" si="309"/>
        <v>No Rework</v>
      </c>
    </row>
    <row r="3960" spans="1:28" x14ac:dyDescent="0.3">
      <c r="A3960" t="s">
        <v>4042</v>
      </c>
      <c r="B3960" s="1">
        <v>45877</v>
      </c>
      <c r="C3960" t="s">
        <v>77</v>
      </c>
      <c r="D3960" t="s">
        <v>41</v>
      </c>
      <c r="E3960" t="s">
        <v>35</v>
      </c>
      <c r="F3960" t="s">
        <v>49</v>
      </c>
      <c r="G3960" t="s">
        <v>25</v>
      </c>
      <c r="H3960" t="s">
        <v>26</v>
      </c>
      <c r="I3960" t="s">
        <v>27</v>
      </c>
      <c r="J3960">
        <v>21.7</v>
      </c>
      <c r="K3960">
        <v>48</v>
      </c>
      <c r="L3960" t="s">
        <v>28</v>
      </c>
      <c r="M3960">
        <v>0</v>
      </c>
      <c r="N3960">
        <v>5</v>
      </c>
      <c r="O3960">
        <v>350</v>
      </c>
      <c r="P3960">
        <v>7595</v>
      </c>
      <c r="Q3960" t="s">
        <v>36</v>
      </c>
      <c r="R3960">
        <v>8</v>
      </c>
      <c r="S3960" t="s">
        <v>37</v>
      </c>
      <c r="T3960" t="s">
        <v>45</v>
      </c>
      <c r="U3960" t="str">
        <f>TRIM(CLEAN(tbl_Operations[[#This Row],[Location]]))</f>
        <v>Bengaluru</v>
      </c>
      <c r="V3960" t="str">
        <f>TRIM(CLEAN(tbl_Operations[[#This Row],[Channel]]))</f>
        <v>Email</v>
      </c>
      <c r="W3960" t="str">
        <f t="shared" si="305"/>
        <v>Employee Query</v>
      </c>
      <c r="X3960" t="str">
        <f t="shared" si="306"/>
        <v>Finance</v>
      </c>
      <c r="Y3960" t="str">
        <f t="shared" si="307"/>
        <v>Within SLA</v>
      </c>
      <c r="Z3960" t="str">
        <f t="shared" si="308"/>
        <v>Normal</v>
      </c>
      <c r="AA3960" t="str" cm="1">
        <f t="array" ref="AA3960">_xlfn.IFS(
J3960&lt;=K3960*0.5,"Excellent",
J3960&lt;=K3960,"Good",
J3960&lt;=K3960*1.5,"At Risk",
TRUE,"Critical"
)</f>
        <v>Excellent</v>
      </c>
      <c r="AB3960" t="str">
        <f t="shared" si="309"/>
        <v>No Rework</v>
      </c>
    </row>
    <row r="3961" spans="1:28" x14ac:dyDescent="0.3">
      <c r="A3961" t="s">
        <v>4043</v>
      </c>
      <c r="B3961" s="1">
        <v>45781</v>
      </c>
      <c r="C3961" t="s">
        <v>91</v>
      </c>
      <c r="D3961" t="s">
        <v>22</v>
      </c>
      <c r="E3961" t="s">
        <v>74</v>
      </c>
      <c r="F3961" t="s">
        <v>49</v>
      </c>
      <c r="G3961" t="s">
        <v>25</v>
      </c>
      <c r="H3961" t="s">
        <v>26</v>
      </c>
      <c r="I3961" t="s">
        <v>27</v>
      </c>
      <c r="J3961">
        <v>15.5</v>
      </c>
      <c r="K3961">
        <v>48</v>
      </c>
      <c r="L3961" t="s">
        <v>28</v>
      </c>
      <c r="M3961">
        <v>2</v>
      </c>
      <c r="N3961">
        <v>3.8</v>
      </c>
      <c r="O3961">
        <v>320</v>
      </c>
      <c r="P3961">
        <v>4960</v>
      </c>
      <c r="Q3961" t="s">
        <v>44</v>
      </c>
      <c r="R3961">
        <v>5</v>
      </c>
      <c r="S3961" t="s">
        <v>30</v>
      </c>
      <c r="T3961" t="s">
        <v>102</v>
      </c>
      <c r="U3961" t="str">
        <f>TRIM(CLEAN(tbl_Operations[[#This Row],[Location]]))</f>
        <v>Noida</v>
      </c>
      <c r="V3961" t="str">
        <f>TRIM(CLEAN(tbl_Operations[[#This Row],[Channel]]))</f>
        <v>Email</v>
      </c>
      <c r="W3961" t="str">
        <f t="shared" si="305"/>
        <v>System Issue</v>
      </c>
      <c r="X3961" t="str">
        <f t="shared" si="306"/>
        <v>Operations</v>
      </c>
      <c r="Y3961" t="str">
        <f t="shared" si="307"/>
        <v>Within SLA</v>
      </c>
      <c r="Z3961" t="str">
        <f t="shared" si="308"/>
        <v>Normal</v>
      </c>
      <c r="AA3961" t="str" cm="1">
        <f t="array" ref="AA3961">_xlfn.IFS(
J3961&lt;=K3961*0.5,"Excellent",
J3961&lt;=K3961,"Good",
J3961&lt;=K3961*1.5,"At Risk",
TRUE,"Critical"
)</f>
        <v>Excellent</v>
      </c>
      <c r="AB3961" t="str">
        <f t="shared" si="309"/>
        <v>Reworked</v>
      </c>
    </row>
    <row r="3962" spans="1:28" x14ac:dyDescent="0.3">
      <c r="A3962" t="s">
        <v>4044</v>
      </c>
      <c r="B3962" s="1">
        <v>45801</v>
      </c>
      <c r="C3962" t="s">
        <v>40</v>
      </c>
      <c r="D3962" t="s">
        <v>47</v>
      </c>
      <c r="E3962" t="s">
        <v>35</v>
      </c>
      <c r="F3962" t="s">
        <v>49</v>
      </c>
      <c r="G3962" t="s">
        <v>42</v>
      </c>
      <c r="H3962" t="s">
        <v>50</v>
      </c>
      <c r="I3962" t="s">
        <v>27</v>
      </c>
      <c r="J3962">
        <v>7.7</v>
      </c>
      <c r="K3962">
        <v>48</v>
      </c>
      <c r="L3962" t="s">
        <v>28</v>
      </c>
      <c r="M3962">
        <v>0</v>
      </c>
      <c r="N3962">
        <v>4.5999999999999996</v>
      </c>
      <c r="O3962">
        <v>350</v>
      </c>
      <c r="P3962">
        <v>2695</v>
      </c>
      <c r="Q3962" t="s">
        <v>44</v>
      </c>
      <c r="R3962">
        <v>5</v>
      </c>
      <c r="S3962" t="s">
        <v>30</v>
      </c>
      <c r="T3962" t="s">
        <v>68</v>
      </c>
      <c r="U3962" t="str">
        <f>TRIM(CLEAN(tbl_Operations[[#This Row],[Location]]))</f>
        <v>Gurugram</v>
      </c>
      <c r="V3962" t="str">
        <f>TRIM(CLEAN(tbl_Operations[[#This Row],[Channel]]))</f>
        <v>Portal</v>
      </c>
      <c r="W3962" t="str">
        <f t="shared" si="305"/>
        <v>Employee Query</v>
      </c>
      <c r="X3962" t="str">
        <f t="shared" si="306"/>
        <v>Procurement</v>
      </c>
      <c r="Y3962" t="str">
        <f t="shared" si="307"/>
        <v>Within SLA</v>
      </c>
      <c r="Z3962" t="str">
        <f t="shared" si="308"/>
        <v>Normal</v>
      </c>
      <c r="AA3962" t="str" cm="1">
        <f t="array" ref="AA3962">_xlfn.IFS(
J3962&lt;=K3962*0.5,"Excellent",
J3962&lt;=K3962,"Good",
J3962&lt;=K3962*1.5,"At Risk",
TRUE,"Critical"
)</f>
        <v>Excellent</v>
      </c>
      <c r="AB3962" t="str">
        <f t="shared" si="309"/>
        <v>No Rework</v>
      </c>
    </row>
    <row r="3963" spans="1:28" x14ac:dyDescent="0.3">
      <c r="A3963" t="s">
        <v>4045</v>
      </c>
      <c r="B3963" s="1">
        <v>45854</v>
      </c>
      <c r="C3963" t="s">
        <v>91</v>
      </c>
      <c r="D3963" t="s">
        <v>73</v>
      </c>
      <c r="E3963" t="s">
        <v>35</v>
      </c>
      <c r="F3963" t="s">
        <v>24</v>
      </c>
      <c r="G3963" t="s">
        <v>25</v>
      </c>
      <c r="H3963" t="s">
        <v>26</v>
      </c>
      <c r="I3963" t="s">
        <v>27</v>
      </c>
      <c r="J3963">
        <v>6.1</v>
      </c>
      <c r="K3963">
        <v>24</v>
      </c>
      <c r="L3963" t="s">
        <v>28</v>
      </c>
      <c r="M3963">
        <v>1</v>
      </c>
      <c r="N3963">
        <v>4.4000000000000004</v>
      </c>
      <c r="O3963">
        <v>450</v>
      </c>
      <c r="P3963">
        <v>2745</v>
      </c>
      <c r="Q3963" t="s">
        <v>114</v>
      </c>
      <c r="R3963">
        <v>7</v>
      </c>
      <c r="S3963" t="s">
        <v>37</v>
      </c>
      <c r="T3963" t="s">
        <v>86</v>
      </c>
      <c r="U3963" t="str">
        <f>TRIM(CLEAN(tbl_Operations[[#This Row],[Location]]))</f>
        <v>Chennai</v>
      </c>
      <c r="V3963" t="str">
        <f>TRIM(CLEAN(tbl_Operations[[#This Row],[Channel]]))</f>
        <v>Email</v>
      </c>
      <c r="W3963" t="str">
        <f t="shared" si="305"/>
        <v>Employee Query</v>
      </c>
      <c r="X3963" t="str">
        <f t="shared" si="306"/>
        <v>Operations</v>
      </c>
      <c r="Y3963" t="str">
        <f t="shared" si="307"/>
        <v>Within SLA</v>
      </c>
      <c r="Z3963" t="str">
        <f t="shared" si="308"/>
        <v>Normal</v>
      </c>
      <c r="AA3963" t="str" cm="1">
        <f t="array" ref="AA3963">_xlfn.IFS(
J3963&lt;=K3963*0.5,"Excellent",
J3963&lt;=K3963,"Good",
J3963&lt;=K3963*1.5,"At Risk",
TRUE,"Critical"
)</f>
        <v>Excellent</v>
      </c>
      <c r="AB3963" t="str">
        <f t="shared" si="309"/>
        <v>Reworked</v>
      </c>
    </row>
    <row r="3964" spans="1:28" x14ac:dyDescent="0.3">
      <c r="A3964" t="s">
        <v>4046</v>
      </c>
      <c r="B3964" s="1">
        <v>45707</v>
      </c>
      <c r="C3964" t="s">
        <v>21</v>
      </c>
      <c r="D3964" t="s">
        <v>55</v>
      </c>
      <c r="E3964" t="s">
        <v>78</v>
      </c>
      <c r="F3964" t="s">
        <v>24</v>
      </c>
      <c r="G3964" t="s">
        <v>62</v>
      </c>
      <c r="H3964" t="s">
        <v>43</v>
      </c>
      <c r="I3964" t="s">
        <v>27</v>
      </c>
      <c r="J3964">
        <v>3.1</v>
      </c>
      <c r="K3964">
        <v>24</v>
      </c>
      <c r="L3964" t="s">
        <v>28</v>
      </c>
      <c r="M3964">
        <v>0</v>
      </c>
      <c r="N3964">
        <v>5</v>
      </c>
      <c r="O3964">
        <v>450</v>
      </c>
      <c r="P3964">
        <v>1395</v>
      </c>
      <c r="Q3964" t="s">
        <v>57</v>
      </c>
      <c r="R3964">
        <v>2</v>
      </c>
      <c r="S3964" t="s">
        <v>58</v>
      </c>
      <c r="T3964" t="s">
        <v>86</v>
      </c>
      <c r="U3964" t="str">
        <f>TRIM(CLEAN(tbl_Operations[[#This Row],[Location]]))</f>
        <v>Hyderabad</v>
      </c>
      <c r="V3964" t="str">
        <f>TRIM(CLEAN(tbl_Operations[[#This Row],[Channel]]))</f>
        <v>Teams</v>
      </c>
      <c r="W3964" t="str">
        <f t="shared" si="305"/>
        <v>Access Request</v>
      </c>
      <c r="X3964" t="str">
        <f t="shared" si="306"/>
        <v>Customer Support</v>
      </c>
      <c r="Y3964" t="str">
        <f t="shared" si="307"/>
        <v>Within SLA</v>
      </c>
      <c r="Z3964" t="str">
        <f t="shared" si="308"/>
        <v>Normal</v>
      </c>
      <c r="AA3964" t="str" cm="1">
        <f t="array" ref="AA3964">_xlfn.IFS(
J3964&lt;=K3964*0.5,"Excellent",
J3964&lt;=K3964,"Good",
J3964&lt;=K3964*1.5,"At Risk",
TRUE,"Critical"
)</f>
        <v>Excellent</v>
      </c>
      <c r="AB3964" t="str">
        <f t="shared" si="309"/>
        <v>No Rework</v>
      </c>
    </row>
    <row r="3965" spans="1:28" x14ac:dyDescent="0.3">
      <c r="A3965" t="s">
        <v>4047</v>
      </c>
      <c r="B3965" s="1">
        <v>45818</v>
      </c>
      <c r="C3965" t="s">
        <v>40</v>
      </c>
      <c r="D3965" t="s">
        <v>34</v>
      </c>
      <c r="E3965" t="s">
        <v>78</v>
      </c>
      <c r="F3965" t="s">
        <v>49</v>
      </c>
      <c r="G3965" t="s">
        <v>42</v>
      </c>
      <c r="H3965" t="s">
        <v>26</v>
      </c>
      <c r="I3965" t="s">
        <v>27</v>
      </c>
      <c r="J3965">
        <v>5.9</v>
      </c>
      <c r="K3965">
        <v>48</v>
      </c>
      <c r="L3965" t="s">
        <v>28</v>
      </c>
      <c r="M3965">
        <v>0</v>
      </c>
      <c r="N3965">
        <v>4.8</v>
      </c>
      <c r="O3965">
        <v>450</v>
      </c>
      <c r="P3965">
        <v>2655</v>
      </c>
      <c r="Q3965" t="s">
        <v>29</v>
      </c>
      <c r="R3965">
        <v>6</v>
      </c>
      <c r="S3965" t="s">
        <v>30</v>
      </c>
      <c r="T3965" t="s">
        <v>38</v>
      </c>
      <c r="U3965" t="str">
        <f>TRIM(CLEAN(tbl_Operations[[#This Row],[Location]]))</f>
        <v>Mumbai</v>
      </c>
      <c r="V3965" t="str">
        <f>TRIM(CLEAN(tbl_Operations[[#This Row],[Channel]]))</f>
        <v>Portal</v>
      </c>
      <c r="W3965" t="str">
        <f t="shared" si="305"/>
        <v>Access Request</v>
      </c>
      <c r="X3965" t="str">
        <f t="shared" si="306"/>
        <v>Procurement</v>
      </c>
      <c r="Y3965" t="str">
        <f t="shared" si="307"/>
        <v>Within SLA</v>
      </c>
      <c r="Z3965" t="str">
        <f t="shared" si="308"/>
        <v>Normal</v>
      </c>
      <c r="AA3965" t="str" cm="1">
        <f t="array" ref="AA3965">_xlfn.IFS(
J3965&lt;=K3965*0.5,"Excellent",
J3965&lt;=K3965,"Good",
J3965&lt;=K3965*1.5,"At Risk",
TRUE,"Critical"
)</f>
        <v>Excellent</v>
      </c>
      <c r="AB3965" t="str">
        <f t="shared" si="309"/>
        <v>No Rework</v>
      </c>
    </row>
    <row r="3966" spans="1:28" x14ac:dyDescent="0.3">
      <c r="A3966" t="s">
        <v>4048</v>
      </c>
      <c r="B3966" s="1">
        <v>45841</v>
      </c>
      <c r="C3966" t="s">
        <v>40</v>
      </c>
      <c r="D3966" t="s">
        <v>22</v>
      </c>
      <c r="E3966" t="s">
        <v>35</v>
      </c>
      <c r="F3966" t="s">
        <v>146</v>
      </c>
      <c r="G3966" t="s">
        <v>25</v>
      </c>
      <c r="H3966" t="s">
        <v>50</v>
      </c>
      <c r="I3966" t="s">
        <v>27</v>
      </c>
      <c r="J3966">
        <v>6.6</v>
      </c>
      <c r="K3966">
        <v>4</v>
      </c>
      <c r="L3966" t="s">
        <v>63</v>
      </c>
      <c r="M3966">
        <v>0</v>
      </c>
      <c r="N3966">
        <v>4.8</v>
      </c>
      <c r="O3966">
        <v>280</v>
      </c>
      <c r="P3966">
        <v>1848</v>
      </c>
      <c r="Q3966" t="s">
        <v>114</v>
      </c>
      <c r="R3966">
        <v>7</v>
      </c>
      <c r="S3966" t="s">
        <v>37</v>
      </c>
      <c r="T3966" t="s">
        <v>84</v>
      </c>
      <c r="U3966" t="str">
        <f>TRIM(CLEAN(tbl_Operations[[#This Row],[Location]]))</f>
        <v>Noida</v>
      </c>
      <c r="V3966" t="str">
        <f>TRIM(CLEAN(tbl_Operations[[#This Row],[Channel]]))</f>
        <v>Email</v>
      </c>
      <c r="W3966" t="str">
        <f t="shared" si="305"/>
        <v>Employee Query</v>
      </c>
      <c r="X3966" t="str">
        <f t="shared" si="306"/>
        <v>Procurement</v>
      </c>
      <c r="Y3966" t="str">
        <f t="shared" si="307"/>
        <v>SLA Breach</v>
      </c>
      <c r="Z3966" t="str">
        <f t="shared" si="308"/>
        <v>Normal</v>
      </c>
      <c r="AA3966" t="str" cm="1">
        <f t="array" ref="AA3966">_xlfn.IFS(
J3966&lt;=K3966*0.5,"Excellent",
J3966&lt;=K3966,"Good",
J3966&lt;=K3966*1.5,"At Risk",
TRUE,"Critical"
)</f>
        <v>Critical</v>
      </c>
      <c r="AB3966" t="str">
        <f t="shared" si="309"/>
        <v>No Rework</v>
      </c>
    </row>
    <row r="3967" spans="1:28" x14ac:dyDescent="0.3">
      <c r="A3967" t="s">
        <v>4049</v>
      </c>
      <c r="B3967" s="1">
        <v>45872</v>
      </c>
      <c r="C3967" t="s">
        <v>33</v>
      </c>
      <c r="D3967" t="s">
        <v>34</v>
      </c>
      <c r="E3967" t="s">
        <v>56</v>
      </c>
      <c r="F3967" t="s">
        <v>49</v>
      </c>
      <c r="G3967" t="s">
        <v>25</v>
      </c>
      <c r="H3967" t="s">
        <v>50</v>
      </c>
      <c r="I3967" t="s">
        <v>27</v>
      </c>
      <c r="J3967">
        <v>7.2</v>
      </c>
      <c r="K3967">
        <v>48</v>
      </c>
      <c r="L3967" t="s">
        <v>28</v>
      </c>
      <c r="M3967">
        <v>0</v>
      </c>
      <c r="N3967">
        <v>5</v>
      </c>
      <c r="O3967">
        <v>320</v>
      </c>
      <c r="P3967">
        <v>2304</v>
      </c>
      <c r="Q3967" t="s">
        <v>36</v>
      </c>
      <c r="R3967">
        <v>8</v>
      </c>
      <c r="S3967" t="s">
        <v>37</v>
      </c>
      <c r="T3967" t="s">
        <v>102</v>
      </c>
      <c r="U3967" t="str">
        <f>TRIM(CLEAN(tbl_Operations[[#This Row],[Location]]))</f>
        <v>Mumbai</v>
      </c>
      <c r="V3967" t="str">
        <f>TRIM(CLEAN(tbl_Operations[[#This Row],[Channel]]))</f>
        <v>Email</v>
      </c>
      <c r="W3967" t="str">
        <f t="shared" si="305"/>
        <v>Vendor Query</v>
      </c>
      <c r="X3967" t="str">
        <f t="shared" si="306"/>
        <v>It</v>
      </c>
      <c r="Y3967" t="str">
        <f t="shared" si="307"/>
        <v>Within SLA</v>
      </c>
      <c r="Z3967" t="str">
        <f t="shared" si="308"/>
        <v>Normal</v>
      </c>
      <c r="AA3967" t="str" cm="1">
        <f t="array" ref="AA3967">_xlfn.IFS(
J3967&lt;=K3967*0.5,"Excellent",
J3967&lt;=K3967,"Good",
J3967&lt;=K3967*1.5,"At Risk",
TRUE,"Critical"
)</f>
        <v>Excellent</v>
      </c>
      <c r="AB3967" t="str">
        <f t="shared" si="309"/>
        <v>No Rework</v>
      </c>
    </row>
    <row r="3968" spans="1:28" x14ac:dyDescent="0.3">
      <c r="A3968" t="s">
        <v>4050</v>
      </c>
      <c r="B3968" s="1">
        <v>45842</v>
      </c>
      <c r="C3968" t="s">
        <v>54</v>
      </c>
      <c r="D3968" t="s">
        <v>73</v>
      </c>
      <c r="E3968" t="s">
        <v>48</v>
      </c>
      <c r="F3968" t="s">
        <v>61</v>
      </c>
      <c r="G3968" t="s">
        <v>25</v>
      </c>
      <c r="H3968" t="s">
        <v>50</v>
      </c>
      <c r="I3968" t="s">
        <v>27</v>
      </c>
      <c r="J3968">
        <v>7.8</v>
      </c>
      <c r="K3968">
        <v>12</v>
      </c>
      <c r="L3968" t="s">
        <v>28</v>
      </c>
      <c r="M3968">
        <v>1</v>
      </c>
      <c r="N3968">
        <v>4.5999999999999996</v>
      </c>
      <c r="O3968">
        <v>320</v>
      </c>
      <c r="P3968">
        <v>2496</v>
      </c>
      <c r="Q3968" t="s">
        <v>114</v>
      </c>
      <c r="R3968">
        <v>7</v>
      </c>
      <c r="S3968" t="s">
        <v>37</v>
      </c>
      <c r="T3968" t="s">
        <v>45</v>
      </c>
      <c r="U3968" t="str">
        <f>TRIM(CLEAN(tbl_Operations[[#This Row],[Location]]))</f>
        <v>Chennai</v>
      </c>
      <c r="V3968" t="str">
        <f>TRIM(CLEAN(tbl_Operations[[#This Row],[Channel]]))</f>
        <v>Email</v>
      </c>
      <c r="W3968" t="str">
        <f t="shared" si="305"/>
        <v>Compliance Request</v>
      </c>
      <c r="X3968" t="str">
        <f t="shared" si="306"/>
        <v>Hr</v>
      </c>
      <c r="Y3968" t="str">
        <f t="shared" si="307"/>
        <v>Within SLA</v>
      </c>
      <c r="Z3968" t="str">
        <f t="shared" si="308"/>
        <v>Normal</v>
      </c>
      <c r="AA3968" t="str" cm="1">
        <f t="array" ref="AA3968">_xlfn.IFS(
J3968&lt;=K3968*0.5,"Excellent",
J3968&lt;=K3968,"Good",
J3968&lt;=K3968*1.5,"At Risk",
TRUE,"Critical"
)</f>
        <v>Good</v>
      </c>
      <c r="AB3968" t="str">
        <f t="shared" si="309"/>
        <v>Reworked</v>
      </c>
    </row>
    <row r="3969" spans="1:28" x14ac:dyDescent="0.3">
      <c r="A3969" t="s">
        <v>4051</v>
      </c>
      <c r="B3969" s="1">
        <v>46012</v>
      </c>
      <c r="C3969" t="s">
        <v>95</v>
      </c>
      <c r="D3969" t="s">
        <v>55</v>
      </c>
      <c r="E3969" t="s">
        <v>23</v>
      </c>
      <c r="F3969" t="s">
        <v>24</v>
      </c>
      <c r="G3969" t="s">
        <v>81</v>
      </c>
      <c r="H3969" t="s">
        <v>50</v>
      </c>
      <c r="I3969" t="s">
        <v>27</v>
      </c>
      <c r="J3969">
        <v>2.7</v>
      </c>
      <c r="K3969">
        <v>24</v>
      </c>
      <c r="L3969" t="s">
        <v>28</v>
      </c>
      <c r="M3969">
        <v>0</v>
      </c>
      <c r="N3969">
        <v>5</v>
      </c>
      <c r="O3969">
        <v>450</v>
      </c>
      <c r="P3969">
        <v>1215</v>
      </c>
      <c r="Q3969" t="s">
        <v>71</v>
      </c>
      <c r="R3969">
        <v>12</v>
      </c>
      <c r="S3969" t="s">
        <v>52</v>
      </c>
      <c r="T3969" t="s">
        <v>102</v>
      </c>
      <c r="U3969" t="str">
        <f>TRIM(CLEAN(tbl_Operations[[#This Row],[Location]]))</f>
        <v>Hyderabad</v>
      </c>
      <c r="V3969" t="str">
        <f>TRIM(CLEAN(tbl_Operations[[#This Row],[Channel]]))</f>
        <v>Phone</v>
      </c>
      <c r="W3969" t="str">
        <f t="shared" si="305"/>
        <v>Invoice Query</v>
      </c>
      <c r="X3969" t="str">
        <f t="shared" si="306"/>
        <v>Sales</v>
      </c>
      <c r="Y3969" t="str">
        <f t="shared" si="307"/>
        <v>Within SLA</v>
      </c>
      <c r="Z3969" t="str">
        <f t="shared" si="308"/>
        <v>Normal</v>
      </c>
      <c r="AA3969" t="str" cm="1">
        <f t="array" ref="AA3969">_xlfn.IFS(
J3969&lt;=K3969*0.5,"Excellent",
J3969&lt;=K3969,"Good",
J3969&lt;=K3969*1.5,"At Risk",
TRUE,"Critical"
)</f>
        <v>Excellent</v>
      </c>
      <c r="AB3969" t="str">
        <f t="shared" si="309"/>
        <v>No Rework</v>
      </c>
    </row>
    <row r="3970" spans="1:28" x14ac:dyDescent="0.3">
      <c r="A3970" t="s">
        <v>4052</v>
      </c>
      <c r="B3970" s="1">
        <v>45970</v>
      </c>
      <c r="C3970" t="s">
        <v>77</v>
      </c>
      <c r="D3970" t="s">
        <v>47</v>
      </c>
      <c r="E3970" t="s">
        <v>48</v>
      </c>
      <c r="F3970" t="s">
        <v>24</v>
      </c>
      <c r="G3970" t="s">
        <v>62</v>
      </c>
      <c r="H3970" t="s">
        <v>26</v>
      </c>
      <c r="I3970" t="s">
        <v>27</v>
      </c>
      <c r="J3970">
        <v>5.6</v>
      </c>
      <c r="K3970">
        <v>24</v>
      </c>
      <c r="L3970" t="s">
        <v>28</v>
      </c>
      <c r="M3970">
        <v>0</v>
      </c>
      <c r="N3970" t="s">
        <v>5094</v>
      </c>
      <c r="O3970">
        <v>280</v>
      </c>
      <c r="P3970">
        <v>1568</v>
      </c>
      <c r="Q3970" t="s">
        <v>67</v>
      </c>
      <c r="R3970">
        <v>11</v>
      </c>
      <c r="S3970" t="s">
        <v>52</v>
      </c>
      <c r="T3970" t="s">
        <v>102</v>
      </c>
      <c r="U3970" t="str">
        <f>TRIM(CLEAN(tbl_Operations[[#This Row],[Location]]))</f>
        <v>Gurugram</v>
      </c>
      <c r="V3970" t="str">
        <f>TRIM(CLEAN(tbl_Operations[[#This Row],[Channel]]))</f>
        <v>Teams</v>
      </c>
      <c r="W3970" t="str">
        <f t="shared" ref="W3970:W4033" si="310">TRIM(CLEAN(E3970))</f>
        <v>Compliance Request</v>
      </c>
      <c r="X3970" t="str">
        <f t="shared" ref="X3970:X4033" si="311">PROPER(TRIM(CLEAN(C3970)))</f>
        <v>Finance</v>
      </c>
      <c r="Y3970" t="str">
        <f t="shared" ref="Y3970:Y4033" si="312">IF(J3970&lt;=K3970,"Within SLA","SLA Breach")</f>
        <v>Within SLA</v>
      </c>
      <c r="Z3970" t="str">
        <f t="shared" ref="Z3970:Z4033" si="313">IF(AND(F3970="Critical",Y3969="SLA Breach"),"Critical Risk","Normal")</f>
        <v>Normal</v>
      </c>
      <c r="AA3970" t="str" cm="1">
        <f t="array" ref="AA3970">_xlfn.IFS(
J3970&lt;=K3970*0.5,"Excellent",
J3970&lt;=K3970,"Good",
J3970&lt;=K3970*1.5,"At Risk",
TRUE,"Critical"
)</f>
        <v>Excellent</v>
      </c>
      <c r="AB3970" t="str">
        <f t="shared" ref="AB3970:AB4033" si="314">IF(M3970&gt;0,"Reworked","No Rework")</f>
        <v>No Rework</v>
      </c>
    </row>
    <row r="3971" spans="1:28" x14ac:dyDescent="0.3">
      <c r="A3971" t="s">
        <v>4053</v>
      </c>
      <c r="B3971" s="1">
        <v>45959</v>
      </c>
      <c r="C3971" t="s">
        <v>77</v>
      </c>
      <c r="D3971" t="s">
        <v>47</v>
      </c>
      <c r="E3971" t="s">
        <v>23</v>
      </c>
      <c r="F3971" t="s">
        <v>49</v>
      </c>
      <c r="G3971" t="s">
        <v>25</v>
      </c>
      <c r="H3971" t="s">
        <v>43</v>
      </c>
      <c r="I3971" t="s">
        <v>27</v>
      </c>
      <c r="J3971">
        <v>9.1999999999999993</v>
      </c>
      <c r="K3971">
        <v>48</v>
      </c>
      <c r="L3971" t="s">
        <v>28</v>
      </c>
      <c r="M3971">
        <v>0</v>
      </c>
      <c r="N3971">
        <v>5</v>
      </c>
      <c r="O3971">
        <v>280</v>
      </c>
      <c r="P3971">
        <v>2576</v>
      </c>
      <c r="Q3971" t="s">
        <v>51</v>
      </c>
      <c r="R3971">
        <v>10</v>
      </c>
      <c r="S3971" t="s">
        <v>52</v>
      </c>
      <c r="T3971" t="s">
        <v>86</v>
      </c>
      <c r="U3971" t="str">
        <f>TRIM(CLEAN(tbl_Operations[[#This Row],[Location]]))</f>
        <v>Gurugram</v>
      </c>
      <c r="V3971" t="str">
        <f>TRIM(CLEAN(tbl_Operations[[#This Row],[Channel]]))</f>
        <v>Email</v>
      </c>
      <c r="W3971" t="str">
        <f t="shared" si="310"/>
        <v>Invoice Query</v>
      </c>
      <c r="X3971" t="str">
        <f t="shared" si="311"/>
        <v>Finance</v>
      </c>
      <c r="Y3971" t="str">
        <f t="shared" si="312"/>
        <v>Within SLA</v>
      </c>
      <c r="Z3971" t="str">
        <f t="shared" si="313"/>
        <v>Normal</v>
      </c>
      <c r="AA3971" t="str" cm="1">
        <f t="array" ref="AA3971">_xlfn.IFS(
J3971&lt;=K3971*0.5,"Excellent",
J3971&lt;=K3971,"Good",
J3971&lt;=K3971*1.5,"At Risk",
TRUE,"Critical"
)</f>
        <v>Excellent</v>
      </c>
      <c r="AB3971" t="str">
        <f t="shared" si="314"/>
        <v>No Rework</v>
      </c>
    </row>
    <row r="3972" spans="1:28" x14ac:dyDescent="0.3">
      <c r="A3972" t="s">
        <v>4054</v>
      </c>
      <c r="B3972" s="1">
        <v>45888</v>
      </c>
      <c r="C3972" t="s">
        <v>91</v>
      </c>
      <c r="D3972" t="s">
        <v>41</v>
      </c>
      <c r="E3972" t="s">
        <v>92</v>
      </c>
      <c r="F3972" t="s">
        <v>61</v>
      </c>
      <c r="G3972" t="s">
        <v>25</v>
      </c>
      <c r="H3972" t="s">
        <v>75</v>
      </c>
      <c r="I3972" t="s">
        <v>27</v>
      </c>
      <c r="J3972">
        <v>27.5</v>
      </c>
      <c r="K3972">
        <v>12</v>
      </c>
      <c r="L3972" t="s">
        <v>63</v>
      </c>
      <c r="M3972">
        <v>0</v>
      </c>
      <c r="N3972">
        <v>4.0999999999999996</v>
      </c>
      <c r="O3972">
        <v>320</v>
      </c>
      <c r="P3972">
        <v>8800</v>
      </c>
      <c r="Q3972" t="s">
        <v>36</v>
      </c>
      <c r="R3972">
        <v>8</v>
      </c>
      <c r="S3972" t="s">
        <v>37</v>
      </c>
      <c r="T3972" t="s">
        <v>38</v>
      </c>
      <c r="U3972" t="str">
        <f>TRIM(CLEAN(tbl_Operations[[#This Row],[Location]]))</f>
        <v>Bengaluru</v>
      </c>
      <c r="V3972" t="str">
        <f>TRIM(CLEAN(tbl_Operations[[#This Row],[Channel]]))</f>
        <v>Email</v>
      </c>
      <c r="W3972" t="str">
        <f t="shared" si="310"/>
        <v>Report Request</v>
      </c>
      <c r="X3972" t="str">
        <f t="shared" si="311"/>
        <v>Operations</v>
      </c>
      <c r="Y3972" t="str">
        <f t="shared" si="312"/>
        <v>SLA Breach</v>
      </c>
      <c r="Z3972" t="str">
        <f t="shared" si="313"/>
        <v>Normal</v>
      </c>
      <c r="AA3972" t="str" cm="1">
        <f t="array" ref="AA3972">_xlfn.IFS(
J3972&lt;=K3972*0.5,"Excellent",
J3972&lt;=K3972,"Good",
J3972&lt;=K3972*1.5,"At Risk",
TRUE,"Critical"
)</f>
        <v>Critical</v>
      </c>
      <c r="AB3972" t="str">
        <f t="shared" si="314"/>
        <v>No Rework</v>
      </c>
    </row>
    <row r="3973" spans="1:28" x14ac:dyDescent="0.3">
      <c r="A3973" t="s">
        <v>4055</v>
      </c>
      <c r="B3973" s="1">
        <v>45765</v>
      </c>
      <c r="C3973" t="s">
        <v>40</v>
      </c>
      <c r="D3973" t="s">
        <v>55</v>
      </c>
      <c r="E3973" t="s">
        <v>48</v>
      </c>
      <c r="F3973" t="s">
        <v>49</v>
      </c>
      <c r="G3973" t="s">
        <v>81</v>
      </c>
      <c r="H3973" t="s">
        <v>66</v>
      </c>
      <c r="I3973" t="s">
        <v>27</v>
      </c>
      <c r="J3973">
        <v>8.6</v>
      </c>
      <c r="K3973">
        <v>48</v>
      </c>
      <c r="L3973" t="s">
        <v>28</v>
      </c>
      <c r="M3973">
        <v>0</v>
      </c>
      <c r="N3973">
        <v>4.7</v>
      </c>
      <c r="O3973">
        <v>450</v>
      </c>
      <c r="P3973">
        <v>3870</v>
      </c>
      <c r="Q3973" t="s">
        <v>89</v>
      </c>
      <c r="R3973">
        <v>4</v>
      </c>
      <c r="S3973" t="s">
        <v>30</v>
      </c>
      <c r="T3973" t="s">
        <v>45</v>
      </c>
      <c r="U3973" t="str">
        <f>TRIM(CLEAN(tbl_Operations[[#This Row],[Location]]))</f>
        <v>Hyderabad</v>
      </c>
      <c r="V3973" t="str">
        <f>TRIM(CLEAN(tbl_Operations[[#This Row],[Channel]]))</f>
        <v>Phone</v>
      </c>
      <c r="W3973" t="str">
        <f t="shared" si="310"/>
        <v>Compliance Request</v>
      </c>
      <c r="X3973" t="str">
        <f t="shared" si="311"/>
        <v>Procurement</v>
      </c>
      <c r="Y3973" t="str">
        <f t="shared" si="312"/>
        <v>Within SLA</v>
      </c>
      <c r="Z3973" t="str">
        <f t="shared" si="313"/>
        <v>Normal</v>
      </c>
      <c r="AA3973" t="str" cm="1">
        <f t="array" ref="AA3973">_xlfn.IFS(
J3973&lt;=K3973*0.5,"Excellent",
J3973&lt;=K3973,"Good",
J3973&lt;=K3973*1.5,"At Risk",
TRUE,"Critical"
)</f>
        <v>Excellent</v>
      </c>
      <c r="AB3973" t="str">
        <f t="shared" si="314"/>
        <v>No Rework</v>
      </c>
    </row>
    <row r="3974" spans="1:28" x14ac:dyDescent="0.3">
      <c r="A3974" t="s">
        <v>4056</v>
      </c>
      <c r="B3974" s="1">
        <v>45810</v>
      </c>
      <c r="C3974" t="s">
        <v>21</v>
      </c>
      <c r="D3974" t="s">
        <v>34</v>
      </c>
      <c r="E3974" t="s">
        <v>74</v>
      </c>
      <c r="F3974" t="s">
        <v>24</v>
      </c>
      <c r="G3974" t="s">
        <v>42</v>
      </c>
      <c r="H3974" t="s">
        <v>75</v>
      </c>
      <c r="I3974" t="s">
        <v>27</v>
      </c>
      <c r="J3974">
        <v>26.3</v>
      </c>
      <c r="K3974">
        <v>24</v>
      </c>
      <c r="L3974" t="s">
        <v>63</v>
      </c>
      <c r="M3974">
        <v>0</v>
      </c>
      <c r="N3974">
        <v>4.0999999999999996</v>
      </c>
      <c r="O3974">
        <v>400</v>
      </c>
      <c r="P3974">
        <v>10520</v>
      </c>
      <c r="Q3974" t="s">
        <v>29</v>
      </c>
      <c r="R3974">
        <v>6</v>
      </c>
      <c r="S3974" t="s">
        <v>30</v>
      </c>
      <c r="T3974" t="s">
        <v>31</v>
      </c>
      <c r="U3974" t="str">
        <f>TRIM(CLEAN(tbl_Operations[[#This Row],[Location]]))</f>
        <v>Mumbai</v>
      </c>
      <c r="V3974" t="str">
        <f>TRIM(CLEAN(tbl_Operations[[#This Row],[Channel]]))</f>
        <v>Portal</v>
      </c>
      <c r="W3974" t="str">
        <f t="shared" si="310"/>
        <v>System Issue</v>
      </c>
      <c r="X3974" t="str">
        <f t="shared" si="311"/>
        <v>Customer Support</v>
      </c>
      <c r="Y3974" t="str">
        <f t="shared" si="312"/>
        <v>SLA Breach</v>
      </c>
      <c r="Z3974" t="str">
        <f t="shared" si="313"/>
        <v>Normal</v>
      </c>
      <c r="AA3974" t="str" cm="1">
        <f t="array" ref="AA3974">_xlfn.IFS(
J3974&lt;=K3974*0.5,"Excellent",
J3974&lt;=K3974,"Good",
J3974&lt;=K3974*1.5,"At Risk",
TRUE,"Critical"
)</f>
        <v>At Risk</v>
      </c>
      <c r="AB3974" t="str">
        <f t="shared" si="314"/>
        <v>No Rework</v>
      </c>
    </row>
    <row r="3975" spans="1:28" x14ac:dyDescent="0.3">
      <c r="A3975" t="s">
        <v>4057</v>
      </c>
      <c r="B3975" s="1">
        <v>45776</v>
      </c>
      <c r="C3975" t="s">
        <v>95</v>
      </c>
      <c r="D3975" t="s">
        <v>22</v>
      </c>
      <c r="E3975" t="s">
        <v>78</v>
      </c>
      <c r="F3975" t="s">
        <v>24</v>
      </c>
      <c r="G3975" t="s">
        <v>42</v>
      </c>
      <c r="H3975" t="s">
        <v>50</v>
      </c>
      <c r="I3975" t="s">
        <v>27</v>
      </c>
      <c r="J3975">
        <v>12.3</v>
      </c>
      <c r="K3975">
        <v>24</v>
      </c>
      <c r="L3975" t="s">
        <v>28</v>
      </c>
      <c r="M3975">
        <v>0</v>
      </c>
      <c r="N3975">
        <v>4.9000000000000004</v>
      </c>
      <c r="O3975">
        <v>320</v>
      </c>
      <c r="P3975">
        <v>3936</v>
      </c>
      <c r="Q3975" t="s">
        <v>89</v>
      </c>
      <c r="R3975">
        <v>4</v>
      </c>
      <c r="S3975" t="s">
        <v>30</v>
      </c>
      <c r="T3975" t="s">
        <v>38</v>
      </c>
      <c r="U3975" t="str">
        <f>TRIM(CLEAN(tbl_Operations[[#This Row],[Location]]))</f>
        <v>Noida</v>
      </c>
      <c r="V3975" t="str">
        <f>TRIM(CLEAN(tbl_Operations[[#This Row],[Channel]]))</f>
        <v>Portal</v>
      </c>
      <c r="W3975" t="str">
        <f t="shared" si="310"/>
        <v>Access Request</v>
      </c>
      <c r="X3975" t="str">
        <f t="shared" si="311"/>
        <v>Sales</v>
      </c>
      <c r="Y3975" t="str">
        <f t="shared" si="312"/>
        <v>Within SLA</v>
      </c>
      <c r="Z3975" t="str">
        <f t="shared" si="313"/>
        <v>Normal</v>
      </c>
      <c r="AA3975" t="str" cm="1">
        <f t="array" ref="AA3975">_xlfn.IFS(
J3975&lt;=K3975*0.5,"Excellent",
J3975&lt;=K3975,"Good",
J3975&lt;=K3975*1.5,"At Risk",
TRUE,"Critical"
)</f>
        <v>Good</v>
      </c>
      <c r="AB3975" t="str">
        <f t="shared" si="314"/>
        <v>No Rework</v>
      </c>
    </row>
    <row r="3976" spans="1:28" x14ac:dyDescent="0.3">
      <c r="A3976" t="s">
        <v>4058</v>
      </c>
      <c r="B3976" s="1">
        <v>45776</v>
      </c>
      <c r="C3976" t="s">
        <v>40</v>
      </c>
      <c r="D3976" t="s">
        <v>22</v>
      </c>
      <c r="E3976" t="s">
        <v>70</v>
      </c>
      <c r="F3976" t="s">
        <v>49</v>
      </c>
      <c r="G3976" t="s">
        <v>25</v>
      </c>
      <c r="H3976" t="s">
        <v>66</v>
      </c>
      <c r="I3976" t="s">
        <v>27</v>
      </c>
      <c r="J3976">
        <v>3.3</v>
      </c>
      <c r="K3976">
        <v>48</v>
      </c>
      <c r="L3976" t="s">
        <v>28</v>
      </c>
      <c r="M3976">
        <v>2</v>
      </c>
      <c r="N3976">
        <v>4.2</v>
      </c>
      <c r="O3976">
        <v>350</v>
      </c>
      <c r="P3976">
        <v>1155</v>
      </c>
      <c r="Q3976" t="s">
        <v>89</v>
      </c>
      <c r="R3976">
        <v>4</v>
      </c>
      <c r="S3976" t="s">
        <v>30</v>
      </c>
      <c r="T3976" t="s">
        <v>38</v>
      </c>
      <c r="U3976" t="str">
        <f>TRIM(CLEAN(tbl_Operations[[#This Row],[Location]]))</f>
        <v>Noida</v>
      </c>
      <c r="V3976" t="str">
        <f>TRIM(CLEAN(tbl_Operations[[#This Row],[Channel]]))</f>
        <v>Email</v>
      </c>
      <c r="W3976" t="str">
        <f t="shared" si="310"/>
        <v>Data Correction</v>
      </c>
      <c r="X3976" t="str">
        <f t="shared" si="311"/>
        <v>Procurement</v>
      </c>
      <c r="Y3976" t="str">
        <f t="shared" si="312"/>
        <v>Within SLA</v>
      </c>
      <c r="Z3976" t="str">
        <f t="shared" si="313"/>
        <v>Normal</v>
      </c>
      <c r="AA3976" t="str" cm="1">
        <f t="array" ref="AA3976">_xlfn.IFS(
J3976&lt;=K3976*0.5,"Excellent",
J3976&lt;=K3976,"Good",
J3976&lt;=K3976*1.5,"At Risk",
TRUE,"Critical"
)</f>
        <v>Excellent</v>
      </c>
      <c r="AB3976" t="str">
        <f t="shared" si="314"/>
        <v>Reworked</v>
      </c>
    </row>
    <row r="3977" spans="1:28" x14ac:dyDescent="0.3">
      <c r="A3977" t="s">
        <v>4059</v>
      </c>
      <c r="B3977" s="1">
        <v>45951</v>
      </c>
      <c r="C3977" t="s">
        <v>21</v>
      </c>
      <c r="D3977" t="s">
        <v>55</v>
      </c>
      <c r="E3977" t="s">
        <v>92</v>
      </c>
      <c r="F3977" t="s">
        <v>24</v>
      </c>
      <c r="G3977" t="s">
        <v>62</v>
      </c>
      <c r="H3977" t="s">
        <v>26</v>
      </c>
      <c r="I3977" t="s">
        <v>27</v>
      </c>
      <c r="J3977">
        <v>2.5</v>
      </c>
      <c r="K3977">
        <v>24</v>
      </c>
      <c r="L3977" t="s">
        <v>28</v>
      </c>
      <c r="M3977">
        <v>0</v>
      </c>
      <c r="N3977">
        <v>5</v>
      </c>
      <c r="O3977">
        <v>320</v>
      </c>
      <c r="P3977">
        <v>800</v>
      </c>
      <c r="Q3977" t="s">
        <v>51</v>
      </c>
      <c r="R3977">
        <v>10</v>
      </c>
      <c r="S3977" t="s">
        <v>52</v>
      </c>
      <c r="T3977" t="s">
        <v>38</v>
      </c>
      <c r="U3977" t="str">
        <f>TRIM(CLEAN(tbl_Operations[[#This Row],[Location]]))</f>
        <v>Hyderabad</v>
      </c>
      <c r="V3977" t="str">
        <f>TRIM(CLEAN(tbl_Operations[[#This Row],[Channel]]))</f>
        <v>Teams</v>
      </c>
      <c r="W3977" t="str">
        <f t="shared" si="310"/>
        <v>Report Request</v>
      </c>
      <c r="X3977" t="str">
        <f t="shared" si="311"/>
        <v>Customer Support</v>
      </c>
      <c r="Y3977" t="str">
        <f t="shared" si="312"/>
        <v>Within SLA</v>
      </c>
      <c r="Z3977" t="str">
        <f t="shared" si="313"/>
        <v>Normal</v>
      </c>
      <c r="AA3977" t="str" cm="1">
        <f t="array" ref="AA3977">_xlfn.IFS(
J3977&lt;=K3977*0.5,"Excellent",
J3977&lt;=K3977,"Good",
J3977&lt;=K3977*1.5,"At Risk",
TRUE,"Critical"
)</f>
        <v>Excellent</v>
      </c>
      <c r="AB3977" t="str">
        <f t="shared" si="314"/>
        <v>No Rework</v>
      </c>
    </row>
    <row r="3978" spans="1:28" x14ac:dyDescent="0.3">
      <c r="A3978" t="s">
        <v>4060</v>
      </c>
      <c r="B3978" s="1">
        <v>45921</v>
      </c>
      <c r="C3978" t="s">
        <v>40</v>
      </c>
      <c r="D3978" t="s">
        <v>41</v>
      </c>
      <c r="E3978" t="s">
        <v>92</v>
      </c>
      <c r="F3978" t="s">
        <v>24</v>
      </c>
      <c r="G3978" t="s">
        <v>25</v>
      </c>
      <c r="H3978" t="s">
        <v>75</v>
      </c>
      <c r="I3978" t="s">
        <v>101</v>
      </c>
      <c r="J3978">
        <v>8.6</v>
      </c>
      <c r="K3978">
        <v>24</v>
      </c>
      <c r="L3978" t="s">
        <v>28</v>
      </c>
      <c r="M3978">
        <v>0</v>
      </c>
      <c r="N3978">
        <v>4</v>
      </c>
      <c r="O3978">
        <v>320</v>
      </c>
      <c r="P3978">
        <v>2752</v>
      </c>
      <c r="Q3978" t="s">
        <v>83</v>
      </c>
      <c r="R3978">
        <v>9</v>
      </c>
      <c r="S3978" t="s">
        <v>37</v>
      </c>
      <c r="T3978" t="s">
        <v>102</v>
      </c>
      <c r="U3978" t="str">
        <f>TRIM(CLEAN(tbl_Operations[[#This Row],[Location]]))</f>
        <v>Bengaluru</v>
      </c>
      <c r="V3978" t="str">
        <f>TRIM(CLEAN(tbl_Operations[[#This Row],[Channel]]))</f>
        <v>Email</v>
      </c>
      <c r="W3978" t="str">
        <f t="shared" si="310"/>
        <v>Report Request</v>
      </c>
      <c r="X3978" t="str">
        <f t="shared" si="311"/>
        <v>Procurement</v>
      </c>
      <c r="Y3978" t="str">
        <f t="shared" si="312"/>
        <v>Within SLA</v>
      </c>
      <c r="Z3978" t="str">
        <f t="shared" si="313"/>
        <v>Normal</v>
      </c>
      <c r="AA3978" t="str" cm="1">
        <f t="array" ref="AA3978">_xlfn.IFS(
J3978&lt;=K3978*0.5,"Excellent",
J3978&lt;=K3978,"Good",
J3978&lt;=K3978*1.5,"At Risk",
TRUE,"Critical"
)</f>
        <v>Excellent</v>
      </c>
      <c r="AB3978" t="str">
        <f t="shared" si="314"/>
        <v>No Rework</v>
      </c>
    </row>
    <row r="3979" spans="1:28" x14ac:dyDescent="0.3">
      <c r="A3979" t="s">
        <v>4061</v>
      </c>
      <c r="B3979" s="1">
        <v>45890</v>
      </c>
      <c r="C3979" t="s">
        <v>21</v>
      </c>
      <c r="D3979" t="s">
        <v>55</v>
      </c>
      <c r="E3979" t="s">
        <v>70</v>
      </c>
      <c r="F3979" t="s">
        <v>24</v>
      </c>
      <c r="G3979" t="s">
        <v>62</v>
      </c>
      <c r="H3979" t="s">
        <v>26</v>
      </c>
      <c r="I3979" t="s">
        <v>27</v>
      </c>
      <c r="J3979">
        <v>7.4</v>
      </c>
      <c r="K3979">
        <v>24</v>
      </c>
      <c r="L3979" t="s">
        <v>28</v>
      </c>
      <c r="M3979">
        <v>0</v>
      </c>
      <c r="N3979">
        <v>4.5999999999999996</v>
      </c>
      <c r="O3979">
        <v>450</v>
      </c>
      <c r="P3979">
        <v>3330</v>
      </c>
      <c r="Q3979" t="s">
        <v>36</v>
      </c>
      <c r="R3979">
        <v>8</v>
      </c>
      <c r="S3979" t="s">
        <v>37</v>
      </c>
      <c r="T3979" t="s">
        <v>84</v>
      </c>
      <c r="U3979" t="str">
        <f>TRIM(CLEAN(tbl_Operations[[#This Row],[Location]]))</f>
        <v>Hyderabad</v>
      </c>
      <c r="V3979" t="str">
        <f>TRIM(CLEAN(tbl_Operations[[#This Row],[Channel]]))</f>
        <v>Teams</v>
      </c>
      <c r="W3979" t="str">
        <f t="shared" si="310"/>
        <v>Data Correction</v>
      </c>
      <c r="X3979" t="str">
        <f t="shared" si="311"/>
        <v>Customer Support</v>
      </c>
      <c r="Y3979" t="str">
        <f t="shared" si="312"/>
        <v>Within SLA</v>
      </c>
      <c r="Z3979" t="str">
        <f t="shared" si="313"/>
        <v>Normal</v>
      </c>
      <c r="AA3979" t="str" cm="1">
        <f t="array" ref="AA3979">_xlfn.IFS(
J3979&lt;=K3979*0.5,"Excellent",
J3979&lt;=K3979,"Good",
J3979&lt;=K3979*1.5,"At Risk",
TRUE,"Critical"
)</f>
        <v>Excellent</v>
      </c>
      <c r="AB3979" t="str">
        <f t="shared" si="314"/>
        <v>No Rework</v>
      </c>
    </row>
    <row r="3980" spans="1:28" x14ac:dyDescent="0.3">
      <c r="A3980" t="s">
        <v>4062</v>
      </c>
      <c r="B3980" s="1">
        <v>45665</v>
      </c>
      <c r="C3980" t="s">
        <v>91</v>
      </c>
      <c r="D3980" t="s">
        <v>34</v>
      </c>
      <c r="E3980" t="s">
        <v>70</v>
      </c>
      <c r="F3980" t="s">
        <v>49</v>
      </c>
      <c r="G3980" t="s">
        <v>42</v>
      </c>
      <c r="H3980" t="s">
        <v>43</v>
      </c>
      <c r="I3980" t="s">
        <v>27</v>
      </c>
      <c r="J3980">
        <v>11.7</v>
      </c>
      <c r="K3980">
        <v>48</v>
      </c>
      <c r="L3980" t="s">
        <v>28</v>
      </c>
      <c r="M3980">
        <v>1</v>
      </c>
      <c r="N3980">
        <v>4.7</v>
      </c>
      <c r="O3980">
        <v>450</v>
      </c>
      <c r="P3980">
        <v>5265</v>
      </c>
      <c r="Q3980" t="s">
        <v>64</v>
      </c>
      <c r="R3980">
        <v>1</v>
      </c>
      <c r="S3980" t="s">
        <v>58</v>
      </c>
      <c r="T3980" t="s">
        <v>86</v>
      </c>
      <c r="U3980" t="str">
        <f>TRIM(CLEAN(tbl_Operations[[#This Row],[Location]]))</f>
        <v>Mumbai</v>
      </c>
      <c r="V3980" t="str">
        <f>TRIM(CLEAN(tbl_Operations[[#This Row],[Channel]]))</f>
        <v>Portal</v>
      </c>
      <c r="W3980" t="str">
        <f t="shared" si="310"/>
        <v>Data Correction</v>
      </c>
      <c r="X3980" t="str">
        <f t="shared" si="311"/>
        <v>Operations</v>
      </c>
      <c r="Y3980" t="str">
        <f t="shared" si="312"/>
        <v>Within SLA</v>
      </c>
      <c r="Z3980" t="str">
        <f t="shared" si="313"/>
        <v>Normal</v>
      </c>
      <c r="AA3980" t="str" cm="1">
        <f t="array" ref="AA3980">_xlfn.IFS(
J3980&lt;=K3980*0.5,"Excellent",
J3980&lt;=K3980,"Good",
J3980&lt;=K3980*1.5,"At Risk",
TRUE,"Critical"
)</f>
        <v>Excellent</v>
      </c>
      <c r="AB3980" t="str">
        <f t="shared" si="314"/>
        <v>Reworked</v>
      </c>
    </row>
    <row r="3981" spans="1:28" x14ac:dyDescent="0.3">
      <c r="A3981" t="s">
        <v>4063</v>
      </c>
      <c r="B3981" s="1">
        <v>45975</v>
      </c>
      <c r="C3981" t="s">
        <v>40</v>
      </c>
      <c r="D3981" t="s">
        <v>73</v>
      </c>
      <c r="E3981" t="s">
        <v>56</v>
      </c>
      <c r="F3981" t="s">
        <v>24</v>
      </c>
      <c r="G3981" t="s">
        <v>42</v>
      </c>
      <c r="H3981" t="s">
        <v>5095</v>
      </c>
      <c r="I3981" t="s">
        <v>27</v>
      </c>
      <c r="J3981">
        <v>2.9</v>
      </c>
      <c r="K3981">
        <v>24</v>
      </c>
      <c r="L3981" t="s">
        <v>28</v>
      </c>
      <c r="M3981">
        <v>1</v>
      </c>
      <c r="N3981">
        <v>4.7</v>
      </c>
      <c r="O3981">
        <v>400</v>
      </c>
      <c r="P3981">
        <v>1160</v>
      </c>
      <c r="Q3981" t="s">
        <v>67</v>
      </c>
      <c r="R3981">
        <v>11</v>
      </c>
      <c r="S3981" t="s">
        <v>52</v>
      </c>
      <c r="T3981" t="s">
        <v>45</v>
      </c>
      <c r="U3981" t="str">
        <f>TRIM(CLEAN(tbl_Operations[[#This Row],[Location]]))</f>
        <v>Chennai</v>
      </c>
      <c r="V3981" t="str">
        <f>TRIM(CLEAN(tbl_Operations[[#This Row],[Channel]]))</f>
        <v>Portal</v>
      </c>
      <c r="W3981" t="str">
        <f t="shared" si="310"/>
        <v>Vendor Query</v>
      </c>
      <c r="X3981" t="str">
        <f t="shared" si="311"/>
        <v>Procurement</v>
      </c>
      <c r="Y3981" t="str">
        <f t="shared" si="312"/>
        <v>Within SLA</v>
      </c>
      <c r="Z3981" t="str">
        <f t="shared" si="313"/>
        <v>Normal</v>
      </c>
      <c r="AA3981" t="str" cm="1">
        <f t="array" ref="AA3981">_xlfn.IFS(
J3981&lt;=K3981*0.5,"Excellent",
J3981&lt;=K3981,"Good",
J3981&lt;=K3981*1.5,"At Risk",
TRUE,"Critical"
)</f>
        <v>Excellent</v>
      </c>
      <c r="AB3981" t="str">
        <f t="shared" si="314"/>
        <v>Reworked</v>
      </c>
    </row>
    <row r="3982" spans="1:28" x14ac:dyDescent="0.3">
      <c r="A3982" t="s">
        <v>4064</v>
      </c>
      <c r="B3982" s="1">
        <v>45841</v>
      </c>
      <c r="C3982" t="s">
        <v>95</v>
      </c>
      <c r="D3982" t="s">
        <v>22</v>
      </c>
      <c r="E3982" t="s">
        <v>70</v>
      </c>
      <c r="F3982" t="s">
        <v>24</v>
      </c>
      <c r="G3982" t="s">
        <v>25</v>
      </c>
      <c r="H3982" t="s">
        <v>75</v>
      </c>
      <c r="I3982" t="s">
        <v>101</v>
      </c>
      <c r="J3982">
        <v>22.9</v>
      </c>
      <c r="K3982">
        <v>24</v>
      </c>
      <c r="L3982" t="s">
        <v>28</v>
      </c>
      <c r="M3982">
        <v>0</v>
      </c>
      <c r="N3982">
        <v>4.5</v>
      </c>
      <c r="O3982">
        <v>280</v>
      </c>
      <c r="P3982">
        <v>6412</v>
      </c>
      <c r="Q3982" t="s">
        <v>114</v>
      </c>
      <c r="R3982">
        <v>7</v>
      </c>
      <c r="S3982" t="s">
        <v>37</v>
      </c>
      <c r="T3982" t="s">
        <v>84</v>
      </c>
      <c r="U3982" t="str">
        <f>TRIM(CLEAN(tbl_Operations[[#This Row],[Location]]))</f>
        <v>Noida</v>
      </c>
      <c r="V3982" t="str">
        <f>TRIM(CLEAN(tbl_Operations[[#This Row],[Channel]]))</f>
        <v>Email</v>
      </c>
      <c r="W3982" t="str">
        <f t="shared" si="310"/>
        <v>Data Correction</v>
      </c>
      <c r="X3982" t="str">
        <f t="shared" si="311"/>
        <v>Sales</v>
      </c>
      <c r="Y3982" t="str">
        <f t="shared" si="312"/>
        <v>Within SLA</v>
      </c>
      <c r="Z3982" t="str">
        <f t="shared" si="313"/>
        <v>Normal</v>
      </c>
      <c r="AA3982" t="str" cm="1">
        <f t="array" ref="AA3982">_xlfn.IFS(
J3982&lt;=K3982*0.5,"Excellent",
J3982&lt;=K3982,"Good",
J3982&lt;=K3982*1.5,"At Risk",
TRUE,"Critical"
)</f>
        <v>Good</v>
      </c>
      <c r="AB3982" t="str">
        <f t="shared" si="314"/>
        <v>No Rework</v>
      </c>
    </row>
    <row r="3983" spans="1:28" x14ac:dyDescent="0.3">
      <c r="A3983" t="s">
        <v>4065</v>
      </c>
      <c r="B3983" s="1">
        <v>45768</v>
      </c>
      <c r="C3983" t="s">
        <v>95</v>
      </c>
      <c r="D3983" t="s">
        <v>73</v>
      </c>
      <c r="E3983" t="s">
        <v>74</v>
      </c>
      <c r="F3983" t="s">
        <v>49</v>
      </c>
      <c r="G3983" t="s">
        <v>25</v>
      </c>
      <c r="H3983" t="s">
        <v>26</v>
      </c>
      <c r="I3983" t="s">
        <v>27</v>
      </c>
      <c r="J3983">
        <v>3.9</v>
      </c>
      <c r="K3983">
        <v>48</v>
      </c>
      <c r="L3983" t="s">
        <v>28</v>
      </c>
      <c r="M3983">
        <v>1</v>
      </c>
      <c r="N3983">
        <v>4.5999999999999996</v>
      </c>
      <c r="O3983">
        <v>280</v>
      </c>
      <c r="P3983">
        <v>1092</v>
      </c>
      <c r="Q3983" t="s">
        <v>89</v>
      </c>
      <c r="R3983">
        <v>4</v>
      </c>
      <c r="S3983" t="s">
        <v>30</v>
      </c>
      <c r="T3983" t="s">
        <v>31</v>
      </c>
      <c r="U3983" t="str">
        <f>TRIM(CLEAN(tbl_Operations[[#This Row],[Location]]))</f>
        <v>Chennai</v>
      </c>
      <c r="V3983" t="str">
        <f>TRIM(CLEAN(tbl_Operations[[#This Row],[Channel]]))</f>
        <v>Email</v>
      </c>
      <c r="W3983" t="str">
        <f t="shared" si="310"/>
        <v>System Issue</v>
      </c>
      <c r="X3983" t="str">
        <f t="shared" si="311"/>
        <v>Sales</v>
      </c>
      <c r="Y3983" t="str">
        <f t="shared" si="312"/>
        <v>Within SLA</v>
      </c>
      <c r="Z3983" t="str">
        <f t="shared" si="313"/>
        <v>Normal</v>
      </c>
      <c r="AA3983" t="str" cm="1">
        <f t="array" ref="AA3983">_xlfn.IFS(
J3983&lt;=K3983*0.5,"Excellent",
J3983&lt;=K3983,"Good",
J3983&lt;=K3983*1.5,"At Risk",
TRUE,"Critical"
)</f>
        <v>Excellent</v>
      </c>
      <c r="AB3983" t="str">
        <f t="shared" si="314"/>
        <v>Reworked</v>
      </c>
    </row>
    <row r="3984" spans="1:28" x14ac:dyDescent="0.3">
      <c r="A3984" t="s">
        <v>4066</v>
      </c>
      <c r="B3984" s="1">
        <v>45833</v>
      </c>
      <c r="C3984" t="s">
        <v>91</v>
      </c>
      <c r="D3984" t="s">
        <v>34</v>
      </c>
      <c r="E3984" t="s">
        <v>23</v>
      </c>
      <c r="F3984" t="s">
        <v>24</v>
      </c>
      <c r="G3984" t="s">
        <v>25</v>
      </c>
      <c r="H3984" t="s">
        <v>66</v>
      </c>
      <c r="I3984" t="s">
        <v>27</v>
      </c>
      <c r="J3984">
        <v>18.3</v>
      </c>
      <c r="K3984">
        <v>24</v>
      </c>
      <c r="L3984" t="s">
        <v>28</v>
      </c>
      <c r="M3984">
        <v>1</v>
      </c>
      <c r="N3984">
        <v>3.7</v>
      </c>
      <c r="O3984">
        <v>450</v>
      </c>
      <c r="P3984">
        <v>8235</v>
      </c>
      <c r="Q3984" t="s">
        <v>29</v>
      </c>
      <c r="R3984">
        <v>6</v>
      </c>
      <c r="S3984" t="s">
        <v>30</v>
      </c>
      <c r="T3984" t="s">
        <v>86</v>
      </c>
      <c r="U3984" t="str">
        <f>TRIM(CLEAN(tbl_Operations[[#This Row],[Location]]))</f>
        <v>Mumbai</v>
      </c>
      <c r="V3984" t="str">
        <f>TRIM(CLEAN(tbl_Operations[[#This Row],[Channel]]))</f>
        <v>Email</v>
      </c>
      <c r="W3984" t="str">
        <f t="shared" si="310"/>
        <v>Invoice Query</v>
      </c>
      <c r="X3984" t="str">
        <f t="shared" si="311"/>
        <v>Operations</v>
      </c>
      <c r="Y3984" t="str">
        <f t="shared" si="312"/>
        <v>Within SLA</v>
      </c>
      <c r="Z3984" t="str">
        <f t="shared" si="313"/>
        <v>Normal</v>
      </c>
      <c r="AA3984" t="str" cm="1">
        <f t="array" ref="AA3984">_xlfn.IFS(
J3984&lt;=K3984*0.5,"Excellent",
J3984&lt;=K3984,"Good",
J3984&lt;=K3984*1.5,"At Risk",
TRUE,"Critical"
)</f>
        <v>Good</v>
      </c>
      <c r="AB3984" t="str">
        <f t="shared" si="314"/>
        <v>Reworked</v>
      </c>
    </row>
    <row r="3985" spans="1:28" x14ac:dyDescent="0.3">
      <c r="A3985" t="s">
        <v>4067</v>
      </c>
      <c r="B3985" s="1">
        <v>45713</v>
      </c>
      <c r="C3985" t="s">
        <v>54</v>
      </c>
      <c r="D3985" t="s">
        <v>60</v>
      </c>
      <c r="E3985" t="s">
        <v>70</v>
      </c>
      <c r="F3985" t="s">
        <v>49</v>
      </c>
      <c r="G3985" t="s">
        <v>42</v>
      </c>
      <c r="H3985" t="s">
        <v>26</v>
      </c>
      <c r="I3985" t="s">
        <v>27</v>
      </c>
      <c r="J3985">
        <v>5.7</v>
      </c>
      <c r="K3985">
        <v>48</v>
      </c>
      <c r="L3985" t="s">
        <v>28</v>
      </c>
      <c r="M3985">
        <v>1</v>
      </c>
      <c r="N3985">
        <v>4.4000000000000004</v>
      </c>
      <c r="O3985">
        <v>400</v>
      </c>
      <c r="P3985">
        <v>2280</v>
      </c>
      <c r="Q3985" t="s">
        <v>57</v>
      </c>
      <c r="R3985">
        <v>2</v>
      </c>
      <c r="S3985" t="s">
        <v>58</v>
      </c>
      <c r="T3985" t="s">
        <v>38</v>
      </c>
      <c r="U3985" t="str">
        <f>TRIM(CLEAN(tbl_Operations[[#This Row],[Location]]))</f>
        <v>Pune</v>
      </c>
      <c r="V3985" t="str">
        <f>TRIM(CLEAN(tbl_Operations[[#This Row],[Channel]]))</f>
        <v>Portal</v>
      </c>
      <c r="W3985" t="str">
        <f t="shared" si="310"/>
        <v>Data Correction</v>
      </c>
      <c r="X3985" t="str">
        <f t="shared" si="311"/>
        <v>Hr</v>
      </c>
      <c r="Y3985" t="str">
        <f t="shared" si="312"/>
        <v>Within SLA</v>
      </c>
      <c r="Z3985" t="str">
        <f t="shared" si="313"/>
        <v>Normal</v>
      </c>
      <c r="AA3985" t="str" cm="1">
        <f t="array" ref="AA3985">_xlfn.IFS(
J3985&lt;=K3985*0.5,"Excellent",
J3985&lt;=K3985,"Good",
J3985&lt;=K3985*1.5,"At Risk",
TRUE,"Critical"
)</f>
        <v>Excellent</v>
      </c>
      <c r="AB3985" t="str">
        <f t="shared" si="314"/>
        <v>Reworked</v>
      </c>
    </row>
    <row r="3986" spans="1:28" x14ac:dyDescent="0.3">
      <c r="A3986" t="s">
        <v>4068</v>
      </c>
      <c r="B3986" s="1">
        <v>45786</v>
      </c>
      <c r="C3986" t="s">
        <v>95</v>
      </c>
      <c r="D3986" t="s">
        <v>47</v>
      </c>
      <c r="E3986" t="s">
        <v>23</v>
      </c>
      <c r="F3986" t="s">
        <v>49</v>
      </c>
      <c r="G3986" t="s">
        <v>81</v>
      </c>
      <c r="H3986" t="s">
        <v>50</v>
      </c>
      <c r="I3986" t="s">
        <v>101</v>
      </c>
      <c r="J3986">
        <v>5.6</v>
      </c>
      <c r="K3986">
        <v>48</v>
      </c>
      <c r="L3986" t="s">
        <v>28</v>
      </c>
      <c r="M3986">
        <v>1</v>
      </c>
      <c r="N3986">
        <v>3.9</v>
      </c>
      <c r="O3986">
        <v>320</v>
      </c>
      <c r="P3986">
        <v>1792</v>
      </c>
      <c r="Q3986" t="s">
        <v>44</v>
      </c>
      <c r="R3986">
        <v>5</v>
      </c>
      <c r="S3986" t="s">
        <v>30</v>
      </c>
      <c r="T3986" t="s">
        <v>45</v>
      </c>
      <c r="U3986" t="str">
        <f>TRIM(CLEAN(tbl_Operations[[#This Row],[Location]]))</f>
        <v>Gurugram</v>
      </c>
      <c r="V3986" t="str">
        <f>TRIM(CLEAN(tbl_Operations[[#This Row],[Channel]]))</f>
        <v>Phone</v>
      </c>
      <c r="W3986" t="str">
        <f t="shared" si="310"/>
        <v>Invoice Query</v>
      </c>
      <c r="X3986" t="str">
        <f t="shared" si="311"/>
        <v>Sales</v>
      </c>
      <c r="Y3986" t="str">
        <f t="shared" si="312"/>
        <v>Within SLA</v>
      </c>
      <c r="Z3986" t="str">
        <f t="shared" si="313"/>
        <v>Normal</v>
      </c>
      <c r="AA3986" t="str" cm="1">
        <f t="array" ref="AA3986">_xlfn.IFS(
J3986&lt;=K3986*0.5,"Excellent",
J3986&lt;=K3986,"Good",
J3986&lt;=K3986*1.5,"At Risk",
TRUE,"Critical"
)</f>
        <v>Excellent</v>
      </c>
      <c r="AB3986" t="str">
        <f t="shared" si="314"/>
        <v>Reworked</v>
      </c>
    </row>
    <row r="3987" spans="1:28" x14ac:dyDescent="0.3">
      <c r="A3987" t="s">
        <v>4069</v>
      </c>
      <c r="B3987" s="1">
        <v>45820</v>
      </c>
      <c r="C3987" t="s">
        <v>33</v>
      </c>
      <c r="D3987" t="s">
        <v>55</v>
      </c>
      <c r="E3987" t="s">
        <v>70</v>
      </c>
      <c r="F3987" t="s">
        <v>24</v>
      </c>
      <c r="G3987" t="s">
        <v>25</v>
      </c>
      <c r="H3987" t="s">
        <v>75</v>
      </c>
      <c r="I3987" t="s">
        <v>27</v>
      </c>
      <c r="J3987">
        <v>18.3</v>
      </c>
      <c r="K3987">
        <v>24</v>
      </c>
      <c r="L3987" t="s">
        <v>28</v>
      </c>
      <c r="M3987">
        <v>0</v>
      </c>
      <c r="N3987">
        <v>4.8</v>
      </c>
      <c r="O3987">
        <v>400</v>
      </c>
      <c r="P3987">
        <v>7320</v>
      </c>
      <c r="Q3987" t="s">
        <v>29</v>
      </c>
      <c r="R3987">
        <v>6</v>
      </c>
      <c r="S3987" t="s">
        <v>30</v>
      </c>
      <c r="T3987" t="s">
        <v>84</v>
      </c>
      <c r="U3987" t="str">
        <f>TRIM(CLEAN(tbl_Operations[[#This Row],[Location]]))</f>
        <v>Hyderabad</v>
      </c>
      <c r="V3987" t="str">
        <f>TRIM(CLEAN(tbl_Operations[[#This Row],[Channel]]))</f>
        <v>Email</v>
      </c>
      <c r="W3987" t="str">
        <f t="shared" si="310"/>
        <v>Data Correction</v>
      </c>
      <c r="X3987" t="str">
        <f t="shared" si="311"/>
        <v>It</v>
      </c>
      <c r="Y3987" t="str">
        <f t="shared" si="312"/>
        <v>Within SLA</v>
      </c>
      <c r="Z3987" t="str">
        <f t="shared" si="313"/>
        <v>Normal</v>
      </c>
      <c r="AA3987" t="str" cm="1">
        <f t="array" ref="AA3987">_xlfn.IFS(
J3987&lt;=K3987*0.5,"Excellent",
J3987&lt;=K3987,"Good",
J3987&lt;=K3987*1.5,"At Risk",
TRUE,"Critical"
)</f>
        <v>Good</v>
      </c>
      <c r="AB3987" t="str">
        <f t="shared" si="314"/>
        <v>No Rework</v>
      </c>
    </row>
    <row r="3988" spans="1:28" x14ac:dyDescent="0.3">
      <c r="A3988" t="s">
        <v>4070</v>
      </c>
      <c r="B3988" s="1">
        <v>46000</v>
      </c>
      <c r="C3988" t="s">
        <v>91</v>
      </c>
      <c r="D3988" t="s">
        <v>55</v>
      </c>
      <c r="E3988" t="s">
        <v>78</v>
      </c>
      <c r="F3988" t="s">
        <v>49</v>
      </c>
      <c r="G3988" t="s">
        <v>25</v>
      </c>
      <c r="H3988" t="s">
        <v>26</v>
      </c>
      <c r="I3988" t="s">
        <v>27</v>
      </c>
      <c r="J3988">
        <v>5.3</v>
      </c>
      <c r="K3988">
        <v>48</v>
      </c>
      <c r="L3988" t="s">
        <v>28</v>
      </c>
      <c r="M3988">
        <v>0</v>
      </c>
      <c r="N3988">
        <v>5</v>
      </c>
      <c r="O3988">
        <v>400</v>
      </c>
      <c r="P3988">
        <v>2120</v>
      </c>
      <c r="Q3988" t="s">
        <v>71</v>
      </c>
      <c r="R3988">
        <v>12</v>
      </c>
      <c r="S3988" t="s">
        <v>52</v>
      </c>
      <c r="T3988" t="s">
        <v>38</v>
      </c>
      <c r="U3988" t="str">
        <f>TRIM(CLEAN(tbl_Operations[[#This Row],[Location]]))</f>
        <v>Hyderabad</v>
      </c>
      <c r="V3988" t="str">
        <f>TRIM(CLEAN(tbl_Operations[[#This Row],[Channel]]))</f>
        <v>Email</v>
      </c>
      <c r="W3988" t="str">
        <f t="shared" si="310"/>
        <v>Access Request</v>
      </c>
      <c r="X3988" t="str">
        <f t="shared" si="311"/>
        <v>Operations</v>
      </c>
      <c r="Y3988" t="str">
        <f t="shared" si="312"/>
        <v>Within SLA</v>
      </c>
      <c r="Z3988" t="str">
        <f t="shared" si="313"/>
        <v>Normal</v>
      </c>
      <c r="AA3988" t="str" cm="1">
        <f t="array" ref="AA3988">_xlfn.IFS(
J3988&lt;=K3988*0.5,"Excellent",
J3988&lt;=K3988,"Good",
J3988&lt;=K3988*1.5,"At Risk",
TRUE,"Critical"
)</f>
        <v>Excellent</v>
      </c>
      <c r="AB3988" t="str">
        <f t="shared" si="314"/>
        <v>No Rework</v>
      </c>
    </row>
    <row r="3989" spans="1:28" x14ac:dyDescent="0.3">
      <c r="A3989" t="s">
        <v>4071</v>
      </c>
      <c r="B3989" s="1">
        <v>45879</v>
      </c>
      <c r="C3989" t="s">
        <v>40</v>
      </c>
      <c r="D3989" t="s">
        <v>60</v>
      </c>
      <c r="E3989" t="s">
        <v>74</v>
      </c>
      <c r="F3989" t="s">
        <v>49</v>
      </c>
      <c r="G3989" t="s">
        <v>42</v>
      </c>
      <c r="H3989" t="s">
        <v>75</v>
      </c>
      <c r="I3989" t="s">
        <v>27</v>
      </c>
      <c r="J3989">
        <v>12.6</v>
      </c>
      <c r="K3989">
        <v>48</v>
      </c>
      <c r="L3989" t="s">
        <v>28</v>
      </c>
      <c r="M3989">
        <v>0</v>
      </c>
      <c r="N3989">
        <v>4.7</v>
      </c>
      <c r="O3989">
        <v>280</v>
      </c>
      <c r="P3989">
        <v>3528</v>
      </c>
      <c r="Q3989" t="s">
        <v>36</v>
      </c>
      <c r="R3989">
        <v>8</v>
      </c>
      <c r="S3989" t="s">
        <v>37</v>
      </c>
      <c r="T3989" t="s">
        <v>102</v>
      </c>
      <c r="U3989" t="str">
        <f>TRIM(CLEAN(tbl_Operations[[#This Row],[Location]]))</f>
        <v>Pune</v>
      </c>
      <c r="V3989" t="str">
        <f>TRIM(CLEAN(tbl_Operations[[#This Row],[Channel]]))</f>
        <v>Portal</v>
      </c>
      <c r="W3989" t="str">
        <f t="shared" si="310"/>
        <v>System Issue</v>
      </c>
      <c r="X3989" t="str">
        <f t="shared" si="311"/>
        <v>Procurement</v>
      </c>
      <c r="Y3989" t="str">
        <f t="shared" si="312"/>
        <v>Within SLA</v>
      </c>
      <c r="Z3989" t="str">
        <f t="shared" si="313"/>
        <v>Normal</v>
      </c>
      <c r="AA3989" t="str" cm="1">
        <f t="array" ref="AA3989">_xlfn.IFS(
J3989&lt;=K3989*0.5,"Excellent",
J3989&lt;=K3989,"Good",
J3989&lt;=K3989*1.5,"At Risk",
TRUE,"Critical"
)</f>
        <v>Excellent</v>
      </c>
      <c r="AB3989" t="str">
        <f t="shared" si="314"/>
        <v>No Rework</v>
      </c>
    </row>
    <row r="3990" spans="1:28" x14ac:dyDescent="0.3">
      <c r="A3990" t="s">
        <v>4072</v>
      </c>
      <c r="B3990" s="1">
        <v>45825</v>
      </c>
      <c r="C3990" t="s">
        <v>54</v>
      </c>
      <c r="D3990" t="s">
        <v>22</v>
      </c>
      <c r="E3990" t="s">
        <v>23</v>
      </c>
      <c r="F3990" t="s">
        <v>24</v>
      </c>
      <c r="G3990" t="s">
        <v>25</v>
      </c>
      <c r="H3990" t="s">
        <v>26</v>
      </c>
      <c r="I3990" t="s">
        <v>27</v>
      </c>
      <c r="J3990">
        <v>6.4</v>
      </c>
      <c r="K3990">
        <v>24</v>
      </c>
      <c r="L3990" t="s">
        <v>28</v>
      </c>
      <c r="M3990">
        <v>0</v>
      </c>
      <c r="N3990">
        <v>4.8</v>
      </c>
      <c r="O3990">
        <v>320</v>
      </c>
      <c r="P3990">
        <v>2048</v>
      </c>
      <c r="Q3990" t="s">
        <v>29</v>
      </c>
      <c r="R3990">
        <v>6</v>
      </c>
      <c r="S3990" t="s">
        <v>30</v>
      </c>
      <c r="T3990" t="s">
        <v>38</v>
      </c>
      <c r="U3990" t="str">
        <f>TRIM(CLEAN(tbl_Operations[[#This Row],[Location]]))</f>
        <v>Noida</v>
      </c>
      <c r="V3990" t="str">
        <f>TRIM(CLEAN(tbl_Operations[[#This Row],[Channel]]))</f>
        <v>Email</v>
      </c>
      <c r="W3990" t="str">
        <f t="shared" si="310"/>
        <v>Invoice Query</v>
      </c>
      <c r="X3990" t="str">
        <f t="shared" si="311"/>
        <v>Hr</v>
      </c>
      <c r="Y3990" t="str">
        <f t="shared" si="312"/>
        <v>Within SLA</v>
      </c>
      <c r="Z3990" t="str">
        <f t="shared" si="313"/>
        <v>Normal</v>
      </c>
      <c r="AA3990" t="str" cm="1">
        <f t="array" ref="AA3990">_xlfn.IFS(
J3990&lt;=K3990*0.5,"Excellent",
J3990&lt;=K3990,"Good",
J3990&lt;=K3990*1.5,"At Risk",
TRUE,"Critical"
)</f>
        <v>Excellent</v>
      </c>
      <c r="AB3990" t="str">
        <f t="shared" si="314"/>
        <v>No Rework</v>
      </c>
    </row>
    <row r="3991" spans="1:28" x14ac:dyDescent="0.3">
      <c r="A3991" t="s">
        <v>4073</v>
      </c>
      <c r="B3991" s="1">
        <v>45855</v>
      </c>
      <c r="C3991" t="s">
        <v>95</v>
      </c>
      <c r="D3991" t="s">
        <v>22</v>
      </c>
      <c r="E3991" t="s">
        <v>48</v>
      </c>
      <c r="F3991" t="s">
        <v>24</v>
      </c>
      <c r="G3991" t="s">
        <v>5094</v>
      </c>
      <c r="H3991" t="s">
        <v>50</v>
      </c>
      <c r="I3991" t="s">
        <v>27</v>
      </c>
      <c r="J3991">
        <v>9.6999999999999993</v>
      </c>
      <c r="K3991">
        <v>24</v>
      </c>
      <c r="L3991" t="s">
        <v>28</v>
      </c>
      <c r="M3991">
        <v>0</v>
      </c>
      <c r="N3991">
        <v>5</v>
      </c>
      <c r="O3991">
        <v>350</v>
      </c>
      <c r="P3991">
        <v>3395</v>
      </c>
      <c r="Q3991" t="s">
        <v>114</v>
      </c>
      <c r="R3991">
        <v>7</v>
      </c>
      <c r="S3991" t="s">
        <v>37</v>
      </c>
      <c r="T3991" t="s">
        <v>84</v>
      </c>
      <c r="U3991" t="str">
        <f>TRIM(CLEAN(tbl_Operations[[#This Row],[Location]]))</f>
        <v>Noida</v>
      </c>
      <c r="V3991" t="str">
        <f>TRIM(CLEAN(tbl_Operations[[#This Row],[Channel]]))</f>
        <v>Unknown</v>
      </c>
      <c r="W3991" t="str">
        <f t="shared" si="310"/>
        <v>Compliance Request</v>
      </c>
      <c r="X3991" t="str">
        <f t="shared" si="311"/>
        <v>Sales</v>
      </c>
      <c r="Y3991" t="str">
        <f t="shared" si="312"/>
        <v>Within SLA</v>
      </c>
      <c r="Z3991" t="str">
        <f t="shared" si="313"/>
        <v>Normal</v>
      </c>
      <c r="AA3991" t="str" cm="1">
        <f t="array" ref="AA3991">_xlfn.IFS(
J3991&lt;=K3991*0.5,"Excellent",
J3991&lt;=K3991,"Good",
J3991&lt;=K3991*1.5,"At Risk",
TRUE,"Critical"
)</f>
        <v>Excellent</v>
      </c>
      <c r="AB3991" t="str">
        <f t="shared" si="314"/>
        <v>No Rework</v>
      </c>
    </row>
    <row r="3992" spans="1:28" x14ac:dyDescent="0.3">
      <c r="A3992" t="s">
        <v>4074</v>
      </c>
      <c r="B3992" s="1">
        <v>45874</v>
      </c>
      <c r="C3992" t="s">
        <v>95</v>
      </c>
      <c r="D3992" t="s">
        <v>47</v>
      </c>
      <c r="E3992" t="s">
        <v>78</v>
      </c>
      <c r="F3992" t="s">
        <v>49</v>
      </c>
      <c r="G3992" t="s">
        <v>81</v>
      </c>
      <c r="H3992" t="s">
        <v>75</v>
      </c>
      <c r="I3992" t="s">
        <v>27</v>
      </c>
      <c r="J3992">
        <v>5.0999999999999996</v>
      </c>
      <c r="K3992">
        <v>48</v>
      </c>
      <c r="L3992" t="s">
        <v>28</v>
      </c>
      <c r="M3992">
        <v>0</v>
      </c>
      <c r="N3992">
        <v>4.9000000000000004</v>
      </c>
      <c r="O3992">
        <v>280</v>
      </c>
      <c r="P3992">
        <v>1428</v>
      </c>
      <c r="Q3992" t="s">
        <v>36</v>
      </c>
      <c r="R3992">
        <v>8</v>
      </c>
      <c r="S3992" t="s">
        <v>37</v>
      </c>
      <c r="T3992" t="s">
        <v>38</v>
      </c>
      <c r="U3992" t="str">
        <f>TRIM(CLEAN(tbl_Operations[[#This Row],[Location]]))</f>
        <v>Gurugram</v>
      </c>
      <c r="V3992" t="str">
        <f>TRIM(CLEAN(tbl_Operations[[#This Row],[Channel]]))</f>
        <v>Phone</v>
      </c>
      <c r="W3992" t="str">
        <f t="shared" si="310"/>
        <v>Access Request</v>
      </c>
      <c r="X3992" t="str">
        <f t="shared" si="311"/>
        <v>Sales</v>
      </c>
      <c r="Y3992" t="str">
        <f t="shared" si="312"/>
        <v>Within SLA</v>
      </c>
      <c r="Z3992" t="str">
        <f t="shared" si="313"/>
        <v>Normal</v>
      </c>
      <c r="AA3992" t="str" cm="1">
        <f t="array" ref="AA3992">_xlfn.IFS(
J3992&lt;=K3992*0.5,"Excellent",
J3992&lt;=K3992,"Good",
J3992&lt;=K3992*1.5,"At Risk",
TRUE,"Critical"
)</f>
        <v>Excellent</v>
      </c>
      <c r="AB3992" t="str">
        <f t="shared" si="314"/>
        <v>No Rework</v>
      </c>
    </row>
    <row r="3993" spans="1:28" x14ac:dyDescent="0.3">
      <c r="A3993" t="s">
        <v>4075</v>
      </c>
      <c r="B3993" s="1">
        <v>45808</v>
      </c>
      <c r="C3993" t="s">
        <v>77</v>
      </c>
      <c r="D3993" t="s">
        <v>41</v>
      </c>
      <c r="E3993" t="s">
        <v>48</v>
      </c>
      <c r="F3993" t="s">
        <v>24</v>
      </c>
      <c r="G3993" t="s">
        <v>81</v>
      </c>
      <c r="H3993" t="s">
        <v>66</v>
      </c>
      <c r="I3993" t="s">
        <v>27</v>
      </c>
      <c r="J3993">
        <v>10.4</v>
      </c>
      <c r="K3993">
        <v>24</v>
      </c>
      <c r="L3993" t="s">
        <v>28</v>
      </c>
      <c r="M3993">
        <v>2</v>
      </c>
      <c r="N3993">
        <v>4.5</v>
      </c>
      <c r="O3993">
        <v>280</v>
      </c>
      <c r="P3993">
        <v>2912</v>
      </c>
      <c r="Q3993" t="s">
        <v>44</v>
      </c>
      <c r="R3993">
        <v>5</v>
      </c>
      <c r="S3993" t="s">
        <v>30</v>
      </c>
      <c r="T3993" t="s">
        <v>68</v>
      </c>
      <c r="U3993" t="str">
        <f>TRIM(CLEAN(tbl_Operations[[#This Row],[Location]]))</f>
        <v>Bengaluru</v>
      </c>
      <c r="V3993" t="str">
        <f>TRIM(CLEAN(tbl_Operations[[#This Row],[Channel]]))</f>
        <v>Phone</v>
      </c>
      <c r="W3993" t="str">
        <f t="shared" si="310"/>
        <v>Compliance Request</v>
      </c>
      <c r="X3993" t="str">
        <f t="shared" si="311"/>
        <v>Finance</v>
      </c>
      <c r="Y3993" t="str">
        <f t="shared" si="312"/>
        <v>Within SLA</v>
      </c>
      <c r="Z3993" t="str">
        <f t="shared" si="313"/>
        <v>Normal</v>
      </c>
      <c r="AA3993" t="str" cm="1">
        <f t="array" ref="AA3993">_xlfn.IFS(
J3993&lt;=K3993*0.5,"Excellent",
J3993&lt;=K3993,"Good",
J3993&lt;=K3993*1.5,"At Risk",
TRUE,"Critical"
)</f>
        <v>Excellent</v>
      </c>
      <c r="AB3993" t="str">
        <f t="shared" si="314"/>
        <v>Reworked</v>
      </c>
    </row>
    <row r="3994" spans="1:28" x14ac:dyDescent="0.3">
      <c r="A3994" t="s">
        <v>4076</v>
      </c>
      <c r="B3994" s="1">
        <v>45712</v>
      </c>
      <c r="C3994" t="s">
        <v>21</v>
      </c>
      <c r="D3994" t="s">
        <v>47</v>
      </c>
      <c r="E3994" t="s">
        <v>74</v>
      </c>
      <c r="F3994" t="s">
        <v>61</v>
      </c>
      <c r="G3994" t="s">
        <v>42</v>
      </c>
      <c r="H3994" t="s">
        <v>66</v>
      </c>
      <c r="I3994" t="s">
        <v>27</v>
      </c>
      <c r="J3994">
        <v>3.9</v>
      </c>
      <c r="K3994">
        <v>12</v>
      </c>
      <c r="L3994" t="s">
        <v>28</v>
      </c>
      <c r="M3994">
        <v>1</v>
      </c>
      <c r="N3994">
        <v>4.7</v>
      </c>
      <c r="O3994">
        <v>350</v>
      </c>
      <c r="P3994">
        <v>1365</v>
      </c>
      <c r="Q3994" t="s">
        <v>57</v>
      </c>
      <c r="R3994">
        <v>2</v>
      </c>
      <c r="S3994" t="s">
        <v>58</v>
      </c>
      <c r="T3994" t="s">
        <v>31</v>
      </c>
      <c r="U3994" t="str">
        <f>TRIM(CLEAN(tbl_Operations[[#This Row],[Location]]))</f>
        <v>Gurugram</v>
      </c>
      <c r="V3994" t="str">
        <f>TRIM(CLEAN(tbl_Operations[[#This Row],[Channel]]))</f>
        <v>Portal</v>
      </c>
      <c r="W3994" t="str">
        <f t="shared" si="310"/>
        <v>System Issue</v>
      </c>
      <c r="X3994" t="str">
        <f t="shared" si="311"/>
        <v>Customer Support</v>
      </c>
      <c r="Y3994" t="str">
        <f t="shared" si="312"/>
        <v>Within SLA</v>
      </c>
      <c r="Z3994" t="str">
        <f t="shared" si="313"/>
        <v>Normal</v>
      </c>
      <c r="AA3994" t="str" cm="1">
        <f t="array" ref="AA3994">_xlfn.IFS(
J3994&lt;=K3994*0.5,"Excellent",
J3994&lt;=K3994,"Good",
J3994&lt;=K3994*1.5,"At Risk",
TRUE,"Critical"
)</f>
        <v>Excellent</v>
      </c>
      <c r="AB3994" t="str">
        <f t="shared" si="314"/>
        <v>Reworked</v>
      </c>
    </row>
    <row r="3995" spans="1:28" x14ac:dyDescent="0.3">
      <c r="A3995" t="s">
        <v>4077</v>
      </c>
      <c r="B3995" s="1">
        <v>45780</v>
      </c>
      <c r="C3995" t="s">
        <v>33</v>
      </c>
      <c r="D3995" t="s">
        <v>60</v>
      </c>
      <c r="E3995" t="s">
        <v>56</v>
      </c>
      <c r="F3995" t="s">
        <v>49</v>
      </c>
      <c r="G3995" t="s">
        <v>25</v>
      </c>
      <c r="H3995" t="s">
        <v>43</v>
      </c>
      <c r="I3995" t="s">
        <v>27</v>
      </c>
      <c r="J3995">
        <v>15.9</v>
      </c>
      <c r="K3995">
        <v>48</v>
      </c>
      <c r="L3995" t="s">
        <v>28</v>
      </c>
      <c r="M3995">
        <v>1</v>
      </c>
      <c r="N3995">
        <v>3.9</v>
      </c>
      <c r="O3995">
        <v>320</v>
      </c>
      <c r="P3995">
        <v>5088</v>
      </c>
      <c r="Q3995" t="s">
        <v>44</v>
      </c>
      <c r="R3995">
        <v>5</v>
      </c>
      <c r="S3995" t="s">
        <v>30</v>
      </c>
      <c r="T3995" t="s">
        <v>68</v>
      </c>
      <c r="U3995" t="str">
        <f>TRIM(CLEAN(tbl_Operations[[#This Row],[Location]]))</f>
        <v>Pune</v>
      </c>
      <c r="V3995" t="str">
        <f>TRIM(CLEAN(tbl_Operations[[#This Row],[Channel]]))</f>
        <v>Email</v>
      </c>
      <c r="W3995" t="str">
        <f t="shared" si="310"/>
        <v>Vendor Query</v>
      </c>
      <c r="X3995" t="str">
        <f t="shared" si="311"/>
        <v>It</v>
      </c>
      <c r="Y3995" t="str">
        <f t="shared" si="312"/>
        <v>Within SLA</v>
      </c>
      <c r="Z3995" t="str">
        <f t="shared" si="313"/>
        <v>Normal</v>
      </c>
      <c r="AA3995" t="str" cm="1">
        <f t="array" ref="AA3995">_xlfn.IFS(
J3995&lt;=K3995*0.5,"Excellent",
J3995&lt;=K3995,"Good",
J3995&lt;=K3995*1.5,"At Risk",
TRUE,"Critical"
)</f>
        <v>Excellent</v>
      </c>
      <c r="AB3995" t="str">
        <f t="shared" si="314"/>
        <v>Reworked</v>
      </c>
    </row>
    <row r="3996" spans="1:28" x14ac:dyDescent="0.3">
      <c r="A3996" t="s">
        <v>4078</v>
      </c>
      <c r="B3996" s="1">
        <v>45718</v>
      </c>
      <c r="C3996" t="s">
        <v>95</v>
      </c>
      <c r="D3996" t="s">
        <v>60</v>
      </c>
      <c r="E3996" t="s">
        <v>92</v>
      </c>
      <c r="F3996" t="s">
        <v>24</v>
      </c>
      <c r="G3996" t="s">
        <v>25</v>
      </c>
      <c r="H3996" t="s">
        <v>50</v>
      </c>
      <c r="I3996" t="s">
        <v>88</v>
      </c>
      <c r="J3996">
        <v>19.2</v>
      </c>
      <c r="K3996">
        <v>24</v>
      </c>
      <c r="L3996" t="s">
        <v>28</v>
      </c>
      <c r="M3996">
        <v>3</v>
      </c>
      <c r="N3996">
        <v>3.8</v>
      </c>
      <c r="O3996">
        <v>400</v>
      </c>
      <c r="P3996">
        <v>7680</v>
      </c>
      <c r="Q3996" t="s">
        <v>79</v>
      </c>
      <c r="R3996">
        <v>3</v>
      </c>
      <c r="S3996" t="s">
        <v>58</v>
      </c>
      <c r="T3996" t="s">
        <v>102</v>
      </c>
      <c r="U3996" t="str">
        <f>TRIM(CLEAN(tbl_Operations[[#This Row],[Location]]))</f>
        <v>Pune</v>
      </c>
      <c r="V3996" t="str">
        <f>TRIM(CLEAN(tbl_Operations[[#This Row],[Channel]]))</f>
        <v>Email</v>
      </c>
      <c r="W3996" t="str">
        <f t="shared" si="310"/>
        <v>Report Request</v>
      </c>
      <c r="X3996" t="str">
        <f t="shared" si="311"/>
        <v>Sales</v>
      </c>
      <c r="Y3996" t="str">
        <f t="shared" si="312"/>
        <v>Within SLA</v>
      </c>
      <c r="Z3996" t="str">
        <f t="shared" si="313"/>
        <v>Normal</v>
      </c>
      <c r="AA3996" t="str" cm="1">
        <f t="array" ref="AA3996">_xlfn.IFS(
J3996&lt;=K3996*0.5,"Excellent",
J3996&lt;=K3996,"Good",
J3996&lt;=K3996*1.5,"At Risk",
TRUE,"Critical"
)</f>
        <v>Good</v>
      </c>
      <c r="AB3996" t="str">
        <f t="shared" si="314"/>
        <v>Reworked</v>
      </c>
    </row>
    <row r="3997" spans="1:28" x14ac:dyDescent="0.3">
      <c r="A3997" t="s">
        <v>4079</v>
      </c>
      <c r="B3997" s="1">
        <v>45712</v>
      </c>
      <c r="C3997" t="s">
        <v>21</v>
      </c>
      <c r="D3997" t="s">
        <v>47</v>
      </c>
      <c r="E3997" t="s">
        <v>78</v>
      </c>
      <c r="F3997" t="s">
        <v>24</v>
      </c>
      <c r="G3997" t="s">
        <v>25</v>
      </c>
      <c r="H3997" t="s">
        <v>75</v>
      </c>
      <c r="I3997" t="s">
        <v>27</v>
      </c>
      <c r="J3997">
        <v>8.6</v>
      </c>
      <c r="K3997">
        <v>24</v>
      </c>
      <c r="L3997" t="s">
        <v>28</v>
      </c>
      <c r="M3997">
        <v>0</v>
      </c>
      <c r="N3997">
        <v>5</v>
      </c>
      <c r="O3997">
        <v>280</v>
      </c>
      <c r="P3997">
        <v>2408</v>
      </c>
      <c r="Q3997" t="s">
        <v>57</v>
      </c>
      <c r="R3997">
        <v>2</v>
      </c>
      <c r="S3997" t="s">
        <v>58</v>
      </c>
      <c r="T3997" t="s">
        <v>31</v>
      </c>
      <c r="U3997" t="str">
        <f>TRIM(CLEAN(tbl_Operations[[#This Row],[Location]]))</f>
        <v>Gurugram</v>
      </c>
      <c r="V3997" t="str">
        <f>TRIM(CLEAN(tbl_Operations[[#This Row],[Channel]]))</f>
        <v>Email</v>
      </c>
      <c r="W3997" t="str">
        <f t="shared" si="310"/>
        <v>Access Request</v>
      </c>
      <c r="X3997" t="str">
        <f t="shared" si="311"/>
        <v>Customer Support</v>
      </c>
      <c r="Y3997" t="str">
        <f t="shared" si="312"/>
        <v>Within SLA</v>
      </c>
      <c r="Z3997" t="str">
        <f t="shared" si="313"/>
        <v>Normal</v>
      </c>
      <c r="AA3997" t="str" cm="1">
        <f t="array" ref="AA3997">_xlfn.IFS(
J3997&lt;=K3997*0.5,"Excellent",
J3997&lt;=K3997,"Good",
J3997&lt;=K3997*1.5,"At Risk",
TRUE,"Critical"
)</f>
        <v>Excellent</v>
      </c>
      <c r="AB3997" t="str">
        <f t="shared" si="314"/>
        <v>No Rework</v>
      </c>
    </row>
    <row r="3998" spans="1:28" x14ac:dyDescent="0.3">
      <c r="A3998" t="s">
        <v>4080</v>
      </c>
      <c r="B3998" s="1">
        <v>45743</v>
      </c>
      <c r="C3998" t="s">
        <v>54</v>
      </c>
      <c r="D3998" t="s">
        <v>47</v>
      </c>
      <c r="E3998" t="s">
        <v>92</v>
      </c>
      <c r="F3998" t="s">
        <v>61</v>
      </c>
      <c r="G3998" t="s">
        <v>25</v>
      </c>
      <c r="H3998" t="s">
        <v>66</v>
      </c>
      <c r="I3998" t="s">
        <v>27</v>
      </c>
      <c r="J3998">
        <v>19.2</v>
      </c>
      <c r="K3998">
        <v>12</v>
      </c>
      <c r="L3998" t="s">
        <v>63</v>
      </c>
      <c r="M3998">
        <v>1</v>
      </c>
      <c r="N3998">
        <v>4.7</v>
      </c>
      <c r="O3998">
        <v>450</v>
      </c>
      <c r="P3998">
        <v>8640</v>
      </c>
      <c r="Q3998" t="s">
        <v>79</v>
      </c>
      <c r="R3998">
        <v>3</v>
      </c>
      <c r="S3998" t="s">
        <v>58</v>
      </c>
      <c r="T3998" t="s">
        <v>84</v>
      </c>
      <c r="U3998" t="str">
        <f>TRIM(CLEAN(tbl_Operations[[#This Row],[Location]]))</f>
        <v>Gurugram</v>
      </c>
      <c r="V3998" t="str">
        <f>TRIM(CLEAN(tbl_Operations[[#This Row],[Channel]]))</f>
        <v>Email</v>
      </c>
      <c r="W3998" t="str">
        <f t="shared" si="310"/>
        <v>Report Request</v>
      </c>
      <c r="X3998" t="str">
        <f t="shared" si="311"/>
        <v>Hr</v>
      </c>
      <c r="Y3998" t="str">
        <f t="shared" si="312"/>
        <v>SLA Breach</v>
      </c>
      <c r="Z3998" t="str">
        <f t="shared" si="313"/>
        <v>Normal</v>
      </c>
      <c r="AA3998" t="str" cm="1">
        <f t="array" ref="AA3998">_xlfn.IFS(
J3998&lt;=K3998*0.5,"Excellent",
J3998&lt;=K3998,"Good",
J3998&lt;=K3998*1.5,"At Risk",
TRUE,"Critical"
)</f>
        <v>Critical</v>
      </c>
      <c r="AB3998" t="str">
        <f t="shared" si="314"/>
        <v>Reworked</v>
      </c>
    </row>
    <row r="3999" spans="1:28" x14ac:dyDescent="0.3">
      <c r="A3999" t="s">
        <v>4081</v>
      </c>
      <c r="B3999" s="1">
        <v>45766</v>
      </c>
      <c r="C3999" t="s">
        <v>40</v>
      </c>
      <c r="D3999" t="s">
        <v>55</v>
      </c>
      <c r="E3999" t="s">
        <v>35</v>
      </c>
      <c r="F3999" t="s">
        <v>24</v>
      </c>
      <c r="G3999" t="s">
        <v>42</v>
      </c>
      <c r="H3999" t="s">
        <v>26</v>
      </c>
      <c r="I3999" t="s">
        <v>27</v>
      </c>
      <c r="J3999">
        <v>18</v>
      </c>
      <c r="K3999">
        <v>24</v>
      </c>
      <c r="L3999" t="s">
        <v>28</v>
      </c>
      <c r="M3999">
        <v>0</v>
      </c>
      <c r="N3999">
        <v>4.5</v>
      </c>
      <c r="O3999">
        <v>450</v>
      </c>
      <c r="P3999">
        <v>8100</v>
      </c>
      <c r="Q3999" t="s">
        <v>89</v>
      </c>
      <c r="R3999">
        <v>4</v>
      </c>
      <c r="S3999" t="s">
        <v>30</v>
      </c>
      <c r="T3999" t="s">
        <v>68</v>
      </c>
      <c r="U3999" t="str">
        <f>TRIM(CLEAN(tbl_Operations[[#This Row],[Location]]))</f>
        <v>Hyderabad</v>
      </c>
      <c r="V3999" t="str">
        <f>TRIM(CLEAN(tbl_Operations[[#This Row],[Channel]]))</f>
        <v>Portal</v>
      </c>
      <c r="W3999" t="str">
        <f t="shared" si="310"/>
        <v>Employee Query</v>
      </c>
      <c r="X3999" t="str">
        <f t="shared" si="311"/>
        <v>Procurement</v>
      </c>
      <c r="Y3999" t="str">
        <f t="shared" si="312"/>
        <v>Within SLA</v>
      </c>
      <c r="Z3999" t="str">
        <f t="shared" si="313"/>
        <v>Normal</v>
      </c>
      <c r="AA3999" t="str" cm="1">
        <f t="array" ref="AA3999">_xlfn.IFS(
J3999&lt;=K3999*0.5,"Excellent",
J3999&lt;=K3999,"Good",
J3999&lt;=K3999*1.5,"At Risk",
TRUE,"Critical"
)</f>
        <v>Good</v>
      </c>
      <c r="AB3999" t="str">
        <f t="shared" si="314"/>
        <v>No Rework</v>
      </c>
    </row>
    <row r="4000" spans="1:28" x14ac:dyDescent="0.3">
      <c r="A4000" t="s">
        <v>4082</v>
      </c>
      <c r="B4000" s="1">
        <v>46018</v>
      </c>
      <c r="C4000" t="s">
        <v>21</v>
      </c>
      <c r="D4000" t="s">
        <v>22</v>
      </c>
      <c r="E4000" t="s">
        <v>70</v>
      </c>
      <c r="F4000" t="s">
        <v>24</v>
      </c>
      <c r="G4000" t="s">
        <v>25</v>
      </c>
      <c r="H4000" t="s">
        <v>43</v>
      </c>
      <c r="I4000" t="s">
        <v>27</v>
      </c>
      <c r="J4000">
        <v>7.8</v>
      </c>
      <c r="K4000">
        <v>24</v>
      </c>
      <c r="L4000" t="s">
        <v>28</v>
      </c>
      <c r="M4000">
        <v>0</v>
      </c>
      <c r="N4000">
        <v>4.8</v>
      </c>
      <c r="O4000">
        <v>400</v>
      </c>
      <c r="P4000">
        <v>3120</v>
      </c>
      <c r="Q4000" t="s">
        <v>71</v>
      </c>
      <c r="R4000">
        <v>12</v>
      </c>
      <c r="S4000" t="s">
        <v>52</v>
      </c>
      <c r="T4000" t="s">
        <v>68</v>
      </c>
      <c r="U4000" t="str">
        <f>TRIM(CLEAN(tbl_Operations[[#This Row],[Location]]))</f>
        <v>Noida</v>
      </c>
      <c r="V4000" t="str">
        <f>TRIM(CLEAN(tbl_Operations[[#This Row],[Channel]]))</f>
        <v>Email</v>
      </c>
      <c r="W4000" t="str">
        <f t="shared" si="310"/>
        <v>Data Correction</v>
      </c>
      <c r="X4000" t="str">
        <f t="shared" si="311"/>
        <v>Customer Support</v>
      </c>
      <c r="Y4000" t="str">
        <f t="shared" si="312"/>
        <v>Within SLA</v>
      </c>
      <c r="Z4000" t="str">
        <f t="shared" si="313"/>
        <v>Normal</v>
      </c>
      <c r="AA4000" t="str" cm="1">
        <f t="array" ref="AA4000">_xlfn.IFS(
J4000&lt;=K4000*0.5,"Excellent",
J4000&lt;=K4000,"Good",
J4000&lt;=K4000*1.5,"At Risk",
TRUE,"Critical"
)</f>
        <v>Excellent</v>
      </c>
      <c r="AB4000" t="str">
        <f t="shared" si="314"/>
        <v>No Rework</v>
      </c>
    </row>
    <row r="4001" spans="1:28" x14ac:dyDescent="0.3">
      <c r="A4001" t="s">
        <v>4083</v>
      </c>
      <c r="B4001" s="1">
        <v>45733</v>
      </c>
      <c r="C4001" t="s">
        <v>33</v>
      </c>
      <c r="D4001" t="s">
        <v>47</v>
      </c>
      <c r="E4001" t="s">
        <v>92</v>
      </c>
      <c r="F4001" t="s">
        <v>49</v>
      </c>
      <c r="G4001" t="s">
        <v>42</v>
      </c>
      <c r="H4001" t="s">
        <v>43</v>
      </c>
      <c r="I4001" t="s">
        <v>88</v>
      </c>
      <c r="J4001">
        <v>18.7</v>
      </c>
      <c r="K4001">
        <v>48</v>
      </c>
      <c r="L4001" t="s">
        <v>28</v>
      </c>
      <c r="M4001">
        <v>2</v>
      </c>
      <c r="N4001">
        <v>4.5</v>
      </c>
      <c r="O4001">
        <v>320</v>
      </c>
      <c r="P4001">
        <v>5984</v>
      </c>
      <c r="Q4001" t="s">
        <v>79</v>
      </c>
      <c r="R4001">
        <v>3</v>
      </c>
      <c r="S4001" t="s">
        <v>58</v>
      </c>
      <c r="T4001" t="s">
        <v>31</v>
      </c>
      <c r="U4001" t="str">
        <f>TRIM(CLEAN(tbl_Operations[[#This Row],[Location]]))</f>
        <v>Gurugram</v>
      </c>
      <c r="V4001" t="str">
        <f>TRIM(CLEAN(tbl_Operations[[#This Row],[Channel]]))</f>
        <v>Portal</v>
      </c>
      <c r="W4001" t="str">
        <f t="shared" si="310"/>
        <v>Report Request</v>
      </c>
      <c r="X4001" t="str">
        <f t="shared" si="311"/>
        <v>It</v>
      </c>
      <c r="Y4001" t="str">
        <f t="shared" si="312"/>
        <v>Within SLA</v>
      </c>
      <c r="Z4001" t="str">
        <f t="shared" si="313"/>
        <v>Normal</v>
      </c>
      <c r="AA4001" t="str" cm="1">
        <f t="array" ref="AA4001">_xlfn.IFS(
J4001&lt;=K4001*0.5,"Excellent",
J4001&lt;=K4001,"Good",
J4001&lt;=K4001*1.5,"At Risk",
TRUE,"Critical"
)</f>
        <v>Excellent</v>
      </c>
      <c r="AB4001" t="str">
        <f t="shared" si="314"/>
        <v>Reworked</v>
      </c>
    </row>
    <row r="4002" spans="1:28" x14ac:dyDescent="0.3">
      <c r="A4002" t="s">
        <v>4084</v>
      </c>
      <c r="B4002" s="1">
        <v>45708</v>
      </c>
      <c r="C4002" t="s">
        <v>21</v>
      </c>
      <c r="D4002" t="s">
        <v>60</v>
      </c>
      <c r="E4002" t="s">
        <v>92</v>
      </c>
      <c r="F4002" t="s">
        <v>49</v>
      </c>
      <c r="G4002" t="s">
        <v>25</v>
      </c>
      <c r="H4002" t="s">
        <v>43</v>
      </c>
      <c r="I4002" t="s">
        <v>27</v>
      </c>
      <c r="J4002">
        <v>2.2999999999999998</v>
      </c>
      <c r="K4002">
        <v>48</v>
      </c>
      <c r="L4002" t="s">
        <v>28</v>
      </c>
      <c r="M4002">
        <v>0</v>
      </c>
      <c r="N4002">
        <v>4.5999999999999996</v>
      </c>
      <c r="O4002">
        <v>400</v>
      </c>
      <c r="P4002">
        <v>920</v>
      </c>
      <c r="Q4002" t="s">
        <v>57</v>
      </c>
      <c r="R4002">
        <v>2</v>
      </c>
      <c r="S4002" t="s">
        <v>58</v>
      </c>
      <c r="T4002" t="s">
        <v>84</v>
      </c>
      <c r="U4002" t="str">
        <f>TRIM(CLEAN(tbl_Operations[[#This Row],[Location]]))</f>
        <v>Pune</v>
      </c>
      <c r="V4002" t="str">
        <f>TRIM(CLEAN(tbl_Operations[[#This Row],[Channel]]))</f>
        <v>Email</v>
      </c>
      <c r="W4002" t="str">
        <f t="shared" si="310"/>
        <v>Report Request</v>
      </c>
      <c r="X4002" t="str">
        <f t="shared" si="311"/>
        <v>Customer Support</v>
      </c>
      <c r="Y4002" t="str">
        <f t="shared" si="312"/>
        <v>Within SLA</v>
      </c>
      <c r="Z4002" t="str">
        <f t="shared" si="313"/>
        <v>Normal</v>
      </c>
      <c r="AA4002" t="str" cm="1">
        <f t="array" ref="AA4002">_xlfn.IFS(
J4002&lt;=K4002*0.5,"Excellent",
J4002&lt;=K4002,"Good",
J4002&lt;=K4002*1.5,"At Risk",
TRUE,"Critical"
)</f>
        <v>Excellent</v>
      </c>
      <c r="AB4002" t="str">
        <f t="shared" si="314"/>
        <v>No Rework</v>
      </c>
    </row>
    <row r="4003" spans="1:28" x14ac:dyDescent="0.3">
      <c r="A4003" t="s">
        <v>4085</v>
      </c>
      <c r="B4003" s="1">
        <v>45730</v>
      </c>
      <c r="C4003" t="s">
        <v>33</v>
      </c>
      <c r="D4003" t="s">
        <v>47</v>
      </c>
      <c r="E4003" t="s">
        <v>74</v>
      </c>
      <c r="F4003" t="s">
        <v>24</v>
      </c>
      <c r="G4003" t="s">
        <v>25</v>
      </c>
      <c r="H4003" t="s">
        <v>26</v>
      </c>
      <c r="I4003" t="s">
        <v>88</v>
      </c>
      <c r="J4003">
        <v>14.3</v>
      </c>
      <c r="K4003">
        <v>24</v>
      </c>
      <c r="L4003" t="s">
        <v>28</v>
      </c>
      <c r="M4003">
        <v>1</v>
      </c>
      <c r="N4003">
        <v>4.5</v>
      </c>
      <c r="O4003">
        <v>320</v>
      </c>
      <c r="P4003">
        <v>4576</v>
      </c>
      <c r="Q4003" t="s">
        <v>79</v>
      </c>
      <c r="R4003">
        <v>3</v>
      </c>
      <c r="S4003" t="s">
        <v>58</v>
      </c>
      <c r="T4003" t="s">
        <v>45</v>
      </c>
      <c r="U4003" t="str">
        <f>TRIM(CLEAN(tbl_Operations[[#This Row],[Location]]))</f>
        <v>Gurugram</v>
      </c>
      <c r="V4003" t="str">
        <f>TRIM(CLEAN(tbl_Operations[[#This Row],[Channel]]))</f>
        <v>Email</v>
      </c>
      <c r="W4003" t="str">
        <f t="shared" si="310"/>
        <v>System Issue</v>
      </c>
      <c r="X4003" t="str">
        <f t="shared" si="311"/>
        <v>It</v>
      </c>
      <c r="Y4003" t="str">
        <f t="shared" si="312"/>
        <v>Within SLA</v>
      </c>
      <c r="Z4003" t="str">
        <f t="shared" si="313"/>
        <v>Normal</v>
      </c>
      <c r="AA4003" t="str" cm="1">
        <f t="array" ref="AA4003">_xlfn.IFS(
J4003&lt;=K4003*0.5,"Excellent",
J4003&lt;=K4003,"Good",
J4003&lt;=K4003*1.5,"At Risk",
TRUE,"Critical"
)</f>
        <v>Good</v>
      </c>
      <c r="AB4003" t="str">
        <f t="shared" si="314"/>
        <v>Reworked</v>
      </c>
    </row>
    <row r="4004" spans="1:28" x14ac:dyDescent="0.3">
      <c r="A4004" t="s">
        <v>4086</v>
      </c>
      <c r="B4004" s="1">
        <v>45931</v>
      </c>
      <c r="C4004" t="s">
        <v>33</v>
      </c>
      <c r="D4004" t="s">
        <v>34</v>
      </c>
      <c r="E4004" t="s">
        <v>56</v>
      </c>
      <c r="F4004" t="s">
        <v>49</v>
      </c>
      <c r="G4004" t="s">
        <v>25</v>
      </c>
      <c r="H4004" t="s">
        <v>66</v>
      </c>
      <c r="I4004" t="s">
        <v>27</v>
      </c>
      <c r="J4004">
        <v>23.9</v>
      </c>
      <c r="K4004">
        <v>48</v>
      </c>
      <c r="L4004" t="s">
        <v>28</v>
      </c>
      <c r="M4004">
        <v>0</v>
      </c>
      <c r="N4004">
        <v>4.2</v>
      </c>
      <c r="O4004">
        <v>320</v>
      </c>
      <c r="P4004">
        <v>7648</v>
      </c>
      <c r="Q4004" t="s">
        <v>51</v>
      </c>
      <c r="R4004">
        <v>10</v>
      </c>
      <c r="S4004" t="s">
        <v>52</v>
      </c>
      <c r="T4004" t="s">
        <v>86</v>
      </c>
      <c r="U4004" t="str">
        <f>TRIM(CLEAN(tbl_Operations[[#This Row],[Location]]))</f>
        <v>Mumbai</v>
      </c>
      <c r="V4004" t="str">
        <f>TRIM(CLEAN(tbl_Operations[[#This Row],[Channel]]))</f>
        <v>Email</v>
      </c>
      <c r="W4004" t="str">
        <f t="shared" si="310"/>
        <v>Vendor Query</v>
      </c>
      <c r="X4004" t="str">
        <f t="shared" si="311"/>
        <v>It</v>
      </c>
      <c r="Y4004" t="str">
        <f t="shared" si="312"/>
        <v>Within SLA</v>
      </c>
      <c r="Z4004" t="str">
        <f t="shared" si="313"/>
        <v>Normal</v>
      </c>
      <c r="AA4004" t="str" cm="1">
        <f t="array" ref="AA4004">_xlfn.IFS(
J4004&lt;=K4004*0.5,"Excellent",
J4004&lt;=K4004,"Good",
J4004&lt;=K4004*1.5,"At Risk",
TRUE,"Critical"
)</f>
        <v>Excellent</v>
      </c>
      <c r="AB4004" t="str">
        <f t="shared" si="314"/>
        <v>No Rework</v>
      </c>
    </row>
    <row r="4005" spans="1:28" x14ac:dyDescent="0.3">
      <c r="A4005" t="s">
        <v>4087</v>
      </c>
      <c r="B4005" s="1">
        <v>45752</v>
      </c>
      <c r="C4005" t="s">
        <v>21</v>
      </c>
      <c r="D4005" t="s">
        <v>41</v>
      </c>
      <c r="E4005" t="s">
        <v>35</v>
      </c>
      <c r="F4005" t="s">
        <v>61</v>
      </c>
      <c r="G4005" t="s">
        <v>42</v>
      </c>
      <c r="H4005" t="s">
        <v>26</v>
      </c>
      <c r="I4005" t="s">
        <v>101</v>
      </c>
      <c r="J4005">
        <v>12</v>
      </c>
      <c r="K4005">
        <v>12</v>
      </c>
      <c r="L4005" t="s">
        <v>28</v>
      </c>
      <c r="M4005">
        <v>0</v>
      </c>
      <c r="N4005">
        <v>4.4000000000000004</v>
      </c>
      <c r="O4005">
        <v>350</v>
      </c>
      <c r="P4005">
        <v>4200</v>
      </c>
      <c r="Q4005" t="s">
        <v>89</v>
      </c>
      <c r="R4005">
        <v>4</v>
      </c>
      <c r="S4005" t="s">
        <v>30</v>
      </c>
      <c r="T4005" t="s">
        <v>68</v>
      </c>
      <c r="U4005" t="str">
        <f>TRIM(CLEAN(tbl_Operations[[#This Row],[Location]]))</f>
        <v>Bengaluru</v>
      </c>
      <c r="V4005" t="str">
        <f>TRIM(CLEAN(tbl_Operations[[#This Row],[Channel]]))</f>
        <v>Portal</v>
      </c>
      <c r="W4005" t="str">
        <f t="shared" si="310"/>
        <v>Employee Query</v>
      </c>
      <c r="X4005" t="str">
        <f t="shared" si="311"/>
        <v>Customer Support</v>
      </c>
      <c r="Y4005" t="str">
        <f t="shared" si="312"/>
        <v>Within SLA</v>
      </c>
      <c r="Z4005" t="str">
        <f t="shared" si="313"/>
        <v>Normal</v>
      </c>
      <c r="AA4005" t="str" cm="1">
        <f t="array" ref="AA4005">_xlfn.IFS(
J4005&lt;=K4005*0.5,"Excellent",
J4005&lt;=K4005,"Good",
J4005&lt;=K4005*1.5,"At Risk",
TRUE,"Critical"
)</f>
        <v>Good</v>
      </c>
      <c r="AB4005" t="str">
        <f t="shared" si="314"/>
        <v>No Rework</v>
      </c>
    </row>
    <row r="4006" spans="1:28" x14ac:dyDescent="0.3">
      <c r="A4006" t="s">
        <v>4088</v>
      </c>
      <c r="B4006" s="1">
        <v>45746</v>
      </c>
      <c r="C4006" t="s">
        <v>33</v>
      </c>
      <c r="D4006" t="s">
        <v>73</v>
      </c>
      <c r="E4006" t="s">
        <v>48</v>
      </c>
      <c r="F4006" t="s">
        <v>24</v>
      </c>
      <c r="G4006" t="s">
        <v>25</v>
      </c>
      <c r="H4006" t="s">
        <v>43</v>
      </c>
      <c r="I4006" t="s">
        <v>27</v>
      </c>
      <c r="J4006">
        <v>12.6</v>
      </c>
      <c r="K4006">
        <v>24</v>
      </c>
      <c r="L4006" t="s">
        <v>28</v>
      </c>
      <c r="M4006">
        <v>0</v>
      </c>
      <c r="N4006">
        <v>4.5</v>
      </c>
      <c r="O4006">
        <v>350</v>
      </c>
      <c r="P4006">
        <v>4410</v>
      </c>
      <c r="Q4006" t="s">
        <v>79</v>
      </c>
      <c r="R4006">
        <v>3</v>
      </c>
      <c r="S4006" t="s">
        <v>58</v>
      </c>
      <c r="T4006" t="s">
        <v>102</v>
      </c>
      <c r="U4006" t="str">
        <f>TRIM(CLEAN(tbl_Operations[[#This Row],[Location]]))</f>
        <v>Chennai</v>
      </c>
      <c r="V4006" t="str">
        <f>TRIM(CLEAN(tbl_Operations[[#This Row],[Channel]]))</f>
        <v>Email</v>
      </c>
      <c r="W4006" t="str">
        <f t="shared" si="310"/>
        <v>Compliance Request</v>
      </c>
      <c r="X4006" t="str">
        <f t="shared" si="311"/>
        <v>It</v>
      </c>
      <c r="Y4006" t="str">
        <f t="shared" si="312"/>
        <v>Within SLA</v>
      </c>
      <c r="Z4006" t="str">
        <f t="shared" si="313"/>
        <v>Normal</v>
      </c>
      <c r="AA4006" t="str" cm="1">
        <f t="array" ref="AA4006">_xlfn.IFS(
J4006&lt;=K4006*0.5,"Excellent",
J4006&lt;=K4006,"Good",
J4006&lt;=K4006*1.5,"At Risk",
TRUE,"Critical"
)</f>
        <v>Good</v>
      </c>
      <c r="AB4006" t="str">
        <f t="shared" si="314"/>
        <v>No Rework</v>
      </c>
    </row>
    <row r="4007" spans="1:28" x14ac:dyDescent="0.3">
      <c r="A4007" t="s">
        <v>4089</v>
      </c>
      <c r="B4007" s="1">
        <v>45881</v>
      </c>
      <c r="C4007" t="s">
        <v>54</v>
      </c>
      <c r="D4007" t="s">
        <v>55</v>
      </c>
      <c r="E4007" t="s">
        <v>56</v>
      </c>
      <c r="F4007" t="s">
        <v>24</v>
      </c>
      <c r="G4007" t="s">
        <v>5094</v>
      </c>
      <c r="H4007" t="s">
        <v>43</v>
      </c>
      <c r="I4007" t="s">
        <v>27</v>
      </c>
      <c r="J4007">
        <v>7.2</v>
      </c>
      <c r="K4007">
        <v>24</v>
      </c>
      <c r="L4007" t="s">
        <v>28</v>
      </c>
      <c r="M4007">
        <v>0</v>
      </c>
      <c r="N4007">
        <v>4.5999999999999996</v>
      </c>
      <c r="O4007">
        <v>350</v>
      </c>
      <c r="P4007">
        <v>2520</v>
      </c>
      <c r="Q4007" t="s">
        <v>36</v>
      </c>
      <c r="R4007">
        <v>8</v>
      </c>
      <c r="S4007" t="s">
        <v>37</v>
      </c>
      <c r="T4007" t="s">
        <v>38</v>
      </c>
      <c r="U4007" t="str">
        <f>TRIM(CLEAN(tbl_Operations[[#This Row],[Location]]))</f>
        <v>Hyderabad</v>
      </c>
      <c r="V4007" t="str">
        <f>TRIM(CLEAN(tbl_Operations[[#This Row],[Channel]]))</f>
        <v>Unknown</v>
      </c>
      <c r="W4007" t="str">
        <f t="shared" si="310"/>
        <v>Vendor Query</v>
      </c>
      <c r="X4007" t="str">
        <f t="shared" si="311"/>
        <v>Hr</v>
      </c>
      <c r="Y4007" t="str">
        <f t="shared" si="312"/>
        <v>Within SLA</v>
      </c>
      <c r="Z4007" t="str">
        <f t="shared" si="313"/>
        <v>Normal</v>
      </c>
      <c r="AA4007" t="str" cm="1">
        <f t="array" ref="AA4007">_xlfn.IFS(
J4007&lt;=K4007*0.5,"Excellent",
J4007&lt;=K4007,"Good",
J4007&lt;=K4007*1.5,"At Risk",
TRUE,"Critical"
)</f>
        <v>Excellent</v>
      </c>
      <c r="AB4007" t="str">
        <f t="shared" si="314"/>
        <v>No Rework</v>
      </c>
    </row>
    <row r="4008" spans="1:28" x14ac:dyDescent="0.3">
      <c r="A4008" t="s">
        <v>4090</v>
      </c>
      <c r="B4008" s="1">
        <v>45790</v>
      </c>
      <c r="C4008" t="s">
        <v>21</v>
      </c>
      <c r="D4008" t="s">
        <v>60</v>
      </c>
      <c r="E4008" t="s">
        <v>74</v>
      </c>
      <c r="F4008" t="s">
        <v>146</v>
      </c>
      <c r="G4008" t="s">
        <v>25</v>
      </c>
      <c r="H4008" t="s">
        <v>50</v>
      </c>
      <c r="I4008" t="s">
        <v>27</v>
      </c>
      <c r="J4008">
        <v>3.7</v>
      </c>
      <c r="K4008">
        <v>4</v>
      </c>
      <c r="L4008" t="s">
        <v>28</v>
      </c>
      <c r="M4008">
        <v>0</v>
      </c>
      <c r="N4008">
        <v>4.5999999999999996</v>
      </c>
      <c r="O4008">
        <v>280</v>
      </c>
      <c r="P4008">
        <v>1036</v>
      </c>
      <c r="Q4008" t="s">
        <v>44</v>
      </c>
      <c r="R4008">
        <v>5</v>
      </c>
      <c r="S4008" t="s">
        <v>30</v>
      </c>
      <c r="T4008" t="s">
        <v>38</v>
      </c>
      <c r="U4008" t="str">
        <f>TRIM(CLEAN(tbl_Operations[[#This Row],[Location]]))</f>
        <v>Pune</v>
      </c>
      <c r="V4008" t="str">
        <f>TRIM(CLEAN(tbl_Operations[[#This Row],[Channel]]))</f>
        <v>Email</v>
      </c>
      <c r="W4008" t="str">
        <f t="shared" si="310"/>
        <v>System Issue</v>
      </c>
      <c r="X4008" t="str">
        <f t="shared" si="311"/>
        <v>Customer Support</v>
      </c>
      <c r="Y4008" t="str">
        <f t="shared" si="312"/>
        <v>Within SLA</v>
      </c>
      <c r="Z4008" t="str">
        <f t="shared" si="313"/>
        <v>Normal</v>
      </c>
      <c r="AA4008" t="str" cm="1">
        <f t="array" ref="AA4008">_xlfn.IFS(
J4008&lt;=K4008*0.5,"Excellent",
J4008&lt;=K4008,"Good",
J4008&lt;=K4008*1.5,"At Risk",
TRUE,"Critical"
)</f>
        <v>Good</v>
      </c>
      <c r="AB4008" t="str">
        <f t="shared" si="314"/>
        <v>No Rework</v>
      </c>
    </row>
    <row r="4009" spans="1:28" x14ac:dyDescent="0.3">
      <c r="A4009" t="s">
        <v>4091</v>
      </c>
      <c r="B4009" s="1">
        <v>45914</v>
      </c>
      <c r="C4009" t="s">
        <v>40</v>
      </c>
      <c r="D4009" t="s">
        <v>34</v>
      </c>
      <c r="E4009" t="s">
        <v>78</v>
      </c>
      <c r="F4009" t="s">
        <v>61</v>
      </c>
      <c r="G4009" t="s">
        <v>42</v>
      </c>
      <c r="H4009" t="s">
        <v>66</v>
      </c>
      <c r="I4009" t="s">
        <v>27</v>
      </c>
      <c r="J4009">
        <v>7.5</v>
      </c>
      <c r="K4009">
        <v>12</v>
      </c>
      <c r="L4009" t="s">
        <v>28</v>
      </c>
      <c r="M4009">
        <v>1</v>
      </c>
      <c r="N4009">
        <v>4.8</v>
      </c>
      <c r="O4009">
        <v>320</v>
      </c>
      <c r="P4009">
        <v>2400</v>
      </c>
      <c r="Q4009" t="s">
        <v>83</v>
      </c>
      <c r="R4009">
        <v>9</v>
      </c>
      <c r="S4009" t="s">
        <v>37</v>
      </c>
      <c r="T4009" t="s">
        <v>102</v>
      </c>
      <c r="U4009" t="str">
        <f>TRIM(CLEAN(tbl_Operations[[#This Row],[Location]]))</f>
        <v>Mumbai</v>
      </c>
      <c r="V4009" t="str">
        <f>TRIM(CLEAN(tbl_Operations[[#This Row],[Channel]]))</f>
        <v>Portal</v>
      </c>
      <c r="W4009" t="str">
        <f t="shared" si="310"/>
        <v>Access Request</v>
      </c>
      <c r="X4009" t="str">
        <f t="shared" si="311"/>
        <v>Procurement</v>
      </c>
      <c r="Y4009" t="str">
        <f t="shared" si="312"/>
        <v>Within SLA</v>
      </c>
      <c r="Z4009" t="str">
        <f t="shared" si="313"/>
        <v>Normal</v>
      </c>
      <c r="AA4009" t="str" cm="1">
        <f t="array" ref="AA4009">_xlfn.IFS(
J4009&lt;=K4009*0.5,"Excellent",
J4009&lt;=K4009,"Good",
J4009&lt;=K4009*1.5,"At Risk",
TRUE,"Critical"
)</f>
        <v>Good</v>
      </c>
      <c r="AB4009" t="str">
        <f t="shared" si="314"/>
        <v>Reworked</v>
      </c>
    </row>
    <row r="4010" spans="1:28" x14ac:dyDescent="0.3">
      <c r="A4010" t="s">
        <v>4092</v>
      </c>
      <c r="B4010" s="1">
        <v>45986</v>
      </c>
      <c r="C4010" t="s">
        <v>95</v>
      </c>
      <c r="D4010" t="s">
        <v>73</v>
      </c>
      <c r="E4010" t="s">
        <v>92</v>
      </c>
      <c r="F4010" t="s">
        <v>61</v>
      </c>
      <c r="G4010" t="s">
        <v>42</v>
      </c>
      <c r="H4010" t="s">
        <v>75</v>
      </c>
      <c r="I4010" t="s">
        <v>88</v>
      </c>
      <c r="J4010">
        <v>15.5</v>
      </c>
      <c r="K4010">
        <v>12</v>
      </c>
      <c r="L4010" t="s">
        <v>63</v>
      </c>
      <c r="M4010">
        <v>2</v>
      </c>
      <c r="N4010">
        <v>4.0999999999999996</v>
      </c>
      <c r="O4010">
        <v>320</v>
      </c>
      <c r="P4010">
        <v>4960</v>
      </c>
      <c r="Q4010" t="s">
        <v>67</v>
      </c>
      <c r="R4010">
        <v>11</v>
      </c>
      <c r="S4010" t="s">
        <v>52</v>
      </c>
      <c r="T4010" t="s">
        <v>38</v>
      </c>
      <c r="U4010" t="str">
        <f>TRIM(CLEAN(tbl_Operations[[#This Row],[Location]]))</f>
        <v>Chennai</v>
      </c>
      <c r="V4010" t="str">
        <f>TRIM(CLEAN(tbl_Operations[[#This Row],[Channel]]))</f>
        <v>Portal</v>
      </c>
      <c r="W4010" t="str">
        <f t="shared" si="310"/>
        <v>Report Request</v>
      </c>
      <c r="X4010" t="str">
        <f t="shared" si="311"/>
        <v>Sales</v>
      </c>
      <c r="Y4010" t="str">
        <f t="shared" si="312"/>
        <v>SLA Breach</v>
      </c>
      <c r="Z4010" t="str">
        <f t="shared" si="313"/>
        <v>Normal</v>
      </c>
      <c r="AA4010" t="str" cm="1">
        <f t="array" ref="AA4010">_xlfn.IFS(
J4010&lt;=K4010*0.5,"Excellent",
J4010&lt;=K4010,"Good",
J4010&lt;=K4010*1.5,"At Risk",
TRUE,"Critical"
)</f>
        <v>At Risk</v>
      </c>
      <c r="AB4010" t="str">
        <f t="shared" si="314"/>
        <v>Reworked</v>
      </c>
    </row>
    <row r="4011" spans="1:28" x14ac:dyDescent="0.3">
      <c r="A4011" t="s">
        <v>4093</v>
      </c>
      <c r="B4011" s="1">
        <v>45995</v>
      </c>
      <c r="C4011" t="s">
        <v>33</v>
      </c>
      <c r="D4011" t="s">
        <v>60</v>
      </c>
      <c r="E4011" t="s">
        <v>35</v>
      </c>
      <c r="F4011" t="s">
        <v>49</v>
      </c>
      <c r="G4011" t="s">
        <v>25</v>
      </c>
      <c r="H4011" t="s">
        <v>43</v>
      </c>
      <c r="I4011" t="s">
        <v>27</v>
      </c>
      <c r="J4011">
        <v>2.8</v>
      </c>
      <c r="K4011">
        <v>48</v>
      </c>
      <c r="L4011" t="s">
        <v>28</v>
      </c>
      <c r="M4011">
        <v>1</v>
      </c>
      <c r="N4011">
        <v>4.2</v>
      </c>
      <c r="O4011">
        <v>280</v>
      </c>
      <c r="P4011">
        <v>784</v>
      </c>
      <c r="Q4011" t="s">
        <v>71</v>
      </c>
      <c r="R4011">
        <v>12</v>
      </c>
      <c r="S4011" t="s">
        <v>52</v>
      </c>
      <c r="T4011" t="s">
        <v>84</v>
      </c>
      <c r="U4011" t="str">
        <f>TRIM(CLEAN(tbl_Operations[[#This Row],[Location]]))</f>
        <v>Pune</v>
      </c>
      <c r="V4011" t="str">
        <f>TRIM(CLEAN(tbl_Operations[[#This Row],[Channel]]))</f>
        <v>Email</v>
      </c>
      <c r="W4011" t="str">
        <f t="shared" si="310"/>
        <v>Employee Query</v>
      </c>
      <c r="X4011" t="str">
        <f t="shared" si="311"/>
        <v>It</v>
      </c>
      <c r="Y4011" t="str">
        <f t="shared" si="312"/>
        <v>Within SLA</v>
      </c>
      <c r="Z4011" t="str">
        <f t="shared" si="313"/>
        <v>Normal</v>
      </c>
      <c r="AA4011" t="str" cm="1">
        <f t="array" ref="AA4011">_xlfn.IFS(
J4011&lt;=K4011*0.5,"Excellent",
J4011&lt;=K4011,"Good",
J4011&lt;=K4011*1.5,"At Risk",
TRUE,"Critical"
)</f>
        <v>Excellent</v>
      </c>
      <c r="AB4011" t="str">
        <f t="shared" si="314"/>
        <v>Reworked</v>
      </c>
    </row>
    <row r="4012" spans="1:28" x14ac:dyDescent="0.3">
      <c r="A4012" t="s">
        <v>4094</v>
      </c>
      <c r="B4012" s="1">
        <v>45961</v>
      </c>
      <c r="C4012" t="s">
        <v>54</v>
      </c>
      <c r="D4012" t="s">
        <v>34</v>
      </c>
      <c r="E4012" t="s">
        <v>35</v>
      </c>
      <c r="F4012" t="s">
        <v>24</v>
      </c>
      <c r="G4012" t="s">
        <v>62</v>
      </c>
      <c r="H4012" t="s">
        <v>50</v>
      </c>
      <c r="I4012" t="s">
        <v>27</v>
      </c>
      <c r="J4012">
        <v>9.1999999999999993</v>
      </c>
      <c r="K4012">
        <v>24</v>
      </c>
      <c r="L4012" t="s">
        <v>28</v>
      </c>
      <c r="M4012">
        <v>0</v>
      </c>
      <c r="N4012">
        <v>4.8</v>
      </c>
      <c r="O4012">
        <v>280</v>
      </c>
      <c r="P4012">
        <v>2576</v>
      </c>
      <c r="Q4012" t="s">
        <v>51</v>
      </c>
      <c r="R4012">
        <v>10</v>
      </c>
      <c r="S4012" t="s">
        <v>52</v>
      </c>
      <c r="T4012" t="s">
        <v>45</v>
      </c>
      <c r="U4012" t="str">
        <f>TRIM(CLEAN(tbl_Operations[[#This Row],[Location]]))</f>
        <v>Mumbai</v>
      </c>
      <c r="V4012" t="str">
        <f>TRIM(CLEAN(tbl_Operations[[#This Row],[Channel]]))</f>
        <v>Teams</v>
      </c>
      <c r="W4012" t="str">
        <f t="shared" si="310"/>
        <v>Employee Query</v>
      </c>
      <c r="X4012" t="str">
        <f t="shared" si="311"/>
        <v>Hr</v>
      </c>
      <c r="Y4012" t="str">
        <f t="shared" si="312"/>
        <v>Within SLA</v>
      </c>
      <c r="Z4012" t="str">
        <f t="shared" si="313"/>
        <v>Normal</v>
      </c>
      <c r="AA4012" t="str" cm="1">
        <f t="array" ref="AA4012">_xlfn.IFS(
J4012&lt;=K4012*0.5,"Excellent",
J4012&lt;=K4012,"Good",
J4012&lt;=K4012*1.5,"At Risk",
TRUE,"Critical"
)</f>
        <v>Excellent</v>
      </c>
      <c r="AB4012" t="str">
        <f t="shared" si="314"/>
        <v>No Rework</v>
      </c>
    </row>
    <row r="4013" spans="1:28" x14ac:dyDescent="0.3">
      <c r="A4013" t="s">
        <v>4095</v>
      </c>
      <c r="B4013" s="1">
        <v>45895</v>
      </c>
      <c r="C4013" t="s">
        <v>77</v>
      </c>
      <c r="D4013" t="s">
        <v>22</v>
      </c>
      <c r="E4013" t="s">
        <v>35</v>
      </c>
      <c r="F4013" t="s">
        <v>61</v>
      </c>
      <c r="G4013" t="s">
        <v>42</v>
      </c>
      <c r="H4013" t="s">
        <v>66</v>
      </c>
      <c r="I4013" t="s">
        <v>27</v>
      </c>
      <c r="J4013">
        <v>21</v>
      </c>
      <c r="K4013">
        <v>12</v>
      </c>
      <c r="L4013" t="s">
        <v>63</v>
      </c>
      <c r="M4013">
        <v>1</v>
      </c>
      <c r="N4013">
        <v>3.8</v>
      </c>
      <c r="O4013">
        <v>280</v>
      </c>
      <c r="P4013">
        <v>5880</v>
      </c>
      <c r="Q4013" t="s">
        <v>36</v>
      </c>
      <c r="R4013">
        <v>8</v>
      </c>
      <c r="S4013" t="s">
        <v>37</v>
      </c>
      <c r="T4013" t="s">
        <v>38</v>
      </c>
      <c r="U4013" t="str">
        <f>TRIM(CLEAN(tbl_Operations[[#This Row],[Location]]))</f>
        <v>Noida</v>
      </c>
      <c r="V4013" t="str">
        <f>TRIM(CLEAN(tbl_Operations[[#This Row],[Channel]]))</f>
        <v>Portal</v>
      </c>
      <c r="W4013" t="str">
        <f t="shared" si="310"/>
        <v>Employee Query</v>
      </c>
      <c r="X4013" t="str">
        <f t="shared" si="311"/>
        <v>Finance</v>
      </c>
      <c r="Y4013" t="str">
        <f t="shared" si="312"/>
        <v>SLA Breach</v>
      </c>
      <c r="Z4013" t="str">
        <f t="shared" si="313"/>
        <v>Normal</v>
      </c>
      <c r="AA4013" t="str" cm="1">
        <f t="array" ref="AA4013">_xlfn.IFS(
J4013&lt;=K4013*0.5,"Excellent",
J4013&lt;=K4013,"Good",
J4013&lt;=K4013*1.5,"At Risk",
TRUE,"Critical"
)</f>
        <v>Critical</v>
      </c>
      <c r="AB4013" t="str">
        <f t="shared" si="314"/>
        <v>Reworked</v>
      </c>
    </row>
    <row r="4014" spans="1:28" x14ac:dyDescent="0.3">
      <c r="A4014" t="s">
        <v>4096</v>
      </c>
      <c r="B4014" s="1">
        <v>45912</v>
      </c>
      <c r="C4014" t="s">
        <v>21</v>
      </c>
      <c r="D4014" t="s">
        <v>73</v>
      </c>
      <c r="E4014" t="s">
        <v>70</v>
      </c>
      <c r="F4014" t="s">
        <v>49</v>
      </c>
      <c r="G4014" t="s">
        <v>42</v>
      </c>
      <c r="H4014" t="s">
        <v>66</v>
      </c>
      <c r="I4014" t="s">
        <v>88</v>
      </c>
      <c r="J4014">
        <v>27.7</v>
      </c>
      <c r="K4014">
        <v>48</v>
      </c>
      <c r="L4014" t="s">
        <v>28</v>
      </c>
      <c r="M4014">
        <v>2</v>
      </c>
      <c r="N4014">
        <v>3.6</v>
      </c>
      <c r="O4014">
        <v>450</v>
      </c>
      <c r="P4014">
        <v>12465</v>
      </c>
      <c r="Q4014" t="s">
        <v>83</v>
      </c>
      <c r="R4014">
        <v>9</v>
      </c>
      <c r="S4014" t="s">
        <v>37</v>
      </c>
      <c r="T4014" t="s">
        <v>45</v>
      </c>
      <c r="U4014" t="str">
        <f>TRIM(CLEAN(tbl_Operations[[#This Row],[Location]]))</f>
        <v>Chennai</v>
      </c>
      <c r="V4014" t="str">
        <f>TRIM(CLEAN(tbl_Operations[[#This Row],[Channel]]))</f>
        <v>Portal</v>
      </c>
      <c r="W4014" t="str">
        <f t="shared" si="310"/>
        <v>Data Correction</v>
      </c>
      <c r="X4014" t="str">
        <f t="shared" si="311"/>
        <v>Customer Support</v>
      </c>
      <c r="Y4014" t="str">
        <f t="shared" si="312"/>
        <v>Within SLA</v>
      </c>
      <c r="Z4014" t="str">
        <f t="shared" si="313"/>
        <v>Normal</v>
      </c>
      <c r="AA4014" t="str" cm="1">
        <f t="array" ref="AA4014">_xlfn.IFS(
J4014&lt;=K4014*0.5,"Excellent",
J4014&lt;=K4014,"Good",
J4014&lt;=K4014*1.5,"At Risk",
TRUE,"Critical"
)</f>
        <v>Good</v>
      </c>
      <c r="AB4014" t="str">
        <f t="shared" si="314"/>
        <v>Reworked</v>
      </c>
    </row>
    <row r="4015" spans="1:28" x14ac:dyDescent="0.3">
      <c r="A4015" t="s">
        <v>4097</v>
      </c>
      <c r="B4015" s="1">
        <v>45971</v>
      </c>
      <c r="C4015" t="s">
        <v>54</v>
      </c>
      <c r="D4015" t="s">
        <v>47</v>
      </c>
      <c r="E4015" t="s">
        <v>70</v>
      </c>
      <c r="F4015" t="s">
        <v>24</v>
      </c>
      <c r="G4015" t="s">
        <v>25</v>
      </c>
      <c r="H4015" t="s">
        <v>66</v>
      </c>
      <c r="I4015" t="s">
        <v>27</v>
      </c>
      <c r="J4015">
        <v>18.600000000000001</v>
      </c>
      <c r="K4015">
        <v>24</v>
      </c>
      <c r="L4015" t="s">
        <v>28</v>
      </c>
      <c r="M4015">
        <v>0</v>
      </c>
      <c r="N4015">
        <v>4.5</v>
      </c>
      <c r="O4015">
        <v>320</v>
      </c>
      <c r="P4015">
        <v>5952</v>
      </c>
      <c r="Q4015" t="s">
        <v>67</v>
      </c>
      <c r="R4015">
        <v>11</v>
      </c>
      <c r="S4015" t="s">
        <v>52</v>
      </c>
      <c r="T4015" t="s">
        <v>31</v>
      </c>
      <c r="U4015" t="str">
        <f>TRIM(CLEAN(tbl_Operations[[#This Row],[Location]]))</f>
        <v>Gurugram</v>
      </c>
      <c r="V4015" t="str">
        <f>TRIM(CLEAN(tbl_Operations[[#This Row],[Channel]]))</f>
        <v>Email</v>
      </c>
      <c r="W4015" t="str">
        <f t="shared" si="310"/>
        <v>Data Correction</v>
      </c>
      <c r="X4015" t="str">
        <f t="shared" si="311"/>
        <v>Hr</v>
      </c>
      <c r="Y4015" t="str">
        <f t="shared" si="312"/>
        <v>Within SLA</v>
      </c>
      <c r="Z4015" t="str">
        <f t="shared" si="313"/>
        <v>Normal</v>
      </c>
      <c r="AA4015" t="str" cm="1">
        <f t="array" ref="AA4015">_xlfn.IFS(
J4015&lt;=K4015*0.5,"Excellent",
J4015&lt;=K4015,"Good",
J4015&lt;=K4015*1.5,"At Risk",
TRUE,"Critical"
)</f>
        <v>Good</v>
      </c>
      <c r="AB4015" t="str">
        <f t="shared" si="314"/>
        <v>No Rework</v>
      </c>
    </row>
    <row r="4016" spans="1:28" x14ac:dyDescent="0.3">
      <c r="A4016" t="s">
        <v>4098</v>
      </c>
      <c r="B4016" s="1">
        <v>45705</v>
      </c>
      <c r="C4016" t="s">
        <v>33</v>
      </c>
      <c r="D4016" t="s">
        <v>34</v>
      </c>
      <c r="E4016" t="s">
        <v>35</v>
      </c>
      <c r="F4016" t="s">
        <v>49</v>
      </c>
      <c r="G4016" t="s">
        <v>25</v>
      </c>
      <c r="H4016" t="s">
        <v>43</v>
      </c>
      <c r="I4016" t="s">
        <v>27</v>
      </c>
      <c r="J4016">
        <v>20.399999999999999</v>
      </c>
      <c r="K4016">
        <v>48</v>
      </c>
      <c r="L4016" t="s">
        <v>28</v>
      </c>
      <c r="M4016">
        <v>0</v>
      </c>
      <c r="N4016">
        <v>4.5</v>
      </c>
      <c r="O4016">
        <v>320</v>
      </c>
      <c r="P4016">
        <v>6528</v>
      </c>
      <c r="Q4016" t="s">
        <v>57</v>
      </c>
      <c r="R4016">
        <v>2</v>
      </c>
      <c r="S4016" t="s">
        <v>58</v>
      </c>
      <c r="T4016" t="s">
        <v>31</v>
      </c>
      <c r="U4016" t="str">
        <f>TRIM(CLEAN(tbl_Operations[[#This Row],[Location]]))</f>
        <v>Mumbai</v>
      </c>
      <c r="V4016" t="str">
        <f>TRIM(CLEAN(tbl_Operations[[#This Row],[Channel]]))</f>
        <v>Email</v>
      </c>
      <c r="W4016" t="str">
        <f t="shared" si="310"/>
        <v>Employee Query</v>
      </c>
      <c r="X4016" t="str">
        <f t="shared" si="311"/>
        <v>It</v>
      </c>
      <c r="Y4016" t="str">
        <f t="shared" si="312"/>
        <v>Within SLA</v>
      </c>
      <c r="Z4016" t="str">
        <f t="shared" si="313"/>
        <v>Normal</v>
      </c>
      <c r="AA4016" t="str" cm="1">
        <f t="array" ref="AA4016">_xlfn.IFS(
J4016&lt;=K4016*0.5,"Excellent",
J4016&lt;=K4016,"Good",
J4016&lt;=K4016*1.5,"At Risk",
TRUE,"Critical"
)</f>
        <v>Excellent</v>
      </c>
      <c r="AB4016" t="str">
        <f t="shared" si="314"/>
        <v>No Rework</v>
      </c>
    </row>
    <row r="4017" spans="1:28" x14ac:dyDescent="0.3">
      <c r="A4017" t="s">
        <v>4099</v>
      </c>
      <c r="B4017" s="1">
        <v>45927</v>
      </c>
      <c r="C4017" t="s">
        <v>54</v>
      </c>
      <c r="D4017" t="s">
        <v>34</v>
      </c>
      <c r="E4017" t="s">
        <v>78</v>
      </c>
      <c r="F4017" t="s">
        <v>49</v>
      </c>
      <c r="G4017" t="s">
        <v>25</v>
      </c>
      <c r="H4017" t="s">
        <v>43</v>
      </c>
      <c r="I4017" t="s">
        <v>101</v>
      </c>
      <c r="J4017">
        <v>11.5</v>
      </c>
      <c r="K4017">
        <v>48</v>
      </c>
      <c r="L4017" t="s">
        <v>28</v>
      </c>
      <c r="M4017">
        <v>2</v>
      </c>
      <c r="N4017">
        <v>4.0999999999999996</v>
      </c>
      <c r="O4017">
        <v>320</v>
      </c>
      <c r="P4017">
        <v>3680</v>
      </c>
      <c r="Q4017" t="s">
        <v>83</v>
      </c>
      <c r="R4017">
        <v>9</v>
      </c>
      <c r="S4017" t="s">
        <v>37</v>
      </c>
      <c r="T4017" t="s">
        <v>68</v>
      </c>
      <c r="U4017" t="str">
        <f>TRIM(CLEAN(tbl_Operations[[#This Row],[Location]]))</f>
        <v>Mumbai</v>
      </c>
      <c r="V4017" t="str">
        <f>TRIM(CLEAN(tbl_Operations[[#This Row],[Channel]]))</f>
        <v>Email</v>
      </c>
      <c r="W4017" t="str">
        <f t="shared" si="310"/>
        <v>Access Request</v>
      </c>
      <c r="X4017" t="str">
        <f t="shared" si="311"/>
        <v>Hr</v>
      </c>
      <c r="Y4017" t="str">
        <f t="shared" si="312"/>
        <v>Within SLA</v>
      </c>
      <c r="Z4017" t="str">
        <f t="shared" si="313"/>
        <v>Normal</v>
      </c>
      <c r="AA4017" t="str" cm="1">
        <f t="array" ref="AA4017">_xlfn.IFS(
J4017&lt;=K4017*0.5,"Excellent",
J4017&lt;=K4017,"Good",
J4017&lt;=K4017*1.5,"At Risk",
TRUE,"Critical"
)</f>
        <v>Excellent</v>
      </c>
      <c r="AB4017" t="str">
        <f t="shared" si="314"/>
        <v>Reworked</v>
      </c>
    </row>
    <row r="4018" spans="1:28" x14ac:dyDescent="0.3">
      <c r="A4018" t="s">
        <v>4100</v>
      </c>
      <c r="B4018" s="1">
        <v>45906</v>
      </c>
      <c r="C4018" t="s">
        <v>54</v>
      </c>
      <c r="D4018" t="s">
        <v>73</v>
      </c>
      <c r="E4018" t="s">
        <v>23</v>
      </c>
      <c r="F4018" t="s">
        <v>24</v>
      </c>
      <c r="G4018" t="s">
        <v>25</v>
      </c>
      <c r="H4018" t="s">
        <v>26</v>
      </c>
      <c r="I4018" t="s">
        <v>27</v>
      </c>
      <c r="J4018">
        <v>10.6</v>
      </c>
      <c r="K4018">
        <v>24</v>
      </c>
      <c r="L4018" t="s">
        <v>28</v>
      </c>
      <c r="M4018">
        <v>0</v>
      </c>
      <c r="N4018">
        <v>4.5</v>
      </c>
      <c r="O4018">
        <v>320</v>
      </c>
      <c r="P4018">
        <v>3392</v>
      </c>
      <c r="Q4018" t="s">
        <v>83</v>
      </c>
      <c r="R4018">
        <v>9</v>
      </c>
      <c r="S4018" t="s">
        <v>37</v>
      </c>
      <c r="T4018" t="s">
        <v>68</v>
      </c>
      <c r="U4018" t="str">
        <f>TRIM(CLEAN(tbl_Operations[[#This Row],[Location]]))</f>
        <v>Chennai</v>
      </c>
      <c r="V4018" t="str">
        <f>TRIM(CLEAN(tbl_Operations[[#This Row],[Channel]]))</f>
        <v>Email</v>
      </c>
      <c r="W4018" t="str">
        <f t="shared" si="310"/>
        <v>Invoice Query</v>
      </c>
      <c r="X4018" t="str">
        <f t="shared" si="311"/>
        <v>Hr</v>
      </c>
      <c r="Y4018" t="str">
        <f t="shared" si="312"/>
        <v>Within SLA</v>
      </c>
      <c r="Z4018" t="str">
        <f t="shared" si="313"/>
        <v>Normal</v>
      </c>
      <c r="AA4018" t="str" cm="1">
        <f t="array" ref="AA4018">_xlfn.IFS(
J4018&lt;=K4018*0.5,"Excellent",
J4018&lt;=K4018,"Good",
J4018&lt;=K4018*1.5,"At Risk",
TRUE,"Critical"
)</f>
        <v>Excellent</v>
      </c>
      <c r="AB4018" t="str">
        <f t="shared" si="314"/>
        <v>No Rework</v>
      </c>
    </row>
    <row r="4019" spans="1:28" x14ac:dyDescent="0.3">
      <c r="A4019" t="s">
        <v>4101</v>
      </c>
      <c r="B4019" s="1">
        <v>46009</v>
      </c>
      <c r="C4019" t="s">
        <v>54</v>
      </c>
      <c r="D4019" t="s">
        <v>73</v>
      </c>
      <c r="E4019" t="s">
        <v>5094</v>
      </c>
      <c r="F4019" t="s">
        <v>61</v>
      </c>
      <c r="G4019" t="s">
        <v>42</v>
      </c>
      <c r="H4019" t="s">
        <v>26</v>
      </c>
      <c r="I4019" t="s">
        <v>27</v>
      </c>
      <c r="J4019">
        <v>4.0999999999999996</v>
      </c>
      <c r="K4019">
        <v>12</v>
      </c>
      <c r="L4019" t="s">
        <v>28</v>
      </c>
      <c r="M4019">
        <v>0</v>
      </c>
      <c r="N4019">
        <v>5</v>
      </c>
      <c r="O4019">
        <v>320</v>
      </c>
      <c r="P4019">
        <v>1312</v>
      </c>
      <c r="Q4019" t="s">
        <v>71</v>
      </c>
      <c r="R4019">
        <v>12</v>
      </c>
      <c r="S4019" t="s">
        <v>52</v>
      </c>
      <c r="T4019" t="s">
        <v>84</v>
      </c>
      <c r="U4019" t="str">
        <f>TRIM(CLEAN(tbl_Operations[[#This Row],[Location]]))</f>
        <v>Chennai</v>
      </c>
      <c r="V4019" t="str">
        <f>TRIM(CLEAN(tbl_Operations[[#This Row],[Channel]]))</f>
        <v>Portal</v>
      </c>
      <c r="W4019" t="str">
        <f t="shared" si="310"/>
        <v>Unknown</v>
      </c>
      <c r="X4019" t="str">
        <f t="shared" si="311"/>
        <v>Hr</v>
      </c>
      <c r="Y4019" t="str">
        <f t="shared" si="312"/>
        <v>Within SLA</v>
      </c>
      <c r="Z4019" t="str">
        <f t="shared" si="313"/>
        <v>Normal</v>
      </c>
      <c r="AA4019" t="str" cm="1">
        <f t="array" ref="AA4019">_xlfn.IFS(
J4019&lt;=K4019*0.5,"Excellent",
J4019&lt;=K4019,"Good",
J4019&lt;=K4019*1.5,"At Risk",
TRUE,"Critical"
)</f>
        <v>Excellent</v>
      </c>
      <c r="AB4019" t="str">
        <f t="shared" si="314"/>
        <v>No Rework</v>
      </c>
    </row>
    <row r="4020" spans="1:28" x14ac:dyDescent="0.3">
      <c r="A4020" t="s">
        <v>4102</v>
      </c>
      <c r="B4020" s="1">
        <v>45811</v>
      </c>
      <c r="C4020" t="s">
        <v>33</v>
      </c>
      <c r="D4020" t="s">
        <v>47</v>
      </c>
      <c r="E4020" t="s">
        <v>23</v>
      </c>
      <c r="F4020" t="s">
        <v>49</v>
      </c>
      <c r="G4020" t="s">
        <v>25</v>
      </c>
      <c r="H4020" t="s">
        <v>43</v>
      </c>
      <c r="I4020" t="s">
        <v>27</v>
      </c>
      <c r="J4020">
        <v>24.6</v>
      </c>
      <c r="K4020">
        <v>48</v>
      </c>
      <c r="L4020" t="s">
        <v>28</v>
      </c>
      <c r="M4020">
        <v>0</v>
      </c>
      <c r="N4020">
        <v>4.4000000000000004</v>
      </c>
      <c r="O4020">
        <v>350</v>
      </c>
      <c r="P4020">
        <v>8610</v>
      </c>
      <c r="Q4020" t="s">
        <v>29</v>
      </c>
      <c r="R4020">
        <v>6</v>
      </c>
      <c r="S4020" t="s">
        <v>30</v>
      </c>
      <c r="T4020" t="s">
        <v>38</v>
      </c>
      <c r="U4020" t="str">
        <f>TRIM(CLEAN(tbl_Operations[[#This Row],[Location]]))</f>
        <v>Gurugram</v>
      </c>
      <c r="V4020" t="str">
        <f>TRIM(CLEAN(tbl_Operations[[#This Row],[Channel]]))</f>
        <v>Email</v>
      </c>
      <c r="W4020" t="str">
        <f t="shared" si="310"/>
        <v>Invoice Query</v>
      </c>
      <c r="X4020" t="str">
        <f t="shared" si="311"/>
        <v>It</v>
      </c>
      <c r="Y4020" t="str">
        <f t="shared" si="312"/>
        <v>Within SLA</v>
      </c>
      <c r="Z4020" t="str">
        <f t="shared" si="313"/>
        <v>Normal</v>
      </c>
      <c r="AA4020" t="str" cm="1">
        <f t="array" ref="AA4020">_xlfn.IFS(
J4020&lt;=K4020*0.5,"Excellent",
J4020&lt;=K4020,"Good",
J4020&lt;=K4020*1.5,"At Risk",
TRUE,"Critical"
)</f>
        <v>Good</v>
      </c>
      <c r="AB4020" t="str">
        <f t="shared" si="314"/>
        <v>No Rework</v>
      </c>
    </row>
    <row r="4021" spans="1:28" x14ac:dyDescent="0.3">
      <c r="A4021" t="s">
        <v>4103</v>
      </c>
      <c r="B4021" s="1">
        <v>45917</v>
      </c>
      <c r="C4021" t="s">
        <v>77</v>
      </c>
      <c r="D4021" t="s">
        <v>55</v>
      </c>
      <c r="E4021" t="s">
        <v>74</v>
      </c>
      <c r="F4021" t="s">
        <v>49</v>
      </c>
      <c r="G4021" t="s">
        <v>42</v>
      </c>
      <c r="H4021" t="s">
        <v>43</v>
      </c>
      <c r="I4021" t="s">
        <v>27</v>
      </c>
      <c r="J4021">
        <v>9.6999999999999993</v>
      </c>
      <c r="K4021">
        <v>48</v>
      </c>
      <c r="L4021" t="s">
        <v>28</v>
      </c>
      <c r="M4021">
        <v>1</v>
      </c>
      <c r="N4021">
        <v>4.2</v>
      </c>
      <c r="O4021">
        <v>400</v>
      </c>
      <c r="P4021">
        <v>3880</v>
      </c>
      <c r="Q4021" t="s">
        <v>83</v>
      </c>
      <c r="R4021">
        <v>9</v>
      </c>
      <c r="S4021" t="s">
        <v>37</v>
      </c>
      <c r="T4021" t="s">
        <v>86</v>
      </c>
      <c r="U4021" t="str">
        <f>TRIM(CLEAN(tbl_Operations[[#This Row],[Location]]))</f>
        <v>Hyderabad</v>
      </c>
      <c r="V4021" t="str">
        <f>TRIM(CLEAN(tbl_Operations[[#This Row],[Channel]]))</f>
        <v>Portal</v>
      </c>
      <c r="W4021" t="str">
        <f t="shared" si="310"/>
        <v>System Issue</v>
      </c>
      <c r="X4021" t="str">
        <f t="shared" si="311"/>
        <v>Finance</v>
      </c>
      <c r="Y4021" t="str">
        <f t="shared" si="312"/>
        <v>Within SLA</v>
      </c>
      <c r="Z4021" t="str">
        <f t="shared" si="313"/>
        <v>Normal</v>
      </c>
      <c r="AA4021" t="str" cm="1">
        <f t="array" ref="AA4021">_xlfn.IFS(
J4021&lt;=K4021*0.5,"Excellent",
J4021&lt;=K4021,"Good",
J4021&lt;=K4021*1.5,"At Risk",
TRUE,"Critical"
)</f>
        <v>Excellent</v>
      </c>
      <c r="AB4021" t="str">
        <f t="shared" si="314"/>
        <v>Reworked</v>
      </c>
    </row>
    <row r="4022" spans="1:28" x14ac:dyDescent="0.3">
      <c r="A4022" t="s">
        <v>4104</v>
      </c>
      <c r="B4022" s="1">
        <v>45752</v>
      </c>
      <c r="C4022" t="s">
        <v>91</v>
      </c>
      <c r="D4022" t="s">
        <v>55</v>
      </c>
      <c r="E4022" t="s">
        <v>48</v>
      </c>
      <c r="F4022" t="s">
        <v>24</v>
      </c>
      <c r="G4022" t="s">
        <v>62</v>
      </c>
      <c r="H4022" t="s">
        <v>75</v>
      </c>
      <c r="I4022" t="s">
        <v>27</v>
      </c>
      <c r="J4022">
        <v>20.399999999999999</v>
      </c>
      <c r="K4022">
        <v>24</v>
      </c>
      <c r="L4022" t="s">
        <v>28</v>
      </c>
      <c r="M4022">
        <v>0</v>
      </c>
      <c r="N4022">
        <v>4.2</v>
      </c>
      <c r="O4022">
        <v>320</v>
      </c>
      <c r="P4022">
        <v>6528</v>
      </c>
      <c r="Q4022" t="s">
        <v>89</v>
      </c>
      <c r="R4022">
        <v>4</v>
      </c>
      <c r="S4022" t="s">
        <v>30</v>
      </c>
      <c r="T4022" t="s">
        <v>68</v>
      </c>
      <c r="U4022" t="str">
        <f>TRIM(CLEAN(tbl_Operations[[#This Row],[Location]]))</f>
        <v>Hyderabad</v>
      </c>
      <c r="V4022" t="str">
        <f>TRIM(CLEAN(tbl_Operations[[#This Row],[Channel]]))</f>
        <v>Teams</v>
      </c>
      <c r="W4022" t="str">
        <f t="shared" si="310"/>
        <v>Compliance Request</v>
      </c>
      <c r="X4022" t="str">
        <f t="shared" si="311"/>
        <v>Operations</v>
      </c>
      <c r="Y4022" t="str">
        <f t="shared" si="312"/>
        <v>Within SLA</v>
      </c>
      <c r="Z4022" t="str">
        <f t="shared" si="313"/>
        <v>Normal</v>
      </c>
      <c r="AA4022" t="str" cm="1">
        <f t="array" ref="AA4022">_xlfn.IFS(
J4022&lt;=K4022*0.5,"Excellent",
J4022&lt;=K4022,"Good",
J4022&lt;=K4022*1.5,"At Risk",
TRUE,"Critical"
)</f>
        <v>Good</v>
      </c>
      <c r="AB4022" t="str">
        <f t="shared" si="314"/>
        <v>No Rework</v>
      </c>
    </row>
    <row r="4023" spans="1:28" x14ac:dyDescent="0.3">
      <c r="A4023" t="s">
        <v>4105</v>
      </c>
      <c r="B4023" s="1">
        <v>45817</v>
      </c>
      <c r="C4023" t="s">
        <v>54</v>
      </c>
      <c r="D4023" t="s">
        <v>34</v>
      </c>
      <c r="E4023" t="s">
        <v>92</v>
      </c>
      <c r="F4023" t="s">
        <v>24</v>
      </c>
      <c r="G4023" t="s">
        <v>62</v>
      </c>
      <c r="H4023" t="s">
        <v>50</v>
      </c>
      <c r="I4023" t="s">
        <v>27</v>
      </c>
      <c r="J4023">
        <v>9.1</v>
      </c>
      <c r="K4023">
        <v>24</v>
      </c>
      <c r="L4023" t="s">
        <v>28</v>
      </c>
      <c r="M4023">
        <v>1</v>
      </c>
      <c r="N4023">
        <v>4.5</v>
      </c>
      <c r="O4023">
        <v>350</v>
      </c>
      <c r="P4023">
        <v>3185</v>
      </c>
      <c r="Q4023" t="s">
        <v>29</v>
      </c>
      <c r="R4023">
        <v>6</v>
      </c>
      <c r="S4023" t="s">
        <v>30</v>
      </c>
      <c r="T4023" t="s">
        <v>31</v>
      </c>
      <c r="U4023" t="str">
        <f>TRIM(CLEAN(tbl_Operations[[#This Row],[Location]]))</f>
        <v>Mumbai</v>
      </c>
      <c r="V4023" t="str">
        <f>TRIM(CLEAN(tbl_Operations[[#This Row],[Channel]]))</f>
        <v>Teams</v>
      </c>
      <c r="W4023" t="str">
        <f t="shared" si="310"/>
        <v>Report Request</v>
      </c>
      <c r="X4023" t="str">
        <f t="shared" si="311"/>
        <v>Hr</v>
      </c>
      <c r="Y4023" t="str">
        <f t="shared" si="312"/>
        <v>Within SLA</v>
      </c>
      <c r="Z4023" t="str">
        <f t="shared" si="313"/>
        <v>Normal</v>
      </c>
      <c r="AA4023" t="str" cm="1">
        <f t="array" ref="AA4023">_xlfn.IFS(
J4023&lt;=K4023*0.5,"Excellent",
J4023&lt;=K4023,"Good",
J4023&lt;=K4023*1.5,"At Risk",
TRUE,"Critical"
)</f>
        <v>Excellent</v>
      </c>
      <c r="AB4023" t="str">
        <f t="shared" si="314"/>
        <v>Reworked</v>
      </c>
    </row>
    <row r="4024" spans="1:28" x14ac:dyDescent="0.3">
      <c r="A4024" t="s">
        <v>4106</v>
      </c>
      <c r="B4024" s="1">
        <v>45763</v>
      </c>
      <c r="C4024" t="s">
        <v>77</v>
      </c>
      <c r="D4024" t="s">
        <v>60</v>
      </c>
      <c r="E4024" t="s">
        <v>48</v>
      </c>
      <c r="F4024" t="s">
        <v>146</v>
      </c>
      <c r="G4024" t="s">
        <v>81</v>
      </c>
      <c r="H4024" t="s">
        <v>43</v>
      </c>
      <c r="I4024" t="s">
        <v>27</v>
      </c>
      <c r="J4024">
        <v>7.9</v>
      </c>
      <c r="K4024">
        <v>4</v>
      </c>
      <c r="L4024" t="s">
        <v>63</v>
      </c>
      <c r="M4024">
        <v>1</v>
      </c>
      <c r="N4024">
        <v>4.8</v>
      </c>
      <c r="O4024">
        <v>350</v>
      </c>
      <c r="P4024">
        <v>2765</v>
      </c>
      <c r="Q4024" t="s">
        <v>89</v>
      </c>
      <c r="R4024">
        <v>4</v>
      </c>
      <c r="S4024" t="s">
        <v>30</v>
      </c>
      <c r="T4024" t="s">
        <v>86</v>
      </c>
      <c r="U4024" t="str">
        <f>TRIM(CLEAN(tbl_Operations[[#This Row],[Location]]))</f>
        <v>Pune</v>
      </c>
      <c r="V4024" t="str">
        <f>TRIM(CLEAN(tbl_Operations[[#This Row],[Channel]]))</f>
        <v>Phone</v>
      </c>
      <c r="W4024" t="str">
        <f t="shared" si="310"/>
        <v>Compliance Request</v>
      </c>
      <c r="X4024" t="str">
        <f t="shared" si="311"/>
        <v>Finance</v>
      </c>
      <c r="Y4024" t="str">
        <f t="shared" si="312"/>
        <v>SLA Breach</v>
      </c>
      <c r="Z4024" t="str">
        <f t="shared" si="313"/>
        <v>Normal</v>
      </c>
      <c r="AA4024" t="str" cm="1">
        <f t="array" ref="AA4024">_xlfn.IFS(
J4024&lt;=K4024*0.5,"Excellent",
J4024&lt;=K4024,"Good",
J4024&lt;=K4024*1.5,"At Risk",
TRUE,"Critical"
)</f>
        <v>Critical</v>
      </c>
      <c r="AB4024" t="str">
        <f t="shared" si="314"/>
        <v>Reworked</v>
      </c>
    </row>
    <row r="4025" spans="1:28" x14ac:dyDescent="0.3">
      <c r="A4025" t="s">
        <v>4107</v>
      </c>
      <c r="B4025" s="1">
        <v>45733</v>
      </c>
      <c r="C4025" t="s">
        <v>91</v>
      </c>
      <c r="D4025" t="s">
        <v>22</v>
      </c>
      <c r="E4025" t="s">
        <v>70</v>
      </c>
      <c r="F4025" t="s">
        <v>49</v>
      </c>
      <c r="G4025" t="s">
        <v>25</v>
      </c>
      <c r="H4025" t="s">
        <v>75</v>
      </c>
      <c r="I4025" t="s">
        <v>27</v>
      </c>
      <c r="J4025">
        <v>7.5</v>
      </c>
      <c r="K4025">
        <v>48</v>
      </c>
      <c r="L4025" t="s">
        <v>28</v>
      </c>
      <c r="M4025">
        <v>0</v>
      </c>
      <c r="N4025">
        <v>4.8</v>
      </c>
      <c r="O4025">
        <v>450</v>
      </c>
      <c r="P4025">
        <v>3375</v>
      </c>
      <c r="Q4025" t="s">
        <v>79</v>
      </c>
      <c r="R4025">
        <v>3</v>
      </c>
      <c r="S4025" t="s">
        <v>58</v>
      </c>
      <c r="T4025" t="s">
        <v>31</v>
      </c>
      <c r="U4025" t="str">
        <f>TRIM(CLEAN(tbl_Operations[[#This Row],[Location]]))</f>
        <v>Noida</v>
      </c>
      <c r="V4025" t="str">
        <f>TRIM(CLEAN(tbl_Operations[[#This Row],[Channel]]))</f>
        <v>Email</v>
      </c>
      <c r="W4025" t="str">
        <f t="shared" si="310"/>
        <v>Data Correction</v>
      </c>
      <c r="X4025" t="str">
        <f t="shared" si="311"/>
        <v>Operations</v>
      </c>
      <c r="Y4025" t="str">
        <f t="shared" si="312"/>
        <v>Within SLA</v>
      </c>
      <c r="Z4025" t="str">
        <f t="shared" si="313"/>
        <v>Normal</v>
      </c>
      <c r="AA4025" t="str" cm="1">
        <f t="array" ref="AA4025">_xlfn.IFS(
J4025&lt;=K4025*0.5,"Excellent",
J4025&lt;=K4025,"Good",
J4025&lt;=K4025*1.5,"At Risk",
TRUE,"Critical"
)</f>
        <v>Excellent</v>
      </c>
      <c r="AB4025" t="str">
        <f t="shared" si="314"/>
        <v>No Rework</v>
      </c>
    </row>
    <row r="4026" spans="1:28" x14ac:dyDescent="0.3">
      <c r="A4026" t="s">
        <v>4108</v>
      </c>
      <c r="B4026" s="1">
        <v>45980</v>
      </c>
      <c r="C4026" t="s">
        <v>33</v>
      </c>
      <c r="D4026" t="s">
        <v>5094</v>
      </c>
      <c r="E4026" t="s">
        <v>78</v>
      </c>
      <c r="F4026" t="s">
        <v>24</v>
      </c>
      <c r="G4026" t="s">
        <v>81</v>
      </c>
      <c r="H4026" t="s">
        <v>50</v>
      </c>
      <c r="I4026" t="s">
        <v>101</v>
      </c>
      <c r="J4026">
        <v>15.1</v>
      </c>
      <c r="K4026">
        <v>24</v>
      </c>
      <c r="L4026" t="s">
        <v>28</v>
      </c>
      <c r="M4026">
        <v>1</v>
      </c>
      <c r="N4026">
        <v>4.8</v>
      </c>
      <c r="O4026">
        <v>320</v>
      </c>
      <c r="P4026">
        <v>4832</v>
      </c>
      <c r="Q4026" t="s">
        <v>67</v>
      </c>
      <c r="R4026">
        <v>11</v>
      </c>
      <c r="S4026" t="s">
        <v>52</v>
      </c>
      <c r="T4026" t="s">
        <v>86</v>
      </c>
      <c r="U4026" t="str">
        <f>TRIM(CLEAN(tbl_Operations[[#This Row],[Location]]))</f>
        <v>Unknown</v>
      </c>
      <c r="V4026" t="str">
        <f>TRIM(CLEAN(tbl_Operations[[#This Row],[Channel]]))</f>
        <v>Phone</v>
      </c>
      <c r="W4026" t="str">
        <f t="shared" si="310"/>
        <v>Access Request</v>
      </c>
      <c r="X4026" t="str">
        <f t="shared" si="311"/>
        <v>It</v>
      </c>
      <c r="Y4026" t="str">
        <f t="shared" si="312"/>
        <v>Within SLA</v>
      </c>
      <c r="Z4026" t="str">
        <f t="shared" si="313"/>
        <v>Normal</v>
      </c>
      <c r="AA4026" t="str" cm="1">
        <f t="array" ref="AA4026">_xlfn.IFS(
J4026&lt;=K4026*0.5,"Excellent",
J4026&lt;=K4026,"Good",
J4026&lt;=K4026*1.5,"At Risk",
TRUE,"Critical"
)</f>
        <v>Good</v>
      </c>
      <c r="AB4026" t="str">
        <f t="shared" si="314"/>
        <v>Reworked</v>
      </c>
    </row>
    <row r="4027" spans="1:28" x14ac:dyDescent="0.3">
      <c r="A4027" t="s">
        <v>4109</v>
      </c>
      <c r="B4027" s="1">
        <v>45845</v>
      </c>
      <c r="C4027" t="s">
        <v>33</v>
      </c>
      <c r="D4027" t="s">
        <v>73</v>
      </c>
      <c r="E4027" t="s">
        <v>56</v>
      </c>
      <c r="F4027" t="s">
        <v>146</v>
      </c>
      <c r="G4027" t="s">
        <v>25</v>
      </c>
      <c r="H4027" t="s">
        <v>66</v>
      </c>
      <c r="I4027" t="s">
        <v>27</v>
      </c>
      <c r="J4027">
        <v>4.7</v>
      </c>
      <c r="K4027">
        <v>4</v>
      </c>
      <c r="L4027" t="s">
        <v>63</v>
      </c>
      <c r="M4027">
        <v>0</v>
      </c>
      <c r="N4027">
        <v>4.9000000000000004</v>
      </c>
      <c r="O4027">
        <v>320</v>
      </c>
      <c r="P4027">
        <v>1504</v>
      </c>
      <c r="Q4027" t="s">
        <v>114</v>
      </c>
      <c r="R4027">
        <v>7</v>
      </c>
      <c r="S4027" t="s">
        <v>37</v>
      </c>
      <c r="T4027" t="s">
        <v>31</v>
      </c>
      <c r="U4027" t="str">
        <f>TRIM(CLEAN(tbl_Operations[[#This Row],[Location]]))</f>
        <v>Chennai</v>
      </c>
      <c r="V4027" t="str">
        <f>TRIM(CLEAN(tbl_Operations[[#This Row],[Channel]]))</f>
        <v>Email</v>
      </c>
      <c r="W4027" t="str">
        <f t="shared" si="310"/>
        <v>Vendor Query</v>
      </c>
      <c r="X4027" t="str">
        <f t="shared" si="311"/>
        <v>It</v>
      </c>
      <c r="Y4027" t="str">
        <f t="shared" si="312"/>
        <v>SLA Breach</v>
      </c>
      <c r="Z4027" t="str">
        <f t="shared" si="313"/>
        <v>Normal</v>
      </c>
      <c r="AA4027" t="str" cm="1">
        <f t="array" ref="AA4027">_xlfn.IFS(
J4027&lt;=K4027*0.5,"Excellent",
J4027&lt;=K4027,"Good",
J4027&lt;=K4027*1.5,"At Risk",
TRUE,"Critical"
)</f>
        <v>At Risk</v>
      </c>
      <c r="AB4027" t="str">
        <f t="shared" si="314"/>
        <v>No Rework</v>
      </c>
    </row>
    <row r="4028" spans="1:28" x14ac:dyDescent="0.3">
      <c r="A4028" t="s">
        <v>4110</v>
      </c>
      <c r="B4028" s="1">
        <v>45822</v>
      </c>
      <c r="C4028" t="s">
        <v>33</v>
      </c>
      <c r="D4028" t="s">
        <v>55</v>
      </c>
      <c r="E4028" t="s">
        <v>5094</v>
      </c>
      <c r="F4028" t="s">
        <v>24</v>
      </c>
      <c r="G4028" t="s">
        <v>25</v>
      </c>
      <c r="H4028" t="s">
        <v>75</v>
      </c>
      <c r="I4028" t="s">
        <v>27</v>
      </c>
      <c r="J4028">
        <v>5.0999999999999996</v>
      </c>
      <c r="K4028">
        <v>24</v>
      </c>
      <c r="L4028" t="s">
        <v>28</v>
      </c>
      <c r="M4028">
        <v>1</v>
      </c>
      <c r="N4028">
        <v>4.7</v>
      </c>
      <c r="O4028">
        <v>280</v>
      </c>
      <c r="P4028">
        <v>1428</v>
      </c>
      <c r="Q4028" t="s">
        <v>29</v>
      </c>
      <c r="R4028">
        <v>6</v>
      </c>
      <c r="S4028" t="s">
        <v>30</v>
      </c>
      <c r="T4028" t="s">
        <v>68</v>
      </c>
      <c r="U4028" t="str">
        <f>TRIM(CLEAN(tbl_Operations[[#This Row],[Location]]))</f>
        <v>Hyderabad</v>
      </c>
      <c r="V4028" t="str">
        <f>TRIM(CLEAN(tbl_Operations[[#This Row],[Channel]]))</f>
        <v>Email</v>
      </c>
      <c r="W4028" t="str">
        <f t="shared" si="310"/>
        <v>Unknown</v>
      </c>
      <c r="X4028" t="str">
        <f t="shared" si="311"/>
        <v>It</v>
      </c>
      <c r="Y4028" t="str">
        <f t="shared" si="312"/>
        <v>Within SLA</v>
      </c>
      <c r="Z4028" t="str">
        <f t="shared" si="313"/>
        <v>Normal</v>
      </c>
      <c r="AA4028" t="str" cm="1">
        <f t="array" ref="AA4028">_xlfn.IFS(
J4028&lt;=K4028*0.5,"Excellent",
J4028&lt;=K4028,"Good",
J4028&lt;=K4028*1.5,"At Risk",
TRUE,"Critical"
)</f>
        <v>Excellent</v>
      </c>
      <c r="AB4028" t="str">
        <f t="shared" si="314"/>
        <v>Reworked</v>
      </c>
    </row>
    <row r="4029" spans="1:28" x14ac:dyDescent="0.3">
      <c r="A4029" t="s">
        <v>4111</v>
      </c>
      <c r="B4029" s="1">
        <v>45897</v>
      </c>
      <c r="C4029" t="s">
        <v>77</v>
      </c>
      <c r="D4029" t="s">
        <v>41</v>
      </c>
      <c r="E4029" t="s">
        <v>48</v>
      </c>
      <c r="F4029" t="s">
        <v>49</v>
      </c>
      <c r="G4029" t="s">
        <v>42</v>
      </c>
      <c r="H4029" t="s">
        <v>66</v>
      </c>
      <c r="I4029" t="s">
        <v>27</v>
      </c>
      <c r="J4029">
        <v>3.3</v>
      </c>
      <c r="K4029">
        <v>48</v>
      </c>
      <c r="L4029" t="s">
        <v>28</v>
      </c>
      <c r="M4029">
        <v>0</v>
      </c>
      <c r="N4029">
        <v>5</v>
      </c>
      <c r="O4029">
        <v>450</v>
      </c>
      <c r="P4029">
        <v>1485</v>
      </c>
      <c r="Q4029" t="s">
        <v>36</v>
      </c>
      <c r="R4029">
        <v>8</v>
      </c>
      <c r="S4029" t="s">
        <v>37</v>
      </c>
      <c r="T4029" t="s">
        <v>84</v>
      </c>
      <c r="U4029" t="str">
        <f>TRIM(CLEAN(tbl_Operations[[#This Row],[Location]]))</f>
        <v>Bengaluru</v>
      </c>
      <c r="V4029" t="str">
        <f>TRIM(CLEAN(tbl_Operations[[#This Row],[Channel]]))</f>
        <v>Portal</v>
      </c>
      <c r="W4029" t="str">
        <f t="shared" si="310"/>
        <v>Compliance Request</v>
      </c>
      <c r="X4029" t="str">
        <f t="shared" si="311"/>
        <v>Finance</v>
      </c>
      <c r="Y4029" t="str">
        <f t="shared" si="312"/>
        <v>Within SLA</v>
      </c>
      <c r="Z4029" t="str">
        <f t="shared" si="313"/>
        <v>Normal</v>
      </c>
      <c r="AA4029" t="str" cm="1">
        <f t="array" ref="AA4029">_xlfn.IFS(
J4029&lt;=K4029*0.5,"Excellent",
J4029&lt;=K4029,"Good",
J4029&lt;=K4029*1.5,"At Risk",
TRUE,"Critical"
)</f>
        <v>Excellent</v>
      </c>
      <c r="AB4029" t="str">
        <f t="shared" si="314"/>
        <v>No Rework</v>
      </c>
    </row>
    <row r="4030" spans="1:28" x14ac:dyDescent="0.3">
      <c r="A4030" t="s">
        <v>4112</v>
      </c>
      <c r="B4030" s="1">
        <v>45670</v>
      </c>
      <c r="C4030" t="s">
        <v>40</v>
      </c>
      <c r="D4030" t="s">
        <v>47</v>
      </c>
      <c r="E4030" t="s">
        <v>23</v>
      </c>
      <c r="F4030" t="s">
        <v>24</v>
      </c>
      <c r="G4030" t="s">
        <v>25</v>
      </c>
      <c r="H4030" t="s">
        <v>26</v>
      </c>
      <c r="I4030" t="s">
        <v>27</v>
      </c>
      <c r="J4030">
        <v>6.6</v>
      </c>
      <c r="K4030">
        <v>24</v>
      </c>
      <c r="L4030" t="s">
        <v>28</v>
      </c>
      <c r="M4030">
        <v>1</v>
      </c>
      <c r="N4030">
        <v>4.5999999999999996</v>
      </c>
      <c r="O4030">
        <v>320</v>
      </c>
      <c r="P4030">
        <v>2112</v>
      </c>
      <c r="Q4030" t="s">
        <v>64</v>
      </c>
      <c r="R4030">
        <v>1</v>
      </c>
      <c r="S4030" t="s">
        <v>58</v>
      </c>
      <c r="T4030" t="s">
        <v>31</v>
      </c>
      <c r="U4030" t="str">
        <f>TRIM(CLEAN(tbl_Operations[[#This Row],[Location]]))</f>
        <v>Gurugram</v>
      </c>
      <c r="V4030" t="str">
        <f>TRIM(CLEAN(tbl_Operations[[#This Row],[Channel]]))</f>
        <v>Email</v>
      </c>
      <c r="W4030" t="str">
        <f t="shared" si="310"/>
        <v>Invoice Query</v>
      </c>
      <c r="X4030" t="str">
        <f t="shared" si="311"/>
        <v>Procurement</v>
      </c>
      <c r="Y4030" t="str">
        <f t="shared" si="312"/>
        <v>Within SLA</v>
      </c>
      <c r="Z4030" t="str">
        <f t="shared" si="313"/>
        <v>Normal</v>
      </c>
      <c r="AA4030" t="str" cm="1">
        <f t="array" ref="AA4030">_xlfn.IFS(
J4030&lt;=K4030*0.5,"Excellent",
J4030&lt;=K4030,"Good",
J4030&lt;=K4030*1.5,"At Risk",
TRUE,"Critical"
)</f>
        <v>Excellent</v>
      </c>
      <c r="AB4030" t="str">
        <f t="shared" si="314"/>
        <v>Reworked</v>
      </c>
    </row>
    <row r="4031" spans="1:28" x14ac:dyDescent="0.3">
      <c r="A4031" t="s">
        <v>4113</v>
      </c>
      <c r="B4031" s="1">
        <v>45746</v>
      </c>
      <c r="C4031" t="s">
        <v>91</v>
      </c>
      <c r="D4031" t="s">
        <v>41</v>
      </c>
      <c r="E4031" t="s">
        <v>23</v>
      </c>
      <c r="F4031" t="s">
        <v>24</v>
      </c>
      <c r="G4031" t="s">
        <v>42</v>
      </c>
      <c r="H4031" t="s">
        <v>50</v>
      </c>
      <c r="I4031" t="s">
        <v>27</v>
      </c>
      <c r="J4031">
        <v>17</v>
      </c>
      <c r="K4031">
        <v>24</v>
      </c>
      <c r="L4031" t="s">
        <v>28</v>
      </c>
      <c r="M4031">
        <v>0</v>
      </c>
      <c r="N4031">
        <v>5</v>
      </c>
      <c r="O4031">
        <v>450</v>
      </c>
      <c r="P4031">
        <v>7650</v>
      </c>
      <c r="Q4031" t="s">
        <v>79</v>
      </c>
      <c r="R4031">
        <v>3</v>
      </c>
      <c r="S4031" t="s">
        <v>58</v>
      </c>
      <c r="T4031" t="s">
        <v>102</v>
      </c>
      <c r="U4031" t="str">
        <f>TRIM(CLEAN(tbl_Operations[[#This Row],[Location]]))</f>
        <v>Bengaluru</v>
      </c>
      <c r="V4031" t="str">
        <f>TRIM(CLEAN(tbl_Operations[[#This Row],[Channel]]))</f>
        <v>Portal</v>
      </c>
      <c r="W4031" t="str">
        <f t="shared" si="310"/>
        <v>Invoice Query</v>
      </c>
      <c r="X4031" t="str">
        <f t="shared" si="311"/>
        <v>Operations</v>
      </c>
      <c r="Y4031" t="str">
        <f t="shared" si="312"/>
        <v>Within SLA</v>
      </c>
      <c r="Z4031" t="str">
        <f t="shared" si="313"/>
        <v>Normal</v>
      </c>
      <c r="AA4031" t="str" cm="1">
        <f t="array" ref="AA4031">_xlfn.IFS(
J4031&lt;=K4031*0.5,"Excellent",
J4031&lt;=K4031,"Good",
J4031&lt;=K4031*1.5,"At Risk",
TRUE,"Critical"
)</f>
        <v>Good</v>
      </c>
      <c r="AB4031" t="str">
        <f t="shared" si="314"/>
        <v>No Rework</v>
      </c>
    </row>
    <row r="4032" spans="1:28" x14ac:dyDescent="0.3">
      <c r="A4032" t="s">
        <v>4114</v>
      </c>
      <c r="B4032" s="1">
        <v>45993</v>
      </c>
      <c r="C4032" t="s">
        <v>40</v>
      </c>
      <c r="D4032" t="s">
        <v>47</v>
      </c>
      <c r="E4032" t="s">
        <v>23</v>
      </c>
      <c r="F4032" t="s">
        <v>24</v>
      </c>
      <c r="G4032" t="s">
        <v>62</v>
      </c>
      <c r="H4032" t="s">
        <v>66</v>
      </c>
      <c r="I4032" t="s">
        <v>27</v>
      </c>
      <c r="J4032">
        <v>2.8</v>
      </c>
      <c r="K4032">
        <v>24</v>
      </c>
      <c r="L4032" t="s">
        <v>28</v>
      </c>
      <c r="M4032">
        <v>0</v>
      </c>
      <c r="N4032">
        <v>5</v>
      </c>
      <c r="O4032">
        <v>350</v>
      </c>
      <c r="P4032">
        <v>980</v>
      </c>
      <c r="Q4032" t="s">
        <v>71</v>
      </c>
      <c r="R4032">
        <v>12</v>
      </c>
      <c r="S4032" t="s">
        <v>52</v>
      </c>
      <c r="T4032" t="s">
        <v>38</v>
      </c>
      <c r="U4032" t="str">
        <f>TRIM(CLEAN(tbl_Operations[[#This Row],[Location]]))</f>
        <v>Gurugram</v>
      </c>
      <c r="V4032" t="str">
        <f>TRIM(CLEAN(tbl_Operations[[#This Row],[Channel]]))</f>
        <v>Teams</v>
      </c>
      <c r="W4032" t="str">
        <f t="shared" si="310"/>
        <v>Invoice Query</v>
      </c>
      <c r="X4032" t="str">
        <f t="shared" si="311"/>
        <v>Procurement</v>
      </c>
      <c r="Y4032" t="str">
        <f t="shared" si="312"/>
        <v>Within SLA</v>
      </c>
      <c r="Z4032" t="str">
        <f t="shared" si="313"/>
        <v>Normal</v>
      </c>
      <c r="AA4032" t="str" cm="1">
        <f t="array" ref="AA4032">_xlfn.IFS(
J4032&lt;=K4032*0.5,"Excellent",
J4032&lt;=K4032,"Good",
J4032&lt;=K4032*1.5,"At Risk",
TRUE,"Critical"
)</f>
        <v>Excellent</v>
      </c>
      <c r="AB4032" t="str">
        <f t="shared" si="314"/>
        <v>No Rework</v>
      </c>
    </row>
    <row r="4033" spans="1:28" x14ac:dyDescent="0.3">
      <c r="A4033" t="s">
        <v>4115</v>
      </c>
      <c r="B4033" s="1">
        <v>45850</v>
      </c>
      <c r="C4033" t="s">
        <v>40</v>
      </c>
      <c r="D4033" t="s">
        <v>55</v>
      </c>
      <c r="E4033" t="s">
        <v>56</v>
      </c>
      <c r="F4033" t="s">
        <v>49</v>
      </c>
      <c r="G4033" t="s">
        <v>42</v>
      </c>
      <c r="H4033" t="s">
        <v>43</v>
      </c>
      <c r="I4033" t="s">
        <v>27</v>
      </c>
      <c r="J4033">
        <v>5.5</v>
      </c>
      <c r="K4033">
        <v>48</v>
      </c>
      <c r="L4033" t="s">
        <v>28</v>
      </c>
      <c r="M4033">
        <v>0</v>
      </c>
      <c r="N4033">
        <v>4.8</v>
      </c>
      <c r="O4033">
        <v>450</v>
      </c>
      <c r="P4033">
        <v>2475</v>
      </c>
      <c r="Q4033" t="s">
        <v>114</v>
      </c>
      <c r="R4033">
        <v>7</v>
      </c>
      <c r="S4033" t="s">
        <v>37</v>
      </c>
      <c r="T4033" t="s">
        <v>68</v>
      </c>
      <c r="U4033" t="str">
        <f>TRIM(CLEAN(tbl_Operations[[#This Row],[Location]]))</f>
        <v>Hyderabad</v>
      </c>
      <c r="V4033" t="str">
        <f>TRIM(CLEAN(tbl_Operations[[#This Row],[Channel]]))</f>
        <v>Portal</v>
      </c>
      <c r="W4033" t="str">
        <f t="shared" si="310"/>
        <v>Vendor Query</v>
      </c>
      <c r="X4033" t="str">
        <f t="shared" si="311"/>
        <v>Procurement</v>
      </c>
      <c r="Y4033" t="str">
        <f t="shared" si="312"/>
        <v>Within SLA</v>
      </c>
      <c r="Z4033" t="str">
        <f t="shared" si="313"/>
        <v>Normal</v>
      </c>
      <c r="AA4033" t="str" cm="1">
        <f t="array" ref="AA4033">_xlfn.IFS(
J4033&lt;=K4033*0.5,"Excellent",
J4033&lt;=K4033,"Good",
J4033&lt;=K4033*1.5,"At Risk",
TRUE,"Critical"
)</f>
        <v>Excellent</v>
      </c>
      <c r="AB4033" t="str">
        <f t="shared" si="314"/>
        <v>No Rework</v>
      </c>
    </row>
    <row r="4034" spans="1:28" x14ac:dyDescent="0.3">
      <c r="A4034" t="s">
        <v>4116</v>
      </c>
      <c r="B4034" s="1">
        <v>45783</v>
      </c>
      <c r="C4034" t="s">
        <v>95</v>
      </c>
      <c r="D4034" t="s">
        <v>73</v>
      </c>
      <c r="E4034" t="s">
        <v>48</v>
      </c>
      <c r="F4034" t="s">
        <v>61</v>
      </c>
      <c r="G4034" t="s">
        <v>25</v>
      </c>
      <c r="H4034" t="s">
        <v>43</v>
      </c>
      <c r="I4034" t="s">
        <v>27</v>
      </c>
      <c r="J4034">
        <v>15.6</v>
      </c>
      <c r="K4034">
        <v>12</v>
      </c>
      <c r="L4034" t="s">
        <v>63</v>
      </c>
      <c r="M4034">
        <v>0</v>
      </c>
      <c r="N4034">
        <v>3.9</v>
      </c>
      <c r="O4034">
        <v>320</v>
      </c>
      <c r="P4034">
        <v>4992</v>
      </c>
      <c r="Q4034" t="s">
        <v>44</v>
      </c>
      <c r="R4034">
        <v>5</v>
      </c>
      <c r="S4034" t="s">
        <v>30</v>
      </c>
      <c r="T4034" t="s">
        <v>38</v>
      </c>
      <c r="U4034" t="str">
        <f>TRIM(CLEAN(tbl_Operations[[#This Row],[Location]]))</f>
        <v>Chennai</v>
      </c>
      <c r="V4034" t="str">
        <f>TRIM(CLEAN(tbl_Operations[[#This Row],[Channel]]))</f>
        <v>Email</v>
      </c>
      <c r="W4034" t="str">
        <f t="shared" ref="W4034:W4097" si="315">TRIM(CLEAN(E4034))</f>
        <v>Compliance Request</v>
      </c>
      <c r="X4034" t="str">
        <f t="shared" ref="X4034:X4097" si="316">PROPER(TRIM(CLEAN(C4034)))</f>
        <v>Sales</v>
      </c>
      <c r="Y4034" t="str">
        <f t="shared" ref="Y4034:Y4097" si="317">IF(J4034&lt;=K4034,"Within SLA","SLA Breach")</f>
        <v>SLA Breach</v>
      </c>
      <c r="Z4034" t="str">
        <f t="shared" ref="Z4034:Z4097" si="318">IF(AND(F4034="Critical",Y4033="SLA Breach"),"Critical Risk","Normal")</f>
        <v>Normal</v>
      </c>
      <c r="AA4034" t="str" cm="1">
        <f t="array" ref="AA4034">_xlfn.IFS(
J4034&lt;=K4034*0.5,"Excellent",
J4034&lt;=K4034,"Good",
J4034&lt;=K4034*1.5,"At Risk",
TRUE,"Critical"
)</f>
        <v>At Risk</v>
      </c>
      <c r="AB4034" t="str">
        <f t="shared" ref="AB4034:AB4097" si="319">IF(M4034&gt;0,"Reworked","No Rework")</f>
        <v>No Rework</v>
      </c>
    </row>
    <row r="4035" spans="1:28" x14ac:dyDescent="0.3">
      <c r="A4035" t="s">
        <v>4117</v>
      </c>
      <c r="B4035" s="1">
        <v>46020</v>
      </c>
      <c r="C4035" t="s">
        <v>54</v>
      </c>
      <c r="D4035" t="s">
        <v>34</v>
      </c>
      <c r="E4035" t="s">
        <v>70</v>
      </c>
      <c r="F4035" t="s">
        <v>24</v>
      </c>
      <c r="G4035" t="s">
        <v>62</v>
      </c>
      <c r="H4035" t="s">
        <v>75</v>
      </c>
      <c r="I4035" t="s">
        <v>27</v>
      </c>
      <c r="J4035">
        <v>9</v>
      </c>
      <c r="K4035">
        <v>24</v>
      </c>
      <c r="L4035" t="s">
        <v>28</v>
      </c>
      <c r="M4035">
        <v>1</v>
      </c>
      <c r="N4035">
        <v>4.5999999999999996</v>
      </c>
      <c r="O4035">
        <v>280</v>
      </c>
      <c r="P4035">
        <v>2520</v>
      </c>
      <c r="Q4035" t="s">
        <v>71</v>
      </c>
      <c r="R4035">
        <v>12</v>
      </c>
      <c r="S4035" t="s">
        <v>52</v>
      </c>
      <c r="T4035" t="s">
        <v>31</v>
      </c>
      <c r="U4035" t="str">
        <f>TRIM(CLEAN(tbl_Operations[[#This Row],[Location]]))</f>
        <v>Mumbai</v>
      </c>
      <c r="V4035" t="str">
        <f>TRIM(CLEAN(tbl_Operations[[#This Row],[Channel]]))</f>
        <v>Teams</v>
      </c>
      <c r="W4035" t="str">
        <f t="shared" si="315"/>
        <v>Data Correction</v>
      </c>
      <c r="X4035" t="str">
        <f t="shared" si="316"/>
        <v>Hr</v>
      </c>
      <c r="Y4035" t="str">
        <f t="shared" si="317"/>
        <v>Within SLA</v>
      </c>
      <c r="Z4035" t="str">
        <f t="shared" si="318"/>
        <v>Normal</v>
      </c>
      <c r="AA4035" t="str" cm="1">
        <f t="array" ref="AA4035">_xlfn.IFS(
J4035&lt;=K4035*0.5,"Excellent",
J4035&lt;=K4035,"Good",
J4035&lt;=K4035*1.5,"At Risk",
TRUE,"Critical"
)</f>
        <v>Excellent</v>
      </c>
      <c r="AB4035" t="str">
        <f t="shared" si="319"/>
        <v>Reworked</v>
      </c>
    </row>
    <row r="4036" spans="1:28" x14ac:dyDescent="0.3">
      <c r="A4036" t="s">
        <v>4118</v>
      </c>
      <c r="B4036" s="1">
        <v>45840</v>
      </c>
      <c r="C4036" t="s">
        <v>54</v>
      </c>
      <c r="D4036" t="s">
        <v>73</v>
      </c>
      <c r="E4036" t="s">
        <v>92</v>
      </c>
      <c r="F4036" t="s">
        <v>49</v>
      </c>
      <c r="G4036" t="s">
        <v>81</v>
      </c>
      <c r="H4036" t="s">
        <v>26</v>
      </c>
      <c r="I4036" t="s">
        <v>88</v>
      </c>
      <c r="J4036">
        <v>61</v>
      </c>
      <c r="K4036">
        <v>48</v>
      </c>
      <c r="L4036" t="s">
        <v>63</v>
      </c>
      <c r="M4036">
        <v>2</v>
      </c>
      <c r="N4036">
        <v>3.3</v>
      </c>
      <c r="O4036">
        <v>280</v>
      </c>
      <c r="P4036">
        <v>17080</v>
      </c>
      <c r="Q4036" t="s">
        <v>114</v>
      </c>
      <c r="R4036">
        <v>7</v>
      </c>
      <c r="S4036" t="s">
        <v>37</v>
      </c>
      <c r="T4036" t="s">
        <v>86</v>
      </c>
      <c r="U4036" t="str">
        <f>TRIM(CLEAN(tbl_Operations[[#This Row],[Location]]))</f>
        <v>Chennai</v>
      </c>
      <c r="V4036" t="str">
        <f>TRIM(CLEAN(tbl_Operations[[#This Row],[Channel]]))</f>
        <v>Phone</v>
      </c>
      <c r="W4036" t="str">
        <f t="shared" si="315"/>
        <v>Report Request</v>
      </c>
      <c r="X4036" t="str">
        <f t="shared" si="316"/>
        <v>Hr</v>
      </c>
      <c r="Y4036" t="str">
        <f t="shared" si="317"/>
        <v>SLA Breach</v>
      </c>
      <c r="Z4036" t="str">
        <f t="shared" si="318"/>
        <v>Normal</v>
      </c>
      <c r="AA4036" t="str" cm="1">
        <f t="array" ref="AA4036">_xlfn.IFS(
J4036&lt;=K4036*0.5,"Excellent",
J4036&lt;=K4036,"Good",
J4036&lt;=K4036*1.5,"At Risk",
TRUE,"Critical"
)</f>
        <v>At Risk</v>
      </c>
      <c r="AB4036" t="str">
        <f t="shared" si="319"/>
        <v>Reworked</v>
      </c>
    </row>
    <row r="4037" spans="1:28" x14ac:dyDescent="0.3">
      <c r="A4037" t="s">
        <v>4119</v>
      </c>
      <c r="B4037" s="1">
        <v>45945</v>
      </c>
      <c r="C4037" t="s">
        <v>95</v>
      </c>
      <c r="D4037" t="s">
        <v>73</v>
      </c>
      <c r="E4037" t="s">
        <v>23</v>
      </c>
      <c r="F4037" t="s">
        <v>24</v>
      </c>
      <c r="G4037" t="s">
        <v>81</v>
      </c>
      <c r="H4037" t="s">
        <v>50</v>
      </c>
      <c r="I4037" t="s">
        <v>27</v>
      </c>
      <c r="J4037">
        <v>21.5</v>
      </c>
      <c r="K4037">
        <v>24</v>
      </c>
      <c r="L4037" t="s">
        <v>28</v>
      </c>
      <c r="M4037">
        <v>0</v>
      </c>
      <c r="N4037">
        <v>4.5999999999999996</v>
      </c>
      <c r="O4037">
        <v>350</v>
      </c>
      <c r="P4037">
        <v>7525</v>
      </c>
      <c r="Q4037" t="s">
        <v>51</v>
      </c>
      <c r="R4037">
        <v>10</v>
      </c>
      <c r="S4037" t="s">
        <v>52</v>
      </c>
      <c r="T4037" t="s">
        <v>86</v>
      </c>
      <c r="U4037" t="str">
        <f>TRIM(CLEAN(tbl_Operations[[#This Row],[Location]]))</f>
        <v>Chennai</v>
      </c>
      <c r="V4037" t="str">
        <f>TRIM(CLEAN(tbl_Operations[[#This Row],[Channel]]))</f>
        <v>Phone</v>
      </c>
      <c r="W4037" t="str">
        <f t="shared" si="315"/>
        <v>Invoice Query</v>
      </c>
      <c r="X4037" t="str">
        <f t="shared" si="316"/>
        <v>Sales</v>
      </c>
      <c r="Y4037" t="str">
        <f t="shared" si="317"/>
        <v>Within SLA</v>
      </c>
      <c r="Z4037" t="str">
        <f t="shared" si="318"/>
        <v>Normal</v>
      </c>
      <c r="AA4037" t="str" cm="1">
        <f t="array" ref="AA4037">_xlfn.IFS(
J4037&lt;=K4037*0.5,"Excellent",
J4037&lt;=K4037,"Good",
J4037&lt;=K4037*1.5,"At Risk",
TRUE,"Critical"
)</f>
        <v>Good</v>
      </c>
      <c r="AB4037" t="str">
        <f t="shared" si="319"/>
        <v>No Rework</v>
      </c>
    </row>
    <row r="4038" spans="1:28" x14ac:dyDescent="0.3">
      <c r="A4038" t="s">
        <v>4120</v>
      </c>
      <c r="B4038" s="1">
        <v>45799</v>
      </c>
      <c r="C4038" t="s">
        <v>77</v>
      </c>
      <c r="D4038" t="s">
        <v>73</v>
      </c>
      <c r="E4038" t="s">
        <v>70</v>
      </c>
      <c r="F4038" t="s">
        <v>24</v>
      </c>
      <c r="G4038" t="s">
        <v>42</v>
      </c>
      <c r="H4038" t="s">
        <v>26</v>
      </c>
      <c r="I4038" t="s">
        <v>27</v>
      </c>
      <c r="J4038">
        <v>38.200000000000003</v>
      </c>
      <c r="K4038">
        <v>24</v>
      </c>
      <c r="L4038" t="s">
        <v>63</v>
      </c>
      <c r="M4038">
        <v>0</v>
      </c>
      <c r="N4038">
        <v>4.0999999999999996</v>
      </c>
      <c r="O4038">
        <v>450</v>
      </c>
      <c r="P4038">
        <v>17190</v>
      </c>
      <c r="Q4038" t="s">
        <v>44</v>
      </c>
      <c r="R4038">
        <v>5</v>
      </c>
      <c r="S4038" t="s">
        <v>30</v>
      </c>
      <c r="T4038" t="s">
        <v>84</v>
      </c>
      <c r="U4038" t="str">
        <f>TRIM(CLEAN(tbl_Operations[[#This Row],[Location]]))</f>
        <v>Chennai</v>
      </c>
      <c r="V4038" t="str">
        <f>TRIM(CLEAN(tbl_Operations[[#This Row],[Channel]]))</f>
        <v>Portal</v>
      </c>
      <c r="W4038" t="str">
        <f t="shared" si="315"/>
        <v>Data Correction</v>
      </c>
      <c r="X4038" t="str">
        <f t="shared" si="316"/>
        <v>Finance</v>
      </c>
      <c r="Y4038" t="str">
        <f t="shared" si="317"/>
        <v>SLA Breach</v>
      </c>
      <c r="Z4038" t="str">
        <f t="shared" si="318"/>
        <v>Normal</v>
      </c>
      <c r="AA4038" t="str" cm="1">
        <f t="array" ref="AA4038">_xlfn.IFS(
J4038&lt;=K4038*0.5,"Excellent",
J4038&lt;=K4038,"Good",
J4038&lt;=K4038*1.5,"At Risk",
TRUE,"Critical"
)</f>
        <v>Critical</v>
      </c>
      <c r="AB4038" t="str">
        <f t="shared" si="319"/>
        <v>No Rework</v>
      </c>
    </row>
    <row r="4039" spans="1:28" x14ac:dyDescent="0.3">
      <c r="A4039" t="s">
        <v>4121</v>
      </c>
      <c r="B4039" s="1">
        <v>45976</v>
      </c>
      <c r="C4039" t="s">
        <v>95</v>
      </c>
      <c r="D4039" t="s">
        <v>60</v>
      </c>
      <c r="E4039" t="s">
        <v>23</v>
      </c>
      <c r="F4039" t="s">
        <v>24</v>
      </c>
      <c r="G4039" t="s">
        <v>42</v>
      </c>
      <c r="H4039" t="s">
        <v>75</v>
      </c>
      <c r="I4039" t="s">
        <v>27</v>
      </c>
      <c r="J4039">
        <v>7.2</v>
      </c>
      <c r="K4039">
        <v>24</v>
      </c>
      <c r="L4039" t="s">
        <v>28</v>
      </c>
      <c r="M4039">
        <v>0</v>
      </c>
      <c r="N4039">
        <v>4.8</v>
      </c>
      <c r="O4039">
        <v>350</v>
      </c>
      <c r="P4039">
        <v>2520</v>
      </c>
      <c r="Q4039" t="s">
        <v>67</v>
      </c>
      <c r="R4039">
        <v>11</v>
      </c>
      <c r="S4039" t="s">
        <v>52</v>
      </c>
      <c r="T4039" t="s">
        <v>68</v>
      </c>
      <c r="U4039" t="str">
        <f>TRIM(CLEAN(tbl_Operations[[#This Row],[Location]]))</f>
        <v>Pune</v>
      </c>
      <c r="V4039" t="str">
        <f>TRIM(CLEAN(tbl_Operations[[#This Row],[Channel]]))</f>
        <v>Portal</v>
      </c>
      <c r="W4039" t="str">
        <f t="shared" si="315"/>
        <v>Invoice Query</v>
      </c>
      <c r="X4039" t="str">
        <f t="shared" si="316"/>
        <v>Sales</v>
      </c>
      <c r="Y4039" t="str">
        <f t="shared" si="317"/>
        <v>Within SLA</v>
      </c>
      <c r="Z4039" t="str">
        <f t="shared" si="318"/>
        <v>Normal</v>
      </c>
      <c r="AA4039" t="str" cm="1">
        <f t="array" ref="AA4039">_xlfn.IFS(
J4039&lt;=K4039*0.5,"Excellent",
J4039&lt;=K4039,"Good",
J4039&lt;=K4039*1.5,"At Risk",
TRUE,"Critical"
)</f>
        <v>Excellent</v>
      </c>
      <c r="AB4039" t="str">
        <f t="shared" si="319"/>
        <v>No Rework</v>
      </c>
    </row>
    <row r="4040" spans="1:28" x14ac:dyDescent="0.3">
      <c r="A4040" t="s">
        <v>4122</v>
      </c>
      <c r="B4040" s="1">
        <v>45686</v>
      </c>
      <c r="C4040" t="s">
        <v>91</v>
      </c>
      <c r="D4040" t="s">
        <v>34</v>
      </c>
      <c r="E4040" t="s">
        <v>48</v>
      </c>
      <c r="F4040" t="s">
        <v>49</v>
      </c>
      <c r="G4040" t="s">
        <v>25</v>
      </c>
      <c r="H4040" t="s">
        <v>43</v>
      </c>
      <c r="I4040" t="s">
        <v>88</v>
      </c>
      <c r="J4040">
        <v>27.9</v>
      </c>
      <c r="K4040">
        <v>48</v>
      </c>
      <c r="L4040" t="s">
        <v>28</v>
      </c>
      <c r="M4040">
        <v>2</v>
      </c>
      <c r="N4040">
        <v>3.5</v>
      </c>
      <c r="O4040">
        <v>280</v>
      </c>
      <c r="P4040">
        <v>7812</v>
      </c>
      <c r="Q4040" t="s">
        <v>64</v>
      </c>
      <c r="R4040">
        <v>1</v>
      </c>
      <c r="S4040" t="s">
        <v>58</v>
      </c>
      <c r="T4040" t="s">
        <v>86</v>
      </c>
      <c r="U4040" t="str">
        <f>TRIM(CLEAN(tbl_Operations[[#This Row],[Location]]))</f>
        <v>Mumbai</v>
      </c>
      <c r="V4040" t="str">
        <f>TRIM(CLEAN(tbl_Operations[[#This Row],[Channel]]))</f>
        <v>Email</v>
      </c>
      <c r="W4040" t="str">
        <f t="shared" si="315"/>
        <v>Compliance Request</v>
      </c>
      <c r="X4040" t="str">
        <f t="shared" si="316"/>
        <v>Operations</v>
      </c>
      <c r="Y4040" t="str">
        <f t="shared" si="317"/>
        <v>Within SLA</v>
      </c>
      <c r="Z4040" t="str">
        <f t="shared" si="318"/>
        <v>Normal</v>
      </c>
      <c r="AA4040" t="str" cm="1">
        <f t="array" ref="AA4040">_xlfn.IFS(
J4040&lt;=K4040*0.5,"Excellent",
J4040&lt;=K4040,"Good",
J4040&lt;=K4040*1.5,"At Risk",
TRUE,"Critical"
)</f>
        <v>Good</v>
      </c>
      <c r="AB4040" t="str">
        <f t="shared" si="319"/>
        <v>Reworked</v>
      </c>
    </row>
    <row r="4041" spans="1:28" x14ac:dyDescent="0.3">
      <c r="A4041" t="s">
        <v>4123</v>
      </c>
      <c r="B4041" s="1">
        <v>45749</v>
      </c>
      <c r="C4041" t="s">
        <v>21</v>
      </c>
      <c r="D4041" t="s">
        <v>60</v>
      </c>
      <c r="E4041" t="s">
        <v>92</v>
      </c>
      <c r="F4041" t="s">
        <v>49</v>
      </c>
      <c r="G4041" t="s">
        <v>25</v>
      </c>
      <c r="H4041" t="s">
        <v>66</v>
      </c>
      <c r="I4041" t="s">
        <v>27</v>
      </c>
      <c r="J4041">
        <v>9.1999999999999993</v>
      </c>
      <c r="K4041">
        <v>48</v>
      </c>
      <c r="L4041" t="s">
        <v>28</v>
      </c>
      <c r="M4041">
        <v>0</v>
      </c>
      <c r="N4041">
        <v>5</v>
      </c>
      <c r="O4041">
        <v>450</v>
      </c>
      <c r="P4041">
        <v>4140</v>
      </c>
      <c r="Q4041" t="s">
        <v>89</v>
      </c>
      <c r="R4041">
        <v>4</v>
      </c>
      <c r="S4041" t="s">
        <v>30</v>
      </c>
      <c r="T4041" t="s">
        <v>86</v>
      </c>
      <c r="U4041" t="str">
        <f>TRIM(CLEAN(tbl_Operations[[#This Row],[Location]]))</f>
        <v>Pune</v>
      </c>
      <c r="V4041" t="str">
        <f>TRIM(CLEAN(tbl_Operations[[#This Row],[Channel]]))</f>
        <v>Email</v>
      </c>
      <c r="W4041" t="str">
        <f t="shared" si="315"/>
        <v>Report Request</v>
      </c>
      <c r="X4041" t="str">
        <f t="shared" si="316"/>
        <v>Customer Support</v>
      </c>
      <c r="Y4041" t="str">
        <f t="shared" si="317"/>
        <v>Within SLA</v>
      </c>
      <c r="Z4041" t="str">
        <f t="shared" si="318"/>
        <v>Normal</v>
      </c>
      <c r="AA4041" t="str" cm="1">
        <f t="array" ref="AA4041">_xlfn.IFS(
J4041&lt;=K4041*0.5,"Excellent",
J4041&lt;=K4041,"Good",
J4041&lt;=K4041*1.5,"At Risk",
TRUE,"Critical"
)</f>
        <v>Excellent</v>
      </c>
      <c r="AB4041" t="str">
        <f t="shared" si="319"/>
        <v>No Rework</v>
      </c>
    </row>
    <row r="4042" spans="1:28" x14ac:dyDescent="0.3">
      <c r="A4042" t="s">
        <v>4124</v>
      </c>
      <c r="B4042" s="1">
        <v>45808</v>
      </c>
      <c r="C4042" t="s">
        <v>54</v>
      </c>
      <c r="D4042" t="s">
        <v>34</v>
      </c>
      <c r="E4042" t="s">
        <v>92</v>
      </c>
      <c r="F4042" t="s">
        <v>49</v>
      </c>
      <c r="G4042" t="s">
        <v>25</v>
      </c>
      <c r="H4042" t="s">
        <v>26</v>
      </c>
      <c r="I4042" t="s">
        <v>27</v>
      </c>
      <c r="J4042">
        <v>17.399999999999999</v>
      </c>
      <c r="K4042">
        <v>48</v>
      </c>
      <c r="L4042" t="s">
        <v>28</v>
      </c>
      <c r="M4042">
        <v>1</v>
      </c>
      <c r="N4042">
        <v>5</v>
      </c>
      <c r="O4042">
        <v>320</v>
      </c>
      <c r="P4042">
        <v>5568</v>
      </c>
      <c r="Q4042" t="s">
        <v>44</v>
      </c>
      <c r="R4042">
        <v>5</v>
      </c>
      <c r="S4042" t="s">
        <v>30</v>
      </c>
      <c r="T4042" t="s">
        <v>68</v>
      </c>
      <c r="U4042" t="str">
        <f>TRIM(CLEAN(tbl_Operations[[#This Row],[Location]]))</f>
        <v>Mumbai</v>
      </c>
      <c r="V4042" t="str">
        <f>TRIM(CLEAN(tbl_Operations[[#This Row],[Channel]]))</f>
        <v>Email</v>
      </c>
      <c r="W4042" t="str">
        <f t="shared" si="315"/>
        <v>Report Request</v>
      </c>
      <c r="X4042" t="str">
        <f t="shared" si="316"/>
        <v>Hr</v>
      </c>
      <c r="Y4042" t="str">
        <f t="shared" si="317"/>
        <v>Within SLA</v>
      </c>
      <c r="Z4042" t="str">
        <f t="shared" si="318"/>
        <v>Normal</v>
      </c>
      <c r="AA4042" t="str" cm="1">
        <f t="array" ref="AA4042">_xlfn.IFS(
J4042&lt;=K4042*0.5,"Excellent",
J4042&lt;=K4042,"Good",
J4042&lt;=K4042*1.5,"At Risk",
TRUE,"Critical"
)</f>
        <v>Excellent</v>
      </c>
      <c r="AB4042" t="str">
        <f t="shared" si="319"/>
        <v>Reworked</v>
      </c>
    </row>
    <row r="4043" spans="1:28" x14ac:dyDescent="0.3">
      <c r="A4043" t="s">
        <v>4125</v>
      </c>
      <c r="B4043" s="1">
        <v>45962</v>
      </c>
      <c r="C4043" t="s">
        <v>54</v>
      </c>
      <c r="D4043" t="s">
        <v>41</v>
      </c>
      <c r="E4043" t="s">
        <v>35</v>
      </c>
      <c r="F4043" t="s">
        <v>24</v>
      </c>
      <c r="G4043" t="s">
        <v>81</v>
      </c>
      <c r="H4043" t="s">
        <v>26</v>
      </c>
      <c r="I4043" t="s">
        <v>88</v>
      </c>
      <c r="J4043">
        <v>2.4</v>
      </c>
      <c r="K4043">
        <v>24</v>
      </c>
      <c r="L4043" t="s">
        <v>28</v>
      </c>
      <c r="M4043">
        <v>1</v>
      </c>
      <c r="N4043">
        <v>4.5</v>
      </c>
      <c r="O4043">
        <v>320</v>
      </c>
      <c r="P4043">
        <v>768</v>
      </c>
      <c r="Q4043" t="s">
        <v>67</v>
      </c>
      <c r="R4043">
        <v>11</v>
      </c>
      <c r="S4043" t="s">
        <v>52</v>
      </c>
      <c r="T4043" t="s">
        <v>68</v>
      </c>
      <c r="U4043" t="str">
        <f>TRIM(CLEAN(tbl_Operations[[#This Row],[Location]]))</f>
        <v>Bengaluru</v>
      </c>
      <c r="V4043" t="str">
        <f>TRIM(CLEAN(tbl_Operations[[#This Row],[Channel]]))</f>
        <v>Phone</v>
      </c>
      <c r="W4043" t="str">
        <f t="shared" si="315"/>
        <v>Employee Query</v>
      </c>
      <c r="X4043" t="str">
        <f t="shared" si="316"/>
        <v>Hr</v>
      </c>
      <c r="Y4043" t="str">
        <f t="shared" si="317"/>
        <v>Within SLA</v>
      </c>
      <c r="Z4043" t="str">
        <f t="shared" si="318"/>
        <v>Normal</v>
      </c>
      <c r="AA4043" t="str" cm="1">
        <f t="array" ref="AA4043">_xlfn.IFS(
J4043&lt;=K4043*0.5,"Excellent",
J4043&lt;=K4043,"Good",
J4043&lt;=K4043*1.5,"At Risk",
TRUE,"Critical"
)</f>
        <v>Excellent</v>
      </c>
      <c r="AB4043" t="str">
        <f t="shared" si="319"/>
        <v>Reworked</v>
      </c>
    </row>
    <row r="4044" spans="1:28" x14ac:dyDescent="0.3">
      <c r="A4044" t="s">
        <v>4126</v>
      </c>
      <c r="B4044" s="1">
        <v>45727</v>
      </c>
      <c r="C4044" t="s">
        <v>95</v>
      </c>
      <c r="D4044" t="s">
        <v>73</v>
      </c>
      <c r="E4044" t="s">
        <v>48</v>
      </c>
      <c r="F4044" t="s">
        <v>24</v>
      </c>
      <c r="G4044" t="s">
        <v>25</v>
      </c>
      <c r="H4044" t="s">
        <v>43</v>
      </c>
      <c r="I4044" t="s">
        <v>27</v>
      </c>
      <c r="J4044">
        <v>8.3000000000000007</v>
      </c>
      <c r="K4044">
        <v>24</v>
      </c>
      <c r="L4044" t="s">
        <v>28</v>
      </c>
      <c r="M4044">
        <v>1</v>
      </c>
      <c r="N4044">
        <v>4</v>
      </c>
      <c r="O4044">
        <v>280</v>
      </c>
      <c r="P4044">
        <v>2324</v>
      </c>
      <c r="Q4044" t="s">
        <v>79</v>
      </c>
      <c r="R4044">
        <v>3</v>
      </c>
      <c r="S4044" t="s">
        <v>58</v>
      </c>
      <c r="T4044" t="s">
        <v>38</v>
      </c>
      <c r="U4044" t="str">
        <f>TRIM(CLEAN(tbl_Operations[[#This Row],[Location]]))</f>
        <v>Chennai</v>
      </c>
      <c r="V4044" t="str">
        <f>TRIM(CLEAN(tbl_Operations[[#This Row],[Channel]]))</f>
        <v>Email</v>
      </c>
      <c r="W4044" t="str">
        <f t="shared" si="315"/>
        <v>Compliance Request</v>
      </c>
      <c r="X4044" t="str">
        <f t="shared" si="316"/>
        <v>Sales</v>
      </c>
      <c r="Y4044" t="str">
        <f t="shared" si="317"/>
        <v>Within SLA</v>
      </c>
      <c r="Z4044" t="str">
        <f t="shared" si="318"/>
        <v>Normal</v>
      </c>
      <c r="AA4044" t="str" cm="1">
        <f t="array" ref="AA4044">_xlfn.IFS(
J4044&lt;=K4044*0.5,"Excellent",
J4044&lt;=K4044,"Good",
J4044&lt;=K4044*1.5,"At Risk",
TRUE,"Critical"
)</f>
        <v>Excellent</v>
      </c>
      <c r="AB4044" t="str">
        <f t="shared" si="319"/>
        <v>Reworked</v>
      </c>
    </row>
    <row r="4045" spans="1:28" x14ac:dyDescent="0.3">
      <c r="A4045" t="s">
        <v>4127</v>
      </c>
      <c r="B4045" s="1">
        <v>45949</v>
      </c>
      <c r="C4045" t="s">
        <v>54</v>
      </c>
      <c r="D4045" t="s">
        <v>41</v>
      </c>
      <c r="E4045" t="s">
        <v>92</v>
      </c>
      <c r="F4045" t="s">
        <v>61</v>
      </c>
      <c r="G4045" t="s">
        <v>42</v>
      </c>
      <c r="H4045" t="s">
        <v>43</v>
      </c>
      <c r="I4045" t="s">
        <v>27</v>
      </c>
      <c r="J4045">
        <v>7.5</v>
      </c>
      <c r="K4045">
        <v>12</v>
      </c>
      <c r="L4045" t="s">
        <v>28</v>
      </c>
      <c r="M4045">
        <v>2</v>
      </c>
      <c r="N4045">
        <v>4.2</v>
      </c>
      <c r="O4045">
        <v>400</v>
      </c>
      <c r="P4045">
        <v>3000</v>
      </c>
      <c r="Q4045" t="s">
        <v>51</v>
      </c>
      <c r="R4045">
        <v>10</v>
      </c>
      <c r="S4045" t="s">
        <v>52</v>
      </c>
      <c r="T4045" t="s">
        <v>102</v>
      </c>
      <c r="U4045" t="str">
        <f>TRIM(CLEAN(tbl_Operations[[#This Row],[Location]]))</f>
        <v>Bengaluru</v>
      </c>
      <c r="V4045" t="str">
        <f>TRIM(CLEAN(tbl_Operations[[#This Row],[Channel]]))</f>
        <v>Portal</v>
      </c>
      <c r="W4045" t="str">
        <f t="shared" si="315"/>
        <v>Report Request</v>
      </c>
      <c r="X4045" t="str">
        <f t="shared" si="316"/>
        <v>Hr</v>
      </c>
      <c r="Y4045" t="str">
        <f t="shared" si="317"/>
        <v>Within SLA</v>
      </c>
      <c r="Z4045" t="str">
        <f t="shared" si="318"/>
        <v>Normal</v>
      </c>
      <c r="AA4045" t="str" cm="1">
        <f t="array" ref="AA4045">_xlfn.IFS(
J4045&lt;=K4045*0.5,"Excellent",
J4045&lt;=K4045,"Good",
J4045&lt;=K4045*1.5,"At Risk",
TRUE,"Critical"
)</f>
        <v>Good</v>
      </c>
      <c r="AB4045" t="str">
        <f t="shared" si="319"/>
        <v>Reworked</v>
      </c>
    </row>
    <row r="4046" spans="1:28" x14ac:dyDescent="0.3">
      <c r="A4046" t="s">
        <v>4128</v>
      </c>
      <c r="B4046" s="1">
        <v>46012</v>
      </c>
      <c r="C4046" t="s">
        <v>54</v>
      </c>
      <c r="D4046" t="s">
        <v>22</v>
      </c>
      <c r="E4046" t="s">
        <v>74</v>
      </c>
      <c r="F4046" t="s">
        <v>24</v>
      </c>
      <c r="G4046" t="s">
        <v>81</v>
      </c>
      <c r="H4046" t="s">
        <v>75</v>
      </c>
      <c r="I4046" t="s">
        <v>27</v>
      </c>
      <c r="J4046">
        <v>7</v>
      </c>
      <c r="K4046">
        <v>24</v>
      </c>
      <c r="L4046" t="s">
        <v>28</v>
      </c>
      <c r="M4046">
        <v>1</v>
      </c>
      <c r="N4046">
        <v>5</v>
      </c>
      <c r="O4046">
        <v>450</v>
      </c>
      <c r="P4046">
        <v>3150</v>
      </c>
      <c r="Q4046" t="s">
        <v>71</v>
      </c>
      <c r="R4046">
        <v>12</v>
      </c>
      <c r="S4046" t="s">
        <v>52</v>
      </c>
      <c r="T4046" t="s">
        <v>102</v>
      </c>
      <c r="U4046" t="str">
        <f>TRIM(CLEAN(tbl_Operations[[#This Row],[Location]]))</f>
        <v>Noida</v>
      </c>
      <c r="V4046" t="str">
        <f>TRIM(CLEAN(tbl_Operations[[#This Row],[Channel]]))</f>
        <v>Phone</v>
      </c>
      <c r="W4046" t="str">
        <f t="shared" si="315"/>
        <v>System Issue</v>
      </c>
      <c r="X4046" t="str">
        <f t="shared" si="316"/>
        <v>Hr</v>
      </c>
      <c r="Y4046" t="str">
        <f t="shared" si="317"/>
        <v>Within SLA</v>
      </c>
      <c r="Z4046" t="str">
        <f t="shared" si="318"/>
        <v>Normal</v>
      </c>
      <c r="AA4046" t="str" cm="1">
        <f t="array" ref="AA4046">_xlfn.IFS(
J4046&lt;=K4046*0.5,"Excellent",
J4046&lt;=K4046,"Good",
J4046&lt;=K4046*1.5,"At Risk",
TRUE,"Critical"
)</f>
        <v>Excellent</v>
      </c>
      <c r="AB4046" t="str">
        <f t="shared" si="319"/>
        <v>Reworked</v>
      </c>
    </row>
    <row r="4047" spans="1:28" x14ac:dyDescent="0.3">
      <c r="A4047" t="s">
        <v>4129</v>
      </c>
      <c r="B4047" s="1">
        <v>45881</v>
      </c>
      <c r="C4047" t="s">
        <v>77</v>
      </c>
      <c r="D4047" t="s">
        <v>41</v>
      </c>
      <c r="E4047" t="s">
        <v>78</v>
      </c>
      <c r="F4047" t="s">
        <v>49</v>
      </c>
      <c r="G4047" t="s">
        <v>25</v>
      </c>
      <c r="H4047" t="s">
        <v>43</v>
      </c>
      <c r="I4047" t="s">
        <v>27</v>
      </c>
      <c r="J4047">
        <v>3.4</v>
      </c>
      <c r="K4047">
        <v>48</v>
      </c>
      <c r="L4047" t="s">
        <v>28</v>
      </c>
      <c r="M4047">
        <v>0</v>
      </c>
      <c r="N4047">
        <v>4.9000000000000004</v>
      </c>
      <c r="O4047">
        <v>400</v>
      </c>
      <c r="P4047">
        <v>1360</v>
      </c>
      <c r="Q4047" t="s">
        <v>36</v>
      </c>
      <c r="R4047">
        <v>8</v>
      </c>
      <c r="S4047" t="s">
        <v>37</v>
      </c>
      <c r="T4047" t="s">
        <v>38</v>
      </c>
      <c r="U4047" t="str">
        <f>TRIM(CLEAN(tbl_Operations[[#This Row],[Location]]))</f>
        <v>Bengaluru</v>
      </c>
      <c r="V4047" t="str">
        <f>TRIM(CLEAN(tbl_Operations[[#This Row],[Channel]]))</f>
        <v>Email</v>
      </c>
      <c r="W4047" t="str">
        <f t="shared" si="315"/>
        <v>Access Request</v>
      </c>
      <c r="X4047" t="str">
        <f t="shared" si="316"/>
        <v>Finance</v>
      </c>
      <c r="Y4047" t="str">
        <f t="shared" si="317"/>
        <v>Within SLA</v>
      </c>
      <c r="Z4047" t="str">
        <f t="shared" si="318"/>
        <v>Normal</v>
      </c>
      <c r="AA4047" t="str" cm="1">
        <f t="array" ref="AA4047">_xlfn.IFS(
J4047&lt;=K4047*0.5,"Excellent",
J4047&lt;=K4047,"Good",
J4047&lt;=K4047*1.5,"At Risk",
TRUE,"Critical"
)</f>
        <v>Excellent</v>
      </c>
      <c r="AB4047" t="str">
        <f t="shared" si="319"/>
        <v>No Rework</v>
      </c>
    </row>
    <row r="4048" spans="1:28" x14ac:dyDescent="0.3">
      <c r="A4048" t="s">
        <v>4130</v>
      </c>
      <c r="B4048" s="1">
        <v>45743</v>
      </c>
      <c r="C4048" t="s">
        <v>54</v>
      </c>
      <c r="D4048" t="s">
        <v>55</v>
      </c>
      <c r="E4048" t="s">
        <v>70</v>
      </c>
      <c r="F4048" t="s">
        <v>49</v>
      </c>
      <c r="G4048" t="s">
        <v>25</v>
      </c>
      <c r="H4048" t="s">
        <v>26</v>
      </c>
      <c r="I4048" t="s">
        <v>27</v>
      </c>
      <c r="J4048">
        <v>9.3000000000000007</v>
      </c>
      <c r="K4048">
        <v>48</v>
      </c>
      <c r="L4048" t="s">
        <v>28</v>
      </c>
      <c r="M4048">
        <v>0</v>
      </c>
      <c r="N4048">
        <v>5</v>
      </c>
      <c r="O4048">
        <v>280</v>
      </c>
      <c r="P4048">
        <v>2604</v>
      </c>
      <c r="Q4048" t="s">
        <v>79</v>
      </c>
      <c r="R4048">
        <v>3</v>
      </c>
      <c r="S4048" t="s">
        <v>58</v>
      </c>
      <c r="T4048" t="s">
        <v>84</v>
      </c>
      <c r="U4048" t="str">
        <f>TRIM(CLEAN(tbl_Operations[[#This Row],[Location]]))</f>
        <v>Hyderabad</v>
      </c>
      <c r="V4048" t="str">
        <f>TRIM(CLEAN(tbl_Operations[[#This Row],[Channel]]))</f>
        <v>Email</v>
      </c>
      <c r="W4048" t="str">
        <f t="shared" si="315"/>
        <v>Data Correction</v>
      </c>
      <c r="X4048" t="str">
        <f t="shared" si="316"/>
        <v>Hr</v>
      </c>
      <c r="Y4048" t="str">
        <f t="shared" si="317"/>
        <v>Within SLA</v>
      </c>
      <c r="Z4048" t="str">
        <f t="shared" si="318"/>
        <v>Normal</v>
      </c>
      <c r="AA4048" t="str" cm="1">
        <f t="array" ref="AA4048">_xlfn.IFS(
J4048&lt;=K4048*0.5,"Excellent",
J4048&lt;=K4048,"Good",
J4048&lt;=K4048*1.5,"At Risk",
TRUE,"Critical"
)</f>
        <v>Excellent</v>
      </c>
      <c r="AB4048" t="str">
        <f t="shared" si="319"/>
        <v>No Rework</v>
      </c>
    </row>
    <row r="4049" spans="1:28" x14ac:dyDescent="0.3">
      <c r="A4049" t="s">
        <v>4131</v>
      </c>
      <c r="B4049" s="1">
        <v>45998</v>
      </c>
      <c r="C4049" t="s">
        <v>54</v>
      </c>
      <c r="D4049" t="s">
        <v>55</v>
      </c>
      <c r="E4049" t="s">
        <v>48</v>
      </c>
      <c r="F4049" t="s">
        <v>24</v>
      </c>
      <c r="G4049" t="s">
        <v>42</v>
      </c>
      <c r="H4049" t="s">
        <v>66</v>
      </c>
      <c r="I4049" t="s">
        <v>27</v>
      </c>
      <c r="J4049">
        <v>14.3</v>
      </c>
      <c r="K4049">
        <v>24</v>
      </c>
      <c r="L4049" t="s">
        <v>28</v>
      </c>
      <c r="M4049">
        <v>0</v>
      </c>
      <c r="N4049">
        <v>4.5</v>
      </c>
      <c r="O4049">
        <v>450</v>
      </c>
      <c r="P4049">
        <v>6435</v>
      </c>
      <c r="Q4049" t="s">
        <v>71</v>
      </c>
      <c r="R4049">
        <v>12</v>
      </c>
      <c r="S4049" t="s">
        <v>52</v>
      </c>
      <c r="T4049" t="s">
        <v>102</v>
      </c>
      <c r="U4049" t="str">
        <f>TRIM(CLEAN(tbl_Operations[[#This Row],[Location]]))</f>
        <v>Hyderabad</v>
      </c>
      <c r="V4049" t="str">
        <f>TRIM(CLEAN(tbl_Operations[[#This Row],[Channel]]))</f>
        <v>Portal</v>
      </c>
      <c r="W4049" t="str">
        <f t="shared" si="315"/>
        <v>Compliance Request</v>
      </c>
      <c r="X4049" t="str">
        <f t="shared" si="316"/>
        <v>Hr</v>
      </c>
      <c r="Y4049" t="str">
        <f t="shared" si="317"/>
        <v>Within SLA</v>
      </c>
      <c r="Z4049" t="str">
        <f t="shared" si="318"/>
        <v>Normal</v>
      </c>
      <c r="AA4049" t="str" cm="1">
        <f t="array" ref="AA4049">_xlfn.IFS(
J4049&lt;=K4049*0.5,"Excellent",
J4049&lt;=K4049,"Good",
J4049&lt;=K4049*1.5,"At Risk",
TRUE,"Critical"
)</f>
        <v>Good</v>
      </c>
      <c r="AB4049" t="str">
        <f t="shared" si="319"/>
        <v>No Rework</v>
      </c>
    </row>
    <row r="4050" spans="1:28" x14ac:dyDescent="0.3">
      <c r="A4050" t="s">
        <v>4132</v>
      </c>
      <c r="B4050" s="1">
        <v>45757</v>
      </c>
      <c r="C4050" t="s">
        <v>21</v>
      </c>
      <c r="D4050" t="s">
        <v>41</v>
      </c>
      <c r="E4050" t="s">
        <v>35</v>
      </c>
      <c r="F4050" t="s">
        <v>49</v>
      </c>
      <c r="G4050" t="s">
        <v>42</v>
      </c>
      <c r="H4050" t="s">
        <v>66</v>
      </c>
      <c r="I4050" t="s">
        <v>27</v>
      </c>
      <c r="J4050">
        <v>7.8</v>
      </c>
      <c r="K4050">
        <v>48</v>
      </c>
      <c r="L4050" t="s">
        <v>28</v>
      </c>
      <c r="M4050">
        <v>0</v>
      </c>
      <c r="N4050">
        <v>5</v>
      </c>
      <c r="O4050">
        <v>320</v>
      </c>
      <c r="P4050">
        <v>2496</v>
      </c>
      <c r="Q4050" t="s">
        <v>89</v>
      </c>
      <c r="R4050">
        <v>4</v>
      </c>
      <c r="S4050" t="s">
        <v>30</v>
      </c>
      <c r="T4050" t="s">
        <v>84</v>
      </c>
      <c r="U4050" t="str">
        <f>TRIM(CLEAN(tbl_Operations[[#This Row],[Location]]))</f>
        <v>Bengaluru</v>
      </c>
      <c r="V4050" t="str">
        <f>TRIM(CLEAN(tbl_Operations[[#This Row],[Channel]]))</f>
        <v>Portal</v>
      </c>
      <c r="W4050" t="str">
        <f t="shared" si="315"/>
        <v>Employee Query</v>
      </c>
      <c r="X4050" t="str">
        <f t="shared" si="316"/>
        <v>Customer Support</v>
      </c>
      <c r="Y4050" t="str">
        <f t="shared" si="317"/>
        <v>Within SLA</v>
      </c>
      <c r="Z4050" t="str">
        <f t="shared" si="318"/>
        <v>Normal</v>
      </c>
      <c r="AA4050" t="str" cm="1">
        <f t="array" ref="AA4050">_xlfn.IFS(
J4050&lt;=K4050*0.5,"Excellent",
J4050&lt;=K4050,"Good",
J4050&lt;=K4050*1.5,"At Risk",
TRUE,"Critical"
)</f>
        <v>Excellent</v>
      </c>
      <c r="AB4050" t="str">
        <f t="shared" si="319"/>
        <v>No Rework</v>
      </c>
    </row>
    <row r="4051" spans="1:28" x14ac:dyDescent="0.3">
      <c r="A4051" t="s">
        <v>4133</v>
      </c>
      <c r="B4051" s="1">
        <v>45968</v>
      </c>
      <c r="C4051" t="s">
        <v>21</v>
      </c>
      <c r="D4051" t="s">
        <v>22</v>
      </c>
      <c r="E4051" t="s">
        <v>70</v>
      </c>
      <c r="F4051" t="s">
        <v>49</v>
      </c>
      <c r="G4051" t="s">
        <v>25</v>
      </c>
      <c r="H4051" t="s">
        <v>66</v>
      </c>
      <c r="I4051" t="s">
        <v>27</v>
      </c>
      <c r="J4051">
        <v>8.9</v>
      </c>
      <c r="K4051">
        <v>48</v>
      </c>
      <c r="L4051" t="s">
        <v>28</v>
      </c>
      <c r="M4051">
        <v>0</v>
      </c>
      <c r="N4051">
        <v>4.8</v>
      </c>
      <c r="O4051">
        <v>320</v>
      </c>
      <c r="P4051">
        <v>2848</v>
      </c>
      <c r="Q4051" t="s">
        <v>67</v>
      </c>
      <c r="R4051">
        <v>11</v>
      </c>
      <c r="S4051" t="s">
        <v>52</v>
      </c>
      <c r="T4051" t="s">
        <v>45</v>
      </c>
      <c r="U4051" t="str">
        <f>TRIM(CLEAN(tbl_Operations[[#This Row],[Location]]))</f>
        <v>Noida</v>
      </c>
      <c r="V4051" t="str">
        <f>TRIM(CLEAN(tbl_Operations[[#This Row],[Channel]]))</f>
        <v>Email</v>
      </c>
      <c r="W4051" t="str">
        <f t="shared" si="315"/>
        <v>Data Correction</v>
      </c>
      <c r="X4051" t="str">
        <f t="shared" si="316"/>
        <v>Customer Support</v>
      </c>
      <c r="Y4051" t="str">
        <f t="shared" si="317"/>
        <v>Within SLA</v>
      </c>
      <c r="Z4051" t="str">
        <f t="shared" si="318"/>
        <v>Normal</v>
      </c>
      <c r="AA4051" t="str" cm="1">
        <f t="array" ref="AA4051">_xlfn.IFS(
J4051&lt;=K4051*0.5,"Excellent",
J4051&lt;=K4051,"Good",
J4051&lt;=K4051*1.5,"At Risk",
TRUE,"Critical"
)</f>
        <v>Excellent</v>
      </c>
      <c r="AB4051" t="str">
        <f t="shared" si="319"/>
        <v>No Rework</v>
      </c>
    </row>
    <row r="4052" spans="1:28" x14ac:dyDescent="0.3">
      <c r="A4052" t="s">
        <v>4134</v>
      </c>
      <c r="B4052" s="1">
        <v>45840</v>
      </c>
      <c r="C4052" t="s">
        <v>77</v>
      </c>
      <c r="D4052" t="s">
        <v>22</v>
      </c>
      <c r="E4052" t="s">
        <v>35</v>
      </c>
      <c r="F4052" t="s">
        <v>61</v>
      </c>
      <c r="G4052" t="s">
        <v>42</v>
      </c>
      <c r="H4052" t="s">
        <v>26</v>
      </c>
      <c r="I4052" t="s">
        <v>88</v>
      </c>
      <c r="J4052">
        <v>8.8000000000000007</v>
      </c>
      <c r="K4052">
        <v>12</v>
      </c>
      <c r="L4052" t="s">
        <v>28</v>
      </c>
      <c r="M4052">
        <v>2</v>
      </c>
      <c r="N4052">
        <v>4.0999999999999996</v>
      </c>
      <c r="O4052">
        <v>450</v>
      </c>
      <c r="P4052">
        <v>3960</v>
      </c>
      <c r="Q4052" t="s">
        <v>114</v>
      </c>
      <c r="R4052">
        <v>7</v>
      </c>
      <c r="S4052" t="s">
        <v>37</v>
      </c>
      <c r="T4052" t="s">
        <v>86</v>
      </c>
      <c r="U4052" t="str">
        <f>TRIM(CLEAN(tbl_Operations[[#This Row],[Location]]))</f>
        <v>Noida</v>
      </c>
      <c r="V4052" t="str">
        <f>TRIM(CLEAN(tbl_Operations[[#This Row],[Channel]]))</f>
        <v>Portal</v>
      </c>
      <c r="W4052" t="str">
        <f t="shared" si="315"/>
        <v>Employee Query</v>
      </c>
      <c r="X4052" t="str">
        <f t="shared" si="316"/>
        <v>Finance</v>
      </c>
      <c r="Y4052" t="str">
        <f t="shared" si="317"/>
        <v>Within SLA</v>
      </c>
      <c r="Z4052" t="str">
        <f t="shared" si="318"/>
        <v>Normal</v>
      </c>
      <c r="AA4052" t="str" cm="1">
        <f t="array" ref="AA4052">_xlfn.IFS(
J4052&lt;=K4052*0.5,"Excellent",
J4052&lt;=K4052,"Good",
J4052&lt;=K4052*1.5,"At Risk",
TRUE,"Critical"
)</f>
        <v>Good</v>
      </c>
      <c r="AB4052" t="str">
        <f t="shared" si="319"/>
        <v>Reworked</v>
      </c>
    </row>
    <row r="4053" spans="1:28" x14ac:dyDescent="0.3">
      <c r="A4053" t="s">
        <v>4135</v>
      </c>
      <c r="B4053" s="1">
        <v>45956</v>
      </c>
      <c r="C4053" t="s">
        <v>40</v>
      </c>
      <c r="D4053" t="s">
        <v>41</v>
      </c>
      <c r="E4053" t="s">
        <v>74</v>
      </c>
      <c r="F4053" t="s">
        <v>24</v>
      </c>
      <c r="G4053" t="s">
        <v>62</v>
      </c>
      <c r="H4053" t="s">
        <v>26</v>
      </c>
      <c r="I4053" t="s">
        <v>27</v>
      </c>
      <c r="J4053">
        <v>34.1</v>
      </c>
      <c r="K4053">
        <v>24</v>
      </c>
      <c r="L4053" t="s">
        <v>63</v>
      </c>
      <c r="M4053">
        <v>1</v>
      </c>
      <c r="N4053">
        <v>4.4000000000000004</v>
      </c>
      <c r="O4053">
        <v>400</v>
      </c>
      <c r="P4053">
        <v>13640</v>
      </c>
      <c r="Q4053" t="s">
        <v>51</v>
      </c>
      <c r="R4053">
        <v>10</v>
      </c>
      <c r="S4053" t="s">
        <v>52</v>
      </c>
      <c r="T4053" t="s">
        <v>102</v>
      </c>
      <c r="U4053" t="str">
        <f>TRIM(CLEAN(tbl_Operations[[#This Row],[Location]]))</f>
        <v>Bengaluru</v>
      </c>
      <c r="V4053" t="str">
        <f>TRIM(CLEAN(tbl_Operations[[#This Row],[Channel]]))</f>
        <v>Teams</v>
      </c>
      <c r="W4053" t="str">
        <f t="shared" si="315"/>
        <v>System Issue</v>
      </c>
      <c r="X4053" t="str">
        <f t="shared" si="316"/>
        <v>Procurement</v>
      </c>
      <c r="Y4053" t="str">
        <f t="shared" si="317"/>
        <v>SLA Breach</v>
      </c>
      <c r="Z4053" t="str">
        <f t="shared" si="318"/>
        <v>Normal</v>
      </c>
      <c r="AA4053" t="str" cm="1">
        <f t="array" ref="AA4053">_xlfn.IFS(
J4053&lt;=K4053*0.5,"Excellent",
J4053&lt;=K4053,"Good",
J4053&lt;=K4053*1.5,"At Risk",
TRUE,"Critical"
)</f>
        <v>At Risk</v>
      </c>
      <c r="AB4053" t="str">
        <f t="shared" si="319"/>
        <v>Reworked</v>
      </c>
    </row>
    <row r="4054" spans="1:28" x14ac:dyDescent="0.3">
      <c r="A4054" t="s">
        <v>4136</v>
      </c>
      <c r="B4054" s="1">
        <v>45968</v>
      </c>
      <c r="C4054" t="s">
        <v>40</v>
      </c>
      <c r="D4054" t="s">
        <v>47</v>
      </c>
      <c r="E4054" t="s">
        <v>48</v>
      </c>
      <c r="F4054" t="s">
        <v>24</v>
      </c>
      <c r="G4054" t="s">
        <v>42</v>
      </c>
      <c r="H4054" t="s">
        <v>66</v>
      </c>
      <c r="I4054" t="s">
        <v>27</v>
      </c>
      <c r="J4054">
        <v>12</v>
      </c>
      <c r="K4054">
        <v>24</v>
      </c>
      <c r="L4054" t="s">
        <v>28</v>
      </c>
      <c r="M4054">
        <v>0</v>
      </c>
      <c r="N4054">
        <v>4.7</v>
      </c>
      <c r="O4054">
        <v>450</v>
      </c>
      <c r="P4054">
        <v>5400</v>
      </c>
      <c r="Q4054" t="s">
        <v>67</v>
      </c>
      <c r="R4054">
        <v>11</v>
      </c>
      <c r="S4054" t="s">
        <v>52</v>
      </c>
      <c r="T4054" t="s">
        <v>45</v>
      </c>
      <c r="U4054" t="str">
        <f>TRIM(CLEAN(tbl_Operations[[#This Row],[Location]]))</f>
        <v>Gurugram</v>
      </c>
      <c r="V4054" t="str">
        <f>TRIM(CLEAN(tbl_Operations[[#This Row],[Channel]]))</f>
        <v>Portal</v>
      </c>
      <c r="W4054" t="str">
        <f t="shared" si="315"/>
        <v>Compliance Request</v>
      </c>
      <c r="X4054" t="str">
        <f t="shared" si="316"/>
        <v>Procurement</v>
      </c>
      <c r="Y4054" t="str">
        <f t="shared" si="317"/>
        <v>Within SLA</v>
      </c>
      <c r="Z4054" t="str">
        <f t="shared" si="318"/>
        <v>Normal</v>
      </c>
      <c r="AA4054" t="str" cm="1">
        <f t="array" ref="AA4054">_xlfn.IFS(
J4054&lt;=K4054*0.5,"Excellent",
J4054&lt;=K4054,"Good",
J4054&lt;=K4054*1.5,"At Risk",
TRUE,"Critical"
)</f>
        <v>Excellent</v>
      </c>
      <c r="AB4054" t="str">
        <f t="shared" si="319"/>
        <v>No Rework</v>
      </c>
    </row>
    <row r="4055" spans="1:28" x14ac:dyDescent="0.3">
      <c r="A4055" t="s">
        <v>4137</v>
      </c>
      <c r="B4055" s="1">
        <v>45786</v>
      </c>
      <c r="C4055" t="s">
        <v>54</v>
      </c>
      <c r="D4055" t="s">
        <v>34</v>
      </c>
      <c r="E4055" t="s">
        <v>56</v>
      </c>
      <c r="F4055" t="s">
        <v>24</v>
      </c>
      <c r="G4055" t="s">
        <v>25</v>
      </c>
      <c r="H4055" t="s">
        <v>26</v>
      </c>
      <c r="I4055" t="s">
        <v>27</v>
      </c>
      <c r="J4055">
        <v>22.1</v>
      </c>
      <c r="K4055">
        <v>24</v>
      </c>
      <c r="L4055" t="s">
        <v>28</v>
      </c>
      <c r="M4055">
        <v>0</v>
      </c>
      <c r="N4055">
        <v>4.3</v>
      </c>
      <c r="O4055">
        <v>400</v>
      </c>
      <c r="P4055">
        <v>8840</v>
      </c>
      <c r="Q4055" t="s">
        <v>44</v>
      </c>
      <c r="R4055">
        <v>5</v>
      </c>
      <c r="S4055" t="s">
        <v>30</v>
      </c>
      <c r="T4055" t="s">
        <v>45</v>
      </c>
      <c r="U4055" t="str">
        <f>TRIM(CLEAN(tbl_Operations[[#This Row],[Location]]))</f>
        <v>Mumbai</v>
      </c>
      <c r="V4055" t="str">
        <f>TRIM(CLEAN(tbl_Operations[[#This Row],[Channel]]))</f>
        <v>Email</v>
      </c>
      <c r="W4055" t="str">
        <f t="shared" si="315"/>
        <v>Vendor Query</v>
      </c>
      <c r="X4055" t="str">
        <f t="shared" si="316"/>
        <v>Hr</v>
      </c>
      <c r="Y4055" t="str">
        <f t="shared" si="317"/>
        <v>Within SLA</v>
      </c>
      <c r="Z4055" t="str">
        <f t="shared" si="318"/>
        <v>Normal</v>
      </c>
      <c r="AA4055" t="str" cm="1">
        <f t="array" ref="AA4055">_xlfn.IFS(
J4055&lt;=K4055*0.5,"Excellent",
J4055&lt;=K4055,"Good",
J4055&lt;=K4055*1.5,"At Risk",
TRUE,"Critical"
)</f>
        <v>Good</v>
      </c>
      <c r="AB4055" t="str">
        <f t="shared" si="319"/>
        <v>No Rework</v>
      </c>
    </row>
    <row r="4056" spans="1:28" x14ac:dyDescent="0.3">
      <c r="A4056" t="s">
        <v>4138</v>
      </c>
      <c r="B4056" s="1">
        <v>45827</v>
      </c>
      <c r="C4056" t="s">
        <v>21</v>
      </c>
      <c r="D4056" t="s">
        <v>60</v>
      </c>
      <c r="E4056" t="s">
        <v>23</v>
      </c>
      <c r="F4056" t="s">
        <v>24</v>
      </c>
      <c r="G4056" t="s">
        <v>42</v>
      </c>
      <c r="H4056" t="s">
        <v>50</v>
      </c>
      <c r="I4056" t="s">
        <v>27</v>
      </c>
      <c r="J4056">
        <v>19.399999999999999</v>
      </c>
      <c r="K4056">
        <v>24</v>
      </c>
      <c r="L4056" t="s">
        <v>28</v>
      </c>
      <c r="M4056">
        <v>0</v>
      </c>
      <c r="N4056">
        <v>4.8</v>
      </c>
      <c r="O4056">
        <v>450</v>
      </c>
      <c r="P4056">
        <v>8730</v>
      </c>
      <c r="Q4056" t="s">
        <v>29</v>
      </c>
      <c r="R4056">
        <v>6</v>
      </c>
      <c r="S4056" t="s">
        <v>30</v>
      </c>
      <c r="T4056" t="s">
        <v>84</v>
      </c>
      <c r="U4056" t="str">
        <f>TRIM(CLEAN(tbl_Operations[[#This Row],[Location]]))</f>
        <v>Pune</v>
      </c>
      <c r="V4056" t="str">
        <f>TRIM(CLEAN(tbl_Operations[[#This Row],[Channel]]))</f>
        <v>Portal</v>
      </c>
      <c r="W4056" t="str">
        <f t="shared" si="315"/>
        <v>Invoice Query</v>
      </c>
      <c r="X4056" t="str">
        <f t="shared" si="316"/>
        <v>Customer Support</v>
      </c>
      <c r="Y4056" t="str">
        <f t="shared" si="317"/>
        <v>Within SLA</v>
      </c>
      <c r="Z4056" t="str">
        <f t="shared" si="318"/>
        <v>Normal</v>
      </c>
      <c r="AA4056" t="str" cm="1">
        <f t="array" ref="AA4056">_xlfn.IFS(
J4056&lt;=K4056*0.5,"Excellent",
J4056&lt;=K4056,"Good",
J4056&lt;=K4056*1.5,"At Risk",
TRUE,"Critical"
)</f>
        <v>Good</v>
      </c>
      <c r="AB4056" t="str">
        <f t="shared" si="319"/>
        <v>No Rework</v>
      </c>
    </row>
    <row r="4057" spans="1:28" x14ac:dyDescent="0.3">
      <c r="A4057" t="s">
        <v>4139</v>
      </c>
      <c r="B4057" s="1">
        <v>45830</v>
      </c>
      <c r="C4057" t="s">
        <v>91</v>
      </c>
      <c r="D4057" t="s">
        <v>34</v>
      </c>
      <c r="E4057" t="s">
        <v>92</v>
      </c>
      <c r="F4057" t="s">
        <v>61</v>
      </c>
      <c r="G4057" t="s">
        <v>25</v>
      </c>
      <c r="H4057" t="s">
        <v>75</v>
      </c>
      <c r="I4057" t="s">
        <v>27</v>
      </c>
      <c r="J4057">
        <v>22.1</v>
      </c>
      <c r="K4057">
        <v>12</v>
      </c>
      <c r="L4057" t="s">
        <v>63</v>
      </c>
      <c r="M4057">
        <v>1</v>
      </c>
      <c r="N4057">
        <v>4</v>
      </c>
      <c r="O4057">
        <v>320</v>
      </c>
      <c r="P4057">
        <v>7072</v>
      </c>
      <c r="Q4057" t="s">
        <v>29</v>
      </c>
      <c r="R4057">
        <v>6</v>
      </c>
      <c r="S4057" t="s">
        <v>30</v>
      </c>
      <c r="T4057" t="s">
        <v>102</v>
      </c>
      <c r="U4057" t="str">
        <f>TRIM(CLEAN(tbl_Operations[[#This Row],[Location]]))</f>
        <v>Mumbai</v>
      </c>
      <c r="V4057" t="str">
        <f>TRIM(CLEAN(tbl_Operations[[#This Row],[Channel]]))</f>
        <v>Email</v>
      </c>
      <c r="W4057" t="str">
        <f t="shared" si="315"/>
        <v>Report Request</v>
      </c>
      <c r="X4057" t="str">
        <f t="shared" si="316"/>
        <v>Operations</v>
      </c>
      <c r="Y4057" t="str">
        <f t="shared" si="317"/>
        <v>SLA Breach</v>
      </c>
      <c r="Z4057" t="str">
        <f t="shared" si="318"/>
        <v>Normal</v>
      </c>
      <c r="AA4057" t="str" cm="1">
        <f t="array" ref="AA4057">_xlfn.IFS(
J4057&lt;=K4057*0.5,"Excellent",
J4057&lt;=K4057,"Good",
J4057&lt;=K4057*1.5,"At Risk",
TRUE,"Critical"
)</f>
        <v>Critical</v>
      </c>
      <c r="AB4057" t="str">
        <f t="shared" si="319"/>
        <v>Reworked</v>
      </c>
    </row>
    <row r="4058" spans="1:28" x14ac:dyDescent="0.3">
      <c r="A4058" t="s">
        <v>4140</v>
      </c>
      <c r="B4058" s="1">
        <v>45832</v>
      </c>
      <c r="C4058" t="s">
        <v>77</v>
      </c>
      <c r="D4058" t="s">
        <v>41</v>
      </c>
      <c r="E4058" t="s">
        <v>92</v>
      </c>
      <c r="F4058" t="s">
        <v>24</v>
      </c>
      <c r="G4058" t="s">
        <v>25</v>
      </c>
      <c r="H4058" t="s">
        <v>50</v>
      </c>
      <c r="I4058" t="s">
        <v>88</v>
      </c>
      <c r="J4058">
        <v>28</v>
      </c>
      <c r="K4058">
        <v>24</v>
      </c>
      <c r="L4058" t="s">
        <v>63</v>
      </c>
      <c r="M4058">
        <v>1</v>
      </c>
      <c r="N4058">
        <v>4.3</v>
      </c>
      <c r="O4058">
        <v>450</v>
      </c>
      <c r="P4058">
        <v>12600</v>
      </c>
      <c r="Q4058" t="s">
        <v>29</v>
      </c>
      <c r="R4058">
        <v>6</v>
      </c>
      <c r="S4058" t="s">
        <v>30</v>
      </c>
      <c r="T4058" t="s">
        <v>38</v>
      </c>
      <c r="U4058" t="str">
        <f>TRIM(CLEAN(tbl_Operations[[#This Row],[Location]]))</f>
        <v>Bengaluru</v>
      </c>
      <c r="V4058" t="str">
        <f>TRIM(CLEAN(tbl_Operations[[#This Row],[Channel]]))</f>
        <v>Email</v>
      </c>
      <c r="W4058" t="str">
        <f t="shared" si="315"/>
        <v>Report Request</v>
      </c>
      <c r="X4058" t="str">
        <f t="shared" si="316"/>
        <v>Finance</v>
      </c>
      <c r="Y4058" t="str">
        <f t="shared" si="317"/>
        <v>SLA Breach</v>
      </c>
      <c r="Z4058" t="str">
        <f t="shared" si="318"/>
        <v>Normal</v>
      </c>
      <c r="AA4058" t="str" cm="1">
        <f t="array" ref="AA4058">_xlfn.IFS(
J4058&lt;=K4058*0.5,"Excellent",
J4058&lt;=K4058,"Good",
J4058&lt;=K4058*1.5,"At Risk",
TRUE,"Critical"
)</f>
        <v>At Risk</v>
      </c>
      <c r="AB4058" t="str">
        <f t="shared" si="319"/>
        <v>Reworked</v>
      </c>
    </row>
    <row r="4059" spans="1:28" x14ac:dyDescent="0.3">
      <c r="A4059" t="s">
        <v>4141</v>
      </c>
      <c r="B4059" s="1">
        <v>45742</v>
      </c>
      <c r="C4059" t="s">
        <v>21</v>
      </c>
      <c r="D4059" t="s">
        <v>41</v>
      </c>
      <c r="E4059" t="s">
        <v>74</v>
      </c>
      <c r="F4059" t="s">
        <v>49</v>
      </c>
      <c r="G4059" t="s">
        <v>25</v>
      </c>
      <c r="H4059" t="s">
        <v>50</v>
      </c>
      <c r="I4059" t="s">
        <v>27</v>
      </c>
      <c r="J4059">
        <v>10.7</v>
      </c>
      <c r="K4059">
        <v>48</v>
      </c>
      <c r="L4059" t="s">
        <v>28</v>
      </c>
      <c r="M4059">
        <v>0</v>
      </c>
      <c r="N4059">
        <v>5</v>
      </c>
      <c r="O4059">
        <v>280</v>
      </c>
      <c r="P4059">
        <v>2996</v>
      </c>
      <c r="Q4059" t="s">
        <v>79</v>
      </c>
      <c r="R4059">
        <v>3</v>
      </c>
      <c r="S4059" t="s">
        <v>58</v>
      </c>
      <c r="T4059" t="s">
        <v>86</v>
      </c>
      <c r="U4059" t="str">
        <f>TRIM(CLEAN(tbl_Operations[[#This Row],[Location]]))</f>
        <v>Bengaluru</v>
      </c>
      <c r="V4059" t="str">
        <f>TRIM(CLEAN(tbl_Operations[[#This Row],[Channel]]))</f>
        <v>Email</v>
      </c>
      <c r="W4059" t="str">
        <f t="shared" si="315"/>
        <v>System Issue</v>
      </c>
      <c r="X4059" t="str">
        <f t="shared" si="316"/>
        <v>Customer Support</v>
      </c>
      <c r="Y4059" t="str">
        <f t="shared" si="317"/>
        <v>Within SLA</v>
      </c>
      <c r="Z4059" t="str">
        <f t="shared" si="318"/>
        <v>Normal</v>
      </c>
      <c r="AA4059" t="str" cm="1">
        <f t="array" ref="AA4059">_xlfn.IFS(
J4059&lt;=K4059*0.5,"Excellent",
J4059&lt;=K4059,"Good",
J4059&lt;=K4059*1.5,"At Risk",
TRUE,"Critical"
)</f>
        <v>Excellent</v>
      </c>
      <c r="AB4059" t="str">
        <f t="shared" si="319"/>
        <v>No Rework</v>
      </c>
    </row>
    <row r="4060" spans="1:28" x14ac:dyDescent="0.3">
      <c r="A4060" t="s">
        <v>4142</v>
      </c>
      <c r="B4060" s="1">
        <v>45826</v>
      </c>
      <c r="C4060" t="s">
        <v>40</v>
      </c>
      <c r="D4060" t="s">
        <v>22</v>
      </c>
      <c r="E4060" t="s">
        <v>74</v>
      </c>
      <c r="F4060" t="s">
        <v>61</v>
      </c>
      <c r="G4060" t="s">
        <v>25</v>
      </c>
      <c r="H4060" t="s">
        <v>66</v>
      </c>
      <c r="I4060" t="s">
        <v>88</v>
      </c>
      <c r="J4060">
        <v>58.1</v>
      </c>
      <c r="K4060">
        <v>12</v>
      </c>
      <c r="L4060" t="s">
        <v>63</v>
      </c>
      <c r="M4060">
        <v>1</v>
      </c>
      <c r="N4060">
        <v>2.5</v>
      </c>
      <c r="O4060">
        <v>280</v>
      </c>
      <c r="P4060">
        <v>16268</v>
      </c>
      <c r="Q4060" t="s">
        <v>29</v>
      </c>
      <c r="R4060">
        <v>6</v>
      </c>
      <c r="S4060" t="s">
        <v>30</v>
      </c>
      <c r="T4060" t="s">
        <v>86</v>
      </c>
      <c r="U4060" t="str">
        <f>TRIM(CLEAN(tbl_Operations[[#This Row],[Location]]))</f>
        <v>Noida</v>
      </c>
      <c r="V4060" t="str">
        <f>TRIM(CLEAN(tbl_Operations[[#This Row],[Channel]]))</f>
        <v>Email</v>
      </c>
      <c r="W4060" t="str">
        <f t="shared" si="315"/>
        <v>System Issue</v>
      </c>
      <c r="X4060" t="str">
        <f t="shared" si="316"/>
        <v>Procurement</v>
      </c>
      <c r="Y4060" t="str">
        <f t="shared" si="317"/>
        <v>SLA Breach</v>
      </c>
      <c r="Z4060" t="str">
        <f t="shared" si="318"/>
        <v>Normal</v>
      </c>
      <c r="AA4060" t="str" cm="1">
        <f t="array" ref="AA4060">_xlfn.IFS(
J4060&lt;=K4060*0.5,"Excellent",
J4060&lt;=K4060,"Good",
J4060&lt;=K4060*1.5,"At Risk",
TRUE,"Critical"
)</f>
        <v>Critical</v>
      </c>
      <c r="AB4060" t="str">
        <f t="shared" si="319"/>
        <v>Reworked</v>
      </c>
    </row>
    <row r="4061" spans="1:28" x14ac:dyDescent="0.3">
      <c r="A4061" t="s">
        <v>4143</v>
      </c>
      <c r="B4061" s="1">
        <v>46021</v>
      </c>
      <c r="C4061" t="s">
        <v>21</v>
      </c>
      <c r="D4061" t="s">
        <v>47</v>
      </c>
      <c r="E4061" t="s">
        <v>48</v>
      </c>
      <c r="F4061" t="s">
        <v>49</v>
      </c>
      <c r="G4061" t="s">
        <v>25</v>
      </c>
      <c r="H4061" t="s">
        <v>66</v>
      </c>
      <c r="I4061" t="s">
        <v>101</v>
      </c>
      <c r="J4061">
        <v>7.6</v>
      </c>
      <c r="K4061">
        <v>48</v>
      </c>
      <c r="L4061" t="s">
        <v>28</v>
      </c>
      <c r="M4061">
        <v>1</v>
      </c>
      <c r="N4061">
        <v>4.7</v>
      </c>
      <c r="O4061">
        <v>320</v>
      </c>
      <c r="P4061">
        <v>2432</v>
      </c>
      <c r="Q4061" t="s">
        <v>71</v>
      </c>
      <c r="R4061">
        <v>12</v>
      </c>
      <c r="S4061" t="s">
        <v>52</v>
      </c>
      <c r="T4061" t="s">
        <v>38</v>
      </c>
      <c r="U4061" t="str">
        <f>TRIM(CLEAN(tbl_Operations[[#This Row],[Location]]))</f>
        <v>Gurugram</v>
      </c>
      <c r="V4061" t="str">
        <f>TRIM(CLEAN(tbl_Operations[[#This Row],[Channel]]))</f>
        <v>Email</v>
      </c>
      <c r="W4061" t="str">
        <f t="shared" si="315"/>
        <v>Compliance Request</v>
      </c>
      <c r="X4061" t="str">
        <f t="shared" si="316"/>
        <v>Customer Support</v>
      </c>
      <c r="Y4061" t="str">
        <f t="shared" si="317"/>
        <v>Within SLA</v>
      </c>
      <c r="Z4061" t="str">
        <f t="shared" si="318"/>
        <v>Normal</v>
      </c>
      <c r="AA4061" t="str" cm="1">
        <f t="array" ref="AA4061">_xlfn.IFS(
J4061&lt;=K4061*0.5,"Excellent",
J4061&lt;=K4061,"Good",
J4061&lt;=K4061*1.5,"At Risk",
TRUE,"Critical"
)</f>
        <v>Excellent</v>
      </c>
      <c r="AB4061" t="str">
        <f t="shared" si="319"/>
        <v>Reworked</v>
      </c>
    </row>
    <row r="4062" spans="1:28" x14ac:dyDescent="0.3">
      <c r="A4062" t="s">
        <v>4144</v>
      </c>
      <c r="B4062" s="1">
        <v>45978</v>
      </c>
      <c r="C4062" t="s">
        <v>95</v>
      </c>
      <c r="D4062" t="s">
        <v>34</v>
      </c>
      <c r="E4062" t="s">
        <v>70</v>
      </c>
      <c r="F4062" t="s">
        <v>24</v>
      </c>
      <c r="G4062" t="s">
        <v>42</v>
      </c>
      <c r="H4062" t="s">
        <v>75</v>
      </c>
      <c r="I4062" t="s">
        <v>27</v>
      </c>
      <c r="J4062">
        <v>15.8</v>
      </c>
      <c r="K4062">
        <v>24</v>
      </c>
      <c r="L4062" t="s">
        <v>28</v>
      </c>
      <c r="M4062">
        <v>0</v>
      </c>
      <c r="N4062">
        <v>4.7</v>
      </c>
      <c r="O4062">
        <v>320</v>
      </c>
      <c r="P4062">
        <v>5056</v>
      </c>
      <c r="Q4062" t="s">
        <v>67</v>
      </c>
      <c r="R4062">
        <v>11</v>
      </c>
      <c r="S4062" t="s">
        <v>52</v>
      </c>
      <c r="T4062" t="s">
        <v>31</v>
      </c>
      <c r="U4062" t="str">
        <f>TRIM(CLEAN(tbl_Operations[[#This Row],[Location]]))</f>
        <v>Mumbai</v>
      </c>
      <c r="V4062" t="str">
        <f>TRIM(CLEAN(tbl_Operations[[#This Row],[Channel]]))</f>
        <v>Portal</v>
      </c>
      <c r="W4062" t="str">
        <f t="shared" si="315"/>
        <v>Data Correction</v>
      </c>
      <c r="X4062" t="str">
        <f t="shared" si="316"/>
        <v>Sales</v>
      </c>
      <c r="Y4062" t="str">
        <f t="shared" si="317"/>
        <v>Within SLA</v>
      </c>
      <c r="Z4062" t="str">
        <f t="shared" si="318"/>
        <v>Normal</v>
      </c>
      <c r="AA4062" t="str" cm="1">
        <f t="array" ref="AA4062">_xlfn.IFS(
J4062&lt;=K4062*0.5,"Excellent",
J4062&lt;=K4062,"Good",
J4062&lt;=K4062*1.5,"At Risk",
TRUE,"Critical"
)</f>
        <v>Good</v>
      </c>
      <c r="AB4062" t="str">
        <f t="shared" si="319"/>
        <v>No Rework</v>
      </c>
    </row>
    <row r="4063" spans="1:28" x14ac:dyDescent="0.3">
      <c r="A4063" t="s">
        <v>4145</v>
      </c>
      <c r="B4063" s="1">
        <v>45767</v>
      </c>
      <c r="C4063" t="s">
        <v>33</v>
      </c>
      <c r="D4063" t="s">
        <v>34</v>
      </c>
      <c r="E4063" t="s">
        <v>70</v>
      </c>
      <c r="F4063" t="s">
        <v>24</v>
      </c>
      <c r="G4063" t="s">
        <v>42</v>
      </c>
      <c r="H4063" t="s">
        <v>43</v>
      </c>
      <c r="I4063" t="s">
        <v>88</v>
      </c>
      <c r="J4063">
        <v>2.4</v>
      </c>
      <c r="K4063">
        <v>24</v>
      </c>
      <c r="L4063" t="s">
        <v>28</v>
      </c>
      <c r="M4063">
        <v>2</v>
      </c>
      <c r="N4063">
        <v>5</v>
      </c>
      <c r="O4063">
        <v>280</v>
      </c>
      <c r="P4063">
        <v>672</v>
      </c>
      <c r="Q4063" t="s">
        <v>89</v>
      </c>
      <c r="R4063">
        <v>4</v>
      </c>
      <c r="S4063" t="s">
        <v>30</v>
      </c>
      <c r="T4063" t="s">
        <v>102</v>
      </c>
      <c r="U4063" t="str">
        <f>TRIM(CLEAN(tbl_Operations[[#This Row],[Location]]))</f>
        <v>Mumbai</v>
      </c>
      <c r="V4063" t="str">
        <f>TRIM(CLEAN(tbl_Operations[[#This Row],[Channel]]))</f>
        <v>Portal</v>
      </c>
      <c r="W4063" t="str">
        <f t="shared" si="315"/>
        <v>Data Correction</v>
      </c>
      <c r="X4063" t="str">
        <f t="shared" si="316"/>
        <v>It</v>
      </c>
      <c r="Y4063" t="str">
        <f t="shared" si="317"/>
        <v>Within SLA</v>
      </c>
      <c r="Z4063" t="str">
        <f t="shared" si="318"/>
        <v>Normal</v>
      </c>
      <c r="AA4063" t="str" cm="1">
        <f t="array" ref="AA4063">_xlfn.IFS(
J4063&lt;=K4063*0.5,"Excellent",
J4063&lt;=K4063,"Good",
J4063&lt;=K4063*1.5,"At Risk",
TRUE,"Critical"
)</f>
        <v>Excellent</v>
      </c>
      <c r="AB4063" t="str">
        <f t="shared" si="319"/>
        <v>Reworked</v>
      </c>
    </row>
    <row r="4064" spans="1:28" x14ac:dyDescent="0.3">
      <c r="A4064" t="s">
        <v>4146</v>
      </c>
      <c r="B4064" s="1">
        <v>45875</v>
      </c>
      <c r="C4064" t="s">
        <v>54</v>
      </c>
      <c r="D4064" t="s">
        <v>60</v>
      </c>
      <c r="E4064" t="s">
        <v>56</v>
      </c>
      <c r="F4064" t="s">
        <v>61</v>
      </c>
      <c r="G4064" t="s">
        <v>62</v>
      </c>
      <c r="H4064" t="s">
        <v>26</v>
      </c>
      <c r="I4064" t="s">
        <v>27</v>
      </c>
      <c r="J4064">
        <v>15.9</v>
      </c>
      <c r="K4064">
        <v>12</v>
      </c>
      <c r="L4064" t="s">
        <v>63</v>
      </c>
      <c r="M4064">
        <v>2</v>
      </c>
      <c r="N4064">
        <v>3.7</v>
      </c>
      <c r="O4064">
        <v>350</v>
      </c>
      <c r="P4064">
        <v>5565</v>
      </c>
      <c r="Q4064" t="s">
        <v>36</v>
      </c>
      <c r="R4064">
        <v>8</v>
      </c>
      <c r="S4064" t="s">
        <v>37</v>
      </c>
      <c r="T4064" t="s">
        <v>86</v>
      </c>
      <c r="U4064" t="str">
        <f>TRIM(CLEAN(tbl_Operations[[#This Row],[Location]]))</f>
        <v>Pune</v>
      </c>
      <c r="V4064" t="str">
        <f>TRIM(CLEAN(tbl_Operations[[#This Row],[Channel]]))</f>
        <v>Teams</v>
      </c>
      <c r="W4064" t="str">
        <f t="shared" si="315"/>
        <v>Vendor Query</v>
      </c>
      <c r="X4064" t="str">
        <f t="shared" si="316"/>
        <v>Hr</v>
      </c>
      <c r="Y4064" t="str">
        <f t="shared" si="317"/>
        <v>SLA Breach</v>
      </c>
      <c r="Z4064" t="str">
        <f t="shared" si="318"/>
        <v>Normal</v>
      </c>
      <c r="AA4064" t="str" cm="1">
        <f t="array" ref="AA4064">_xlfn.IFS(
J4064&lt;=K4064*0.5,"Excellent",
J4064&lt;=K4064,"Good",
J4064&lt;=K4064*1.5,"At Risk",
TRUE,"Critical"
)</f>
        <v>At Risk</v>
      </c>
      <c r="AB4064" t="str">
        <f t="shared" si="319"/>
        <v>Reworked</v>
      </c>
    </row>
    <row r="4065" spans="1:28" x14ac:dyDescent="0.3">
      <c r="A4065" t="s">
        <v>4147</v>
      </c>
      <c r="B4065" s="1">
        <v>45959</v>
      </c>
      <c r="C4065" t="s">
        <v>54</v>
      </c>
      <c r="D4065" t="s">
        <v>47</v>
      </c>
      <c r="E4065" t="s">
        <v>56</v>
      </c>
      <c r="F4065" t="s">
        <v>49</v>
      </c>
      <c r="G4065" t="s">
        <v>62</v>
      </c>
      <c r="H4065" t="s">
        <v>43</v>
      </c>
      <c r="I4065" t="s">
        <v>27</v>
      </c>
      <c r="J4065">
        <v>8.1999999999999993</v>
      </c>
      <c r="K4065">
        <v>48</v>
      </c>
      <c r="L4065" t="s">
        <v>28</v>
      </c>
      <c r="M4065">
        <v>1</v>
      </c>
      <c r="N4065">
        <v>4.5999999999999996</v>
      </c>
      <c r="O4065">
        <v>450</v>
      </c>
      <c r="P4065">
        <v>3690</v>
      </c>
      <c r="Q4065" t="s">
        <v>51</v>
      </c>
      <c r="R4065">
        <v>10</v>
      </c>
      <c r="S4065" t="s">
        <v>52</v>
      </c>
      <c r="T4065" t="s">
        <v>86</v>
      </c>
      <c r="U4065" t="str">
        <f>TRIM(CLEAN(tbl_Operations[[#This Row],[Location]]))</f>
        <v>Gurugram</v>
      </c>
      <c r="V4065" t="str">
        <f>TRIM(CLEAN(tbl_Operations[[#This Row],[Channel]]))</f>
        <v>Teams</v>
      </c>
      <c r="W4065" t="str">
        <f t="shared" si="315"/>
        <v>Vendor Query</v>
      </c>
      <c r="X4065" t="str">
        <f t="shared" si="316"/>
        <v>Hr</v>
      </c>
      <c r="Y4065" t="str">
        <f t="shared" si="317"/>
        <v>Within SLA</v>
      </c>
      <c r="Z4065" t="str">
        <f t="shared" si="318"/>
        <v>Normal</v>
      </c>
      <c r="AA4065" t="str" cm="1">
        <f t="array" ref="AA4065">_xlfn.IFS(
J4065&lt;=K4065*0.5,"Excellent",
J4065&lt;=K4065,"Good",
J4065&lt;=K4065*1.5,"At Risk",
TRUE,"Critical"
)</f>
        <v>Excellent</v>
      </c>
      <c r="AB4065" t="str">
        <f t="shared" si="319"/>
        <v>Reworked</v>
      </c>
    </row>
    <row r="4066" spans="1:28" x14ac:dyDescent="0.3">
      <c r="A4066" t="s">
        <v>4148</v>
      </c>
      <c r="B4066" s="1">
        <v>45733</v>
      </c>
      <c r="C4066" t="s">
        <v>54</v>
      </c>
      <c r="D4066" t="s">
        <v>60</v>
      </c>
      <c r="E4066" t="s">
        <v>74</v>
      </c>
      <c r="F4066" t="s">
        <v>24</v>
      </c>
      <c r="G4066" t="s">
        <v>42</v>
      </c>
      <c r="H4066" t="s">
        <v>50</v>
      </c>
      <c r="I4066" t="s">
        <v>101</v>
      </c>
      <c r="J4066">
        <v>16.899999999999999</v>
      </c>
      <c r="K4066">
        <v>24</v>
      </c>
      <c r="L4066" t="s">
        <v>28</v>
      </c>
      <c r="M4066">
        <v>0</v>
      </c>
      <c r="N4066">
        <v>4.5999999999999996</v>
      </c>
      <c r="O4066">
        <v>280</v>
      </c>
      <c r="P4066">
        <v>4732</v>
      </c>
      <c r="Q4066" t="s">
        <v>79</v>
      </c>
      <c r="R4066">
        <v>3</v>
      </c>
      <c r="S4066" t="s">
        <v>58</v>
      </c>
      <c r="T4066" t="s">
        <v>31</v>
      </c>
      <c r="U4066" t="str">
        <f>TRIM(CLEAN(tbl_Operations[[#This Row],[Location]]))</f>
        <v>Pune</v>
      </c>
      <c r="V4066" t="str">
        <f>TRIM(CLEAN(tbl_Operations[[#This Row],[Channel]]))</f>
        <v>Portal</v>
      </c>
      <c r="W4066" t="str">
        <f t="shared" si="315"/>
        <v>System Issue</v>
      </c>
      <c r="X4066" t="str">
        <f t="shared" si="316"/>
        <v>Hr</v>
      </c>
      <c r="Y4066" t="str">
        <f t="shared" si="317"/>
        <v>Within SLA</v>
      </c>
      <c r="Z4066" t="str">
        <f t="shared" si="318"/>
        <v>Normal</v>
      </c>
      <c r="AA4066" t="str" cm="1">
        <f t="array" ref="AA4066">_xlfn.IFS(
J4066&lt;=K4066*0.5,"Excellent",
J4066&lt;=K4066,"Good",
J4066&lt;=K4066*1.5,"At Risk",
TRUE,"Critical"
)</f>
        <v>Good</v>
      </c>
      <c r="AB4066" t="str">
        <f t="shared" si="319"/>
        <v>No Rework</v>
      </c>
    </row>
    <row r="4067" spans="1:28" x14ac:dyDescent="0.3">
      <c r="A4067" t="s">
        <v>4149</v>
      </c>
      <c r="B4067" s="1">
        <v>45945</v>
      </c>
      <c r="C4067" t="s">
        <v>21</v>
      </c>
      <c r="D4067" t="s">
        <v>55</v>
      </c>
      <c r="E4067" t="s">
        <v>23</v>
      </c>
      <c r="F4067" t="s">
        <v>146</v>
      </c>
      <c r="G4067" t="s">
        <v>25</v>
      </c>
      <c r="H4067" t="s">
        <v>26</v>
      </c>
      <c r="I4067" t="s">
        <v>27</v>
      </c>
      <c r="J4067">
        <v>15.5</v>
      </c>
      <c r="K4067">
        <v>4</v>
      </c>
      <c r="L4067" t="s">
        <v>63</v>
      </c>
      <c r="M4067">
        <v>0</v>
      </c>
      <c r="N4067">
        <v>4.4000000000000004</v>
      </c>
      <c r="O4067">
        <v>350</v>
      </c>
      <c r="P4067">
        <v>5425</v>
      </c>
      <c r="Q4067" t="s">
        <v>51</v>
      </c>
      <c r="R4067">
        <v>10</v>
      </c>
      <c r="S4067" t="s">
        <v>52</v>
      </c>
      <c r="T4067" t="s">
        <v>86</v>
      </c>
      <c r="U4067" t="str">
        <f>TRIM(CLEAN(tbl_Operations[[#This Row],[Location]]))</f>
        <v>Hyderabad</v>
      </c>
      <c r="V4067" t="str">
        <f>TRIM(CLEAN(tbl_Operations[[#This Row],[Channel]]))</f>
        <v>Email</v>
      </c>
      <c r="W4067" t="str">
        <f t="shared" si="315"/>
        <v>Invoice Query</v>
      </c>
      <c r="X4067" t="str">
        <f t="shared" si="316"/>
        <v>Customer Support</v>
      </c>
      <c r="Y4067" t="str">
        <f t="shared" si="317"/>
        <v>SLA Breach</v>
      </c>
      <c r="Z4067" t="str">
        <f t="shared" si="318"/>
        <v>Normal</v>
      </c>
      <c r="AA4067" t="str" cm="1">
        <f t="array" ref="AA4067">_xlfn.IFS(
J4067&lt;=K4067*0.5,"Excellent",
J4067&lt;=K4067,"Good",
J4067&lt;=K4067*1.5,"At Risk",
TRUE,"Critical"
)</f>
        <v>Critical</v>
      </c>
      <c r="AB4067" t="str">
        <f t="shared" si="319"/>
        <v>No Rework</v>
      </c>
    </row>
    <row r="4068" spans="1:28" x14ac:dyDescent="0.3">
      <c r="A4068" t="s">
        <v>4150</v>
      </c>
      <c r="B4068" s="1">
        <v>45866</v>
      </c>
      <c r="C4068" t="s">
        <v>77</v>
      </c>
      <c r="D4068" t="s">
        <v>60</v>
      </c>
      <c r="E4068" t="s">
        <v>70</v>
      </c>
      <c r="F4068" t="s">
        <v>24</v>
      </c>
      <c r="G4068" t="s">
        <v>25</v>
      </c>
      <c r="H4068" t="s">
        <v>75</v>
      </c>
      <c r="I4068" t="s">
        <v>27</v>
      </c>
      <c r="J4068">
        <v>25.8</v>
      </c>
      <c r="K4068">
        <v>24</v>
      </c>
      <c r="L4068" t="s">
        <v>63</v>
      </c>
      <c r="M4068">
        <v>1</v>
      </c>
      <c r="N4068">
        <v>4.2</v>
      </c>
      <c r="O4068">
        <v>280</v>
      </c>
      <c r="P4068">
        <v>7224</v>
      </c>
      <c r="Q4068" t="s">
        <v>114</v>
      </c>
      <c r="R4068">
        <v>7</v>
      </c>
      <c r="S4068" t="s">
        <v>37</v>
      </c>
      <c r="T4068" t="s">
        <v>31</v>
      </c>
      <c r="U4068" t="str">
        <f>TRIM(CLEAN(tbl_Operations[[#This Row],[Location]]))</f>
        <v>Pune</v>
      </c>
      <c r="V4068" t="str">
        <f>TRIM(CLEAN(tbl_Operations[[#This Row],[Channel]]))</f>
        <v>Email</v>
      </c>
      <c r="W4068" t="str">
        <f t="shared" si="315"/>
        <v>Data Correction</v>
      </c>
      <c r="X4068" t="str">
        <f t="shared" si="316"/>
        <v>Finance</v>
      </c>
      <c r="Y4068" t="str">
        <f t="shared" si="317"/>
        <v>SLA Breach</v>
      </c>
      <c r="Z4068" t="str">
        <f t="shared" si="318"/>
        <v>Normal</v>
      </c>
      <c r="AA4068" t="str" cm="1">
        <f t="array" ref="AA4068">_xlfn.IFS(
J4068&lt;=K4068*0.5,"Excellent",
J4068&lt;=K4068,"Good",
J4068&lt;=K4068*1.5,"At Risk",
TRUE,"Critical"
)</f>
        <v>At Risk</v>
      </c>
      <c r="AB4068" t="str">
        <f t="shared" si="319"/>
        <v>Reworked</v>
      </c>
    </row>
    <row r="4069" spans="1:28" x14ac:dyDescent="0.3">
      <c r="A4069" t="s">
        <v>4151</v>
      </c>
      <c r="B4069" s="1">
        <v>46012</v>
      </c>
      <c r="C4069" t="s">
        <v>91</v>
      </c>
      <c r="D4069" t="s">
        <v>22</v>
      </c>
      <c r="E4069" t="s">
        <v>92</v>
      </c>
      <c r="F4069" t="s">
        <v>49</v>
      </c>
      <c r="G4069" t="s">
        <v>81</v>
      </c>
      <c r="H4069" t="s">
        <v>75</v>
      </c>
      <c r="I4069" t="s">
        <v>27</v>
      </c>
      <c r="J4069">
        <v>5.5</v>
      </c>
      <c r="K4069">
        <v>48</v>
      </c>
      <c r="L4069" t="s">
        <v>28</v>
      </c>
      <c r="M4069">
        <v>0</v>
      </c>
      <c r="N4069">
        <v>4.9000000000000004</v>
      </c>
      <c r="O4069">
        <v>450</v>
      </c>
      <c r="P4069">
        <v>2475</v>
      </c>
      <c r="Q4069" t="s">
        <v>71</v>
      </c>
      <c r="R4069">
        <v>12</v>
      </c>
      <c r="S4069" t="s">
        <v>52</v>
      </c>
      <c r="T4069" t="s">
        <v>102</v>
      </c>
      <c r="U4069" t="str">
        <f>TRIM(CLEAN(tbl_Operations[[#This Row],[Location]]))</f>
        <v>Noida</v>
      </c>
      <c r="V4069" t="str">
        <f>TRIM(CLEAN(tbl_Operations[[#This Row],[Channel]]))</f>
        <v>Phone</v>
      </c>
      <c r="W4069" t="str">
        <f t="shared" si="315"/>
        <v>Report Request</v>
      </c>
      <c r="X4069" t="str">
        <f t="shared" si="316"/>
        <v>Operations</v>
      </c>
      <c r="Y4069" t="str">
        <f t="shared" si="317"/>
        <v>Within SLA</v>
      </c>
      <c r="Z4069" t="str">
        <f t="shared" si="318"/>
        <v>Normal</v>
      </c>
      <c r="AA4069" t="str" cm="1">
        <f t="array" ref="AA4069">_xlfn.IFS(
J4069&lt;=K4069*0.5,"Excellent",
J4069&lt;=K4069,"Good",
J4069&lt;=K4069*1.5,"At Risk",
TRUE,"Critical"
)</f>
        <v>Excellent</v>
      </c>
      <c r="AB4069" t="str">
        <f t="shared" si="319"/>
        <v>No Rework</v>
      </c>
    </row>
    <row r="4070" spans="1:28" x14ac:dyDescent="0.3">
      <c r="A4070" t="s">
        <v>4152</v>
      </c>
      <c r="B4070" s="1">
        <v>45782</v>
      </c>
      <c r="C4070" t="s">
        <v>21</v>
      </c>
      <c r="D4070" t="s">
        <v>73</v>
      </c>
      <c r="E4070" t="s">
        <v>56</v>
      </c>
      <c r="F4070" t="s">
        <v>49</v>
      </c>
      <c r="G4070" t="s">
        <v>25</v>
      </c>
      <c r="H4070" t="s">
        <v>26</v>
      </c>
      <c r="I4070" t="s">
        <v>27</v>
      </c>
      <c r="J4070">
        <v>11.7</v>
      </c>
      <c r="K4070">
        <v>48</v>
      </c>
      <c r="L4070" t="s">
        <v>28</v>
      </c>
      <c r="M4070">
        <v>2</v>
      </c>
      <c r="N4070">
        <v>3.9</v>
      </c>
      <c r="O4070">
        <v>400</v>
      </c>
      <c r="P4070">
        <v>4680</v>
      </c>
      <c r="Q4070" t="s">
        <v>44</v>
      </c>
      <c r="R4070">
        <v>5</v>
      </c>
      <c r="S4070" t="s">
        <v>30</v>
      </c>
      <c r="T4070" t="s">
        <v>31</v>
      </c>
      <c r="U4070" t="str">
        <f>TRIM(CLEAN(tbl_Operations[[#This Row],[Location]]))</f>
        <v>Chennai</v>
      </c>
      <c r="V4070" t="str">
        <f>TRIM(CLEAN(tbl_Operations[[#This Row],[Channel]]))</f>
        <v>Email</v>
      </c>
      <c r="W4070" t="str">
        <f t="shared" si="315"/>
        <v>Vendor Query</v>
      </c>
      <c r="X4070" t="str">
        <f t="shared" si="316"/>
        <v>Customer Support</v>
      </c>
      <c r="Y4070" t="str">
        <f t="shared" si="317"/>
        <v>Within SLA</v>
      </c>
      <c r="Z4070" t="str">
        <f t="shared" si="318"/>
        <v>Normal</v>
      </c>
      <c r="AA4070" t="str" cm="1">
        <f t="array" ref="AA4070">_xlfn.IFS(
J4070&lt;=K4070*0.5,"Excellent",
J4070&lt;=K4070,"Good",
J4070&lt;=K4070*1.5,"At Risk",
TRUE,"Critical"
)</f>
        <v>Excellent</v>
      </c>
      <c r="AB4070" t="str">
        <f t="shared" si="319"/>
        <v>Reworked</v>
      </c>
    </row>
    <row r="4071" spans="1:28" x14ac:dyDescent="0.3">
      <c r="A4071" t="s">
        <v>4153</v>
      </c>
      <c r="B4071" s="1">
        <v>45805</v>
      </c>
      <c r="C4071" t="s">
        <v>95</v>
      </c>
      <c r="D4071" t="s">
        <v>47</v>
      </c>
      <c r="E4071" t="s">
        <v>23</v>
      </c>
      <c r="F4071" t="s">
        <v>24</v>
      </c>
      <c r="G4071" t="s">
        <v>62</v>
      </c>
      <c r="H4071" t="s">
        <v>43</v>
      </c>
      <c r="I4071" t="s">
        <v>27</v>
      </c>
      <c r="J4071">
        <v>3.7</v>
      </c>
      <c r="K4071">
        <v>24</v>
      </c>
      <c r="L4071" t="s">
        <v>28</v>
      </c>
      <c r="M4071">
        <v>0</v>
      </c>
      <c r="N4071">
        <v>5</v>
      </c>
      <c r="O4071">
        <v>450</v>
      </c>
      <c r="P4071">
        <v>1665</v>
      </c>
      <c r="Q4071" t="s">
        <v>44</v>
      </c>
      <c r="R4071">
        <v>5</v>
      </c>
      <c r="S4071" t="s">
        <v>30</v>
      </c>
      <c r="T4071" t="s">
        <v>86</v>
      </c>
      <c r="U4071" t="str">
        <f>TRIM(CLEAN(tbl_Operations[[#This Row],[Location]]))</f>
        <v>Gurugram</v>
      </c>
      <c r="V4071" t="str">
        <f>TRIM(CLEAN(tbl_Operations[[#This Row],[Channel]]))</f>
        <v>Teams</v>
      </c>
      <c r="W4071" t="str">
        <f t="shared" si="315"/>
        <v>Invoice Query</v>
      </c>
      <c r="X4071" t="str">
        <f t="shared" si="316"/>
        <v>Sales</v>
      </c>
      <c r="Y4071" t="str">
        <f t="shared" si="317"/>
        <v>Within SLA</v>
      </c>
      <c r="Z4071" t="str">
        <f t="shared" si="318"/>
        <v>Normal</v>
      </c>
      <c r="AA4071" t="str" cm="1">
        <f t="array" ref="AA4071">_xlfn.IFS(
J4071&lt;=K4071*0.5,"Excellent",
J4071&lt;=K4071,"Good",
J4071&lt;=K4071*1.5,"At Risk",
TRUE,"Critical"
)</f>
        <v>Excellent</v>
      </c>
      <c r="AB4071" t="str">
        <f t="shared" si="319"/>
        <v>No Rework</v>
      </c>
    </row>
    <row r="4072" spans="1:28" x14ac:dyDescent="0.3">
      <c r="A4072" t="s">
        <v>4154</v>
      </c>
      <c r="B4072" s="1">
        <v>45927</v>
      </c>
      <c r="C4072" t="s">
        <v>95</v>
      </c>
      <c r="D4072" t="s">
        <v>60</v>
      </c>
      <c r="E4072" t="s">
        <v>70</v>
      </c>
      <c r="F4072" t="s">
        <v>49</v>
      </c>
      <c r="G4072" t="s">
        <v>62</v>
      </c>
      <c r="H4072" t="s">
        <v>50</v>
      </c>
      <c r="I4072" t="s">
        <v>27</v>
      </c>
      <c r="J4072">
        <v>2.8</v>
      </c>
      <c r="K4072">
        <v>48</v>
      </c>
      <c r="L4072" t="s">
        <v>28</v>
      </c>
      <c r="M4072">
        <v>0</v>
      </c>
      <c r="N4072">
        <v>4.4000000000000004</v>
      </c>
      <c r="O4072">
        <v>400</v>
      </c>
      <c r="P4072">
        <v>1120</v>
      </c>
      <c r="Q4072" t="s">
        <v>83</v>
      </c>
      <c r="R4072">
        <v>9</v>
      </c>
      <c r="S4072" t="s">
        <v>37</v>
      </c>
      <c r="T4072" t="s">
        <v>68</v>
      </c>
      <c r="U4072" t="str">
        <f>TRIM(CLEAN(tbl_Operations[[#This Row],[Location]]))</f>
        <v>Pune</v>
      </c>
      <c r="V4072" t="str">
        <f>TRIM(CLEAN(tbl_Operations[[#This Row],[Channel]]))</f>
        <v>Teams</v>
      </c>
      <c r="W4072" t="str">
        <f t="shared" si="315"/>
        <v>Data Correction</v>
      </c>
      <c r="X4072" t="str">
        <f t="shared" si="316"/>
        <v>Sales</v>
      </c>
      <c r="Y4072" t="str">
        <f t="shared" si="317"/>
        <v>Within SLA</v>
      </c>
      <c r="Z4072" t="str">
        <f t="shared" si="318"/>
        <v>Normal</v>
      </c>
      <c r="AA4072" t="str" cm="1">
        <f t="array" ref="AA4072">_xlfn.IFS(
J4072&lt;=K4072*0.5,"Excellent",
J4072&lt;=K4072,"Good",
J4072&lt;=K4072*1.5,"At Risk",
TRUE,"Critical"
)</f>
        <v>Excellent</v>
      </c>
      <c r="AB4072" t="str">
        <f t="shared" si="319"/>
        <v>No Rework</v>
      </c>
    </row>
    <row r="4073" spans="1:28" x14ac:dyDescent="0.3">
      <c r="A4073" t="s">
        <v>4155</v>
      </c>
      <c r="B4073" s="1">
        <v>45670</v>
      </c>
      <c r="C4073" t="s">
        <v>77</v>
      </c>
      <c r="D4073" t="s">
        <v>34</v>
      </c>
      <c r="E4073" t="s">
        <v>56</v>
      </c>
      <c r="F4073" t="s">
        <v>146</v>
      </c>
      <c r="G4073" t="s">
        <v>42</v>
      </c>
      <c r="H4073" t="s">
        <v>26</v>
      </c>
      <c r="I4073" t="s">
        <v>27</v>
      </c>
      <c r="J4073">
        <v>3.6</v>
      </c>
      <c r="K4073">
        <v>4</v>
      </c>
      <c r="L4073" t="s">
        <v>28</v>
      </c>
      <c r="M4073">
        <v>0</v>
      </c>
      <c r="N4073">
        <v>4</v>
      </c>
      <c r="O4073">
        <v>280</v>
      </c>
      <c r="P4073">
        <v>1008</v>
      </c>
      <c r="Q4073" t="s">
        <v>64</v>
      </c>
      <c r="R4073">
        <v>1</v>
      </c>
      <c r="S4073" t="s">
        <v>58</v>
      </c>
      <c r="T4073" t="s">
        <v>31</v>
      </c>
      <c r="U4073" t="str">
        <f>TRIM(CLEAN(tbl_Operations[[#This Row],[Location]]))</f>
        <v>Mumbai</v>
      </c>
      <c r="V4073" t="str">
        <f>TRIM(CLEAN(tbl_Operations[[#This Row],[Channel]]))</f>
        <v>Portal</v>
      </c>
      <c r="W4073" t="str">
        <f t="shared" si="315"/>
        <v>Vendor Query</v>
      </c>
      <c r="X4073" t="str">
        <f t="shared" si="316"/>
        <v>Finance</v>
      </c>
      <c r="Y4073" t="str">
        <f t="shared" si="317"/>
        <v>Within SLA</v>
      </c>
      <c r="Z4073" t="str">
        <f t="shared" si="318"/>
        <v>Normal</v>
      </c>
      <c r="AA4073" t="str" cm="1">
        <f t="array" ref="AA4073">_xlfn.IFS(
J4073&lt;=K4073*0.5,"Excellent",
J4073&lt;=K4073,"Good",
J4073&lt;=K4073*1.5,"At Risk",
TRUE,"Critical"
)</f>
        <v>Good</v>
      </c>
      <c r="AB4073" t="str">
        <f t="shared" si="319"/>
        <v>No Rework</v>
      </c>
    </row>
    <row r="4074" spans="1:28" x14ac:dyDescent="0.3">
      <c r="A4074" t="s">
        <v>4156</v>
      </c>
      <c r="B4074" s="1">
        <v>45725</v>
      </c>
      <c r="C4074" t="s">
        <v>33</v>
      </c>
      <c r="D4074" t="s">
        <v>60</v>
      </c>
      <c r="E4074" t="s">
        <v>23</v>
      </c>
      <c r="F4074" t="s">
        <v>49</v>
      </c>
      <c r="G4074" t="s">
        <v>25</v>
      </c>
      <c r="H4074" t="s">
        <v>66</v>
      </c>
      <c r="I4074" t="s">
        <v>27</v>
      </c>
      <c r="J4074">
        <v>16.7</v>
      </c>
      <c r="K4074">
        <v>48</v>
      </c>
      <c r="L4074" t="s">
        <v>28</v>
      </c>
      <c r="M4074">
        <v>0</v>
      </c>
      <c r="N4074">
        <v>4.0999999999999996</v>
      </c>
      <c r="O4074">
        <v>320</v>
      </c>
      <c r="P4074">
        <v>5344</v>
      </c>
      <c r="Q4074" t="s">
        <v>79</v>
      </c>
      <c r="R4074">
        <v>3</v>
      </c>
      <c r="S4074" t="s">
        <v>58</v>
      </c>
      <c r="T4074" t="s">
        <v>102</v>
      </c>
      <c r="U4074" t="str">
        <f>TRIM(CLEAN(tbl_Operations[[#This Row],[Location]]))</f>
        <v>Pune</v>
      </c>
      <c r="V4074" t="str">
        <f>TRIM(CLEAN(tbl_Operations[[#This Row],[Channel]]))</f>
        <v>Email</v>
      </c>
      <c r="W4074" t="str">
        <f t="shared" si="315"/>
        <v>Invoice Query</v>
      </c>
      <c r="X4074" t="str">
        <f t="shared" si="316"/>
        <v>It</v>
      </c>
      <c r="Y4074" t="str">
        <f t="shared" si="317"/>
        <v>Within SLA</v>
      </c>
      <c r="Z4074" t="str">
        <f t="shared" si="318"/>
        <v>Normal</v>
      </c>
      <c r="AA4074" t="str" cm="1">
        <f t="array" ref="AA4074">_xlfn.IFS(
J4074&lt;=K4074*0.5,"Excellent",
J4074&lt;=K4074,"Good",
J4074&lt;=K4074*1.5,"At Risk",
TRUE,"Critical"
)</f>
        <v>Excellent</v>
      </c>
      <c r="AB4074" t="str">
        <f t="shared" si="319"/>
        <v>No Rework</v>
      </c>
    </row>
    <row r="4075" spans="1:28" x14ac:dyDescent="0.3">
      <c r="A4075" t="s">
        <v>4157</v>
      </c>
      <c r="B4075" s="1">
        <v>46011</v>
      </c>
      <c r="C4075" t="s">
        <v>95</v>
      </c>
      <c r="D4075" t="s">
        <v>73</v>
      </c>
      <c r="E4075" t="s">
        <v>48</v>
      </c>
      <c r="F4075" t="s">
        <v>49</v>
      </c>
      <c r="G4075" t="s">
        <v>42</v>
      </c>
      <c r="H4075" t="s">
        <v>43</v>
      </c>
      <c r="I4075" t="s">
        <v>27</v>
      </c>
      <c r="J4075">
        <v>16.399999999999999</v>
      </c>
      <c r="K4075">
        <v>48</v>
      </c>
      <c r="L4075" t="s">
        <v>28</v>
      </c>
      <c r="M4075">
        <v>1</v>
      </c>
      <c r="N4075">
        <v>4.2</v>
      </c>
      <c r="O4075">
        <v>350</v>
      </c>
      <c r="P4075">
        <v>5740</v>
      </c>
      <c r="Q4075" t="s">
        <v>71</v>
      </c>
      <c r="R4075">
        <v>12</v>
      </c>
      <c r="S4075" t="s">
        <v>52</v>
      </c>
      <c r="T4075" t="s">
        <v>68</v>
      </c>
      <c r="U4075" t="str">
        <f>TRIM(CLEAN(tbl_Operations[[#This Row],[Location]]))</f>
        <v>Chennai</v>
      </c>
      <c r="V4075" t="str">
        <f>TRIM(CLEAN(tbl_Operations[[#This Row],[Channel]]))</f>
        <v>Portal</v>
      </c>
      <c r="W4075" t="str">
        <f t="shared" si="315"/>
        <v>Compliance Request</v>
      </c>
      <c r="X4075" t="str">
        <f t="shared" si="316"/>
        <v>Sales</v>
      </c>
      <c r="Y4075" t="str">
        <f t="shared" si="317"/>
        <v>Within SLA</v>
      </c>
      <c r="Z4075" t="str">
        <f t="shared" si="318"/>
        <v>Normal</v>
      </c>
      <c r="AA4075" t="str" cm="1">
        <f t="array" ref="AA4075">_xlfn.IFS(
J4075&lt;=K4075*0.5,"Excellent",
J4075&lt;=K4075,"Good",
J4075&lt;=K4075*1.5,"At Risk",
TRUE,"Critical"
)</f>
        <v>Excellent</v>
      </c>
      <c r="AB4075" t="str">
        <f t="shared" si="319"/>
        <v>Reworked</v>
      </c>
    </row>
    <row r="4076" spans="1:28" x14ac:dyDescent="0.3">
      <c r="A4076" t="s">
        <v>4158</v>
      </c>
      <c r="B4076" s="1">
        <v>45810</v>
      </c>
      <c r="C4076" t="s">
        <v>21</v>
      </c>
      <c r="D4076" t="s">
        <v>73</v>
      </c>
      <c r="E4076" t="s">
        <v>56</v>
      </c>
      <c r="F4076" t="s">
        <v>49</v>
      </c>
      <c r="G4076" t="s">
        <v>25</v>
      </c>
      <c r="H4076" t="s">
        <v>75</v>
      </c>
      <c r="I4076" t="s">
        <v>27</v>
      </c>
      <c r="J4076">
        <v>4.3</v>
      </c>
      <c r="K4076">
        <v>48</v>
      </c>
      <c r="L4076" t="s">
        <v>28</v>
      </c>
      <c r="M4076">
        <v>0</v>
      </c>
      <c r="N4076">
        <v>5</v>
      </c>
      <c r="O4076">
        <v>450</v>
      </c>
      <c r="P4076">
        <v>1935</v>
      </c>
      <c r="Q4076" t="s">
        <v>29</v>
      </c>
      <c r="R4076">
        <v>6</v>
      </c>
      <c r="S4076" t="s">
        <v>30</v>
      </c>
      <c r="T4076" t="s">
        <v>31</v>
      </c>
      <c r="U4076" t="str">
        <f>TRIM(CLEAN(tbl_Operations[[#This Row],[Location]]))</f>
        <v>Chennai</v>
      </c>
      <c r="V4076" t="str">
        <f>TRIM(CLEAN(tbl_Operations[[#This Row],[Channel]]))</f>
        <v>Email</v>
      </c>
      <c r="W4076" t="str">
        <f t="shared" si="315"/>
        <v>Vendor Query</v>
      </c>
      <c r="X4076" t="str">
        <f t="shared" si="316"/>
        <v>Customer Support</v>
      </c>
      <c r="Y4076" t="str">
        <f t="shared" si="317"/>
        <v>Within SLA</v>
      </c>
      <c r="Z4076" t="str">
        <f t="shared" si="318"/>
        <v>Normal</v>
      </c>
      <c r="AA4076" t="str" cm="1">
        <f t="array" ref="AA4076">_xlfn.IFS(
J4076&lt;=K4076*0.5,"Excellent",
J4076&lt;=K4076,"Good",
J4076&lt;=K4076*1.5,"At Risk",
TRUE,"Critical"
)</f>
        <v>Excellent</v>
      </c>
      <c r="AB4076" t="str">
        <f t="shared" si="319"/>
        <v>No Rework</v>
      </c>
    </row>
    <row r="4077" spans="1:28" x14ac:dyDescent="0.3">
      <c r="A4077" t="s">
        <v>4159</v>
      </c>
      <c r="B4077" s="1">
        <v>45718</v>
      </c>
      <c r="C4077" t="s">
        <v>95</v>
      </c>
      <c r="D4077" t="s">
        <v>34</v>
      </c>
      <c r="E4077" t="s">
        <v>92</v>
      </c>
      <c r="F4077" t="s">
        <v>24</v>
      </c>
      <c r="G4077" t="s">
        <v>25</v>
      </c>
      <c r="H4077" t="s">
        <v>75</v>
      </c>
      <c r="I4077" t="s">
        <v>27</v>
      </c>
      <c r="J4077">
        <v>18.100000000000001</v>
      </c>
      <c r="K4077">
        <v>24</v>
      </c>
      <c r="L4077" t="s">
        <v>28</v>
      </c>
      <c r="M4077">
        <v>1</v>
      </c>
      <c r="N4077">
        <v>4.3</v>
      </c>
      <c r="O4077">
        <v>400</v>
      </c>
      <c r="P4077">
        <v>7240</v>
      </c>
      <c r="Q4077" t="s">
        <v>79</v>
      </c>
      <c r="R4077">
        <v>3</v>
      </c>
      <c r="S4077" t="s">
        <v>58</v>
      </c>
      <c r="T4077" t="s">
        <v>102</v>
      </c>
      <c r="U4077" t="str">
        <f>TRIM(CLEAN(tbl_Operations[[#This Row],[Location]]))</f>
        <v>Mumbai</v>
      </c>
      <c r="V4077" t="str">
        <f>TRIM(CLEAN(tbl_Operations[[#This Row],[Channel]]))</f>
        <v>Email</v>
      </c>
      <c r="W4077" t="str">
        <f t="shared" si="315"/>
        <v>Report Request</v>
      </c>
      <c r="X4077" t="str">
        <f t="shared" si="316"/>
        <v>Sales</v>
      </c>
      <c r="Y4077" t="str">
        <f t="shared" si="317"/>
        <v>Within SLA</v>
      </c>
      <c r="Z4077" t="str">
        <f t="shared" si="318"/>
        <v>Normal</v>
      </c>
      <c r="AA4077" t="str" cm="1">
        <f t="array" ref="AA4077">_xlfn.IFS(
J4077&lt;=K4077*0.5,"Excellent",
J4077&lt;=K4077,"Good",
J4077&lt;=K4077*1.5,"At Risk",
TRUE,"Critical"
)</f>
        <v>Good</v>
      </c>
      <c r="AB4077" t="str">
        <f t="shared" si="319"/>
        <v>Reworked</v>
      </c>
    </row>
    <row r="4078" spans="1:28" x14ac:dyDescent="0.3">
      <c r="A4078" t="s">
        <v>4160</v>
      </c>
      <c r="B4078" s="1">
        <v>45953</v>
      </c>
      <c r="C4078" t="s">
        <v>33</v>
      </c>
      <c r="D4078" t="s">
        <v>60</v>
      </c>
      <c r="E4078" t="s">
        <v>78</v>
      </c>
      <c r="F4078" t="s">
        <v>24</v>
      </c>
      <c r="G4078" t="s">
        <v>42</v>
      </c>
      <c r="H4078" t="s">
        <v>75</v>
      </c>
      <c r="I4078" t="s">
        <v>88</v>
      </c>
      <c r="J4078">
        <v>64.099999999999994</v>
      </c>
      <c r="K4078">
        <v>24</v>
      </c>
      <c r="L4078" t="s">
        <v>63</v>
      </c>
      <c r="M4078">
        <v>1</v>
      </c>
      <c r="N4078">
        <v>2.5</v>
      </c>
      <c r="O4078">
        <v>450</v>
      </c>
      <c r="P4078">
        <v>28845</v>
      </c>
      <c r="Q4078" t="s">
        <v>51</v>
      </c>
      <c r="R4078">
        <v>10</v>
      </c>
      <c r="S4078" t="s">
        <v>52</v>
      </c>
      <c r="T4078" t="s">
        <v>84</v>
      </c>
      <c r="U4078" t="str">
        <f>TRIM(CLEAN(tbl_Operations[[#This Row],[Location]]))</f>
        <v>Pune</v>
      </c>
      <c r="V4078" t="str">
        <f>TRIM(CLEAN(tbl_Operations[[#This Row],[Channel]]))</f>
        <v>Portal</v>
      </c>
      <c r="W4078" t="str">
        <f t="shared" si="315"/>
        <v>Access Request</v>
      </c>
      <c r="X4078" t="str">
        <f t="shared" si="316"/>
        <v>It</v>
      </c>
      <c r="Y4078" t="str">
        <f t="shared" si="317"/>
        <v>SLA Breach</v>
      </c>
      <c r="Z4078" t="str">
        <f t="shared" si="318"/>
        <v>Normal</v>
      </c>
      <c r="AA4078" t="str" cm="1">
        <f t="array" ref="AA4078">_xlfn.IFS(
J4078&lt;=K4078*0.5,"Excellent",
J4078&lt;=K4078,"Good",
J4078&lt;=K4078*1.5,"At Risk",
TRUE,"Critical"
)</f>
        <v>Critical</v>
      </c>
      <c r="AB4078" t="str">
        <f t="shared" si="319"/>
        <v>Reworked</v>
      </c>
    </row>
    <row r="4079" spans="1:28" x14ac:dyDescent="0.3">
      <c r="A4079" t="s">
        <v>4161</v>
      </c>
      <c r="B4079" s="1">
        <v>45683</v>
      </c>
      <c r="C4079" t="s">
        <v>95</v>
      </c>
      <c r="D4079" t="s">
        <v>73</v>
      </c>
      <c r="E4079" t="s">
        <v>92</v>
      </c>
      <c r="F4079" t="s">
        <v>49</v>
      </c>
      <c r="G4079" t="s">
        <v>25</v>
      </c>
      <c r="H4079" t="s">
        <v>75</v>
      </c>
      <c r="I4079" t="s">
        <v>27</v>
      </c>
      <c r="J4079">
        <v>20.399999999999999</v>
      </c>
      <c r="K4079">
        <v>48</v>
      </c>
      <c r="L4079" t="s">
        <v>28</v>
      </c>
      <c r="M4079">
        <v>1</v>
      </c>
      <c r="N4079">
        <v>4.8</v>
      </c>
      <c r="O4079">
        <v>400</v>
      </c>
      <c r="P4079">
        <v>8160</v>
      </c>
      <c r="Q4079" t="s">
        <v>64</v>
      </c>
      <c r="R4079">
        <v>1</v>
      </c>
      <c r="S4079" t="s">
        <v>58</v>
      </c>
      <c r="T4079" t="s">
        <v>102</v>
      </c>
      <c r="U4079" t="str">
        <f>TRIM(CLEAN(tbl_Operations[[#This Row],[Location]]))</f>
        <v>Chennai</v>
      </c>
      <c r="V4079" t="str">
        <f>TRIM(CLEAN(tbl_Operations[[#This Row],[Channel]]))</f>
        <v>Email</v>
      </c>
      <c r="W4079" t="str">
        <f t="shared" si="315"/>
        <v>Report Request</v>
      </c>
      <c r="X4079" t="str">
        <f t="shared" si="316"/>
        <v>Sales</v>
      </c>
      <c r="Y4079" t="str">
        <f t="shared" si="317"/>
        <v>Within SLA</v>
      </c>
      <c r="Z4079" t="str">
        <f t="shared" si="318"/>
        <v>Normal</v>
      </c>
      <c r="AA4079" t="str" cm="1">
        <f t="array" ref="AA4079">_xlfn.IFS(
J4079&lt;=K4079*0.5,"Excellent",
J4079&lt;=K4079,"Good",
J4079&lt;=K4079*1.5,"At Risk",
TRUE,"Critical"
)</f>
        <v>Excellent</v>
      </c>
      <c r="AB4079" t="str">
        <f t="shared" si="319"/>
        <v>Reworked</v>
      </c>
    </row>
    <row r="4080" spans="1:28" x14ac:dyDescent="0.3">
      <c r="A4080" t="s">
        <v>4162</v>
      </c>
      <c r="B4080" s="1">
        <v>45859</v>
      </c>
      <c r="C4080" t="s">
        <v>91</v>
      </c>
      <c r="D4080" t="s">
        <v>60</v>
      </c>
      <c r="E4080" t="s">
        <v>70</v>
      </c>
      <c r="F4080" t="s">
        <v>49</v>
      </c>
      <c r="G4080" t="s">
        <v>42</v>
      </c>
      <c r="H4080" t="s">
        <v>43</v>
      </c>
      <c r="I4080" t="s">
        <v>27</v>
      </c>
      <c r="J4080">
        <v>7.5</v>
      </c>
      <c r="K4080">
        <v>48</v>
      </c>
      <c r="L4080" t="s">
        <v>28</v>
      </c>
      <c r="M4080">
        <v>0</v>
      </c>
      <c r="N4080">
        <v>4.7</v>
      </c>
      <c r="O4080">
        <v>400</v>
      </c>
      <c r="P4080">
        <v>3000</v>
      </c>
      <c r="Q4080" t="s">
        <v>114</v>
      </c>
      <c r="R4080">
        <v>7</v>
      </c>
      <c r="S4080" t="s">
        <v>37</v>
      </c>
      <c r="T4080" t="s">
        <v>31</v>
      </c>
      <c r="U4080" t="str">
        <f>TRIM(CLEAN(tbl_Operations[[#This Row],[Location]]))</f>
        <v>Pune</v>
      </c>
      <c r="V4080" t="str">
        <f>TRIM(CLEAN(tbl_Operations[[#This Row],[Channel]]))</f>
        <v>Portal</v>
      </c>
      <c r="W4080" t="str">
        <f t="shared" si="315"/>
        <v>Data Correction</v>
      </c>
      <c r="X4080" t="str">
        <f t="shared" si="316"/>
        <v>Operations</v>
      </c>
      <c r="Y4080" t="str">
        <f t="shared" si="317"/>
        <v>Within SLA</v>
      </c>
      <c r="Z4080" t="str">
        <f t="shared" si="318"/>
        <v>Normal</v>
      </c>
      <c r="AA4080" t="str" cm="1">
        <f t="array" ref="AA4080">_xlfn.IFS(
J4080&lt;=K4080*0.5,"Excellent",
J4080&lt;=K4080,"Good",
J4080&lt;=K4080*1.5,"At Risk",
TRUE,"Critical"
)</f>
        <v>Excellent</v>
      </c>
      <c r="AB4080" t="str">
        <f t="shared" si="319"/>
        <v>No Rework</v>
      </c>
    </row>
    <row r="4081" spans="1:28" x14ac:dyDescent="0.3">
      <c r="A4081" t="s">
        <v>4163</v>
      </c>
      <c r="B4081" s="1">
        <v>45803</v>
      </c>
      <c r="C4081" t="s">
        <v>40</v>
      </c>
      <c r="D4081" t="s">
        <v>73</v>
      </c>
      <c r="E4081" t="s">
        <v>74</v>
      </c>
      <c r="F4081" t="s">
        <v>49</v>
      </c>
      <c r="G4081" t="s">
        <v>25</v>
      </c>
      <c r="H4081" t="s">
        <v>50</v>
      </c>
      <c r="I4081" t="s">
        <v>88</v>
      </c>
      <c r="J4081">
        <v>18</v>
      </c>
      <c r="K4081">
        <v>48</v>
      </c>
      <c r="L4081" t="s">
        <v>28</v>
      </c>
      <c r="M4081">
        <v>1</v>
      </c>
      <c r="N4081">
        <v>4.3</v>
      </c>
      <c r="O4081">
        <v>400</v>
      </c>
      <c r="P4081">
        <v>7200</v>
      </c>
      <c r="Q4081" t="s">
        <v>44</v>
      </c>
      <c r="R4081">
        <v>5</v>
      </c>
      <c r="S4081" t="s">
        <v>30</v>
      </c>
      <c r="T4081" t="s">
        <v>31</v>
      </c>
      <c r="U4081" t="str">
        <f>TRIM(CLEAN(tbl_Operations[[#This Row],[Location]]))</f>
        <v>Chennai</v>
      </c>
      <c r="V4081" t="str">
        <f>TRIM(CLEAN(tbl_Operations[[#This Row],[Channel]]))</f>
        <v>Email</v>
      </c>
      <c r="W4081" t="str">
        <f t="shared" si="315"/>
        <v>System Issue</v>
      </c>
      <c r="X4081" t="str">
        <f t="shared" si="316"/>
        <v>Procurement</v>
      </c>
      <c r="Y4081" t="str">
        <f t="shared" si="317"/>
        <v>Within SLA</v>
      </c>
      <c r="Z4081" t="str">
        <f t="shared" si="318"/>
        <v>Normal</v>
      </c>
      <c r="AA4081" t="str" cm="1">
        <f t="array" ref="AA4081">_xlfn.IFS(
J4081&lt;=K4081*0.5,"Excellent",
J4081&lt;=K4081,"Good",
J4081&lt;=K4081*1.5,"At Risk",
TRUE,"Critical"
)</f>
        <v>Excellent</v>
      </c>
      <c r="AB4081" t="str">
        <f t="shared" si="319"/>
        <v>Reworked</v>
      </c>
    </row>
    <row r="4082" spans="1:28" x14ac:dyDescent="0.3">
      <c r="A4082" t="s">
        <v>4164</v>
      </c>
      <c r="B4082" s="1">
        <v>45753</v>
      </c>
      <c r="C4082" t="s">
        <v>33</v>
      </c>
      <c r="D4082" t="s">
        <v>22</v>
      </c>
      <c r="E4082" t="s">
        <v>48</v>
      </c>
      <c r="F4082" t="s">
        <v>24</v>
      </c>
      <c r="G4082" t="s">
        <v>62</v>
      </c>
      <c r="H4082" t="s">
        <v>26</v>
      </c>
      <c r="I4082" t="s">
        <v>27</v>
      </c>
      <c r="J4082">
        <v>10.3</v>
      </c>
      <c r="K4082">
        <v>24</v>
      </c>
      <c r="L4082" t="s">
        <v>28</v>
      </c>
      <c r="M4082">
        <v>0</v>
      </c>
      <c r="N4082">
        <v>4.5</v>
      </c>
      <c r="O4082">
        <v>450</v>
      </c>
      <c r="P4082">
        <v>4635</v>
      </c>
      <c r="Q4082" t="s">
        <v>89</v>
      </c>
      <c r="R4082">
        <v>4</v>
      </c>
      <c r="S4082" t="s">
        <v>30</v>
      </c>
      <c r="T4082" t="s">
        <v>102</v>
      </c>
      <c r="U4082" t="str">
        <f>TRIM(CLEAN(tbl_Operations[[#This Row],[Location]]))</f>
        <v>Noida</v>
      </c>
      <c r="V4082" t="str">
        <f>TRIM(CLEAN(tbl_Operations[[#This Row],[Channel]]))</f>
        <v>Teams</v>
      </c>
      <c r="W4082" t="str">
        <f t="shared" si="315"/>
        <v>Compliance Request</v>
      </c>
      <c r="X4082" t="str">
        <f t="shared" si="316"/>
        <v>It</v>
      </c>
      <c r="Y4082" t="str">
        <f t="shared" si="317"/>
        <v>Within SLA</v>
      </c>
      <c r="Z4082" t="str">
        <f t="shared" si="318"/>
        <v>Normal</v>
      </c>
      <c r="AA4082" t="str" cm="1">
        <f t="array" ref="AA4082">_xlfn.IFS(
J4082&lt;=K4082*0.5,"Excellent",
J4082&lt;=K4082,"Good",
J4082&lt;=K4082*1.5,"At Risk",
TRUE,"Critical"
)</f>
        <v>Excellent</v>
      </c>
      <c r="AB4082" t="str">
        <f t="shared" si="319"/>
        <v>No Rework</v>
      </c>
    </row>
    <row r="4083" spans="1:28" x14ac:dyDescent="0.3">
      <c r="A4083" t="s">
        <v>4165</v>
      </c>
      <c r="B4083" s="1">
        <v>45698</v>
      </c>
      <c r="C4083" t="s">
        <v>95</v>
      </c>
      <c r="D4083" t="s">
        <v>47</v>
      </c>
      <c r="E4083" t="s">
        <v>78</v>
      </c>
      <c r="F4083" t="s">
        <v>49</v>
      </c>
      <c r="G4083" t="s">
        <v>25</v>
      </c>
      <c r="H4083" t="s">
        <v>75</v>
      </c>
      <c r="I4083" t="s">
        <v>27</v>
      </c>
      <c r="J4083">
        <v>12.6</v>
      </c>
      <c r="K4083">
        <v>48</v>
      </c>
      <c r="L4083" t="s">
        <v>28</v>
      </c>
      <c r="M4083">
        <v>1</v>
      </c>
      <c r="N4083">
        <v>4.7</v>
      </c>
      <c r="O4083">
        <v>280</v>
      </c>
      <c r="P4083">
        <v>3528</v>
      </c>
      <c r="Q4083" t="s">
        <v>57</v>
      </c>
      <c r="R4083">
        <v>2</v>
      </c>
      <c r="S4083" t="s">
        <v>58</v>
      </c>
      <c r="T4083" t="s">
        <v>31</v>
      </c>
      <c r="U4083" t="str">
        <f>TRIM(CLEAN(tbl_Operations[[#This Row],[Location]]))</f>
        <v>Gurugram</v>
      </c>
      <c r="V4083" t="str">
        <f>TRIM(CLEAN(tbl_Operations[[#This Row],[Channel]]))</f>
        <v>Email</v>
      </c>
      <c r="W4083" t="str">
        <f t="shared" si="315"/>
        <v>Access Request</v>
      </c>
      <c r="X4083" t="str">
        <f t="shared" si="316"/>
        <v>Sales</v>
      </c>
      <c r="Y4083" t="str">
        <f t="shared" si="317"/>
        <v>Within SLA</v>
      </c>
      <c r="Z4083" t="str">
        <f t="shared" si="318"/>
        <v>Normal</v>
      </c>
      <c r="AA4083" t="str" cm="1">
        <f t="array" ref="AA4083">_xlfn.IFS(
J4083&lt;=K4083*0.5,"Excellent",
J4083&lt;=K4083,"Good",
J4083&lt;=K4083*1.5,"At Risk",
TRUE,"Critical"
)</f>
        <v>Excellent</v>
      </c>
      <c r="AB4083" t="str">
        <f t="shared" si="319"/>
        <v>Reworked</v>
      </c>
    </row>
    <row r="4084" spans="1:28" x14ac:dyDescent="0.3">
      <c r="A4084" t="s">
        <v>4166</v>
      </c>
      <c r="B4084" s="1">
        <v>45929</v>
      </c>
      <c r="C4084" t="s">
        <v>77</v>
      </c>
      <c r="D4084" t="s">
        <v>34</v>
      </c>
      <c r="E4084" t="s">
        <v>35</v>
      </c>
      <c r="F4084" t="s">
        <v>24</v>
      </c>
      <c r="G4084" t="s">
        <v>42</v>
      </c>
      <c r="H4084" t="s">
        <v>50</v>
      </c>
      <c r="I4084" t="s">
        <v>27</v>
      </c>
      <c r="J4084">
        <v>16.399999999999999</v>
      </c>
      <c r="K4084">
        <v>24</v>
      </c>
      <c r="L4084" t="s">
        <v>28</v>
      </c>
      <c r="M4084">
        <v>0</v>
      </c>
      <c r="N4084">
        <v>5</v>
      </c>
      <c r="O4084">
        <v>350</v>
      </c>
      <c r="P4084">
        <v>5740</v>
      </c>
      <c r="Q4084" t="s">
        <v>83</v>
      </c>
      <c r="R4084">
        <v>9</v>
      </c>
      <c r="S4084" t="s">
        <v>37</v>
      </c>
      <c r="T4084" t="s">
        <v>31</v>
      </c>
      <c r="U4084" t="str">
        <f>TRIM(CLEAN(tbl_Operations[[#This Row],[Location]]))</f>
        <v>Mumbai</v>
      </c>
      <c r="V4084" t="str">
        <f>TRIM(CLEAN(tbl_Operations[[#This Row],[Channel]]))</f>
        <v>Portal</v>
      </c>
      <c r="W4084" t="str">
        <f t="shared" si="315"/>
        <v>Employee Query</v>
      </c>
      <c r="X4084" t="str">
        <f t="shared" si="316"/>
        <v>Finance</v>
      </c>
      <c r="Y4084" t="str">
        <f t="shared" si="317"/>
        <v>Within SLA</v>
      </c>
      <c r="Z4084" t="str">
        <f t="shared" si="318"/>
        <v>Normal</v>
      </c>
      <c r="AA4084" t="str" cm="1">
        <f t="array" ref="AA4084">_xlfn.IFS(
J4084&lt;=K4084*0.5,"Excellent",
J4084&lt;=K4084,"Good",
J4084&lt;=K4084*1.5,"At Risk",
TRUE,"Critical"
)</f>
        <v>Good</v>
      </c>
      <c r="AB4084" t="str">
        <f t="shared" si="319"/>
        <v>No Rework</v>
      </c>
    </row>
    <row r="4085" spans="1:28" x14ac:dyDescent="0.3">
      <c r="A4085" t="s">
        <v>4167</v>
      </c>
      <c r="B4085" s="1">
        <v>45873</v>
      </c>
      <c r="C4085" t="s">
        <v>40</v>
      </c>
      <c r="D4085" t="s">
        <v>22</v>
      </c>
      <c r="E4085" t="s">
        <v>35</v>
      </c>
      <c r="F4085" t="s">
        <v>24</v>
      </c>
      <c r="G4085" t="s">
        <v>5094</v>
      </c>
      <c r="H4085" t="s">
        <v>43</v>
      </c>
      <c r="I4085" t="s">
        <v>27</v>
      </c>
      <c r="J4085">
        <v>3.4</v>
      </c>
      <c r="K4085">
        <v>24</v>
      </c>
      <c r="L4085" t="s">
        <v>28</v>
      </c>
      <c r="M4085">
        <v>0</v>
      </c>
      <c r="N4085">
        <v>4.5</v>
      </c>
      <c r="O4085">
        <v>320</v>
      </c>
      <c r="P4085">
        <v>1088</v>
      </c>
      <c r="Q4085" t="s">
        <v>36</v>
      </c>
      <c r="R4085">
        <v>8</v>
      </c>
      <c r="S4085" t="s">
        <v>37</v>
      </c>
      <c r="T4085" t="s">
        <v>31</v>
      </c>
      <c r="U4085" t="str">
        <f>TRIM(CLEAN(tbl_Operations[[#This Row],[Location]]))</f>
        <v>Noida</v>
      </c>
      <c r="V4085" t="str">
        <f>TRIM(CLEAN(tbl_Operations[[#This Row],[Channel]]))</f>
        <v>Unknown</v>
      </c>
      <c r="W4085" t="str">
        <f t="shared" si="315"/>
        <v>Employee Query</v>
      </c>
      <c r="X4085" t="str">
        <f t="shared" si="316"/>
        <v>Procurement</v>
      </c>
      <c r="Y4085" t="str">
        <f t="shared" si="317"/>
        <v>Within SLA</v>
      </c>
      <c r="Z4085" t="str">
        <f t="shared" si="318"/>
        <v>Normal</v>
      </c>
      <c r="AA4085" t="str" cm="1">
        <f t="array" ref="AA4085">_xlfn.IFS(
J4085&lt;=K4085*0.5,"Excellent",
J4085&lt;=K4085,"Good",
J4085&lt;=K4085*1.5,"At Risk",
TRUE,"Critical"
)</f>
        <v>Excellent</v>
      </c>
      <c r="AB4085" t="str">
        <f t="shared" si="319"/>
        <v>No Rework</v>
      </c>
    </row>
    <row r="4086" spans="1:28" x14ac:dyDescent="0.3">
      <c r="A4086" t="s">
        <v>4168</v>
      </c>
      <c r="B4086" s="1">
        <v>45791</v>
      </c>
      <c r="C4086" t="s">
        <v>77</v>
      </c>
      <c r="D4086" t="s">
        <v>34</v>
      </c>
      <c r="E4086" t="s">
        <v>23</v>
      </c>
      <c r="F4086" t="s">
        <v>61</v>
      </c>
      <c r="G4086" t="s">
        <v>25</v>
      </c>
      <c r="H4086" t="s">
        <v>66</v>
      </c>
      <c r="I4086" t="s">
        <v>101</v>
      </c>
      <c r="J4086">
        <v>3.5</v>
      </c>
      <c r="K4086">
        <v>12</v>
      </c>
      <c r="L4086" t="s">
        <v>28</v>
      </c>
      <c r="M4086">
        <v>1</v>
      </c>
      <c r="N4086">
        <v>4.5999999999999996</v>
      </c>
      <c r="O4086">
        <v>400</v>
      </c>
      <c r="P4086">
        <v>1400</v>
      </c>
      <c r="Q4086" t="s">
        <v>44</v>
      </c>
      <c r="R4086">
        <v>5</v>
      </c>
      <c r="S4086" t="s">
        <v>30</v>
      </c>
      <c r="T4086" t="s">
        <v>86</v>
      </c>
      <c r="U4086" t="str">
        <f>TRIM(CLEAN(tbl_Operations[[#This Row],[Location]]))</f>
        <v>Mumbai</v>
      </c>
      <c r="V4086" t="str">
        <f>TRIM(CLEAN(tbl_Operations[[#This Row],[Channel]]))</f>
        <v>Email</v>
      </c>
      <c r="W4086" t="str">
        <f t="shared" si="315"/>
        <v>Invoice Query</v>
      </c>
      <c r="X4086" t="str">
        <f t="shared" si="316"/>
        <v>Finance</v>
      </c>
      <c r="Y4086" t="str">
        <f t="shared" si="317"/>
        <v>Within SLA</v>
      </c>
      <c r="Z4086" t="str">
        <f t="shared" si="318"/>
        <v>Normal</v>
      </c>
      <c r="AA4086" t="str" cm="1">
        <f t="array" ref="AA4086">_xlfn.IFS(
J4086&lt;=K4086*0.5,"Excellent",
J4086&lt;=K4086,"Good",
J4086&lt;=K4086*1.5,"At Risk",
TRUE,"Critical"
)</f>
        <v>Excellent</v>
      </c>
      <c r="AB4086" t="str">
        <f t="shared" si="319"/>
        <v>Reworked</v>
      </c>
    </row>
    <row r="4087" spans="1:28" x14ac:dyDescent="0.3">
      <c r="A4087" t="s">
        <v>4169</v>
      </c>
      <c r="B4087" s="1">
        <v>45779</v>
      </c>
      <c r="C4087" t="s">
        <v>77</v>
      </c>
      <c r="D4087" t="s">
        <v>22</v>
      </c>
      <c r="E4087" t="s">
        <v>56</v>
      </c>
      <c r="F4087" t="s">
        <v>146</v>
      </c>
      <c r="G4087" t="s">
        <v>62</v>
      </c>
      <c r="H4087" t="s">
        <v>43</v>
      </c>
      <c r="I4087" t="s">
        <v>27</v>
      </c>
      <c r="J4087">
        <v>16.399999999999999</v>
      </c>
      <c r="K4087">
        <v>4</v>
      </c>
      <c r="L4087" t="s">
        <v>63</v>
      </c>
      <c r="M4087">
        <v>1</v>
      </c>
      <c r="N4087">
        <v>4.5</v>
      </c>
      <c r="O4087">
        <v>280</v>
      </c>
      <c r="P4087">
        <v>4592</v>
      </c>
      <c r="Q4087" t="s">
        <v>44</v>
      </c>
      <c r="R4087">
        <v>5</v>
      </c>
      <c r="S4087" t="s">
        <v>30</v>
      </c>
      <c r="T4087" t="s">
        <v>45</v>
      </c>
      <c r="U4087" t="str">
        <f>TRIM(CLEAN(tbl_Operations[[#This Row],[Location]]))</f>
        <v>Noida</v>
      </c>
      <c r="V4087" t="str">
        <f>TRIM(CLEAN(tbl_Operations[[#This Row],[Channel]]))</f>
        <v>Teams</v>
      </c>
      <c r="W4087" t="str">
        <f t="shared" si="315"/>
        <v>Vendor Query</v>
      </c>
      <c r="X4087" t="str">
        <f t="shared" si="316"/>
        <v>Finance</v>
      </c>
      <c r="Y4087" t="str">
        <f t="shared" si="317"/>
        <v>SLA Breach</v>
      </c>
      <c r="Z4087" t="str">
        <f t="shared" si="318"/>
        <v>Normal</v>
      </c>
      <c r="AA4087" t="str" cm="1">
        <f t="array" ref="AA4087">_xlfn.IFS(
J4087&lt;=K4087*0.5,"Excellent",
J4087&lt;=K4087,"Good",
J4087&lt;=K4087*1.5,"At Risk",
TRUE,"Critical"
)</f>
        <v>Critical</v>
      </c>
      <c r="AB4087" t="str">
        <f t="shared" si="319"/>
        <v>Reworked</v>
      </c>
    </row>
    <row r="4088" spans="1:28" x14ac:dyDescent="0.3">
      <c r="A4088" t="s">
        <v>4170</v>
      </c>
      <c r="B4088" s="1">
        <v>45834</v>
      </c>
      <c r="C4088" t="s">
        <v>21</v>
      </c>
      <c r="D4088" t="s">
        <v>41</v>
      </c>
      <c r="E4088" t="s">
        <v>74</v>
      </c>
      <c r="F4088" t="s">
        <v>146</v>
      </c>
      <c r="G4088" t="s">
        <v>25</v>
      </c>
      <c r="H4088" t="s">
        <v>75</v>
      </c>
      <c r="I4088" t="s">
        <v>27</v>
      </c>
      <c r="J4088">
        <v>6.4</v>
      </c>
      <c r="K4088">
        <v>4</v>
      </c>
      <c r="L4088" t="s">
        <v>63</v>
      </c>
      <c r="M4088">
        <v>0</v>
      </c>
      <c r="N4088">
        <v>5</v>
      </c>
      <c r="O4088">
        <v>400</v>
      </c>
      <c r="P4088">
        <v>2560</v>
      </c>
      <c r="Q4088" t="s">
        <v>29</v>
      </c>
      <c r="R4088">
        <v>6</v>
      </c>
      <c r="S4088" t="s">
        <v>30</v>
      </c>
      <c r="T4088" t="s">
        <v>84</v>
      </c>
      <c r="U4088" t="str">
        <f>TRIM(CLEAN(tbl_Operations[[#This Row],[Location]]))</f>
        <v>Bengaluru</v>
      </c>
      <c r="V4088" t="str">
        <f>TRIM(CLEAN(tbl_Operations[[#This Row],[Channel]]))</f>
        <v>Email</v>
      </c>
      <c r="W4088" t="str">
        <f t="shared" si="315"/>
        <v>System Issue</v>
      </c>
      <c r="X4088" t="str">
        <f t="shared" si="316"/>
        <v>Customer Support</v>
      </c>
      <c r="Y4088" t="str">
        <f t="shared" si="317"/>
        <v>SLA Breach</v>
      </c>
      <c r="Z4088" t="str">
        <f t="shared" si="318"/>
        <v>Critical Risk</v>
      </c>
      <c r="AA4088" t="str" cm="1">
        <f t="array" ref="AA4088">_xlfn.IFS(
J4088&lt;=K4088*0.5,"Excellent",
J4088&lt;=K4088,"Good",
J4088&lt;=K4088*1.5,"At Risk",
TRUE,"Critical"
)</f>
        <v>Critical</v>
      </c>
      <c r="AB4088" t="str">
        <f t="shared" si="319"/>
        <v>No Rework</v>
      </c>
    </row>
    <row r="4089" spans="1:28" x14ac:dyDescent="0.3">
      <c r="A4089" t="s">
        <v>4171</v>
      </c>
      <c r="B4089" s="1">
        <v>45850</v>
      </c>
      <c r="C4089" t="s">
        <v>77</v>
      </c>
      <c r="D4089" t="s">
        <v>41</v>
      </c>
      <c r="E4089" t="s">
        <v>56</v>
      </c>
      <c r="F4089" t="s">
        <v>24</v>
      </c>
      <c r="G4089" t="s">
        <v>25</v>
      </c>
      <c r="H4089" t="s">
        <v>66</v>
      </c>
      <c r="I4089" t="s">
        <v>101</v>
      </c>
      <c r="J4089">
        <v>11.4</v>
      </c>
      <c r="K4089">
        <v>24</v>
      </c>
      <c r="L4089" t="s">
        <v>28</v>
      </c>
      <c r="M4089">
        <v>0</v>
      </c>
      <c r="N4089">
        <v>5</v>
      </c>
      <c r="O4089">
        <v>280</v>
      </c>
      <c r="P4089">
        <v>3192</v>
      </c>
      <c r="Q4089" t="s">
        <v>114</v>
      </c>
      <c r="R4089">
        <v>7</v>
      </c>
      <c r="S4089" t="s">
        <v>37</v>
      </c>
      <c r="T4089" t="s">
        <v>68</v>
      </c>
      <c r="U4089" t="str">
        <f>TRIM(CLEAN(tbl_Operations[[#This Row],[Location]]))</f>
        <v>Bengaluru</v>
      </c>
      <c r="V4089" t="str">
        <f>TRIM(CLEAN(tbl_Operations[[#This Row],[Channel]]))</f>
        <v>Email</v>
      </c>
      <c r="W4089" t="str">
        <f t="shared" si="315"/>
        <v>Vendor Query</v>
      </c>
      <c r="X4089" t="str">
        <f t="shared" si="316"/>
        <v>Finance</v>
      </c>
      <c r="Y4089" t="str">
        <f t="shared" si="317"/>
        <v>Within SLA</v>
      </c>
      <c r="Z4089" t="str">
        <f t="shared" si="318"/>
        <v>Normal</v>
      </c>
      <c r="AA4089" t="str" cm="1">
        <f t="array" ref="AA4089">_xlfn.IFS(
J4089&lt;=K4089*0.5,"Excellent",
J4089&lt;=K4089,"Good",
J4089&lt;=K4089*1.5,"At Risk",
TRUE,"Critical"
)</f>
        <v>Excellent</v>
      </c>
      <c r="AB4089" t="str">
        <f t="shared" si="319"/>
        <v>No Rework</v>
      </c>
    </row>
    <row r="4090" spans="1:28" x14ac:dyDescent="0.3">
      <c r="A4090" t="s">
        <v>4172</v>
      </c>
      <c r="B4090" s="1">
        <v>45811</v>
      </c>
      <c r="C4090" t="s">
        <v>54</v>
      </c>
      <c r="D4090" t="s">
        <v>34</v>
      </c>
      <c r="E4090" t="s">
        <v>78</v>
      </c>
      <c r="F4090" t="s">
        <v>49</v>
      </c>
      <c r="G4090" t="s">
        <v>25</v>
      </c>
      <c r="H4090" t="s">
        <v>43</v>
      </c>
      <c r="I4090" t="s">
        <v>27</v>
      </c>
      <c r="J4090">
        <v>9.1</v>
      </c>
      <c r="K4090">
        <v>48</v>
      </c>
      <c r="L4090" t="s">
        <v>28</v>
      </c>
      <c r="M4090">
        <v>1</v>
      </c>
      <c r="N4090">
        <v>4.0999999999999996</v>
      </c>
      <c r="O4090">
        <v>450</v>
      </c>
      <c r="P4090">
        <v>4095</v>
      </c>
      <c r="Q4090" t="s">
        <v>29</v>
      </c>
      <c r="R4090">
        <v>6</v>
      </c>
      <c r="S4090" t="s">
        <v>30</v>
      </c>
      <c r="T4090" t="s">
        <v>38</v>
      </c>
      <c r="U4090" t="str">
        <f>TRIM(CLEAN(tbl_Operations[[#This Row],[Location]]))</f>
        <v>Mumbai</v>
      </c>
      <c r="V4090" t="str">
        <f>TRIM(CLEAN(tbl_Operations[[#This Row],[Channel]]))</f>
        <v>Email</v>
      </c>
      <c r="W4090" t="str">
        <f t="shared" si="315"/>
        <v>Access Request</v>
      </c>
      <c r="X4090" t="str">
        <f t="shared" si="316"/>
        <v>Hr</v>
      </c>
      <c r="Y4090" t="str">
        <f t="shared" si="317"/>
        <v>Within SLA</v>
      </c>
      <c r="Z4090" t="str">
        <f t="shared" si="318"/>
        <v>Normal</v>
      </c>
      <c r="AA4090" t="str" cm="1">
        <f t="array" ref="AA4090">_xlfn.IFS(
J4090&lt;=K4090*0.5,"Excellent",
J4090&lt;=K4090,"Good",
J4090&lt;=K4090*1.5,"At Risk",
TRUE,"Critical"
)</f>
        <v>Excellent</v>
      </c>
      <c r="AB4090" t="str">
        <f t="shared" si="319"/>
        <v>Reworked</v>
      </c>
    </row>
    <row r="4091" spans="1:28" x14ac:dyDescent="0.3">
      <c r="A4091" t="s">
        <v>4173</v>
      </c>
      <c r="B4091" s="1">
        <v>45999</v>
      </c>
      <c r="C4091" t="s">
        <v>40</v>
      </c>
      <c r="D4091" t="s">
        <v>55</v>
      </c>
      <c r="E4091" t="s">
        <v>92</v>
      </c>
      <c r="F4091" t="s">
        <v>61</v>
      </c>
      <c r="G4091" t="s">
        <v>25</v>
      </c>
      <c r="H4091" t="s">
        <v>43</v>
      </c>
      <c r="I4091" t="s">
        <v>27</v>
      </c>
      <c r="J4091">
        <v>25.7</v>
      </c>
      <c r="K4091">
        <v>12</v>
      </c>
      <c r="L4091" t="s">
        <v>63</v>
      </c>
      <c r="M4091">
        <v>1</v>
      </c>
      <c r="N4091">
        <v>3.5</v>
      </c>
      <c r="O4091">
        <v>320</v>
      </c>
      <c r="P4091">
        <v>8224</v>
      </c>
      <c r="Q4091" t="s">
        <v>71</v>
      </c>
      <c r="R4091">
        <v>12</v>
      </c>
      <c r="S4091" t="s">
        <v>52</v>
      </c>
      <c r="T4091" t="s">
        <v>31</v>
      </c>
      <c r="U4091" t="str">
        <f>TRIM(CLEAN(tbl_Operations[[#This Row],[Location]]))</f>
        <v>Hyderabad</v>
      </c>
      <c r="V4091" t="str">
        <f>TRIM(CLEAN(tbl_Operations[[#This Row],[Channel]]))</f>
        <v>Email</v>
      </c>
      <c r="W4091" t="str">
        <f t="shared" si="315"/>
        <v>Report Request</v>
      </c>
      <c r="X4091" t="str">
        <f t="shared" si="316"/>
        <v>Procurement</v>
      </c>
      <c r="Y4091" t="str">
        <f t="shared" si="317"/>
        <v>SLA Breach</v>
      </c>
      <c r="Z4091" t="str">
        <f t="shared" si="318"/>
        <v>Normal</v>
      </c>
      <c r="AA4091" t="str" cm="1">
        <f t="array" ref="AA4091">_xlfn.IFS(
J4091&lt;=K4091*0.5,"Excellent",
J4091&lt;=K4091,"Good",
J4091&lt;=K4091*1.5,"At Risk",
TRUE,"Critical"
)</f>
        <v>Critical</v>
      </c>
      <c r="AB4091" t="str">
        <f t="shared" si="319"/>
        <v>Reworked</v>
      </c>
    </row>
    <row r="4092" spans="1:28" x14ac:dyDescent="0.3">
      <c r="A4092" t="s">
        <v>4174</v>
      </c>
      <c r="B4092" s="1">
        <v>45825</v>
      </c>
      <c r="C4092" t="s">
        <v>54</v>
      </c>
      <c r="D4092" t="s">
        <v>22</v>
      </c>
      <c r="E4092" t="s">
        <v>23</v>
      </c>
      <c r="F4092" t="s">
        <v>61</v>
      </c>
      <c r="G4092" t="s">
        <v>25</v>
      </c>
      <c r="H4092" t="s">
        <v>75</v>
      </c>
      <c r="I4092" t="s">
        <v>27</v>
      </c>
      <c r="J4092">
        <v>6.8</v>
      </c>
      <c r="K4092">
        <v>12</v>
      </c>
      <c r="L4092" t="s">
        <v>28</v>
      </c>
      <c r="M4092">
        <v>0</v>
      </c>
      <c r="N4092">
        <v>4.5</v>
      </c>
      <c r="O4092">
        <v>320</v>
      </c>
      <c r="P4092">
        <v>2176</v>
      </c>
      <c r="Q4092" t="s">
        <v>29</v>
      </c>
      <c r="R4092">
        <v>6</v>
      </c>
      <c r="S4092" t="s">
        <v>30</v>
      </c>
      <c r="T4092" t="s">
        <v>38</v>
      </c>
      <c r="U4092" t="str">
        <f>TRIM(CLEAN(tbl_Operations[[#This Row],[Location]]))</f>
        <v>Noida</v>
      </c>
      <c r="V4092" t="str">
        <f>TRIM(CLEAN(tbl_Operations[[#This Row],[Channel]]))</f>
        <v>Email</v>
      </c>
      <c r="W4092" t="str">
        <f t="shared" si="315"/>
        <v>Invoice Query</v>
      </c>
      <c r="X4092" t="str">
        <f t="shared" si="316"/>
        <v>Hr</v>
      </c>
      <c r="Y4092" t="str">
        <f t="shared" si="317"/>
        <v>Within SLA</v>
      </c>
      <c r="Z4092" t="str">
        <f t="shared" si="318"/>
        <v>Normal</v>
      </c>
      <c r="AA4092" t="str" cm="1">
        <f t="array" ref="AA4092">_xlfn.IFS(
J4092&lt;=K4092*0.5,"Excellent",
J4092&lt;=K4092,"Good",
J4092&lt;=K4092*1.5,"At Risk",
TRUE,"Critical"
)</f>
        <v>Good</v>
      </c>
      <c r="AB4092" t="str">
        <f t="shared" si="319"/>
        <v>No Rework</v>
      </c>
    </row>
    <row r="4093" spans="1:28" x14ac:dyDescent="0.3">
      <c r="A4093" t="s">
        <v>4175</v>
      </c>
      <c r="B4093" s="1">
        <v>45877</v>
      </c>
      <c r="C4093" t="s">
        <v>95</v>
      </c>
      <c r="D4093" t="s">
        <v>22</v>
      </c>
      <c r="E4093" t="s">
        <v>74</v>
      </c>
      <c r="F4093" t="s">
        <v>24</v>
      </c>
      <c r="G4093" t="s">
        <v>25</v>
      </c>
      <c r="H4093" t="s">
        <v>66</v>
      </c>
      <c r="I4093" t="s">
        <v>27</v>
      </c>
      <c r="J4093">
        <v>19.399999999999999</v>
      </c>
      <c r="K4093">
        <v>24</v>
      </c>
      <c r="L4093" t="s">
        <v>28</v>
      </c>
      <c r="M4093">
        <v>0</v>
      </c>
      <c r="N4093">
        <v>4.0999999999999996</v>
      </c>
      <c r="O4093">
        <v>400</v>
      </c>
      <c r="P4093">
        <v>7760</v>
      </c>
      <c r="Q4093" t="s">
        <v>36</v>
      </c>
      <c r="R4093">
        <v>8</v>
      </c>
      <c r="S4093" t="s">
        <v>37</v>
      </c>
      <c r="T4093" t="s">
        <v>45</v>
      </c>
      <c r="U4093" t="str">
        <f>TRIM(CLEAN(tbl_Operations[[#This Row],[Location]]))</f>
        <v>Noida</v>
      </c>
      <c r="V4093" t="str">
        <f>TRIM(CLEAN(tbl_Operations[[#This Row],[Channel]]))</f>
        <v>Email</v>
      </c>
      <c r="W4093" t="str">
        <f t="shared" si="315"/>
        <v>System Issue</v>
      </c>
      <c r="X4093" t="str">
        <f t="shared" si="316"/>
        <v>Sales</v>
      </c>
      <c r="Y4093" t="str">
        <f t="shared" si="317"/>
        <v>Within SLA</v>
      </c>
      <c r="Z4093" t="str">
        <f t="shared" si="318"/>
        <v>Normal</v>
      </c>
      <c r="AA4093" t="str" cm="1">
        <f t="array" ref="AA4093">_xlfn.IFS(
J4093&lt;=K4093*0.5,"Excellent",
J4093&lt;=K4093,"Good",
J4093&lt;=K4093*1.5,"At Risk",
TRUE,"Critical"
)</f>
        <v>Good</v>
      </c>
      <c r="AB4093" t="str">
        <f t="shared" si="319"/>
        <v>No Rework</v>
      </c>
    </row>
    <row r="4094" spans="1:28" x14ac:dyDescent="0.3">
      <c r="A4094" t="s">
        <v>4176</v>
      </c>
      <c r="B4094" s="1">
        <v>45718</v>
      </c>
      <c r="C4094" t="s">
        <v>77</v>
      </c>
      <c r="D4094" t="s">
        <v>41</v>
      </c>
      <c r="E4094" t="s">
        <v>70</v>
      </c>
      <c r="F4094" t="s">
        <v>61</v>
      </c>
      <c r="G4094" t="s">
        <v>42</v>
      </c>
      <c r="H4094" t="s">
        <v>75</v>
      </c>
      <c r="I4094" t="s">
        <v>27</v>
      </c>
      <c r="J4094">
        <v>6.9</v>
      </c>
      <c r="K4094">
        <v>12</v>
      </c>
      <c r="L4094" t="s">
        <v>28</v>
      </c>
      <c r="M4094">
        <v>1</v>
      </c>
      <c r="N4094">
        <v>4.9000000000000004</v>
      </c>
      <c r="O4094">
        <v>450</v>
      </c>
      <c r="P4094">
        <v>3105</v>
      </c>
      <c r="Q4094" t="s">
        <v>79</v>
      </c>
      <c r="R4094">
        <v>3</v>
      </c>
      <c r="S4094" t="s">
        <v>58</v>
      </c>
      <c r="T4094" t="s">
        <v>102</v>
      </c>
      <c r="U4094" t="str">
        <f>TRIM(CLEAN(tbl_Operations[[#This Row],[Location]]))</f>
        <v>Bengaluru</v>
      </c>
      <c r="V4094" t="str">
        <f>TRIM(CLEAN(tbl_Operations[[#This Row],[Channel]]))</f>
        <v>Portal</v>
      </c>
      <c r="W4094" t="str">
        <f t="shared" si="315"/>
        <v>Data Correction</v>
      </c>
      <c r="X4094" t="str">
        <f t="shared" si="316"/>
        <v>Finance</v>
      </c>
      <c r="Y4094" t="str">
        <f t="shared" si="317"/>
        <v>Within SLA</v>
      </c>
      <c r="Z4094" t="str">
        <f t="shared" si="318"/>
        <v>Normal</v>
      </c>
      <c r="AA4094" t="str" cm="1">
        <f t="array" ref="AA4094">_xlfn.IFS(
J4094&lt;=K4094*0.5,"Excellent",
J4094&lt;=K4094,"Good",
J4094&lt;=K4094*1.5,"At Risk",
TRUE,"Critical"
)</f>
        <v>Good</v>
      </c>
      <c r="AB4094" t="str">
        <f t="shared" si="319"/>
        <v>Reworked</v>
      </c>
    </row>
    <row r="4095" spans="1:28" x14ac:dyDescent="0.3">
      <c r="A4095" t="s">
        <v>4177</v>
      </c>
      <c r="B4095" s="1">
        <v>45938</v>
      </c>
      <c r="C4095" t="s">
        <v>33</v>
      </c>
      <c r="D4095" t="s">
        <v>34</v>
      </c>
      <c r="E4095" t="s">
        <v>78</v>
      </c>
      <c r="F4095" t="s">
        <v>49</v>
      </c>
      <c r="G4095" t="s">
        <v>62</v>
      </c>
      <c r="H4095" t="s">
        <v>75</v>
      </c>
      <c r="I4095" t="s">
        <v>101</v>
      </c>
      <c r="J4095">
        <v>3.5</v>
      </c>
      <c r="K4095">
        <v>48</v>
      </c>
      <c r="L4095" t="s">
        <v>28</v>
      </c>
      <c r="M4095">
        <v>2</v>
      </c>
      <c r="N4095">
        <v>4.8</v>
      </c>
      <c r="O4095">
        <v>350</v>
      </c>
      <c r="P4095">
        <v>1225</v>
      </c>
      <c r="Q4095" t="s">
        <v>51</v>
      </c>
      <c r="R4095">
        <v>10</v>
      </c>
      <c r="S4095" t="s">
        <v>52</v>
      </c>
      <c r="T4095" t="s">
        <v>86</v>
      </c>
      <c r="U4095" t="str">
        <f>TRIM(CLEAN(tbl_Operations[[#This Row],[Location]]))</f>
        <v>Mumbai</v>
      </c>
      <c r="V4095" t="str">
        <f>TRIM(CLEAN(tbl_Operations[[#This Row],[Channel]]))</f>
        <v>Teams</v>
      </c>
      <c r="W4095" t="str">
        <f t="shared" si="315"/>
        <v>Access Request</v>
      </c>
      <c r="X4095" t="str">
        <f t="shared" si="316"/>
        <v>It</v>
      </c>
      <c r="Y4095" t="str">
        <f t="shared" si="317"/>
        <v>Within SLA</v>
      </c>
      <c r="Z4095" t="str">
        <f t="shared" si="318"/>
        <v>Normal</v>
      </c>
      <c r="AA4095" t="str" cm="1">
        <f t="array" ref="AA4095">_xlfn.IFS(
J4095&lt;=K4095*0.5,"Excellent",
J4095&lt;=K4095,"Good",
J4095&lt;=K4095*1.5,"At Risk",
TRUE,"Critical"
)</f>
        <v>Excellent</v>
      </c>
      <c r="AB4095" t="str">
        <f t="shared" si="319"/>
        <v>Reworked</v>
      </c>
    </row>
    <row r="4096" spans="1:28" x14ac:dyDescent="0.3">
      <c r="A4096" t="s">
        <v>4178</v>
      </c>
      <c r="B4096" s="1">
        <v>45959</v>
      </c>
      <c r="C4096" t="s">
        <v>21</v>
      </c>
      <c r="D4096" t="s">
        <v>60</v>
      </c>
      <c r="E4096" t="s">
        <v>74</v>
      </c>
      <c r="F4096" t="s">
        <v>49</v>
      </c>
      <c r="G4096" t="s">
        <v>25</v>
      </c>
      <c r="H4096" t="s">
        <v>50</v>
      </c>
      <c r="I4096" t="s">
        <v>27</v>
      </c>
      <c r="J4096">
        <v>9.1999999999999993</v>
      </c>
      <c r="K4096">
        <v>48</v>
      </c>
      <c r="L4096" t="s">
        <v>28</v>
      </c>
      <c r="M4096">
        <v>0</v>
      </c>
      <c r="N4096">
        <v>4.5</v>
      </c>
      <c r="O4096">
        <v>350</v>
      </c>
      <c r="P4096">
        <v>3220</v>
      </c>
      <c r="Q4096" t="s">
        <v>51</v>
      </c>
      <c r="R4096">
        <v>10</v>
      </c>
      <c r="S4096" t="s">
        <v>52</v>
      </c>
      <c r="T4096" t="s">
        <v>86</v>
      </c>
      <c r="U4096" t="str">
        <f>TRIM(CLEAN(tbl_Operations[[#This Row],[Location]]))</f>
        <v>Pune</v>
      </c>
      <c r="V4096" t="str">
        <f>TRIM(CLEAN(tbl_Operations[[#This Row],[Channel]]))</f>
        <v>Email</v>
      </c>
      <c r="W4096" t="str">
        <f t="shared" si="315"/>
        <v>System Issue</v>
      </c>
      <c r="X4096" t="str">
        <f t="shared" si="316"/>
        <v>Customer Support</v>
      </c>
      <c r="Y4096" t="str">
        <f t="shared" si="317"/>
        <v>Within SLA</v>
      </c>
      <c r="Z4096" t="str">
        <f t="shared" si="318"/>
        <v>Normal</v>
      </c>
      <c r="AA4096" t="str" cm="1">
        <f t="array" ref="AA4096">_xlfn.IFS(
J4096&lt;=K4096*0.5,"Excellent",
J4096&lt;=K4096,"Good",
J4096&lt;=K4096*1.5,"At Risk",
TRUE,"Critical"
)</f>
        <v>Excellent</v>
      </c>
      <c r="AB4096" t="str">
        <f t="shared" si="319"/>
        <v>No Rework</v>
      </c>
    </row>
    <row r="4097" spans="1:28" x14ac:dyDescent="0.3">
      <c r="A4097" t="s">
        <v>4179</v>
      </c>
      <c r="B4097" s="1">
        <v>45765</v>
      </c>
      <c r="C4097" t="s">
        <v>40</v>
      </c>
      <c r="D4097" t="s">
        <v>73</v>
      </c>
      <c r="E4097" t="s">
        <v>23</v>
      </c>
      <c r="F4097" t="s">
        <v>24</v>
      </c>
      <c r="G4097" t="s">
        <v>62</v>
      </c>
      <c r="H4097" t="s">
        <v>26</v>
      </c>
      <c r="I4097" t="s">
        <v>27</v>
      </c>
      <c r="J4097">
        <v>2.2000000000000002</v>
      </c>
      <c r="K4097">
        <v>24</v>
      </c>
      <c r="L4097" t="s">
        <v>28</v>
      </c>
      <c r="M4097">
        <v>1</v>
      </c>
      <c r="N4097">
        <v>5</v>
      </c>
      <c r="O4097">
        <v>320</v>
      </c>
      <c r="P4097">
        <v>704</v>
      </c>
      <c r="Q4097" t="s">
        <v>89</v>
      </c>
      <c r="R4097">
        <v>4</v>
      </c>
      <c r="S4097" t="s">
        <v>30</v>
      </c>
      <c r="T4097" t="s">
        <v>45</v>
      </c>
      <c r="U4097" t="str">
        <f>TRIM(CLEAN(tbl_Operations[[#This Row],[Location]]))</f>
        <v>Chennai</v>
      </c>
      <c r="V4097" t="str">
        <f>TRIM(CLEAN(tbl_Operations[[#This Row],[Channel]]))</f>
        <v>Teams</v>
      </c>
      <c r="W4097" t="str">
        <f t="shared" si="315"/>
        <v>Invoice Query</v>
      </c>
      <c r="X4097" t="str">
        <f t="shared" si="316"/>
        <v>Procurement</v>
      </c>
      <c r="Y4097" t="str">
        <f t="shared" si="317"/>
        <v>Within SLA</v>
      </c>
      <c r="Z4097" t="str">
        <f t="shared" si="318"/>
        <v>Normal</v>
      </c>
      <c r="AA4097" t="str" cm="1">
        <f t="array" ref="AA4097">_xlfn.IFS(
J4097&lt;=K4097*0.5,"Excellent",
J4097&lt;=K4097,"Good",
J4097&lt;=K4097*1.5,"At Risk",
TRUE,"Critical"
)</f>
        <v>Excellent</v>
      </c>
      <c r="AB4097" t="str">
        <f t="shared" si="319"/>
        <v>Reworked</v>
      </c>
    </row>
    <row r="4098" spans="1:28" x14ac:dyDescent="0.3">
      <c r="A4098" t="s">
        <v>4180</v>
      </c>
      <c r="B4098" s="1">
        <v>45822</v>
      </c>
      <c r="C4098" t="s">
        <v>95</v>
      </c>
      <c r="D4098" t="s">
        <v>34</v>
      </c>
      <c r="E4098" t="s">
        <v>92</v>
      </c>
      <c r="F4098" t="s">
        <v>24</v>
      </c>
      <c r="G4098" t="s">
        <v>25</v>
      </c>
      <c r="H4098" t="s">
        <v>43</v>
      </c>
      <c r="I4098" t="s">
        <v>88</v>
      </c>
      <c r="J4098">
        <v>27</v>
      </c>
      <c r="K4098">
        <v>24</v>
      </c>
      <c r="L4098" t="s">
        <v>63</v>
      </c>
      <c r="M4098">
        <v>2</v>
      </c>
      <c r="N4098">
        <v>3.8</v>
      </c>
      <c r="O4098">
        <v>280</v>
      </c>
      <c r="P4098">
        <v>7560</v>
      </c>
      <c r="Q4098" t="s">
        <v>29</v>
      </c>
      <c r="R4098">
        <v>6</v>
      </c>
      <c r="S4098" t="s">
        <v>30</v>
      </c>
      <c r="T4098" t="s">
        <v>68</v>
      </c>
      <c r="U4098" t="str">
        <f>TRIM(CLEAN(tbl_Operations[[#This Row],[Location]]))</f>
        <v>Mumbai</v>
      </c>
      <c r="V4098" t="str">
        <f>TRIM(CLEAN(tbl_Operations[[#This Row],[Channel]]))</f>
        <v>Email</v>
      </c>
      <c r="W4098" t="str">
        <f t="shared" ref="W4098:W4161" si="320">TRIM(CLEAN(E4098))</f>
        <v>Report Request</v>
      </c>
      <c r="X4098" t="str">
        <f t="shared" ref="X4098:X4161" si="321">PROPER(TRIM(CLEAN(C4098)))</f>
        <v>Sales</v>
      </c>
      <c r="Y4098" t="str">
        <f t="shared" ref="Y4098:Y4161" si="322">IF(J4098&lt;=K4098,"Within SLA","SLA Breach")</f>
        <v>SLA Breach</v>
      </c>
      <c r="Z4098" t="str">
        <f t="shared" ref="Z4098:Z4161" si="323">IF(AND(F4098="Critical",Y4097="SLA Breach"),"Critical Risk","Normal")</f>
        <v>Normal</v>
      </c>
      <c r="AA4098" t="str" cm="1">
        <f t="array" ref="AA4098">_xlfn.IFS(
J4098&lt;=K4098*0.5,"Excellent",
J4098&lt;=K4098,"Good",
J4098&lt;=K4098*1.5,"At Risk",
TRUE,"Critical"
)</f>
        <v>At Risk</v>
      </c>
      <c r="AB4098" t="str">
        <f t="shared" ref="AB4098:AB4161" si="324">IF(M4098&gt;0,"Reworked","No Rework")</f>
        <v>Reworked</v>
      </c>
    </row>
    <row r="4099" spans="1:28" x14ac:dyDescent="0.3">
      <c r="A4099" t="s">
        <v>4181</v>
      </c>
      <c r="B4099" s="1">
        <v>45916</v>
      </c>
      <c r="C4099" t="s">
        <v>95</v>
      </c>
      <c r="D4099" t="s">
        <v>34</v>
      </c>
      <c r="E4099" t="s">
        <v>92</v>
      </c>
      <c r="F4099" t="s">
        <v>49</v>
      </c>
      <c r="G4099" t="s">
        <v>42</v>
      </c>
      <c r="H4099" t="s">
        <v>75</v>
      </c>
      <c r="I4099" t="s">
        <v>27</v>
      </c>
      <c r="J4099">
        <v>2.6</v>
      </c>
      <c r="K4099">
        <v>48</v>
      </c>
      <c r="L4099" t="s">
        <v>28</v>
      </c>
      <c r="M4099">
        <v>0</v>
      </c>
      <c r="N4099">
        <v>4.4000000000000004</v>
      </c>
      <c r="O4099">
        <v>400</v>
      </c>
      <c r="P4099">
        <v>1040</v>
      </c>
      <c r="Q4099" t="s">
        <v>83</v>
      </c>
      <c r="R4099">
        <v>9</v>
      </c>
      <c r="S4099" t="s">
        <v>37</v>
      </c>
      <c r="T4099" t="s">
        <v>38</v>
      </c>
      <c r="U4099" t="str">
        <f>TRIM(CLEAN(tbl_Operations[[#This Row],[Location]]))</f>
        <v>Mumbai</v>
      </c>
      <c r="V4099" t="str">
        <f>TRIM(CLEAN(tbl_Operations[[#This Row],[Channel]]))</f>
        <v>Portal</v>
      </c>
      <c r="W4099" t="str">
        <f t="shared" si="320"/>
        <v>Report Request</v>
      </c>
      <c r="X4099" t="str">
        <f t="shared" si="321"/>
        <v>Sales</v>
      </c>
      <c r="Y4099" t="str">
        <f t="shared" si="322"/>
        <v>Within SLA</v>
      </c>
      <c r="Z4099" t="str">
        <f t="shared" si="323"/>
        <v>Normal</v>
      </c>
      <c r="AA4099" t="str" cm="1">
        <f t="array" ref="AA4099">_xlfn.IFS(
J4099&lt;=K4099*0.5,"Excellent",
J4099&lt;=K4099,"Good",
J4099&lt;=K4099*1.5,"At Risk",
TRUE,"Critical"
)</f>
        <v>Excellent</v>
      </c>
      <c r="AB4099" t="str">
        <f t="shared" si="324"/>
        <v>No Rework</v>
      </c>
    </row>
    <row r="4100" spans="1:28" x14ac:dyDescent="0.3">
      <c r="A4100" t="s">
        <v>4182</v>
      </c>
      <c r="B4100" s="1">
        <v>45816</v>
      </c>
      <c r="C4100" t="s">
        <v>77</v>
      </c>
      <c r="D4100" t="s">
        <v>60</v>
      </c>
      <c r="E4100" t="s">
        <v>74</v>
      </c>
      <c r="F4100" t="s">
        <v>24</v>
      </c>
      <c r="G4100" t="s">
        <v>42</v>
      </c>
      <c r="H4100" t="s">
        <v>26</v>
      </c>
      <c r="I4100" t="s">
        <v>101</v>
      </c>
      <c r="J4100">
        <v>18.7</v>
      </c>
      <c r="K4100">
        <v>24</v>
      </c>
      <c r="L4100" t="s">
        <v>28</v>
      </c>
      <c r="M4100">
        <v>0</v>
      </c>
      <c r="N4100">
        <v>4.7</v>
      </c>
      <c r="O4100">
        <v>400</v>
      </c>
      <c r="P4100">
        <v>7480</v>
      </c>
      <c r="Q4100" t="s">
        <v>29</v>
      </c>
      <c r="R4100">
        <v>6</v>
      </c>
      <c r="S4100" t="s">
        <v>30</v>
      </c>
      <c r="T4100" t="s">
        <v>102</v>
      </c>
      <c r="U4100" t="str">
        <f>TRIM(CLEAN(tbl_Operations[[#This Row],[Location]]))</f>
        <v>Pune</v>
      </c>
      <c r="V4100" t="str">
        <f>TRIM(CLEAN(tbl_Operations[[#This Row],[Channel]]))</f>
        <v>Portal</v>
      </c>
      <c r="W4100" t="str">
        <f t="shared" si="320"/>
        <v>System Issue</v>
      </c>
      <c r="X4100" t="str">
        <f t="shared" si="321"/>
        <v>Finance</v>
      </c>
      <c r="Y4100" t="str">
        <f t="shared" si="322"/>
        <v>Within SLA</v>
      </c>
      <c r="Z4100" t="str">
        <f t="shared" si="323"/>
        <v>Normal</v>
      </c>
      <c r="AA4100" t="str" cm="1">
        <f t="array" ref="AA4100">_xlfn.IFS(
J4100&lt;=K4100*0.5,"Excellent",
J4100&lt;=K4100,"Good",
J4100&lt;=K4100*1.5,"At Risk",
TRUE,"Critical"
)</f>
        <v>Good</v>
      </c>
      <c r="AB4100" t="str">
        <f t="shared" si="324"/>
        <v>No Rework</v>
      </c>
    </row>
    <row r="4101" spans="1:28" x14ac:dyDescent="0.3">
      <c r="A4101" t="s">
        <v>4183</v>
      </c>
      <c r="B4101" s="1">
        <v>45882</v>
      </c>
      <c r="C4101" t="s">
        <v>33</v>
      </c>
      <c r="D4101" t="s">
        <v>22</v>
      </c>
      <c r="E4101" t="s">
        <v>35</v>
      </c>
      <c r="F4101" t="s">
        <v>61</v>
      </c>
      <c r="G4101" t="s">
        <v>62</v>
      </c>
      <c r="H4101" t="s">
        <v>26</v>
      </c>
      <c r="I4101" t="s">
        <v>27</v>
      </c>
      <c r="J4101">
        <v>15.8</v>
      </c>
      <c r="K4101">
        <v>12</v>
      </c>
      <c r="L4101" t="s">
        <v>63</v>
      </c>
      <c r="M4101">
        <v>0</v>
      </c>
      <c r="N4101">
        <v>5</v>
      </c>
      <c r="O4101">
        <v>320</v>
      </c>
      <c r="P4101">
        <v>5056</v>
      </c>
      <c r="Q4101" t="s">
        <v>36</v>
      </c>
      <c r="R4101">
        <v>8</v>
      </c>
      <c r="S4101" t="s">
        <v>37</v>
      </c>
      <c r="T4101" t="s">
        <v>86</v>
      </c>
      <c r="U4101" t="str">
        <f>TRIM(CLEAN(tbl_Operations[[#This Row],[Location]]))</f>
        <v>Noida</v>
      </c>
      <c r="V4101" t="str">
        <f>TRIM(CLEAN(tbl_Operations[[#This Row],[Channel]]))</f>
        <v>Teams</v>
      </c>
      <c r="W4101" t="str">
        <f t="shared" si="320"/>
        <v>Employee Query</v>
      </c>
      <c r="X4101" t="str">
        <f t="shared" si="321"/>
        <v>It</v>
      </c>
      <c r="Y4101" t="str">
        <f t="shared" si="322"/>
        <v>SLA Breach</v>
      </c>
      <c r="Z4101" t="str">
        <f t="shared" si="323"/>
        <v>Normal</v>
      </c>
      <c r="AA4101" t="str" cm="1">
        <f t="array" ref="AA4101">_xlfn.IFS(
J4101&lt;=K4101*0.5,"Excellent",
J4101&lt;=K4101,"Good",
J4101&lt;=K4101*1.5,"At Risk",
TRUE,"Critical"
)</f>
        <v>At Risk</v>
      </c>
      <c r="AB4101" t="str">
        <f t="shared" si="324"/>
        <v>No Rework</v>
      </c>
    </row>
    <row r="4102" spans="1:28" x14ac:dyDescent="0.3">
      <c r="A4102" t="s">
        <v>4184</v>
      </c>
      <c r="B4102" s="1">
        <v>45948</v>
      </c>
      <c r="C4102" t="s">
        <v>21</v>
      </c>
      <c r="D4102" t="s">
        <v>41</v>
      </c>
      <c r="E4102" t="s">
        <v>74</v>
      </c>
      <c r="F4102" t="s">
        <v>49</v>
      </c>
      <c r="G4102" t="s">
        <v>25</v>
      </c>
      <c r="H4102" t="s">
        <v>26</v>
      </c>
      <c r="I4102" t="s">
        <v>88</v>
      </c>
      <c r="J4102">
        <v>10.7</v>
      </c>
      <c r="K4102">
        <v>48</v>
      </c>
      <c r="L4102" t="s">
        <v>28</v>
      </c>
      <c r="M4102">
        <v>1</v>
      </c>
      <c r="N4102">
        <v>4.9000000000000004</v>
      </c>
      <c r="O4102">
        <v>320</v>
      </c>
      <c r="P4102">
        <v>3424</v>
      </c>
      <c r="Q4102" t="s">
        <v>51</v>
      </c>
      <c r="R4102">
        <v>10</v>
      </c>
      <c r="S4102" t="s">
        <v>52</v>
      </c>
      <c r="T4102" t="s">
        <v>68</v>
      </c>
      <c r="U4102" t="str">
        <f>TRIM(CLEAN(tbl_Operations[[#This Row],[Location]]))</f>
        <v>Bengaluru</v>
      </c>
      <c r="V4102" t="str">
        <f>TRIM(CLEAN(tbl_Operations[[#This Row],[Channel]]))</f>
        <v>Email</v>
      </c>
      <c r="W4102" t="str">
        <f t="shared" si="320"/>
        <v>System Issue</v>
      </c>
      <c r="X4102" t="str">
        <f t="shared" si="321"/>
        <v>Customer Support</v>
      </c>
      <c r="Y4102" t="str">
        <f t="shared" si="322"/>
        <v>Within SLA</v>
      </c>
      <c r="Z4102" t="str">
        <f t="shared" si="323"/>
        <v>Normal</v>
      </c>
      <c r="AA4102" t="str" cm="1">
        <f t="array" ref="AA4102">_xlfn.IFS(
J4102&lt;=K4102*0.5,"Excellent",
J4102&lt;=K4102,"Good",
J4102&lt;=K4102*1.5,"At Risk",
TRUE,"Critical"
)</f>
        <v>Excellent</v>
      </c>
      <c r="AB4102" t="str">
        <f t="shared" si="324"/>
        <v>Reworked</v>
      </c>
    </row>
    <row r="4103" spans="1:28" x14ac:dyDescent="0.3">
      <c r="A4103" t="s">
        <v>4185</v>
      </c>
      <c r="B4103" s="1">
        <v>45727</v>
      </c>
      <c r="C4103" t="s">
        <v>91</v>
      </c>
      <c r="D4103" t="s">
        <v>55</v>
      </c>
      <c r="E4103" t="s">
        <v>23</v>
      </c>
      <c r="F4103" t="s">
        <v>146</v>
      </c>
      <c r="G4103" t="s">
        <v>62</v>
      </c>
      <c r="H4103" t="s">
        <v>43</v>
      </c>
      <c r="I4103" t="s">
        <v>27</v>
      </c>
      <c r="J4103">
        <v>7.5</v>
      </c>
      <c r="K4103">
        <v>4</v>
      </c>
      <c r="L4103" t="s">
        <v>63</v>
      </c>
      <c r="M4103">
        <v>1</v>
      </c>
      <c r="N4103">
        <v>4.5999999999999996</v>
      </c>
      <c r="O4103">
        <v>280</v>
      </c>
      <c r="P4103">
        <v>2100</v>
      </c>
      <c r="Q4103" t="s">
        <v>79</v>
      </c>
      <c r="R4103">
        <v>3</v>
      </c>
      <c r="S4103" t="s">
        <v>58</v>
      </c>
      <c r="T4103" t="s">
        <v>38</v>
      </c>
      <c r="U4103" t="str">
        <f>TRIM(CLEAN(tbl_Operations[[#This Row],[Location]]))</f>
        <v>Hyderabad</v>
      </c>
      <c r="V4103" t="str">
        <f>TRIM(CLEAN(tbl_Operations[[#This Row],[Channel]]))</f>
        <v>Teams</v>
      </c>
      <c r="W4103" t="str">
        <f t="shared" si="320"/>
        <v>Invoice Query</v>
      </c>
      <c r="X4103" t="str">
        <f t="shared" si="321"/>
        <v>Operations</v>
      </c>
      <c r="Y4103" t="str">
        <f t="shared" si="322"/>
        <v>SLA Breach</v>
      </c>
      <c r="Z4103" t="str">
        <f t="shared" si="323"/>
        <v>Normal</v>
      </c>
      <c r="AA4103" t="str" cm="1">
        <f t="array" ref="AA4103">_xlfn.IFS(
J4103&lt;=K4103*0.5,"Excellent",
J4103&lt;=K4103,"Good",
J4103&lt;=K4103*1.5,"At Risk",
TRUE,"Critical"
)</f>
        <v>Critical</v>
      </c>
      <c r="AB4103" t="str">
        <f t="shared" si="324"/>
        <v>Reworked</v>
      </c>
    </row>
    <row r="4104" spans="1:28" x14ac:dyDescent="0.3">
      <c r="A4104" t="s">
        <v>4186</v>
      </c>
      <c r="B4104" s="1">
        <v>45911</v>
      </c>
      <c r="C4104" t="s">
        <v>77</v>
      </c>
      <c r="D4104" t="s">
        <v>34</v>
      </c>
      <c r="E4104" t="s">
        <v>74</v>
      </c>
      <c r="F4104" t="s">
        <v>49</v>
      </c>
      <c r="G4104" t="s">
        <v>81</v>
      </c>
      <c r="H4104" t="s">
        <v>26</v>
      </c>
      <c r="I4104" t="s">
        <v>27</v>
      </c>
      <c r="J4104">
        <v>25.4</v>
      </c>
      <c r="K4104">
        <v>48</v>
      </c>
      <c r="L4104" t="s">
        <v>28</v>
      </c>
      <c r="M4104">
        <v>0</v>
      </c>
      <c r="N4104">
        <v>4</v>
      </c>
      <c r="O4104">
        <v>350</v>
      </c>
      <c r="P4104">
        <v>8890</v>
      </c>
      <c r="Q4104" t="s">
        <v>83</v>
      </c>
      <c r="R4104">
        <v>9</v>
      </c>
      <c r="S4104" t="s">
        <v>37</v>
      </c>
      <c r="T4104" t="s">
        <v>84</v>
      </c>
      <c r="U4104" t="str">
        <f>TRIM(CLEAN(tbl_Operations[[#This Row],[Location]]))</f>
        <v>Mumbai</v>
      </c>
      <c r="V4104" t="str">
        <f>TRIM(CLEAN(tbl_Operations[[#This Row],[Channel]]))</f>
        <v>Phone</v>
      </c>
      <c r="W4104" t="str">
        <f t="shared" si="320"/>
        <v>System Issue</v>
      </c>
      <c r="X4104" t="str">
        <f t="shared" si="321"/>
        <v>Finance</v>
      </c>
      <c r="Y4104" t="str">
        <f t="shared" si="322"/>
        <v>Within SLA</v>
      </c>
      <c r="Z4104" t="str">
        <f t="shared" si="323"/>
        <v>Normal</v>
      </c>
      <c r="AA4104" t="str" cm="1">
        <f t="array" ref="AA4104">_xlfn.IFS(
J4104&lt;=K4104*0.5,"Excellent",
J4104&lt;=K4104,"Good",
J4104&lt;=K4104*1.5,"At Risk",
TRUE,"Critical"
)</f>
        <v>Good</v>
      </c>
      <c r="AB4104" t="str">
        <f t="shared" si="324"/>
        <v>No Rework</v>
      </c>
    </row>
    <row r="4105" spans="1:28" x14ac:dyDescent="0.3">
      <c r="A4105" t="s">
        <v>4187</v>
      </c>
      <c r="B4105" s="1">
        <v>46017</v>
      </c>
      <c r="C4105" t="s">
        <v>77</v>
      </c>
      <c r="D4105" t="s">
        <v>5094</v>
      </c>
      <c r="E4105" t="s">
        <v>74</v>
      </c>
      <c r="F4105" t="s">
        <v>146</v>
      </c>
      <c r="G4105" t="s">
        <v>25</v>
      </c>
      <c r="H4105" t="s">
        <v>75</v>
      </c>
      <c r="I4105" t="s">
        <v>101</v>
      </c>
      <c r="J4105">
        <v>10.1</v>
      </c>
      <c r="K4105">
        <v>4</v>
      </c>
      <c r="L4105" t="s">
        <v>63</v>
      </c>
      <c r="M4105">
        <v>1</v>
      </c>
      <c r="N4105">
        <v>4.3</v>
      </c>
      <c r="O4105">
        <v>320</v>
      </c>
      <c r="P4105">
        <v>3232</v>
      </c>
      <c r="Q4105" t="s">
        <v>71</v>
      </c>
      <c r="R4105">
        <v>12</v>
      </c>
      <c r="S4105" t="s">
        <v>52</v>
      </c>
      <c r="T4105" t="s">
        <v>45</v>
      </c>
      <c r="U4105" t="str">
        <f>TRIM(CLEAN(tbl_Operations[[#This Row],[Location]]))</f>
        <v>Unknown</v>
      </c>
      <c r="V4105" t="str">
        <f>TRIM(CLEAN(tbl_Operations[[#This Row],[Channel]]))</f>
        <v>Email</v>
      </c>
      <c r="W4105" t="str">
        <f t="shared" si="320"/>
        <v>System Issue</v>
      </c>
      <c r="X4105" t="str">
        <f t="shared" si="321"/>
        <v>Finance</v>
      </c>
      <c r="Y4105" t="str">
        <f t="shared" si="322"/>
        <v>SLA Breach</v>
      </c>
      <c r="Z4105" t="str">
        <f t="shared" si="323"/>
        <v>Normal</v>
      </c>
      <c r="AA4105" t="str" cm="1">
        <f t="array" ref="AA4105">_xlfn.IFS(
J4105&lt;=K4105*0.5,"Excellent",
J4105&lt;=K4105,"Good",
J4105&lt;=K4105*1.5,"At Risk",
TRUE,"Critical"
)</f>
        <v>Critical</v>
      </c>
      <c r="AB4105" t="str">
        <f t="shared" si="324"/>
        <v>Reworked</v>
      </c>
    </row>
    <row r="4106" spans="1:28" x14ac:dyDescent="0.3">
      <c r="A4106" t="s">
        <v>4188</v>
      </c>
      <c r="B4106" s="1">
        <v>45765</v>
      </c>
      <c r="C4106" t="s">
        <v>91</v>
      </c>
      <c r="D4106" t="s">
        <v>41</v>
      </c>
      <c r="E4106" t="s">
        <v>78</v>
      </c>
      <c r="F4106" t="s">
        <v>24</v>
      </c>
      <c r="G4106" t="s">
        <v>25</v>
      </c>
      <c r="H4106" t="s">
        <v>50</v>
      </c>
      <c r="I4106" t="s">
        <v>27</v>
      </c>
      <c r="J4106">
        <v>7.1</v>
      </c>
      <c r="K4106">
        <v>24</v>
      </c>
      <c r="L4106" t="s">
        <v>28</v>
      </c>
      <c r="M4106">
        <v>1</v>
      </c>
      <c r="N4106">
        <v>4.2</v>
      </c>
      <c r="O4106">
        <v>350</v>
      </c>
      <c r="P4106">
        <v>2485</v>
      </c>
      <c r="Q4106" t="s">
        <v>89</v>
      </c>
      <c r="R4106">
        <v>4</v>
      </c>
      <c r="S4106" t="s">
        <v>30</v>
      </c>
      <c r="T4106" t="s">
        <v>45</v>
      </c>
      <c r="U4106" t="str">
        <f>TRIM(CLEAN(tbl_Operations[[#This Row],[Location]]))</f>
        <v>Bengaluru</v>
      </c>
      <c r="V4106" t="str">
        <f>TRIM(CLEAN(tbl_Operations[[#This Row],[Channel]]))</f>
        <v>Email</v>
      </c>
      <c r="W4106" t="str">
        <f t="shared" si="320"/>
        <v>Access Request</v>
      </c>
      <c r="X4106" t="str">
        <f t="shared" si="321"/>
        <v>Operations</v>
      </c>
      <c r="Y4106" t="str">
        <f t="shared" si="322"/>
        <v>Within SLA</v>
      </c>
      <c r="Z4106" t="str">
        <f t="shared" si="323"/>
        <v>Normal</v>
      </c>
      <c r="AA4106" t="str" cm="1">
        <f t="array" ref="AA4106">_xlfn.IFS(
J4106&lt;=K4106*0.5,"Excellent",
J4106&lt;=K4106,"Good",
J4106&lt;=K4106*1.5,"At Risk",
TRUE,"Critical"
)</f>
        <v>Excellent</v>
      </c>
      <c r="AB4106" t="str">
        <f t="shared" si="324"/>
        <v>Reworked</v>
      </c>
    </row>
    <row r="4107" spans="1:28" x14ac:dyDescent="0.3">
      <c r="A4107" t="s">
        <v>4189</v>
      </c>
      <c r="B4107" s="1">
        <v>45994</v>
      </c>
      <c r="C4107" t="s">
        <v>21</v>
      </c>
      <c r="D4107" t="s">
        <v>47</v>
      </c>
      <c r="E4107" t="s">
        <v>56</v>
      </c>
      <c r="F4107" t="s">
        <v>24</v>
      </c>
      <c r="G4107" t="s">
        <v>42</v>
      </c>
      <c r="H4107" t="s">
        <v>75</v>
      </c>
      <c r="I4107" t="s">
        <v>27</v>
      </c>
      <c r="J4107">
        <v>20.7</v>
      </c>
      <c r="K4107">
        <v>24</v>
      </c>
      <c r="L4107" t="s">
        <v>28</v>
      </c>
      <c r="M4107">
        <v>0</v>
      </c>
      <c r="N4107">
        <v>4.3</v>
      </c>
      <c r="O4107">
        <v>320</v>
      </c>
      <c r="P4107">
        <v>6624</v>
      </c>
      <c r="Q4107" t="s">
        <v>71</v>
      </c>
      <c r="R4107">
        <v>12</v>
      </c>
      <c r="S4107" t="s">
        <v>52</v>
      </c>
      <c r="T4107" t="s">
        <v>86</v>
      </c>
      <c r="U4107" t="str">
        <f>TRIM(CLEAN(tbl_Operations[[#This Row],[Location]]))</f>
        <v>Gurugram</v>
      </c>
      <c r="V4107" t="str">
        <f>TRIM(CLEAN(tbl_Operations[[#This Row],[Channel]]))</f>
        <v>Portal</v>
      </c>
      <c r="W4107" t="str">
        <f t="shared" si="320"/>
        <v>Vendor Query</v>
      </c>
      <c r="X4107" t="str">
        <f t="shared" si="321"/>
        <v>Customer Support</v>
      </c>
      <c r="Y4107" t="str">
        <f t="shared" si="322"/>
        <v>Within SLA</v>
      </c>
      <c r="Z4107" t="str">
        <f t="shared" si="323"/>
        <v>Normal</v>
      </c>
      <c r="AA4107" t="str" cm="1">
        <f t="array" ref="AA4107">_xlfn.IFS(
J4107&lt;=K4107*0.5,"Excellent",
J4107&lt;=K4107,"Good",
J4107&lt;=K4107*1.5,"At Risk",
TRUE,"Critical"
)</f>
        <v>Good</v>
      </c>
      <c r="AB4107" t="str">
        <f t="shared" si="324"/>
        <v>No Rework</v>
      </c>
    </row>
    <row r="4108" spans="1:28" x14ac:dyDescent="0.3">
      <c r="A4108" t="s">
        <v>4190</v>
      </c>
      <c r="B4108" s="1">
        <v>45760</v>
      </c>
      <c r="C4108" t="s">
        <v>54</v>
      </c>
      <c r="D4108" t="s">
        <v>55</v>
      </c>
      <c r="E4108" t="s">
        <v>92</v>
      </c>
      <c r="F4108" t="s">
        <v>24</v>
      </c>
      <c r="G4108" t="s">
        <v>25</v>
      </c>
      <c r="H4108" t="s">
        <v>26</v>
      </c>
      <c r="I4108" t="s">
        <v>27</v>
      </c>
      <c r="J4108">
        <v>6</v>
      </c>
      <c r="K4108">
        <v>24</v>
      </c>
      <c r="L4108" t="s">
        <v>28</v>
      </c>
      <c r="M4108">
        <v>0</v>
      </c>
      <c r="N4108">
        <v>5</v>
      </c>
      <c r="O4108">
        <v>320</v>
      </c>
      <c r="P4108">
        <v>1920</v>
      </c>
      <c r="Q4108" t="s">
        <v>89</v>
      </c>
      <c r="R4108">
        <v>4</v>
      </c>
      <c r="S4108" t="s">
        <v>30</v>
      </c>
      <c r="T4108" t="s">
        <v>102</v>
      </c>
      <c r="U4108" t="str">
        <f>TRIM(CLEAN(tbl_Operations[[#This Row],[Location]]))</f>
        <v>Hyderabad</v>
      </c>
      <c r="V4108" t="str">
        <f>TRIM(CLEAN(tbl_Operations[[#This Row],[Channel]]))</f>
        <v>Email</v>
      </c>
      <c r="W4108" t="str">
        <f t="shared" si="320"/>
        <v>Report Request</v>
      </c>
      <c r="X4108" t="str">
        <f t="shared" si="321"/>
        <v>Hr</v>
      </c>
      <c r="Y4108" t="str">
        <f t="shared" si="322"/>
        <v>Within SLA</v>
      </c>
      <c r="Z4108" t="str">
        <f t="shared" si="323"/>
        <v>Normal</v>
      </c>
      <c r="AA4108" t="str" cm="1">
        <f t="array" ref="AA4108">_xlfn.IFS(
J4108&lt;=K4108*0.5,"Excellent",
J4108&lt;=K4108,"Good",
J4108&lt;=K4108*1.5,"At Risk",
TRUE,"Critical"
)</f>
        <v>Excellent</v>
      </c>
      <c r="AB4108" t="str">
        <f t="shared" si="324"/>
        <v>No Rework</v>
      </c>
    </row>
    <row r="4109" spans="1:28" x14ac:dyDescent="0.3">
      <c r="A4109" t="s">
        <v>4191</v>
      </c>
      <c r="B4109" s="1">
        <v>45912</v>
      </c>
      <c r="C4109" t="s">
        <v>40</v>
      </c>
      <c r="D4109" t="s">
        <v>22</v>
      </c>
      <c r="E4109" t="s">
        <v>23</v>
      </c>
      <c r="F4109" t="s">
        <v>49</v>
      </c>
      <c r="G4109" t="s">
        <v>81</v>
      </c>
      <c r="H4109" t="s">
        <v>26</v>
      </c>
      <c r="I4109" t="s">
        <v>101</v>
      </c>
      <c r="J4109">
        <v>4.2</v>
      </c>
      <c r="K4109">
        <v>48</v>
      </c>
      <c r="L4109" t="s">
        <v>28</v>
      </c>
      <c r="M4109">
        <v>1</v>
      </c>
      <c r="N4109">
        <v>5</v>
      </c>
      <c r="O4109">
        <v>350</v>
      </c>
      <c r="P4109">
        <v>1470</v>
      </c>
      <c r="Q4109" t="s">
        <v>83</v>
      </c>
      <c r="R4109">
        <v>9</v>
      </c>
      <c r="S4109" t="s">
        <v>37</v>
      </c>
      <c r="T4109" t="s">
        <v>45</v>
      </c>
      <c r="U4109" t="str">
        <f>TRIM(CLEAN(tbl_Operations[[#This Row],[Location]]))</f>
        <v>Noida</v>
      </c>
      <c r="V4109" t="str">
        <f>TRIM(CLEAN(tbl_Operations[[#This Row],[Channel]]))</f>
        <v>Phone</v>
      </c>
      <c r="W4109" t="str">
        <f t="shared" si="320"/>
        <v>Invoice Query</v>
      </c>
      <c r="X4109" t="str">
        <f t="shared" si="321"/>
        <v>Procurement</v>
      </c>
      <c r="Y4109" t="str">
        <f t="shared" si="322"/>
        <v>Within SLA</v>
      </c>
      <c r="Z4109" t="str">
        <f t="shared" si="323"/>
        <v>Normal</v>
      </c>
      <c r="AA4109" t="str" cm="1">
        <f t="array" ref="AA4109">_xlfn.IFS(
J4109&lt;=K4109*0.5,"Excellent",
J4109&lt;=K4109,"Good",
J4109&lt;=K4109*1.5,"At Risk",
TRUE,"Critical"
)</f>
        <v>Excellent</v>
      </c>
      <c r="AB4109" t="str">
        <f t="shared" si="324"/>
        <v>Reworked</v>
      </c>
    </row>
    <row r="4110" spans="1:28" x14ac:dyDescent="0.3">
      <c r="A4110" t="s">
        <v>4192</v>
      </c>
      <c r="B4110" s="1">
        <v>45771</v>
      </c>
      <c r="C4110" t="s">
        <v>54</v>
      </c>
      <c r="D4110" t="s">
        <v>41</v>
      </c>
      <c r="E4110" t="s">
        <v>48</v>
      </c>
      <c r="F4110" t="s">
        <v>61</v>
      </c>
      <c r="G4110" t="s">
        <v>42</v>
      </c>
      <c r="H4110" t="s">
        <v>50</v>
      </c>
      <c r="I4110" t="s">
        <v>27</v>
      </c>
      <c r="J4110">
        <v>10.7</v>
      </c>
      <c r="K4110">
        <v>12</v>
      </c>
      <c r="L4110" t="s">
        <v>28</v>
      </c>
      <c r="M4110">
        <v>1</v>
      </c>
      <c r="N4110">
        <v>4.5</v>
      </c>
      <c r="O4110">
        <v>320</v>
      </c>
      <c r="P4110">
        <v>3424</v>
      </c>
      <c r="Q4110" t="s">
        <v>89</v>
      </c>
      <c r="R4110">
        <v>4</v>
      </c>
      <c r="S4110" t="s">
        <v>30</v>
      </c>
      <c r="T4110" t="s">
        <v>84</v>
      </c>
      <c r="U4110" t="str">
        <f>TRIM(CLEAN(tbl_Operations[[#This Row],[Location]]))</f>
        <v>Bengaluru</v>
      </c>
      <c r="V4110" t="str">
        <f>TRIM(CLEAN(tbl_Operations[[#This Row],[Channel]]))</f>
        <v>Portal</v>
      </c>
      <c r="W4110" t="str">
        <f t="shared" si="320"/>
        <v>Compliance Request</v>
      </c>
      <c r="X4110" t="str">
        <f t="shared" si="321"/>
        <v>Hr</v>
      </c>
      <c r="Y4110" t="str">
        <f t="shared" si="322"/>
        <v>Within SLA</v>
      </c>
      <c r="Z4110" t="str">
        <f t="shared" si="323"/>
        <v>Normal</v>
      </c>
      <c r="AA4110" t="str" cm="1">
        <f t="array" ref="AA4110">_xlfn.IFS(
J4110&lt;=K4110*0.5,"Excellent",
J4110&lt;=K4110,"Good",
J4110&lt;=K4110*1.5,"At Risk",
TRUE,"Critical"
)</f>
        <v>Good</v>
      </c>
      <c r="AB4110" t="str">
        <f t="shared" si="324"/>
        <v>Reworked</v>
      </c>
    </row>
    <row r="4111" spans="1:28" x14ac:dyDescent="0.3">
      <c r="A4111" t="s">
        <v>4193</v>
      </c>
      <c r="B4111" s="1">
        <v>45741</v>
      </c>
      <c r="C4111" t="s">
        <v>21</v>
      </c>
      <c r="D4111" t="s">
        <v>41</v>
      </c>
      <c r="E4111" t="s">
        <v>92</v>
      </c>
      <c r="F4111" t="s">
        <v>49</v>
      </c>
      <c r="G4111" t="s">
        <v>25</v>
      </c>
      <c r="H4111" t="s">
        <v>75</v>
      </c>
      <c r="I4111" t="s">
        <v>27</v>
      </c>
      <c r="J4111">
        <v>5.5</v>
      </c>
      <c r="K4111">
        <v>48</v>
      </c>
      <c r="L4111" t="s">
        <v>28</v>
      </c>
      <c r="M4111">
        <v>0</v>
      </c>
      <c r="N4111">
        <v>3.9</v>
      </c>
      <c r="O4111">
        <v>350</v>
      </c>
      <c r="P4111">
        <v>1925</v>
      </c>
      <c r="Q4111" t="s">
        <v>79</v>
      </c>
      <c r="R4111">
        <v>3</v>
      </c>
      <c r="S4111" t="s">
        <v>58</v>
      </c>
      <c r="T4111" t="s">
        <v>38</v>
      </c>
      <c r="U4111" t="str">
        <f>TRIM(CLEAN(tbl_Operations[[#This Row],[Location]]))</f>
        <v>Bengaluru</v>
      </c>
      <c r="V4111" t="str">
        <f>TRIM(CLEAN(tbl_Operations[[#This Row],[Channel]]))</f>
        <v>Email</v>
      </c>
      <c r="W4111" t="str">
        <f t="shared" si="320"/>
        <v>Report Request</v>
      </c>
      <c r="X4111" t="str">
        <f t="shared" si="321"/>
        <v>Customer Support</v>
      </c>
      <c r="Y4111" t="str">
        <f t="shared" si="322"/>
        <v>Within SLA</v>
      </c>
      <c r="Z4111" t="str">
        <f t="shared" si="323"/>
        <v>Normal</v>
      </c>
      <c r="AA4111" t="str" cm="1">
        <f t="array" ref="AA4111">_xlfn.IFS(
J4111&lt;=K4111*0.5,"Excellent",
J4111&lt;=K4111,"Good",
J4111&lt;=K4111*1.5,"At Risk",
TRUE,"Critical"
)</f>
        <v>Excellent</v>
      </c>
      <c r="AB4111" t="str">
        <f t="shared" si="324"/>
        <v>No Rework</v>
      </c>
    </row>
    <row r="4112" spans="1:28" x14ac:dyDescent="0.3">
      <c r="A4112" t="s">
        <v>4194</v>
      </c>
      <c r="B4112" s="1">
        <v>45902</v>
      </c>
      <c r="C4112" t="s">
        <v>54</v>
      </c>
      <c r="D4112" t="s">
        <v>47</v>
      </c>
      <c r="E4112" t="s">
        <v>5094</v>
      </c>
      <c r="F4112" t="s">
        <v>49</v>
      </c>
      <c r="G4112" t="s">
        <v>62</v>
      </c>
      <c r="H4112" t="s">
        <v>43</v>
      </c>
      <c r="I4112" t="s">
        <v>27</v>
      </c>
      <c r="J4112">
        <v>25</v>
      </c>
      <c r="K4112">
        <v>48</v>
      </c>
      <c r="L4112" t="s">
        <v>28</v>
      </c>
      <c r="M4112">
        <v>1</v>
      </c>
      <c r="N4112">
        <v>3.9</v>
      </c>
      <c r="O4112">
        <v>450</v>
      </c>
      <c r="P4112">
        <v>11250</v>
      </c>
      <c r="Q4112" t="s">
        <v>83</v>
      </c>
      <c r="R4112">
        <v>9</v>
      </c>
      <c r="S4112" t="s">
        <v>37</v>
      </c>
      <c r="T4112" t="s">
        <v>38</v>
      </c>
      <c r="U4112" t="str">
        <f>TRIM(CLEAN(tbl_Operations[[#This Row],[Location]]))</f>
        <v>Gurugram</v>
      </c>
      <c r="V4112" t="str">
        <f>TRIM(CLEAN(tbl_Operations[[#This Row],[Channel]]))</f>
        <v>Teams</v>
      </c>
      <c r="W4112" t="str">
        <f t="shared" si="320"/>
        <v>Unknown</v>
      </c>
      <c r="X4112" t="str">
        <f t="shared" si="321"/>
        <v>Hr</v>
      </c>
      <c r="Y4112" t="str">
        <f t="shared" si="322"/>
        <v>Within SLA</v>
      </c>
      <c r="Z4112" t="str">
        <f t="shared" si="323"/>
        <v>Normal</v>
      </c>
      <c r="AA4112" t="str" cm="1">
        <f t="array" ref="AA4112">_xlfn.IFS(
J4112&lt;=K4112*0.5,"Excellent",
J4112&lt;=K4112,"Good",
J4112&lt;=K4112*1.5,"At Risk",
TRUE,"Critical"
)</f>
        <v>Good</v>
      </c>
      <c r="AB4112" t="str">
        <f t="shared" si="324"/>
        <v>Reworked</v>
      </c>
    </row>
    <row r="4113" spans="1:28" x14ac:dyDescent="0.3">
      <c r="A4113" t="s">
        <v>4195</v>
      </c>
      <c r="B4113" s="1">
        <v>46020</v>
      </c>
      <c r="C4113" t="s">
        <v>40</v>
      </c>
      <c r="D4113" t="s">
        <v>60</v>
      </c>
      <c r="E4113" t="s">
        <v>35</v>
      </c>
      <c r="F4113" t="s">
        <v>61</v>
      </c>
      <c r="G4113" t="s">
        <v>25</v>
      </c>
      <c r="H4113" t="s">
        <v>43</v>
      </c>
      <c r="I4113" t="s">
        <v>27</v>
      </c>
      <c r="J4113">
        <v>29.6</v>
      </c>
      <c r="K4113">
        <v>12</v>
      </c>
      <c r="L4113" t="s">
        <v>63</v>
      </c>
      <c r="M4113">
        <v>2</v>
      </c>
      <c r="N4113">
        <v>3.9</v>
      </c>
      <c r="O4113">
        <v>400</v>
      </c>
      <c r="P4113">
        <v>11840</v>
      </c>
      <c r="Q4113" t="s">
        <v>71</v>
      </c>
      <c r="R4113">
        <v>12</v>
      </c>
      <c r="S4113" t="s">
        <v>52</v>
      </c>
      <c r="T4113" t="s">
        <v>31</v>
      </c>
      <c r="U4113" t="str">
        <f>TRIM(CLEAN(tbl_Operations[[#This Row],[Location]]))</f>
        <v>Pune</v>
      </c>
      <c r="V4113" t="str">
        <f>TRIM(CLEAN(tbl_Operations[[#This Row],[Channel]]))</f>
        <v>Email</v>
      </c>
      <c r="W4113" t="str">
        <f t="shared" si="320"/>
        <v>Employee Query</v>
      </c>
      <c r="X4113" t="str">
        <f t="shared" si="321"/>
        <v>Procurement</v>
      </c>
      <c r="Y4113" t="str">
        <f t="shared" si="322"/>
        <v>SLA Breach</v>
      </c>
      <c r="Z4113" t="str">
        <f t="shared" si="323"/>
        <v>Normal</v>
      </c>
      <c r="AA4113" t="str" cm="1">
        <f t="array" ref="AA4113">_xlfn.IFS(
J4113&lt;=K4113*0.5,"Excellent",
J4113&lt;=K4113,"Good",
J4113&lt;=K4113*1.5,"At Risk",
TRUE,"Critical"
)</f>
        <v>Critical</v>
      </c>
      <c r="AB4113" t="str">
        <f t="shared" si="324"/>
        <v>Reworked</v>
      </c>
    </row>
    <row r="4114" spans="1:28" x14ac:dyDescent="0.3">
      <c r="A4114" t="s">
        <v>4196</v>
      </c>
      <c r="B4114" s="1">
        <v>45810</v>
      </c>
      <c r="C4114" t="s">
        <v>21</v>
      </c>
      <c r="D4114" t="s">
        <v>22</v>
      </c>
      <c r="E4114" t="s">
        <v>92</v>
      </c>
      <c r="F4114" t="s">
        <v>61</v>
      </c>
      <c r="G4114" t="s">
        <v>42</v>
      </c>
      <c r="H4114" t="s">
        <v>75</v>
      </c>
      <c r="I4114" t="s">
        <v>27</v>
      </c>
      <c r="J4114">
        <v>0.8</v>
      </c>
      <c r="K4114">
        <v>12</v>
      </c>
      <c r="L4114" t="s">
        <v>28</v>
      </c>
      <c r="M4114">
        <v>0</v>
      </c>
      <c r="N4114">
        <v>5</v>
      </c>
      <c r="O4114">
        <v>320</v>
      </c>
      <c r="P4114">
        <v>256</v>
      </c>
      <c r="Q4114" t="s">
        <v>29</v>
      </c>
      <c r="R4114">
        <v>6</v>
      </c>
      <c r="S4114" t="s">
        <v>30</v>
      </c>
      <c r="T4114" t="s">
        <v>31</v>
      </c>
      <c r="U4114" t="str">
        <f>TRIM(CLEAN(tbl_Operations[[#This Row],[Location]]))</f>
        <v>Noida</v>
      </c>
      <c r="V4114" t="str">
        <f>TRIM(CLEAN(tbl_Operations[[#This Row],[Channel]]))</f>
        <v>Portal</v>
      </c>
      <c r="W4114" t="str">
        <f t="shared" si="320"/>
        <v>Report Request</v>
      </c>
      <c r="X4114" t="str">
        <f t="shared" si="321"/>
        <v>Customer Support</v>
      </c>
      <c r="Y4114" t="str">
        <f t="shared" si="322"/>
        <v>Within SLA</v>
      </c>
      <c r="Z4114" t="str">
        <f t="shared" si="323"/>
        <v>Normal</v>
      </c>
      <c r="AA4114" t="str" cm="1">
        <f t="array" ref="AA4114">_xlfn.IFS(
J4114&lt;=K4114*0.5,"Excellent",
J4114&lt;=K4114,"Good",
J4114&lt;=K4114*1.5,"At Risk",
TRUE,"Critical"
)</f>
        <v>Excellent</v>
      </c>
      <c r="AB4114" t="str">
        <f t="shared" si="324"/>
        <v>No Rework</v>
      </c>
    </row>
    <row r="4115" spans="1:28" x14ac:dyDescent="0.3">
      <c r="A4115" t="s">
        <v>4197</v>
      </c>
      <c r="B4115" s="1">
        <v>45731</v>
      </c>
      <c r="C4115" t="s">
        <v>91</v>
      </c>
      <c r="D4115" t="s">
        <v>41</v>
      </c>
      <c r="E4115" t="s">
        <v>70</v>
      </c>
      <c r="F4115" t="s">
        <v>24</v>
      </c>
      <c r="G4115" t="s">
        <v>62</v>
      </c>
      <c r="H4115" t="s">
        <v>43</v>
      </c>
      <c r="I4115" t="s">
        <v>88</v>
      </c>
      <c r="J4115">
        <v>19.399999999999999</v>
      </c>
      <c r="K4115">
        <v>24</v>
      </c>
      <c r="L4115" t="s">
        <v>28</v>
      </c>
      <c r="M4115">
        <v>1</v>
      </c>
      <c r="N4115">
        <v>3.7</v>
      </c>
      <c r="O4115">
        <v>350</v>
      </c>
      <c r="P4115">
        <v>6790</v>
      </c>
      <c r="Q4115" t="s">
        <v>79</v>
      </c>
      <c r="R4115">
        <v>3</v>
      </c>
      <c r="S4115" t="s">
        <v>58</v>
      </c>
      <c r="T4115" t="s">
        <v>68</v>
      </c>
      <c r="U4115" t="str">
        <f>TRIM(CLEAN(tbl_Operations[[#This Row],[Location]]))</f>
        <v>Bengaluru</v>
      </c>
      <c r="V4115" t="str">
        <f>TRIM(CLEAN(tbl_Operations[[#This Row],[Channel]]))</f>
        <v>Teams</v>
      </c>
      <c r="W4115" t="str">
        <f t="shared" si="320"/>
        <v>Data Correction</v>
      </c>
      <c r="X4115" t="str">
        <f t="shared" si="321"/>
        <v>Operations</v>
      </c>
      <c r="Y4115" t="str">
        <f t="shared" si="322"/>
        <v>Within SLA</v>
      </c>
      <c r="Z4115" t="str">
        <f t="shared" si="323"/>
        <v>Normal</v>
      </c>
      <c r="AA4115" t="str" cm="1">
        <f t="array" ref="AA4115">_xlfn.IFS(
J4115&lt;=K4115*0.5,"Excellent",
J4115&lt;=K4115,"Good",
J4115&lt;=K4115*1.5,"At Risk",
TRUE,"Critical"
)</f>
        <v>Good</v>
      </c>
      <c r="AB4115" t="str">
        <f t="shared" si="324"/>
        <v>Reworked</v>
      </c>
    </row>
    <row r="4116" spans="1:28" x14ac:dyDescent="0.3">
      <c r="A4116" t="s">
        <v>4198</v>
      </c>
      <c r="B4116" s="1">
        <v>45791</v>
      </c>
      <c r="C4116" t="s">
        <v>21</v>
      </c>
      <c r="D4116" t="s">
        <v>22</v>
      </c>
      <c r="E4116" t="s">
        <v>23</v>
      </c>
      <c r="F4116" t="s">
        <v>49</v>
      </c>
      <c r="G4116" t="s">
        <v>42</v>
      </c>
      <c r="H4116" t="s">
        <v>26</v>
      </c>
      <c r="I4116" t="s">
        <v>27</v>
      </c>
      <c r="J4116">
        <v>17.100000000000001</v>
      </c>
      <c r="K4116">
        <v>48</v>
      </c>
      <c r="L4116" t="s">
        <v>28</v>
      </c>
      <c r="M4116">
        <v>0</v>
      </c>
      <c r="N4116">
        <v>5</v>
      </c>
      <c r="O4116">
        <v>320</v>
      </c>
      <c r="P4116">
        <v>5472</v>
      </c>
      <c r="Q4116" t="s">
        <v>44</v>
      </c>
      <c r="R4116">
        <v>5</v>
      </c>
      <c r="S4116" t="s">
        <v>30</v>
      </c>
      <c r="T4116" t="s">
        <v>86</v>
      </c>
      <c r="U4116" t="str">
        <f>TRIM(CLEAN(tbl_Operations[[#This Row],[Location]]))</f>
        <v>Noida</v>
      </c>
      <c r="V4116" t="str">
        <f>TRIM(CLEAN(tbl_Operations[[#This Row],[Channel]]))</f>
        <v>Portal</v>
      </c>
      <c r="W4116" t="str">
        <f t="shared" si="320"/>
        <v>Invoice Query</v>
      </c>
      <c r="X4116" t="str">
        <f t="shared" si="321"/>
        <v>Customer Support</v>
      </c>
      <c r="Y4116" t="str">
        <f t="shared" si="322"/>
        <v>Within SLA</v>
      </c>
      <c r="Z4116" t="str">
        <f t="shared" si="323"/>
        <v>Normal</v>
      </c>
      <c r="AA4116" t="str" cm="1">
        <f t="array" ref="AA4116">_xlfn.IFS(
J4116&lt;=K4116*0.5,"Excellent",
J4116&lt;=K4116,"Good",
J4116&lt;=K4116*1.5,"At Risk",
TRUE,"Critical"
)</f>
        <v>Excellent</v>
      </c>
      <c r="AB4116" t="str">
        <f t="shared" si="324"/>
        <v>No Rework</v>
      </c>
    </row>
    <row r="4117" spans="1:28" x14ac:dyDescent="0.3">
      <c r="A4117" t="s">
        <v>4199</v>
      </c>
      <c r="B4117" s="1">
        <v>45761</v>
      </c>
      <c r="C4117" t="s">
        <v>54</v>
      </c>
      <c r="D4117" t="s">
        <v>41</v>
      </c>
      <c r="E4117" t="s">
        <v>74</v>
      </c>
      <c r="F4117" t="s">
        <v>24</v>
      </c>
      <c r="G4117" t="s">
        <v>25</v>
      </c>
      <c r="H4117" t="s">
        <v>50</v>
      </c>
      <c r="I4117" t="s">
        <v>27</v>
      </c>
      <c r="J4117">
        <v>12.3</v>
      </c>
      <c r="K4117">
        <v>24</v>
      </c>
      <c r="L4117" t="s">
        <v>28</v>
      </c>
      <c r="M4117">
        <v>0</v>
      </c>
      <c r="N4117">
        <v>4.9000000000000004</v>
      </c>
      <c r="O4117">
        <v>280</v>
      </c>
      <c r="P4117">
        <v>3444</v>
      </c>
      <c r="Q4117" t="s">
        <v>89</v>
      </c>
      <c r="R4117">
        <v>4</v>
      </c>
      <c r="S4117" t="s">
        <v>30</v>
      </c>
      <c r="T4117" t="s">
        <v>31</v>
      </c>
      <c r="U4117" t="str">
        <f>TRIM(CLEAN(tbl_Operations[[#This Row],[Location]]))</f>
        <v>Bengaluru</v>
      </c>
      <c r="V4117" t="str">
        <f>TRIM(CLEAN(tbl_Operations[[#This Row],[Channel]]))</f>
        <v>Email</v>
      </c>
      <c r="W4117" t="str">
        <f t="shared" si="320"/>
        <v>System Issue</v>
      </c>
      <c r="X4117" t="str">
        <f t="shared" si="321"/>
        <v>Hr</v>
      </c>
      <c r="Y4117" t="str">
        <f t="shared" si="322"/>
        <v>Within SLA</v>
      </c>
      <c r="Z4117" t="str">
        <f t="shared" si="323"/>
        <v>Normal</v>
      </c>
      <c r="AA4117" t="str" cm="1">
        <f t="array" ref="AA4117">_xlfn.IFS(
J4117&lt;=K4117*0.5,"Excellent",
J4117&lt;=K4117,"Good",
J4117&lt;=K4117*1.5,"At Risk",
TRUE,"Critical"
)</f>
        <v>Good</v>
      </c>
      <c r="AB4117" t="str">
        <f t="shared" si="324"/>
        <v>No Rework</v>
      </c>
    </row>
    <row r="4118" spans="1:28" x14ac:dyDescent="0.3">
      <c r="A4118" t="s">
        <v>4200</v>
      </c>
      <c r="B4118" s="1">
        <v>45817</v>
      </c>
      <c r="C4118" t="s">
        <v>33</v>
      </c>
      <c r="D4118" t="s">
        <v>60</v>
      </c>
      <c r="E4118" t="s">
        <v>23</v>
      </c>
      <c r="F4118" t="s">
        <v>24</v>
      </c>
      <c r="G4118" t="s">
        <v>25</v>
      </c>
      <c r="H4118" t="s">
        <v>50</v>
      </c>
      <c r="I4118" t="s">
        <v>27</v>
      </c>
      <c r="J4118">
        <v>12.6</v>
      </c>
      <c r="K4118">
        <v>24</v>
      </c>
      <c r="L4118" t="s">
        <v>28</v>
      </c>
      <c r="M4118">
        <v>2</v>
      </c>
      <c r="N4118">
        <v>4.5999999999999996</v>
      </c>
      <c r="O4118">
        <v>280</v>
      </c>
      <c r="P4118">
        <v>3528</v>
      </c>
      <c r="Q4118" t="s">
        <v>29</v>
      </c>
      <c r="R4118">
        <v>6</v>
      </c>
      <c r="S4118" t="s">
        <v>30</v>
      </c>
      <c r="T4118" t="s">
        <v>31</v>
      </c>
      <c r="U4118" t="str">
        <f>TRIM(CLEAN(tbl_Operations[[#This Row],[Location]]))</f>
        <v>Pune</v>
      </c>
      <c r="V4118" t="str">
        <f>TRIM(CLEAN(tbl_Operations[[#This Row],[Channel]]))</f>
        <v>Email</v>
      </c>
      <c r="W4118" t="str">
        <f t="shared" si="320"/>
        <v>Invoice Query</v>
      </c>
      <c r="X4118" t="str">
        <f t="shared" si="321"/>
        <v>It</v>
      </c>
      <c r="Y4118" t="str">
        <f t="shared" si="322"/>
        <v>Within SLA</v>
      </c>
      <c r="Z4118" t="str">
        <f t="shared" si="323"/>
        <v>Normal</v>
      </c>
      <c r="AA4118" t="str" cm="1">
        <f t="array" ref="AA4118">_xlfn.IFS(
J4118&lt;=K4118*0.5,"Excellent",
J4118&lt;=K4118,"Good",
J4118&lt;=K4118*1.5,"At Risk",
TRUE,"Critical"
)</f>
        <v>Good</v>
      </c>
      <c r="AB4118" t="str">
        <f t="shared" si="324"/>
        <v>Reworked</v>
      </c>
    </row>
    <row r="4119" spans="1:28" x14ac:dyDescent="0.3">
      <c r="A4119" t="s">
        <v>4201</v>
      </c>
      <c r="B4119" s="1">
        <v>45892</v>
      </c>
      <c r="C4119" t="s">
        <v>33</v>
      </c>
      <c r="D4119" t="s">
        <v>55</v>
      </c>
      <c r="E4119" t="s">
        <v>70</v>
      </c>
      <c r="F4119" t="s">
        <v>61</v>
      </c>
      <c r="G4119" t="s">
        <v>62</v>
      </c>
      <c r="H4119" t="s">
        <v>43</v>
      </c>
      <c r="I4119" t="s">
        <v>27</v>
      </c>
      <c r="J4119">
        <v>3.1</v>
      </c>
      <c r="K4119">
        <v>12</v>
      </c>
      <c r="L4119" t="s">
        <v>28</v>
      </c>
      <c r="M4119">
        <v>1</v>
      </c>
      <c r="N4119">
        <v>4.0999999999999996</v>
      </c>
      <c r="O4119">
        <v>350</v>
      </c>
      <c r="P4119">
        <v>1085</v>
      </c>
      <c r="Q4119" t="s">
        <v>36</v>
      </c>
      <c r="R4119">
        <v>8</v>
      </c>
      <c r="S4119" t="s">
        <v>37</v>
      </c>
      <c r="T4119" t="s">
        <v>68</v>
      </c>
      <c r="U4119" t="str">
        <f>TRIM(CLEAN(tbl_Operations[[#This Row],[Location]]))</f>
        <v>Hyderabad</v>
      </c>
      <c r="V4119" t="str">
        <f>TRIM(CLEAN(tbl_Operations[[#This Row],[Channel]]))</f>
        <v>Teams</v>
      </c>
      <c r="W4119" t="str">
        <f t="shared" si="320"/>
        <v>Data Correction</v>
      </c>
      <c r="X4119" t="str">
        <f t="shared" si="321"/>
        <v>It</v>
      </c>
      <c r="Y4119" t="str">
        <f t="shared" si="322"/>
        <v>Within SLA</v>
      </c>
      <c r="Z4119" t="str">
        <f t="shared" si="323"/>
        <v>Normal</v>
      </c>
      <c r="AA4119" t="str" cm="1">
        <f t="array" ref="AA4119">_xlfn.IFS(
J4119&lt;=K4119*0.5,"Excellent",
J4119&lt;=K4119,"Good",
J4119&lt;=K4119*1.5,"At Risk",
TRUE,"Critical"
)</f>
        <v>Excellent</v>
      </c>
      <c r="AB4119" t="str">
        <f t="shared" si="324"/>
        <v>Reworked</v>
      </c>
    </row>
    <row r="4120" spans="1:28" x14ac:dyDescent="0.3">
      <c r="A4120" t="s">
        <v>4202</v>
      </c>
      <c r="B4120" s="1">
        <v>45723</v>
      </c>
      <c r="C4120" t="s">
        <v>95</v>
      </c>
      <c r="D4120" t="s">
        <v>34</v>
      </c>
      <c r="E4120" t="s">
        <v>35</v>
      </c>
      <c r="F4120" t="s">
        <v>49</v>
      </c>
      <c r="G4120" t="s">
        <v>25</v>
      </c>
      <c r="H4120" t="s">
        <v>26</v>
      </c>
      <c r="I4120" t="s">
        <v>27</v>
      </c>
      <c r="J4120">
        <v>9.3000000000000007</v>
      </c>
      <c r="K4120">
        <v>48</v>
      </c>
      <c r="L4120" t="s">
        <v>28</v>
      </c>
      <c r="M4120">
        <v>2</v>
      </c>
      <c r="N4120">
        <v>4</v>
      </c>
      <c r="O4120">
        <v>280</v>
      </c>
      <c r="P4120">
        <v>2604</v>
      </c>
      <c r="Q4120" t="s">
        <v>79</v>
      </c>
      <c r="R4120">
        <v>3</v>
      </c>
      <c r="S4120" t="s">
        <v>58</v>
      </c>
      <c r="T4120" t="s">
        <v>45</v>
      </c>
      <c r="U4120" t="str">
        <f>TRIM(CLEAN(tbl_Operations[[#This Row],[Location]]))</f>
        <v>Mumbai</v>
      </c>
      <c r="V4120" t="str">
        <f>TRIM(CLEAN(tbl_Operations[[#This Row],[Channel]]))</f>
        <v>Email</v>
      </c>
      <c r="W4120" t="str">
        <f t="shared" si="320"/>
        <v>Employee Query</v>
      </c>
      <c r="X4120" t="str">
        <f t="shared" si="321"/>
        <v>Sales</v>
      </c>
      <c r="Y4120" t="str">
        <f t="shared" si="322"/>
        <v>Within SLA</v>
      </c>
      <c r="Z4120" t="str">
        <f t="shared" si="323"/>
        <v>Normal</v>
      </c>
      <c r="AA4120" t="str" cm="1">
        <f t="array" ref="AA4120">_xlfn.IFS(
J4120&lt;=K4120*0.5,"Excellent",
J4120&lt;=K4120,"Good",
J4120&lt;=K4120*1.5,"At Risk",
TRUE,"Critical"
)</f>
        <v>Excellent</v>
      </c>
      <c r="AB4120" t="str">
        <f t="shared" si="324"/>
        <v>Reworked</v>
      </c>
    </row>
    <row r="4121" spans="1:28" x14ac:dyDescent="0.3">
      <c r="A4121" t="s">
        <v>4203</v>
      </c>
      <c r="B4121" s="1">
        <v>45696</v>
      </c>
      <c r="C4121" t="s">
        <v>77</v>
      </c>
      <c r="D4121" t="s">
        <v>41</v>
      </c>
      <c r="E4121" t="s">
        <v>48</v>
      </c>
      <c r="F4121" t="s">
        <v>49</v>
      </c>
      <c r="G4121" t="s">
        <v>25</v>
      </c>
      <c r="H4121" t="s">
        <v>26</v>
      </c>
      <c r="I4121" t="s">
        <v>88</v>
      </c>
      <c r="J4121">
        <v>17.5</v>
      </c>
      <c r="K4121">
        <v>48</v>
      </c>
      <c r="L4121" t="s">
        <v>28</v>
      </c>
      <c r="M4121">
        <v>3</v>
      </c>
      <c r="N4121">
        <v>3.6</v>
      </c>
      <c r="O4121">
        <v>450</v>
      </c>
      <c r="P4121">
        <v>7875</v>
      </c>
      <c r="Q4121" t="s">
        <v>57</v>
      </c>
      <c r="R4121">
        <v>2</v>
      </c>
      <c r="S4121" t="s">
        <v>58</v>
      </c>
      <c r="T4121" t="s">
        <v>68</v>
      </c>
      <c r="U4121" t="str">
        <f>TRIM(CLEAN(tbl_Operations[[#This Row],[Location]]))</f>
        <v>Bengaluru</v>
      </c>
      <c r="V4121" t="str">
        <f>TRIM(CLEAN(tbl_Operations[[#This Row],[Channel]]))</f>
        <v>Email</v>
      </c>
      <c r="W4121" t="str">
        <f t="shared" si="320"/>
        <v>Compliance Request</v>
      </c>
      <c r="X4121" t="str">
        <f t="shared" si="321"/>
        <v>Finance</v>
      </c>
      <c r="Y4121" t="str">
        <f t="shared" si="322"/>
        <v>Within SLA</v>
      </c>
      <c r="Z4121" t="str">
        <f t="shared" si="323"/>
        <v>Normal</v>
      </c>
      <c r="AA4121" t="str" cm="1">
        <f t="array" ref="AA4121">_xlfn.IFS(
J4121&lt;=K4121*0.5,"Excellent",
J4121&lt;=K4121,"Good",
J4121&lt;=K4121*1.5,"At Risk",
TRUE,"Critical"
)</f>
        <v>Excellent</v>
      </c>
      <c r="AB4121" t="str">
        <f t="shared" si="324"/>
        <v>Reworked</v>
      </c>
    </row>
    <row r="4122" spans="1:28" x14ac:dyDescent="0.3">
      <c r="A4122" t="s">
        <v>4204</v>
      </c>
      <c r="B4122" s="1">
        <v>45978</v>
      </c>
      <c r="C4122" t="s">
        <v>54</v>
      </c>
      <c r="D4122" t="s">
        <v>55</v>
      </c>
      <c r="E4122" t="s">
        <v>78</v>
      </c>
      <c r="F4122" t="s">
        <v>49</v>
      </c>
      <c r="G4122" t="s">
        <v>42</v>
      </c>
      <c r="H4122" t="s">
        <v>26</v>
      </c>
      <c r="I4122" t="s">
        <v>27</v>
      </c>
      <c r="J4122">
        <v>4.4000000000000004</v>
      </c>
      <c r="K4122">
        <v>48</v>
      </c>
      <c r="L4122" t="s">
        <v>28</v>
      </c>
      <c r="M4122">
        <v>0</v>
      </c>
      <c r="N4122">
        <v>4.5</v>
      </c>
      <c r="O4122">
        <v>350</v>
      </c>
      <c r="P4122">
        <v>1540</v>
      </c>
      <c r="Q4122" t="s">
        <v>67</v>
      </c>
      <c r="R4122">
        <v>11</v>
      </c>
      <c r="S4122" t="s">
        <v>52</v>
      </c>
      <c r="T4122" t="s">
        <v>31</v>
      </c>
      <c r="U4122" t="str">
        <f>TRIM(CLEAN(tbl_Operations[[#This Row],[Location]]))</f>
        <v>Hyderabad</v>
      </c>
      <c r="V4122" t="str">
        <f>TRIM(CLEAN(tbl_Operations[[#This Row],[Channel]]))</f>
        <v>Portal</v>
      </c>
      <c r="W4122" t="str">
        <f t="shared" si="320"/>
        <v>Access Request</v>
      </c>
      <c r="X4122" t="str">
        <f t="shared" si="321"/>
        <v>Hr</v>
      </c>
      <c r="Y4122" t="str">
        <f t="shared" si="322"/>
        <v>Within SLA</v>
      </c>
      <c r="Z4122" t="str">
        <f t="shared" si="323"/>
        <v>Normal</v>
      </c>
      <c r="AA4122" t="str" cm="1">
        <f t="array" ref="AA4122">_xlfn.IFS(
J4122&lt;=K4122*0.5,"Excellent",
J4122&lt;=K4122,"Good",
J4122&lt;=K4122*1.5,"At Risk",
TRUE,"Critical"
)</f>
        <v>Excellent</v>
      </c>
      <c r="AB4122" t="str">
        <f t="shared" si="324"/>
        <v>No Rework</v>
      </c>
    </row>
    <row r="4123" spans="1:28" x14ac:dyDescent="0.3">
      <c r="A4123" t="s">
        <v>4205</v>
      </c>
      <c r="B4123" s="1">
        <v>45931</v>
      </c>
      <c r="C4123" t="s">
        <v>33</v>
      </c>
      <c r="D4123" t="s">
        <v>34</v>
      </c>
      <c r="E4123" t="s">
        <v>56</v>
      </c>
      <c r="F4123" t="s">
        <v>61</v>
      </c>
      <c r="G4123" t="s">
        <v>25</v>
      </c>
      <c r="H4123" t="s">
        <v>50</v>
      </c>
      <c r="I4123" t="s">
        <v>27</v>
      </c>
      <c r="J4123">
        <v>36.200000000000003</v>
      </c>
      <c r="K4123">
        <v>12</v>
      </c>
      <c r="L4123" t="s">
        <v>63</v>
      </c>
      <c r="M4123">
        <v>0</v>
      </c>
      <c r="N4123">
        <v>4.0999999999999996</v>
      </c>
      <c r="O4123">
        <v>350</v>
      </c>
      <c r="P4123">
        <v>12670</v>
      </c>
      <c r="Q4123" t="s">
        <v>51</v>
      </c>
      <c r="R4123">
        <v>10</v>
      </c>
      <c r="S4123" t="s">
        <v>52</v>
      </c>
      <c r="T4123" t="s">
        <v>86</v>
      </c>
      <c r="U4123" t="str">
        <f>TRIM(CLEAN(tbl_Operations[[#This Row],[Location]]))</f>
        <v>Mumbai</v>
      </c>
      <c r="V4123" t="str">
        <f>TRIM(CLEAN(tbl_Operations[[#This Row],[Channel]]))</f>
        <v>Email</v>
      </c>
      <c r="W4123" t="str">
        <f t="shared" si="320"/>
        <v>Vendor Query</v>
      </c>
      <c r="X4123" t="str">
        <f t="shared" si="321"/>
        <v>It</v>
      </c>
      <c r="Y4123" t="str">
        <f t="shared" si="322"/>
        <v>SLA Breach</v>
      </c>
      <c r="Z4123" t="str">
        <f t="shared" si="323"/>
        <v>Normal</v>
      </c>
      <c r="AA4123" t="str" cm="1">
        <f t="array" ref="AA4123">_xlfn.IFS(
J4123&lt;=K4123*0.5,"Excellent",
J4123&lt;=K4123,"Good",
J4123&lt;=K4123*1.5,"At Risk",
TRUE,"Critical"
)</f>
        <v>Critical</v>
      </c>
      <c r="AB4123" t="str">
        <f t="shared" si="324"/>
        <v>No Rework</v>
      </c>
    </row>
    <row r="4124" spans="1:28" x14ac:dyDescent="0.3">
      <c r="A4124" t="s">
        <v>4206</v>
      </c>
      <c r="B4124" s="1">
        <v>45783</v>
      </c>
      <c r="C4124" t="s">
        <v>91</v>
      </c>
      <c r="D4124" t="s">
        <v>34</v>
      </c>
      <c r="E4124" t="s">
        <v>92</v>
      </c>
      <c r="F4124" t="s">
        <v>24</v>
      </c>
      <c r="G4124" t="s">
        <v>42</v>
      </c>
      <c r="H4124" t="s">
        <v>75</v>
      </c>
      <c r="I4124" t="s">
        <v>27</v>
      </c>
      <c r="J4124">
        <v>3.6</v>
      </c>
      <c r="K4124">
        <v>24</v>
      </c>
      <c r="L4124" t="s">
        <v>28</v>
      </c>
      <c r="M4124">
        <v>0</v>
      </c>
      <c r="N4124">
        <v>5</v>
      </c>
      <c r="O4124">
        <v>350</v>
      </c>
      <c r="P4124">
        <v>1260</v>
      </c>
      <c r="Q4124" t="s">
        <v>44</v>
      </c>
      <c r="R4124">
        <v>5</v>
      </c>
      <c r="S4124" t="s">
        <v>30</v>
      </c>
      <c r="T4124" t="s">
        <v>38</v>
      </c>
      <c r="U4124" t="str">
        <f>TRIM(CLEAN(tbl_Operations[[#This Row],[Location]]))</f>
        <v>Mumbai</v>
      </c>
      <c r="V4124" t="str">
        <f>TRIM(CLEAN(tbl_Operations[[#This Row],[Channel]]))</f>
        <v>Portal</v>
      </c>
      <c r="W4124" t="str">
        <f t="shared" si="320"/>
        <v>Report Request</v>
      </c>
      <c r="X4124" t="str">
        <f t="shared" si="321"/>
        <v>Operations</v>
      </c>
      <c r="Y4124" t="str">
        <f t="shared" si="322"/>
        <v>Within SLA</v>
      </c>
      <c r="Z4124" t="str">
        <f t="shared" si="323"/>
        <v>Normal</v>
      </c>
      <c r="AA4124" t="str" cm="1">
        <f t="array" ref="AA4124">_xlfn.IFS(
J4124&lt;=K4124*0.5,"Excellent",
J4124&lt;=K4124,"Good",
J4124&lt;=K4124*1.5,"At Risk",
TRUE,"Critical"
)</f>
        <v>Excellent</v>
      </c>
      <c r="AB4124" t="str">
        <f t="shared" si="324"/>
        <v>No Rework</v>
      </c>
    </row>
    <row r="4125" spans="1:28" x14ac:dyDescent="0.3">
      <c r="A4125" t="s">
        <v>4207</v>
      </c>
      <c r="B4125" s="1">
        <v>45717</v>
      </c>
      <c r="C4125" t="s">
        <v>33</v>
      </c>
      <c r="D4125" t="s">
        <v>22</v>
      </c>
      <c r="E4125" t="s">
        <v>78</v>
      </c>
      <c r="F4125" t="s">
        <v>49</v>
      </c>
      <c r="G4125" t="s">
        <v>62</v>
      </c>
      <c r="H4125" t="s">
        <v>26</v>
      </c>
      <c r="I4125" t="s">
        <v>27</v>
      </c>
      <c r="J4125">
        <v>15.1</v>
      </c>
      <c r="K4125">
        <v>48</v>
      </c>
      <c r="L4125" t="s">
        <v>28</v>
      </c>
      <c r="M4125">
        <v>0</v>
      </c>
      <c r="N4125">
        <v>4</v>
      </c>
      <c r="O4125">
        <v>400</v>
      </c>
      <c r="P4125">
        <v>6040</v>
      </c>
      <c r="Q4125" t="s">
        <v>79</v>
      </c>
      <c r="R4125">
        <v>3</v>
      </c>
      <c r="S4125" t="s">
        <v>58</v>
      </c>
      <c r="T4125" t="s">
        <v>68</v>
      </c>
      <c r="U4125" t="str">
        <f>TRIM(CLEAN(tbl_Operations[[#This Row],[Location]]))</f>
        <v>Noida</v>
      </c>
      <c r="V4125" t="str">
        <f>TRIM(CLEAN(tbl_Operations[[#This Row],[Channel]]))</f>
        <v>Teams</v>
      </c>
      <c r="W4125" t="str">
        <f t="shared" si="320"/>
        <v>Access Request</v>
      </c>
      <c r="X4125" t="str">
        <f t="shared" si="321"/>
        <v>It</v>
      </c>
      <c r="Y4125" t="str">
        <f t="shared" si="322"/>
        <v>Within SLA</v>
      </c>
      <c r="Z4125" t="str">
        <f t="shared" si="323"/>
        <v>Normal</v>
      </c>
      <c r="AA4125" t="str" cm="1">
        <f t="array" ref="AA4125">_xlfn.IFS(
J4125&lt;=K4125*0.5,"Excellent",
J4125&lt;=K4125,"Good",
J4125&lt;=K4125*1.5,"At Risk",
TRUE,"Critical"
)</f>
        <v>Excellent</v>
      </c>
      <c r="AB4125" t="str">
        <f t="shared" si="324"/>
        <v>No Rework</v>
      </c>
    </row>
    <row r="4126" spans="1:28" x14ac:dyDescent="0.3">
      <c r="A4126" t="s">
        <v>4208</v>
      </c>
      <c r="B4126" s="1">
        <v>45766</v>
      </c>
      <c r="C4126" t="s">
        <v>33</v>
      </c>
      <c r="D4126" t="s">
        <v>22</v>
      </c>
      <c r="E4126" t="s">
        <v>35</v>
      </c>
      <c r="F4126" t="s">
        <v>24</v>
      </c>
      <c r="G4126" t="s">
        <v>5094</v>
      </c>
      <c r="H4126" t="s">
        <v>50</v>
      </c>
      <c r="I4126" t="s">
        <v>27</v>
      </c>
      <c r="J4126">
        <v>24.7</v>
      </c>
      <c r="K4126">
        <v>24</v>
      </c>
      <c r="L4126" t="s">
        <v>63</v>
      </c>
      <c r="M4126">
        <v>1</v>
      </c>
      <c r="N4126">
        <v>4.4000000000000004</v>
      </c>
      <c r="O4126">
        <v>350</v>
      </c>
      <c r="P4126">
        <v>8645</v>
      </c>
      <c r="Q4126" t="s">
        <v>89</v>
      </c>
      <c r="R4126">
        <v>4</v>
      </c>
      <c r="S4126" t="s">
        <v>30</v>
      </c>
      <c r="T4126" t="s">
        <v>68</v>
      </c>
      <c r="U4126" t="str">
        <f>TRIM(CLEAN(tbl_Operations[[#This Row],[Location]]))</f>
        <v>Noida</v>
      </c>
      <c r="V4126" t="str">
        <f>TRIM(CLEAN(tbl_Operations[[#This Row],[Channel]]))</f>
        <v>Unknown</v>
      </c>
      <c r="W4126" t="str">
        <f t="shared" si="320"/>
        <v>Employee Query</v>
      </c>
      <c r="X4126" t="str">
        <f t="shared" si="321"/>
        <v>It</v>
      </c>
      <c r="Y4126" t="str">
        <f t="shared" si="322"/>
        <v>SLA Breach</v>
      </c>
      <c r="Z4126" t="str">
        <f t="shared" si="323"/>
        <v>Normal</v>
      </c>
      <c r="AA4126" t="str" cm="1">
        <f t="array" ref="AA4126">_xlfn.IFS(
J4126&lt;=K4126*0.5,"Excellent",
J4126&lt;=K4126,"Good",
J4126&lt;=K4126*1.5,"At Risk",
TRUE,"Critical"
)</f>
        <v>At Risk</v>
      </c>
      <c r="AB4126" t="str">
        <f t="shared" si="324"/>
        <v>Reworked</v>
      </c>
    </row>
    <row r="4127" spans="1:28" x14ac:dyDescent="0.3">
      <c r="A4127" t="s">
        <v>4209</v>
      </c>
      <c r="B4127" s="1">
        <v>45678</v>
      </c>
      <c r="C4127" t="s">
        <v>40</v>
      </c>
      <c r="D4127" t="s">
        <v>73</v>
      </c>
      <c r="E4127" t="s">
        <v>23</v>
      </c>
      <c r="F4127" t="s">
        <v>24</v>
      </c>
      <c r="G4127" t="s">
        <v>25</v>
      </c>
      <c r="H4127" t="s">
        <v>50</v>
      </c>
      <c r="I4127" t="s">
        <v>27</v>
      </c>
      <c r="J4127">
        <v>5.0999999999999996</v>
      </c>
      <c r="K4127">
        <v>24</v>
      </c>
      <c r="L4127" t="s">
        <v>28</v>
      </c>
      <c r="M4127">
        <v>0</v>
      </c>
      <c r="N4127">
        <v>5</v>
      </c>
      <c r="O4127">
        <v>450</v>
      </c>
      <c r="P4127">
        <v>2295</v>
      </c>
      <c r="Q4127" t="s">
        <v>64</v>
      </c>
      <c r="R4127">
        <v>1</v>
      </c>
      <c r="S4127" t="s">
        <v>58</v>
      </c>
      <c r="T4127" t="s">
        <v>38</v>
      </c>
      <c r="U4127" t="str">
        <f>TRIM(CLEAN(tbl_Operations[[#This Row],[Location]]))</f>
        <v>Chennai</v>
      </c>
      <c r="V4127" t="str">
        <f>TRIM(CLEAN(tbl_Operations[[#This Row],[Channel]]))</f>
        <v>Email</v>
      </c>
      <c r="W4127" t="str">
        <f t="shared" si="320"/>
        <v>Invoice Query</v>
      </c>
      <c r="X4127" t="str">
        <f t="shared" si="321"/>
        <v>Procurement</v>
      </c>
      <c r="Y4127" t="str">
        <f t="shared" si="322"/>
        <v>Within SLA</v>
      </c>
      <c r="Z4127" t="str">
        <f t="shared" si="323"/>
        <v>Normal</v>
      </c>
      <c r="AA4127" t="str" cm="1">
        <f t="array" ref="AA4127">_xlfn.IFS(
J4127&lt;=K4127*0.5,"Excellent",
J4127&lt;=K4127,"Good",
J4127&lt;=K4127*1.5,"At Risk",
TRUE,"Critical"
)</f>
        <v>Excellent</v>
      </c>
      <c r="AB4127" t="str">
        <f t="shared" si="324"/>
        <v>No Rework</v>
      </c>
    </row>
    <row r="4128" spans="1:28" x14ac:dyDescent="0.3">
      <c r="A4128" t="s">
        <v>4210</v>
      </c>
      <c r="B4128" s="1">
        <v>45722</v>
      </c>
      <c r="C4128" t="s">
        <v>40</v>
      </c>
      <c r="D4128" t="s">
        <v>34</v>
      </c>
      <c r="E4128" t="s">
        <v>48</v>
      </c>
      <c r="F4128" t="s">
        <v>24</v>
      </c>
      <c r="G4128" t="s">
        <v>81</v>
      </c>
      <c r="H4128" t="s">
        <v>75</v>
      </c>
      <c r="I4128" t="s">
        <v>27</v>
      </c>
      <c r="J4128">
        <v>24.2</v>
      </c>
      <c r="K4128">
        <v>24</v>
      </c>
      <c r="L4128" t="s">
        <v>63</v>
      </c>
      <c r="M4128">
        <v>1</v>
      </c>
      <c r="N4128">
        <v>4.7</v>
      </c>
      <c r="O4128">
        <v>280</v>
      </c>
      <c r="P4128">
        <v>6776</v>
      </c>
      <c r="Q4128" t="s">
        <v>79</v>
      </c>
      <c r="R4128">
        <v>3</v>
      </c>
      <c r="S4128" t="s">
        <v>58</v>
      </c>
      <c r="T4128" t="s">
        <v>84</v>
      </c>
      <c r="U4128" t="str">
        <f>TRIM(CLEAN(tbl_Operations[[#This Row],[Location]]))</f>
        <v>Mumbai</v>
      </c>
      <c r="V4128" t="str">
        <f>TRIM(CLEAN(tbl_Operations[[#This Row],[Channel]]))</f>
        <v>Phone</v>
      </c>
      <c r="W4128" t="str">
        <f t="shared" si="320"/>
        <v>Compliance Request</v>
      </c>
      <c r="X4128" t="str">
        <f t="shared" si="321"/>
        <v>Procurement</v>
      </c>
      <c r="Y4128" t="str">
        <f t="shared" si="322"/>
        <v>SLA Breach</v>
      </c>
      <c r="Z4128" t="str">
        <f t="shared" si="323"/>
        <v>Normal</v>
      </c>
      <c r="AA4128" t="str" cm="1">
        <f t="array" ref="AA4128">_xlfn.IFS(
J4128&lt;=K4128*0.5,"Excellent",
J4128&lt;=K4128,"Good",
J4128&lt;=K4128*1.5,"At Risk",
TRUE,"Critical"
)</f>
        <v>At Risk</v>
      </c>
      <c r="AB4128" t="str">
        <f t="shared" si="324"/>
        <v>Reworked</v>
      </c>
    </row>
    <row r="4129" spans="1:28" x14ac:dyDescent="0.3">
      <c r="A4129" t="s">
        <v>4211</v>
      </c>
      <c r="B4129" s="1">
        <v>45716</v>
      </c>
      <c r="C4129" t="s">
        <v>33</v>
      </c>
      <c r="D4129" t="s">
        <v>73</v>
      </c>
      <c r="E4129" t="s">
        <v>48</v>
      </c>
      <c r="F4129" t="s">
        <v>24</v>
      </c>
      <c r="G4129" t="s">
        <v>25</v>
      </c>
      <c r="H4129" t="s">
        <v>26</v>
      </c>
      <c r="I4129" t="s">
        <v>27</v>
      </c>
      <c r="J4129">
        <v>12.5</v>
      </c>
      <c r="K4129">
        <v>24</v>
      </c>
      <c r="L4129" t="s">
        <v>28</v>
      </c>
      <c r="M4129">
        <v>1</v>
      </c>
      <c r="N4129">
        <v>4.8</v>
      </c>
      <c r="O4129">
        <v>450</v>
      </c>
      <c r="P4129">
        <v>5625</v>
      </c>
      <c r="Q4129" t="s">
        <v>57</v>
      </c>
      <c r="R4129">
        <v>2</v>
      </c>
      <c r="S4129" t="s">
        <v>58</v>
      </c>
      <c r="T4129" t="s">
        <v>45</v>
      </c>
      <c r="U4129" t="str">
        <f>TRIM(CLEAN(tbl_Operations[[#This Row],[Location]]))</f>
        <v>Chennai</v>
      </c>
      <c r="V4129" t="str">
        <f>TRIM(CLEAN(tbl_Operations[[#This Row],[Channel]]))</f>
        <v>Email</v>
      </c>
      <c r="W4129" t="str">
        <f t="shared" si="320"/>
        <v>Compliance Request</v>
      </c>
      <c r="X4129" t="str">
        <f t="shared" si="321"/>
        <v>It</v>
      </c>
      <c r="Y4129" t="str">
        <f t="shared" si="322"/>
        <v>Within SLA</v>
      </c>
      <c r="Z4129" t="str">
        <f t="shared" si="323"/>
        <v>Normal</v>
      </c>
      <c r="AA4129" t="str" cm="1">
        <f t="array" ref="AA4129">_xlfn.IFS(
J4129&lt;=K4129*0.5,"Excellent",
J4129&lt;=K4129,"Good",
J4129&lt;=K4129*1.5,"At Risk",
TRUE,"Critical"
)</f>
        <v>Good</v>
      </c>
      <c r="AB4129" t="str">
        <f t="shared" si="324"/>
        <v>Reworked</v>
      </c>
    </row>
    <row r="4130" spans="1:28" x14ac:dyDescent="0.3">
      <c r="A4130" t="s">
        <v>4212</v>
      </c>
      <c r="B4130" s="1">
        <v>45994</v>
      </c>
      <c r="C4130" t="s">
        <v>77</v>
      </c>
      <c r="D4130" t="s">
        <v>73</v>
      </c>
      <c r="E4130" t="s">
        <v>48</v>
      </c>
      <c r="F4130" t="s">
        <v>61</v>
      </c>
      <c r="G4130" t="s">
        <v>25</v>
      </c>
      <c r="H4130" t="s">
        <v>43</v>
      </c>
      <c r="I4130" t="s">
        <v>27</v>
      </c>
      <c r="J4130">
        <v>8.1</v>
      </c>
      <c r="K4130">
        <v>12</v>
      </c>
      <c r="L4130" t="s">
        <v>28</v>
      </c>
      <c r="M4130">
        <v>0</v>
      </c>
      <c r="N4130">
        <v>4.5999999999999996</v>
      </c>
      <c r="O4130">
        <v>400</v>
      </c>
      <c r="P4130">
        <v>3240</v>
      </c>
      <c r="Q4130" t="s">
        <v>71</v>
      </c>
      <c r="R4130">
        <v>12</v>
      </c>
      <c r="S4130" t="s">
        <v>52</v>
      </c>
      <c r="T4130" t="s">
        <v>86</v>
      </c>
      <c r="U4130" t="str">
        <f>TRIM(CLEAN(tbl_Operations[[#This Row],[Location]]))</f>
        <v>Chennai</v>
      </c>
      <c r="V4130" t="str">
        <f>TRIM(CLEAN(tbl_Operations[[#This Row],[Channel]]))</f>
        <v>Email</v>
      </c>
      <c r="W4130" t="str">
        <f t="shared" si="320"/>
        <v>Compliance Request</v>
      </c>
      <c r="X4130" t="str">
        <f t="shared" si="321"/>
        <v>Finance</v>
      </c>
      <c r="Y4130" t="str">
        <f t="shared" si="322"/>
        <v>Within SLA</v>
      </c>
      <c r="Z4130" t="str">
        <f t="shared" si="323"/>
        <v>Normal</v>
      </c>
      <c r="AA4130" t="str" cm="1">
        <f t="array" ref="AA4130">_xlfn.IFS(
J4130&lt;=K4130*0.5,"Excellent",
J4130&lt;=K4130,"Good",
J4130&lt;=K4130*1.5,"At Risk",
TRUE,"Critical"
)</f>
        <v>Good</v>
      </c>
      <c r="AB4130" t="str">
        <f t="shared" si="324"/>
        <v>No Rework</v>
      </c>
    </row>
    <row r="4131" spans="1:28" x14ac:dyDescent="0.3">
      <c r="A4131" t="s">
        <v>4213</v>
      </c>
      <c r="B4131" s="1">
        <v>45665</v>
      </c>
      <c r="C4131" t="s">
        <v>91</v>
      </c>
      <c r="D4131" t="s">
        <v>34</v>
      </c>
      <c r="E4131" t="s">
        <v>35</v>
      </c>
      <c r="F4131" t="s">
        <v>24</v>
      </c>
      <c r="G4131" t="s">
        <v>25</v>
      </c>
      <c r="H4131" t="s">
        <v>50</v>
      </c>
      <c r="I4131" t="s">
        <v>27</v>
      </c>
      <c r="J4131">
        <v>9.4</v>
      </c>
      <c r="K4131">
        <v>24</v>
      </c>
      <c r="L4131" t="s">
        <v>28</v>
      </c>
      <c r="M4131">
        <v>0</v>
      </c>
      <c r="N4131">
        <v>4.9000000000000004</v>
      </c>
      <c r="O4131">
        <v>320</v>
      </c>
      <c r="P4131">
        <v>3008</v>
      </c>
      <c r="Q4131" t="s">
        <v>64</v>
      </c>
      <c r="R4131">
        <v>1</v>
      </c>
      <c r="S4131" t="s">
        <v>58</v>
      </c>
      <c r="T4131" t="s">
        <v>86</v>
      </c>
      <c r="U4131" t="str">
        <f>TRIM(CLEAN(tbl_Operations[[#This Row],[Location]]))</f>
        <v>Mumbai</v>
      </c>
      <c r="V4131" t="str">
        <f>TRIM(CLEAN(tbl_Operations[[#This Row],[Channel]]))</f>
        <v>Email</v>
      </c>
      <c r="W4131" t="str">
        <f t="shared" si="320"/>
        <v>Employee Query</v>
      </c>
      <c r="X4131" t="str">
        <f t="shared" si="321"/>
        <v>Operations</v>
      </c>
      <c r="Y4131" t="str">
        <f t="shared" si="322"/>
        <v>Within SLA</v>
      </c>
      <c r="Z4131" t="str">
        <f t="shared" si="323"/>
        <v>Normal</v>
      </c>
      <c r="AA4131" t="str" cm="1">
        <f t="array" ref="AA4131">_xlfn.IFS(
J4131&lt;=K4131*0.5,"Excellent",
J4131&lt;=K4131,"Good",
J4131&lt;=K4131*1.5,"At Risk",
TRUE,"Critical"
)</f>
        <v>Excellent</v>
      </c>
      <c r="AB4131" t="str">
        <f t="shared" si="324"/>
        <v>No Rework</v>
      </c>
    </row>
    <row r="4132" spans="1:28" x14ac:dyDescent="0.3">
      <c r="A4132" t="s">
        <v>4214</v>
      </c>
      <c r="B4132" s="1">
        <v>45846</v>
      </c>
      <c r="C4132" t="s">
        <v>91</v>
      </c>
      <c r="D4132" t="s">
        <v>55</v>
      </c>
      <c r="E4132" t="s">
        <v>70</v>
      </c>
      <c r="F4132" t="s">
        <v>49</v>
      </c>
      <c r="G4132" t="s">
        <v>25</v>
      </c>
      <c r="H4132" t="s">
        <v>43</v>
      </c>
      <c r="I4132" t="s">
        <v>27</v>
      </c>
      <c r="J4132">
        <v>12.3</v>
      </c>
      <c r="K4132">
        <v>48</v>
      </c>
      <c r="L4132" t="s">
        <v>28</v>
      </c>
      <c r="M4132">
        <v>0</v>
      </c>
      <c r="N4132">
        <v>4.7</v>
      </c>
      <c r="O4132">
        <v>450</v>
      </c>
      <c r="P4132">
        <v>5535</v>
      </c>
      <c r="Q4132" t="s">
        <v>114</v>
      </c>
      <c r="R4132">
        <v>7</v>
      </c>
      <c r="S4132" t="s">
        <v>37</v>
      </c>
      <c r="T4132" t="s">
        <v>38</v>
      </c>
      <c r="U4132" t="str">
        <f>TRIM(CLEAN(tbl_Operations[[#This Row],[Location]]))</f>
        <v>Hyderabad</v>
      </c>
      <c r="V4132" t="str">
        <f>TRIM(CLEAN(tbl_Operations[[#This Row],[Channel]]))</f>
        <v>Email</v>
      </c>
      <c r="W4132" t="str">
        <f t="shared" si="320"/>
        <v>Data Correction</v>
      </c>
      <c r="X4132" t="str">
        <f t="shared" si="321"/>
        <v>Operations</v>
      </c>
      <c r="Y4132" t="str">
        <f t="shared" si="322"/>
        <v>Within SLA</v>
      </c>
      <c r="Z4132" t="str">
        <f t="shared" si="323"/>
        <v>Normal</v>
      </c>
      <c r="AA4132" t="str" cm="1">
        <f t="array" ref="AA4132">_xlfn.IFS(
J4132&lt;=K4132*0.5,"Excellent",
J4132&lt;=K4132,"Good",
J4132&lt;=K4132*1.5,"At Risk",
TRUE,"Critical"
)</f>
        <v>Excellent</v>
      </c>
      <c r="AB4132" t="str">
        <f t="shared" si="324"/>
        <v>No Rework</v>
      </c>
    </row>
    <row r="4133" spans="1:28" x14ac:dyDescent="0.3">
      <c r="A4133" t="s">
        <v>4215</v>
      </c>
      <c r="B4133" s="1">
        <v>45662</v>
      </c>
      <c r="C4133" t="s">
        <v>40</v>
      </c>
      <c r="D4133" t="s">
        <v>60</v>
      </c>
      <c r="E4133" t="s">
        <v>48</v>
      </c>
      <c r="F4133" t="s">
        <v>146</v>
      </c>
      <c r="G4133" t="s">
        <v>81</v>
      </c>
      <c r="H4133" t="s">
        <v>75</v>
      </c>
      <c r="I4133" t="s">
        <v>27</v>
      </c>
      <c r="J4133">
        <v>6.8</v>
      </c>
      <c r="K4133">
        <v>4</v>
      </c>
      <c r="L4133" t="s">
        <v>63</v>
      </c>
      <c r="M4133">
        <v>1</v>
      </c>
      <c r="N4133">
        <v>5</v>
      </c>
      <c r="O4133">
        <v>280</v>
      </c>
      <c r="P4133">
        <v>1904</v>
      </c>
      <c r="Q4133" t="s">
        <v>64</v>
      </c>
      <c r="R4133">
        <v>1</v>
      </c>
      <c r="S4133" t="s">
        <v>58</v>
      </c>
      <c r="T4133" t="s">
        <v>102</v>
      </c>
      <c r="U4133" t="str">
        <f>TRIM(CLEAN(tbl_Operations[[#This Row],[Location]]))</f>
        <v>Pune</v>
      </c>
      <c r="V4133" t="str">
        <f>TRIM(CLEAN(tbl_Operations[[#This Row],[Channel]]))</f>
        <v>Phone</v>
      </c>
      <c r="W4133" t="str">
        <f t="shared" si="320"/>
        <v>Compliance Request</v>
      </c>
      <c r="X4133" t="str">
        <f t="shared" si="321"/>
        <v>Procurement</v>
      </c>
      <c r="Y4133" t="str">
        <f t="shared" si="322"/>
        <v>SLA Breach</v>
      </c>
      <c r="Z4133" t="str">
        <f t="shared" si="323"/>
        <v>Normal</v>
      </c>
      <c r="AA4133" t="str" cm="1">
        <f t="array" ref="AA4133">_xlfn.IFS(
J4133&lt;=K4133*0.5,"Excellent",
J4133&lt;=K4133,"Good",
J4133&lt;=K4133*1.5,"At Risk",
TRUE,"Critical"
)</f>
        <v>Critical</v>
      </c>
      <c r="AB4133" t="str">
        <f t="shared" si="324"/>
        <v>Reworked</v>
      </c>
    </row>
    <row r="4134" spans="1:28" x14ac:dyDescent="0.3">
      <c r="A4134" t="s">
        <v>4216</v>
      </c>
      <c r="B4134" s="1">
        <v>45664</v>
      </c>
      <c r="C4134" t="s">
        <v>21</v>
      </c>
      <c r="D4134" t="s">
        <v>41</v>
      </c>
      <c r="E4134" t="s">
        <v>23</v>
      </c>
      <c r="F4134" t="s">
        <v>61</v>
      </c>
      <c r="G4134" t="s">
        <v>25</v>
      </c>
      <c r="H4134" t="s">
        <v>50</v>
      </c>
      <c r="I4134" t="s">
        <v>88</v>
      </c>
      <c r="J4134">
        <v>27.9</v>
      </c>
      <c r="K4134">
        <v>12</v>
      </c>
      <c r="L4134" t="s">
        <v>63</v>
      </c>
      <c r="M4134">
        <v>2</v>
      </c>
      <c r="N4134">
        <v>3.8</v>
      </c>
      <c r="O4134">
        <v>450</v>
      </c>
      <c r="P4134">
        <v>12555</v>
      </c>
      <c r="Q4134" t="s">
        <v>64</v>
      </c>
      <c r="R4134">
        <v>1</v>
      </c>
      <c r="S4134" t="s">
        <v>58</v>
      </c>
      <c r="T4134" t="s">
        <v>38</v>
      </c>
      <c r="U4134" t="str">
        <f>TRIM(CLEAN(tbl_Operations[[#This Row],[Location]]))</f>
        <v>Bengaluru</v>
      </c>
      <c r="V4134" t="str">
        <f>TRIM(CLEAN(tbl_Operations[[#This Row],[Channel]]))</f>
        <v>Email</v>
      </c>
      <c r="W4134" t="str">
        <f t="shared" si="320"/>
        <v>Invoice Query</v>
      </c>
      <c r="X4134" t="str">
        <f t="shared" si="321"/>
        <v>Customer Support</v>
      </c>
      <c r="Y4134" t="str">
        <f t="shared" si="322"/>
        <v>SLA Breach</v>
      </c>
      <c r="Z4134" t="str">
        <f t="shared" si="323"/>
        <v>Normal</v>
      </c>
      <c r="AA4134" t="str" cm="1">
        <f t="array" ref="AA4134">_xlfn.IFS(
J4134&lt;=K4134*0.5,"Excellent",
J4134&lt;=K4134,"Good",
J4134&lt;=K4134*1.5,"At Risk",
TRUE,"Critical"
)</f>
        <v>Critical</v>
      </c>
      <c r="AB4134" t="str">
        <f t="shared" si="324"/>
        <v>Reworked</v>
      </c>
    </row>
    <row r="4135" spans="1:28" x14ac:dyDescent="0.3">
      <c r="A4135" t="s">
        <v>4217</v>
      </c>
      <c r="B4135" s="1">
        <v>45962</v>
      </c>
      <c r="C4135" t="s">
        <v>54</v>
      </c>
      <c r="D4135" t="s">
        <v>47</v>
      </c>
      <c r="E4135" t="s">
        <v>23</v>
      </c>
      <c r="F4135" t="s">
        <v>146</v>
      </c>
      <c r="G4135" t="s">
        <v>42</v>
      </c>
      <c r="H4135" t="s">
        <v>43</v>
      </c>
      <c r="I4135" t="s">
        <v>27</v>
      </c>
      <c r="J4135">
        <v>22.2</v>
      </c>
      <c r="K4135">
        <v>4</v>
      </c>
      <c r="L4135" t="s">
        <v>63</v>
      </c>
      <c r="M4135">
        <v>0</v>
      </c>
      <c r="N4135">
        <v>4.8</v>
      </c>
      <c r="O4135">
        <v>280</v>
      </c>
      <c r="P4135">
        <v>6216</v>
      </c>
      <c r="Q4135" t="s">
        <v>67</v>
      </c>
      <c r="R4135">
        <v>11</v>
      </c>
      <c r="S4135" t="s">
        <v>52</v>
      </c>
      <c r="T4135" t="s">
        <v>68</v>
      </c>
      <c r="U4135" t="str">
        <f>TRIM(CLEAN(tbl_Operations[[#This Row],[Location]]))</f>
        <v>Gurugram</v>
      </c>
      <c r="V4135" t="str">
        <f>TRIM(CLEAN(tbl_Operations[[#This Row],[Channel]]))</f>
        <v>Portal</v>
      </c>
      <c r="W4135" t="str">
        <f t="shared" si="320"/>
        <v>Invoice Query</v>
      </c>
      <c r="X4135" t="str">
        <f t="shared" si="321"/>
        <v>Hr</v>
      </c>
      <c r="Y4135" t="str">
        <f t="shared" si="322"/>
        <v>SLA Breach</v>
      </c>
      <c r="Z4135" t="str">
        <f t="shared" si="323"/>
        <v>Critical Risk</v>
      </c>
      <c r="AA4135" t="str" cm="1">
        <f t="array" ref="AA4135">_xlfn.IFS(
J4135&lt;=K4135*0.5,"Excellent",
J4135&lt;=K4135,"Good",
J4135&lt;=K4135*1.5,"At Risk",
TRUE,"Critical"
)</f>
        <v>Critical</v>
      </c>
      <c r="AB4135" t="str">
        <f t="shared" si="324"/>
        <v>No Rework</v>
      </c>
    </row>
    <row r="4136" spans="1:28" x14ac:dyDescent="0.3">
      <c r="A4136" t="s">
        <v>4218</v>
      </c>
      <c r="B4136" s="1">
        <v>45664</v>
      </c>
      <c r="C4136" t="s">
        <v>77</v>
      </c>
      <c r="D4136" t="s">
        <v>22</v>
      </c>
      <c r="E4136" t="s">
        <v>48</v>
      </c>
      <c r="F4136" t="s">
        <v>49</v>
      </c>
      <c r="G4136" t="s">
        <v>25</v>
      </c>
      <c r="H4136" t="s">
        <v>26</v>
      </c>
      <c r="I4136" t="s">
        <v>27</v>
      </c>
      <c r="J4136">
        <v>9.5</v>
      </c>
      <c r="K4136">
        <v>48</v>
      </c>
      <c r="L4136" t="s">
        <v>28</v>
      </c>
      <c r="M4136">
        <v>0</v>
      </c>
      <c r="N4136">
        <v>4.4000000000000004</v>
      </c>
      <c r="O4136">
        <v>280</v>
      </c>
      <c r="P4136">
        <v>2660</v>
      </c>
      <c r="Q4136" t="s">
        <v>64</v>
      </c>
      <c r="R4136">
        <v>1</v>
      </c>
      <c r="S4136" t="s">
        <v>58</v>
      </c>
      <c r="T4136" t="s">
        <v>38</v>
      </c>
      <c r="U4136" t="str">
        <f>TRIM(CLEAN(tbl_Operations[[#This Row],[Location]]))</f>
        <v>Noida</v>
      </c>
      <c r="V4136" t="str">
        <f>TRIM(CLEAN(tbl_Operations[[#This Row],[Channel]]))</f>
        <v>Email</v>
      </c>
      <c r="W4136" t="str">
        <f t="shared" si="320"/>
        <v>Compliance Request</v>
      </c>
      <c r="X4136" t="str">
        <f t="shared" si="321"/>
        <v>Finance</v>
      </c>
      <c r="Y4136" t="str">
        <f t="shared" si="322"/>
        <v>Within SLA</v>
      </c>
      <c r="Z4136" t="str">
        <f t="shared" si="323"/>
        <v>Normal</v>
      </c>
      <c r="AA4136" t="str" cm="1">
        <f t="array" ref="AA4136">_xlfn.IFS(
J4136&lt;=K4136*0.5,"Excellent",
J4136&lt;=K4136,"Good",
J4136&lt;=K4136*1.5,"At Risk",
TRUE,"Critical"
)</f>
        <v>Excellent</v>
      </c>
      <c r="AB4136" t="str">
        <f t="shared" si="324"/>
        <v>No Rework</v>
      </c>
    </row>
    <row r="4137" spans="1:28" x14ac:dyDescent="0.3">
      <c r="A4137" t="s">
        <v>4219</v>
      </c>
      <c r="B4137" s="1">
        <v>45849</v>
      </c>
      <c r="C4137" t="s">
        <v>95</v>
      </c>
      <c r="D4137" t="s">
        <v>22</v>
      </c>
      <c r="E4137" t="s">
        <v>78</v>
      </c>
      <c r="F4137" t="s">
        <v>49</v>
      </c>
      <c r="G4137" t="s">
        <v>42</v>
      </c>
      <c r="H4137" t="s">
        <v>26</v>
      </c>
      <c r="I4137" t="s">
        <v>27</v>
      </c>
      <c r="J4137">
        <v>13.7</v>
      </c>
      <c r="K4137">
        <v>48</v>
      </c>
      <c r="L4137" t="s">
        <v>28</v>
      </c>
      <c r="M4137">
        <v>0</v>
      </c>
      <c r="N4137">
        <v>4.5999999999999996</v>
      </c>
      <c r="O4137">
        <v>400</v>
      </c>
      <c r="P4137">
        <v>5480</v>
      </c>
      <c r="Q4137" t="s">
        <v>114</v>
      </c>
      <c r="R4137">
        <v>7</v>
      </c>
      <c r="S4137" t="s">
        <v>37</v>
      </c>
      <c r="T4137" t="s">
        <v>45</v>
      </c>
      <c r="U4137" t="str">
        <f>TRIM(CLEAN(tbl_Operations[[#This Row],[Location]]))</f>
        <v>Noida</v>
      </c>
      <c r="V4137" t="str">
        <f>TRIM(CLEAN(tbl_Operations[[#This Row],[Channel]]))</f>
        <v>Portal</v>
      </c>
      <c r="W4137" t="str">
        <f t="shared" si="320"/>
        <v>Access Request</v>
      </c>
      <c r="X4137" t="str">
        <f t="shared" si="321"/>
        <v>Sales</v>
      </c>
      <c r="Y4137" t="str">
        <f t="shared" si="322"/>
        <v>Within SLA</v>
      </c>
      <c r="Z4137" t="str">
        <f t="shared" si="323"/>
        <v>Normal</v>
      </c>
      <c r="AA4137" t="str" cm="1">
        <f t="array" ref="AA4137">_xlfn.IFS(
J4137&lt;=K4137*0.5,"Excellent",
J4137&lt;=K4137,"Good",
J4137&lt;=K4137*1.5,"At Risk",
TRUE,"Critical"
)</f>
        <v>Excellent</v>
      </c>
      <c r="AB4137" t="str">
        <f t="shared" si="324"/>
        <v>No Rework</v>
      </c>
    </row>
    <row r="4138" spans="1:28" x14ac:dyDescent="0.3">
      <c r="A4138" t="s">
        <v>4220</v>
      </c>
      <c r="B4138" s="1">
        <v>45827</v>
      </c>
      <c r="C4138" t="s">
        <v>21</v>
      </c>
      <c r="D4138" t="s">
        <v>60</v>
      </c>
      <c r="E4138" t="s">
        <v>92</v>
      </c>
      <c r="F4138" t="s">
        <v>24</v>
      </c>
      <c r="G4138" t="s">
        <v>42</v>
      </c>
      <c r="H4138" t="s">
        <v>75</v>
      </c>
      <c r="I4138" t="s">
        <v>88</v>
      </c>
      <c r="J4138">
        <v>5.6</v>
      </c>
      <c r="K4138">
        <v>24</v>
      </c>
      <c r="L4138" t="s">
        <v>28</v>
      </c>
      <c r="M4138">
        <v>1</v>
      </c>
      <c r="N4138">
        <v>5</v>
      </c>
      <c r="O4138">
        <v>320</v>
      </c>
      <c r="P4138">
        <v>1792</v>
      </c>
      <c r="Q4138" t="s">
        <v>29</v>
      </c>
      <c r="R4138">
        <v>6</v>
      </c>
      <c r="S4138" t="s">
        <v>30</v>
      </c>
      <c r="T4138" t="s">
        <v>84</v>
      </c>
      <c r="U4138" t="str">
        <f>TRIM(CLEAN(tbl_Operations[[#This Row],[Location]]))</f>
        <v>Pune</v>
      </c>
      <c r="V4138" t="str">
        <f>TRIM(CLEAN(tbl_Operations[[#This Row],[Channel]]))</f>
        <v>Portal</v>
      </c>
      <c r="W4138" t="str">
        <f t="shared" si="320"/>
        <v>Report Request</v>
      </c>
      <c r="X4138" t="str">
        <f t="shared" si="321"/>
        <v>Customer Support</v>
      </c>
      <c r="Y4138" t="str">
        <f t="shared" si="322"/>
        <v>Within SLA</v>
      </c>
      <c r="Z4138" t="str">
        <f t="shared" si="323"/>
        <v>Normal</v>
      </c>
      <c r="AA4138" t="str" cm="1">
        <f t="array" ref="AA4138">_xlfn.IFS(
J4138&lt;=K4138*0.5,"Excellent",
J4138&lt;=K4138,"Good",
J4138&lt;=K4138*1.5,"At Risk",
TRUE,"Critical"
)</f>
        <v>Excellent</v>
      </c>
      <c r="AB4138" t="str">
        <f t="shared" si="324"/>
        <v>Reworked</v>
      </c>
    </row>
    <row r="4139" spans="1:28" x14ac:dyDescent="0.3">
      <c r="A4139" t="s">
        <v>4221</v>
      </c>
      <c r="B4139" s="1">
        <v>45810</v>
      </c>
      <c r="C4139" t="s">
        <v>77</v>
      </c>
      <c r="D4139" t="s">
        <v>47</v>
      </c>
      <c r="E4139" t="s">
        <v>48</v>
      </c>
      <c r="F4139" t="s">
        <v>24</v>
      </c>
      <c r="G4139" t="s">
        <v>81</v>
      </c>
      <c r="H4139" t="s">
        <v>66</v>
      </c>
      <c r="I4139" t="s">
        <v>88</v>
      </c>
      <c r="J4139">
        <v>6.8</v>
      </c>
      <c r="K4139">
        <v>24</v>
      </c>
      <c r="L4139" t="s">
        <v>28</v>
      </c>
      <c r="M4139">
        <v>2</v>
      </c>
      <c r="N4139">
        <v>4.7</v>
      </c>
      <c r="O4139">
        <v>400</v>
      </c>
      <c r="P4139">
        <v>2720</v>
      </c>
      <c r="Q4139" t="s">
        <v>29</v>
      </c>
      <c r="R4139">
        <v>6</v>
      </c>
      <c r="S4139" t="s">
        <v>30</v>
      </c>
      <c r="T4139" t="s">
        <v>31</v>
      </c>
      <c r="U4139" t="str">
        <f>TRIM(CLEAN(tbl_Operations[[#This Row],[Location]]))</f>
        <v>Gurugram</v>
      </c>
      <c r="V4139" t="str">
        <f>TRIM(CLEAN(tbl_Operations[[#This Row],[Channel]]))</f>
        <v>Phone</v>
      </c>
      <c r="W4139" t="str">
        <f t="shared" si="320"/>
        <v>Compliance Request</v>
      </c>
      <c r="X4139" t="str">
        <f t="shared" si="321"/>
        <v>Finance</v>
      </c>
      <c r="Y4139" t="str">
        <f t="shared" si="322"/>
        <v>Within SLA</v>
      </c>
      <c r="Z4139" t="str">
        <f t="shared" si="323"/>
        <v>Normal</v>
      </c>
      <c r="AA4139" t="str" cm="1">
        <f t="array" ref="AA4139">_xlfn.IFS(
J4139&lt;=K4139*0.5,"Excellent",
J4139&lt;=K4139,"Good",
J4139&lt;=K4139*1.5,"At Risk",
TRUE,"Critical"
)</f>
        <v>Excellent</v>
      </c>
      <c r="AB4139" t="str">
        <f t="shared" si="324"/>
        <v>Reworked</v>
      </c>
    </row>
    <row r="4140" spans="1:28" x14ac:dyDescent="0.3">
      <c r="A4140" t="s">
        <v>4222</v>
      </c>
      <c r="B4140" s="1">
        <v>45726</v>
      </c>
      <c r="C4140" t="s">
        <v>91</v>
      </c>
      <c r="D4140" t="s">
        <v>22</v>
      </c>
      <c r="E4140" t="s">
        <v>70</v>
      </c>
      <c r="F4140" t="s">
        <v>49</v>
      </c>
      <c r="G4140" t="s">
        <v>25</v>
      </c>
      <c r="H4140" t="s">
        <v>75</v>
      </c>
      <c r="I4140" t="s">
        <v>27</v>
      </c>
      <c r="J4140">
        <v>3.9</v>
      </c>
      <c r="K4140">
        <v>48</v>
      </c>
      <c r="L4140" t="s">
        <v>28</v>
      </c>
      <c r="M4140">
        <v>0</v>
      </c>
      <c r="N4140">
        <v>4.5999999999999996</v>
      </c>
      <c r="O4140">
        <v>350</v>
      </c>
      <c r="P4140">
        <v>1365</v>
      </c>
      <c r="Q4140" t="s">
        <v>79</v>
      </c>
      <c r="R4140">
        <v>3</v>
      </c>
      <c r="S4140" t="s">
        <v>58</v>
      </c>
      <c r="T4140" t="s">
        <v>31</v>
      </c>
      <c r="U4140" t="str">
        <f>TRIM(CLEAN(tbl_Operations[[#This Row],[Location]]))</f>
        <v>Noida</v>
      </c>
      <c r="V4140" t="str">
        <f>TRIM(CLEAN(tbl_Operations[[#This Row],[Channel]]))</f>
        <v>Email</v>
      </c>
      <c r="W4140" t="str">
        <f t="shared" si="320"/>
        <v>Data Correction</v>
      </c>
      <c r="X4140" t="str">
        <f t="shared" si="321"/>
        <v>Operations</v>
      </c>
      <c r="Y4140" t="str">
        <f t="shared" si="322"/>
        <v>Within SLA</v>
      </c>
      <c r="Z4140" t="str">
        <f t="shared" si="323"/>
        <v>Normal</v>
      </c>
      <c r="AA4140" t="str" cm="1">
        <f t="array" ref="AA4140">_xlfn.IFS(
J4140&lt;=K4140*0.5,"Excellent",
J4140&lt;=K4140,"Good",
J4140&lt;=K4140*1.5,"At Risk",
TRUE,"Critical"
)</f>
        <v>Excellent</v>
      </c>
      <c r="AB4140" t="str">
        <f t="shared" si="324"/>
        <v>No Rework</v>
      </c>
    </row>
    <row r="4141" spans="1:28" x14ac:dyDescent="0.3">
      <c r="A4141" t="s">
        <v>4223</v>
      </c>
      <c r="B4141" s="1">
        <v>45930</v>
      </c>
      <c r="C4141" t="s">
        <v>91</v>
      </c>
      <c r="D4141" t="s">
        <v>47</v>
      </c>
      <c r="E4141" t="s">
        <v>92</v>
      </c>
      <c r="F4141" t="s">
        <v>61</v>
      </c>
      <c r="G4141" t="s">
        <v>42</v>
      </c>
      <c r="H4141" t="s">
        <v>43</v>
      </c>
      <c r="I4141" t="s">
        <v>101</v>
      </c>
      <c r="J4141">
        <v>11.1</v>
      </c>
      <c r="K4141">
        <v>12</v>
      </c>
      <c r="L4141" t="s">
        <v>28</v>
      </c>
      <c r="M4141">
        <v>0</v>
      </c>
      <c r="N4141">
        <v>4.5999999999999996</v>
      </c>
      <c r="O4141">
        <v>320</v>
      </c>
      <c r="P4141">
        <v>3552</v>
      </c>
      <c r="Q4141" t="s">
        <v>83</v>
      </c>
      <c r="R4141">
        <v>9</v>
      </c>
      <c r="S4141" t="s">
        <v>37</v>
      </c>
      <c r="T4141" t="s">
        <v>38</v>
      </c>
      <c r="U4141" t="str">
        <f>TRIM(CLEAN(tbl_Operations[[#This Row],[Location]]))</f>
        <v>Gurugram</v>
      </c>
      <c r="V4141" t="str">
        <f>TRIM(CLEAN(tbl_Operations[[#This Row],[Channel]]))</f>
        <v>Portal</v>
      </c>
      <c r="W4141" t="str">
        <f t="shared" si="320"/>
        <v>Report Request</v>
      </c>
      <c r="X4141" t="str">
        <f t="shared" si="321"/>
        <v>Operations</v>
      </c>
      <c r="Y4141" t="str">
        <f t="shared" si="322"/>
        <v>Within SLA</v>
      </c>
      <c r="Z4141" t="str">
        <f t="shared" si="323"/>
        <v>Normal</v>
      </c>
      <c r="AA4141" t="str" cm="1">
        <f t="array" ref="AA4141">_xlfn.IFS(
J4141&lt;=K4141*0.5,"Excellent",
J4141&lt;=K4141,"Good",
J4141&lt;=K4141*1.5,"At Risk",
TRUE,"Critical"
)</f>
        <v>Good</v>
      </c>
      <c r="AB4141" t="str">
        <f t="shared" si="324"/>
        <v>No Rework</v>
      </c>
    </row>
    <row r="4142" spans="1:28" x14ac:dyDescent="0.3">
      <c r="A4142" t="s">
        <v>4224</v>
      </c>
      <c r="B4142" s="1">
        <v>45764</v>
      </c>
      <c r="C4142" t="s">
        <v>91</v>
      </c>
      <c r="D4142" t="s">
        <v>47</v>
      </c>
      <c r="E4142" t="s">
        <v>70</v>
      </c>
      <c r="F4142" t="s">
        <v>24</v>
      </c>
      <c r="G4142" t="s">
        <v>42</v>
      </c>
      <c r="H4142" t="s">
        <v>50</v>
      </c>
      <c r="I4142" t="s">
        <v>27</v>
      </c>
      <c r="J4142">
        <v>5.8</v>
      </c>
      <c r="K4142">
        <v>24</v>
      </c>
      <c r="L4142" t="s">
        <v>28</v>
      </c>
      <c r="M4142">
        <v>0</v>
      </c>
      <c r="N4142">
        <v>4.8</v>
      </c>
      <c r="O4142">
        <v>350</v>
      </c>
      <c r="P4142">
        <v>2030</v>
      </c>
      <c r="Q4142" t="s">
        <v>89</v>
      </c>
      <c r="R4142">
        <v>4</v>
      </c>
      <c r="S4142" t="s">
        <v>30</v>
      </c>
      <c r="T4142" t="s">
        <v>84</v>
      </c>
      <c r="U4142" t="str">
        <f>TRIM(CLEAN(tbl_Operations[[#This Row],[Location]]))</f>
        <v>Gurugram</v>
      </c>
      <c r="V4142" t="str">
        <f>TRIM(CLEAN(tbl_Operations[[#This Row],[Channel]]))</f>
        <v>Portal</v>
      </c>
      <c r="W4142" t="str">
        <f t="shared" si="320"/>
        <v>Data Correction</v>
      </c>
      <c r="X4142" t="str">
        <f t="shared" si="321"/>
        <v>Operations</v>
      </c>
      <c r="Y4142" t="str">
        <f t="shared" si="322"/>
        <v>Within SLA</v>
      </c>
      <c r="Z4142" t="str">
        <f t="shared" si="323"/>
        <v>Normal</v>
      </c>
      <c r="AA4142" t="str" cm="1">
        <f t="array" ref="AA4142">_xlfn.IFS(
J4142&lt;=K4142*0.5,"Excellent",
J4142&lt;=K4142,"Good",
J4142&lt;=K4142*1.5,"At Risk",
TRUE,"Critical"
)</f>
        <v>Excellent</v>
      </c>
      <c r="AB4142" t="str">
        <f t="shared" si="324"/>
        <v>No Rework</v>
      </c>
    </row>
    <row r="4143" spans="1:28" x14ac:dyDescent="0.3">
      <c r="A4143" t="s">
        <v>4225</v>
      </c>
      <c r="B4143" s="1">
        <v>45874</v>
      </c>
      <c r="C4143" t="s">
        <v>77</v>
      </c>
      <c r="D4143" t="s">
        <v>5094</v>
      </c>
      <c r="E4143" t="s">
        <v>92</v>
      </c>
      <c r="F4143" t="s">
        <v>49</v>
      </c>
      <c r="G4143" t="s">
        <v>25</v>
      </c>
      <c r="H4143" t="s">
        <v>75</v>
      </c>
      <c r="I4143" t="s">
        <v>27</v>
      </c>
      <c r="J4143">
        <v>6.7</v>
      </c>
      <c r="K4143">
        <v>48</v>
      </c>
      <c r="L4143" t="s">
        <v>28</v>
      </c>
      <c r="M4143">
        <v>0</v>
      </c>
      <c r="N4143">
        <v>4.3</v>
      </c>
      <c r="O4143">
        <v>400</v>
      </c>
      <c r="P4143">
        <v>2680</v>
      </c>
      <c r="Q4143" t="s">
        <v>36</v>
      </c>
      <c r="R4143">
        <v>8</v>
      </c>
      <c r="S4143" t="s">
        <v>37</v>
      </c>
      <c r="T4143" t="s">
        <v>38</v>
      </c>
      <c r="U4143" t="str">
        <f>TRIM(CLEAN(tbl_Operations[[#This Row],[Location]]))</f>
        <v>Unknown</v>
      </c>
      <c r="V4143" t="str">
        <f>TRIM(CLEAN(tbl_Operations[[#This Row],[Channel]]))</f>
        <v>Email</v>
      </c>
      <c r="W4143" t="str">
        <f t="shared" si="320"/>
        <v>Report Request</v>
      </c>
      <c r="X4143" t="str">
        <f t="shared" si="321"/>
        <v>Finance</v>
      </c>
      <c r="Y4143" t="str">
        <f t="shared" si="322"/>
        <v>Within SLA</v>
      </c>
      <c r="Z4143" t="str">
        <f t="shared" si="323"/>
        <v>Normal</v>
      </c>
      <c r="AA4143" t="str" cm="1">
        <f t="array" ref="AA4143">_xlfn.IFS(
J4143&lt;=K4143*0.5,"Excellent",
J4143&lt;=K4143,"Good",
J4143&lt;=K4143*1.5,"At Risk",
TRUE,"Critical"
)</f>
        <v>Excellent</v>
      </c>
      <c r="AB4143" t="str">
        <f t="shared" si="324"/>
        <v>No Rework</v>
      </c>
    </row>
    <row r="4144" spans="1:28" x14ac:dyDescent="0.3">
      <c r="A4144" t="s">
        <v>4226</v>
      </c>
      <c r="B4144" s="1">
        <v>45800</v>
      </c>
      <c r="C4144" t="s">
        <v>33</v>
      </c>
      <c r="D4144" t="s">
        <v>22</v>
      </c>
      <c r="E4144" t="s">
        <v>70</v>
      </c>
      <c r="F4144" t="s">
        <v>24</v>
      </c>
      <c r="G4144" t="s">
        <v>62</v>
      </c>
      <c r="H4144" t="s">
        <v>50</v>
      </c>
      <c r="I4144" t="s">
        <v>88</v>
      </c>
      <c r="J4144">
        <v>26.7</v>
      </c>
      <c r="K4144">
        <v>24</v>
      </c>
      <c r="L4144" t="s">
        <v>63</v>
      </c>
      <c r="M4144">
        <v>1</v>
      </c>
      <c r="N4144">
        <v>4</v>
      </c>
      <c r="O4144">
        <v>350</v>
      </c>
      <c r="P4144">
        <v>9345</v>
      </c>
      <c r="Q4144" t="s">
        <v>44</v>
      </c>
      <c r="R4144">
        <v>5</v>
      </c>
      <c r="S4144" t="s">
        <v>30</v>
      </c>
      <c r="T4144" t="s">
        <v>45</v>
      </c>
      <c r="U4144" t="str">
        <f>TRIM(CLEAN(tbl_Operations[[#This Row],[Location]]))</f>
        <v>Noida</v>
      </c>
      <c r="V4144" t="str">
        <f>TRIM(CLEAN(tbl_Operations[[#This Row],[Channel]]))</f>
        <v>Teams</v>
      </c>
      <c r="W4144" t="str">
        <f t="shared" si="320"/>
        <v>Data Correction</v>
      </c>
      <c r="X4144" t="str">
        <f t="shared" si="321"/>
        <v>It</v>
      </c>
      <c r="Y4144" t="str">
        <f t="shared" si="322"/>
        <v>SLA Breach</v>
      </c>
      <c r="Z4144" t="str">
        <f t="shared" si="323"/>
        <v>Normal</v>
      </c>
      <c r="AA4144" t="str" cm="1">
        <f t="array" ref="AA4144">_xlfn.IFS(
J4144&lt;=K4144*0.5,"Excellent",
J4144&lt;=K4144,"Good",
J4144&lt;=K4144*1.5,"At Risk",
TRUE,"Critical"
)</f>
        <v>At Risk</v>
      </c>
      <c r="AB4144" t="str">
        <f t="shared" si="324"/>
        <v>Reworked</v>
      </c>
    </row>
    <row r="4145" spans="1:28" x14ac:dyDescent="0.3">
      <c r="A4145" t="s">
        <v>4227</v>
      </c>
      <c r="B4145" s="1">
        <v>45670</v>
      </c>
      <c r="C4145" t="s">
        <v>33</v>
      </c>
      <c r="D4145" t="s">
        <v>22</v>
      </c>
      <c r="E4145" t="s">
        <v>74</v>
      </c>
      <c r="F4145" t="s">
        <v>24</v>
      </c>
      <c r="G4145" t="s">
        <v>25</v>
      </c>
      <c r="H4145" t="s">
        <v>66</v>
      </c>
      <c r="I4145" t="s">
        <v>27</v>
      </c>
      <c r="J4145">
        <v>9.1999999999999993</v>
      </c>
      <c r="K4145">
        <v>24</v>
      </c>
      <c r="L4145" t="s">
        <v>28</v>
      </c>
      <c r="M4145">
        <v>0</v>
      </c>
      <c r="N4145">
        <v>4.8</v>
      </c>
      <c r="O4145">
        <v>400</v>
      </c>
      <c r="P4145">
        <v>3680</v>
      </c>
      <c r="Q4145" t="s">
        <v>64</v>
      </c>
      <c r="R4145">
        <v>1</v>
      </c>
      <c r="S4145" t="s">
        <v>58</v>
      </c>
      <c r="T4145" t="s">
        <v>31</v>
      </c>
      <c r="U4145" t="str">
        <f>TRIM(CLEAN(tbl_Operations[[#This Row],[Location]]))</f>
        <v>Noida</v>
      </c>
      <c r="V4145" t="str">
        <f>TRIM(CLEAN(tbl_Operations[[#This Row],[Channel]]))</f>
        <v>Email</v>
      </c>
      <c r="W4145" t="str">
        <f t="shared" si="320"/>
        <v>System Issue</v>
      </c>
      <c r="X4145" t="str">
        <f t="shared" si="321"/>
        <v>It</v>
      </c>
      <c r="Y4145" t="str">
        <f t="shared" si="322"/>
        <v>Within SLA</v>
      </c>
      <c r="Z4145" t="str">
        <f t="shared" si="323"/>
        <v>Normal</v>
      </c>
      <c r="AA4145" t="str" cm="1">
        <f t="array" ref="AA4145">_xlfn.IFS(
J4145&lt;=K4145*0.5,"Excellent",
J4145&lt;=K4145,"Good",
J4145&lt;=K4145*1.5,"At Risk",
TRUE,"Critical"
)</f>
        <v>Excellent</v>
      </c>
      <c r="AB4145" t="str">
        <f t="shared" si="324"/>
        <v>No Rework</v>
      </c>
    </row>
    <row r="4146" spans="1:28" x14ac:dyDescent="0.3">
      <c r="A4146" t="s">
        <v>4228</v>
      </c>
      <c r="B4146" s="1">
        <v>45813</v>
      </c>
      <c r="C4146" t="s">
        <v>21</v>
      </c>
      <c r="D4146" t="s">
        <v>22</v>
      </c>
      <c r="E4146" t="s">
        <v>78</v>
      </c>
      <c r="F4146" t="s">
        <v>24</v>
      </c>
      <c r="G4146" t="s">
        <v>42</v>
      </c>
      <c r="H4146" t="s">
        <v>75</v>
      </c>
      <c r="I4146" t="s">
        <v>27</v>
      </c>
      <c r="J4146">
        <v>15.4</v>
      </c>
      <c r="K4146">
        <v>24</v>
      </c>
      <c r="L4146" t="s">
        <v>28</v>
      </c>
      <c r="M4146">
        <v>1</v>
      </c>
      <c r="N4146">
        <v>4.5</v>
      </c>
      <c r="O4146">
        <v>450</v>
      </c>
      <c r="P4146">
        <v>6930</v>
      </c>
      <c r="Q4146" t="s">
        <v>29</v>
      </c>
      <c r="R4146">
        <v>6</v>
      </c>
      <c r="S4146" t="s">
        <v>30</v>
      </c>
      <c r="T4146" t="s">
        <v>84</v>
      </c>
      <c r="U4146" t="str">
        <f>TRIM(CLEAN(tbl_Operations[[#This Row],[Location]]))</f>
        <v>Noida</v>
      </c>
      <c r="V4146" t="str">
        <f>TRIM(CLEAN(tbl_Operations[[#This Row],[Channel]]))</f>
        <v>Portal</v>
      </c>
      <c r="W4146" t="str">
        <f t="shared" si="320"/>
        <v>Access Request</v>
      </c>
      <c r="X4146" t="str">
        <f t="shared" si="321"/>
        <v>Customer Support</v>
      </c>
      <c r="Y4146" t="str">
        <f t="shared" si="322"/>
        <v>Within SLA</v>
      </c>
      <c r="Z4146" t="str">
        <f t="shared" si="323"/>
        <v>Normal</v>
      </c>
      <c r="AA4146" t="str" cm="1">
        <f t="array" ref="AA4146">_xlfn.IFS(
J4146&lt;=K4146*0.5,"Excellent",
J4146&lt;=K4146,"Good",
J4146&lt;=K4146*1.5,"At Risk",
TRUE,"Critical"
)</f>
        <v>Good</v>
      </c>
      <c r="AB4146" t="str">
        <f t="shared" si="324"/>
        <v>Reworked</v>
      </c>
    </row>
    <row r="4147" spans="1:28" x14ac:dyDescent="0.3">
      <c r="A4147" t="s">
        <v>4229</v>
      </c>
      <c r="B4147" s="1">
        <v>45911</v>
      </c>
      <c r="C4147" t="s">
        <v>95</v>
      </c>
      <c r="D4147" t="s">
        <v>73</v>
      </c>
      <c r="E4147" t="s">
        <v>74</v>
      </c>
      <c r="F4147" t="s">
        <v>61</v>
      </c>
      <c r="G4147" t="s">
        <v>62</v>
      </c>
      <c r="H4147" t="s">
        <v>50</v>
      </c>
      <c r="I4147" t="s">
        <v>27</v>
      </c>
      <c r="J4147">
        <v>1.2</v>
      </c>
      <c r="K4147">
        <v>12</v>
      </c>
      <c r="L4147" t="s">
        <v>28</v>
      </c>
      <c r="M4147">
        <v>1</v>
      </c>
      <c r="N4147">
        <v>4.8</v>
      </c>
      <c r="O4147">
        <v>320</v>
      </c>
      <c r="P4147">
        <v>384</v>
      </c>
      <c r="Q4147" t="s">
        <v>83</v>
      </c>
      <c r="R4147">
        <v>9</v>
      </c>
      <c r="S4147" t="s">
        <v>37</v>
      </c>
      <c r="T4147" t="s">
        <v>84</v>
      </c>
      <c r="U4147" t="str">
        <f>TRIM(CLEAN(tbl_Operations[[#This Row],[Location]]))</f>
        <v>Chennai</v>
      </c>
      <c r="V4147" t="str">
        <f>TRIM(CLEAN(tbl_Operations[[#This Row],[Channel]]))</f>
        <v>Teams</v>
      </c>
      <c r="W4147" t="str">
        <f t="shared" si="320"/>
        <v>System Issue</v>
      </c>
      <c r="X4147" t="str">
        <f t="shared" si="321"/>
        <v>Sales</v>
      </c>
      <c r="Y4147" t="str">
        <f t="shared" si="322"/>
        <v>Within SLA</v>
      </c>
      <c r="Z4147" t="str">
        <f t="shared" si="323"/>
        <v>Normal</v>
      </c>
      <c r="AA4147" t="str" cm="1">
        <f t="array" ref="AA4147">_xlfn.IFS(
J4147&lt;=K4147*0.5,"Excellent",
J4147&lt;=K4147,"Good",
J4147&lt;=K4147*1.5,"At Risk",
TRUE,"Critical"
)</f>
        <v>Excellent</v>
      </c>
      <c r="AB4147" t="str">
        <f t="shared" si="324"/>
        <v>Reworked</v>
      </c>
    </row>
    <row r="4148" spans="1:28" x14ac:dyDescent="0.3">
      <c r="A4148" t="s">
        <v>4230</v>
      </c>
      <c r="B4148" s="1">
        <v>45847</v>
      </c>
      <c r="C4148" t="s">
        <v>77</v>
      </c>
      <c r="D4148" t="s">
        <v>47</v>
      </c>
      <c r="E4148" t="s">
        <v>56</v>
      </c>
      <c r="F4148" t="s">
        <v>24</v>
      </c>
      <c r="G4148" t="s">
        <v>42</v>
      </c>
      <c r="H4148" t="s">
        <v>66</v>
      </c>
      <c r="I4148" t="s">
        <v>27</v>
      </c>
      <c r="J4148">
        <v>21.6</v>
      </c>
      <c r="K4148">
        <v>24</v>
      </c>
      <c r="L4148" t="s">
        <v>28</v>
      </c>
      <c r="M4148">
        <v>0</v>
      </c>
      <c r="N4148">
        <v>4.4000000000000004</v>
      </c>
      <c r="O4148">
        <v>450</v>
      </c>
      <c r="P4148">
        <v>9720</v>
      </c>
      <c r="Q4148" t="s">
        <v>114</v>
      </c>
      <c r="R4148">
        <v>7</v>
      </c>
      <c r="S4148" t="s">
        <v>37</v>
      </c>
      <c r="T4148" t="s">
        <v>86</v>
      </c>
      <c r="U4148" t="str">
        <f>TRIM(CLEAN(tbl_Operations[[#This Row],[Location]]))</f>
        <v>Gurugram</v>
      </c>
      <c r="V4148" t="str">
        <f>TRIM(CLEAN(tbl_Operations[[#This Row],[Channel]]))</f>
        <v>Portal</v>
      </c>
      <c r="W4148" t="str">
        <f t="shared" si="320"/>
        <v>Vendor Query</v>
      </c>
      <c r="X4148" t="str">
        <f t="shared" si="321"/>
        <v>Finance</v>
      </c>
      <c r="Y4148" t="str">
        <f t="shared" si="322"/>
        <v>Within SLA</v>
      </c>
      <c r="Z4148" t="str">
        <f t="shared" si="323"/>
        <v>Normal</v>
      </c>
      <c r="AA4148" t="str" cm="1">
        <f t="array" ref="AA4148">_xlfn.IFS(
J4148&lt;=K4148*0.5,"Excellent",
J4148&lt;=K4148,"Good",
J4148&lt;=K4148*1.5,"At Risk",
TRUE,"Critical"
)</f>
        <v>Good</v>
      </c>
      <c r="AB4148" t="str">
        <f t="shared" si="324"/>
        <v>No Rework</v>
      </c>
    </row>
    <row r="4149" spans="1:28" x14ac:dyDescent="0.3">
      <c r="A4149" t="s">
        <v>4231</v>
      </c>
      <c r="B4149" s="1">
        <v>45890</v>
      </c>
      <c r="C4149" t="s">
        <v>77</v>
      </c>
      <c r="D4149" t="s">
        <v>47</v>
      </c>
      <c r="E4149" t="s">
        <v>35</v>
      </c>
      <c r="F4149" t="s">
        <v>24</v>
      </c>
      <c r="G4149" t="s">
        <v>25</v>
      </c>
      <c r="H4149" t="s">
        <v>50</v>
      </c>
      <c r="I4149" t="s">
        <v>101</v>
      </c>
      <c r="J4149">
        <v>22.2</v>
      </c>
      <c r="K4149">
        <v>24</v>
      </c>
      <c r="L4149" t="s">
        <v>28</v>
      </c>
      <c r="M4149">
        <v>2</v>
      </c>
      <c r="N4149">
        <v>3.9</v>
      </c>
      <c r="O4149">
        <v>320</v>
      </c>
      <c r="P4149">
        <v>7104</v>
      </c>
      <c r="Q4149" t="s">
        <v>36</v>
      </c>
      <c r="R4149">
        <v>8</v>
      </c>
      <c r="S4149" t="s">
        <v>37</v>
      </c>
      <c r="T4149" t="s">
        <v>84</v>
      </c>
      <c r="U4149" t="str">
        <f>TRIM(CLEAN(tbl_Operations[[#This Row],[Location]]))</f>
        <v>Gurugram</v>
      </c>
      <c r="V4149" t="str">
        <f>TRIM(CLEAN(tbl_Operations[[#This Row],[Channel]]))</f>
        <v>Email</v>
      </c>
      <c r="W4149" t="str">
        <f t="shared" si="320"/>
        <v>Employee Query</v>
      </c>
      <c r="X4149" t="str">
        <f t="shared" si="321"/>
        <v>Finance</v>
      </c>
      <c r="Y4149" t="str">
        <f t="shared" si="322"/>
        <v>Within SLA</v>
      </c>
      <c r="Z4149" t="str">
        <f t="shared" si="323"/>
        <v>Normal</v>
      </c>
      <c r="AA4149" t="str" cm="1">
        <f t="array" ref="AA4149">_xlfn.IFS(
J4149&lt;=K4149*0.5,"Excellent",
J4149&lt;=K4149,"Good",
J4149&lt;=K4149*1.5,"At Risk",
TRUE,"Critical"
)</f>
        <v>Good</v>
      </c>
      <c r="AB4149" t="str">
        <f t="shared" si="324"/>
        <v>Reworked</v>
      </c>
    </row>
    <row r="4150" spans="1:28" x14ac:dyDescent="0.3">
      <c r="A4150" t="s">
        <v>4232</v>
      </c>
      <c r="B4150" s="1">
        <v>45897</v>
      </c>
      <c r="C4150" t="s">
        <v>21</v>
      </c>
      <c r="D4150" t="s">
        <v>34</v>
      </c>
      <c r="E4150" t="s">
        <v>74</v>
      </c>
      <c r="F4150" t="s">
        <v>24</v>
      </c>
      <c r="G4150" t="s">
        <v>25</v>
      </c>
      <c r="H4150" t="s">
        <v>75</v>
      </c>
      <c r="I4150" t="s">
        <v>27</v>
      </c>
      <c r="J4150">
        <v>1</v>
      </c>
      <c r="K4150">
        <v>24</v>
      </c>
      <c r="L4150" t="s">
        <v>28</v>
      </c>
      <c r="M4150">
        <v>0</v>
      </c>
      <c r="N4150">
        <v>5</v>
      </c>
      <c r="O4150">
        <v>400</v>
      </c>
      <c r="P4150">
        <v>400</v>
      </c>
      <c r="Q4150" t="s">
        <v>36</v>
      </c>
      <c r="R4150">
        <v>8</v>
      </c>
      <c r="S4150" t="s">
        <v>37</v>
      </c>
      <c r="T4150" t="s">
        <v>84</v>
      </c>
      <c r="U4150" t="str">
        <f>TRIM(CLEAN(tbl_Operations[[#This Row],[Location]]))</f>
        <v>Mumbai</v>
      </c>
      <c r="V4150" t="str">
        <f>TRIM(CLEAN(tbl_Operations[[#This Row],[Channel]]))</f>
        <v>Email</v>
      </c>
      <c r="W4150" t="str">
        <f t="shared" si="320"/>
        <v>System Issue</v>
      </c>
      <c r="X4150" t="str">
        <f t="shared" si="321"/>
        <v>Customer Support</v>
      </c>
      <c r="Y4150" t="str">
        <f t="shared" si="322"/>
        <v>Within SLA</v>
      </c>
      <c r="Z4150" t="str">
        <f t="shared" si="323"/>
        <v>Normal</v>
      </c>
      <c r="AA4150" t="str" cm="1">
        <f t="array" ref="AA4150">_xlfn.IFS(
J4150&lt;=K4150*0.5,"Excellent",
J4150&lt;=K4150,"Good",
J4150&lt;=K4150*1.5,"At Risk",
TRUE,"Critical"
)</f>
        <v>Excellent</v>
      </c>
      <c r="AB4150" t="str">
        <f t="shared" si="324"/>
        <v>No Rework</v>
      </c>
    </row>
    <row r="4151" spans="1:28" x14ac:dyDescent="0.3">
      <c r="A4151" t="s">
        <v>4233</v>
      </c>
      <c r="B4151" s="1">
        <v>45883</v>
      </c>
      <c r="C4151" t="s">
        <v>91</v>
      </c>
      <c r="D4151" t="s">
        <v>55</v>
      </c>
      <c r="E4151" t="s">
        <v>92</v>
      </c>
      <c r="F4151" t="s">
        <v>61</v>
      </c>
      <c r="G4151" t="s">
        <v>25</v>
      </c>
      <c r="H4151" t="s">
        <v>26</v>
      </c>
      <c r="I4151" t="s">
        <v>27</v>
      </c>
      <c r="J4151">
        <v>14.8</v>
      </c>
      <c r="K4151">
        <v>12</v>
      </c>
      <c r="L4151" t="s">
        <v>63</v>
      </c>
      <c r="M4151">
        <v>0</v>
      </c>
      <c r="N4151">
        <v>4.9000000000000004</v>
      </c>
      <c r="O4151">
        <v>400</v>
      </c>
      <c r="P4151">
        <v>5920</v>
      </c>
      <c r="Q4151" t="s">
        <v>36</v>
      </c>
      <c r="R4151">
        <v>8</v>
      </c>
      <c r="S4151" t="s">
        <v>37</v>
      </c>
      <c r="T4151" t="s">
        <v>84</v>
      </c>
      <c r="U4151" t="str">
        <f>TRIM(CLEAN(tbl_Operations[[#This Row],[Location]]))</f>
        <v>Hyderabad</v>
      </c>
      <c r="V4151" t="str">
        <f>TRIM(CLEAN(tbl_Operations[[#This Row],[Channel]]))</f>
        <v>Email</v>
      </c>
      <c r="W4151" t="str">
        <f t="shared" si="320"/>
        <v>Report Request</v>
      </c>
      <c r="X4151" t="str">
        <f t="shared" si="321"/>
        <v>Operations</v>
      </c>
      <c r="Y4151" t="str">
        <f t="shared" si="322"/>
        <v>SLA Breach</v>
      </c>
      <c r="Z4151" t="str">
        <f t="shared" si="323"/>
        <v>Normal</v>
      </c>
      <c r="AA4151" t="str" cm="1">
        <f t="array" ref="AA4151">_xlfn.IFS(
J4151&lt;=K4151*0.5,"Excellent",
J4151&lt;=K4151,"Good",
J4151&lt;=K4151*1.5,"At Risk",
TRUE,"Critical"
)</f>
        <v>At Risk</v>
      </c>
      <c r="AB4151" t="str">
        <f t="shared" si="324"/>
        <v>No Rework</v>
      </c>
    </row>
    <row r="4152" spans="1:28" x14ac:dyDescent="0.3">
      <c r="A4152" t="s">
        <v>4234</v>
      </c>
      <c r="B4152" s="1">
        <v>45701</v>
      </c>
      <c r="C4152" t="s">
        <v>77</v>
      </c>
      <c r="D4152" t="s">
        <v>41</v>
      </c>
      <c r="E4152" t="s">
        <v>92</v>
      </c>
      <c r="F4152" t="s">
        <v>61</v>
      </c>
      <c r="G4152" t="s">
        <v>25</v>
      </c>
      <c r="H4152" t="s">
        <v>43</v>
      </c>
      <c r="I4152" t="s">
        <v>88</v>
      </c>
      <c r="J4152">
        <v>12.6</v>
      </c>
      <c r="K4152">
        <v>12</v>
      </c>
      <c r="L4152" t="s">
        <v>63</v>
      </c>
      <c r="M4152">
        <v>1</v>
      </c>
      <c r="N4152">
        <v>4</v>
      </c>
      <c r="O4152">
        <v>350</v>
      </c>
      <c r="P4152">
        <v>4410</v>
      </c>
      <c r="Q4152" t="s">
        <v>57</v>
      </c>
      <c r="R4152">
        <v>2</v>
      </c>
      <c r="S4152" t="s">
        <v>58</v>
      </c>
      <c r="T4152" t="s">
        <v>84</v>
      </c>
      <c r="U4152" t="str">
        <f>TRIM(CLEAN(tbl_Operations[[#This Row],[Location]]))</f>
        <v>Bengaluru</v>
      </c>
      <c r="V4152" t="str">
        <f>TRIM(CLEAN(tbl_Operations[[#This Row],[Channel]]))</f>
        <v>Email</v>
      </c>
      <c r="W4152" t="str">
        <f t="shared" si="320"/>
        <v>Report Request</v>
      </c>
      <c r="X4152" t="str">
        <f t="shared" si="321"/>
        <v>Finance</v>
      </c>
      <c r="Y4152" t="str">
        <f t="shared" si="322"/>
        <v>SLA Breach</v>
      </c>
      <c r="Z4152" t="str">
        <f t="shared" si="323"/>
        <v>Normal</v>
      </c>
      <c r="AA4152" t="str" cm="1">
        <f t="array" ref="AA4152">_xlfn.IFS(
J4152&lt;=K4152*0.5,"Excellent",
J4152&lt;=K4152,"Good",
J4152&lt;=K4152*1.5,"At Risk",
TRUE,"Critical"
)</f>
        <v>At Risk</v>
      </c>
      <c r="AB4152" t="str">
        <f t="shared" si="324"/>
        <v>Reworked</v>
      </c>
    </row>
    <row r="4153" spans="1:28" x14ac:dyDescent="0.3">
      <c r="A4153" t="s">
        <v>4235</v>
      </c>
      <c r="B4153" s="1">
        <v>45884</v>
      </c>
      <c r="C4153" t="s">
        <v>91</v>
      </c>
      <c r="D4153" t="s">
        <v>73</v>
      </c>
      <c r="E4153" t="s">
        <v>23</v>
      </c>
      <c r="F4153" t="s">
        <v>24</v>
      </c>
      <c r="G4153" t="s">
        <v>25</v>
      </c>
      <c r="H4153" t="s">
        <v>66</v>
      </c>
      <c r="I4153" t="s">
        <v>27</v>
      </c>
      <c r="J4153">
        <v>9.6999999999999993</v>
      </c>
      <c r="K4153">
        <v>24</v>
      </c>
      <c r="L4153" t="s">
        <v>28</v>
      </c>
      <c r="M4153">
        <v>0</v>
      </c>
      <c r="N4153">
        <v>5</v>
      </c>
      <c r="O4153">
        <v>320</v>
      </c>
      <c r="P4153">
        <v>3104</v>
      </c>
      <c r="Q4153" t="s">
        <v>36</v>
      </c>
      <c r="R4153">
        <v>8</v>
      </c>
      <c r="S4153" t="s">
        <v>37</v>
      </c>
      <c r="T4153" t="s">
        <v>45</v>
      </c>
      <c r="U4153" t="str">
        <f>TRIM(CLEAN(tbl_Operations[[#This Row],[Location]]))</f>
        <v>Chennai</v>
      </c>
      <c r="V4153" t="str">
        <f>TRIM(CLEAN(tbl_Operations[[#This Row],[Channel]]))</f>
        <v>Email</v>
      </c>
      <c r="W4153" t="str">
        <f t="shared" si="320"/>
        <v>Invoice Query</v>
      </c>
      <c r="X4153" t="str">
        <f t="shared" si="321"/>
        <v>Operations</v>
      </c>
      <c r="Y4153" t="str">
        <f t="shared" si="322"/>
        <v>Within SLA</v>
      </c>
      <c r="Z4153" t="str">
        <f t="shared" si="323"/>
        <v>Normal</v>
      </c>
      <c r="AA4153" t="str" cm="1">
        <f t="array" ref="AA4153">_xlfn.IFS(
J4153&lt;=K4153*0.5,"Excellent",
J4153&lt;=K4153,"Good",
J4153&lt;=K4153*1.5,"At Risk",
TRUE,"Critical"
)</f>
        <v>Excellent</v>
      </c>
      <c r="AB4153" t="str">
        <f t="shared" si="324"/>
        <v>No Rework</v>
      </c>
    </row>
    <row r="4154" spans="1:28" x14ac:dyDescent="0.3">
      <c r="A4154" t="s">
        <v>4236</v>
      </c>
      <c r="B4154" s="1">
        <v>45858</v>
      </c>
      <c r="C4154" t="s">
        <v>95</v>
      </c>
      <c r="D4154" t="s">
        <v>73</v>
      </c>
      <c r="E4154" t="s">
        <v>23</v>
      </c>
      <c r="F4154" t="s">
        <v>49</v>
      </c>
      <c r="G4154" t="s">
        <v>42</v>
      </c>
      <c r="H4154" t="s">
        <v>50</v>
      </c>
      <c r="I4154" t="s">
        <v>27</v>
      </c>
      <c r="J4154">
        <v>10.4</v>
      </c>
      <c r="K4154">
        <v>48</v>
      </c>
      <c r="L4154" t="s">
        <v>28</v>
      </c>
      <c r="M4154">
        <v>0</v>
      </c>
      <c r="N4154">
        <v>4.7</v>
      </c>
      <c r="O4154">
        <v>320</v>
      </c>
      <c r="P4154">
        <v>3328</v>
      </c>
      <c r="Q4154" t="s">
        <v>114</v>
      </c>
      <c r="R4154">
        <v>7</v>
      </c>
      <c r="S4154" t="s">
        <v>37</v>
      </c>
      <c r="T4154" t="s">
        <v>102</v>
      </c>
      <c r="U4154" t="str">
        <f>TRIM(CLEAN(tbl_Operations[[#This Row],[Location]]))</f>
        <v>Chennai</v>
      </c>
      <c r="V4154" t="str">
        <f>TRIM(CLEAN(tbl_Operations[[#This Row],[Channel]]))</f>
        <v>Portal</v>
      </c>
      <c r="W4154" t="str">
        <f t="shared" si="320"/>
        <v>Invoice Query</v>
      </c>
      <c r="X4154" t="str">
        <f t="shared" si="321"/>
        <v>Sales</v>
      </c>
      <c r="Y4154" t="str">
        <f t="shared" si="322"/>
        <v>Within SLA</v>
      </c>
      <c r="Z4154" t="str">
        <f t="shared" si="323"/>
        <v>Normal</v>
      </c>
      <c r="AA4154" t="str" cm="1">
        <f t="array" ref="AA4154">_xlfn.IFS(
J4154&lt;=K4154*0.5,"Excellent",
J4154&lt;=K4154,"Good",
J4154&lt;=K4154*1.5,"At Risk",
TRUE,"Critical"
)</f>
        <v>Excellent</v>
      </c>
      <c r="AB4154" t="str">
        <f t="shared" si="324"/>
        <v>No Rework</v>
      </c>
    </row>
    <row r="4155" spans="1:28" x14ac:dyDescent="0.3">
      <c r="A4155" t="s">
        <v>4237</v>
      </c>
      <c r="B4155" s="1">
        <v>45759</v>
      </c>
      <c r="C4155" t="s">
        <v>21</v>
      </c>
      <c r="D4155" t="s">
        <v>22</v>
      </c>
      <c r="E4155" t="s">
        <v>92</v>
      </c>
      <c r="F4155" t="s">
        <v>24</v>
      </c>
      <c r="G4155" t="s">
        <v>25</v>
      </c>
      <c r="H4155" t="s">
        <v>26</v>
      </c>
      <c r="I4155" t="s">
        <v>27</v>
      </c>
      <c r="J4155">
        <v>1.9</v>
      </c>
      <c r="K4155">
        <v>24</v>
      </c>
      <c r="L4155" t="s">
        <v>28</v>
      </c>
      <c r="M4155">
        <v>0</v>
      </c>
      <c r="N4155">
        <v>4.8</v>
      </c>
      <c r="O4155">
        <v>400</v>
      </c>
      <c r="P4155">
        <v>760</v>
      </c>
      <c r="Q4155" t="s">
        <v>89</v>
      </c>
      <c r="R4155">
        <v>4</v>
      </c>
      <c r="S4155" t="s">
        <v>30</v>
      </c>
      <c r="T4155" t="s">
        <v>68</v>
      </c>
      <c r="U4155" t="str">
        <f>TRIM(CLEAN(tbl_Operations[[#This Row],[Location]]))</f>
        <v>Noida</v>
      </c>
      <c r="V4155" t="str">
        <f>TRIM(CLEAN(tbl_Operations[[#This Row],[Channel]]))</f>
        <v>Email</v>
      </c>
      <c r="W4155" t="str">
        <f t="shared" si="320"/>
        <v>Report Request</v>
      </c>
      <c r="X4155" t="str">
        <f t="shared" si="321"/>
        <v>Customer Support</v>
      </c>
      <c r="Y4155" t="str">
        <f t="shared" si="322"/>
        <v>Within SLA</v>
      </c>
      <c r="Z4155" t="str">
        <f t="shared" si="323"/>
        <v>Normal</v>
      </c>
      <c r="AA4155" t="str" cm="1">
        <f t="array" ref="AA4155">_xlfn.IFS(
J4155&lt;=K4155*0.5,"Excellent",
J4155&lt;=K4155,"Good",
J4155&lt;=K4155*1.5,"At Risk",
TRUE,"Critical"
)</f>
        <v>Excellent</v>
      </c>
      <c r="AB4155" t="str">
        <f t="shared" si="324"/>
        <v>No Rework</v>
      </c>
    </row>
    <row r="4156" spans="1:28" x14ac:dyDescent="0.3">
      <c r="A4156" t="s">
        <v>4238</v>
      </c>
      <c r="B4156" s="1">
        <v>45727</v>
      </c>
      <c r="C4156" t="s">
        <v>33</v>
      </c>
      <c r="D4156" t="s">
        <v>41</v>
      </c>
      <c r="E4156" t="s">
        <v>35</v>
      </c>
      <c r="F4156" t="s">
        <v>61</v>
      </c>
      <c r="G4156" t="s">
        <v>62</v>
      </c>
      <c r="H4156" t="s">
        <v>26</v>
      </c>
      <c r="I4156" t="s">
        <v>101</v>
      </c>
      <c r="J4156">
        <v>20.6</v>
      </c>
      <c r="K4156">
        <v>12</v>
      </c>
      <c r="L4156" t="s">
        <v>63</v>
      </c>
      <c r="M4156">
        <v>0</v>
      </c>
      <c r="N4156">
        <v>4.8</v>
      </c>
      <c r="O4156">
        <v>280</v>
      </c>
      <c r="P4156">
        <v>5768</v>
      </c>
      <c r="Q4156" t="s">
        <v>79</v>
      </c>
      <c r="R4156">
        <v>3</v>
      </c>
      <c r="S4156" t="s">
        <v>58</v>
      </c>
      <c r="T4156" t="s">
        <v>38</v>
      </c>
      <c r="U4156" t="str">
        <f>TRIM(CLEAN(tbl_Operations[[#This Row],[Location]]))</f>
        <v>Bengaluru</v>
      </c>
      <c r="V4156" t="str">
        <f>TRIM(CLEAN(tbl_Operations[[#This Row],[Channel]]))</f>
        <v>Teams</v>
      </c>
      <c r="W4156" t="str">
        <f t="shared" si="320"/>
        <v>Employee Query</v>
      </c>
      <c r="X4156" t="str">
        <f t="shared" si="321"/>
        <v>It</v>
      </c>
      <c r="Y4156" t="str">
        <f t="shared" si="322"/>
        <v>SLA Breach</v>
      </c>
      <c r="Z4156" t="str">
        <f t="shared" si="323"/>
        <v>Normal</v>
      </c>
      <c r="AA4156" t="str" cm="1">
        <f t="array" ref="AA4156">_xlfn.IFS(
J4156&lt;=K4156*0.5,"Excellent",
J4156&lt;=K4156,"Good",
J4156&lt;=K4156*1.5,"At Risk",
TRUE,"Critical"
)</f>
        <v>Critical</v>
      </c>
      <c r="AB4156" t="str">
        <f t="shared" si="324"/>
        <v>No Rework</v>
      </c>
    </row>
    <row r="4157" spans="1:28" x14ac:dyDescent="0.3">
      <c r="A4157" t="s">
        <v>4239</v>
      </c>
      <c r="B4157" s="1">
        <v>46004</v>
      </c>
      <c r="C4157" t="s">
        <v>77</v>
      </c>
      <c r="D4157" t="s">
        <v>73</v>
      </c>
      <c r="E4157" t="s">
        <v>74</v>
      </c>
      <c r="F4157" t="s">
        <v>24</v>
      </c>
      <c r="G4157" t="s">
        <v>62</v>
      </c>
      <c r="H4157" t="s">
        <v>75</v>
      </c>
      <c r="I4157" t="s">
        <v>101</v>
      </c>
      <c r="J4157">
        <v>8.3000000000000007</v>
      </c>
      <c r="K4157">
        <v>24</v>
      </c>
      <c r="L4157" t="s">
        <v>28</v>
      </c>
      <c r="M4157">
        <v>0</v>
      </c>
      <c r="N4157">
        <v>4.9000000000000004</v>
      </c>
      <c r="O4157">
        <v>450</v>
      </c>
      <c r="P4157">
        <v>3735</v>
      </c>
      <c r="Q4157" t="s">
        <v>71</v>
      </c>
      <c r="R4157">
        <v>12</v>
      </c>
      <c r="S4157" t="s">
        <v>52</v>
      </c>
      <c r="T4157" t="s">
        <v>68</v>
      </c>
      <c r="U4157" t="str">
        <f>TRIM(CLEAN(tbl_Operations[[#This Row],[Location]]))</f>
        <v>Chennai</v>
      </c>
      <c r="V4157" t="str">
        <f>TRIM(CLEAN(tbl_Operations[[#This Row],[Channel]]))</f>
        <v>Teams</v>
      </c>
      <c r="W4157" t="str">
        <f t="shared" si="320"/>
        <v>System Issue</v>
      </c>
      <c r="X4157" t="str">
        <f t="shared" si="321"/>
        <v>Finance</v>
      </c>
      <c r="Y4157" t="str">
        <f t="shared" si="322"/>
        <v>Within SLA</v>
      </c>
      <c r="Z4157" t="str">
        <f t="shared" si="323"/>
        <v>Normal</v>
      </c>
      <c r="AA4157" t="str" cm="1">
        <f t="array" ref="AA4157">_xlfn.IFS(
J4157&lt;=K4157*0.5,"Excellent",
J4157&lt;=K4157,"Good",
J4157&lt;=K4157*1.5,"At Risk",
TRUE,"Critical"
)</f>
        <v>Excellent</v>
      </c>
      <c r="AB4157" t="str">
        <f t="shared" si="324"/>
        <v>No Rework</v>
      </c>
    </row>
    <row r="4158" spans="1:28" x14ac:dyDescent="0.3">
      <c r="A4158" t="s">
        <v>4240</v>
      </c>
      <c r="B4158" s="1">
        <v>45873</v>
      </c>
      <c r="C4158" t="s">
        <v>95</v>
      </c>
      <c r="D4158" t="s">
        <v>34</v>
      </c>
      <c r="E4158" t="s">
        <v>74</v>
      </c>
      <c r="F4158" t="s">
        <v>61</v>
      </c>
      <c r="G4158" t="s">
        <v>25</v>
      </c>
      <c r="H4158" t="s">
        <v>66</v>
      </c>
      <c r="I4158" t="s">
        <v>27</v>
      </c>
      <c r="J4158">
        <v>9.9</v>
      </c>
      <c r="K4158">
        <v>12</v>
      </c>
      <c r="L4158" t="s">
        <v>28</v>
      </c>
      <c r="M4158">
        <v>1</v>
      </c>
      <c r="N4158">
        <v>4.5999999999999996</v>
      </c>
      <c r="O4158">
        <v>280</v>
      </c>
      <c r="P4158">
        <v>2772</v>
      </c>
      <c r="Q4158" t="s">
        <v>36</v>
      </c>
      <c r="R4158">
        <v>8</v>
      </c>
      <c r="S4158" t="s">
        <v>37</v>
      </c>
      <c r="T4158" t="s">
        <v>31</v>
      </c>
      <c r="U4158" t="str">
        <f>TRIM(CLEAN(tbl_Operations[[#This Row],[Location]]))</f>
        <v>Mumbai</v>
      </c>
      <c r="V4158" t="str">
        <f>TRIM(CLEAN(tbl_Operations[[#This Row],[Channel]]))</f>
        <v>Email</v>
      </c>
      <c r="W4158" t="str">
        <f t="shared" si="320"/>
        <v>System Issue</v>
      </c>
      <c r="X4158" t="str">
        <f t="shared" si="321"/>
        <v>Sales</v>
      </c>
      <c r="Y4158" t="str">
        <f t="shared" si="322"/>
        <v>Within SLA</v>
      </c>
      <c r="Z4158" t="str">
        <f t="shared" si="323"/>
        <v>Normal</v>
      </c>
      <c r="AA4158" t="str" cm="1">
        <f t="array" ref="AA4158">_xlfn.IFS(
J4158&lt;=K4158*0.5,"Excellent",
J4158&lt;=K4158,"Good",
J4158&lt;=K4158*1.5,"At Risk",
TRUE,"Critical"
)</f>
        <v>Good</v>
      </c>
      <c r="AB4158" t="str">
        <f t="shared" si="324"/>
        <v>Reworked</v>
      </c>
    </row>
    <row r="4159" spans="1:28" x14ac:dyDescent="0.3">
      <c r="A4159" t="s">
        <v>4241</v>
      </c>
      <c r="B4159" s="1">
        <v>45707</v>
      </c>
      <c r="C4159" t="s">
        <v>33</v>
      </c>
      <c r="D4159" t="s">
        <v>22</v>
      </c>
      <c r="E4159" t="s">
        <v>92</v>
      </c>
      <c r="F4159" t="s">
        <v>24</v>
      </c>
      <c r="G4159" t="s">
        <v>25</v>
      </c>
      <c r="H4159" t="s">
        <v>50</v>
      </c>
      <c r="I4159" t="s">
        <v>27</v>
      </c>
      <c r="J4159">
        <v>25.2</v>
      </c>
      <c r="K4159">
        <v>24</v>
      </c>
      <c r="L4159" t="s">
        <v>63</v>
      </c>
      <c r="M4159">
        <v>0</v>
      </c>
      <c r="N4159">
        <v>4.0999999999999996</v>
      </c>
      <c r="O4159">
        <v>280</v>
      </c>
      <c r="P4159">
        <v>7056</v>
      </c>
      <c r="Q4159" t="s">
        <v>57</v>
      </c>
      <c r="R4159">
        <v>2</v>
      </c>
      <c r="S4159" t="s">
        <v>58</v>
      </c>
      <c r="T4159" t="s">
        <v>86</v>
      </c>
      <c r="U4159" t="str">
        <f>TRIM(CLEAN(tbl_Operations[[#This Row],[Location]]))</f>
        <v>Noida</v>
      </c>
      <c r="V4159" t="str">
        <f>TRIM(CLEAN(tbl_Operations[[#This Row],[Channel]]))</f>
        <v>Email</v>
      </c>
      <c r="W4159" t="str">
        <f t="shared" si="320"/>
        <v>Report Request</v>
      </c>
      <c r="X4159" t="str">
        <f t="shared" si="321"/>
        <v>It</v>
      </c>
      <c r="Y4159" t="str">
        <f t="shared" si="322"/>
        <v>SLA Breach</v>
      </c>
      <c r="Z4159" t="str">
        <f t="shared" si="323"/>
        <v>Normal</v>
      </c>
      <c r="AA4159" t="str" cm="1">
        <f t="array" ref="AA4159">_xlfn.IFS(
J4159&lt;=K4159*0.5,"Excellent",
J4159&lt;=K4159,"Good",
J4159&lt;=K4159*1.5,"At Risk",
TRUE,"Critical"
)</f>
        <v>At Risk</v>
      </c>
      <c r="AB4159" t="str">
        <f t="shared" si="324"/>
        <v>No Rework</v>
      </c>
    </row>
    <row r="4160" spans="1:28" x14ac:dyDescent="0.3">
      <c r="A4160" t="s">
        <v>4242</v>
      </c>
      <c r="B4160" s="1">
        <v>45696</v>
      </c>
      <c r="C4160" t="s">
        <v>54</v>
      </c>
      <c r="D4160" t="s">
        <v>73</v>
      </c>
      <c r="E4160" t="s">
        <v>56</v>
      </c>
      <c r="F4160" t="s">
        <v>49</v>
      </c>
      <c r="G4160" t="s">
        <v>42</v>
      </c>
      <c r="H4160" t="s">
        <v>75</v>
      </c>
      <c r="I4160" t="s">
        <v>27</v>
      </c>
      <c r="J4160">
        <v>14.9</v>
      </c>
      <c r="K4160">
        <v>48</v>
      </c>
      <c r="L4160" t="s">
        <v>28</v>
      </c>
      <c r="M4160">
        <v>0</v>
      </c>
      <c r="N4160">
        <v>4.8</v>
      </c>
      <c r="O4160">
        <v>350</v>
      </c>
      <c r="P4160">
        <v>5215</v>
      </c>
      <c r="Q4160" t="s">
        <v>57</v>
      </c>
      <c r="R4160">
        <v>2</v>
      </c>
      <c r="S4160" t="s">
        <v>58</v>
      </c>
      <c r="T4160" t="s">
        <v>68</v>
      </c>
      <c r="U4160" t="str">
        <f>TRIM(CLEAN(tbl_Operations[[#This Row],[Location]]))</f>
        <v>Chennai</v>
      </c>
      <c r="V4160" t="str">
        <f>TRIM(CLEAN(tbl_Operations[[#This Row],[Channel]]))</f>
        <v>Portal</v>
      </c>
      <c r="W4160" t="str">
        <f t="shared" si="320"/>
        <v>Vendor Query</v>
      </c>
      <c r="X4160" t="str">
        <f t="shared" si="321"/>
        <v>Hr</v>
      </c>
      <c r="Y4160" t="str">
        <f t="shared" si="322"/>
        <v>Within SLA</v>
      </c>
      <c r="Z4160" t="str">
        <f t="shared" si="323"/>
        <v>Normal</v>
      </c>
      <c r="AA4160" t="str" cm="1">
        <f t="array" ref="AA4160">_xlfn.IFS(
J4160&lt;=K4160*0.5,"Excellent",
J4160&lt;=K4160,"Good",
J4160&lt;=K4160*1.5,"At Risk",
TRUE,"Critical"
)</f>
        <v>Excellent</v>
      </c>
      <c r="AB4160" t="str">
        <f t="shared" si="324"/>
        <v>No Rework</v>
      </c>
    </row>
    <row r="4161" spans="1:28" x14ac:dyDescent="0.3">
      <c r="A4161" t="s">
        <v>4243</v>
      </c>
      <c r="B4161" s="1">
        <v>45773</v>
      </c>
      <c r="C4161" t="s">
        <v>33</v>
      </c>
      <c r="D4161" t="s">
        <v>73</v>
      </c>
      <c r="E4161" t="s">
        <v>74</v>
      </c>
      <c r="F4161" t="s">
        <v>49</v>
      </c>
      <c r="G4161" t="s">
        <v>25</v>
      </c>
      <c r="H4161" t="s">
        <v>50</v>
      </c>
      <c r="I4161" t="s">
        <v>101</v>
      </c>
      <c r="J4161">
        <v>18.8</v>
      </c>
      <c r="K4161">
        <v>48</v>
      </c>
      <c r="L4161" t="s">
        <v>28</v>
      </c>
      <c r="M4161">
        <v>0</v>
      </c>
      <c r="N4161">
        <v>5</v>
      </c>
      <c r="O4161">
        <v>280</v>
      </c>
      <c r="P4161">
        <v>5264</v>
      </c>
      <c r="Q4161" t="s">
        <v>89</v>
      </c>
      <c r="R4161">
        <v>4</v>
      </c>
      <c r="S4161" t="s">
        <v>30</v>
      </c>
      <c r="T4161" t="s">
        <v>68</v>
      </c>
      <c r="U4161" t="str">
        <f>TRIM(CLEAN(tbl_Operations[[#This Row],[Location]]))</f>
        <v>Chennai</v>
      </c>
      <c r="V4161" t="str">
        <f>TRIM(CLEAN(tbl_Operations[[#This Row],[Channel]]))</f>
        <v>Email</v>
      </c>
      <c r="W4161" t="str">
        <f t="shared" si="320"/>
        <v>System Issue</v>
      </c>
      <c r="X4161" t="str">
        <f t="shared" si="321"/>
        <v>It</v>
      </c>
      <c r="Y4161" t="str">
        <f t="shared" si="322"/>
        <v>Within SLA</v>
      </c>
      <c r="Z4161" t="str">
        <f t="shared" si="323"/>
        <v>Normal</v>
      </c>
      <c r="AA4161" t="str" cm="1">
        <f t="array" ref="AA4161">_xlfn.IFS(
J4161&lt;=K4161*0.5,"Excellent",
J4161&lt;=K4161,"Good",
J4161&lt;=K4161*1.5,"At Risk",
TRUE,"Critical"
)</f>
        <v>Excellent</v>
      </c>
      <c r="AB4161" t="str">
        <f t="shared" si="324"/>
        <v>No Rework</v>
      </c>
    </row>
    <row r="4162" spans="1:28" x14ac:dyDescent="0.3">
      <c r="A4162" t="s">
        <v>4244</v>
      </c>
      <c r="B4162" s="1">
        <v>45833</v>
      </c>
      <c r="C4162" t="s">
        <v>40</v>
      </c>
      <c r="D4162" t="s">
        <v>60</v>
      </c>
      <c r="E4162" t="s">
        <v>92</v>
      </c>
      <c r="F4162" t="s">
        <v>49</v>
      </c>
      <c r="G4162" t="s">
        <v>25</v>
      </c>
      <c r="H4162" t="s">
        <v>75</v>
      </c>
      <c r="I4162" t="s">
        <v>27</v>
      </c>
      <c r="J4162">
        <v>19.7</v>
      </c>
      <c r="K4162">
        <v>48</v>
      </c>
      <c r="L4162" t="s">
        <v>28</v>
      </c>
      <c r="M4162">
        <v>0</v>
      </c>
      <c r="N4162">
        <v>4.3</v>
      </c>
      <c r="O4162">
        <v>450</v>
      </c>
      <c r="P4162">
        <v>8865</v>
      </c>
      <c r="Q4162" t="s">
        <v>29</v>
      </c>
      <c r="R4162">
        <v>6</v>
      </c>
      <c r="S4162" t="s">
        <v>30</v>
      </c>
      <c r="T4162" t="s">
        <v>86</v>
      </c>
      <c r="U4162" t="str">
        <f>TRIM(CLEAN(tbl_Operations[[#This Row],[Location]]))</f>
        <v>Pune</v>
      </c>
      <c r="V4162" t="str">
        <f>TRIM(CLEAN(tbl_Operations[[#This Row],[Channel]]))</f>
        <v>Email</v>
      </c>
      <c r="W4162" t="str">
        <f t="shared" ref="W4162:W4225" si="325">TRIM(CLEAN(E4162))</f>
        <v>Report Request</v>
      </c>
      <c r="X4162" t="str">
        <f t="shared" ref="X4162:X4225" si="326">PROPER(TRIM(CLEAN(C4162)))</f>
        <v>Procurement</v>
      </c>
      <c r="Y4162" t="str">
        <f t="shared" ref="Y4162:Y4225" si="327">IF(J4162&lt;=K4162,"Within SLA","SLA Breach")</f>
        <v>Within SLA</v>
      </c>
      <c r="Z4162" t="str">
        <f t="shared" ref="Z4162:Z4225" si="328">IF(AND(F4162="Critical",Y4161="SLA Breach"),"Critical Risk","Normal")</f>
        <v>Normal</v>
      </c>
      <c r="AA4162" t="str" cm="1">
        <f t="array" ref="AA4162">_xlfn.IFS(
J4162&lt;=K4162*0.5,"Excellent",
J4162&lt;=K4162,"Good",
J4162&lt;=K4162*1.5,"At Risk",
TRUE,"Critical"
)</f>
        <v>Excellent</v>
      </c>
      <c r="AB4162" t="str">
        <f t="shared" ref="AB4162:AB4225" si="329">IF(M4162&gt;0,"Reworked","No Rework")</f>
        <v>No Rework</v>
      </c>
    </row>
    <row r="4163" spans="1:28" x14ac:dyDescent="0.3">
      <c r="A4163" t="s">
        <v>4245</v>
      </c>
      <c r="B4163" s="1">
        <v>45663</v>
      </c>
      <c r="C4163" t="s">
        <v>54</v>
      </c>
      <c r="D4163" t="s">
        <v>34</v>
      </c>
      <c r="E4163" t="s">
        <v>35</v>
      </c>
      <c r="F4163" t="s">
        <v>61</v>
      </c>
      <c r="G4163" t="s">
        <v>42</v>
      </c>
      <c r="H4163" t="s">
        <v>43</v>
      </c>
      <c r="I4163" t="s">
        <v>27</v>
      </c>
      <c r="J4163">
        <v>14.7</v>
      </c>
      <c r="K4163">
        <v>12</v>
      </c>
      <c r="L4163" t="s">
        <v>63</v>
      </c>
      <c r="M4163">
        <v>0</v>
      </c>
      <c r="N4163">
        <v>5</v>
      </c>
      <c r="O4163">
        <v>400</v>
      </c>
      <c r="P4163">
        <v>5880</v>
      </c>
      <c r="Q4163" t="s">
        <v>64</v>
      </c>
      <c r="R4163">
        <v>1</v>
      </c>
      <c r="S4163" t="s">
        <v>58</v>
      </c>
      <c r="T4163" t="s">
        <v>31</v>
      </c>
      <c r="U4163" t="str">
        <f>TRIM(CLEAN(tbl_Operations[[#This Row],[Location]]))</f>
        <v>Mumbai</v>
      </c>
      <c r="V4163" t="str">
        <f>TRIM(CLEAN(tbl_Operations[[#This Row],[Channel]]))</f>
        <v>Portal</v>
      </c>
      <c r="W4163" t="str">
        <f t="shared" si="325"/>
        <v>Employee Query</v>
      </c>
      <c r="X4163" t="str">
        <f t="shared" si="326"/>
        <v>Hr</v>
      </c>
      <c r="Y4163" t="str">
        <f t="shared" si="327"/>
        <v>SLA Breach</v>
      </c>
      <c r="Z4163" t="str">
        <f t="shared" si="328"/>
        <v>Normal</v>
      </c>
      <c r="AA4163" t="str" cm="1">
        <f t="array" ref="AA4163">_xlfn.IFS(
J4163&lt;=K4163*0.5,"Excellent",
J4163&lt;=K4163,"Good",
J4163&lt;=K4163*1.5,"At Risk",
TRUE,"Critical"
)</f>
        <v>At Risk</v>
      </c>
      <c r="AB4163" t="str">
        <f t="shared" si="329"/>
        <v>No Rework</v>
      </c>
    </row>
    <row r="4164" spans="1:28" x14ac:dyDescent="0.3">
      <c r="A4164" t="s">
        <v>4246</v>
      </c>
      <c r="B4164" s="1">
        <v>45801</v>
      </c>
      <c r="C4164" t="s">
        <v>95</v>
      </c>
      <c r="D4164" t="s">
        <v>47</v>
      </c>
      <c r="E4164" t="s">
        <v>92</v>
      </c>
      <c r="F4164" t="s">
        <v>24</v>
      </c>
      <c r="G4164" t="s">
        <v>81</v>
      </c>
      <c r="H4164" t="s">
        <v>26</v>
      </c>
      <c r="I4164" t="s">
        <v>27</v>
      </c>
      <c r="J4164">
        <v>8.1</v>
      </c>
      <c r="K4164">
        <v>24</v>
      </c>
      <c r="L4164" t="s">
        <v>28</v>
      </c>
      <c r="M4164">
        <v>0</v>
      </c>
      <c r="N4164">
        <v>5</v>
      </c>
      <c r="O4164">
        <v>450</v>
      </c>
      <c r="P4164">
        <v>3645</v>
      </c>
      <c r="Q4164" t="s">
        <v>44</v>
      </c>
      <c r="R4164">
        <v>5</v>
      </c>
      <c r="S4164" t="s">
        <v>30</v>
      </c>
      <c r="T4164" t="s">
        <v>68</v>
      </c>
      <c r="U4164" t="str">
        <f>TRIM(CLEAN(tbl_Operations[[#This Row],[Location]]))</f>
        <v>Gurugram</v>
      </c>
      <c r="V4164" t="str">
        <f>TRIM(CLEAN(tbl_Operations[[#This Row],[Channel]]))</f>
        <v>Phone</v>
      </c>
      <c r="W4164" t="str">
        <f t="shared" si="325"/>
        <v>Report Request</v>
      </c>
      <c r="X4164" t="str">
        <f t="shared" si="326"/>
        <v>Sales</v>
      </c>
      <c r="Y4164" t="str">
        <f t="shared" si="327"/>
        <v>Within SLA</v>
      </c>
      <c r="Z4164" t="str">
        <f t="shared" si="328"/>
        <v>Normal</v>
      </c>
      <c r="AA4164" t="str" cm="1">
        <f t="array" ref="AA4164">_xlfn.IFS(
J4164&lt;=K4164*0.5,"Excellent",
J4164&lt;=K4164,"Good",
J4164&lt;=K4164*1.5,"At Risk",
TRUE,"Critical"
)</f>
        <v>Excellent</v>
      </c>
      <c r="AB4164" t="str">
        <f t="shared" si="329"/>
        <v>No Rework</v>
      </c>
    </row>
    <row r="4165" spans="1:28" x14ac:dyDescent="0.3">
      <c r="A4165" t="s">
        <v>4247</v>
      </c>
      <c r="B4165" s="1">
        <v>45900</v>
      </c>
      <c r="C4165" t="s">
        <v>40</v>
      </c>
      <c r="D4165" t="s">
        <v>73</v>
      </c>
      <c r="E4165" t="s">
        <v>70</v>
      </c>
      <c r="F4165" t="s">
        <v>49</v>
      </c>
      <c r="G4165" t="s">
        <v>42</v>
      </c>
      <c r="H4165" t="s">
        <v>5095</v>
      </c>
      <c r="I4165" t="s">
        <v>27</v>
      </c>
      <c r="J4165">
        <v>28</v>
      </c>
      <c r="K4165">
        <v>48</v>
      </c>
      <c r="L4165" t="s">
        <v>28</v>
      </c>
      <c r="M4165">
        <v>0</v>
      </c>
      <c r="N4165">
        <v>4</v>
      </c>
      <c r="O4165">
        <v>450</v>
      </c>
      <c r="P4165">
        <v>12600</v>
      </c>
      <c r="Q4165" t="s">
        <v>36</v>
      </c>
      <c r="R4165">
        <v>8</v>
      </c>
      <c r="S4165" t="s">
        <v>37</v>
      </c>
      <c r="T4165" t="s">
        <v>102</v>
      </c>
      <c r="U4165" t="str">
        <f>TRIM(CLEAN(tbl_Operations[[#This Row],[Location]]))</f>
        <v>Chennai</v>
      </c>
      <c r="V4165" t="str">
        <f>TRIM(CLEAN(tbl_Operations[[#This Row],[Channel]]))</f>
        <v>Portal</v>
      </c>
      <c r="W4165" t="str">
        <f t="shared" si="325"/>
        <v>Data Correction</v>
      </c>
      <c r="X4165" t="str">
        <f t="shared" si="326"/>
        <v>Procurement</v>
      </c>
      <c r="Y4165" t="str">
        <f t="shared" si="327"/>
        <v>Within SLA</v>
      </c>
      <c r="Z4165" t="str">
        <f t="shared" si="328"/>
        <v>Normal</v>
      </c>
      <c r="AA4165" t="str" cm="1">
        <f t="array" ref="AA4165">_xlfn.IFS(
J4165&lt;=K4165*0.5,"Excellent",
J4165&lt;=K4165,"Good",
J4165&lt;=K4165*1.5,"At Risk",
TRUE,"Critical"
)</f>
        <v>Good</v>
      </c>
      <c r="AB4165" t="str">
        <f t="shared" si="329"/>
        <v>No Rework</v>
      </c>
    </row>
    <row r="4166" spans="1:28" x14ac:dyDescent="0.3">
      <c r="A4166" t="s">
        <v>4248</v>
      </c>
      <c r="B4166" s="1">
        <v>45777</v>
      </c>
      <c r="C4166" t="s">
        <v>54</v>
      </c>
      <c r="D4166" t="s">
        <v>22</v>
      </c>
      <c r="E4166" t="s">
        <v>78</v>
      </c>
      <c r="F4166" t="s">
        <v>24</v>
      </c>
      <c r="G4166" t="s">
        <v>25</v>
      </c>
      <c r="H4166" t="s">
        <v>26</v>
      </c>
      <c r="I4166" t="s">
        <v>27</v>
      </c>
      <c r="J4166">
        <v>7.5</v>
      </c>
      <c r="K4166">
        <v>24</v>
      </c>
      <c r="L4166" t="s">
        <v>28</v>
      </c>
      <c r="M4166">
        <v>0</v>
      </c>
      <c r="N4166">
        <v>5</v>
      </c>
      <c r="O4166">
        <v>450</v>
      </c>
      <c r="P4166">
        <v>3375</v>
      </c>
      <c r="Q4166" t="s">
        <v>89</v>
      </c>
      <c r="R4166">
        <v>4</v>
      </c>
      <c r="S4166" t="s">
        <v>30</v>
      </c>
      <c r="T4166" t="s">
        <v>86</v>
      </c>
      <c r="U4166" t="str">
        <f>TRIM(CLEAN(tbl_Operations[[#This Row],[Location]]))</f>
        <v>Noida</v>
      </c>
      <c r="V4166" t="str">
        <f>TRIM(CLEAN(tbl_Operations[[#This Row],[Channel]]))</f>
        <v>Email</v>
      </c>
      <c r="W4166" t="str">
        <f t="shared" si="325"/>
        <v>Access Request</v>
      </c>
      <c r="X4166" t="str">
        <f t="shared" si="326"/>
        <v>Hr</v>
      </c>
      <c r="Y4166" t="str">
        <f t="shared" si="327"/>
        <v>Within SLA</v>
      </c>
      <c r="Z4166" t="str">
        <f t="shared" si="328"/>
        <v>Normal</v>
      </c>
      <c r="AA4166" t="str" cm="1">
        <f t="array" ref="AA4166">_xlfn.IFS(
J4166&lt;=K4166*0.5,"Excellent",
J4166&lt;=K4166,"Good",
J4166&lt;=K4166*1.5,"At Risk",
TRUE,"Critical"
)</f>
        <v>Excellent</v>
      </c>
      <c r="AB4166" t="str">
        <f t="shared" si="329"/>
        <v>No Rework</v>
      </c>
    </row>
    <row r="4167" spans="1:28" x14ac:dyDescent="0.3">
      <c r="A4167" t="s">
        <v>4249</v>
      </c>
      <c r="B4167" s="1">
        <v>45669</v>
      </c>
      <c r="C4167" t="s">
        <v>95</v>
      </c>
      <c r="D4167" t="s">
        <v>34</v>
      </c>
      <c r="E4167" t="s">
        <v>74</v>
      </c>
      <c r="F4167" t="s">
        <v>24</v>
      </c>
      <c r="G4167" t="s">
        <v>25</v>
      </c>
      <c r="H4167" t="s">
        <v>66</v>
      </c>
      <c r="I4167" t="s">
        <v>101</v>
      </c>
      <c r="J4167">
        <v>8.5</v>
      </c>
      <c r="K4167">
        <v>24</v>
      </c>
      <c r="L4167" t="s">
        <v>28</v>
      </c>
      <c r="M4167">
        <v>0</v>
      </c>
      <c r="N4167">
        <v>5</v>
      </c>
      <c r="O4167">
        <v>350</v>
      </c>
      <c r="P4167">
        <v>2975</v>
      </c>
      <c r="Q4167" t="s">
        <v>64</v>
      </c>
      <c r="R4167">
        <v>1</v>
      </c>
      <c r="S4167" t="s">
        <v>58</v>
      </c>
      <c r="T4167" t="s">
        <v>102</v>
      </c>
      <c r="U4167" t="str">
        <f>TRIM(CLEAN(tbl_Operations[[#This Row],[Location]]))</f>
        <v>Mumbai</v>
      </c>
      <c r="V4167" t="str">
        <f>TRIM(CLEAN(tbl_Operations[[#This Row],[Channel]]))</f>
        <v>Email</v>
      </c>
      <c r="W4167" t="str">
        <f t="shared" si="325"/>
        <v>System Issue</v>
      </c>
      <c r="X4167" t="str">
        <f t="shared" si="326"/>
        <v>Sales</v>
      </c>
      <c r="Y4167" t="str">
        <f t="shared" si="327"/>
        <v>Within SLA</v>
      </c>
      <c r="Z4167" t="str">
        <f t="shared" si="328"/>
        <v>Normal</v>
      </c>
      <c r="AA4167" t="str" cm="1">
        <f t="array" ref="AA4167">_xlfn.IFS(
J4167&lt;=K4167*0.5,"Excellent",
J4167&lt;=K4167,"Good",
J4167&lt;=K4167*1.5,"At Risk",
TRUE,"Critical"
)</f>
        <v>Excellent</v>
      </c>
      <c r="AB4167" t="str">
        <f t="shared" si="329"/>
        <v>No Rework</v>
      </c>
    </row>
    <row r="4168" spans="1:28" x14ac:dyDescent="0.3">
      <c r="A4168" t="s">
        <v>4250</v>
      </c>
      <c r="B4168" s="1">
        <v>46014</v>
      </c>
      <c r="C4168" t="s">
        <v>54</v>
      </c>
      <c r="D4168" t="s">
        <v>22</v>
      </c>
      <c r="E4168" t="s">
        <v>56</v>
      </c>
      <c r="F4168" t="s">
        <v>24</v>
      </c>
      <c r="G4168" t="s">
        <v>25</v>
      </c>
      <c r="H4168" t="s">
        <v>50</v>
      </c>
      <c r="I4168" t="s">
        <v>27</v>
      </c>
      <c r="J4168">
        <v>10.3</v>
      </c>
      <c r="K4168">
        <v>24</v>
      </c>
      <c r="L4168" t="s">
        <v>28</v>
      </c>
      <c r="M4168">
        <v>0</v>
      </c>
      <c r="N4168">
        <v>4.8</v>
      </c>
      <c r="O4168">
        <v>400</v>
      </c>
      <c r="P4168">
        <v>4120</v>
      </c>
      <c r="Q4168" t="s">
        <v>71</v>
      </c>
      <c r="R4168">
        <v>12</v>
      </c>
      <c r="S4168" t="s">
        <v>52</v>
      </c>
      <c r="T4168" t="s">
        <v>38</v>
      </c>
      <c r="U4168" t="str">
        <f>TRIM(CLEAN(tbl_Operations[[#This Row],[Location]]))</f>
        <v>Noida</v>
      </c>
      <c r="V4168" t="str">
        <f>TRIM(CLEAN(tbl_Operations[[#This Row],[Channel]]))</f>
        <v>Email</v>
      </c>
      <c r="W4168" t="str">
        <f t="shared" si="325"/>
        <v>Vendor Query</v>
      </c>
      <c r="X4168" t="str">
        <f t="shared" si="326"/>
        <v>Hr</v>
      </c>
      <c r="Y4168" t="str">
        <f t="shared" si="327"/>
        <v>Within SLA</v>
      </c>
      <c r="Z4168" t="str">
        <f t="shared" si="328"/>
        <v>Normal</v>
      </c>
      <c r="AA4168" t="str" cm="1">
        <f t="array" ref="AA4168">_xlfn.IFS(
J4168&lt;=K4168*0.5,"Excellent",
J4168&lt;=K4168,"Good",
J4168&lt;=K4168*1.5,"At Risk",
TRUE,"Critical"
)</f>
        <v>Excellent</v>
      </c>
      <c r="AB4168" t="str">
        <f t="shared" si="329"/>
        <v>No Rework</v>
      </c>
    </row>
    <row r="4169" spans="1:28" x14ac:dyDescent="0.3">
      <c r="A4169" t="s">
        <v>4251</v>
      </c>
      <c r="B4169" s="1">
        <v>45819</v>
      </c>
      <c r="C4169" t="s">
        <v>95</v>
      </c>
      <c r="D4169" t="s">
        <v>55</v>
      </c>
      <c r="E4169" t="s">
        <v>56</v>
      </c>
      <c r="F4169" t="s">
        <v>24</v>
      </c>
      <c r="G4169" t="s">
        <v>25</v>
      </c>
      <c r="H4169" t="s">
        <v>43</v>
      </c>
      <c r="I4169" t="s">
        <v>27</v>
      </c>
      <c r="J4169">
        <v>6.2</v>
      </c>
      <c r="K4169">
        <v>24</v>
      </c>
      <c r="L4169" t="s">
        <v>28</v>
      </c>
      <c r="M4169">
        <v>0</v>
      </c>
      <c r="N4169">
        <v>5</v>
      </c>
      <c r="O4169">
        <v>400</v>
      </c>
      <c r="P4169">
        <v>2480</v>
      </c>
      <c r="Q4169" t="s">
        <v>29</v>
      </c>
      <c r="R4169">
        <v>6</v>
      </c>
      <c r="S4169" t="s">
        <v>30</v>
      </c>
      <c r="T4169" t="s">
        <v>86</v>
      </c>
      <c r="U4169" t="str">
        <f>TRIM(CLEAN(tbl_Operations[[#This Row],[Location]]))</f>
        <v>Hyderabad</v>
      </c>
      <c r="V4169" t="str">
        <f>TRIM(CLEAN(tbl_Operations[[#This Row],[Channel]]))</f>
        <v>Email</v>
      </c>
      <c r="W4169" t="str">
        <f t="shared" si="325"/>
        <v>Vendor Query</v>
      </c>
      <c r="X4169" t="str">
        <f t="shared" si="326"/>
        <v>Sales</v>
      </c>
      <c r="Y4169" t="str">
        <f t="shared" si="327"/>
        <v>Within SLA</v>
      </c>
      <c r="Z4169" t="str">
        <f t="shared" si="328"/>
        <v>Normal</v>
      </c>
      <c r="AA4169" t="str" cm="1">
        <f t="array" ref="AA4169">_xlfn.IFS(
J4169&lt;=K4169*0.5,"Excellent",
J4169&lt;=K4169,"Good",
J4169&lt;=K4169*1.5,"At Risk",
TRUE,"Critical"
)</f>
        <v>Excellent</v>
      </c>
      <c r="AB4169" t="str">
        <f t="shared" si="329"/>
        <v>No Rework</v>
      </c>
    </row>
    <row r="4170" spans="1:28" x14ac:dyDescent="0.3">
      <c r="A4170" t="s">
        <v>4252</v>
      </c>
      <c r="B4170" s="1">
        <v>45676</v>
      </c>
      <c r="C4170" t="s">
        <v>40</v>
      </c>
      <c r="D4170" t="s">
        <v>47</v>
      </c>
      <c r="E4170" t="s">
        <v>48</v>
      </c>
      <c r="F4170" t="s">
        <v>49</v>
      </c>
      <c r="G4170" t="s">
        <v>25</v>
      </c>
      <c r="H4170" t="s">
        <v>5095</v>
      </c>
      <c r="I4170" t="s">
        <v>27</v>
      </c>
      <c r="J4170">
        <v>4.2</v>
      </c>
      <c r="K4170">
        <v>48</v>
      </c>
      <c r="L4170" t="s">
        <v>28</v>
      </c>
      <c r="M4170">
        <v>0</v>
      </c>
      <c r="N4170">
        <v>4.4000000000000004</v>
      </c>
      <c r="O4170">
        <v>320</v>
      </c>
      <c r="P4170">
        <v>1344</v>
      </c>
      <c r="Q4170" t="s">
        <v>64</v>
      </c>
      <c r="R4170">
        <v>1</v>
      </c>
      <c r="S4170" t="s">
        <v>58</v>
      </c>
      <c r="T4170" t="s">
        <v>102</v>
      </c>
      <c r="U4170" t="str">
        <f>TRIM(CLEAN(tbl_Operations[[#This Row],[Location]]))</f>
        <v>Gurugram</v>
      </c>
      <c r="V4170" t="str">
        <f>TRIM(CLEAN(tbl_Operations[[#This Row],[Channel]]))</f>
        <v>Email</v>
      </c>
      <c r="W4170" t="str">
        <f t="shared" si="325"/>
        <v>Compliance Request</v>
      </c>
      <c r="X4170" t="str">
        <f t="shared" si="326"/>
        <v>Procurement</v>
      </c>
      <c r="Y4170" t="str">
        <f t="shared" si="327"/>
        <v>Within SLA</v>
      </c>
      <c r="Z4170" t="str">
        <f t="shared" si="328"/>
        <v>Normal</v>
      </c>
      <c r="AA4170" t="str" cm="1">
        <f t="array" ref="AA4170">_xlfn.IFS(
J4170&lt;=K4170*0.5,"Excellent",
J4170&lt;=K4170,"Good",
J4170&lt;=K4170*1.5,"At Risk",
TRUE,"Critical"
)</f>
        <v>Excellent</v>
      </c>
      <c r="AB4170" t="str">
        <f t="shared" si="329"/>
        <v>No Rework</v>
      </c>
    </row>
    <row r="4171" spans="1:28" x14ac:dyDescent="0.3">
      <c r="A4171" t="s">
        <v>4253</v>
      </c>
      <c r="B4171" s="1">
        <v>45809</v>
      </c>
      <c r="C4171" t="s">
        <v>21</v>
      </c>
      <c r="D4171" t="s">
        <v>60</v>
      </c>
      <c r="E4171" t="s">
        <v>48</v>
      </c>
      <c r="F4171" t="s">
        <v>49</v>
      </c>
      <c r="G4171" t="s">
        <v>42</v>
      </c>
      <c r="H4171" t="s">
        <v>26</v>
      </c>
      <c r="I4171" t="s">
        <v>27</v>
      </c>
      <c r="J4171">
        <v>11.5</v>
      </c>
      <c r="K4171">
        <v>48</v>
      </c>
      <c r="L4171" t="s">
        <v>28</v>
      </c>
      <c r="M4171">
        <v>0</v>
      </c>
      <c r="N4171">
        <v>4.8</v>
      </c>
      <c r="O4171">
        <v>320</v>
      </c>
      <c r="P4171">
        <v>3680</v>
      </c>
      <c r="Q4171" t="s">
        <v>29</v>
      </c>
      <c r="R4171">
        <v>6</v>
      </c>
      <c r="S4171" t="s">
        <v>30</v>
      </c>
      <c r="T4171" t="s">
        <v>102</v>
      </c>
      <c r="U4171" t="str">
        <f>TRIM(CLEAN(tbl_Operations[[#This Row],[Location]]))</f>
        <v>Pune</v>
      </c>
      <c r="V4171" t="str">
        <f>TRIM(CLEAN(tbl_Operations[[#This Row],[Channel]]))</f>
        <v>Portal</v>
      </c>
      <c r="W4171" t="str">
        <f t="shared" si="325"/>
        <v>Compliance Request</v>
      </c>
      <c r="X4171" t="str">
        <f t="shared" si="326"/>
        <v>Customer Support</v>
      </c>
      <c r="Y4171" t="str">
        <f t="shared" si="327"/>
        <v>Within SLA</v>
      </c>
      <c r="Z4171" t="str">
        <f t="shared" si="328"/>
        <v>Normal</v>
      </c>
      <c r="AA4171" t="str" cm="1">
        <f t="array" ref="AA4171">_xlfn.IFS(
J4171&lt;=K4171*0.5,"Excellent",
J4171&lt;=K4171,"Good",
J4171&lt;=K4171*1.5,"At Risk",
TRUE,"Critical"
)</f>
        <v>Excellent</v>
      </c>
      <c r="AB4171" t="str">
        <f t="shared" si="329"/>
        <v>No Rework</v>
      </c>
    </row>
    <row r="4172" spans="1:28" x14ac:dyDescent="0.3">
      <c r="A4172" t="s">
        <v>4254</v>
      </c>
      <c r="B4172" s="1">
        <v>45733</v>
      </c>
      <c r="C4172" t="s">
        <v>95</v>
      </c>
      <c r="D4172" t="s">
        <v>22</v>
      </c>
      <c r="E4172" t="s">
        <v>74</v>
      </c>
      <c r="F4172" t="s">
        <v>24</v>
      </c>
      <c r="G4172" t="s">
        <v>81</v>
      </c>
      <c r="H4172" t="s">
        <v>26</v>
      </c>
      <c r="I4172" t="s">
        <v>27</v>
      </c>
      <c r="J4172">
        <v>4.8</v>
      </c>
      <c r="K4172">
        <v>24</v>
      </c>
      <c r="L4172" t="s">
        <v>28</v>
      </c>
      <c r="M4172">
        <v>0</v>
      </c>
      <c r="N4172">
        <v>5</v>
      </c>
      <c r="O4172">
        <v>320</v>
      </c>
      <c r="P4172">
        <v>1536</v>
      </c>
      <c r="Q4172" t="s">
        <v>79</v>
      </c>
      <c r="R4172">
        <v>3</v>
      </c>
      <c r="S4172" t="s">
        <v>58</v>
      </c>
      <c r="T4172" t="s">
        <v>31</v>
      </c>
      <c r="U4172" t="str">
        <f>TRIM(CLEAN(tbl_Operations[[#This Row],[Location]]))</f>
        <v>Noida</v>
      </c>
      <c r="V4172" t="str">
        <f>TRIM(CLEAN(tbl_Operations[[#This Row],[Channel]]))</f>
        <v>Phone</v>
      </c>
      <c r="W4172" t="str">
        <f t="shared" si="325"/>
        <v>System Issue</v>
      </c>
      <c r="X4172" t="str">
        <f t="shared" si="326"/>
        <v>Sales</v>
      </c>
      <c r="Y4172" t="str">
        <f t="shared" si="327"/>
        <v>Within SLA</v>
      </c>
      <c r="Z4172" t="str">
        <f t="shared" si="328"/>
        <v>Normal</v>
      </c>
      <c r="AA4172" t="str" cm="1">
        <f t="array" ref="AA4172">_xlfn.IFS(
J4172&lt;=K4172*0.5,"Excellent",
J4172&lt;=K4172,"Good",
J4172&lt;=K4172*1.5,"At Risk",
TRUE,"Critical"
)</f>
        <v>Excellent</v>
      </c>
      <c r="AB4172" t="str">
        <f t="shared" si="329"/>
        <v>No Rework</v>
      </c>
    </row>
    <row r="4173" spans="1:28" x14ac:dyDescent="0.3">
      <c r="A4173" t="s">
        <v>4255</v>
      </c>
      <c r="B4173" s="1">
        <v>45908</v>
      </c>
      <c r="C4173" t="s">
        <v>95</v>
      </c>
      <c r="D4173" t="s">
        <v>34</v>
      </c>
      <c r="E4173" t="s">
        <v>48</v>
      </c>
      <c r="F4173" t="s">
        <v>49</v>
      </c>
      <c r="G4173" t="s">
        <v>25</v>
      </c>
      <c r="H4173" t="s">
        <v>66</v>
      </c>
      <c r="I4173" t="s">
        <v>27</v>
      </c>
      <c r="J4173">
        <v>3.3</v>
      </c>
      <c r="K4173">
        <v>48</v>
      </c>
      <c r="L4173" t="s">
        <v>28</v>
      </c>
      <c r="M4173">
        <v>0</v>
      </c>
      <c r="N4173">
        <v>4.7</v>
      </c>
      <c r="O4173">
        <v>350</v>
      </c>
      <c r="P4173">
        <v>1155</v>
      </c>
      <c r="Q4173" t="s">
        <v>83</v>
      </c>
      <c r="R4173">
        <v>9</v>
      </c>
      <c r="S4173" t="s">
        <v>37</v>
      </c>
      <c r="T4173" t="s">
        <v>31</v>
      </c>
      <c r="U4173" t="str">
        <f>TRIM(CLEAN(tbl_Operations[[#This Row],[Location]]))</f>
        <v>Mumbai</v>
      </c>
      <c r="V4173" t="str">
        <f>TRIM(CLEAN(tbl_Operations[[#This Row],[Channel]]))</f>
        <v>Email</v>
      </c>
      <c r="W4173" t="str">
        <f t="shared" si="325"/>
        <v>Compliance Request</v>
      </c>
      <c r="X4173" t="str">
        <f t="shared" si="326"/>
        <v>Sales</v>
      </c>
      <c r="Y4173" t="str">
        <f t="shared" si="327"/>
        <v>Within SLA</v>
      </c>
      <c r="Z4173" t="str">
        <f t="shared" si="328"/>
        <v>Normal</v>
      </c>
      <c r="AA4173" t="str" cm="1">
        <f t="array" ref="AA4173">_xlfn.IFS(
J4173&lt;=K4173*0.5,"Excellent",
J4173&lt;=K4173,"Good",
J4173&lt;=K4173*1.5,"At Risk",
TRUE,"Critical"
)</f>
        <v>Excellent</v>
      </c>
      <c r="AB4173" t="str">
        <f t="shared" si="329"/>
        <v>No Rework</v>
      </c>
    </row>
    <row r="4174" spans="1:28" x14ac:dyDescent="0.3">
      <c r="A4174" t="s">
        <v>4256</v>
      </c>
      <c r="B4174" s="1">
        <v>45672</v>
      </c>
      <c r="C4174" t="s">
        <v>21</v>
      </c>
      <c r="D4174" t="s">
        <v>22</v>
      </c>
      <c r="E4174" t="s">
        <v>48</v>
      </c>
      <c r="F4174" t="s">
        <v>49</v>
      </c>
      <c r="G4174" t="s">
        <v>25</v>
      </c>
      <c r="H4174" t="s">
        <v>66</v>
      </c>
      <c r="I4174" t="s">
        <v>27</v>
      </c>
      <c r="J4174">
        <v>28.5</v>
      </c>
      <c r="K4174">
        <v>48</v>
      </c>
      <c r="L4174" t="s">
        <v>28</v>
      </c>
      <c r="M4174">
        <v>1</v>
      </c>
      <c r="N4174">
        <v>4</v>
      </c>
      <c r="O4174">
        <v>350</v>
      </c>
      <c r="P4174">
        <v>9975</v>
      </c>
      <c r="Q4174" t="s">
        <v>64</v>
      </c>
      <c r="R4174">
        <v>1</v>
      </c>
      <c r="S4174" t="s">
        <v>58</v>
      </c>
      <c r="T4174" t="s">
        <v>86</v>
      </c>
      <c r="U4174" t="str">
        <f>TRIM(CLEAN(tbl_Operations[[#This Row],[Location]]))</f>
        <v>Noida</v>
      </c>
      <c r="V4174" t="str">
        <f>TRIM(CLEAN(tbl_Operations[[#This Row],[Channel]]))</f>
        <v>Email</v>
      </c>
      <c r="W4174" t="str">
        <f t="shared" si="325"/>
        <v>Compliance Request</v>
      </c>
      <c r="X4174" t="str">
        <f t="shared" si="326"/>
        <v>Customer Support</v>
      </c>
      <c r="Y4174" t="str">
        <f t="shared" si="327"/>
        <v>Within SLA</v>
      </c>
      <c r="Z4174" t="str">
        <f t="shared" si="328"/>
        <v>Normal</v>
      </c>
      <c r="AA4174" t="str" cm="1">
        <f t="array" ref="AA4174">_xlfn.IFS(
J4174&lt;=K4174*0.5,"Excellent",
J4174&lt;=K4174,"Good",
J4174&lt;=K4174*1.5,"At Risk",
TRUE,"Critical"
)</f>
        <v>Good</v>
      </c>
      <c r="AB4174" t="str">
        <f t="shared" si="329"/>
        <v>Reworked</v>
      </c>
    </row>
    <row r="4175" spans="1:28" x14ac:dyDescent="0.3">
      <c r="A4175" t="s">
        <v>4257</v>
      </c>
      <c r="B4175" s="1">
        <v>45749</v>
      </c>
      <c r="C4175" t="s">
        <v>40</v>
      </c>
      <c r="D4175" t="s">
        <v>73</v>
      </c>
      <c r="E4175" t="s">
        <v>56</v>
      </c>
      <c r="F4175" t="s">
        <v>61</v>
      </c>
      <c r="G4175" t="s">
        <v>42</v>
      </c>
      <c r="H4175" t="s">
        <v>66</v>
      </c>
      <c r="I4175" t="s">
        <v>27</v>
      </c>
      <c r="J4175">
        <v>6.6</v>
      </c>
      <c r="K4175">
        <v>12</v>
      </c>
      <c r="L4175" t="s">
        <v>28</v>
      </c>
      <c r="M4175">
        <v>0</v>
      </c>
      <c r="N4175">
        <v>4.5999999999999996</v>
      </c>
      <c r="O4175">
        <v>320</v>
      </c>
      <c r="P4175">
        <v>2112</v>
      </c>
      <c r="Q4175" t="s">
        <v>89</v>
      </c>
      <c r="R4175">
        <v>4</v>
      </c>
      <c r="S4175" t="s">
        <v>30</v>
      </c>
      <c r="T4175" t="s">
        <v>86</v>
      </c>
      <c r="U4175" t="str">
        <f>TRIM(CLEAN(tbl_Operations[[#This Row],[Location]]))</f>
        <v>Chennai</v>
      </c>
      <c r="V4175" t="str">
        <f>TRIM(CLEAN(tbl_Operations[[#This Row],[Channel]]))</f>
        <v>Portal</v>
      </c>
      <c r="W4175" t="str">
        <f t="shared" si="325"/>
        <v>Vendor Query</v>
      </c>
      <c r="X4175" t="str">
        <f t="shared" si="326"/>
        <v>Procurement</v>
      </c>
      <c r="Y4175" t="str">
        <f t="shared" si="327"/>
        <v>Within SLA</v>
      </c>
      <c r="Z4175" t="str">
        <f t="shared" si="328"/>
        <v>Normal</v>
      </c>
      <c r="AA4175" t="str" cm="1">
        <f t="array" ref="AA4175">_xlfn.IFS(
J4175&lt;=K4175*0.5,"Excellent",
J4175&lt;=K4175,"Good",
J4175&lt;=K4175*1.5,"At Risk",
TRUE,"Critical"
)</f>
        <v>Good</v>
      </c>
      <c r="AB4175" t="str">
        <f t="shared" si="329"/>
        <v>No Rework</v>
      </c>
    </row>
    <row r="4176" spans="1:28" x14ac:dyDescent="0.3">
      <c r="A4176" t="s">
        <v>4258</v>
      </c>
      <c r="B4176" s="1">
        <v>45936</v>
      </c>
      <c r="C4176" t="s">
        <v>91</v>
      </c>
      <c r="D4176" t="s">
        <v>73</v>
      </c>
      <c r="E4176" t="s">
        <v>56</v>
      </c>
      <c r="F4176" t="s">
        <v>49</v>
      </c>
      <c r="G4176" t="s">
        <v>25</v>
      </c>
      <c r="H4176" t="s">
        <v>43</v>
      </c>
      <c r="I4176" t="s">
        <v>27</v>
      </c>
      <c r="J4176">
        <v>8.1999999999999993</v>
      </c>
      <c r="K4176">
        <v>48</v>
      </c>
      <c r="L4176" t="s">
        <v>28</v>
      </c>
      <c r="M4176">
        <v>2</v>
      </c>
      <c r="N4176">
        <v>4.4000000000000004</v>
      </c>
      <c r="O4176">
        <v>280</v>
      </c>
      <c r="P4176">
        <v>2296</v>
      </c>
      <c r="Q4176" t="s">
        <v>51</v>
      </c>
      <c r="R4176">
        <v>10</v>
      </c>
      <c r="S4176" t="s">
        <v>52</v>
      </c>
      <c r="T4176" t="s">
        <v>31</v>
      </c>
      <c r="U4176" t="str">
        <f>TRIM(CLEAN(tbl_Operations[[#This Row],[Location]]))</f>
        <v>Chennai</v>
      </c>
      <c r="V4176" t="str">
        <f>TRIM(CLEAN(tbl_Operations[[#This Row],[Channel]]))</f>
        <v>Email</v>
      </c>
      <c r="W4176" t="str">
        <f t="shared" si="325"/>
        <v>Vendor Query</v>
      </c>
      <c r="X4176" t="str">
        <f t="shared" si="326"/>
        <v>Operations</v>
      </c>
      <c r="Y4176" t="str">
        <f t="shared" si="327"/>
        <v>Within SLA</v>
      </c>
      <c r="Z4176" t="str">
        <f t="shared" si="328"/>
        <v>Normal</v>
      </c>
      <c r="AA4176" t="str" cm="1">
        <f t="array" ref="AA4176">_xlfn.IFS(
J4176&lt;=K4176*0.5,"Excellent",
J4176&lt;=K4176,"Good",
J4176&lt;=K4176*1.5,"At Risk",
TRUE,"Critical"
)</f>
        <v>Excellent</v>
      </c>
      <c r="AB4176" t="str">
        <f t="shared" si="329"/>
        <v>Reworked</v>
      </c>
    </row>
    <row r="4177" spans="1:28" x14ac:dyDescent="0.3">
      <c r="A4177" t="s">
        <v>4259</v>
      </c>
      <c r="B4177" s="1">
        <v>45729</v>
      </c>
      <c r="C4177" t="s">
        <v>54</v>
      </c>
      <c r="D4177" t="s">
        <v>60</v>
      </c>
      <c r="E4177" t="s">
        <v>78</v>
      </c>
      <c r="F4177" t="s">
        <v>49</v>
      </c>
      <c r="G4177" t="s">
        <v>25</v>
      </c>
      <c r="H4177" t="s">
        <v>50</v>
      </c>
      <c r="I4177" t="s">
        <v>27</v>
      </c>
      <c r="J4177">
        <v>2.2000000000000002</v>
      </c>
      <c r="K4177">
        <v>48</v>
      </c>
      <c r="L4177" t="s">
        <v>28</v>
      </c>
      <c r="M4177">
        <v>1</v>
      </c>
      <c r="N4177">
        <v>4.2</v>
      </c>
      <c r="O4177">
        <v>280</v>
      </c>
      <c r="P4177">
        <v>616</v>
      </c>
      <c r="Q4177" t="s">
        <v>79</v>
      </c>
      <c r="R4177">
        <v>3</v>
      </c>
      <c r="S4177" t="s">
        <v>58</v>
      </c>
      <c r="T4177" t="s">
        <v>84</v>
      </c>
      <c r="U4177" t="str">
        <f>TRIM(CLEAN(tbl_Operations[[#This Row],[Location]]))</f>
        <v>Pune</v>
      </c>
      <c r="V4177" t="str">
        <f>TRIM(CLEAN(tbl_Operations[[#This Row],[Channel]]))</f>
        <v>Email</v>
      </c>
      <c r="W4177" t="str">
        <f t="shared" si="325"/>
        <v>Access Request</v>
      </c>
      <c r="X4177" t="str">
        <f t="shared" si="326"/>
        <v>Hr</v>
      </c>
      <c r="Y4177" t="str">
        <f t="shared" si="327"/>
        <v>Within SLA</v>
      </c>
      <c r="Z4177" t="str">
        <f t="shared" si="328"/>
        <v>Normal</v>
      </c>
      <c r="AA4177" t="str" cm="1">
        <f t="array" ref="AA4177">_xlfn.IFS(
J4177&lt;=K4177*0.5,"Excellent",
J4177&lt;=K4177,"Good",
J4177&lt;=K4177*1.5,"At Risk",
TRUE,"Critical"
)</f>
        <v>Excellent</v>
      </c>
      <c r="AB4177" t="str">
        <f t="shared" si="329"/>
        <v>Reworked</v>
      </c>
    </row>
    <row r="4178" spans="1:28" x14ac:dyDescent="0.3">
      <c r="A4178" t="s">
        <v>4260</v>
      </c>
      <c r="B4178" s="1">
        <v>45789</v>
      </c>
      <c r="C4178" t="s">
        <v>54</v>
      </c>
      <c r="D4178" t="s">
        <v>55</v>
      </c>
      <c r="E4178" t="s">
        <v>92</v>
      </c>
      <c r="F4178" t="s">
        <v>146</v>
      </c>
      <c r="G4178" t="s">
        <v>62</v>
      </c>
      <c r="H4178" t="s">
        <v>26</v>
      </c>
      <c r="I4178" t="s">
        <v>27</v>
      </c>
      <c r="J4178">
        <v>9.4</v>
      </c>
      <c r="K4178">
        <v>4</v>
      </c>
      <c r="L4178" t="s">
        <v>63</v>
      </c>
      <c r="M4178">
        <v>0</v>
      </c>
      <c r="N4178">
        <v>4.8</v>
      </c>
      <c r="O4178">
        <v>280</v>
      </c>
      <c r="P4178">
        <v>2632</v>
      </c>
      <c r="Q4178" t="s">
        <v>44</v>
      </c>
      <c r="R4178">
        <v>5</v>
      </c>
      <c r="S4178" t="s">
        <v>30</v>
      </c>
      <c r="T4178" t="s">
        <v>31</v>
      </c>
      <c r="U4178" t="str">
        <f>TRIM(CLEAN(tbl_Operations[[#This Row],[Location]]))</f>
        <v>Hyderabad</v>
      </c>
      <c r="V4178" t="str">
        <f>TRIM(CLEAN(tbl_Operations[[#This Row],[Channel]]))</f>
        <v>Teams</v>
      </c>
      <c r="W4178" t="str">
        <f t="shared" si="325"/>
        <v>Report Request</v>
      </c>
      <c r="X4178" t="str">
        <f t="shared" si="326"/>
        <v>Hr</v>
      </c>
      <c r="Y4178" t="str">
        <f t="shared" si="327"/>
        <v>SLA Breach</v>
      </c>
      <c r="Z4178" t="str">
        <f t="shared" si="328"/>
        <v>Normal</v>
      </c>
      <c r="AA4178" t="str" cm="1">
        <f t="array" ref="AA4178">_xlfn.IFS(
J4178&lt;=K4178*0.5,"Excellent",
J4178&lt;=K4178,"Good",
J4178&lt;=K4178*1.5,"At Risk",
TRUE,"Critical"
)</f>
        <v>Critical</v>
      </c>
      <c r="AB4178" t="str">
        <f t="shared" si="329"/>
        <v>No Rework</v>
      </c>
    </row>
    <row r="4179" spans="1:28" x14ac:dyDescent="0.3">
      <c r="A4179" t="s">
        <v>4261</v>
      </c>
      <c r="B4179" s="1">
        <v>45803</v>
      </c>
      <c r="C4179" t="s">
        <v>33</v>
      </c>
      <c r="D4179" t="s">
        <v>60</v>
      </c>
      <c r="E4179" t="s">
        <v>92</v>
      </c>
      <c r="F4179" t="s">
        <v>61</v>
      </c>
      <c r="G4179" t="s">
        <v>25</v>
      </c>
      <c r="H4179" t="s">
        <v>75</v>
      </c>
      <c r="I4179" t="s">
        <v>27</v>
      </c>
      <c r="J4179">
        <v>6</v>
      </c>
      <c r="K4179">
        <v>12</v>
      </c>
      <c r="L4179" t="s">
        <v>28</v>
      </c>
      <c r="M4179">
        <v>0</v>
      </c>
      <c r="N4179">
        <v>4.7</v>
      </c>
      <c r="O4179">
        <v>350</v>
      </c>
      <c r="P4179">
        <v>2100</v>
      </c>
      <c r="Q4179" t="s">
        <v>44</v>
      </c>
      <c r="R4179">
        <v>5</v>
      </c>
      <c r="S4179" t="s">
        <v>30</v>
      </c>
      <c r="T4179" t="s">
        <v>31</v>
      </c>
      <c r="U4179" t="str">
        <f>TRIM(CLEAN(tbl_Operations[[#This Row],[Location]]))</f>
        <v>Pune</v>
      </c>
      <c r="V4179" t="str">
        <f>TRIM(CLEAN(tbl_Operations[[#This Row],[Channel]]))</f>
        <v>Email</v>
      </c>
      <c r="W4179" t="str">
        <f t="shared" si="325"/>
        <v>Report Request</v>
      </c>
      <c r="X4179" t="str">
        <f t="shared" si="326"/>
        <v>It</v>
      </c>
      <c r="Y4179" t="str">
        <f t="shared" si="327"/>
        <v>Within SLA</v>
      </c>
      <c r="Z4179" t="str">
        <f t="shared" si="328"/>
        <v>Normal</v>
      </c>
      <c r="AA4179" t="str" cm="1">
        <f t="array" ref="AA4179">_xlfn.IFS(
J4179&lt;=K4179*0.5,"Excellent",
J4179&lt;=K4179,"Good",
J4179&lt;=K4179*1.5,"At Risk",
TRUE,"Critical"
)</f>
        <v>Excellent</v>
      </c>
      <c r="AB4179" t="str">
        <f t="shared" si="329"/>
        <v>No Rework</v>
      </c>
    </row>
    <row r="4180" spans="1:28" x14ac:dyDescent="0.3">
      <c r="A4180" t="s">
        <v>4262</v>
      </c>
      <c r="B4180" s="1">
        <v>46022</v>
      </c>
      <c r="C4180" t="s">
        <v>95</v>
      </c>
      <c r="D4180" t="s">
        <v>41</v>
      </c>
      <c r="E4180" t="s">
        <v>74</v>
      </c>
      <c r="F4180" t="s">
        <v>24</v>
      </c>
      <c r="G4180" t="s">
        <v>62</v>
      </c>
      <c r="H4180" t="s">
        <v>43</v>
      </c>
      <c r="I4180" t="s">
        <v>27</v>
      </c>
      <c r="J4180">
        <v>9.5</v>
      </c>
      <c r="K4180">
        <v>24</v>
      </c>
      <c r="L4180" t="s">
        <v>28</v>
      </c>
      <c r="M4180">
        <v>0</v>
      </c>
      <c r="N4180">
        <v>4.3</v>
      </c>
      <c r="O4180">
        <v>400</v>
      </c>
      <c r="P4180">
        <v>3800</v>
      </c>
      <c r="Q4180" t="s">
        <v>71</v>
      </c>
      <c r="R4180">
        <v>12</v>
      </c>
      <c r="S4180" t="s">
        <v>52</v>
      </c>
      <c r="T4180" t="s">
        <v>86</v>
      </c>
      <c r="U4180" t="str">
        <f>TRIM(CLEAN(tbl_Operations[[#This Row],[Location]]))</f>
        <v>Bengaluru</v>
      </c>
      <c r="V4180" t="str">
        <f>TRIM(CLEAN(tbl_Operations[[#This Row],[Channel]]))</f>
        <v>Teams</v>
      </c>
      <c r="W4180" t="str">
        <f t="shared" si="325"/>
        <v>System Issue</v>
      </c>
      <c r="X4180" t="str">
        <f t="shared" si="326"/>
        <v>Sales</v>
      </c>
      <c r="Y4180" t="str">
        <f t="shared" si="327"/>
        <v>Within SLA</v>
      </c>
      <c r="Z4180" t="str">
        <f t="shared" si="328"/>
        <v>Normal</v>
      </c>
      <c r="AA4180" t="str" cm="1">
        <f t="array" ref="AA4180">_xlfn.IFS(
J4180&lt;=K4180*0.5,"Excellent",
J4180&lt;=K4180,"Good",
J4180&lt;=K4180*1.5,"At Risk",
TRUE,"Critical"
)</f>
        <v>Excellent</v>
      </c>
      <c r="AB4180" t="str">
        <f t="shared" si="329"/>
        <v>No Rework</v>
      </c>
    </row>
    <row r="4181" spans="1:28" x14ac:dyDescent="0.3">
      <c r="A4181" t="s">
        <v>4263</v>
      </c>
      <c r="B4181" s="1">
        <v>45887</v>
      </c>
      <c r="C4181" t="s">
        <v>77</v>
      </c>
      <c r="D4181" t="s">
        <v>73</v>
      </c>
      <c r="E4181" t="s">
        <v>35</v>
      </c>
      <c r="F4181" t="s">
        <v>146</v>
      </c>
      <c r="G4181" t="s">
        <v>62</v>
      </c>
      <c r="H4181" t="s">
        <v>66</v>
      </c>
      <c r="I4181" t="s">
        <v>27</v>
      </c>
      <c r="J4181">
        <v>8.1</v>
      </c>
      <c r="K4181">
        <v>4</v>
      </c>
      <c r="L4181" t="s">
        <v>63</v>
      </c>
      <c r="M4181">
        <v>0</v>
      </c>
      <c r="N4181">
        <v>4.9000000000000004</v>
      </c>
      <c r="O4181">
        <v>280</v>
      </c>
      <c r="P4181">
        <v>2268</v>
      </c>
      <c r="Q4181" t="s">
        <v>36</v>
      </c>
      <c r="R4181">
        <v>8</v>
      </c>
      <c r="S4181" t="s">
        <v>37</v>
      </c>
      <c r="T4181" t="s">
        <v>31</v>
      </c>
      <c r="U4181" t="str">
        <f>TRIM(CLEAN(tbl_Operations[[#This Row],[Location]]))</f>
        <v>Chennai</v>
      </c>
      <c r="V4181" t="str">
        <f>TRIM(CLEAN(tbl_Operations[[#This Row],[Channel]]))</f>
        <v>Teams</v>
      </c>
      <c r="W4181" t="str">
        <f t="shared" si="325"/>
        <v>Employee Query</v>
      </c>
      <c r="X4181" t="str">
        <f t="shared" si="326"/>
        <v>Finance</v>
      </c>
      <c r="Y4181" t="str">
        <f t="shared" si="327"/>
        <v>SLA Breach</v>
      </c>
      <c r="Z4181" t="str">
        <f t="shared" si="328"/>
        <v>Normal</v>
      </c>
      <c r="AA4181" t="str" cm="1">
        <f t="array" ref="AA4181">_xlfn.IFS(
J4181&lt;=K4181*0.5,"Excellent",
J4181&lt;=K4181,"Good",
J4181&lt;=K4181*1.5,"At Risk",
TRUE,"Critical"
)</f>
        <v>Critical</v>
      </c>
      <c r="AB4181" t="str">
        <f t="shared" si="329"/>
        <v>No Rework</v>
      </c>
    </row>
    <row r="4182" spans="1:28" x14ac:dyDescent="0.3">
      <c r="A4182" t="s">
        <v>4264</v>
      </c>
      <c r="B4182" s="1">
        <v>45845</v>
      </c>
      <c r="C4182" t="s">
        <v>33</v>
      </c>
      <c r="D4182" t="s">
        <v>60</v>
      </c>
      <c r="E4182" t="s">
        <v>56</v>
      </c>
      <c r="F4182" t="s">
        <v>61</v>
      </c>
      <c r="G4182" t="s">
        <v>25</v>
      </c>
      <c r="H4182" t="s">
        <v>26</v>
      </c>
      <c r="I4182" t="s">
        <v>27</v>
      </c>
      <c r="J4182">
        <v>7.1</v>
      </c>
      <c r="K4182">
        <v>12</v>
      </c>
      <c r="L4182" t="s">
        <v>28</v>
      </c>
      <c r="M4182">
        <v>0</v>
      </c>
      <c r="N4182">
        <v>5</v>
      </c>
      <c r="O4182">
        <v>280</v>
      </c>
      <c r="P4182">
        <v>1988</v>
      </c>
      <c r="Q4182" t="s">
        <v>114</v>
      </c>
      <c r="R4182">
        <v>7</v>
      </c>
      <c r="S4182" t="s">
        <v>37</v>
      </c>
      <c r="T4182" t="s">
        <v>31</v>
      </c>
      <c r="U4182" t="str">
        <f>TRIM(CLEAN(tbl_Operations[[#This Row],[Location]]))</f>
        <v>Pune</v>
      </c>
      <c r="V4182" t="str">
        <f>TRIM(CLEAN(tbl_Operations[[#This Row],[Channel]]))</f>
        <v>Email</v>
      </c>
      <c r="W4182" t="str">
        <f t="shared" si="325"/>
        <v>Vendor Query</v>
      </c>
      <c r="X4182" t="str">
        <f t="shared" si="326"/>
        <v>It</v>
      </c>
      <c r="Y4182" t="str">
        <f t="shared" si="327"/>
        <v>Within SLA</v>
      </c>
      <c r="Z4182" t="str">
        <f t="shared" si="328"/>
        <v>Normal</v>
      </c>
      <c r="AA4182" t="str" cm="1">
        <f t="array" ref="AA4182">_xlfn.IFS(
J4182&lt;=K4182*0.5,"Excellent",
J4182&lt;=K4182,"Good",
J4182&lt;=K4182*1.5,"At Risk",
TRUE,"Critical"
)</f>
        <v>Good</v>
      </c>
      <c r="AB4182" t="str">
        <f t="shared" si="329"/>
        <v>No Rework</v>
      </c>
    </row>
    <row r="4183" spans="1:28" x14ac:dyDescent="0.3">
      <c r="A4183" t="s">
        <v>4265</v>
      </c>
      <c r="B4183" s="1">
        <v>45782</v>
      </c>
      <c r="C4183" t="s">
        <v>95</v>
      </c>
      <c r="D4183" t="s">
        <v>73</v>
      </c>
      <c r="E4183" t="s">
        <v>78</v>
      </c>
      <c r="F4183" t="s">
        <v>24</v>
      </c>
      <c r="G4183" t="s">
        <v>81</v>
      </c>
      <c r="H4183" t="s">
        <v>66</v>
      </c>
      <c r="I4183" t="s">
        <v>27</v>
      </c>
      <c r="J4183">
        <v>10.199999999999999</v>
      </c>
      <c r="K4183">
        <v>24</v>
      </c>
      <c r="L4183" t="s">
        <v>28</v>
      </c>
      <c r="M4183">
        <v>0</v>
      </c>
      <c r="N4183">
        <v>4.8</v>
      </c>
      <c r="O4183">
        <v>280</v>
      </c>
      <c r="P4183">
        <v>2856</v>
      </c>
      <c r="Q4183" t="s">
        <v>44</v>
      </c>
      <c r="R4183">
        <v>5</v>
      </c>
      <c r="S4183" t="s">
        <v>30</v>
      </c>
      <c r="T4183" t="s">
        <v>31</v>
      </c>
      <c r="U4183" t="str">
        <f>TRIM(CLEAN(tbl_Operations[[#This Row],[Location]]))</f>
        <v>Chennai</v>
      </c>
      <c r="V4183" t="str">
        <f>TRIM(CLEAN(tbl_Operations[[#This Row],[Channel]]))</f>
        <v>Phone</v>
      </c>
      <c r="W4183" t="str">
        <f t="shared" si="325"/>
        <v>Access Request</v>
      </c>
      <c r="X4183" t="str">
        <f t="shared" si="326"/>
        <v>Sales</v>
      </c>
      <c r="Y4183" t="str">
        <f t="shared" si="327"/>
        <v>Within SLA</v>
      </c>
      <c r="Z4183" t="str">
        <f t="shared" si="328"/>
        <v>Normal</v>
      </c>
      <c r="AA4183" t="str" cm="1">
        <f t="array" ref="AA4183">_xlfn.IFS(
J4183&lt;=K4183*0.5,"Excellent",
J4183&lt;=K4183,"Good",
J4183&lt;=K4183*1.5,"At Risk",
TRUE,"Critical"
)</f>
        <v>Excellent</v>
      </c>
      <c r="AB4183" t="str">
        <f t="shared" si="329"/>
        <v>No Rework</v>
      </c>
    </row>
    <row r="4184" spans="1:28" x14ac:dyDescent="0.3">
      <c r="A4184" t="s">
        <v>4266</v>
      </c>
      <c r="B4184" s="1">
        <v>45761</v>
      </c>
      <c r="C4184" t="s">
        <v>95</v>
      </c>
      <c r="D4184" t="s">
        <v>60</v>
      </c>
      <c r="E4184" t="s">
        <v>48</v>
      </c>
      <c r="F4184" t="s">
        <v>49</v>
      </c>
      <c r="G4184" t="s">
        <v>42</v>
      </c>
      <c r="H4184" t="s">
        <v>66</v>
      </c>
      <c r="I4184" t="s">
        <v>27</v>
      </c>
      <c r="J4184">
        <v>6.3</v>
      </c>
      <c r="K4184">
        <v>48</v>
      </c>
      <c r="L4184" t="s">
        <v>28</v>
      </c>
      <c r="M4184">
        <v>3</v>
      </c>
      <c r="N4184">
        <v>4.5</v>
      </c>
      <c r="O4184">
        <v>320</v>
      </c>
      <c r="P4184">
        <v>2016</v>
      </c>
      <c r="Q4184" t="s">
        <v>89</v>
      </c>
      <c r="R4184">
        <v>4</v>
      </c>
      <c r="S4184" t="s">
        <v>30</v>
      </c>
      <c r="T4184" t="s">
        <v>31</v>
      </c>
      <c r="U4184" t="str">
        <f>TRIM(CLEAN(tbl_Operations[[#This Row],[Location]]))</f>
        <v>Pune</v>
      </c>
      <c r="V4184" t="str">
        <f>TRIM(CLEAN(tbl_Operations[[#This Row],[Channel]]))</f>
        <v>Portal</v>
      </c>
      <c r="W4184" t="str">
        <f t="shared" si="325"/>
        <v>Compliance Request</v>
      </c>
      <c r="X4184" t="str">
        <f t="shared" si="326"/>
        <v>Sales</v>
      </c>
      <c r="Y4184" t="str">
        <f t="shared" si="327"/>
        <v>Within SLA</v>
      </c>
      <c r="Z4184" t="str">
        <f t="shared" si="328"/>
        <v>Normal</v>
      </c>
      <c r="AA4184" t="str" cm="1">
        <f t="array" ref="AA4184">_xlfn.IFS(
J4184&lt;=K4184*0.5,"Excellent",
J4184&lt;=K4184,"Good",
J4184&lt;=K4184*1.5,"At Risk",
TRUE,"Critical"
)</f>
        <v>Excellent</v>
      </c>
      <c r="AB4184" t="str">
        <f t="shared" si="329"/>
        <v>Reworked</v>
      </c>
    </row>
    <row r="4185" spans="1:28" x14ac:dyDescent="0.3">
      <c r="A4185" t="s">
        <v>4267</v>
      </c>
      <c r="B4185" s="1">
        <v>45821</v>
      </c>
      <c r="C4185" t="s">
        <v>21</v>
      </c>
      <c r="D4185" t="s">
        <v>47</v>
      </c>
      <c r="E4185" t="s">
        <v>48</v>
      </c>
      <c r="F4185" t="s">
        <v>49</v>
      </c>
      <c r="G4185" t="s">
        <v>81</v>
      </c>
      <c r="H4185" t="s">
        <v>50</v>
      </c>
      <c r="I4185" t="s">
        <v>88</v>
      </c>
      <c r="J4185">
        <v>23.1</v>
      </c>
      <c r="K4185">
        <v>48</v>
      </c>
      <c r="L4185" t="s">
        <v>28</v>
      </c>
      <c r="M4185">
        <v>2</v>
      </c>
      <c r="N4185">
        <v>4</v>
      </c>
      <c r="O4185">
        <v>350</v>
      </c>
      <c r="P4185">
        <v>8085</v>
      </c>
      <c r="Q4185" t="s">
        <v>29</v>
      </c>
      <c r="R4185">
        <v>6</v>
      </c>
      <c r="S4185" t="s">
        <v>30</v>
      </c>
      <c r="T4185" t="s">
        <v>45</v>
      </c>
      <c r="U4185" t="str">
        <f>TRIM(CLEAN(tbl_Operations[[#This Row],[Location]]))</f>
        <v>Gurugram</v>
      </c>
      <c r="V4185" t="str">
        <f>TRIM(CLEAN(tbl_Operations[[#This Row],[Channel]]))</f>
        <v>Phone</v>
      </c>
      <c r="W4185" t="str">
        <f t="shared" si="325"/>
        <v>Compliance Request</v>
      </c>
      <c r="X4185" t="str">
        <f t="shared" si="326"/>
        <v>Customer Support</v>
      </c>
      <c r="Y4185" t="str">
        <f t="shared" si="327"/>
        <v>Within SLA</v>
      </c>
      <c r="Z4185" t="str">
        <f t="shared" si="328"/>
        <v>Normal</v>
      </c>
      <c r="AA4185" t="str" cm="1">
        <f t="array" ref="AA4185">_xlfn.IFS(
J4185&lt;=K4185*0.5,"Excellent",
J4185&lt;=K4185,"Good",
J4185&lt;=K4185*1.5,"At Risk",
TRUE,"Critical"
)</f>
        <v>Excellent</v>
      </c>
      <c r="AB4185" t="str">
        <f t="shared" si="329"/>
        <v>Reworked</v>
      </c>
    </row>
    <row r="4186" spans="1:28" x14ac:dyDescent="0.3">
      <c r="A4186" t="s">
        <v>4268</v>
      </c>
      <c r="B4186" s="1">
        <v>45682</v>
      </c>
      <c r="C4186" t="s">
        <v>40</v>
      </c>
      <c r="D4186" t="s">
        <v>47</v>
      </c>
      <c r="E4186" t="s">
        <v>92</v>
      </c>
      <c r="F4186" t="s">
        <v>146</v>
      </c>
      <c r="G4186" t="s">
        <v>25</v>
      </c>
      <c r="H4186" t="s">
        <v>50</v>
      </c>
      <c r="I4186" t="s">
        <v>27</v>
      </c>
      <c r="J4186">
        <v>8.8000000000000007</v>
      </c>
      <c r="K4186">
        <v>4</v>
      </c>
      <c r="L4186" t="s">
        <v>63</v>
      </c>
      <c r="M4186">
        <v>1</v>
      </c>
      <c r="N4186">
        <v>4.5999999999999996</v>
      </c>
      <c r="O4186">
        <v>350</v>
      </c>
      <c r="P4186">
        <v>3080</v>
      </c>
      <c r="Q4186" t="s">
        <v>64</v>
      </c>
      <c r="R4186">
        <v>1</v>
      </c>
      <c r="S4186" t="s">
        <v>58</v>
      </c>
      <c r="T4186" t="s">
        <v>68</v>
      </c>
      <c r="U4186" t="str">
        <f>TRIM(CLEAN(tbl_Operations[[#This Row],[Location]]))</f>
        <v>Gurugram</v>
      </c>
      <c r="V4186" t="str">
        <f>TRIM(CLEAN(tbl_Operations[[#This Row],[Channel]]))</f>
        <v>Email</v>
      </c>
      <c r="W4186" t="str">
        <f t="shared" si="325"/>
        <v>Report Request</v>
      </c>
      <c r="X4186" t="str">
        <f t="shared" si="326"/>
        <v>Procurement</v>
      </c>
      <c r="Y4186" t="str">
        <f t="shared" si="327"/>
        <v>SLA Breach</v>
      </c>
      <c r="Z4186" t="str">
        <f t="shared" si="328"/>
        <v>Normal</v>
      </c>
      <c r="AA4186" t="str" cm="1">
        <f t="array" ref="AA4186">_xlfn.IFS(
J4186&lt;=K4186*0.5,"Excellent",
J4186&lt;=K4186,"Good",
J4186&lt;=K4186*1.5,"At Risk",
TRUE,"Critical"
)</f>
        <v>Critical</v>
      </c>
      <c r="AB4186" t="str">
        <f t="shared" si="329"/>
        <v>Reworked</v>
      </c>
    </row>
    <row r="4187" spans="1:28" x14ac:dyDescent="0.3">
      <c r="A4187" t="s">
        <v>4269</v>
      </c>
      <c r="B4187" s="1">
        <v>45852</v>
      </c>
      <c r="C4187" t="s">
        <v>77</v>
      </c>
      <c r="D4187" t="s">
        <v>22</v>
      </c>
      <c r="E4187" t="s">
        <v>23</v>
      </c>
      <c r="F4187" t="s">
        <v>24</v>
      </c>
      <c r="G4187" t="s">
        <v>25</v>
      </c>
      <c r="H4187" t="s">
        <v>75</v>
      </c>
      <c r="I4187" t="s">
        <v>27</v>
      </c>
      <c r="J4187">
        <v>13</v>
      </c>
      <c r="K4187">
        <v>24</v>
      </c>
      <c r="L4187" t="s">
        <v>28</v>
      </c>
      <c r="M4187">
        <v>1</v>
      </c>
      <c r="N4187">
        <v>4.5</v>
      </c>
      <c r="O4187">
        <v>450</v>
      </c>
      <c r="P4187">
        <v>5850</v>
      </c>
      <c r="Q4187" t="s">
        <v>114</v>
      </c>
      <c r="R4187">
        <v>7</v>
      </c>
      <c r="S4187" t="s">
        <v>37</v>
      </c>
      <c r="T4187" t="s">
        <v>31</v>
      </c>
      <c r="U4187" t="str">
        <f>TRIM(CLEAN(tbl_Operations[[#This Row],[Location]]))</f>
        <v>Noida</v>
      </c>
      <c r="V4187" t="str">
        <f>TRIM(CLEAN(tbl_Operations[[#This Row],[Channel]]))</f>
        <v>Email</v>
      </c>
      <c r="W4187" t="str">
        <f t="shared" si="325"/>
        <v>Invoice Query</v>
      </c>
      <c r="X4187" t="str">
        <f t="shared" si="326"/>
        <v>Finance</v>
      </c>
      <c r="Y4187" t="str">
        <f t="shared" si="327"/>
        <v>Within SLA</v>
      </c>
      <c r="Z4187" t="str">
        <f t="shared" si="328"/>
        <v>Normal</v>
      </c>
      <c r="AA4187" t="str" cm="1">
        <f t="array" ref="AA4187">_xlfn.IFS(
J4187&lt;=K4187*0.5,"Excellent",
J4187&lt;=K4187,"Good",
J4187&lt;=K4187*1.5,"At Risk",
TRUE,"Critical"
)</f>
        <v>Good</v>
      </c>
      <c r="AB4187" t="str">
        <f t="shared" si="329"/>
        <v>Reworked</v>
      </c>
    </row>
    <row r="4188" spans="1:28" x14ac:dyDescent="0.3">
      <c r="A4188" t="s">
        <v>4270</v>
      </c>
      <c r="B4188" s="1">
        <v>45982</v>
      </c>
      <c r="C4188" t="s">
        <v>77</v>
      </c>
      <c r="D4188" t="s">
        <v>47</v>
      </c>
      <c r="E4188" t="s">
        <v>23</v>
      </c>
      <c r="F4188" t="s">
        <v>24</v>
      </c>
      <c r="G4188" t="s">
        <v>42</v>
      </c>
      <c r="H4188" t="s">
        <v>75</v>
      </c>
      <c r="I4188" t="s">
        <v>27</v>
      </c>
      <c r="J4188">
        <v>19.899999999999999</v>
      </c>
      <c r="K4188">
        <v>24</v>
      </c>
      <c r="L4188" t="s">
        <v>28</v>
      </c>
      <c r="M4188">
        <v>0</v>
      </c>
      <c r="N4188">
        <v>5</v>
      </c>
      <c r="O4188">
        <v>400</v>
      </c>
      <c r="P4188">
        <v>7960</v>
      </c>
      <c r="Q4188" t="s">
        <v>67</v>
      </c>
      <c r="R4188">
        <v>11</v>
      </c>
      <c r="S4188" t="s">
        <v>52</v>
      </c>
      <c r="T4188" t="s">
        <v>45</v>
      </c>
      <c r="U4188" t="str">
        <f>TRIM(CLEAN(tbl_Operations[[#This Row],[Location]]))</f>
        <v>Gurugram</v>
      </c>
      <c r="V4188" t="str">
        <f>TRIM(CLEAN(tbl_Operations[[#This Row],[Channel]]))</f>
        <v>Portal</v>
      </c>
      <c r="W4188" t="str">
        <f t="shared" si="325"/>
        <v>Invoice Query</v>
      </c>
      <c r="X4188" t="str">
        <f t="shared" si="326"/>
        <v>Finance</v>
      </c>
      <c r="Y4188" t="str">
        <f t="shared" si="327"/>
        <v>Within SLA</v>
      </c>
      <c r="Z4188" t="str">
        <f t="shared" si="328"/>
        <v>Normal</v>
      </c>
      <c r="AA4188" t="str" cm="1">
        <f t="array" ref="AA4188">_xlfn.IFS(
J4188&lt;=K4188*0.5,"Excellent",
J4188&lt;=K4188,"Good",
J4188&lt;=K4188*1.5,"At Risk",
TRUE,"Critical"
)</f>
        <v>Good</v>
      </c>
      <c r="AB4188" t="str">
        <f t="shared" si="329"/>
        <v>No Rework</v>
      </c>
    </row>
    <row r="4189" spans="1:28" x14ac:dyDescent="0.3">
      <c r="A4189" t="s">
        <v>4271</v>
      </c>
      <c r="B4189" s="1">
        <v>46001</v>
      </c>
      <c r="C4189" t="s">
        <v>33</v>
      </c>
      <c r="D4189" t="s">
        <v>73</v>
      </c>
      <c r="E4189" t="s">
        <v>70</v>
      </c>
      <c r="F4189" t="s">
        <v>49</v>
      </c>
      <c r="G4189" t="s">
        <v>25</v>
      </c>
      <c r="H4189" t="s">
        <v>50</v>
      </c>
      <c r="I4189" t="s">
        <v>27</v>
      </c>
      <c r="J4189">
        <v>8.9</v>
      </c>
      <c r="K4189">
        <v>48</v>
      </c>
      <c r="L4189" t="s">
        <v>28</v>
      </c>
      <c r="M4189">
        <v>0</v>
      </c>
      <c r="N4189">
        <v>5</v>
      </c>
      <c r="O4189">
        <v>320</v>
      </c>
      <c r="P4189">
        <v>2848</v>
      </c>
      <c r="Q4189" t="s">
        <v>71</v>
      </c>
      <c r="R4189">
        <v>12</v>
      </c>
      <c r="S4189" t="s">
        <v>52</v>
      </c>
      <c r="T4189" t="s">
        <v>86</v>
      </c>
      <c r="U4189" t="str">
        <f>TRIM(CLEAN(tbl_Operations[[#This Row],[Location]]))</f>
        <v>Chennai</v>
      </c>
      <c r="V4189" t="str">
        <f>TRIM(CLEAN(tbl_Operations[[#This Row],[Channel]]))</f>
        <v>Email</v>
      </c>
      <c r="W4189" t="str">
        <f t="shared" si="325"/>
        <v>Data Correction</v>
      </c>
      <c r="X4189" t="str">
        <f t="shared" si="326"/>
        <v>It</v>
      </c>
      <c r="Y4189" t="str">
        <f t="shared" si="327"/>
        <v>Within SLA</v>
      </c>
      <c r="Z4189" t="str">
        <f t="shared" si="328"/>
        <v>Normal</v>
      </c>
      <c r="AA4189" t="str" cm="1">
        <f t="array" ref="AA4189">_xlfn.IFS(
J4189&lt;=K4189*0.5,"Excellent",
J4189&lt;=K4189,"Good",
J4189&lt;=K4189*1.5,"At Risk",
TRUE,"Critical"
)</f>
        <v>Excellent</v>
      </c>
      <c r="AB4189" t="str">
        <f t="shared" si="329"/>
        <v>No Rework</v>
      </c>
    </row>
    <row r="4190" spans="1:28" x14ac:dyDescent="0.3">
      <c r="A4190" t="s">
        <v>4272</v>
      </c>
      <c r="B4190" s="1">
        <v>45671</v>
      </c>
      <c r="C4190" t="s">
        <v>77</v>
      </c>
      <c r="D4190" t="s">
        <v>34</v>
      </c>
      <c r="E4190" t="s">
        <v>78</v>
      </c>
      <c r="F4190" t="s">
        <v>24</v>
      </c>
      <c r="G4190" t="s">
        <v>42</v>
      </c>
      <c r="H4190" t="s">
        <v>43</v>
      </c>
      <c r="I4190" t="s">
        <v>27</v>
      </c>
      <c r="J4190">
        <v>25.8</v>
      </c>
      <c r="K4190">
        <v>24</v>
      </c>
      <c r="L4190" t="s">
        <v>63</v>
      </c>
      <c r="M4190">
        <v>0</v>
      </c>
      <c r="N4190">
        <v>4.8</v>
      </c>
      <c r="O4190">
        <v>280</v>
      </c>
      <c r="P4190">
        <v>7224</v>
      </c>
      <c r="Q4190" t="s">
        <v>64</v>
      </c>
      <c r="R4190">
        <v>1</v>
      </c>
      <c r="S4190" t="s">
        <v>58</v>
      </c>
      <c r="T4190" t="s">
        <v>38</v>
      </c>
      <c r="U4190" t="str">
        <f>TRIM(CLEAN(tbl_Operations[[#This Row],[Location]]))</f>
        <v>Mumbai</v>
      </c>
      <c r="V4190" t="str">
        <f>TRIM(CLEAN(tbl_Operations[[#This Row],[Channel]]))</f>
        <v>Portal</v>
      </c>
      <c r="W4190" t="str">
        <f t="shared" si="325"/>
        <v>Access Request</v>
      </c>
      <c r="X4190" t="str">
        <f t="shared" si="326"/>
        <v>Finance</v>
      </c>
      <c r="Y4190" t="str">
        <f t="shared" si="327"/>
        <v>SLA Breach</v>
      </c>
      <c r="Z4190" t="str">
        <f t="shared" si="328"/>
        <v>Normal</v>
      </c>
      <c r="AA4190" t="str" cm="1">
        <f t="array" ref="AA4190">_xlfn.IFS(
J4190&lt;=K4190*0.5,"Excellent",
J4190&lt;=K4190,"Good",
J4190&lt;=K4190*1.5,"At Risk",
TRUE,"Critical"
)</f>
        <v>At Risk</v>
      </c>
      <c r="AB4190" t="str">
        <f t="shared" si="329"/>
        <v>No Rework</v>
      </c>
    </row>
    <row r="4191" spans="1:28" x14ac:dyDescent="0.3">
      <c r="A4191" t="s">
        <v>4273</v>
      </c>
      <c r="B4191" s="1">
        <v>45987</v>
      </c>
      <c r="C4191" t="s">
        <v>54</v>
      </c>
      <c r="D4191" t="s">
        <v>55</v>
      </c>
      <c r="E4191" t="s">
        <v>23</v>
      </c>
      <c r="F4191" t="s">
        <v>49</v>
      </c>
      <c r="G4191" t="s">
        <v>25</v>
      </c>
      <c r="H4191" t="s">
        <v>43</v>
      </c>
      <c r="I4191" t="s">
        <v>27</v>
      </c>
      <c r="J4191">
        <v>5.0999999999999996</v>
      </c>
      <c r="K4191">
        <v>48</v>
      </c>
      <c r="L4191" t="s">
        <v>28</v>
      </c>
      <c r="M4191">
        <v>2</v>
      </c>
      <c r="N4191">
        <v>4.4000000000000004</v>
      </c>
      <c r="O4191">
        <v>320</v>
      </c>
      <c r="P4191">
        <v>1632</v>
      </c>
      <c r="Q4191" t="s">
        <v>67</v>
      </c>
      <c r="R4191">
        <v>11</v>
      </c>
      <c r="S4191" t="s">
        <v>52</v>
      </c>
      <c r="T4191" t="s">
        <v>86</v>
      </c>
      <c r="U4191" t="str">
        <f>TRIM(CLEAN(tbl_Operations[[#This Row],[Location]]))</f>
        <v>Hyderabad</v>
      </c>
      <c r="V4191" t="str">
        <f>TRIM(CLEAN(tbl_Operations[[#This Row],[Channel]]))</f>
        <v>Email</v>
      </c>
      <c r="W4191" t="str">
        <f t="shared" si="325"/>
        <v>Invoice Query</v>
      </c>
      <c r="X4191" t="str">
        <f t="shared" si="326"/>
        <v>Hr</v>
      </c>
      <c r="Y4191" t="str">
        <f t="shared" si="327"/>
        <v>Within SLA</v>
      </c>
      <c r="Z4191" t="str">
        <f t="shared" si="328"/>
        <v>Normal</v>
      </c>
      <c r="AA4191" t="str" cm="1">
        <f t="array" ref="AA4191">_xlfn.IFS(
J4191&lt;=K4191*0.5,"Excellent",
J4191&lt;=K4191,"Good",
J4191&lt;=K4191*1.5,"At Risk",
TRUE,"Critical"
)</f>
        <v>Excellent</v>
      </c>
      <c r="AB4191" t="str">
        <f t="shared" si="329"/>
        <v>Reworked</v>
      </c>
    </row>
    <row r="4192" spans="1:28" x14ac:dyDescent="0.3">
      <c r="A4192" t="s">
        <v>4274</v>
      </c>
      <c r="B4192" s="1">
        <v>45880</v>
      </c>
      <c r="C4192" t="s">
        <v>95</v>
      </c>
      <c r="D4192" t="s">
        <v>55</v>
      </c>
      <c r="E4192" t="s">
        <v>92</v>
      </c>
      <c r="F4192" t="s">
        <v>49</v>
      </c>
      <c r="G4192" t="s">
        <v>81</v>
      </c>
      <c r="H4192" t="s">
        <v>50</v>
      </c>
      <c r="I4192" t="s">
        <v>27</v>
      </c>
      <c r="J4192">
        <v>10.9</v>
      </c>
      <c r="K4192">
        <v>48</v>
      </c>
      <c r="L4192" t="s">
        <v>28</v>
      </c>
      <c r="M4192">
        <v>1</v>
      </c>
      <c r="N4192">
        <v>4.9000000000000004</v>
      </c>
      <c r="O4192">
        <v>280</v>
      </c>
      <c r="P4192">
        <v>3052</v>
      </c>
      <c r="Q4192" t="s">
        <v>36</v>
      </c>
      <c r="R4192">
        <v>8</v>
      </c>
      <c r="S4192" t="s">
        <v>37</v>
      </c>
      <c r="T4192" t="s">
        <v>31</v>
      </c>
      <c r="U4192" t="str">
        <f>TRIM(CLEAN(tbl_Operations[[#This Row],[Location]]))</f>
        <v>Hyderabad</v>
      </c>
      <c r="V4192" t="str">
        <f>TRIM(CLEAN(tbl_Operations[[#This Row],[Channel]]))</f>
        <v>Phone</v>
      </c>
      <c r="W4192" t="str">
        <f t="shared" si="325"/>
        <v>Report Request</v>
      </c>
      <c r="X4192" t="str">
        <f t="shared" si="326"/>
        <v>Sales</v>
      </c>
      <c r="Y4192" t="str">
        <f t="shared" si="327"/>
        <v>Within SLA</v>
      </c>
      <c r="Z4192" t="str">
        <f t="shared" si="328"/>
        <v>Normal</v>
      </c>
      <c r="AA4192" t="str" cm="1">
        <f t="array" ref="AA4192">_xlfn.IFS(
J4192&lt;=K4192*0.5,"Excellent",
J4192&lt;=K4192,"Good",
J4192&lt;=K4192*1.5,"At Risk",
TRUE,"Critical"
)</f>
        <v>Excellent</v>
      </c>
      <c r="AB4192" t="str">
        <f t="shared" si="329"/>
        <v>Reworked</v>
      </c>
    </row>
    <row r="4193" spans="1:28" x14ac:dyDescent="0.3">
      <c r="A4193" t="s">
        <v>4275</v>
      </c>
      <c r="B4193" s="1">
        <v>45727</v>
      </c>
      <c r="C4193" t="s">
        <v>77</v>
      </c>
      <c r="D4193" t="s">
        <v>55</v>
      </c>
      <c r="E4193" t="s">
        <v>74</v>
      </c>
      <c r="F4193" t="s">
        <v>61</v>
      </c>
      <c r="G4193" t="s">
        <v>42</v>
      </c>
      <c r="H4193" t="s">
        <v>43</v>
      </c>
      <c r="I4193" t="s">
        <v>88</v>
      </c>
      <c r="J4193">
        <v>7.5</v>
      </c>
      <c r="K4193">
        <v>12</v>
      </c>
      <c r="L4193" t="s">
        <v>28</v>
      </c>
      <c r="M4193">
        <v>1</v>
      </c>
      <c r="N4193">
        <v>5</v>
      </c>
      <c r="O4193">
        <v>400</v>
      </c>
      <c r="P4193">
        <v>3000</v>
      </c>
      <c r="Q4193" t="s">
        <v>79</v>
      </c>
      <c r="R4193">
        <v>3</v>
      </c>
      <c r="S4193" t="s">
        <v>58</v>
      </c>
      <c r="T4193" t="s">
        <v>38</v>
      </c>
      <c r="U4193" t="str">
        <f>TRIM(CLEAN(tbl_Operations[[#This Row],[Location]]))</f>
        <v>Hyderabad</v>
      </c>
      <c r="V4193" t="str">
        <f>TRIM(CLEAN(tbl_Operations[[#This Row],[Channel]]))</f>
        <v>Portal</v>
      </c>
      <c r="W4193" t="str">
        <f t="shared" si="325"/>
        <v>System Issue</v>
      </c>
      <c r="X4193" t="str">
        <f t="shared" si="326"/>
        <v>Finance</v>
      </c>
      <c r="Y4193" t="str">
        <f t="shared" si="327"/>
        <v>Within SLA</v>
      </c>
      <c r="Z4193" t="str">
        <f t="shared" si="328"/>
        <v>Normal</v>
      </c>
      <c r="AA4193" t="str" cm="1">
        <f t="array" ref="AA4193">_xlfn.IFS(
J4193&lt;=K4193*0.5,"Excellent",
J4193&lt;=K4193,"Good",
J4193&lt;=K4193*1.5,"At Risk",
TRUE,"Critical"
)</f>
        <v>Good</v>
      </c>
      <c r="AB4193" t="str">
        <f t="shared" si="329"/>
        <v>Reworked</v>
      </c>
    </row>
    <row r="4194" spans="1:28" x14ac:dyDescent="0.3">
      <c r="A4194" t="s">
        <v>4276</v>
      </c>
      <c r="B4194" s="1">
        <v>45924</v>
      </c>
      <c r="C4194" t="s">
        <v>91</v>
      </c>
      <c r="D4194" t="s">
        <v>41</v>
      </c>
      <c r="E4194" t="s">
        <v>56</v>
      </c>
      <c r="F4194" t="s">
        <v>24</v>
      </c>
      <c r="G4194" t="s">
        <v>42</v>
      </c>
      <c r="H4194" t="s">
        <v>66</v>
      </c>
      <c r="I4194" t="s">
        <v>27</v>
      </c>
      <c r="J4194">
        <v>10</v>
      </c>
      <c r="K4194">
        <v>24</v>
      </c>
      <c r="L4194" t="s">
        <v>28</v>
      </c>
      <c r="M4194">
        <v>0</v>
      </c>
      <c r="N4194">
        <v>4.9000000000000004</v>
      </c>
      <c r="O4194">
        <v>350</v>
      </c>
      <c r="P4194">
        <v>3500</v>
      </c>
      <c r="Q4194" t="s">
        <v>83</v>
      </c>
      <c r="R4194">
        <v>9</v>
      </c>
      <c r="S4194" t="s">
        <v>37</v>
      </c>
      <c r="T4194" t="s">
        <v>86</v>
      </c>
      <c r="U4194" t="str">
        <f>TRIM(CLEAN(tbl_Operations[[#This Row],[Location]]))</f>
        <v>Bengaluru</v>
      </c>
      <c r="V4194" t="str">
        <f>TRIM(CLEAN(tbl_Operations[[#This Row],[Channel]]))</f>
        <v>Portal</v>
      </c>
      <c r="W4194" t="str">
        <f t="shared" si="325"/>
        <v>Vendor Query</v>
      </c>
      <c r="X4194" t="str">
        <f t="shared" si="326"/>
        <v>Operations</v>
      </c>
      <c r="Y4194" t="str">
        <f t="shared" si="327"/>
        <v>Within SLA</v>
      </c>
      <c r="Z4194" t="str">
        <f t="shared" si="328"/>
        <v>Normal</v>
      </c>
      <c r="AA4194" t="str" cm="1">
        <f t="array" ref="AA4194">_xlfn.IFS(
J4194&lt;=K4194*0.5,"Excellent",
J4194&lt;=K4194,"Good",
J4194&lt;=K4194*1.5,"At Risk",
TRUE,"Critical"
)</f>
        <v>Excellent</v>
      </c>
      <c r="AB4194" t="str">
        <f t="shared" si="329"/>
        <v>No Rework</v>
      </c>
    </row>
    <row r="4195" spans="1:28" x14ac:dyDescent="0.3">
      <c r="A4195" t="s">
        <v>4277</v>
      </c>
      <c r="B4195" s="1">
        <v>45774</v>
      </c>
      <c r="C4195" t="s">
        <v>54</v>
      </c>
      <c r="D4195" t="s">
        <v>47</v>
      </c>
      <c r="E4195" t="s">
        <v>92</v>
      </c>
      <c r="F4195" t="s">
        <v>61</v>
      </c>
      <c r="G4195" t="s">
        <v>81</v>
      </c>
      <c r="H4195" t="s">
        <v>50</v>
      </c>
      <c r="I4195" t="s">
        <v>27</v>
      </c>
      <c r="J4195">
        <v>19.3</v>
      </c>
      <c r="K4195">
        <v>12</v>
      </c>
      <c r="L4195" t="s">
        <v>63</v>
      </c>
      <c r="M4195">
        <v>0</v>
      </c>
      <c r="N4195">
        <v>4.5</v>
      </c>
      <c r="O4195">
        <v>450</v>
      </c>
      <c r="P4195">
        <v>8685</v>
      </c>
      <c r="Q4195" t="s">
        <v>89</v>
      </c>
      <c r="R4195">
        <v>4</v>
      </c>
      <c r="S4195" t="s">
        <v>30</v>
      </c>
      <c r="T4195" t="s">
        <v>102</v>
      </c>
      <c r="U4195" t="str">
        <f>TRIM(CLEAN(tbl_Operations[[#This Row],[Location]]))</f>
        <v>Gurugram</v>
      </c>
      <c r="V4195" t="str">
        <f>TRIM(CLEAN(tbl_Operations[[#This Row],[Channel]]))</f>
        <v>Phone</v>
      </c>
      <c r="W4195" t="str">
        <f t="shared" si="325"/>
        <v>Report Request</v>
      </c>
      <c r="X4195" t="str">
        <f t="shared" si="326"/>
        <v>Hr</v>
      </c>
      <c r="Y4195" t="str">
        <f t="shared" si="327"/>
        <v>SLA Breach</v>
      </c>
      <c r="Z4195" t="str">
        <f t="shared" si="328"/>
        <v>Normal</v>
      </c>
      <c r="AA4195" t="str" cm="1">
        <f t="array" ref="AA4195">_xlfn.IFS(
J4195&lt;=K4195*0.5,"Excellent",
J4195&lt;=K4195,"Good",
J4195&lt;=K4195*1.5,"At Risk",
TRUE,"Critical"
)</f>
        <v>Critical</v>
      </c>
      <c r="AB4195" t="str">
        <f t="shared" si="329"/>
        <v>No Rework</v>
      </c>
    </row>
    <row r="4196" spans="1:28" x14ac:dyDescent="0.3">
      <c r="A4196" t="s">
        <v>4278</v>
      </c>
      <c r="B4196" s="1">
        <v>45662</v>
      </c>
      <c r="C4196" t="s">
        <v>21</v>
      </c>
      <c r="D4196" t="s">
        <v>41</v>
      </c>
      <c r="E4196" t="s">
        <v>92</v>
      </c>
      <c r="F4196" t="s">
        <v>24</v>
      </c>
      <c r="G4196" t="s">
        <v>25</v>
      </c>
      <c r="H4196" t="s">
        <v>50</v>
      </c>
      <c r="I4196" t="s">
        <v>101</v>
      </c>
      <c r="J4196">
        <v>8.1999999999999993</v>
      </c>
      <c r="K4196">
        <v>24</v>
      </c>
      <c r="L4196" t="s">
        <v>28</v>
      </c>
      <c r="M4196">
        <v>1</v>
      </c>
      <c r="N4196">
        <v>4.4000000000000004</v>
      </c>
      <c r="O4196">
        <v>350</v>
      </c>
      <c r="P4196">
        <v>2870</v>
      </c>
      <c r="Q4196" t="s">
        <v>64</v>
      </c>
      <c r="R4196">
        <v>1</v>
      </c>
      <c r="S4196" t="s">
        <v>58</v>
      </c>
      <c r="T4196" t="s">
        <v>102</v>
      </c>
      <c r="U4196" t="str">
        <f>TRIM(CLEAN(tbl_Operations[[#This Row],[Location]]))</f>
        <v>Bengaluru</v>
      </c>
      <c r="V4196" t="str">
        <f>TRIM(CLEAN(tbl_Operations[[#This Row],[Channel]]))</f>
        <v>Email</v>
      </c>
      <c r="W4196" t="str">
        <f t="shared" si="325"/>
        <v>Report Request</v>
      </c>
      <c r="X4196" t="str">
        <f t="shared" si="326"/>
        <v>Customer Support</v>
      </c>
      <c r="Y4196" t="str">
        <f t="shared" si="327"/>
        <v>Within SLA</v>
      </c>
      <c r="Z4196" t="str">
        <f t="shared" si="328"/>
        <v>Normal</v>
      </c>
      <c r="AA4196" t="str" cm="1">
        <f t="array" ref="AA4196">_xlfn.IFS(
J4196&lt;=K4196*0.5,"Excellent",
J4196&lt;=K4196,"Good",
J4196&lt;=K4196*1.5,"At Risk",
TRUE,"Critical"
)</f>
        <v>Excellent</v>
      </c>
      <c r="AB4196" t="str">
        <f t="shared" si="329"/>
        <v>Reworked</v>
      </c>
    </row>
    <row r="4197" spans="1:28" x14ac:dyDescent="0.3">
      <c r="A4197" t="s">
        <v>4279</v>
      </c>
      <c r="B4197" s="1">
        <v>45821</v>
      </c>
      <c r="C4197" t="s">
        <v>33</v>
      </c>
      <c r="D4197" t="s">
        <v>55</v>
      </c>
      <c r="E4197" t="s">
        <v>78</v>
      </c>
      <c r="F4197" t="s">
        <v>49</v>
      </c>
      <c r="G4197" t="s">
        <v>25</v>
      </c>
      <c r="H4197" t="s">
        <v>43</v>
      </c>
      <c r="I4197" t="s">
        <v>27</v>
      </c>
      <c r="J4197">
        <v>19.100000000000001</v>
      </c>
      <c r="K4197">
        <v>48</v>
      </c>
      <c r="L4197" t="s">
        <v>28</v>
      </c>
      <c r="M4197">
        <v>1</v>
      </c>
      <c r="N4197">
        <v>4.5</v>
      </c>
      <c r="O4197">
        <v>400</v>
      </c>
      <c r="P4197">
        <v>7640</v>
      </c>
      <c r="Q4197" t="s">
        <v>29</v>
      </c>
      <c r="R4197">
        <v>6</v>
      </c>
      <c r="S4197" t="s">
        <v>30</v>
      </c>
      <c r="T4197" t="s">
        <v>45</v>
      </c>
      <c r="U4197" t="str">
        <f>TRIM(CLEAN(tbl_Operations[[#This Row],[Location]]))</f>
        <v>Hyderabad</v>
      </c>
      <c r="V4197" t="str">
        <f>TRIM(CLEAN(tbl_Operations[[#This Row],[Channel]]))</f>
        <v>Email</v>
      </c>
      <c r="W4197" t="str">
        <f t="shared" si="325"/>
        <v>Access Request</v>
      </c>
      <c r="X4197" t="str">
        <f t="shared" si="326"/>
        <v>It</v>
      </c>
      <c r="Y4197" t="str">
        <f t="shared" si="327"/>
        <v>Within SLA</v>
      </c>
      <c r="Z4197" t="str">
        <f t="shared" si="328"/>
        <v>Normal</v>
      </c>
      <c r="AA4197" t="str" cm="1">
        <f t="array" ref="AA4197">_xlfn.IFS(
J4197&lt;=K4197*0.5,"Excellent",
J4197&lt;=K4197,"Good",
J4197&lt;=K4197*1.5,"At Risk",
TRUE,"Critical"
)</f>
        <v>Excellent</v>
      </c>
      <c r="AB4197" t="str">
        <f t="shared" si="329"/>
        <v>Reworked</v>
      </c>
    </row>
    <row r="4198" spans="1:28" x14ac:dyDescent="0.3">
      <c r="A4198" t="s">
        <v>4280</v>
      </c>
      <c r="B4198" s="1">
        <v>45701</v>
      </c>
      <c r="C4198" t="s">
        <v>54</v>
      </c>
      <c r="D4198" t="s">
        <v>47</v>
      </c>
      <c r="E4198" t="s">
        <v>48</v>
      </c>
      <c r="F4198" t="s">
        <v>61</v>
      </c>
      <c r="G4198" t="s">
        <v>42</v>
      </c>
      <c r="H4198" t="s">
        <v>50</v>
      </c>
      <c r="I4198" t="s">
        <v>27</v>
      </c>
      <c r="J4198">
        <v>10.7</v>
      </c>
      <c r="K4198">
        <v>12</v>
      </c>
      <c r="L4198" t="s">
        <v>28</v>
      </c>
      <c r="M4198">
        <v>0</v>
      </c>
      <c r="N4198">
        <v>5</v>
      </c>
      <c r="O4198">
        <v>320</v>
      </c>
      <c r="P4198">
        <v>3424</v>
      </c>
      <c r="Q4198" t="s">
        <v>57</v>
      </c>
      <c r="R4198">
        <v>2</v>
      </c>
      <c r="S4198" t="s">
        <v>58</v>
      </c>
      <c r="T4198" t="s">
        <v>84</v>
      </c>
      <c r="U4198" t="str">
        <f>TRIM(CLEAN(tbl_Operations[[#This Row],[Location]]))</f>
        <v>Gurugram</v>
      </c>
      <c r="V4198" t="str">
        <f>TRIM(CLEAN(tbl_Operations[[#This Row],[Channel]]))</f>
        <v>Portal</v>
      </c>
      <c r="W4198" t="str">
        <f t="shared" si="325"/>
        <v>Compliance Request</v>
      </c>
      <c r="X4198" t="str">
        <f t="shared" si="326"/>
        <v>Hr</v>
      </c>
      <c r="Y4198" t="str">
        <f t="shared" si="327"/>
        <v>Within SLA</v>
      </c>
      <c r="Z4198" t="str">
        <f t="shared" si="328"/>
        <v>Normal</v>
      </c>
      <c r="AA4198" t="str" cm="1">
        <f t="array" ref="AA4198">_xlfn.IFS(
J4198&lt;=K4198*0.5,"Excellent",
J4198&lt;=K4198,"Good",
J4198&lt;=K4198*1.5,"At Risk",
TRUE,"Critical"
)</f>
        <v>Good</v>
      </c>
      <c r="AB4198" t="str">
        <f t="shared" si="329"/>
        <v>No Rework</v>
      </c>
    </row>
    <row r="4199" spans="1:28" x14ac:dyDescent="0.3">
      <c r="A4199" t="s">
        <v>4281</v>
      </c>
      <c r="B4199" s="1">
        <v>46013</v>
      </c>
      <c r="C4199" t="s">
        <v>95</v>
      </c>
      <c r="D4199" t="s">
        <v>55</v>
      </c>
      <c r="E4199" t="s">
        <v>23</v>
      </c>
      <c r="F4199" t="s">
        <v>61</v>
      </c>
      <c r="G4199" t="s">
        <v>25</v>
      </c>
      <c r="H4199" t="s">
        <v>75</v>
      </c>
      <c r="I4199" t="s">
        <v>27</v>
      </c>
      <c r="J4199">
        <v>4.8</v>
      </c>
      <c r="K4199">
        <v>12</v>
      </c>
      <c r="L4199" t="s">
        <v>28</v>
      </c>
      <c r="M4199">
        <v>0</v>
      </c>
      <c r="N4199">
        <v>5</v>
      </c>
      <c r="O4199">
        <v>450</v>
      </c>
      <c r="P4199">
        <v>2160</v>
      </c>
      <c r="Q4199" t="s">
        <v>71</v>
      </c>
      <c r="R4199">
        <v>12</v>
      </c>
      <c r="S4199" t="s">
        <v>52</v>
      </c>
      <c r="T4199" t="s">
        <v>31</v>
      </c>
      <c r="U4199" t="str">
        <f>TRIM(CLEAN(tbl_Operations[[#This Row],[Location]]))</f>
        <v>Hyderabad</v>
      </c>
      <c r="V4199" t="str">
        <f>TRIM(CLEAN(tbl_Operations[[#This Row],[Channel]]))</f>
        <v>Email</v>
      </c>
      <c r="W4199" t="str">
        <f t="shared" si="325"/>
        <v>Invoice Query</v>
      </c>
      <c r="X4199" t="str">
        <f t="shared" si="326"/>
        <v>Sales</v>
      </c>
      <c r="Y4199" t="str">
        <f t="shared" si="327"/>
        <v>Within SLA</v>
      </c>
      <c r="Z4199" t="str">
        <f t="shared" si="328"/>
        <v>Normal</v>
      </c>
      <c r="AA4199" t="str" cm="1">
        <f t="array" ref="AA4199">_xlfn.IFS(
J4199&lt;=K4199*0.5,"Excellent",
J4199&lt;=K4199,"Good",
J4199&lt;=K4199*1.5,"At Risk",
TRUE,"Critical"
)</f>
        <v>Excellent</v>
      </c>
      <c r="AB4199" t="str">
        <f t="shared" si="329"/>
        <v>No Rework</v>
      </c>
    </row>
    <row r="4200" spans="1:28" x14ac:dyDescent="0.3">
      <c r="A4200" t="s">
        <v>4282</v>
      </c>
      <c r="B4200" s="1">
        <v>45824</v>
      </c>
      <c r="C4200" t="s">
        <v>33</v>
      </c>
      <c r="D4200" t="s">
        <v>73</v>
      </c>
      <c r="E4200" t="s">
        <v>35</v>
      </c>
      <c r="F4200" t="s">
        <v>61</v>
      </c>
      <c r="G4200" t="s">
        <v>42</v>
      </c>
      <c r="H4200" t="s">
        <v>43</v>
      </c>
      <c r="I4200" t="s">
        <v>27</v>
      </c>
      <c r="J4200">
        <v>3.4</v>
      </c>
      <c r="K4200">
        <v>12</v>
      </c>
      <c r="L4200" t="s">
        <v>28</v>
      </c>
      <c r="M4200">
        <v>0</v>
      </c>
      <c r="N4200">
        <v>5</v>
      </c>
      <c r="O4200">
        <v>320</v>
      </c>
      <c r="P4200">
        <v>1088</v>
      </c>
      <c r="Q4200" t="s">
        <v>29</v>
      </c>
      <c r="R4200">
        <v>6</v>
      </c>
      <c r="S4200" t="s">
        <v>30</v>
      </c>
      <c r="T4200" t="s">
        <v>31</v>
      </c>
      <c r="U4200" t="str">
        <f>TRIM(CLEAN(tbl_Operations[[#This Row],[Location]]))</f>
        <v>Chennai</v>
      </c>
      <c r="V4200" t="str">
        <f>TRIM(CLEAN(tbl_Operations[[#This Row],[Channel]]))</f>
        <v>Portal</v>
      </c>
      <c r="W4200" t="str">
        <f t="shared" si="325"/>
        <v>Employee Query</v>
      </c>
      <c r="X4200" t="str">
        <f t="shared" si="326"/>
        <v>It</v>
      </c>
      <c r="Y4200" t="str">
        <f t="shared" si="327"/>
        <v>Within SLA</v>
      </c>
      <c r="Z4200" t="str">
        <f t="shared" si="328"/>
        <v>Normal</v>
      </c>
      <c r="AA4200" t="str" cm="1">
        <f t="array" ref="AA4200">_xlfn.IFS(
J4200&lt;=K4200*0.5,"Excellent",
J4200&lt;=K4200,"Good",
J4200&lt;=K4200*1.5,"At Risk",
TRUE,"Critical"
)</f>
        <v>Excellent</v>
      </c>
      <c r="AB4200" t="str">
        <f t="shared" si="329"/>
        <v>No Rework</v>
      </c>
    </row>
    <row r="4201" spans="1:28" x14ac:dyDescent="0.3">
      <c r="A4201" t="s">
        <v>4283</v>
      </c>
      <c r="B4201" s="1">
        <v>45970</v>
      </c>
      <c r="C4201" t="s">
        <v>33</v>
      </c>
      <c r="D4201" t="s">
        <v>60</v>
      </c>
      <c r="E4201" t="s">
        <v>92</v>
      </c>
      <c r="F4201" t="s">
        <v>24</v>
      </c>
      <c r="G4201" t="s">
        <v>81</v>
      </c>
      <c r="H4201" t="s">
        <v>75</v>
      </c>
      <c r="I4201" t="s">
        <v>27</v>
      </c>
      <c r="J4201">
        <v>11.5</v>
      </c>
      <c r="K4201">
        <v>24</v>
      </c>
      <c r="L4201" t="s">
        <v>28</v>
      </c>
      <c r="M4201">
        <v>0</v>
      </c>
      <c r="N4201">
        <v>5</v>
      </c>
      <c r="O4201">
        <v>350</v>
      </c>
      <c r="P4201">
        <v>4025</v>
      </c>
      <c r="Q4201" t="s">
        <v>67</v>
      </c>
      <c r="R4201">
        <v>11</v>
      </c>
      <c r="S4201" t="s">
        <v>52</v>
      </c>
      <c r="T4201" t="s">
        <v>102</v>
      </c>
      <c r="U4201" t="str">
        <f>TRIM(CLEAN(tbl_Operations[[#This Row],[Location]]))</f>
        <v>Pune</v>
      </c>
      <c r="V4201" t="str">
        <f>TRIM(CLEAN(tbl_Operations[[#This Row],[Channel]]))</f>
        <v>Phone</v>
      </c>
      <c r="W4201" t="str">
        <f t="shared" si="325"/>
        <v>Report Request</v>
      </c>
      <c r="X4201" t="str">
        <f t="shared" si="326"/>
        <v>It</v>
      </c>
      <c r="Y4201" t="str">
        <f t="shared" si="327"/>
        <v>Within SLA</v>
      </c>
      <c r="Z4201" t="str">
        <f t="shared" si="328"/>
        <v>Normal</v>
      </c>
      <c r="AA4201" t="str" cm="1">
        <f t="array" ref="AA4201">_xlfn.IFS(
J4201&lt;=K4201*0.5,"Excellent",
J4201&lt;=K4201,"Good",
J4201&lt;=K4201*1.5,"At Risk",
TRUE,"Critical"
)</f>
        <v>Excellent</v>
      </c>
      <c r="AB4201" t="str">
        <f t="shared" si="329"/>
        <v>No Rework</v>
      </c>
    </row>
    <row r="4202" spans="1:28" x14ac:dyDescent="0.3">
      <c r="A4202" t="s">
        <v>4284</v>
      </c>
      <c r="B4202" s="1">
        <v>45970</v>
      </c>
      <c r="C4202" t="s">
        <v>40</v>
      </c>
      <c r="D4202" t="s">
        <v>73</v>
      </c>
      <c r="E4202" t="s">
        <v>70</v>
      </c>
      <c r="F4202" t="s">
        <v>49</v>
      </c>
      <c r="G4202" t="s">
        <v>25</v>
      </c>
      <c r="H4202" t="s">
        <v>43</v>
      </c>
      <c r="I4202" t="s">
        <v>27</v>
      </c>
      <c r="J4202">
        <v>24.9</v>
      </c>
      <c r="K4202">
        <v>48</v>
      </c>
      <c r="L4202" t="s">
        <v>28</v>
      </c>
      <c r="M4202">
        <v>0</v>
      </c>
      <c r="N4202">
        <v>5</v>
      </c>
      <c r="O4202">
        <v>450</v>
      </c>
      <c r="P4202">
        <v>11205</v>
      </c>
      <c r="Q4202" t="s">
        <v>67</v>
      </c>
      <c r="R4202">
        <v>11</v>
      </c>
      <c r="S4202" t="s">
        <v>52</v>
      </c>
      <c r="T4202" t="s">
        <v>102</v>
      </c>
      <c r="U4202" t="str">
        <f>TRIM(CLEAN(tbl_Operations[[#This Row],[Location]]))</f>
        <v>Chennai</v>
      </c>
      <c r="V4202" t="str">
        <f>TRIM(CLEAN(tbl_Operations[[#This Row],[Channel]]))</f>
        <v>Email</v>
      </c>
      <c r="W4202" t="str">
        <f t="shared" si="325"/>
        <v>Data Correction</v>
      </c>
      <c r="X4202" t="str">
        <f t="shared" si="326"/>
        <v>Procurement</v>
      </c>
      <c r="Y4202" t="str">
        <f t="shared" si="327"/>
        <v>Within SLA</v>
      </c>
      <c r="Z4202" t="str">
        <f t="shared" si="328"/>
        <v>Normal</v>
      </c>
      <c r="AA4202" t="str" cm="1">
        <f t="array" ref="AA4202">_xlfn.IFS(
J4202&lt;=K4202*0.5,"Excellent",
J4202&lt;=K4202,"Good",
J4202&lt;=K4202*1.5,"At Risk",
TRUE,"Critical"
)</f>
        <v>Good</v>
      </c>
      <c r="AB4202" t="str">
        <f t="shared" si="329"/>
        <v>No Rework</v>
      </c>
    </row>
    <row r="4203" spans="1:28" x14ac:dyDescent="0.3">
      <c r="A4203" t="s">
        <v>4285</v>
      </c>
      <c r="B4203" s="1">
        <v>45689</v>
      </c>
      <c r="C4203" t="s">
        <v>54</v>
      </c>
      <c r="D4203" t="s">
        <v>55</v>
      </c>
      <c r="E4203" t="s">
        <v>56</v>
      </c>
      <c r="F4203" t="s">
        <v>49</v>
      </c>
      <c r="G4203" t="s">
        <v>25</v>
      </c>
      <c r="H4203" t="s">
        <v>43</v>
      </c>
      <c r="I4203" t="s">
        <v>27</v>
      </c>
      <c r="J4203">
        <v>22</v>
      </c>
      <c r="K4203">
        <v>48</v>
      </c>
      <c r="L4203" t="s">
        <v>28</v>
      </c>
      <c r="M4203">
        <v>0</v>
      </c>
      <c r="N4203">
        <v>3.6</v>
      </c>
      <c r="O4203">
        <v>450</v>
      </c>
      <c r="P4203">
        <v>9900</v>
      </c>
      <c r="Q4203" t="s">
        <v>57</v>
      </c>
      <c r="R4203">
        <v>2</v>
      </c>
      <c r="S4203" t="s">
        <v>58</v>
      </c>
      <c r="T4203" t="s">
        <v>68</v>
      </c>
      <c r="U4203" t="str">
        <f>TRIM(CLEAN(tbl_Operations[[#This Row],[Location]]))</f>
        <v>Hyderabad</v>
      </c>
      <c r="V4203" t="str">
        <f>TRIM(CLEAN(tbl_Operations[[#This Row],[Channel]]))</f>
        <v>Email</v>
      </c>
      <c r="W4203" t="str">
        <f t="shared" si="325"/>
        <v>Vendor Query</v>
      </c>
      <c r="X4203" t="str">
        <f t="shared" si="326"/>
        <v>Hr</v>
      </c>
      <c r="Y4203" t="str">
        <f t="shared" si="327"/>
        <v>Within SLA</v>
      </c>
      <c r="Z4203" t="str">
        <f t="shared" si="328"/>
        <v>Normal</v>
      </c>
      <c r="AA4203" t="str" cm="1">
        <f t="array" ref="AA4203">_xlfn.IFS(
J4203&lt;=K4203*0.5,"Excellent",
J4203&lt;=K4203,"Good",
J4203&lt;=K4203*1.5,"At Risk",
TRUE,"Critical"
)</f>
        <v>Excellent</v>
      </c>
      <c r="AB4203" t="str">
        <f t="shared" si="329"/>
        <v>No Rework</v>
      </c>
    </row>
    <row r="4204" spans="1:28" x14ac:dyDescent="0.3">
      <c r="A4204" t="s">
        <v>4286</v>
      </c>
      <c r="B4204" s="1">
        <v>45723</v>
      </c>
      <c r="C4204" t="s">
        <v>54</v>
      </c>
      <c r="D4204" t="s">
        <v>34</v>
      </c>
      <c r="E4204" t="s">
        <v>74</v>
      </c>
      <c r="F4204" t="s">
        <v>49</v>
      </c>
      <c r="G4204" t="s">
        <v>81</v>
      </c>
      <c r="H4204" t="s">
        <v>50</v>
      </c>
      <c r="I4204" t="s">
        <v>27</v>
      </c>
      <c r="J4204">
        <v>7.7</v>
      </c>
      <c r="K4204">
        <v>48</v>
      </c>
      <c r="L4204" t="s">
        <v>28</v>
      </c>
      <c r="M4204">
        <v>0</v>
      </c>
      <c r="N4204">
        <v>4.5999999999999996</v>
      </c>
      <c r="O4204">
        <v>400</v>
      </c>
      <c r="P4204">
        <v>3080</v>
      </c>
      <c r="Q4204" t="s">
        <v>79</v>
      </c>
      <c r="R4204">
        <v>3</v>
      </c>
      <c r="S4204" t="s">
        <v>58</v>
      </c>
      <c r="T4204" t="s">
        <v>45</v>
      </c>
      <c r="U4204" t="str">
        <f>TRIM(CLEAN(tbl_Operations[[#This Row],[Location]]))</f>
        <v>Mumbai</v>
      </c>
      <c r="V4204" t="str">
        <f>TRIM(CLEAN(tbl_Operations[[#This Row],[Channel]]))</f>
        <v>Phone</v>
      </c>
      <c r="W4204" t="str">
        <f t="shared" si="325"/>
        <v>System Issue</v>
      </c>
      <c r="X4204" t="str">
        <f t="shared" si="326"/>
        <v>Hr</v>
      </c>
      <c r="Y4204" t="str">
        <f t="shared" si="327"/>
        <v>Within SLA</v>
      </c>
      <c r="Z4204" t="str">
        <f t="shared" si="328"/>
        <v>Normal</v>
      </c>
      <c r="AA4204" t="str" cm="1">
        <f t="array" ref="AA4204">_xlfn.IFS(
J4204&lt;=K4204*0.5,"Excellent",
J4204&lt;=K4204,"Good",
J4204&lt;=K4204*1.5,"At Risk",
TRUE,"Critical"
)</f>
        <v>Excellent</v>
      </c>
      <c r="AB4204" t="str">
        <f t="shared" si="329"/>
        <v>No Rework</v>
      </c>
    </row>
    <row r="4205" spans="1:28" x14ac:dyDescent="0.3">
      <c r="A4205" t="s">
        <v>4287</v>
      </c>
      <c r="B4205" s="1">
        <v>46012</v>
      </c>
      <c r="C4205" t="s">
        <v>21</v>
      </c>
      <c r="D4205" t="s">
        <v>55</v>
      </c>
      <c r="E4205" t="s">
        <v>92</v>
      </c>
      <c r="F4205" t="s">
        <v>49</v>
      </c>
      <c r="G4205" t="s">
        <v>42</v>
      </c>
      <c r="H4205" t="s">
        <v>50</v>
      </c>
      <c r="I4205" t="s">
        <v>27</v>
      </c>
      <c r="J4205">
        <v>1.8</v>
      </c>
      <c r="K4205">
        <v>48</v>
      </c>
      <c r="L4205" t="s">
        <v>28</v>
      </c>
      <c r="M4205">
        <v>0</v>
      </c>
      <c r="N4205">
        <v>5</v>
      </c>
      <c r="O4205">
        <v>280</v>
      </c>
      <c r="P4205">
        <v>504</v>
      </c>
      <c r="Q4205" t="s">
        <v>71</v>
      </c>
      <c r="R4205">
        <v>12</v>
      </c>
      <c r="S4205" t="s">
        <v>52</v>
      </c>
      <c r="T4205" t="s">
        <v>102</v>
      </c>
      <c r="U4205" t="str">
        <f>TRIM(CLEAN(tbl_Operations[[#This Row],[Location]]))</f>
        <v>Hyderabad</v>
      </c>
      <c r="V4205" t="str">
        <f>TRIM(CLEAN(tbl_Operations[[#This Row],[Channel]]))</f>
        <v>Portal</v>
      </c>
      <c r="W4205" t="str">
        <f t="shared" si="325"/>
        <v>Report Request</v>
      </c>
      <c r="X4205" t="str">
        <f t="shared" si="326"/>
        <v>Customer Support</v>
      </c>
      <c r="Y4205" t="str">
        <f t="shared" si="327"/>
        <v>Within SLA</v>
      </c>
      <c r="Z4205" t="str">
        <f t="shared" si="328"/>
        <v>Normal</v>
      </c>
      <c r="AA4205" t="str" cm="1">
        <f t="array" ref="AA4205">_xlfn.IFS(
J4205&lt;=K4205*0.5,"Excellent",
J4205&lt;=K4205,"Good",
J4205&lt;=K4205*1.5,"At Risk",
TRUE,"Critical"
)</f>
        <v>Excellent</v>
      </c>
      <c r="AB4205" t="str">
        <f t="shared" si="329"/>
        <v>No Rework</v>
      </c>
    </row>
    <row r="4206" spans="1:28" x14ac:dyDescent="0.3">
      <c r="A4206" t="s">
        <v>4288</v>
      </c>
      <c r="B4206" s="1">
        <v>45768</v>
      </c>
      <c r="C4206" t="s">
        <v>33</v>
      </c>
      <c r="D4206" t="s">
        <v>47</v>
      </c>
      <c r="E4206" t="s">
        <v>23</v>
      </c>
      <c r="F4206" t="s">
        <v>24</v>
      </c>
      <c r="G4206" t="s">
        <v>62</v>
      </c>
      <c r="H4206" t="s">
        <v>50</v>
      </c>
      <c r="I4206" t="s">
        <v>27</v>
      </c>
      <c r="J4206">
        <v>4</v>
      </c>
      <c r="K4206">
        <v>24</v>
      </c>
      <c r="L4206" t="s">
        <v>28</v>
      </c>
      <c r="M4206">
        <v>0</v>
      </c>
      <c r="N4206">
        <v>5</v>
      </c>
      <c r="O4206">
        <v>280</v>
      </c>
      <c r="P4206">
        <v>1120</v>
      </c>
      <c r="Q4206" t="s">
        <v>89</v>
      </c>
      <c r="R4206">
        <v>4</v>
      </c>
      <c r="S4206" t="s">
        <v>30</v>
      </c>
      <c r="T4206" t="s">
        <v>31</v>
      </c>
      <c r="U4206" t="str">
        <f>TRIM(CLEAN(tbl_Operations[[#This Row],[Location]]))</f>
        <v>Gurugram</v>
      </c>
      <c r="V4206" t="str">
        <f>TRIM(CLEAN(tbl_Operations[[#This Row],[Channel]]))</f>
        <v>Teams</v>
      </c>
      <c r="W4206" t="str">
        <f t="shared" si="325"/>
        <v>Invoice Query</v>
      </c>
      <c r="X4206" t="str">
        <f t="shared" si="326"/>
        <v>It</v>
      </c>
      <c r="Y4206" t="str">
        <f t="shared" si="327"/>
        <v>Within SLA</v>
      </c>
      <c r="Z4206" t="str">
        <f t="shared" si="328"/>
        <v>Normal</v>
      </c>
      <c r="AA4206" t="str" cm="1">
        <f t="array" ref="AA4206">_xlfn.IFS(
J4206&lt;=K4206*0.5,"Excellent",
J4206&lt;=K4206,"Good",
J4206&lt;=K4206*1.5,"At Risk",
TRUE,"Critical"
)</f>
        <v>Excellent</v>
      </c>
      <c r="AB4206" t="str">
        <f t="shared" si="329"/>
        <v>No Rework</v>
      </c>
    </row>
    <row r="4207" spans="1:28" x14ac:dyDescent="0.3">
      <c r="A4207" t="s">
        <v>4289</v>
      </c>
      <c r="B4207" s="1">
        <v>45885</v>
      </c>
      <c r="C4207" t="s">
        <v>95</v>
      </c>
      <c r="D4207" t="s">
        <v>60</v>
      </c>
      <c r="E4207" t="s">
        <v>78</v>
      </c>
      <c r="F4207" t="s">
        <v>49</v>
      </c>
      <c r="G4207" t="s">
        <v>42</v>
      </c>
      <c r="H4207" t="s">
        <v>43</v>
      </c>
      <c r="I4207" t="s">
        <v>27</v>
      </c>
      <c r="J4207">
        <v>15</v>
      </c>
      <c r="K4207">
        <v>48</v>
      </c>
      <c r="L4207" t="s">
        <v>28</v>
      </c>
      <c r="M4207">
        <v>2</v>
      </c>
      <c r="N4207">
        <v>4.4000000000000004</v>
      </c>
      <c r="O4207">
        <v>280</v>
      </c>
      <c r="P4207">
        <v>4200</v>
      </c>
      <c r="Q4207" t="s">
        <v>36</v>
      </c>
      <c r="R4207">
        <v>8</v>
      </c>
      <c r="S4207" t="s">
        <v>37</v>
      </c>
      <c r="T4207" t="s">
        <v>68</v>
      </c>
      <c r="U4207" t="str">
        <f>TRIM(CLEAN(tbl_Operations[[#This Row],[Location]]))</f>
        <v>Pune</v>
      </c>
      <c r="V4207" t="str">
        <f>TRIM(CLEAN(tbl_Operations[[#This Row],[Channel]]))</f>
        <v>Portal</v>
      </c>
      <c r="W4207" t="str">
        <f t="shared" si="325"/>
        <v>Access Request</v>
      </c>
      <c r="X4207" t="str">
        <f t="shared" si="326"/>
        <v>Sales</v>
      </c>
      <c r="Y4207" t="str">
        <f t="shared" si="327"/>
        <v>Within SLA</v>
      </c>
      <c r="Z4207" t="str">
        <f t="shared" si="328"/>
        <v>Normal</v>
      </c>
      <c r="AA4207" t="str" cm="1">
        <f t="array" ref="AA4207">_xlfn.IFS(
J4207&lt;=K4207*0.5,"Excellent",
J4207&lt;=K4207,"Good",
J4207&lt;=K4207*1.5,"At Risk",
TRUE,"Critical"
)</f>
        <v>Excellent</v>
      </c>
      <c r="AB4207" t="str">
        <f t="shared" si="329"/>
        <v>Reworked</v>
      </c>
    </row>
    <row r="4208" spans="1:28" x14ac:dyDescent="0.3">
      <c r="A4208" t="s">
        <v>4290</v>
      </c>
      <c r="B4208" s="1">
        <v>46009</v>
      </c>
      <c r="C4208" t="s">
        <v>54</v>
      </c>
      <c r="D4208" t="s">
        <v>47</v>
      </c>
      <c r="E4208" t="s">
        <v>48</v>
      </c>
      <c r="F4208" t="s">
        <v>24</v>
      </c>
      <c r="G4208" t="s">
        <v>62</v>
      </c>
      <c r="H4208" t="s">
        <v>26</v>
      </c>
      <c r="I4208" t="s">
        <v>27</v>
      </c>
      <c r="J4208">
        <v>11.4</v>
      </c>
      <c r="K4208">
        <v>24</v>
      </c>
      <c r="L4208" t="s">
        <v>28</v>
      </c>
      <c r="M4208">
        <v>0</v>
      </c>
      <c r="N4208">
        <v>4.5</v>
      </c>
      <c r="O4208">
        <v>400</v>
      </c>
      <c r="P4208">
        <v>4560</v>
      </c>
      <c r="Q4208" t="s">
        <v>71</v>
      </c>
      <c r="R4208">
        <v>12</v>
      </c>
      <c r="S4208" t="s">
        <v>52</v>
      </c>
      <c r="T4208" t="s">
        <v>84</v>
      </c>
      <c r="U4208" t="str">
        <f>TRIM(CLEAN(tbl_Operations[[#This Row],[Location]]))</f>
        <v>Gurugram</v>
      </c>
      <c r="V4208" t="str">
        <f>TRIM(CLEAN(tbl_Operations[[#This Row],[Channel]]))</f>
        <v>Teams</v>
      </c>
      <c r="W4208" t="str">
        <f t="shared" si="325"/>
        <v>Compliance Request</v>
      </c>
      <c r="X4208" t="str">
        <f t="shared" si="326"/>
        <v>Hr</v>
      </c>
      <c r="Y4208" t="str">
        <f t="shared" si="327"/>
        <v>Within SLA</v>
      </c>
      <c r="Z4208" t="str">
        <f t="shared" si="328"/>
        <v>Normal</v>
      </c>
      <c r="AA4208" t="str" cm="1">
        <f t="array" ref="AA4208">_xlfn.IFS(
J4208&lt;=K4208*0.5,"Excellent",
J4208&lt;=K4208,"Good",
J4208&lt;=K4208*1.5,"At Risk",
TRUE,"Critical"
)</f>
        <v>Excellent</v>
      </c>
      <c r="AB4208" t="str">
        <f t="shared" si="329"/>
        <v>No Rework</v>
      </c>
    </row>
    <row r="4209" spans="1:28" x14ac:dyDescent="0.3">
      <c r="A4209" t="s">
        <v>4291</v>
      </c>
      <c r="B4209" s="1">
        <v>45710</v>
      </c>
      <c r="C4209" t="s">
        <v>40</v>
      </c>
      <c r="D4209" t="s">
        <v>73</v>
      </c>
      <c r="E4209" t="s">
        <v>48</v>
      </c>
      <c r="F4209" t="s">
        <v>24</v>
      </c>
      <c r="G4209" t="s">
        <v>42</v>
      </c>
      <c r="H4209" t="s">
        <v>26</v>
      </c>
      <c r="I4209" t="s">
        <v>27</v>
      </c>
      <c r="J4209">
        <v>5.6</v>
      </c>
      <c r="K4209">
        <v>24</v>
      </c>
      <c r="L4209" t="s">
        <v>28</v>
      </c>
      <c r="M4209">
        <v>0</v>
      </c>
      <c r="N4209">
        <v>4.5999999999999996</v>
      </c>
      <c r="O4209">
        <v>280</v>
      </c>
      <c r="P4209">
        <v>1568</v>
      </c>
      <c r="Q4209" t="s">
        <v>57</v>
      </c>
      <c r="R4209">
        <v>2</v>
      </c>
      <c r="S4209" t="s">
        <v>58</v>
      </c>
      <c r="T4209" t="s">
        <v>68</v>
      </c>
      <c r="U4209" t="str">
        <f>TRIM(CLEAN(tbl_Operations[[#This Row],[Location]]))</f>
        <v>Chennai</v>
      </c>
      <c r="V4209" t="str">
        <f>TRIM(CLEAN(tbl_Operations[[#This Row],[Channel]]))</f>
        <v>Portal</v>
      </c>
      <c r="W4209" t="str">
        <f t="shared" si="325"/>
        <v>Compliance Request</v>
      </c>
      <c r="X4209" t="str">
        <f t="shared" si="326"/>
        <v>Procurement</v>
      </c>
      <c r="Y4209" t="str">
        <f t="shared" si="327"/>
        <v>Within SLA</v>
      </c>
      <c r="Z4209" t="str">
        <f t="shared" si="328"/>
        <v>Normal</v>
      </c>
      <c r="AA4209" t="str" cm="1">
        <f t="array" ref="AA4209">_xlfn.IFS(
J4209&lt;=K4209*0.5,"Excellent",
J4209&lt;=K4209,"Good",
J4209&lt;=K4209*1.5,"At Risk",
TRUE,"Critical"
)</f>
        <v>Excellent</v>
      </c>
      <c r="AB4209" t="str">
        <f t="shared" si="329"/>
        <v>No Rework</v>
      </c>
    </row>
    <row r="4210" spans="1:28" x14ac:dyDescent="0.3">
      <c r="A4210" t="s">
        <v>4292</v>
      </c>
      <c r="B4210" s="1">
        <v>45896</v>
      </c>
      <c r="C4210" t="s">
        <v>54</v>
      </c>
      <c r="D4210" t="s">
        <v>41</v>
      </c>
      <c r="E4210" t="s">
        <v>23</v>
      </c>
      <c r="F4210" t="s">
        <v>24</v>
      </c>
      <c r="G4210" t="s">
        <v>42</v>
      </c>
      <c r="H4210" t="s">
        <v>75</v>
      </c>
      <c r="I4210" t="s">
        <v>27</v>
      </c>
      <c r="J4210">
        <v>12.1</v>
      </c>
      <c r="K4210">
        <v>24</v>
      </c>
      <c r="L4210" t="s">
        <v>28</v>
      </c>
      <c r="M4210">
        <v>0</v>
      </c>
      <c r="N4210">
        <v>4.8</v>
      </c>
      <c r="O4210">
        <v>450</v>
      </c>
      <c r="P4210">
        <v>5445</v>
      </c>
      <c r="Q4210" t="s">
        <v>36</v>
      </c>
      <c r="R4210">
        <v>8</v>
      </c>
      <c r="S4210" t="s">
        <v>37</v>
      </c>
      <c r="T4210" t="s">
        <v>86</v>
      </c>
      <c r="U4210" t="str">
        <f>TRIM(CLEAN(tbl_Operations[[#This Row],[Location]]))</f>
        <v>Bengaluru</v>
      </c>
      <c r="V4210" t="str">
        <f>TRIM(CLEAN(tbl_Operations[[#This Row],[Channel]]))</f>
        <v>Portal</v>
      </c>
      <c r="W4210" t="str">
        <f t="shared" si="325"/>
        <v>Invoice Query</v>
      </c>
      <c r="X4210" t="str">
        <f t="shared" si="326"/>
        <v>Hr</v>
      </c>
      <c r="Y4210" t="str">
        <f t="shared" si="327"/>
        <v>Within SLA</v>
      </c>
      <c r="Z4210" t="str">
        <f t="shared" si="328"/>
        <v>Normal</v>
      </c>
      <c r="AA4210" t="str" cm="1">
        <f t="array" ref="AA4210">_xlfn.IFS(
J4210&lt;=K4210*0.5,"Excellent",
J4210&lt;=K4210,"Good",
J4210&lt;=K4210*1.5,"At Risk",
TRUE,"Critical"
)</f>
        <v>Good</v>
      </c>
      <c r="AB4210" t="str">
        <f t="shared" si="329"/>
        <v>No Rework</v>
      </c>
    </row>
    <row r="4211" spans="1:28" x14ac:dyDescent="0.3">
      <c r="A4211" t="s">
        <v>4293</v>
      </c>
      <c r="B4211" s="1">
        <v>45845</v>
      </c>
      <c r="C4211" t="s">
        <v>40</v>
      </c>
      <c r="D4211" t="s">
        <v>34</v>
      </c>
      <c r="E4211" t="s">
        <v>35</v>
      </c>
      <c r="F4211" t="s">
        <v>24</v>
      </c>
      <c r="G4211" t="s">
        <v>25</v>
      </c>
      <c r="H4211" t="s">
        <v>66</v>
      </c>
      <c r="I4211" t="s">
        <v>27</v>
      </c>
      <c r="J4211">
        <v>15.1</v>
      </c>
      <c r="K4211">
        <v>24</v>
      </c>
      <c r="L4211" t="s">
        <v>28</v>
      </c>
      <c r="M4211">
        <v>0</v>
      </c>
      <c r="N4211">
        <v>3.9</v>
      </c>
      <c r="O4211">
        <v>350</v>
      </c>
      <c r="P4211">
        <v>5285</v>
      </c>
      <c r="Q4211" t="s">
        <v>114</v>
      </c>
      <c r="R4211">
        <v>7</v>
      </c>
      <c r="S4211" t="s">
        <v>37</v>
      </c>
      <c r="T4211" t="s">
        <v>31</v>
      </c>
      <c r="U4211" t="str">
        <f>TRIM(CLEAN(tbl_Operations[[#This Row],[Location]]))</f>
        <v>Mumbai</v>
      </c>
      <c r="V4211" t="str">
        <f>TRIM(CLEAN(tbl_Operations[[#This Row],[Channel]]))</f>
        <v>Email</v>
      </c>
      <c r="W4211" t="str">
        <f t="shared" si="325"/>
        <v>Employee Query</v>
      </c>
      <c r="X4211" t="str">
        <f t="shared" si="326"/>
        <v>Procurement</v>
      </c>
      <c r="Y4211" t="str">
        <f t="shared" si="327"/>
        <v>Within SLA</v>
      </c>
      <c r="Z4211" t="str">
        <f t="shared" si="328"/>
        <v>Normal</v>
      </c>
      <c r="AA4211" t="str" cm="1">
        <f t="array" ref="AA4211">_xlfn.IFS(
J4211&lt;=K4211*0.5,"Excellent",
J4211&lt;=K4211,"Good",
J4211&lt;=K4211*1.5,"At Risk",
TRUE,"Critical"
)</f>
        <v>Good</v>
      </c>
      <c r="AB4211" t="str">
        <f t="shared" si="329"/>
        <v>No Rework</v>
      </c>
    </row>
    <row r="4212" spans="1:28" x14ac:dyDescent="0.3">
      <c r="A4212" t="s">
        <v>4294</v>
      </c>
      <c r="B4212" s="1">
        <v>45845</v>
      </c>
      <c r="C4212" t="s">
        <v>40</v>
      </c>
      <c r="D4212" t="s">
        <v>22</v>
      </c>
      <c r="E4212" t="s">
        <v>92</v>
      </c>
      <c r="F4212" t="s">
        <v>49</v>
      </c>
      <c r="G4212" t="s">
        <v>25</v>
      </c>
      <c r="H4212" t="s">
        <v>26</v>
      </c>
      <c r="I4212" t="s">
        <v>27</v>
      </c>
      <c r="J4212">
        <v>9.9</v>
      </c>
      <c r="K4212">
        <v>48</v>
      </c>
      <c r="L4212" t="s">
        <v>28</v>
      </c>
      <c r="M4212">
        <v>0</v>
      </c>
      <c r="N4212">
        <v>4.2</v>
      </c>
      <c r="O4212">
        <v>400</v>
      </c>
      <c r="P4212">
        <v>3960</v>
      </c>
      <c r="Q4212" t="s">
        <v>114</v>
      </c>
      <c r="R4212">
        <v>7</v>
      </c>
      <c r="S4212" t="s">
        <v>37</v>
      </c>
      <c r="T4212" t="s">
        <v>31</v>
      </c>
      <c r="U4212" t="str">
        <f>TRIM(CLEAN(tbl_Operations[[#This Row],[Location]]))</f>
        <v>Noida</v>
      </c>
      <c r="V4212" t="str">
        <f>TRIM(CLEAN(tbl_Operations[[#This Row],[Channel]]))</f>
        <v>Email</v>
      </c>
      <c r="W4212" t="str">
        <f t="shared" si="325"/>
        <v>Report Request</v>
      </c>
      <c r="X4212" t="str">
        <f t="shared" si="326"/>
        <v>Procurement</v>
      </c>
      <c r="Y4212" t="str">
        <f t="shared" si="327"/>
        <v>Within SLA</v>
      </c>
      <c r="Z4212" t="str">
        <f t="shared" si="328"/>
        <v>Normal</v>
      </c>
      <c r="AA4212" t="str" cm="1">
        <f t="array" ref="AA4212">_xlfn.IFS(
J4212&lt;=K4212*0.5,"Excellent",
J4212&lt;=K4212,"Good",
J4212&lt;=K4212*1.5,"At Risk",
TRUE,"Critical"
)</f>
        <v>Excellent</v>
      </c>
      <c r="AB4212" t="str">
        <f t="shared" si="329"/>
        <v>No Rework</v>
      </c>
    </row>
    <row r="4213" spans="1:28" x14ac:dyDescent="0.3">
      <c r="A4213" t="s">
        <v>4295</v>
      </c>
      <c r="B4213" s="1">
        <v>46012</v>
      </c>
      <c r="C4213" t="s">
        <v>54</v>
      </c>
      <c r="D4213" t="s">
        <v>34</v>
      </c>
      <c r="E4213" t="s">
        <v>35</v>
      </c>
      <c r="F4213" t="s">
        <v>49</v>
      </c>
      <c r="G4213" t="s">
        <v>25</v>
      </c>
      <c r="H4213" t="s">
        <v>50</v>
      </c>
      <c r="I4213" t="s">
        <v>27</v>
      </c>
      <c r="J4213">
        <v>7.3</v>
      </c>
      <c r="K4213">
        <v>48</v>
      </c>
      <c r="L4213" t="s">
        <v>28</v>
      </c>
      <c r="M4213">
        <v>0</v>
      </c>
      <c r="N4213">
        <v>5</v>
      </c>
      <c r="O4213">
        <v>280</v>
      </c>
      <c r="P4213">
        <v>2044</v>
      </c>
      <c r="Q4213" t="s">
        <v>71</v>
      </c>
      <c r="R4213">
        <v>12</v>
      </c>
      <c r="S4213" t="s">
        <v>52</v>
      </c>
      <c r="T4213" t="s">
        <v>102</v>
      </c>
      <c r="U4213" t="str">
        <f>TRIM(CLEAN(tbl_Operations[[#This Row],[Location]]))</f>
        <v>Mumbai</v>
      </c>
      <c r="V4213" t="str">
        <f>TRIM(CLEAN(tbl_Operations[[#This Row],[Channel]]))</f>
        <v>Email</v>
      </c>
      <c r="W4213" t="str">
        <f t="shared" si="325"/>
        <v>Employee Query</v>
      </c>
      <c r="X4213" t="str">
        <f t="shared" si="326"/>
        <v>Hr</v>
      </c>
      <c r="Y4213" t="str">
        <f t="shared" si="327"/>
        <v>Within SLA</v>
      </c>
      <c r="Z4213" t="str">
        <f t="shared" si="328"/>
        <v>Normal</v>
      </c>
      <c r="AA4213" t="str" cm="1">
        <f t="array" ref="AA4213">_xlfn.IFS(
J4213&lt;=K4213*0.5,"Excellent",
J4213&lt;=K4213,"Good",
J4213&lt;=K4213*1.5,"At Risk",
TRUE,"Critical"
)</f>
        <v>Excellent</v>
      </c>
      <c r="AB4213" t="str">
        <f t="shared" si="329"/>
        <v>No Rework</v>
      </c>
    </row>
    <row r="4214" spans="1:28" x14ac:dyDescent="0.3">
      <c r="A4214" t="s">
        <v>4296</v>
      </c>
      <c r="B4214" s="1">
        <v>45813</v>
      </c>
      <c r="C4214" t="s">
        <v>77</v>
      </c>
      <c r="D4214" t="s">
        <v>22</v>
      </c>
      <c r="E4214" t="s">
        <v>23</v>
      </c>
      <c r="F4214" t="s">
        <v>49</v>
      </c>
      <c r="G4214" t="s">
        <v>25</v>
      </c>
      <c r="H4214" t="s">
        <v>75</v>
      </c>
      <c r="I4214" t="s">
        <v>27</v>
      </c>
      <c r="J4214">
        <v>13.1</v>
      </c>
      <c r="K4214">
        <v>48</v>
      </c>
      <c r="L4214" t="s">
        <v>28</v>
      </c>
      <c r="M4214">
        <v>1</v>
      </c>
      <c r="N4214">
        <v>4.5999999999999996</v>
      </c>
      <c r="O4214">
        <v>280</v>
      </c>
      <c r="P4214">
        <v>3668</v>
      </c>
      <c r="Q4214" t="s">
        <v>29</v>
      </c>
      <c r="R4214">
        <v>6</v>
      </c>
      <c r="S4214" t="s">
        <v>30</v>
      </c>
      <c r="T4214" t="s">
        <v>84</v>
      </c>
      <c r="U4214" t="str">
        <f>TRIM(CLEAN(tbl_Operations[[#This Row],[Location]]))</f>
        <v>Noida</v>
      </c>
      <c r="V4214" t="str">
        <f>TRIM(CLEAN(tbl_Operations[[#This Row],[Channel]]))</f>
        <v>Email</v>
      </c>
      <c r="W4214" t="str">
        <f t="shared" si="325"/>
        <v>Invoice Query</v>
      </c>
      <c r="X4214" t="str">
        <f t="shared" si="326"/>
        <v>Finance</v>
      </c>
      <c r="Y4214" t="str">
        <f t="shared" si="327"/>
        <v>Within SLA</v>
      </c>
      <c r="Z4214" t="str">
        <f t="shared" si="328"/>
        <v>Normal</v>
      </c>
      <c r="AA4214" t="str" cm="1">
        <f t="array" ref="AA4214">_xlfn.IFS(
J4214&lt;=K4214*0.5,"Excellent",
J4214&lt;=K4214,"Good",
J4214&lt;=K4214*1.5,"At Risk",
TRUE,"Critical"
)</f>
        <v>Excellent</v>
      </c>
      <c r="AB4214" t="str">
        <f t="shared" si="329"/>
        <v>Reworked</v>
      </c>
    </row>
    <row r="4215" spans="1:28" x14ac:dyDescent="0.3">
      <c r="A4215" t="s">
        <v>4297</v>
      </c>
      <c r="B4215" s="1">
        <v>45818</v>
      </c>
      <c r="C4215" t="s">
        <v>40</v>
      </c>
      <c r="D4215" t="s">
        <v>60</v>
      </c>
      <c r="E4215" t="s">
        <v>35</v>
      </c>
      <c r="F4215" t="s">
        <v>49</v>
      </c>
      <c r="G4215" t="s">
        <v>25</v>
      </c>
      <c r="H4215" t="s">
        <v>26</v>
      </c>
      <c r="I4215" t="s">
        <v>27</v>
      </c>
      <c r="J4215">
        <v>16.5</v>
      </c>
      <c r="K4215">
        <v>48</v>
      </c>
      <c r="L4215" t="s">
        <v>28</v>
      </c>
      <c r="M4215">
        <v>0</v>
      </c>
      <c r="N4215">
        <v>4.4000000000000004</v>
      </c>
      <c r="O4215">
        <v>450</v>
      </c>
      <c r="P4215">
        <v>7425</v>
      </c>
      <c r="Q4215" t="s">
        <v>29</v>
      </c>
      <c r="R4215">
        <v>6</v>
      </c>
      <c r="S4215" t="s">
        <v>30</v>
      </c>
      <c r="T4215" t="s">
        <v>38</v>
      </c>
      <c r="U4215" t="str">
        <f>TRIM(CLEAN(tbl_Operations[[#This Row],[Location]]))</f>
        <v>Pune</v>
      </c>
      <c r="V4215" t="str">
        <f>TRIM(CLEAN(tbl_Operations[[#This Row],[Channel]]))</f>
        <v>Email</v>
      </c>
      <c r="W4215" t="str">
        <f t="shared" si="325"/>
        <v>Employee Query</v>
      </c>
      <c r="X4215" t="str">
        <f t="shared" si="326"/>
        <v>Procurement</v>
      </c>
      <c r="Y4215" t="str">
        <f t="shared" si="327"/>
        <v>Within SLA</v>
      </c>
      <c r="Z4215" t="str">
        <f t="shared" si="328"/>
        <v>Normal</v>
      </c>
      <c r="AA4215" t="str" cm="1">
        <f t="array" ref="AA4215">_xlfn.IFS(
J4215&lt;=K4215*0.5,"Excellent",
J4215&lt;=K4215,"Good",
J4215&lt;=K4215*1.5,"At Risk",
TRUE,"Critical"
)</f>
        <v>Excellent</v>
      </c>
      <c r="AB4215" t="str">
        <f t="shared" si="329"/>
        <v>No Rework</v>
      </c>
    </row>
    <row r="4216" spans="1:28" x14ac:dyDescent="0.3">
      <c r="A4216" t="s">
        <v>4298</v>
      </c>
      <c r="B4216" s="1">
        <v>45798</v>
      </c>
      <c r="C4216" t="s">
        <v>54</v>
      </c>
      <c r="D4216" t="s">
        <v>22</v>
      </c>
      <c r="E4216" t="s">
        <v>74</v>
      </c>
      <c r="F4216" t="s">
        <v>49</v>
      </c>
      <c r="G4216" t="s">
        <v>25</v>
      </c>
      <c r="H4216" t="s">
        <v>43</v>
      </c>
      <c r="I4216" t="s">
        <v>27</v>
      </c>
      <c r="J4216">
        <v>15.8</v>
      </c>
      <c r="K4216">
        <v>48</v>
      </c>
      <c r="L4216" t="s">
        <v>28</v>
      </c>
      <c r="M4216">
        <v>0</v>
      </c>
      <c r="N4216">
        <v>4.8</v>
      </c>
      <c r="O4216">
        <v>450</v>
      </c>
      <c r="P4216">
        <v>7110</v>
      </c>
      <c r="Q4216" t="s">
        <v>44</v>
      </c>
      <c r="R4216">
        <v>5</v>
      </c>
      <c r="S4216" t="s">
        <v>30</v>
      </c>
      <c r="T4216" t="s">
        <v>86</v>
      </c>
      <c r="U4216" t="str">
        <f>TRIM(CLEAN(tbl_Operations[[#This Row],[Location]]))</f>
        <v>Noida</v>
      </c>
      <c r="V4216" t="str">
        <f>TRIM(CLEAN(tbl_Operations[[#This Row],[Channel]]))</f>
        <v>Email</v>
      </c>
      <c r="W4216" t="str">
        <f t="shared" si="325"/>
        <v>System Issue</v>
      </c>
      <c r="X4216" t="str">
        <f t="shared" si="326"/>
        <v>Hr</v>
      </c>
      <c r="Y4216" t="str">
        <f t="shared" si="327"/>
        <v>Within SLA</v>
      </c>
      <c r="Z4216" t="str">
        <f t="shared" si="328"/>
        <v>Normal</v>
      </c>
      <c r="AA4216" t="str" cm="1">
        <f t="array" ref="AA4216">_xlfn.IFS(
J4216&lt;=K4216*0.5,"Excellent",
J4216&lt;=K4216,"Good",
J4216&lt;=K4216*1.5,"At Risk",
TRUE,"Critical"
)</f>
        <v>Excellent</v>
      </c>
      <c r="AB4216" t="str">
        <f t="shared" si="329"/>
        <v>No Rework</v>
      </c>
    </row>
    <row r="4217" spans="1:28" x14ac:dyDescent="0.3">
      <c r="A4217" t="s">
        <v>4299</v>
      </c>
      <c r="B4217" s="1">
        <v>45907</v>
      </c>
      <c r="C4217" t="s">
        <v>95</v>
      </c>
      <c r="D4217" t="s">
        <v>47</v>
      </c>
      <c r="E4217" t="s">
        <v>78</v>
      </c>
      <c r="F4217" t="s">
        <v>49</v>
      </c>
      <c r="G4217" t="s">
        <v>42</v>
      </c>
      <c r="H4217" t="s">
        <v>26</v>
      </c>
      <c r="I4217" t="s">
        <v>27</v>
      </c>
      <c r="J4217">
        <v>12.5</v>
      </c>
      <c r="K4217">
        <v>48</v>
      </c>
      <c r="L4217" t="s">
        <v>28</v>
      </c>
      <c r="M4217">
        <v>1</v>
      </c>
      <c r="N4217">
        <v>3.9</v>
      </c>
      <c r="O4217">
        <v>450</v>
      </c>
      <c r="P4217">
        <v>5625</v>
      </c>
      <c r="Q4217" t="s">
        <v>83</v>
      </c>
      <c r="R4217">
        <v>9</v>
      </c>
      <c r="S4217" t="s">
        <v>37</v>
      </c>
      <c r="T4217" t="s">
        <v>102</v>
      </c>
      <c r="U4217" t="str">
        <f>TRIM(CLEAN(tbl_Operations[[#This Row],[Location]]))</f>
        <v>Gurugram</v>
      </c>
      <c r="V4217" t="str">
        <f>TRIM(CLEAN(tbl_Operations[[#This Row],[Channel]]))</f>
        <v>Portal</v>
      </c>
      <c r="W4217" t="str">
        <f t="shared" si="325"/>
        <v>Access Request</v>
      </c>
      <c r="X4217" t="str">
        <f t="shared" si="326"/>
        <v>Sales</v>
      </c>
      <c r="Y4217" t="str">
        <f t="shared" si="327"/>
        <v>Within SLA</v>
      </c>
      <c r="Z4217" t="str">
        <f t="shared" si="328"/>
        <v>Normal</v>
      </c>
      <c r="AA4217" t="str" cm="1">
        <f t="array" ref="AA4217">_xlfn.IFS(
J4217&lt;=K4217*0.5,"Excellent",
J4217&lt;=K4217,"Good",
J4217&lt;=K4217*1.5,"At Risk",
TRUE,"Critical"
)</f>
        <v>Excellent</v>
      </c>
      <c r="AB4217" t="str">
        <f t="shared" si="329"/>
        <v>Reworked</v>
      </c>
    </row>
    <row r="4218" spans="1:28" x14ac:dyDescent="0.3">
      <c r="A4218" t="s">
        <v>4300</v>
      </c>
      <c r="B4218" s="1">
        <v>45690</v>
      </c>
      <c r="C4218" t="s">
        <v>33</v>
      </c>
      <c r="D4218" t="s">
        <v>73</v>
      </c>
      <c r="E4218" t="s">
        <v>56</v>
      </c>
      <c r="F4218" t="s">
        <v>49</v>
      </c>
      <c r="G4218" t="s">
        <v>62</v>
      </c>
      <c r="H4218" t="s">
        <v>50</v>
      </c>
      <c r="I4218" t="s">
        <v>27</v>
      </c>
      <c r="J4218">
        <v>21</v>
      </c>
      <c r="K4218">
        <v>48</v>
      </c>
      <c r="L4218" t="s">
        <v>28</v>
      </c>
      <c r="M4218">
        <v>0</v>
      </c>
      <c r="N4218">
        <v>4.5999999999999996</v>
      </c>
      <c r="O4218">
        <v>400</v>
      </c>
      <c r="P4218">
        <v>8400</v>
      </c>
      <c r="Q4218" t="s">
        <v>57</v>
      </c>
      <c r="R4218">
        <v>2</v>
      </c>
      <c r="S4218" t="s">
        <v>58</v>
      </c>
      <c r="T4218" t="s">
        <v>102</v>
      </c>
      <c r="U4218" t="str">
        <f>TRIM(CLEAN(tbl_Operations[[#This Row],[Location]]))</f>
        <v>Chennai</v>
      </c>
      <c r="V4218" t="str">
        <f>TRIM(CLEAN(tbl_Operations[[#This Row],[Channel]]))</f>
        <v>Teams</v>
      </c>
      <c r="W4218" t="str">
        <f t="shared" si="325"/>
        <v>Vendor Query</v>
      </c>
      <c r="X4218" t="str">
        <f t="shared" si="326"/>
        <v>It</v>
      </c>
      <c r="Y4218" t="str">
        <f t="shared" si="327"/>
        <v>Within SLA</v>
      </c>
      <c r="Z4218" t="str">
        <f t="shared" si="328"/>
        <v>Normal</v>
      </c>
      <c r="AA4218" t="str" cm="1">
        <f t="array" ref="AA4218">_xlfn.IFS(
J4218&lt;=K4218*0.5,"Excellent",
J4218&lt;=K4218,"Good",
J4218&lt;=K4218*1.5,"At Risk",
TRUE,"Critical"
)</f>
        <v>Excellent</v>
      </c>
      <c r="AB4218" t="str">
        <f t="shared" si="329"/>
        <v>No Rework</v>
      </c>
    </row>
    <row r="4219" spans="1:28" x14ac:dyDescent="0.3">
      <c r="A4219" t="s">
        <v>4301</v>
      </c>
      <c r="B4219" s="1">
        <v>45942</v>
      </c>
      <c r="C4219" t="s">
        <v>33</v>
      </c>
      <c r="D4219" t="s">
        <v>34</v>
      </c>
      <c r="E4219" t="s">
        <v>35</v>
      </c>
      <c r="F4219" t="s">
        <v>49</v>
      </c>
      <c r="G4219" t="s">
        <v>25</v>
      </c>
      <c r="H4219" t="s">
        <v>66</v>
      </c>
      <c r="I4219" t="s">
        <v>27</v>
      </c>
      <c r="J4219">
        <v>21.5</v>
      </c>
      <c r="K4219">
        <v>48</v>
      </c>
      <c r="L4219" t="s">
        <v>28</v>
      </c>
      <c r="M4219">
        <v>0</v>
      </c>
      <c r="N4219">
        <v>4.3</v>
      </c>
      <c r="O4219">
        <v>320</v>
      </c>
      <c r="P4219">
        <v>6880</v>
      </c>
      <c r="Q4219" t="s">
        <v>51</v>
      </c>
      <c r="R4219">
        <v>10</v>
      </c>
      <c r="S4219" t="s">
        <v>52</v>
      </c>
      <c r="T4219" t="s">
        <v>102</v>
      </c>
      <c r="U4219" t="str">
        <f>TRIM(CLEAN(tbl_Operations[[#This Row],[Location]]))</f>
        <v>Mumbai</v>
      </c>
      <c r="V4219" t="str">
        <f>TRIM(CLEAN(tbl_Operations[[#This Row],[Channel]]))</f>
        <v>Email</v>
      </c>
      <c r="W4219" t="str">
        <f t="shared" si="325"/>
        <v>Employee Query</v>
      </c>
      <c r="X4219" t="str">
        <f t="shared" si="326"/>
        <v>It</v>
      </c>
      <c r="Y4219" t="str">
        <f t="shared" si="327"/>
        <v>Within SLA</v>
      </c>
      <c r="Z4219" t="str">
        <f t="shared" si="328"/>
        <v>Normal</v>
      </c>
      <c r="AA4219" t="str" cm="1">
        <f t="array" ref="AA4219">_xlfn.IFS(
J4219&lt;=K4219*0.5,"Excellent",
J4219&lt;=K4219,"Good",
J4219&lt;=K4219*1.5,"At Risk",
TRUE,"Critical"
)</f>
        <v>Excellent</v>
      </c>
      <c r="AB4219" t="str">
        <f t="shared" si="329"/>
        <v>No Rework</v>
      </c>
    </row>
    <row r="4220" spans="1:28" x14ac:dyDescent="0.3">
      <c r="A4220" t="s">
        <v>4302</v>
      </c>
      <c r="B4220" s="1">
        <v>45959</v>
      </c>
      <c r="C4220" t="s">
        <v>40</v>
      </c>
      <c r="D4220" t="s">
        <v>41</v>
      </c>
      <c r="E4220" t="s">
        <v>56</v>
      </c>
      <c r="F4220" t="s">
        <v>24</v>
      </c>
      <c r="G4220" t="s">
        <v>42</v>
      </c>
      <c r="H4220" t="s">
        <v>50</v>
      </c>
      <c r="I4220" t="s">
        <v>27</v>
      </c>
      <c r="J4220">
        <v>5</v>
      </c>
      <c r="K4220">
        <v>24</v>
      </c>
      <c r="L4220" t="s">
        <v>28</v>
      </c>
      <c r="M4220">
        <v>1</v>
      </c>
      <c r="N4220">
        <v>4.4000000000000004</v>
      </c>
      <c r="O4220">
        <v>280</v>
      </c>
      <c r="P4220">
        <v>1400</v>
      </c>
      <c r="Q4220" t="s">
        <v>51</v>
      </c>
      <c r="R4220">
        <v>10</v>
      </c>
      <c r="S4220" t="s">
        <v>52</v>
      </c>
      <c r="T4220" t="s">
        <v>86</v>
      </c>
      <c r="U4220" t="str">
        <f>TRIM(CLEAN(tbl_Operations[[#This Row],[Location]]))</f>
        <v>Bengaluru</v>
      </c>
      <c r="V4220" t="str">
        <f>TRIM(CLEAN(tbl_Operations[[#This Row],[Channel]]))</f>
        <v>Portal</v>
      </c>
      <c r="W4220" t="str">
        <f t="shared" si="325"/>
        <v>Vendor Query</v>
      </c>
      <c r="X4220" t="str">
        <f t="shared" si="326"/>
        <v>Procurement</v>
      </c>
      <c r="Y4220" t="str">
        <f t="shared" si="327"/>
        <v>Within SLA</v>
      </c>
      <c r="Z4220" t="str">
        <f t="shared" si="328"/>
        <v>Normal</v>
      </c>
      <c r="AA4220" t="str" cm="1">
        <f t="array" ref="AA4220">_xlfn.IFS(
J4220&lt;=K4220*0.5,"Excellent",
J4220&lt;=K4220,"Good",
J4220&lt;=K4220*1.5,"At Risk",
TRUE,"Critical"
)</f>
        <v>Excellent</v>
      </c>
      <c r="AB4220" t="str">
        <f t="shared" si="329"/>
        <v>Reworked</v>
      </c>
    </row>
    <row r="4221" spans="1:28" x14ac:dyDescent="0.3">
      <c r="A4221" t="s">
        <v>4303</v>
      </c>
      <c r="B4221" s="1">
        <v>45953</v>
      </c>
      <c r="C4221" t="s">
        <v>40</v>
      </c>
      <c r="D4221" t="s">
        <v>60</v>
      </c>
      <c r="E4221" t="s">
        <v>23</v>
      </c>
      <c r="F4221" t="s">
        <v>61</v>
      </c>
      <c r="G4221" t="s">
        <v>25</v>
      </c>
      <c r="H4221" t="s">
        <v>43</v>
      </c>
      <c r="I4221" t="s">
        <v>27</v>
      </c>
      <c r="J4221">
        <v>11.6</v>
      </c>
      <c r="K4221">
        <v>12</v>
      </c>
      <c r="L4221" t="s">
        <v>28</v>
      </c>
      <c r="M4221">
        <v>1</v>
      </c>
      <c r="N4221">
        <v>4.5999999999999996</v>
      </c>
      <c r="O4221">
        <v>280</v>
      </c>
      <c r="P4221">
        <v>3248</v>
      </c>
      <c r="Q4221" t="s">
        <v>51</v>
      </c>
      <c r="R4221">
        <v>10</v>
      </c>
      <c r="S4221" t="s">
        <v>52</v>
      </c>
      <c r="T4221" t="s">
        <v>84</v>
      </c>
      <c r="U4221" t="str">
        <f>TRIM(CLEAN(tbl_Operations[[#This Row],[Location]]))</f>
        <v>Pune</v>
      </c>
      <c r="V4221" t="str">
        <f>TRIM(CLEAN(tbl_Operations[[#This Row],[Channel]]))</f>
        <v>Email</v>
      </c>
      <c r="W4221" t="str">
        <f t="shared" si="325"/>
        <v>Invoice Query</v>
      </c>
      <c r="X4221" t="str">
        <f t="shared" si="326"/>
        <v>Procurement</v>
      </c>
      <c r="Y4221" t="str">
        <f t="shared" si="327"/>
        <v>Within SLA</v>
      </c>
      <c r="Z4221" t="str">
        <f t="shared" si="328"/>
        <v>Normal</v>
      </c>
      <c r="AA4221" t="str" cm="1">
        <f t="array" ref="AA4221">_xlfn.IFS(
J4221&lt;=K4221*0.5,"Excellent",
J4221&lt;=K4221,"Good",
J4221&lt;=K4221*1.5,"At Risk",
TRUE,"Critical"
)</f>
        <v>Good</v>
      </c>
      <c r="AB4221" t="str">
        <f t="shared" si="329"/>
        <v>Reworked</v>
      </c>
    </row>
    <row r="4222" spans="1:28" x14ac:dyDescent="0.3">
      <c r="A4222" t="s">
        <v>4304</v>
      </c>
      <c r="B4222" s="1">
        <v>45952</v>
      </c>
      <c r="C4222" t="s">
        <v>77</v>
      </c>
      <c r="D4222" t="s">
        <v>55</v>
      </c>
      <c r="E4222" t="s">
        <v>92</v>
      </c>
      <c r="F4222" t="s">
        <v>49</v>
      </c>
      <c r="G4222" t="s">
        <v>62</v>
      </c>
      <c r="H4222" t="s">
        <v>50</v>
      </c>
      <c r="I4222" t="s">
        <v>101</v>
      </c>
      <c r="J4222">
        <v>12.8</v>
      </c>
      <c r="K4222">
        <v>48</v>
      </c>
      <c r="L4222" t="s">
        <v>28</v>
      </c>
      <c r="M4222">
        <v>0</v>
      </c>
      <c r="N4222">
        <v>5</v>
      </c>
      <c r="O4222">
        <v>400</v>
      </c>
      <c r="P4222">
        <v>5120</v>
      </c>
      <c r="Q4222" t="s">
        <v>51</v>
      </c>
      <c r="R4222">
        <v>10</v>
      </c>
      <c r="S4222" t="s">
        <v>52</v>
      </c>
      <c r="T4222" t="s">
        <v>86</v>
      </c>
      <c r="U4222" t="str">
        <f>TRIM(CLEAN(tbl_Operations[[#This Row],[Location]]))</f>
        <v>Hyderabad</v>
      </c>
      <c r="V4222" t="str">
        <f>TRIM(CLEAN(tbl_Operations[[#This Row],[Channel]]))</f>
        <v>Teams</v>
      </c>
      <c r="W4222" t="str">
        <f t="shared" si="325"/>
        <v>Report Request</v>
      </c>
      <c r="X4222" t="str">
        <f t="shared" si="326"/>
        <v>Finance</v>
      </c>
      <c r="Y4222" t="str">
        <f t="shared" si="327"/>
        <v>Within SLA</v>
      </c>
      <c r="Z4222" t="str">
        <f t="shared" si="328"/>
        <v>Normal</v>
      </c>
      <c r="AA4222" t="str" cm="1">
        <f t="array" ref="AA4222">_xlfn.IFS(
J4222&lt;=K4222*0.5,"Excellent",
J4222&lt;=K4222,"Good",
J4222&lt;=K4222*1.5,"At Risk",
TRUE,"Critical"
)</f>
        <v>Excellent</v>
      </c>
      <c r="AB4222" t="str">
        <f t="shared" si="329"/>
        <v>No Rework</v>
      </c>
    </row>
    <row r="4223" spans="1:28" x14ac:dyDescent="0.3">
      <c r="A4223" t="s">
        <v>4305</v>
      </c>
      <c r="B4223" s="1">
        <v>45770</v>
      </c>
      <c r="C4223" t="s">
        <v>54</v>
      </c>
      <c r="D4223" t="s">
        <v>60</v>
      </c>
      <c r="E4223" t="s">
        <v>70</v>
      </c>
      <c r="F4223" t="s">
        <v>24</v>
      </c>
      <c r="G4223" t="s">
        <v>62</v>
      </c>
      <c r="H4223" t="s">
        <v>75</v>
      </c>
      <c r="I4223" t="s">
        <v>27</v>
      </c>
      <c r="J4223">
        <v>10.8</v>
      </c>
      <c r="K4223">
        <v>24</v>
      </c>
      <c r="L4223" t="s">
        <v>28</v>
      </c>
      <c r="M4223">
        <v>0</v>
      </c>
      <c r="N4223">
        <v>5</v>
      </c>
      <c r="O4223">
        <v>400</v>
      </c>
      <c r="P4223">
        <v>4320</v>
      </c>
      <c r="Q4223" t="s">
        <v>89</v>
      </c>
      <c r="R4223">
        <v>4</v>
      </c>
      <c r="S4223" t="s">
        <v>30</v>
      </c>
      <c r="T4223" t="s">
        <v>86</v>
      </c>
      <c r="U4223" t="str">
        <f>TRIM(CLEAN(tbl_Operations[[#This Row],[Location]]))</f>
        <v>Pune</v>
      </c>
      <c r="V4223" t="str">
        <f>TRIM(CLEAN(tbl_Operations[[#This Row],[Channel]]))</f>
        <v>Teams</v>
      </c>
      <c r="W4223" t="str">
        <f t="shared" si="325"/>
        <v>Data Correction</v>
      </c>
      <c r="X4223" t="str">
        <f t="shared" si="326"/>
        <v>Hr</v>
      </c>
      <c r="Y4223" t="str">
        <f t="shared" si="327"/>
        <v>Within SLA</v>
      </c>
      <c r="Z4223" t="str">
        <f t="shared" si="328"/>
        <v>Normal</v>
      </c>
      <c r="AA4223" t="str" cm="1">
        <f t="array" ref="AA4223">_xlfn.IFS(
J4223&lt;=K4223*0.5,"Excellent",
J4223&lt;=K4223,"Good",
J4223&lt;=K4223*1.5,"At Risk",
TRUE,"Critical"
)</f>
        <v>Excellent</v>
      </c>
      <c r="AB4223" t="str">
        <f t="shared" si="329"/>
        <v>No Rework</v>
      </c>
    </row>
    <row r="4224" spans="1:28" x14ac:dyDescent="0.3">
      <c r="A4224" t="s">
        <v>4306</v>
      </c>
      <c r="B4224" s="1">
        <v>45746</v>
      </c>
      <c r="C4224" t="s">
        <v>21</v>
      </c>
      <c r="D4224" t="s">
        <v>55</v>
      </c>
      <c r="E4224" t="s">
        <v>78</v>
      </c>
      <c r="F4224" t="s">
        <v>24</v>
      </c>
      <c r="G4224" t="s">
        <v>25</v>
      </c>
      <c r="H4224" t="s">
        <v>43</v>
      </c>
      <c r="I4224" t="s">
        <v>27</v>
      </c>
      <c r="J4224">
        <v>3.6</v>
      </c>
      <c r="K4224">
        <v>24</v>
      </c>
      <c r="L4224" t="s">
        <v>28</v>
      </c>
      <c r="M4224">
        <v>1</v>
      </c>
      <c r="N4224">
        <v>4.0999999999999996</v>
      </c>
      <c r="O4224">
        <v>320</v>
      </c>
      <c r="P4224">
        <v>1152</v>
      </c>
      <c r="Q4224" t="s">
        <v>79</v>
      </c>
      <c r="R4224">
        <v>3</v>
      </c>
      <c r="S4224" t="s">
        <v>58</v>
      </c>
      <c r="T4224" t="s">
        <v>102</v>
      </c>
      <c r="U4224" t="str">
        <f>TRIM(CLEAN(tbl_Operations[[#This Row],[Location]]))</f>
        <v>Hyderabad</v>
      </c>
      <c r="V4224" t="str">
        <f>TRIM(CLEAN(tbl_Operations[[#This Row],[Channel]]))</f>
        <v>Email</v>
      </c>
      <c r="W4224" t="str">
        <f t="shared" si="325"/>
        <v>Access Request</v>
      </c>
      <c r="X4224" t="str">
        <f t="shared" si="326"/>
        <v>Customer Support</v>
      </c>
      <c r="Y4224" t="str">
        <f t="shared" si="327"/>
        <v>Within SLA</v>
      </c>
      <c r="Z4224" t="str">
        <f t="shared" si="328"/>
        <v>Normal</v>
      </c>
      <c r="AA4224" t="str" cm="1">
        <f t="array" ref="AA4224">_xlfn.IFS(
J4224&lt;=K4224*0.5,"Excellent",
J4224&lt;=K4224,"Good",
J4224&lt;=K4224*1.5,"At Risk",
TRUE,"Critical"
)</f>
        <v>Excellent</v>
      </c>
      <c r="AB4224" t="str">
        <f t="shared" si="329"/>
        <v>Reworked</v>
      </c>
    </row>
    <row r="4225" spans="1:28" x14ac:dyDescent="0.3">
      <c r="A4225" t="s">
        <v>4307</v>
      </c>
      <c r="B4225" s="1">
        <v>46018</v>
      </c>
      <c r="C4225" t="s">
        <v>77</v>
      </c>
      <c r="D4225" t="s">
        <v>34</v>
      </c>
      <c r="E4225" t="s">
        <v>23</v>
      </c>
      <c r="F4225" t="s">
        <v>24</v>
      </c>
      <c r="G4225" t="s">
        <v>42</v>
      </c>
      <c r="H4225" t="s">
        <v>43</v>
      </c>
      <c r="I4225" t="s">
        <v>27</v>
      </c>
      <c r="J4225">
        <v>42.3</v>
      </c>
      <c r="K4225">
        <v>24</v>
      </c>
      <c r="L4225" t="s">
        <v>63</v>
      </c>
      <c r="M4225">
        <v>0</v>
      </c>
      <c r="N4225">
        <v>4.0999999999999996</v>
      </c>
      <c r="O4225">
        <v>280</v>
      </c>
      <c r="P4225">
        <v>11844</v>
      </c>
      <c r="Q4225" t="s">
        <v>71</v>
      </c>
      <c r="R4225">
        <v>12</v>
      </c>
      <c r="S4225" t="s">
        <v>52</v>
      </c>
      <c r="T4225" t="s">
        <v>68</v>
      </c>
      <c r="U4225" t="str">
        <f>TRIM(CLEAN(tbl_Operations[[#This Row],[Location]]))</f>
        <v>Mumbai</v>
      </c>
      <c r="V4225" t="str">
        <f>TRIM(CLEAN(tbl_Operations[[#This Row],[Channel]]))</f>
        <v>Portal</v>
      </c>
      <c r="W4225" t="str">
        <f t="shared" si="325"/>
        <v>Invoice Query</v>
      </c>
      <c r="X4225" t="str">
        <f t="shared" si="326"/>
        <v>Finance</v>
      </c>
      <c r="Y4225" t="str">
        <f t="shared" si="327"/>
        <v>SLA Breach</v>
      </c>
      <c r="Z4225" t="str">
        <f t="shared" si="328"/>
        <v>Normal</v>
      </c>
      <c r="AA4225" t="str" cm="1">
        <f t="array" ref="AA4225">_xlfn.IFS(
J4225&lt;=K4225*0.5,"Excellent",
J4225&lt;=K4225,"Good",
J4225&lt;=K4225*1.5,"At Risk",
TRUE,"Critical"
)</f>
        <v>Critical</v>
      </c>
      <c r="AB4225" t="str">
        <f t="shared" si="329"/>
        <v>No Rework</v>
      </c>
    </row>
    <row r="4226" spans="1:28" x14ac:dyDescent="0.3">
      <c r="A4226" t="s">
        <v>4308</v>
      </c>
      <c r="B4226" s="1">
        <v>45817</v>
      </c>
      <c r="C4226" t="s">
        <v>77</v>
      </c>
      <c r="D4226" t="s">
        <v>22</v>
      </c>
      <c r="E4226" t="s">
        <v>35</v>
      </c>
      <c r="F4226" t="s">
        <v>49</v>
      </c>
      <c r="G4226" t="s">
        <v>81</v>
      </c>
      <c r="H4226" t="s">
        <v>66</v>
      </c>
      <c r="I4226" t="s">
        <v>27</v>
      </c>
      <c r="J4226">
        <v>12.1</v>
      </c>
      <c r="K4226">
        <v>48</v>
      </c>
      <c r="L4226" t="s">
        <v>28</v>
      </c>
      <c r="M4226">
        <v>0</v>
      </c>
      <c r="N4226">
        <v>4.2</v>
      </c>
      <c r="O4226">
        <v>280</v>
      </c>
      <c r="P4226">
        <v>3388</v>
      </c>
      <c r="Q4226" t="s">
        <v>29</v>
      </c>
      <c r="R4226">
        <v>6</v>
      </c>
      <c r="S4226" t="s">
        <v>30</v>
      </c>
      <c r="T4226" t="s">
        <v>31</v>
      </c>
      <c r="U4226" t="str">
        <f>TRIM(CLEAN(tbl_Operations[[#This Row],[Location]]))</f>
        <v>Noida</v>
      </c>
      <c r="V4226" t="str">
        <f>TRIM(CLEAN(tbl_Operations[[#This Row],[Channel]]))</f>
        <v>Phone</v>
      </c>
      <c r="W4226" t="str">
        <f t="shared" ref="W4226:W4289" si="330">TRIM(CLEAN(E4226))</f>
        <v>Employee Query</v>
      </c>
      <c r="X4226" t="str">
        <f t="shared" ref="X4226:X4289" si="331">PROPER(TRIM(CLEAN(C4226)))</f>
        <v>Finance</v>
      </c>
      <c r="Y4226" t="str">
        <f t="shared" ref="Y4226:Y4289" si="332">IF(J4226&lt;=K4226,"Within SLA","SLA Breach")</f>
        <v>Within SLA</v>
      </c>
      <c r="Z4226" t="str">
        <f t="shared" ref="Z4226:Z4289" si="333">IF(AND(F4226="Critical",Y4225="SLA Breach"),"Critical Risk","Normal")</f>
        <v>Normal</v>
      </c>
      <c r="AA4226" t="str" cm="1">
        <f t="array" ref="AA4226">_xlfn.IFS(
J4226&lt;=K4226*0.5,"Excellent",
J4226&lt;=K4226,"Good",
J4226&lt;=K4226*1.5,"At Risk",
TRUE,"Critical"
)</f>
        <v>Excellent</v>
      </c>
      <c r="AB4226" t="str">
        <f t="shared" ref="AB4226:AB4289" si="334">IF(M4226&gt;0,"Reworked","No Rework")</f>
        <v>No Rework</v>
      </c>
    </row>
    <row r="4227" spans="1:28" x14ac:dyDescent="0.3">
      <c r="A4227" t="s">
        <v>4309</v>
      </c>
      <c r="B4227" s="1">
        <v>46021</v>
      </c>
      <c r="C4227" t="s">
        <v>33</v>
      </c>
      <c r="D4227" t="s">
        <v>55</v>
      </c>
      <c r="E4227" t="s">
        <v>48</v>
      </c>
      <c r="F4227" t="s">
        <v>49</v>
      </c>
      <c r="G4227" t="s">
        <v>25</v>
      </c>
      <c r="H4227" t="s">
        <v>26</v>
      </c>
      <c r="I4227" t="s">
        <v>27</v>
      </c>
      <c r="J4227">
        <v>16.7</v>
      </c>
      <c r="K4227">
        <v>48</v>
      </c>
      <c r="L4227" t="s">
        <v>28</v>
      </c>
      <c r="M4227">
        <v>0</v>
      </c>
      <c r="N4227">
        <v>4.3</v>
      </c>
      <c r="O4227">
        <v>320</v>
      </c>
      <c r="P4227">
        <v>5344</v>
      </c>
      <c r="Q4227" t="s">
        <v>71</v>
      </c>
      <c r="R4227">
        <v>12</v>
      </c>
      <c r="S4227" t="s">
        <v>52</v>
      </c>
      <c r="T4227" t="s">
        <v>38</v>
      </c>
      <c r="U4227" t="str">
        <f>TRIM(CLEAN(tbl_Operations[[#This Row],[Location]]))</f>
        <v>Hyderabad</v>
      </c>
      <c r="V4227" t="str">
        <f>TRIM(CLEAN(tbl_Operations[[#This Row],[Channel]]))</f>
        <v>Email</v>
      </c>
      <c r="W4227" t="str">
        <f t="shared" si="330"/>
        <v>Compliance Request</v>
      </c>
      <c r="X4227" t="str">
        <f t="shared" si="331"/>
        <v>It</v>
      </c>
      <c r="Y4227" t="str">
        <f t="shared" si="332"/>
        <v>Within SLA</v>
      </c>
      <c r="Z4227" t="str">
        <f t="shared" si="333"/>
        <v>Normal</v>
      </c>
      <c r="AA4227" t="str" cm="1">
        <f t="array" ref="AA4227">_xlfn.IFS(
J4227&lt;=K4227*0.5,"Excellent",
J4227&lt;=K4227,"Good",
J4227&lt;=K4227*1.5,"At Risk",
TRUE,"Critical"
)</f>
        <v>Excellent</v>
      </c>
      <c r="AB4227" t="str">
        <f t="shared" si="334"/>
        <v>No Rework</v>
      </c>
    </row>
    <row r="4228" spans="1:28" x14ac:dyDescent="0.3">
      <c r="A4228" t="s">
        <v>4310</v>
      </c>
      <c r="B4228" s="1">
        <v>45992</v>
      </c>
      <c r="C4228" t="s">
        <v>91</v>
      </c>
      <c r="D4228" t="s">
        <v>34</v>
      </c>
      <c r="E4228" t="s">
        <v>74</v>
      </c>
      <c r="F4228" t="s">
        <v>49</v>
      </c>
      <c r="G4228" t="s">
        <v>25</v>
      </c>
      <c r="H4228" t="s">
        <v>75</v>
      </c>
      <c r="I4228" t="s">
        <v>27</v>
      </c>
      <c r="J4228">
        <v>17.899999999999999</v>
      </c>
      <c r="K4228">
        <v>48</v>
      </c>
      <c r="L4228" t="s">
        <v>28</v>
      </c>
      <c r="M4228">
        <v>2</v>
      </c>
      <c r="N4228">
        <v>4.4000000000000004</v>
      </c>
      <c r="O4228">
        <v>350</v>
      </c>
      <c r="P4228">
        <v>6265</v>
      </c>
      <c r="Q4228" t="s">
        <v>71</v>
      </c>
      <c r="R4228">
        <v>12</v>
      </c>
      <c r="S4228" t="s">
        <v>52</v>
      </c>
      <c r="T4228" t="s">
        <v>31</v>
      </c>
      <c r="U4228" t="str">
        <f>TRIM(CLEAN(tbl_Operations[[#This Row],[Location]]))</f>
        <v>Mumbai</v>
      </c>
      <c r="V4228" t="str">
        <f>TRIM(CLEAN(tbl_Operations[[#This Row],[Channel]]))</f>
        <v>Email</v>
      </c>
      <c r="W4228" t="str">
        <f t="shared" si="330"/>
        <v>System Issue</v>
      </c>
      <c r="X4228" t="str">
        <f t="shared" si="331"/>
        <v>Operations</v>
      </c>
      <c r="Y4228" t="str">
        <f t="shared" si="332"/>
        <v>Within SLA</v>
      </c>
      <c r="Z4228" t="str">
        <f t="shared" si="333"/>
        <v>Normal</v>
      </c>
      <c r="AA4228" t="str" cm="1">
        <f t="array" ref="AA4228">_xlfn.IFS(
J4228&lt;=K4228*0.5,"Excellent",
J4228&lt;=K4228,"Good",
J4228&lt;=K4228*1.5,"At Risk",
TRUE,"Critical"
)</f>
        <v>Excellent</v>
      </c>
      <c r="AB4228" t="str">
        <f t="shared" si="334"/>
        <v>Reworked</v>
      </c>
    </row>
    <row r="4229" spans="1:28" x14ac:dyDescent="0.3">
      <c r="A4229" t="s">
        <v>4311</v>
      </c>
      <c r="B4229" s="1">
        <v>45829</v>
      </c>
      <c r="C4229" t="s">
        <v>21</v>
      </c>
      <c r="D4229" t="s">
        <v>73</v>
      </c>
      <c r="E4229" t="s">
        <v>74</v>
      </c>
      <c r="F4229" t="s">
        <v>24</v>
      </c>
      <c r="G4229" t="s">
        <v>42</v>
      </c>
      <c r="H4229" t="s">
        <v>50</v>
      </c>
      <c r="I4229" t="s">
        <v>27</v>
      </c>
      <c r="J4229">
        <v>0.7</v>
      </c>
      <c r="K4229">
        <v>24</v>
      </c>
      <c r="L4229" t="s">
        <v>28</v>
      </c>
      <c r="M4229">
        <v>0</v>
      </c>
      <c r="N4229">
        <v>4.9000000000000004</v>
      </c>
      <c r="O4229">
        <v>320</v>
      </c>
      <c r="P4229">
        <v>224</v>
      </c>
      <c r="Q4229" t="s">
        <v>29</v>
      </c>
      <c r="R4229">
        <v>6</v>
      </c>
      <c r="S4229" t="s">
        <v>30</v>
      </c>
      <c r="T4229" t="s">
        <v>68</v>
      </c>
      <c r="U4229" t="str">
        <f>TRIM(CLEAN(tbl_Operations[[#This Row],[Location]]))</f>
        <v>Chennai</v>
      </c>
      <c r="V4229" t="str">
        <f>TRIM(CLEAN(tbl_Operations[[#This Row],[Channel]]))</f>
        <v>Portal</v>
      </c>
      <c r="W4229" t="str">
        <f t="shared" si="330"/>
        <v>System Issue</v>
      </c>
      <c r="X4229" t="str">
        <f t="shared" si="331"/>
        <v>Customer Support</v>
      </c>
      <c r="Y4229" t="str">
        <f t="shared" si="332"/>
        <v>Within SLA</v>
      </c>
      <c r="Z4229" t="str">
        <f t="shared" si="333"/>
        <v>Normal</v>
      </c>
      <c r="AA4229" t="str" cm="1">
        <f t="array" ref="AA4229">_xlfn.IFS(
J4229&lt;=K4229*0.5,"Excellent",
J4229&lt;=K4229,"Good",
J4229&lt;=K4229*1.5,"At Risk",
TRUE,"Critical"
)</f>
        <v>Excellent</v>
      </c>
      <c r="AB4229" t="str">
        <f t="shared" si="334"/>
        <v>No Rework</v>
      </c>
    </row>
    <row r="4230" spans="1:28" x14ac:dyDescent="0.3">
      <c r="A4230" t="s">
        <v>4312</v>
      </c>
      <c r="B4230" s="1">
        <v>45997</v>
      </c>
      <c r="C4230" t="s">
        <v>40</v>
      </c>
      <c r="D4230" t="s">
        <v>22</v>
      </c>
      <c r="E4230" t="s">
        <v>48</v>
      </c>
      <c r="F4230" t="s">
        <v>24</v>
      </c>
      <c r="G4230" t="s">
        <v>25</v>
      </c>
      <c r="H4230" t="s">
        <v>66</v>
      </c>
      <c r="I4230" t="s">
        <v>27</v>
      </c>
      <c r="J4230">
        <v>8.9</v>
      </c>
      <c r="K4230">
        <v>24</v>
      </c>
      <c r="L4230" t="s">
        <v>28</v>
      </c>
      <c r="M4230">
        <v>0</v>
      </c>
      <c r="N4230">
        <v>4.8</v>
      </c>
      <c r="O4230">
        <v>320</v>
      </c>
      <c r="P4230">
        <v>2848</v>
      </c>
      <c r="Q4230" t="s">
        <v>71</v>
      </c>
      <c r="R4230">
        <v>12</v>
      </c>
      <c r="S4230" t="s">
        <v>52</v>
      </c>
      <c r="T4230" t="s">
        <v>68</v>
      </c>
      <c r="U4230" t="str">
        <f>TRIM(CLEAN(tbl_Operations[[#This Row],[Location]]))</f>
        <v>Noida</v>
      </c>
      <c r="V4230" t="str">
        <f>TRIM(CLEAN(tbl_Operations[[#This Row],[Channel]]))</f>
        <v>Email</v>
      </c>
      <c r="W4230" t="str">
        <f t="shared" si="330"/>
        <v>Compliance Request</v>
      </c>
      <c r="X4230" t="str">
        <f t="shared" si="331"/>
        <v>Procurement</v>
      </c>
      <c r="Y4230" t="str">
        <f t="shared" si="332"/>
        <v>Within SLA</v>
      </c>
      <c r="Z4230" t="str">
        <f t="shared" si="333"/>
        <v>Normal</v>
      </c>
      <c r="AA4230" t="str" cm="1">
        <f t="array" ref="AA4230">_xlfn.IFS(
J4230&lt;=K4230*0.5,"Excellent",
J4230&lt;=K4230,"Good",
J4230&lt;=K4230*1.5,"At Risk",
TRUE,"Critical"
)</f>
        <v>Excellent</v>
      </c>
      <c r="AB4230" t="str">
        <f t="shared" si="334"/>
        <v>No Rework</v>
      </c>
    </row>
    <row r="4231" spans="1:28" x14ac:dyDescent="0.3">
      <c r="A4231" t="s">
        <v>4313</v>
      </c>
      <c r="B4231" s="1">
        <v>45769</v>
      </c>
      <c r="C4231" t="s">
        <v>95</v>
      </c>
      <c r="D4231" t="s">
        <v>41</v>
      </c>
      <c r="E4231" t="s">
        <v>48</v>
      </c>
      <c r="F4231" t="s">
        <v>49</v>
      </c>
      <c r="G4231" t="s">
        <v>25</v>
      </c>
      <c r="H4231" t="s">
        <v>50</v>
      </c>
      <c r="I4231" t="s">
        <v>27</v>
      </c>
      <c r="J4231">
        <v>6</v>
      </c>
      <c r="K4231">
        <v>48</v>
      </c>
      <c r="L4231" t="s">
        <v>28</v>
      </c>
      <c r="M4231">
        <v>0</v>
      </c>
      <c r="N4231">
        <v>4.4000000000000004</v>
      </c>
      <c r="O4231">
        <v>450</v>
      </c>
      <c r="P4231">
        <v>2700</v>
      </c>
      <c r="Q4231" t="s">
        <v>89</v>
      </c>
      <c r="R4231">
        <v>4</v>
      </c>
      <c r="S4231" t="s">
        <v>30</v>
      </c>
      <c r="T4231" t="s">
        <v>38</v>
      </c>
      <c r="U4231" t="str">
        <f>TRIM(CLEAN(tbl_Operations[[#This Row],[Location]]))</f>
        <v>Bengaluru</v>
      </c>
      <c r="V4231" t="str">
        <f>TRIM(CLEAN(tbl_Operations[[#This Row],[Channel]]))</f>
        <v>Email</v>
      </c>
      <c r="W4231" t="str">
        <f t="shared" si="330"/>
        <v>Compliance Request</v>
      </c>
      <c r="X4231" t="str">
        <f t="shared" si="331"/>
        <v>Sales</v>
      </c>
      <c r="Y4231" t="str">
        <f t="shared" si="332"/>
        <v>Within SLA</v>
      </c>
      <c r="Z4231" t="str">
        <f t="shared" si="333"/>
        <v>Normal</v>
      </c>
      <c r="AA4231" t="str" cm="1">
        <f t="array" ref="AA4231">_xlfn.IFS(
J4231&lt;=K4231*0.5,"Excellent",
J4231&lt;=K4231,"Good",
J4231&lt;=K4231*1.5,"At Risk",
TRUE,"Critical"
)</f>
        <v>Excellent</v>
      </c>
      <c r="AB4231" t="str">
        <f t="shared" si="334"/>
        <v>No Rework</v>
      </c>
    </row>
    <row r="4232" spans="1:28" x14ac:dyDescent="0.3">
      <c r="A4232" t="s">
        <v>4314</v>
      </c>
      <c r="B4232" s="1">
        <v>45830</v>
      </c>
      <c r="C4232" t="s">
        <v>33</v>
      </c>
      <c r="D4232" t="s">
        <v>5094</v>
      </c>
      <c r="E4232" t="s">
        <v>78</v>
      </c>
      <c r="F4232" t="s">
        <v>24</v>
      </c>
      <c r="G4232" t="s">
        <v>81</v>
      </c>
      <c r="H4232" t="s">
        <v>75</v>
      </c>
      <c r="I4232" t="s">
        <v>27</v>
      </c>
      <c r="J4232">
        <v>9.9</v>
      </c>
      <c r="K4232">
        <v>24</v>
      </c>
      <c r="L4232" t="s">
        <v>28</v>
      </c>
      <c r="M4232">
        <v>1</v>
      </c>
      <c r="N4232">
        <v>4.2</v>
      </c>
      <c r="O4232">
        <v>350</v>
      </c>
      <c r="P4232">
        <v>3465</v>
      </c>
      <c r="Q4232" t="s">
        <v>29</v>
      </c>
      <c r="R4232">
        <v>6</v>
      </c>
      <c r="S4232" t="s">
        <v>30</v>
      </c>
      <c r="T4232" t="s">
        <v>102</v>
      </c>
      <c r="U4232" t="str">
        <f>TRIM(CLEAN(tbl_Operations[[#This Row],[Location]]))</f>
        <v>Unknown</v>
      </c>
      <c r="V4232" t="str">
        <f>TRIM(CLEAN(tbl_Operations[[#This Row],[Channel]]))</f>
        <v>Phone</v>
      </c>
      <c r="W4232" t="str">
        <f t="shared" si="330"/>
        <v>Access Request</v>
      </c>
      <c r="X4232" t="str">
        <f t="shared" si="331"/>
        <v>It</v>
      </c>
      <c r="Y4232" t="str">
        <f t="shared" si="332"/>
        <v>Within SLA</v>
      </c>
      <c r="Z4232" t="str">
        <f t="shared" si="333"/>
        <v>Normal</v>
      </c>
      <c r="AA4232" t="str" cm="1">
        <f t="array" ref="AA4232">_xlfn.IFS(
J4232&lt;=K4232*0.5,"Excellent",
J4232&lt;=K4232,"Good",
J4232&lt;=K4232*1.5,"At Risk",
TRUE,"Critical"
)</f>
        <v>Excellent</v>
      </c>
      <c r="AB4232" t="str">
        <f t="shared" si="334"/>
        <v>Reworked</v>
      </c>
    </row>
    <row r="4233" spans="1:28" x14ac:dyDescent="0.3">
      <c r="A4233" t="s">
        <v>4315</v>
      </c>
      <c r="B4233" s="1">
        <v>45681</v>
      </c>
      <c r="C4233" t="s">
        <v>54</v>
      </c>
      <c r="D4233" t="s">
        <v>22</v>
      </c>
      <c r="E4233" t="s">
        <v>78</v>
      </c>
      <c r="F4233" t="s">
        <v>49</v>
      </c>
      <c r="G4233" t="s">
        <v>25</v>
      </c>
      <c r="H4233" t="s">
        <v>75</v>
      </c>
      <c r="I4233" t="s">
        <v>27</v>
      </c>
      <c r="J4233">
        <v>15.7</v>
      </c>
      <c r="K4233">
        <v>48</v>
      </c>
      <c r="L4233" t="s">
        <v>28</v>
      </c>
      <c r="M4233">
        <v>0</v>
      </c>
      <c r="N4233">
        <v>4.5</v>
      </c>
      <c r="O4233">
        <v>280</v>
      </c>
      <c r="P4233">
        <v>4396</v>
      </c>
      <c r="Q4233" t="s">
        <v>64</v>
      </c>
      <c r="R4233">
        <v>1</v>
      </c>
      <c r="S4233" t="s">
        <v>58</v>
      </c>
      <c r="T4233" t="s">
        <v>45</v>
      </c>
      <c r="U4233" t="str">
        <f>TRIM(CLEAN(tbl_Operations[[#This Row],[Location]]))</f>
        <v>Noida</v>
      </c>
      <c r="V4233" t="str">
        <f>TRIM(CLEAN(tbl_Operations[[#This Row],[Channel]]))</f>
        <v>Email</v>
      </c>
      <c r="W4233" t="str">
        <f t="shared" si="330"/>
        <v>Access Request</v>
      </c>
      <c r="X4233" t="str">
        <f t="shared" si="331"/>
        <v>Hr</v>
      </c>
      <c r="Y4233" t="str">
        <f t="shared" si="332"/>
        <v>Within SLA</v>
      </c>
      <c r="Z4233" t="str">
        <f t="shared" si="333"/>
        <v>Normal</v>
      </c>
      <c r="AA4233" t="str" cm="1">
        <f t="array" ref="AA4233">_xlfn.IFS(
J4233&lt;=K4233*0.5,"Excellent",
J4233&lt;=K4233,"Good",
J4233&lt;=K4233*1.5,"At Risk",
TRUE,"Critical"
)</f>
        <v>Excellent</v>
      </c>
      <c r="AB4233" t="str">
        <f t="shared" si="334"/>
        <v>No Rework</v>
      </c>
    </row>
    <row r="4234" spans="1:28" x14ac:dyDescent="0.3">
      <c r="A4234" t="s">
        <v>4316</v>
      </c>
      <c r="B4234" s="1">
        <v>45917</v>
      </c>
      <c r="C4234" t="s">
        <v>40</v>
      </c>
      <c r="D4234" t="s">
        <v>47</v>
      </c>
      <c r="E4234" t="s">
        <v>70</v>
      </c>
      <c r="F4234" t="s">
        <v>24</v>
      </c>
      <c r="G4234" t="s">
        <v>25</v>
      </c>
      <c r="H4234" t="s">
        <v>50</v>
      </c>
      <c r="I4234" t="s">
        <v>27</v>
      </c>
      <c r="J4234">
        <v>19</v>
      </c>
      <c r="K4234">
        <v>24</v>
      </c>
      <c r="L4234" t="s">
        <v>28</v>
      </c>
      <c r="M4234">
        <v>1</v>
      </c>
      <c r="N4234">
        <v>3.8</v>
      </c>
      <c r="O4234">
        <v>280</v>
      </c>
      <c r="P4234">
        <v>5320</v>
      </c>
      <c r="Q4234" t="s">
        <v>83</v>
      </c>
      <c r="R4234">
        <v>9</v>
      </c>
      <c r="S4234" t="s">
        <v>37</v>
      </c>
      <c r="T4234" t="s">
        <v>86</v>
      </c>
      <c r="U4234" t="str">
        <f>TRIM(CLEAN(tbl_Operations[[#This Row],[Location]]))</f>
        <v>Gurugram</v>
      </c>
      <c r="V4234" t="str">
        <f>TRIM(CLEAN(tbl_Operations[[#This Row],[Channel]]))</f>
        <v>Email</v>
      </c>
      <c r="W4234" t="str">
        <f t="shared" si="330"/>
        <v>Data Correction</v>
      </c>
      <c r="X4234" t="str">
        <f t="shared" si="331"/>
        <v>Procurement</v>
      </c>
      <c r="Y4234" t="str">
        <f t="shared" si="332"/>
        <v>Within SLA</v>
      </c>
      <c r="Z4234" t="str">
        <f t="shared" si="333"/>
        <v>Normal</v>
      </c>
      <c r="AA4234" t="str" cm="1">
        <f t="array" ref="AA4234">_xlfn.IFS(
J4234&lt;=K4234*0.5,"Excellent",
J4234&lt;=K4234,"Good",
J4234&lt;=K4234*1.5,"At Risk",
TRUE,"Critical"
)</f>
        <v>Good</v>
      </c>
      <c r="AB4234" t="str">
        <f t="shared" si="334"/>
        <v>Reworked</v>
      </c>
    </row>
    <row r="4235" spans="1:28" x14ac:dyDescent="0.3">
      <c r="A4235" t="s">
        <v>4317</v>
      </c>
      <c r="B4235" s="1">
        <v>45683</v>
      </c>
      <c r="C4235" t="s">
        <v>21</v>
      </c>
      <c r="D4235" t="s">
        <v>34</v>
      </c>
      <c r="E4235" t="s">
        <v>92</v>
      </c>
      <c r="F4235" t="s">
        <v>61</v>
      </c>
      <c r="G4235" t="s">
        <v>42</v>
      </c>
      <c r="H4235" t="s">
        <v>66</v>
      </c>
      <c r="I4235" t="s">
        <v>88</v>
      </c>
      <c r="J4235">
        <v>26.4</v>
      </c>
      <c r="K4235">
        <v>12</v>
      </c>
      <c r="L4235" t="s">
        <v>63</v>
      </c>
      <c r="M4235">
        <v>2</v>
      </c>
      <c r="N4235">
        <v>4.3</v>
      </c>
      <c r="O4235">
        <v>450</v>
      </c>
      <c r="P4235">
        <v>11880</v>
      </c>
      <c r="Q4235" t="s">
        <v>64</v>
      </c>
      <c r="R4235">
        <v>1</v>
      </c>
      <c r="S4235" t="s">
        <v>58</v>
      </c>
      <c r="T4235" t="s">
        <v>102</v>
      </c>
      <c r="U4235" t="str">
        <f>TRIM(CLEAN(tbl_Operations[[#This Row],[Location]]))</f>
        <v>Mumbai</v>
      </c>
      <c r="V4235" t="str">
        <f>TRIM(CLEAN(tbl_Operations[[#This Row],[Channel]]))</f>
        <v>Portal</v>
      </c>
      <c r="W4235" t="str">
        <f t="shared" si="330"/>
        <v>Report Request</v>
      </c>
      <c r="X4235" t="str">
        <f t="shared" si="331"/>
        <v>Customer Support</v>
      </c>
      <c r="Y4235" t="str">
        <f t="shared" si="332"/>
        <v>SLA Breach</v>
      </c>
      <c r="Z4235" t="str">
        <f t="shared" si="333"/>
        <v>Normal</v>
      </c>
      <c r="AA4235" t="str" cm="1">
        <f t="array" ref="AA4235">_xlfn.IFS(
J4235&lt;=K4235*0.5,"Excellent",
J4235&lt;=K4235,"Good",
J4235&lt;=K4235*1.5,"At Risk",
TRUE,"Critical"
)</f>
        <v>Critical</v>
      </c>
      <c r="AB4235" t="str">
        <f t="shared" si="334"/>
        <v>Reworked</v>
      </c>
    </row>
    <row r="4236" spans="1:28" x14ac:dyDescent="0.3">
      <c r="A4236" t="s">
        <v>4318</v>
      </c>
      <c r="B4236" s="1">
        <v>45725</v>
      </c>
      <c r="C4236" t="s">
        <v>54</v>
      </c>
      <c r="D4236" t="s">
        <v>41</v>
      </c>
      <c r="E4236" t="s">
        <v>74</v>
      </c>
      <c r="F4236" t="s">
        <v>24</v>
      </c>
      <c r="G4236" t="s">
        <v>81</v>
      </c>
      <c r="H4236" t="s">
        <v>66</v>
      </c>
      <c r="I4236" t="s">
        <v>27</v>
      </c>
      <c r="J4236">
        <v>7.9</v>
      </c>
      <c r="K4236">
        <v>24</v>
      </c>
      <c r="L4236" t="s">
        <v>28</v>
      </c>
      <c r="M4236">
        <v>0</v>
      </c>
      <c r="N4236">
        <v>4.5999999999999996</v>
      </c>
      <c r="O4236">
        <v>400</v>
      </c>
      <c r="P4236">
        <v>3160</v>
      </c>
      <c r="Q4236" t="s">
        <v>79</v>
      </c>
      <c r="R4236">
        <v>3</v>
      </c>
      <c r="S4236" t="s">
        <v>58</v>
      </c>
      <c r="T4236" t="s">
        <v>102</v>
      </c>
      <c r="U4236" t="str">
        <f>TRIM(CLEAN(tbl_Operations[[#This Row],[Location]]))</f>
        <v>Bengaluru</v>
      </c>
      <c r="V4236" t="str">
        <f>TRIM(CLEAN(tbl_Operations[[#This Row],[Channel]]))</f>
        <v>Phone</v>
      </c>
      <c r="W4236" t="str">
        <f t="shared" si="330"/>
        <v>System Issue</v>
      </c>
      <c r="X4236" t="str">
        <f t="shared" si="331"/>
        <v>Hr</v>
      </c>
      <c r="Y4236" t="str">
        <f t="shared" si="332"/>
        <v>Within SLA</v>
      </c>
      <c r="Z4236" t="str">
        <f t="shared" si="333"/>
        <v>Normal</v>
      </c>
      <c r="AA4236" t="str" cm="1">
        <f t="array" ref="AA4236">_xlfn.IFS(
J4236&lt;=K4236*0.5,"Excellent",
J4236&lt;=K4236,"Good",
J4236&lt;=K4236*1.5,"At Risk",
TRUE,"Critical"
)</f>
        <v>Excellent</v>
      </c>
      <c r="AB4236" t="str">
        <f t="shared" si="334"/>
        <v>No Rework</v>
      </c>
    </row>
    <row r="4237" spans="1:28" x14ac:dyDescent="0.3">
      <c r="A4237" t="s">
        <v>4319</v>
      </c>
      <c r="B4237" s="1">
        <v>45970</v>
      </c>
      <c r="C4237" t="s">
        <v>77</v>
      </c>
      <c r="D4237" t="s">
        <v>47</v>
      </c>
      <c r="E4237" t="s">
        <v>35</v>
      </c>
      <c r="F4237" t="s">
        <v>61</v>
      </c>
      <c r="G4237" t="s">
        <v>25</v>
      </c>
      <c r="H4237" t="s">
        <v>66</v>
      </c>
      <c r="I4237" t="s">
        <v>101</v>
      </c>
      <c r="J4237">
        <v>13.2</v>
      </c>
      <c r="K4237">
        <v>12</v>
      </c>
      <c r="L4237" t="s">
        <v>63</v>
      </c>
      <c r="M4237">
        <v>0</v>
      </c>
      <c r="N4237">
        <v>4.9000000000000004</v>
      </c>
      <c r="O4237">
        <v>320</v>
      </c>
      <c r="P4237">
        <v>4224</v>
      </c>
      <c r="Q4237" t="s">
        <v>67</v>
      </c>
      <c r="R4237">
        <v>11</v>
      </c>
      <c r="S4237" t="s">
        <v>52</v>
      </c>
      <c r="T4237" t="s">
        <v>102</v>
      </c>
      <c r="U4237" t="str">
        <f>TRIM(CLEAN(tbl_Operations[[#This Row],[Location]]))</f>
        <v>Gurugram</v>
      </c>
      <c r="V4237" t="str">
        <f>TRIM(CLEAN(tbl_Operations[[#This Row],[Channel]]))</f>
        <v>Email</v>
      </c>
      <c r="W4237" t="str">
        <f t="shared" si="330"/>
        <v>Employee Query</v>
      </c>
      <c r="X4237" t="str">
        <f t="shared" si="331"/>
        <v>Finance</v>
      </c>
      <c r="Y4237" t="str">
        <f t="shared" si="332"/>
        <v>SLA Breach</v>
      </c>
      <c r="Z4237" t="str">
        <f t="shared" si="333"/>
        <v>Normal</v>
      </c>
      <c r="AA4237" t="str" cm="1">
        <f t="array" ref="AA4237">_xlfn.IFS(
J4237&lt;=K4237*0.5,"Excellent",
J4237&lt;=K4237,"Good",
J4237&lt;=K4237*1.5,"At Risk",
TRUE,"Critical"
)</f>
        <v>At Risk</v>
      </c>
      <c r="AB4237" t="str">
        <f t="shared" si="334"/>
        <v>No Rework</v>
      </c>
    </row>
    <row r="4238" spans="1:28" x14ac:dyDescent="0.3">
      <c r="A4238" t="s">
        <v>4320</v>
      </c>
      <c r="B4238" s="1">
        <v>45934</v>
      </c>
      <c r="C4238" t="s">
        <v>54</v>
      </c>
      <c r="D4238" t="s">
        <v>60</v>
      </c>
      <c r="E4238" t="s">
        <v>78</v>
      </c>
      <c r="F4238" t="s">
        <v>24</v>
      </c>
      <c r="G4238" t="s">
        <v>62</v>
      </c>
      <c r="H4238" t="s">
        <v>66</v>
      </c>
      <c r="I4238" t="s">
        <v>27</v>
      </c>
      <c r="J4238">
        <v>3.5</v>
      </c>
      <c r="K4238">
        <v>24</v>
      </c>
      <c r="L4238" t="s">
        <v>28</v>
      </c>
      <c r="M4238">
        <v>0</v>
      </c>
      <c r="N4238">
        <v>4.7</v>
      </c>
      <c r="O4238">
        <v>320</v>
      </c>
      <c r="P4238">
        <v>1120</v>
      </c>
      <c r="Q4238" t="s">
        <v>51</v>
      </c>
      <c r="R4238">
        <v>10</v>
      </c>
      <c r="S4238" t="s">
        <v>52</v>
      </c>
      <c r="T4238" t="s">
        <v>68</v>
      </c>
      <c r="U4238" t="str">
        <f>TRIM(CLEAN(tbl_Operations[[#This Row],[Location]]))</f>
        <v>Pune</v>
      </c>
      <c r="V4238" t="str">
        <f>TRIM(CLEAN(tbl_Operations[[#This Row],[Channel]]))</f>
        <v>Teams</v>
      </c>
      <c r="W4238" t="str">
        <f t="shared" si="330"/>
        <v>Access Request</v>
      </c>
      <c r="X4238" t="str">
        <f t="shared" si="331"/>
        <v>Hr</v>
      </c>
      <c r="Y4238" t="str">
        <f t="shared" si="332"/>
        <v>Within SLA</v>
      </c>
      <c r="Z4238" t="str">
        <f t="shared" si="333"/>
        <v>Normal</v>
      </c>
      <c r="AA4238" t="str" cm="1">
        <f t="array" ref="AA4238">_xlfn.IFS(
J4238&lt;=K4238*0.5,"Excellent",
J4238&lt;=K4238,"Good",
J4238&lt;=K4238*1.5,"At Risk",
TRUE,"Critical"
)</f>
        <v>Excellent</v>
      </c>
      <c r="AB4238" t="str">
        <f t="shared" si="334"/>
        <v>No Rework</v>
      </c>
    </row>
    <row r="4239" spans="1:28" x14ac:dyDescent="0.3">
      <c r="A4239" t="s">
        <v>4321</v>
      </c>
      <c r="B4239" s="1">
        <v>45710</v>
      </c>
      <c r="C4239" t="s">
        <v>91</v>
      </c>
      <c r="D4239" t="s">
        <v>73</v>
      </c>
      <c r="E4239" t="s">
        <v>56</v>
      </c>
      <c r="F4239" t="s">
        <v>146</v>
      </c>
      <c r="G4239" t="s">
        <v>25</v>
      </c>
      <c r="H4239" t="s">
        <v>66</v>
      </c>
      <c r="I4239" t="s">
        <v>27</v>
      </c>
      <c r="J4239">
        <v>4.7</v>
      </c>
      <c r="K4239">
        <v>4</v>
      </c>
      <c r="L4239" t="s">
        <v>63</v>
      </c>
      <c r="M4239">
        <v>0</v>
      </c>
      <c r="N4239">
        <v>4.7</v>
      </c>
      <c r="O4239">
        <v>280</v>
      </c>
      <c r="P4239">
        <v>1316</v>
      </c>
      <c r="Q4239" t="s">
        <v>57</v>
      </c>
      <c r="R4239">
        <v>2</v>
      </c>
      <c r="S4239" t="s">
        <v>58</v>
      </c>
      <c r="T4239" t="s">
        <v>68</v>
      </c>
      <c r="U4239" t="str">
        <f>TRIM(CLEAN(tbl_Operations[[#This Row],[Location]]))</f>
        <v>Chennai</v>
      </c>
      <c r="V4239" t="str">
        <f>TRIM(CLEAN(tbl_Operations[[#This Row],[Channel]]))</f>
        <v>Email</v>
      </c>
      <c r="W4239" t="str">
        <f t="shared" si="330"/>
        <v>Vendor Query</v>
      </c>
      <c r="X4239" t="str">
        <f t="shared" si="331"/>
        <v>Operations</v>
      </c>
      <c r="Y4239" t="str">
        <f t="shared" si="332"/>
        <v>SLA Breach</v>
      </c>
      <c r="Z4239" t="str">
        <f t="shared" si="333"/>
        <v>Normal</v>
      </c>
      <c r="AA4239" t="str" cm="1">
        <f t="array" ref="AA4239">_xlfn.IFS(
J4239&lt;=K4239*0.5,"Excellent",
J4239&lt;=K4239,"Good",
J4239&lt;=K4239*1.5,"At Risk",
TRUE,"Critical"
)</f>
        <v>At Risk</v>
      </c>
      <c r="AB4239" t="str">
        <f t="shared" si="334"/>
        <v>No Rework</v>
      </c>
    </row>
    <row r="4240" spans="1:28" x14ac:dyDescent="0.3">
      <c r="A4240" t="s">
        <v>4322</v>
      </c>
      <c r="B4240" s="1">
        <v>45982</v>
      </c>
      <c r="C4240" t="s">
        <v>95</v>
      </c>
      <c r="D4240" t="s">
        <v>22</v>
      </c>
      <c r="E4240" t="s">
        <v>48</v>
      </c>
      <c r="F4240" t="s">
        <v>24</v>
      </c>
      <c r="G4240" t="s">
        <v>62</v>
      </c>
      <c r="H4240" t="s">
        <v>43</v>
      </c>
      <c r="I4240" t="s">
        <v>27</v>
      </c>
      <c r="J4240">
        <v>6.5</v>
      </c>
      <c r="K4240">
        <v>24</v>
      </c>
      <c r="L4240" t="s">
        <v>28</v>
      </c>
      <c r="M4240">
        <v>1</v>
      </c>
      <c r="N4240">
        <v>4.5999999999999996</v>
      </c>
      <c r="O4240">
        <v>350</v>
      </c>
      <c r="P4240">
        <v>2275</v>
      </c>
      <c r="Q4240" t="s">
        <v>67</v>
      </c>
      <c r="R4240">
        <v>11</v>
      </c>
      <c r="S4240" t="s">
        <v>52</v>
      </c>
      <c r="T4240" t="s">
        <v>45</v>
      </c>
      <c r="U4240" t="str">
        <f>TRIM(CLEAN(tbl_Operations[[#This Row],[Location]]))</f>
        <v>Noida</v>
      </c>
      <c r="V4240" t="str">
        <f>TRIM(CLEAN(tbl_Operations[[#This Row],[Channel]]))</f>
        <v>Teams</v>
      </c>
      <c r="W4240" t="str">
        <f t="shared" si="330"/>
        <v>Compliance Request</v>
      </c>
      <c r="X4240" t="str">
        <f t="shared" si="331"/>
        <v>Sales</v>
      </c>
      <c r="Y4240" t="str">
        <f t="shared" si="332"/>
        <v>Within SLA</v>
      </c>
      <c r="Z4240" t="str">
        <f t="shared" si="333"/>
        <v>Normal</v>
      </c>
      <c r="AA4240" t="str" cm="1">
        <f t="array" ref="AA4240">_xlfn.IFS(
J4240&lt;=K4240*0.5,"Excellent",
J4240&lt;=K4240,"Good",
J4240&lt;=K4240*1.5,"At Risk",
TRUE,"Critical"
)</f>
        <v>Excellent</v>
      </c>
      <c r="AB4240" t="str">
        <f t="shared" si="334"/>
        <v>Reworked</v>
      </c>
    </row>
    <row r="4241" spans="1:28" x14ac:dyDescent="0.3">
      <c r="A4241" t="s">
        <v>4323</v>
      </c>
      <c r="B4241" s="1">
        <v>45706</v>
      </c>
      <c r="C4241" t="s">
        <v>33</v>
      </c>
      <c r="D4241" t="s">
        <v>60</v>
      </c>
      <c r="E4241" t="s">
        <v>70</v>
      </c>
      <c r="F4241" t="s">
        <v>24</v>
      </c>
      <c r="G4241" t="s">
        <v>25</v>
      </c>
      <c r="H4241" t="s">
        <v>50</v>
      </c>
      <c r="I4241" t="s">
        <v>27</v>
      </c>
      <c r="J4241">
        <v>23.6</v>
      </c>
      <c r="K4241">
        <v>24</v>
      </c>
      <c r="L4241" t="s">
        <v>28</v>
      </c>
      <c r="M4241">
        <v>0</v>
      </c>
      <c r="N4241">
        <v>3.8</v>
      </c>
      <c r="O4241">
        <v>400</v>
      </c>
      <c r="P4241">
        <v>9440</v>
      </c>
      <c r="Q4241" t="s">
        <v>57</v>
      </c>
      <c r="R4241">
        <v>2</v>
      </c>
      <c r="S4241" t="s">
        <v>58</v>
      </c>
      <c r="T4241" t="s">
        <v>38</v>
      </c>
      <c r="U4241" t="str">
        <f>TRIM(CLEAN(tbl_Operations[[#This Row],[Location]]))</f>
        <v>Pune</v>
      </c>
      <c r="V4241" t="str">
        <f>TRIM(CLEAN(tbl_Operations[[#This Row],[Channel]]))</f>
        <v>Email</v>
      </c>
      <c r="W4241" t="str">
        <f t="shared" si="330"/>
        <v>Data Correction</v>
      </c>
      <c r="X4241" t="str">
        <f t="shared" si="331"/>
        <v>It</v>
      </c>
      <c r="Y4241" t="str">
        <f t="shared" si="332"/>
        <v>Within SLA</v>
      </c>
      <c r="Z4241" t="str">
        <f t="shared" si="333"/>
        <v>Normal</v>
      </c>
      <c r="AA4241" t="str" cm="1">
        <f t="array" ref="AA4241">_xlfn.IFS(
J4241&lt;=K4241*0.5,"Excellent",
J4241&lt;=K4241,"Good",
J4241&lt;=K4241*1.5,"At Risk",
TRUE,"Critical"
)</f>
        <v>Good</v>
      </c>
      <c r="AB4241" t="str">
        <f t="shared" si="334"/>
        <v>No Rework</v>
      </c>
    </row>
    <row r="4242" spans="1:28" x14ac:dyDescent="0.3">
      <c r="A4242" t="s">
        <v>4324</v>
      </c>
      <c r="B4242" s="1">
        <v>45889</v>
      </c>
      <c r="C4242" t="s">
        <v>40</v>
      </c>
      <c r="D4242" t="s">
        <v>60</v>
      </c>
      <c r="E4242" t="s">
        <v>70</v>
      </c>
      <c r="F4242" t="s">
        <v>24</v>
      </c>
      <c r="G4242" t="s">
        <v>25</v>
      </c>
      <c r="H4242" t="s">
        <v>43</v>
      </c>
      <c r="I4242" t="s">
        <v>27</v>
      </c>
      <c r="J4242">
        <v>20.3</v>
      </c>
      <c r="K4242">
        <v>24</v>
      </c>
      <c r="L4242" t="s">
        <v>28</v>
      </c>
      <c r="M4242">
        <v>1</v>
      </c>
      <c r="N4242">
        <v>4.3</v>
      </c>
      <c r="O4242">
        <v>450</v>
      </c>
      <c r="P4242">
        <v>9135</v>
      </c>
      <c r="Q4242" t="s">
        <v>36</v>
      </c>
      <c r="R4242">
        <v>8</v>
      </c>
      <c r="S4242" t="s">
        <v>37</v>
      </c>
      <c r="T4242" t="s">
        <v>86</v>
      </c>
      <c r="U4242" t="str">
        <f>TRIM(CLEAN(tbl_Operations[[#This Row],[Location]]))</f>
        <v>Pune</v>
      </c>
      <c r="V4242" t="str">
        <f>TRIM(CLEAN(tbl_Operations[[#This Row],[Channel]]))</f>
        <v>Email</v>
      </c>
      <c r="W4242" t="str">
        <f t="shared" si="330"/>
        <v>Data Correction</v>
      </c>
      <c r="X4242" t="str">
        <f t="shared" si="331"/>
        <v>Procurement</v>
      </c>
      <c r="Y4242" t="str">
        <f t="shared" si="332"/>
        <v>Within SLA</v>
      </c>
      <c r="Z4242" t="str">
        <f t="shared" si="333"/>
        <v>Normal</v>
      </c>
      <c r="AA4242" t="str" cm="1">
        <f t="array" ref="AA4242">_xlfn.IFS(
J4242&lt;=K4242*0.5,"Excellent",
J4242&lt;=K4242,"Good",
J4242&lt;=K4242*1.5,"At Risk",
TRUE,"Critical"
)</f>
        <v>Good</v>
      </c>
      <c r="AB4242" t="str">
        <f t="shared" si="334"/>
        <v>Reworked</v>
      </c>
    </row>
    <row r="4243" spans="1:28" x14ac:dyDescent="0.3">
      <c r="A4243" t="s">
        <v>4325</v>
      </c>
      <c r="B4243" s="1">
        <v>45830</v>
      </c>
      <c r="C4243" t="s">
        <v>40</v>
      </c>
      <c r="D4243" t="s">
        <v>34</v>
      </c>
      <c r="E4243" t="s">
        <v>70</v>
      </c>
      <c r="F4243" t="s">
        <v>24</v>
      </c>
      <c r="G4243" t="s">
        <v>62</v>
      </c>
      <c r="H4243" t="s">
        <v>43</v>
      </c>
      <c r="I4243" t="s">
        <v>27</v>
      </c>
      <c r="J4243">
        <v>7</v>
      </c>
      <c r="K4243">
        <v>24</v>
      </c>
      <c r="L4243" t="s">
        <v>28</v>
      </c>
      <c r="M4243">
        <v>1</v>
      </c>
      <c r="N4243">
        <v>4.4000000000000004</v>
      </c>
      <c r="O4243">
        <v>400</v>
      </c>
      <c r="P4243">
        <v>2800</v>
      </c>
      <c r="Q4243" t="s">
        <v>29</v>
      </c>
      <c r="R4243">
        <v>6</v>
      </c>
      <c r="S4243" t="s">
        <v>30</v>
      </c>
      <c r="T4243" t="s">
        <v>102</v>
      </c>
      <c r="U4243" t="str">
        <f>TRIM(CLEAN(tbl_Operations[[#This Row],[Location]]))</f>
        <v>Mumbai</v>
      </c>
      <c r="V4243" t="str">
        <f>TRIM(CLEAN(tbl_Operations[[#This Row],[Channel]]))</f>
        <v>Teams</v>
      </c>
      <c r="W4243" t="str">
        <f t="shared" si="330"/>
        <v>Data Correction</v>
      </c>
      <c r="X4243" t="str">
        <f t="shared" si="331"/>
        <v>Procurement</v>
      </c>
      <c r="Y4243" t="str">
        <f t="shared" si="332"/>
        <v>Within SLA</v>
      </c>
      <c r="Z4243" t="str">
        <f t="shared" si="333"/>
        <v>Normal</v>
      </c>
      <c r="AA4243" t="str" cm="1">
        <f t="array" ref="AA4243">_xlfn.IFS(
J4243&lt;=K4243*0.5,"Excellent",
J4243&lt;=K4243,"Good",
J4243&lt;=K4243*1.5,"At Risk",
TRUE,"Critical"
)</f>
        <v>Excellent</v>
      </c>
      <c r="AB4243" t="str">
        <f t="shared" si="334"/>
        <v>Reworked</v>
      </c>
    </row>
    <row r="4244" spans="1:28" x14ac:dyDescent="0.3">
      <c r="A4244" t="s">
        <v>4326</v>
      </c>
      <c r="B4244" s="1">
        <v>45976</v>
      </c>
      <c r="C4244" t="s">
        <v>91</v>
      </c>
      <c r="D4244" t="s">
        <v>47</v>
      </c>
      <c r="E4244" t="s">
        <v>56</v>
      </c>
      <c r="F4244" t="s">
        <v>24</v>
      </c>
      <c r="G4244" t="s">
        <v>81</v>
      </c>
      <c r="H4244" t="s">
        <v>43</v>
      </c>
      <c r="I4244" t="s">
        <v>27</v>
      </c>
      <c r="J4244">
        <v>3.2</v>
      </c>
      <c r="K4244">
        <v>24</v>
      </c>
      <c r="L4244" t="s">
        <v>28</v>
      </c>
      <c r="M4244">
        <v>0</v>
      </c>
      <c r="N4244">
        <v>5</v>
      </c>
      <c r="O4244">
        <v>400</v>
      </c>
      <c r="P4244">
        <v>1280</v>
      </c>
      <c r="Q4244" t="s">
        <v>67</v>
      </c>
      <c r="R4244">
        <v>11</v>
      </c>
      <c r="S4244" t="s">
        <v>52</v>
      </c>
      <c r="T4244" t="s">
        <v>68</v>
      </c>
      <c r="U4244" t="str">
        <f>TRIM(CLEAN(tbl_Operations[[#This Row],[Location]]))</f>
        <v>Gurugram</v>
      </c>
      <c r="V4244" t="str">
        <f>TRIM(CLEAN(tbl_Operations[[#This Row],[Channel]]))</f>
        <v>Phone</v>
      </c>
      <c r="W4244" t="str">
        <f t="shared" si="330"/>
        <v>Vendor Query</v>
      </c>
      <c r="X4244" t="str">
        <f t="shared" si="331"/>
        <v>Operations</v>
      </c>
      <c r="Y4244" t="str">
        <f t="shared" si="332"/>
        <v>Within SLA</v>
      </c>
      <c r="Z4244" t="str">
        <f t="shared" si="333"/>
        <v>Normal</v>
      </c>
      <c r="AA4244" t="str" cm="1">
        <f t="array" ref="AA4244">_xlfn.IFS(
J4244&lt;=K4244*0.5,"Excellent",
J4244&lt;=K4244,"Good",
J4244&lt;=K4244*1.5,"At Risk",
TRUE,"Critical"
)</f>
        <v>Excellent</v>
      </c>
      <c r="AB4244" t="str">
        <f t="shared" si="334"/>
        <v>No Rework</v>
      </c>
    </row>
    <row r="4245" spans="1:28" x14ac:dyDescent="0.3">
      <c r="A4245" t="s">
        <v>4327</v>
      </c>
      <c r="B4245" s="1">
        <v>45930</v>
      </c>
      <c r="C4245" t="s">
        <v>21</v>
      </c>
      <c r="D4245" t="s">
        <v>41</v>
      </c>
      <c r="E4245" t="s">
        <v>23</v>
      </c>
      <c r="F4245" t="s">
        <v>24</v>
      </c>
      <c r="G4245" t="s">
        <v>5094</v>
      </c>
      <c r="H4245" t="s">
        <v>43</v>
      </c>
      <c r="I4245" t="s">
        <v>27</v>
      </c>
      <c r="J4245">
        <v>21.4</v>
      </c>
      <c r="K4245">
        <v>24</v>
      </c>
      <c r="L4245" t="s">
        <v>28</v>
      </c>
      <c r="M4245">
        <v>1</v>
      </c>
      <c r="N4245">
        <v>4</v>
      </c>
      <c r="O4245">
        <v>280</v>
      </c>
      <c r="P4245">
        <v>5992</v>
      </c>
      <c r="Q4245" t="s">
        <v>83</v>
      </c>
      <c r="R4245">
        <v>9</v>
      </c>
      <c r="S4245" t="s">
        <v>37</v>
      </c>
      <c r="T4245" t="s">
        <v>38</v>
      </c>
      <c r="U4245" t="str">
        <f>TRIM(CLEAN(tbl_Operations[[#This Row],[Location]]))</f>
        <v>Bengaluru</v>
      </c>
      <c r="V4245" t="str">
        <f>TRIM(CLEAN(tbl_Operations[[#This Row],[Channel]]))</f>
        <v>Unknown</v>
      </c>
      <c r="W4245" t="str">
        <f t="shared" si="330"/>
        <v>Invoice Query</v>
      </c>
      <c r="X4245" t="str">
        <f t="shared" si="331"/>
        <v>Customer Support</v>
      </c>
      <c r="Y4245" t="str">
        <f t="shared" si="332"/>
        <v>Within SLA</v>
      </c>
      <c r="Z4245" t="str">
        <f t="shared" si="333"/>
        <v>Normal</v>
      </c>
      <c r="AA4245" t="str" cm="1">
        <f t="array" ref="AA4245">_xlfn.IFS(
J4245&lt;=K4245*0.5,"Excellent",
J4245&lt;=K4245,"Good",
J4245&lt;=K4245*1.5,"At Risk",
TRUE,"Critical"
)</f>
        <v>Good</v>
      </c>
      <c r="AB4245" t="str">
        <f t="shared" si="334"/>
        <v>Reworked</v>
      </c>
    </row>
    <row r="4246" spans="1:28" x14ac:dyDescent="0.3">
      <c r="A4246" t="s">
        <v>4328</v>
      </c>
      <c r="B4246" s="1">
        <v>45833</v>
      </c>
      <c r="C4246" t="s">
        <v>33</v>
      </c>
      <c r="D4246" t="s">
        <v>22</v>
      </c>
      <c r="E4246" t="s">
        <v>78</v>
      </c>
      <c r="F4246" t="s">
        <v>49</v>
      </c>
      <c r="G4246" t="s">
        <v>42</v>
      </c>
      <c r="H4246" t="s">
        <v>66</v>
      </c>
      <c r="I4246" t="s">
        <v>27</v>
      </c>
      <c r="J4246">
        <v>11.5</v>
      </c>
      <c r="K4246">
        <v>48</v>
      </c>
      <c r="L4246" t="s">
        <v>28</v>
      </c>
      <c r="M4246">
        <v>0</v>
      </c>
      <c r="N4246">
        <v>4.8</v>
      </c>
      <c r="O4246">
        <v>280</v>
      </c>
      <c r="P4246">
        <v>3220</v>
      </c>
      <c r="Q4246" t="s">
        <v>29</v>
      </c>
      <c r="R4246">
        <v>6</v>
      </c>
      <c r="S4246" t="s">
        <v>30</v>
      </c>
      <c r="T4246" t="s">
        <v>86</v>
      </c>
      <c r="U4246" t="str">
        <f>TRIM(CLEAN(tbl_Operations[[#This Row],[Location]]))</f>
        <v>Noida</v>
      </c>
      <c r="V4246" t="str">
        <f>TRIM(CLEAN(tbl_Operations[[#This Row],[Channel]]))</f>
        <v>Portal</v>
      </c>
      <c r="W4246" t="str">
        <f t="shared" si="330"/>
        <v>Access Request</v>
      </c>
      <c r="X4246" t="str">
        <f t="shared" si="331"/>
        <v>It</v>
      </c>
      <c r="Y4246" t="str">
        <f t="shared" si="332"/>
        <v>Within SLA</v>
      </c>
      <c r="Z4246" t="str">
        <f t="shared" si="333"/>
        <v>Normal</v>
      </c>
      <c r="AA4246" t="str" cm="1">
        <f t="array" ref="AA4246">_xlfn.IFS(
J4246&lt;=K4246*0.5,"Excellent",
J4246&lt;=K4246,"Good",
J4246&lt;=K4246*1.5,"At Risk",
TRUE,"Critical"
)</f>
        <v>Excellent</v>
      </c>
      <c r="AB4246" t="str">
        <f t="shared" si="334"/>
        <v>No Rework</v>
      </c>
    </row>
    <row r="4247" spans="1:28" x14ac:dyDescent="0.3">
      <c r="A4247" t="s">
        <v>4329</v>
      </c>
      <c r="B4247" s="1">
        <v>45776</v>
      </c>
      <c r="C4247" t="s">
        <v>33</v>
      </c>
      <c r="D4247" t="s">
        <v>34</v>
      </c>
      <c r="E4247" t="s">
        <v>92</v>
      </c>
      <c r="F4247" t="s">
        <v>61</v>
      </c>
      <c r="G4247" t="s">
        <v>42</v>
      </c>
      <c r="H4247" t="s">
        <v>43</v>
      </c>
      <c r="I4247" t="s">
        <v>27</v>
      </c>
      <c r="J4247">
        <v>1.4</v>
      </c>
      <c r="K4247">
        <v>12</v>
      </c>
      <c r="L4247" t="s">
        <v>28</v>
      </c>
      <c r="M4247">
        <v>0</v>
      </c>
      <c r="N4247">
        <v>4.9000000000000004</v>
      </c>
      <c r="O4247">
        <v>350</v>
      </c>
      <c r="P4247">
        <v>490</v>
      </c>
      <c r="Q4247" t="s">
        <v>89</v>
      </c>
      <c r="R4247">
        <v>4</v>
      </c>
      <c r="S4247" t="s">
        <v>30</v>
      </c>
      <c r="T4247" t="s">
        <v>38</v>
      </c>
      <c r="U4247" t="str">
        <f>TRIM(CLEAN(tbl_Operations[[#This Row],[Location]]))</f>
        <v>Mumbai</v>
      </c>
      <c r="V4247" t="str">
        <f>TRIM(CLEAN(tbl_Operations[[#This Row],[Channel]]))</f>
        <v>Portal</v>
      </c>
      <c r="W4247" t="str">
        <f t="shared" si="330"/>
        <v>Report Request</v>
      </c>
      <c r="X4247" t="str">
        <f t="shared" si="331"/>
        <v>It</v>
      </c>
      <c r="Y4247" t="str">
        <f t="shared" si="332"/>
        <v>Within SLA</v>
      </c>
      <c r="Z4247" t="str">
        <f t="shared" si="333"/>
        <v>Normal</v>
      </c>
      <c r="AA4247" t="str" cm="1">
        <f t="array" ref="AA4247">_xlfn.IFS(
J4247&lt;=K4247*0.5,"Excellent",
J4247&lt;=K4247,"Good",
J4247&lt;=K4247*1.5,"At Risk",
TRUE,"Critical"
)</f>
        <v>Excellent</v>
      </c>
      <c r="AB4247" t="str">
        <f t="shared" si="334"/>
        <v>No Rework</v>
      </c>
    </row>
    <row r="4248" spans="1:28" x14ac:dyDescent="0.3">
      <c r="A4248" t="s">
        <v>4330</v>
      </c>
      <c r="B4248" s="1">
        <v>45683</v>
      </c>
      <c r="C4248" t="s">
        <v>95</v>
      </c>
      <c r="D4248" t="s">
        <v>34</v>
      </c>
      <c r="E4248" t="s">
        <v>78</v>
      </c>
      <c r="F4248" t="s">
        <v>61</v>
      </c>
      <c r="G4248" t="s">
        <v>25</v>
      </c>
      <c r="H4248" t="s">
        <v>43</v>
      </c>
      <c r="I4248" t="s">
        <v>27</v>
      </c>
      <c r="J4248">
        <v>14.5</v>
      </c>
      <c r="K4248">
        <v>12</v>
      </c>
      <c r="L4248" t="s">
        <v>63</v>
      </c>
      <c r="M4248">
        <v>3</v>
      </c>
      <c r="N4248">
        <v>3.6</v>
      </c>
      <c r="O4248">
        <v>280</v>
      </c>
      <c r="P4248">
        <v>4060</v>
      </c>
      <c r="Q4248" t="s">
        <v>64</v>
      </c>
      <c r="R4248">
        <v>1</v>
      </c>
      <c r="S4248" t="s">
        <v>58</v>
      </c>
      <c r="T4248" t="s">
        <v>102</v>
      </c>
      <c r="U4248" t="str">
        <f>TRIM(CLEAN(tbl_Operations[[#This Row],[Location]]))</f>
        <v>Mumbai</v>
      </c>
      <c r="V4248" t="str">
        <f>TRIM(CLEAN(tbl_Operations[[#This Row],[Channel]]))</f>
        <v>Email</v>
      </c>
      <c r="W4248" t="str">
        <f t="shared" si="330"/>
        <v>Access Request</v>
      </c>
      <c r="X4248" t="str">
        <f t="shared" si="331"/>
        <v>Sales</v>
      </c>
      <c r="Y4248" t="str">
        <f t="shared" si="332"/>
        <v>SLA Breach</v>
      </c>
      <c r="Z4248" t="str">
        <f t="shared" si="333"/>
        <v>Normal</v>
      </c>
      <c r="AA4248" t="str" cm="1">
        <f t="array" ref="AA4248">_xlfn.IFS(
J4248&lt;=K4248*0.5,"Excellent",
J4248&lt;=K4248,"Good",
J4248&lt;=K4248*1.5,"At Risk",
TRUE,"Critical"
)</f>
        <v>At Risk</v>
      </c>
      <c r="AB4248" t="str">
        <f t="shared" si="334"/>
        <v>Reworked</v>
      </c>
    </row>
    <row r="4249" spans="1:28" x14ac:dyDescent="0.3">
      <c r="A4249" t="s">
        <v>4331</v>
      </c>
      <c r="B4249" s="1">
        <v>45931</v>
      </c>
      <c r="C4249" t="s">
        <v>40</v>
      </c>
      <c r="D4249" t="s">
        <v>55</v>
      </c>
      <c r="E4249" t="s">
        <v>56</v>
      </c>
      <c r="F4249" t="s">
        <v>24</v>
      </c>
      <c r="G4249" t="s">
        <v>42</v>
      </c>
      <c r="H4249" t="s">
        <v>26</v>
      </c>
      <c r="I4249" t="s">
        <v>27</v>
      </c>
      <c r="J4249">
        <v>3.7</v>
      </c>
      <c r="K4249">
        <v>24</v>
      </c>
      <c r="L4249" t="s">
        <v>28</v>
      </c>
      <c r="M4249">
        <v>0</v>
      </c>
      <c r="N4249">
        <v>5</v>
      </c>
      <c r="O4249">
        <v>450</v>
      </c>
      <c r="P4249">
        <v>1665</v>
      </c>
      <c r="Q4249" t="s">
        <v>51</v>
      </c>
      <c r="R4249">
        <v>10</v>
      </c>
      <c r="S4249" t="s">
        <v>52</v>
      </c>
      <c r="T4249" t="s">
        <v>86</v>
      </c>
      <c r="U4249" t="str">
        <f>TRIM(CLEAN(tbl_Operations[[#This Row],[Location]]))</f>
        <v>Hyderabad</v>
      </c>
      <c r="V4249" t="str">
        <f>TRIM(CLEAN(tbl_Operations[[#This Row],[Channel]]))</f>
        <v>Portal</v>
      </c>
      <c r="W4249" t="str">
        <f t="shared" si="330"/>
        <v>Vendor Query</v>
      </c>
      <c r="X4249" t="str">
        <f t="shared" si="331"/>
        <v>Procurement</v>
      </c>
      <c r="Y4249" t="str">
        <f t="shared" si="332"/>
        <v>Within SLA</v>
      </c>
      <c r="Z4249" t="str">
        <f t="shared" si="333"/>
        <v>Normal</v>
      </c>
      <c r="AA4249" t="str" cm="1">
        <f t="array" ref="AA4249">_xlfn.IFS(
J4249&lt;=K4249*0.5,"Excellent",
J4249&lt;=K4249,"Good",
J4249&lt;=K4249*1.5,"At Risk",
TRUE,"Critical"
)</f>
        <v>Excellent</v>
      </c>
      <c r="AB4249" t="str">
        <f t="shared" si="334"/>
        <v>No Rework</v>
      </c>
    </row>
    <row r="4250" spans="1:28" x14ac:dyDescent="0.3">
      <c r="A4250" t="s">
        <v>4332</v>
      </c>
      <c r="B4250" s="1">
        <v>45746</v>
      </c>
      <c r="C4250" t="s">
        <v>33</v>
      </c>
      <c r="D4250" t="s">
        <v>34</v>
      </c>
      <c r="E4250" t="s">
        <v>70</v>
      </c>
      <c r="F4250" t="s">
        <v>49</v>
      </c>
      <c r="G4250" t="s">
        <v>25</v>
      </c>
      <c r="H4250" t="s">
        <v>26</v>
      </c>
      <c r="I4250" t="s">
        <v>27</v>
      </c>
      <c r="J4250">
        <v>29.3</v>
      </c>
      <c r="K4250">
        <v>48</v>
      </c>
      <c r="L4250" t="s">
        <v>28</v>
      </c>
      <c r="M4250">
        <v>0</v>
      </c>
      <c r="N4250">
        <v>3.8</v>
      </c>
      <c r="O4250">
        <v>320</v>
      </c>
      <c r="P4250">
        <v>9376</v>
      </c>
      <c r="Q4250" t="s">
        <v>79</v>
      </c>
      <c r="R4250">
        <v>3</v>
      </c>
      <c r="S4250" t="s">
        <v>58</v>
      </c>
      <c r="T4250" t="s">
        <v>102</v>
      </c>
      <c r="U4250" t="str">
        <f>TRIM(CLEAN(tbl_Operations[[#This Row],[Location]]))</f>
        <v>Mumbai</v>
      </c>
      <c r="V4250" t="str">
        <f>TRIM(CLEAN(tbl_Operations[[#This Row],[Channel]]))</f>
        <v>Email</v>
      </c>
      <c r="W4250" t="str">
        <f t="shared" si="330"/>
        <v>Data Correction</v>
      </c>
      <c r="X4250" t="str">
        <f t="shared" si="331"/>
        <v>It</v>
      </c>
      <c r="Y4250" t="str">
        <f t="shared" si="332"/>
        <v>Within SLA</v>
      </c>
      <c r="Z4250" t="str">
        <f t="shared" si="333"/>
        <v>Normal</v>
      </c>
      <c r="AA4250" t="str" cm="1">
        <f t="array" ref="AA4250">_xlfn.IFS(
J4250&lt;=K4250*0.5,"Excellent",
J4250&lt;=K4250,"Good",
J4250&lt;=K4250*1.5,"At Risk",
TRUE,"Critical"
)</f>
        <v>Good</v>
      </c>
      <c r="AB4250" t="str">
        <f t="shared" si="334"/>
        <v>No Rework</v>
      </c>
    </row>
    <row r="4251" spans="1:28" x14ac:dyDescent="0.3">
      <c r="A4251" t="s">
        <v>4333</v>
      </c>
      <c r="B4251" s="1">
        <v>45911</v>
      </c>
      <c r="C4251" t="s">
        <v>21</v>
      </c>
      <c r="D4251" t="s">
        <v>47</v>
      </c>
      <c r="E4251" t="s">
        <v>23</v>
      </c>
      <c r="F4251" t="s">
        <v>24</v>
      </c>
      <c r="G4251" t="s">
        <v>25</v>
      </c>
      <c r="H4251" t="s">
        <v>66</v>
      </c>
      <c r="I4251" t="s">
        <v>88</v>
      </c>
      <c r="J4251">
        <v>26.2</v>
      </c>
      <c r="K4251">
        <v>24</v>
      </c>
      <c r="L4251" t="s">
        <v>63</v>
      </c>
      <c r="M4251">
        <v>1</v>
      </c>
      <c r="N4251">
        <v>4.2</v>
      </c>
      <c r="O4251">
        <v>320</v>
      </c>
      <c r="P4251">
        <v>8384</v>
      </c>
      <c r="Q4251" t="s">
        <v>83</v>
      </c>
      <c r="R4251">
        <v>9</v>
      </c>
      <c r="S4251" t="s">
        <v>37</v>
      </c>
      <c r="T4251" t="s">
        <v>84</v>
      </c>
      <c r="U4251" t="str">
        <f>TRIM(CLEAN(tbl_Operations[[#This Row],[Location]]))</f>
        <v>Gurugram</v>
      </c>
      <c r="V4251" t="str">
        <f>TRIM(CLEAN(tbl_Operations[[#This Row],[Channel]]))</f>
        <v>Email</v>
      </c>
      <c r="W4251" t="str">
        <f t="shared" si="330"/>
        <v>Invoice Query</v>
      </c>
      <c r="X4251" t="str">
        <f t="shared" si="331"/>
        <v>Customer Support</v>
      </c>
      <c r="Y4251" t="str">
        <f t="shared" si="332"/>
        <v>SLA Breach</v>
      </c>
      <c r="Z4251" t="str">
        <f t="shared" si="333"/>
        <v>Normal</v>
      </c>
      <c r="AA4251" t="str" cm="1">
        <f t="array" ref="AA4251">_xlfn.IFS(
J4251&lt;=K4251*0.5,"Excellent",
J4251&lt;=K4251,"Good",
J4251&lt;=K4251*1.5,"At Risk",
TRUE,"Critical"
)</f>
        <v>At Risk</v>
      </c>
      <c r="AB4251" t="str">
        <f t="shared" si="334"/>
        <v>Reworked</v>
      </c>
    </row>
    <row r="4252" spans="1:28" x14ac:dyDescent="0.3">
      <c r="A4252" t="s">
        <v>4334</v>
      </c>
      <c r="B4252" s="1">
        <v>45739</v>
      </c>
      <c r="C4252" t="s">
        <v>54</v>
      </c>
      <c r="D4252" t="s">
        <v>41</v>
      </c>
      <c r="E4252" t="s">
        <v>56</v>
      </c>
      <c r="F4252" t="s">
        <v>24</v>
      </c>
      <c r="G4252" t="s">
        <v>25</v>
      </c>
      <c r="H4252" t="s">
        <v>75</v>
      </c>
      <c r="I4252" t="s">
        <v>27</v>
      </c>
      <c r="J4252">
        <v>3.4</v>
      </c>
      <c r="K4252">
        <v>24</v>
      </c>
      <c r="L4252" t="s">
        <v>28</v>
      </c>
      <c r="M4252">
        <v>1</v>
      </c>
      <c r="N4252">
        <v>5</v>
      </c>
      <c r="O4252">
        <v>350</v>
      </c>
      <c r="P4252">
        <v>1190</v>
      </c>
      <c r="Q4252" t="s">
        <v>79</v>
      </c>
      <c r="R4252">
        <v>3</v>
      </c>
      <c r="S4252" t="s">
        <v>58</v>
      </c>
      <c r="T4252" t="s">
        <v>102</v>
      </c>
      <c r="U4252" t="str">
        <f>TRIM(CLEAN(tbl_Operations[[#This Row],[Location]]))</f>
        <v>Bengaluru</v>
      </c>
      <c r="V4252" t="str">
        <f>TRIM(CLEAN(tbl_Operations[[#This Row],[Channel]]))</f>
        <v>Email</v>
      </c>
      <c r="W4252" t="str">
        <f t="shared" si="330"/>
        <v>Vendor Query</v>
      </c>
      <c r="X4252" t="str">
        <f t="shared" si="331"/>
        <v>Hr</v>
      </c>
      <c r="Y4252" t="str">
        <f t="shared" si="332"/>
        <v>Within SLA</v>
      </c>
      <c r="Z4252" t="str">
        <f t="shared" si="333"/>
        <v>Normal</v>
      </c>
      <c r="AA4252" t="str" cm="1">
        <f t="array" ref="AA4252">_xlfn.IFS(
J4252&lt;=K4252*0.5,"Excellent",
J4252&lt;=K4252,"Good",
J4252&lt;=K4252*1.5,"At Risk",
TRUE,"Critical"
)</f>
        <v>Excellent</v>
      </c>
      <c r="AB4252" t="str">
        <f t="shared" si="334"/>
        <v>Reworked</v>
      </c>
    </row>
    <row r="4253" spans="1:28" x14ac:dyDescent="0.3">
      <c r="A4253" t="s">
        <v>4335</v>
      </c>
      <c r="B4253" s="1">
        <v>45944</v>
      </c>
      <c r="C4253" t="s">
        <v>40</v>
      </c>
      <c r="D4253" t="s">
        <v>22</v>
      </c>
      <c r="E4253" t="s">
        <v>92</v>
      </c>
      <c r="F4253" t="s">
        <v>49</v>
      </c>
      <c r="G4253" t="s">
        <v>62</v>
      </c>
      <c r="H4253" t="s">
        <v>66</v>
      </c>
      <c r="I4253" t="s">
        <v>27</v>
      </c>
      <c r="J4253">
        <v>11.1</v>
      </c>
      <c r="K4253">
        <v>48</v>
      </c>
      <c r="L4253" t="s">
        <v>28</v>
      </c>
      <c r="M4253">
        <v>0</v>
      </c>
      <c r="N4253">
        <v>4.7</v>
      </c>
      <c r="O4253">
        <v>450</v>
      </c>
      <c r="P4253">
        <v>4995</v>
      </c>
      <c r="Q4253" t="s">
        <v>51</v>
      </c>
      <c r="R4253">
        <v>10</v>
      </c>
      <c r="S4253" t="s">
        <v>52</v>
      </c>
      <c r="T4253" t="s">
        <v>38</v>
      </c>
      <c r="U4253" t="str">
        <f>TRIM(CLEAN(tbl_Operations[[#This Row],[Location]]))</f>
        <v>Noida</v>
      </c>
      <c r="V4253" t="str">
        <f>TRIM(CLEAN(tbl_Operations[[#This Row],[Channel]]))</f>
        <v>Teams</v>
      </c>
      <c r="W4253" t="str">
        <f t="shared" si="330"/>
        <v>Report Request</v>
      </c>
      <c r="X4253" t="str">
        <f t="shared" si="331"/>
        <v>Procurement</v>
      </c>
      <c r="Y4253" t="str">
        <f t="shared" si="332"/>
        <v>Within SLA</v>
      </c>
      <c r="Z4253" t="str">
        <f t="shared" si="333"/>
        <v>Normal</v>
      </c>
      <c r="AA4253" t="str" cm="1">
        <f t="array" ref="AA4253">_xlfn.IFS(
J4253&lt;=K4253*0.5,"Excellent",
J4253&lt;=K4253,"Good",
J4253&lt;=K4253*1.5,"At Risk",
TRUE,"Critical"
)</f>
        <v>Excellent</v>
      </c>
      <c r="AB4253" t="str">
        <f t="shared" si="334"/>
        <v>No Rework</v>
      </c>
    </row>
    <row r="4254" spans="1:28" x14ac:dyDescent="0.3">
      <c r="A4254" t="s">
        <v>4336</v>
      </c>
      <c r="B4254" s="1">
        <v>45905</v>
      </c>
      <c r="C4254" t="s">
        <v>33</v>
      </c>
      <c r="D4254" t="s">
        <v>55</v>
      </c>
      <c r="E4254" t="s">
        <v>23</v>
      </c>
      <c r="F4254" t="s">
        <v>49</v>
      </c>
      <c r="G4254" t="s">
        <v>25</v>
      </c>
      <c r="H4254" t="s">
        <v>50</v>
      </c>
      <c r="I4254" t="s">
        <v>27</v>
      </c>
      <c r="J4254">
        <v>21.2</v>
      </c>
      <c r="K4254">
        <v>48</v>
      </c>
      <c r="L4254" t="s">
        <v>28</v>
      </c>
      <c r="M4254">
        <v>0</v>
      </c>
      <c r="N4254">
        <v>4.4000000000000004</v>
      </c>
      <c r="O4254">
        <v>320</v>
      </c>
      <c r="P4254">
        <v>6784</v>
      </c>
      <c r="Q4254" t="s">
        <v>83</v>
      </c>
      <c r="R4254">
        <v>9</v>
      </c>
      <c r="S4254" t="s">
        <v>37</v>
      </c>
      <c r="T4254" t="s">
        <v>45</v>
      </c>
      <c r="U4254" t="str">
        <f>TRIM(CLEAN(tbl_Operations[[#This Row],[Location]]))</f>
        <v>Hyderabad</v>
      </c>
      <c r="V4254" t="str">
        <f>TRIM(CLEAN(tbl_Operations[[#This Row],[Channel]]))</f>
        <v>Email</v>
      </c>
      <c r="W4254" t="str">
        <f t="shared" si="330"/>
        <v>Invoice Query</v>
      </c>
      <c r="X4254" t="str">
        <f t="shared" si="331"/>
        <v>It</v>
      </c>
      <c r="Y4254" t="str">
        <f t="shared" si="332"/>
        <v>Within SLA</v>
      </c>
      <c r="Z4254" t="str">
        <f t="shared" si="333"/>
        <v>Normal</v>
      </c>
      <c r="AA4254" t="str" cm="1">
        <f t="array" ref="AA4254">_xlfn.IFS(
J4254&lt;=K4254*0.5,"Excellent",
J4254&lt;=K4254,"Good",
J4254&lt;=K4254*1.5,"At Risk",
TRUE,"Critical"
)</f>
        <v>Excellent</v>
      </c>
      <c r="AB4254" t="str">
        <f t="shared" si="334"/>
        <v>No Rework</v>
      </c>
    </row>
    <row r="4255" spans="1:28" x14ac:dyDescent="0.3">
      <c r="A4255" t="s">
        <v>4337</v>
      </c>
      <c r="B4255" s="1">
        <v>45721</v>
      </c>
      <c r="C4255" t="s">
        <v>54</v>
      </c>
      <c r="D4255" t="s">
        <v>22</v>
      </c>
      <c r="E4255" t="s">
        <v>78</v>
      </c>
      <c r="F4255" t="s">
        <v>49</v>
      </c>
      <c r="G4255" t="s">
        <v>25</v>
      </c>
      <c r="H4255" t="s">
        <v>75</v>
      </c>
      <c r="I4255" t="s">
        <v>27</v>
      </c>
      <c r="J4255">
        <v>17.7</v>
      </c>
      <c r="K4255">
        <v>48</v>
      </c>
      <c r="L4255" t="s">
        <v>28</v>
      </c>
      <c r="M4255">
        <v>2</v>
      </c>
      <c r="N4255">
        <v>3.7</v>
      </c>
      <c r="O4255">
        <v>350</v>
      </c>
      <c r="P4255">
        <v>6195</v>
      </c>
      <c r="Q4255" t="s">
        <v>79</v>
      </c>
      <c r="R4255">
        <v>3</v>
      </c>
      <c r="S4255" t="s">
        <v>58</v>
      </c>
      <c r="T4255" t="s">
        <v>86</v>
      </c>
      <c r="U4255" t="str">
        <f>TRIM(CLEAN(tbl_Operations[[#This Row],[Location]]))</f>
        <v>Noida</v>
      </c>
      <c r="V4255" t="str">
        <f>TRIM(CLEAN(tbl_Operations[[#This Row],[Channel]]))</f>
        <v>Email</v>
      </c>
      <c r="W4255" t="str">
        <f t="shared" si="330"/>
        <v>Access Request</v>
      </c>
      <c r="X4255" t="str">
        <f t="shared" si="331"/>
        <v>Hr</v>
      </c>
      <c r="Y4255" t="str">
        <f t="shared" si="332"/>
        <v>Within SLA</v>
      </c>
      <c r="Z4255" t="str">
        <f t="shared" si="333"/>
        <v>Normal</v>
      </c>
      <c r="AA4255" t="str" cm="1">
        <f t="array" ref="AA4255">_xlfn.IFS(
J4255&lt;=K4255*0.5,"Excellent",
J4255&lt;=K4255,"Good",
J4255&lt;=K4255*1.5,"At Risk",
TRUE,"Critical"
)</f>
        <v>Excellent</v>
      </c>
      <c r="AB4255" t="str">
        <f t="shared" si="334"/>
        <v>Reworked</v>
      </c>
    </row>
    <row r="4256" spans="1:28" x14ac:dyDescent="0.3">
      <c r="A4256" t="s">
        <v>4338</v>
      </c>
      <c r="B4256" s="1">
        <v>45983</v>
      </c>
      <c r="C4256" t="s">
        <v>54</v>
      </c>
      <c r="D4256" t="s">
        <v>55</v>
      </c>
      <c r="E4256" t="s">
        <v>23</v>
      </c>
      <c r="F4256" t="s">
        <v>24</v>
      </c>
      <c r="G4256" t="s">
        <v>62</v>
      </c>
      <c r="H4256" t="s">
        <v>75</v>
      </c>
      <c r="I4256" t="s">
        <v>27</v>
      </c>
      <c r="J4256">
        <v>11.6</v>
      </c>
      <c r="K4256">
        <v>24</v>
      </c>
      <c r="L4256" t="s">
        <v>28</v>
      </c>
      <c r="M4256">
        <v>0</v>
      </c>
      <c r="N4256">
        <v>5</v>
      </c>
      <c r="O4256">
        <v>400</v>
      </c>
      <c r="P4256">
        <v>4640</v>
      </c>
      <c r="Q4256" t="s">
        <v>67</v>
      </c>
      <c r="R4256">
        <v>11</v>
      </c>
      <c r="S4256" t="s">
        <v>52</v>
      </c>
      <c r="T4256" t="s">
        <v>68</v>
      </c>
      <c r="U4256" t="str">
        <f>TRIM(CLEAN(tbl_Operations[[#This Row],[Location]]))</f>
        <v>Hyderabad</v>
      </c>
      <c r="V4256" t="str">
        <f>TRIM(CLEAN(tbl_Operations[[#This Row],[Channel]]))</f>
        <v>Teams</v>
      </c>
      <c r="W4256" t="str">
        <f t="shared" si="330"/>
        <v>Invoice Query</v>
      </c>
      <c r="X4256" t="str">
        <f t="shared" si="331"/>
        <v>Hr</v>
      </c>
      <c r="Y4256" t="str">
        <f t="shared" si="332"/>
        <v>Within SLA</v>
      </c>
      <c r="Z4256" t="str">
        <f t="shared" si="333"/>
        <v>Normal</v>
      </c>
      <c r="AA4256" t="str" cm="1">
        <f t="array" ref="AA4256">_xlfn.IFS(
J4256&lt;=K4256*0.5,"Excellent",
J4256&lt;=K4256,"Good",
J4256&lt;=K4256*1.5,"At Risk",
TRUE,"Critical"
)</f>
        <v>Excellent</v>
      </c>
      <c r="AB4256" t="str">
        <f t="shared" si="334"/>
        <v>No Rework</v>
      </c>
    </row>
    <row r="4257" spans="1:28" x14ac:dyDescent="0.3">
      <c r="A4257" t="s">
        <v>4339</v>
      </c>
      <c r="B4257" s="1">
        <v>45978</v>
      </c>
      <c r="C4257" t="s">
        <v>91</v>
      </c>
      <c r="D4257" t="s">
        <v>34</v>
      </c>
      <c r="E4257" t="s">
        <v>92</v>
      </c>
      <c r="F4257" t="s">
        <v>61</v>
      </c>
      <c r="G4257" t="s">
        <v>25</v>
      </c>
      <c r="H4257" t="s">
        <v>26</v>
      </c>
      <c r="I4257" t="s">
        <v>27</v>
      </c>
      <c r="J4257">
        <v>8.1</v>
      </c>
      <c r="K4257">
        <v>12</v>
      </c>
      <c r="L4257" t="s">
        <v>28</v>
      </c>
      <c r="M4257">
        <v>0</v>
      </c>
      <c r="N4257">
        <v>4.8</v>
      </c>
      <c r="O4257">
        <v>450</v>
      </c>
      <c r="P4257">
        <v>3645</v>
      </c>
      <c r="Q4257" t="s">
        <v>67</v>
      </c>
      <c r="R4257">
        <v>11</v>
      </c>
      <c r="S4257" t="s">
        <v>52</v>
      </c>
      <c r="T4257" t="s">
        <v>31</v>
      </c>
      <c r="U4257" t="str">
        <f>TRIM(CLEAN(tbl_Operations[[#This Row],[Location]]))</f>
        <v>Mumbai</v>
      </c>
      <c r="V4257" t="str">
        <f>TRIM(CLEAN(tbl_Operations[[#This Row],[Channel]]))</f>
        <v>Email</v>
      </c>
      <c r="W4257" t="str">
        <f t="shared" si="330"/>
        <v>Report Request</v>
      </c>
      <c r="X4257" t="str">
        <f t="shared" si="331"/>
        <v>Operations</v>
      </c>
      <c r="Y4257" t="str">
        <f t="shared" si="332"/>
        <v>Within SLA</v>
      </c>
      <c r="Z4257" t="str">
        <f t="shared" si="333"/>
        <v>Normal</v>
      </c>
      <c r="AA4257" t="str" cm="1">
        <f t="array" ref="AA4257">_xlfn.IFS(
J4257&lt;=K4257*0.5,"Excellent",
J4257&lt;=K4257,"Good",
J4257&lt;=K4257*1.5,"At Risk",
TRUE,"Critical"
)</f>
        <v>Good</v>
      </c>
      <c r="AB4257" t="str">
        <f t="shared" si="334"/>
        <v>No Rework</v>
      </c>
    </row>
    <row r="4258" spans="1:28" x14ac:dyDescent="0.3">
      <c r="A4258" t="s">
        <v>4340</v>
      </c>
      <c r="B4258" s="1">
        <v>45974</v>
      </c>
      <c r="C4258" t="s">
        <v>77</v>
      </c>
      <c r="D4258" t="s">
        <v>22</v>
      </c>
      <c r="E4258" t="s">
        <v>70</v>
      </c>
      <c r="F4258" t="s">
        <v>49</v>
      </c>
      <c r="G4258" t="s">
        <v>62</v>
      </c>
      <c r="H4258" t="s">
        <v>26</v>
      </c>
      <c r="I4258" t="s">
        <v>27</v>
      </c>
      <c r="J4258">
        <v>3.9</v>
      </c>
      <c r="K4258">
        <v>48</v>
      </c>
      <c r="L4258" t="s">
        <v>28</v>
      </c>
      <c r="M4258">
        <v>1</v>
      </c>
      <c r="N4258">
        <v>4.2</v>
      </c>
      <c r="O4258">
        <v>320</v>
      </c>
      <c r="P4258">
        <v>1248</v>
      </c>
      <c r="Q4258" t="s">
        <v>67</v>
      </c>
      <c r="R4258">
        <v>11</v>
      </c>
      <c r="S4258" t="s">
        <v>52</v>
      </c>
      <c r="T4258" t="s">
        <v>84</v>
      </c>
      <c r="U4258" t="str">
        <f>TRIM(CLEAN(tbl_Operations[[#This Row],[Location]]))</f>
        <v>Noida</v>
      </c>
      <c r="V4258" t="str">
        <f>TRIM(CLEAN(tbl_Operations[[#This Row],[Channel]]))</f>
        <v>Teams</v>
      </c>
      <c r="W4258" t="str">
        <f t="shared" si="330"/>
        <v>Data Correction</v>
      </c>
      <c r="X4258" t="str">
        <f t="shared" si="331"/>
        <v>Finance</v>
      </c>
      <c r="Y4258" t="str">
        <f t="shared" si="332"/>
        <v>Within SLA</v>
      </c>
      <c r="Z4258" t="str">
        <f t="shared" si="333"/>
        <v>Normal</v>
      </c>
      <c r="AA4258" t="str" cm="1">
        <f t="array" ref="AA4258">_xlfn.IFS(
J4258&lt;=K4258*0.5,"Excellent",
J4258&lt;=K4258,"Good",
J4258&lt;=K4258*1.5,"At Risk",
TRUE,"Critical"
)</f>
        <v>Excellent</v>
      </c>
      <c r="AB4258" t="str">
        <f t="shared" si="334"/>
        <v>Reworked</v>
      </c>
    </row>
    <row r="4259" spans="1:28" x14ac:dyDescent="0.3">
      <c r="A4259" t="s">
        <v>4341</v>
      </c>
      <c r="B4259" s="1">
        <v>45996</v>
      </c>
      <c r="C4259" t="s">
        <v>95</v>
      </c>
      <c r="D4259" t="s">
        <v>22</v>
      </c>
      <c r="E4259" t="s">
        <v>23</v>
      </c>
      <c r="F4259" t="s">
        <v>24</v>
      </c>
      <c r="G4259" t="s">
        <v>42</v>
      </c>
      <c r="H4259" t="s">
        <v>26</v>
      </c>
      <c r="I4259" t="s">
        <v>88</v>
      </c>
      <c r="J4259">
        <v>19.7</v>
      </c>
      <c r="K4259">
        <v>24</v>
      </c>
      <c r="L4259" t="s">
        <v>28</v>
      </c>
      <c r="M4259">
        <v>2</v>
      </c>
      <c r="N4259">
        <v>3.1</v>
      </c>
      <c r="O4259">
        <v>280</v>
      </c>
      <c r="P4259">
        <v>5516</v>
      </c>
      <c r="Q4259" t="s">
        <v>71</v>
      </c>
      <c r="R4259">
        <v>12</v>
      </c>
      <c r="S4259" t="s">
        <v>52</v>
      </c>
      <c r="T4259" t="s">
        <v>45</v>
      </c>
      <c r="U4259" t="str">
        <f>TRIM(CLEAN(tbl_Operations[[#This Row],[Location]]))</f>
        <v>Noida</v>
      </c>
      <c r="V4259" t="str">
        <f>TRIM(CLEAN(tbl_Operations[[#This Row],[Channel]]))</f>
        <v>Portal</v>
      </c>
      <c r="W4259" t="str">
        <f t="shared" si="330"/>
        <v>Invoice Query</v>
      </c>
      <c r="X4259" t="str">
        <f t="shared" si="331"/>
        <v>Sales</v>
      </c>
      <c r="Y4259" t="str">
        <f t="shared" si="332"/>
        <v>Within SLA</v>
      </c>
      <c r="Z4259" t="str">
        <f t="shared" si="333"/>
        <v>Normal</v>
      </c>
      <c r="AA4259" t="str" cm="1">
        <f t="array" ref="AA4259">_xlfn.IFS(
J4259&lt;=K4259*0.5,"Excellent",
J4259&lt;=K4259,"Good",
J4259&lt;=K4259*1.5,"At Risk",
TRUE,"Critical"
)</f>
        <v>Good</v>
      </c>
      <c r="AB4259" t="str">
        <f t="shared" si="334"/>
        <v>Reworked</v>
      </c>
    </row>
    <row r="4260" spans="1:28" x14ac:dyDescent="0.3">
      <c r="A4260" t="s">
        <v>4342</v>
      </c>
      <c r="B4260" s="1">
        <v>45907</v>
      </c>
      <c r="C4260" t="s">
        <v>21</v>
      </c>
      <c r="D4260" t="s">
        <v>34</v>
      </c>
      <c r="E4260" t="s">
        <v>78</v>
      </c>
      <c r="F4260" t="s">
        <v>49</v>
      </c>
      <c r="G4260" t="s">
        <v>42</v>
      </c>
      <c r="H4260" t="s">
        <v>75</v>
      </c>
      <c r="I4260" t="s">
        <v>88</v>
      </c>
      <c r="J4260">
        <v>17.3</v>
      </c>
      <c r="K4260">
        <v>48</v>
      </c>
      <c r="L4260" t="s">
        <v>28</v>
      </c>
      <c r="M4260">
        <v>3</v>
      </c>
      <c r="N4260">
        <v>3.6</v>
      </c>
      <c r="O4260">
        <v>350</v>
      </c>
      <c r="P4260">
        <v>6055</v>
      </c>
      <c r="Q4260" t="s">
        <v>83</v>
      </c>
      <c r="R4260">
        <v>9</v>
      </c>
      <c r="S4260" t="s">
        <v>37</v>
      </c>
      <c r="T4260" t="s">
        <v>102</v>
      </c>
      <c r="U4260" t="str">
        <f>TRIM(CLEAN(tbl_Operations[[#This Row],[Location]]))</f>
        <v>Mumbai</v>
      </c>
      <c r="V4260" t="str">
        <f>TRIM(CLEAN(tbl_Operations[[#This Row],[Channel]]))</f>
        <v>Portal</v>
      </c>
      <c r="W4260" t="str">
        <f t="shared" si="330"/>
        <v>Access Request</v>
      </c>
      <c r="X4260" t="str">
        <f t="shared" si="331"/>
        <v>Customer Support</v>
      </c>
      <c r="Y4260" t="str">
        <f t="shared" si="332"/>
        <v>Within SLA</v>
      </c>
      <c r="Z4260" t="str">
        <f t="shared" si="333"/>
        <v>Normal</v>
      </c>
      <c r="AA4260" t="str" cm="1">
        <f t="array" ref="AA4260">_xlfn.IFS(
J4260&lt;=K4260*0.5,"Excellent",
J4260&lt;=K4260,"Good",
J4260&lt;=K4260*1.5,"At Risk",
TRUE,"Critical"
)</f>
        <v>Excellent</v>
      </c>
      <c r="AB4260" t="str">
        <f t="shared" si="334"/>
        <v>Reworked</v>
      </c>
    </row>
    <row r="4261" spans="1:28" x14ac:dyDescent="0.3">
      <c r="A4261" t="s">
        <v>4343</v>
      </c>
      <c r="B4261" s="1">
        <v>45781</v>
      </c>
      <c r="C4261" t="s">
        <v>77</v>
      </c>
      <c r="D4261" t="s">
        <v>22</v>
      </c>
      <c r="E4261" t="s">
        <v>74</v>
      </c>
      <c r="F4261" t="s">
        <v>24</v>
      </c>
      <c r="G4261" t="s">
        <v>62</v>
      </c>
      <c r="H4261" t="s">
        <v>43</v>
      </c>
      <c r="I4261" t="s">
        <v>27</v>
      </c>
      <c r="J4261">
        <v>12.8</v>
      </c>
      <c r="K4261">
        <v>24</v>
      </c>
      <c r="L4261" t="s">
        <v>28</v>
      </c>
      <c r="M4261">
        <v>2</v>
      </c>
      <c r="N4261">
        <v>4.4000000000000004</v>
      </c>
      <c r="O4261">
        <v>400</v>
      </c>
      <c r="P4261">
        <v>5120</v>
      </c>
      <c r="Q4261" t="s">
        <v>44</v>
      </c>
      <c r="R4261">
        <v>5</v>
      </c>
      <c r="S4261" t="s">
        <v>30</v>
      </c>
      <c r="T4261" t="s">
        <v>102</v>
      </c>
      <c r="U4261" t="str">
        <f>TRIM(CLEAN(tbl_Operations[[#This Row],[Location]]))</f>
        <v>Noida</v>
      </c>
      <c r="V4261" t="str">
        <f>TRIM(CLEAN(tbl_Operations[[#This Row],[Channel]]))</f>
        <v>Teams</v>
      </c>
      <c r="W4261" t="str">
        <f t="shared" si="330"/>
        <v>System Issue</v>
      </c>
      <c r="X4261" t="str">
        <f t="shared" si="331"/>
        <v>Finance</v>
      </c>
      <c r="Y4261" t="str">
        <f t="shared" si="332"/>
        <v>Within SLA</v>
      </c>
      <c r="Z4261" t="str">
        <f t="shared" si="333"/>
        <v>Normal</v>
      </c>
      <c r="AA4261" t="str" cm="1">
        <f t="array" ref="AA4261">_xlfn.IFS(
J4261&lt;=K4261*0.5,"Excellent",
J4261&lt;=K4261,"Good",
J4261&lt;=K4261*1.5,"At Risk",
TRUE,"Critical"
)</f>
        <v>Good</v>
      </c>
      <c r="AB4261" t="str">
        <f t="shared" si="334"/>
        <v>Reworked</v>
      </c>
    </row>
    <row r="4262" spans="1:28" x14ac:dyDescent="0.3">
      <c r="A4262" t="s">
        <v>4344</v>
      </c>
      <c r="B4262" s="1">
        <v>45768</v>
      </c>
      <c r="C4262" t="s">
        <v>33</v>
      </c>
      <c r="D4262" t="s">
        <v>41</v>
      </c>
      <c r="E4262" t="s">
        <v>23</v>
      </c>
      <c r="F4262" t="s">
        <v>49</v>
      </c>
      <c r="G4262" t="s">
        <v>25</v>
      </c>
      <c r="H4262" t="s">
        <v>26</v>
      </c>
      <c r="I4262" t="s">
        <v>27</v>
      </c>
      <c r="J4262">
        <v>36.799999999999997</v>
      </c>
      <c r="K4262">
        <v>48</v>
      </c>
      <c r="L4262" t="s">
        <v>28</v>
      </c>
      <c r="M4262">
        <v>0</v>
      </c>
      <c r="N4262">
        <v>3.8</v>
      </c>
      <c r="O4262">
        <v>350</v>
      </c>
      <c r="P4262">
        <v>12880</v>
      </c>
      <c r="Q4262" t="s">
        <v>89</v>
      </c>
      <c r="R4262">
        <v>4</v>
      </c>
      <c r="S4262" t="s">
        <v>30</v>
      </c>
      <c r="T4262" t="s">
        <v>31</v>
      </c>
      <c r="U4262" t="str">
        <f>TRIM(CLEAN(tbl_Operations[[#This Row],[Location]]))</f>
        <v>Bengaluru</v>
      </c>
      <c r="V4262" t="str">
        <f>TRIM(CLEAN(tbl_Operations[[#This Row],[Channel]]))</f>
        <v>Email</v>
      </c>
      <c r="W4262" t="str">
        <f t="shared" si="330"/>
        <v>Invoice Query</v>
      </c>
      <c r="X4262" t="str">
        <f t="shared" si="331"/>
        <v>It</v>
      </c>
      <c r="Y4262" t="str">
        <f t="shared" si="332"/>
        <v>Within SLA</v>
      </c>
      <c r="Z4262" t="str">
        <f t="shared" si="333"/>
        <v>Normal</v>
      </c>
      <c r="AA4262" t="str" cm="1">
        <f t="array" ref="AA4262">_xlfn.IFS(
J4262&lt;=K4262*0.5,"Excellent",
J4262&lt;=K4262,"Good",
J4262&lt;=K4262*1.5,"At Risk",
TRUE,"Critical"
)</f>
        <v>Good</v>
      </c>
      <c r="AB4262" t="str">
        <f t="shared" si="334"/>
        <v>No Rework</v>
      </c>
    </row>
    <row r="4263" spans="1:28" x14ac:dyDescent="0.3">
      <c r="A4263" t="s">
        <v>4345</v>
      </c>
      <c r="B4263" s="1">
        <v>45964</v>
      </c>
      <c r="C4263" t="s">
        <v>95</v>
      </c>
      <c r="D4263" t="s">
        <v>41</v>
      </c>
      <c r="E4263" t="s">
        <v>74</v>
      </c>
      <c r="F4263" t="s">
        <v>49</v>
      </c>
      <c r="G4263" t="s">
        <v>62</v>
      </c>
      <c r="H4263" t="s">
        <v>66</v>
      </c>
      <c r="I4263" t="s">
        <v>27</v>
      </c>
      <c r="J4263">
        <v>25.5</v>
      </c>
      <c r="K4263">
        <v>48</v>
      </c>
      <c r="L4263" t="s">
        <v>28</v>
      </c>
      <c r="M4263">
        <v>0</v>
      </c>
      <c r="N4263">
        <v>4.2</v>
      </c>
      <c r="O4263">
        <v>450</v>
      </c>
      <c r="P4263">
        <v>11475</v>
      </c>
      <c r="Q4263" t="s">
        <v>67</v>
      </c>
      <c r="R4263">
        <v>11</v>
      </c>
      <c r="S4263" t="s">
        <v>52</v>
      </c>
      <c r="T4263" t="s">
        <v>31</v>
      </c>
      <c r="U4263" t="str">
        <f>TRIM(CLEAN(tbl_Operations[[#This Row],[Location]]))</f>
        <v>Bengaluru</v>
      </c>
      <c r="V4263" t="str">
        <f>TRIM(CLEAN(tbl_Operations[[#This Row],[Channel]]))</f>
        <v>Teams</v>
      </c>
      <c r="W4263" t="str">
        <f t="shared" si="330"/>
        <v>System Issue</v>
      </c>
      <c r="X4263" t="str">
        <f t="shared" si="331"/>
        <v>Sales</v>
      </c>
      <c r="Y4263" t="str">
        <f t="shared" si="332"/>
        <v>Within SLA</v>
      </c>
      <c r="Z4263" t="str">
        <f t="shared" si="333"/>
        <v>Normal</v>
      </c>
      <c r="AA4263" t="str" cm="1">
        <f t="array" ref="AA4263">_xlfn.IFS(
J4263&lt;=K4263*0.5,"Excellent",
J4263&lt;=K4263,"Good",
J4263&lt;=K4263*1.5,"At Risk",
TRUE,"Critical"
)</f>
        <v>Good</v>
      </c>
      <c r="AB4263" t="str">
        <f t="shared" si="334"/>
        <v>No Rework</v>
      </c>
    </row>
    <row r="4264" spans="1:28" x14ac:dyDescent="0.3">
      <c r="A4264" t="s">
        <v>4346</v>
      </c>
      <c r="B4264" s="1">
        <v>45678</v>
      </c>
      <c r="C4264" t="s">
        <v>33</v>
      </c>
      <c r="D4264" t="s">
        <v>41</v>
      </c>
      <c r="E4264" t="s">
        <v>78</v>
      </c>
      <c r="F4264" t="s">
        <v>24</v>
      </c>
      <c r="G4264" t="s">
        <v>62</v>
      </c>
      <c r="H4264" t="s">
        <v>50</v>
      </c>
      <c r="I4264" t="s">
        <v>27</v>
      </c>
      <c r="J4264">
        <v>16.399999999999999</v>
      </c>
      <c r="K4264">
        <v>24</v>
      </c>
      <c r="L4264" t="s">
        <v>28</v>
      </c>
      <c r="M4264">
        <v>0</v>
      </c>
      <c r="N4264">
        <v>4.3</v>
      </c>
      <c r="O4264">
        <v>320</v>
      </c>
      <c r="P4264">
        <v>5248</v>
      </c>
      <c r="Q4264" t="s">
        <v>64</v>
      </c>
      <c r="R4264">
        <v>1</v>
      </c>
      <c r="S4264" t="s">
        <v>58</v>
      </c>
      <c r="T4264" t="s">
        <v>38</v>
      </c>
      <c r="U4264" t="str">
        <f>TRIM(CLEAN(tbl_Operations[[#This Row],[Location]]))</f>
        <v>Bengaluru</v>
      </c>
      <c r="V4264" t="str">
        <f>TRIM(CLEAN(tbl_Operations[[#This Row],[Channel]]))</f>
        <v>Teams</v>
      </c>
      <c r="W4264" t="str">
        <f t="shared" si="330"/>
        <v>Access Request</v>
      </c>
      <c r="X4264" t="str">
        <f t="shared" si="331"/>
        <v>It</v>
      </c>
      <c r="Y4264" t="str">
        <f t="shared" si="332"/>
        <v>Within SLA</v>
      </c>
      <c r="Z4264" t="str">
        <f t="shared" si="333"/>
        <v>Normal</v>
      </c>
      <c r="AA4264" t="str" cm="1">
        <f t="array" ref="AA4264">_xlfn.IFS(
J4264&lt;=K4264*0.5,"Excellent",
J4264&lt;=K4264,"Good",
J4264&lt;=K4264*1.5,"At Risk",
TRUE,"Critical"
)</f>
        <v>Good</v>
      </c>
      <c r="AB4264" t="str">
        <f t="shared" si="334"/>
        <v>No Rework</v>
      </c>
    </row>
    <row r="4265" spans="1:28" x14ac:dyDescent="0.3">
      <c r="A4265" t="s">
        <v>4347</v>
      </c>
      <c r="B4265" s="1">
        <v>45771</v>
      </c>
      <c r="C4265" t="s">
        <v>21</v>
      </c>
      <c r="D4265" t="s">
        <v>60</v>
      </c>
      <c r="E4265" t="s">
        <v>35</v>
      </c>
      <c r="F4265" t="s">
        <v>49</v>
      </c>
      <c r="G4265" t="s">
        <v>62</v>
      </c>
      <c r="H4265" t="s">
        <v>43</v>
      </c>
      <c r="I4265" t="s">
        <v>27</v>
      </c>
      <c r="J4265">
        <v>17.399999999999999</v>
      </c>
      <c r="K4265">
        <v>48</v>
      </c>
      <c r="L4265" t="s">
        <v>28</v>
      </c>
      <c r="M4265">
        <v>1</v>
      </c>
      <c r="N4265">
        <v>4.2</v>
      </c>
      <c r="O4265">
        <v>450</v>
      </c>
      <c r="P4265">
        <v>7830</v>
      </c>
      <c r="Q4265" t="s">
        <v>89</v>
      </c>
      <c r="R4265">
        <v>4</v>
      </c>
      <c r="S4265" t="s">
        <v>30</v>
      </c>
      <c r="T4265" t="s">
        <v>84</v>
      </c>
      <c r="U4265" t="str">
        <f>TRIM(CLEAN(tbl_Operations[[#This Row],[Location]]))</f>
        <v>Pune</v>
      </c>
      <c r="V4265" t="str">
        <f>TRIM(CLEAN(tbl_Operations[[#This Row],[Channel]]))</f>
        <v>Teams</v>
      </c>
      <c r="W4265" t="str">
        <f t="shared" si="330"/>
        <v>Employee Query</v>
      </c>
      <c r="X4265" t="str">
        <f t="shared" si="331"/>
        <v>Customer Support</v>
      </c>
      <c r="Y4265" t="str">
        <f t="shared" si="332"/>
        <v>Within SLA</v>
      </c>
      <c r="Z4265" t="str">
        <f t="shared" si="333"/>
        <v>Normal</v>
      </c>
      <c r="AA4265" t="str" cm="1">
        <f t="array" ref="AA4265">_xlfn.IFS(
J4265&lt;=K4265*0.5,"Excellent",
J4265&lt;=K4265,"Good",
J4265&lt;=K4265*1.5,"At Risk",
TRUE,"Critical"
)</f>
        <v>Excellent</v>
      </c>
      <c r="AB4265" t="str">
        <f t="shared" si="334"/>
        <v>Reworked</v>
      </c>
    </row>
    <row r="4266" spans="1:28" x14ac:dyDescent="0.3">
      <c r="A4266" t="s">
        <v>4348</v>
      </c>
      <c r="B4266" s="1">
        <v>45923</v>
      </c>
      <c r="C4266" t="s">
        <v>21</v>
      </c>
      <c r="D4266" t="s">
        <v>34</v>
      </c>
      <c r="E4266" t="s">
        <v>35</v>
      </c>
      <c r="F4266" t="s">
        <v>24</v>
      </c>
      <c r="G4266" t="s">
        <v>42</v>
      </c>
      <c r="H4266" t="s">
        <v>26</v>
      </c>
      <c r="I4266" t="s">
        <v>88</v>
      </c>
      <c r="J4266">
        <v>27</v>
      </c>
      <c r="K4266">
        <v>24</v>
      </c>
      <c r="L4266" t="s">
        <v>63</v>
      </c>
      <c r="M4266">
        <v>1</v>
      </c>
      <c r="N4266">
        <v>3.3</v>
      </c>
      <c r="O4266">
        <v>350</v>
      </c>
      <c r="P4266">
        <v>9450</v>
      </c>
      <c r="Q4266" t="s">
        <v>83</v>
      </c>
      <c r="R4266">
        <v>9</v>
      </c>
      <c r="S4266" t="s">
        <v>37</v>
      </c>
      <c r="T4266" t="s">
        <v>38</v>
      </c>
      <c r="U4266" t="str">
        <f>TRIM(CLEAN(tbl_Operations[[#This Row],[Location]]))</f>
        <v>Mumbai</v>
      </c>
      <c r="V4266" t="str">
        <f>TRIM(CLEAN(tbl_Operations[[#This Row],[Channel]]))</f>
        <v>Portal</v>
      </c>
      <c r="W4266" t="str">
        <f t="shared" si="330"/>
        <v>Employee Query</v>
      </c>
      <c r="X4266" t="str">
        <f t="shared" si="331"/>
        <v>Customer Support</v>
      </c>
      <c r="Y4266" t="str">
        <f t="shared" si="332"/>
        <v>SLA Breach</v>
      </c>
      <c r="Z4266" t="str">
        <f t="shared" si="333"/>
        <v>Normal</v>
      </c>
      <c r="AA4266" t="str" cm="1">
        <f t="array" ref="AA4266">_xlfn.IFS(
J4266&lt;=K4266*0.5,"Excellent",
J4266&lt;=K4266,"Good",
J4266&lt;=K4266*1.5,"At Risk",
TRUE,"Critical"
)</f>
        <v>At Risk</v>
      </c>
      <c r="AB4266" t="str">
        <f t="shared" si="334"/>
        <v>Reworked</v>
      </c>
    </row>
    <row r="4267" spans="1:28" x14ac:dyDescent="0.3">
      <c r="A4267" t="s">
        <v>4349</v>
      </c>
      <c r="B4267" s="1">
        <v>45987</v>
      </c>
      <c r="C4267" t="s">
        <v>91</v>
      </c>
      <c r="D4267" t="s">
        <v>73</v>
      </c>
      <c r="E4267" t="s">
        <v>56</v>
      </c>
      <c r="F4267" t="s">
        <v>61</v>
      </c>
      <c r="G4267" t="s">
        <v>25</v>
      </c>
      <c r="H4267" t="s">
        <v>43</v>
      </c>
      <c r="I4267" t="s">
        <v>88</v>
      </c>
      <c r="J4267">
        <v>32</v>
      </c>
      <c r="K4267">
        <v>12</v>
      </c>
      <c r="L4267" t="s">
        <v>63</v>
      </c>
      <c r="M4267">
        <v>2</v>
      </c>
      <c r="N4267">
        <v>3.7</v>
      </c>
      <c r="O4267">
        <v>450</v>
      </c>
      <c r="P4267">
        <v>14400</v>
      </c>
      <c r="Q4267" t="s">
        <v>67</v>
      </c>
      <c r="R4267">
        <v>11</v>
      </c>
      <c r="S4267" t="s">
        <v>52</v>
      </c>
      <c r="T4267" t="s">
        <v>86</v>
      </c>
      <c r="U4267" t="str">
        <f>TRIM(CLEAN(tbl_Operations[[#This Row],[Location]]))</f>
        <v>Chennai</v>
      </c>
      <c r="V4267" t="str">
        <f>TRIM(CLEAN(tbl_Operations[[#This Row],[Channel]]))</f>
        <v>Email</v>
      </c>
      <c r="W4267" t="str">
        <f t="shared" si="330"/>
        <v>Vendor Query</v>
      </c>
      <c r="X4267" t="str">
        <f t="shared" si="331"/>
        <v>Operations</v>
      </c>
      <c r="Y4267" t="str">
        <f t="shared" si="332"/>
        <v>SLA Breach</v>
      </c>
      <c r="Z4267" t="str">
        <f t="shared" si="333"/>
        <v>Normal</v>
      </c>
      <c r="AA4267" t="str" cm="1">
        <f t="array" ref="AA4267">_xlfn.IFS(
J4267&lt;=K4267*0.5,"Excellent",
J4267&lt;=K4267,"Good",
J4267&lt;=K4267*1.5,"At Risk",
TRUE,"Critical"
)</f>
        <v>Critical</v>
      </c>
      <c r="AB4267" t="str">
        <f t="shared" si="334"/>
        <v>Reworked</v>
      </c>
    </row>
    <row r="4268" spans="1:28" x14ac:dyDescent="0.3">
      <c r="A4268" t="s">
        <v>4350</v>
      </c>
      <c r="B4268" s="1">
        <v>45892</v>
      </c>
      <c r="C4268" t="s">
        <v>33</v>
      </c>
      <c r="D4268" t="s">
        <v>34</v>
      </c>
      <c r="E4268" t="s">
        <v>74</v>
      </c>
      <c r="F4268" t="s">
        <v>49</v>
      </c>
      <c r="G4268" t="s">
        <v>25</v>
      </c>
      <c r="H4268" t="s">
        <v>43</v>
      </c>
      <c r="I4268" t="s">
        <v>27</v>
      </c>
      <c r="J4268">
        <v>8</v>
      </c>
      <c r="K4268">
        <v>48</v>
      </c>
      <c r="L4268" t="s">
        <v>28</v>
      </c>
      <c r="M4268">
        <v>0</v>
      </c>
      <c r="N4268">
        <v>4.9000000000000004</v>
      </c>
      <c r="O4268">
        <v>320</v>
      </c>
      <c r="P4268">
        <v>2560</v>
      </c>
      <c r="Q4268" t="s">
        <v>36</v>
      </c>
      <c r="R4268">
        <v>8</v>
      </c>
      <c r="S4268" t="s">
        <v>37</v>
      </c>
      <c r="T4268" t="s">
        <v>68</v>
      </c>
      <c r="U4268" t="str">
        <f>TRIM(CLEAN(tbl_Operations[[#This Row],[Location]]))</f>
        <v>Mumbai</v>
      </c>
      <c r="V4268" t="str">
        <f>TRIM(CLEAN(tbl_Operations[[#This Row],[Channel]]))</f>
        <v>Email</v>
      </c>
      <c r="W4268" t="str">
        <f t="shared" si="330"/>
        <v>System Issue</v>
      </c>
      <c r="X4268" t="str">
        <f t="shared" si="331"/>
        <v>It</v>
      </c>
      <c r="Y4268" t="str">
        <f t="shared" si="332"/>
        <v>Within SLA</v>
      </c>
      <c r="Z4268" t="str">
        <f t="shared" si="333"/>
        <v>Normal</v>
      </c>
      <c r="AA4268" t="str" cm="1">
        <f t="array" ref="AA4268">_xlfn.IFS(
J4268&lt;=K4268*0.5,"Excellent",
J4268&lt;=K4268,"Good",
J4268&lt;=K4268*1.5,"At Risk",
TRUE,"Critical"
)</f>
        <v>Excellent</v>
      </c>
      <c r="AB4268" t="str">
        <f t="shared" si="334"/>
        <v>No Rework</v>
      </c>
    </row>
    <row r="4269" spans="1:28" x14ac:dyDescent="0.3">
      <c r="A4269" t="s">
        <v>4351</v>
      </c>
      <c r="B4269" s="1">
        <v>45876</v>
      </c>
      <c r="C4269" t="s">
        <v>54</v>
      </c>
      <c r="D4269" t="s">
        <v>60</v>
      </c>
      <c r="E4269" t="s">
        <v>78</v>
      </c>
      <c r="F4269" t="s">
        <v>24</v>
      </c>
      <c r="G4269" t="s">
        <v>25</v>
      </c>
      <c r="H4269" t="s">
        <v>26</v>
      </c>
      <c r="I4269" t="s">
        <v>27</v>
      </c>
      <c r="J4269">
        <v>28.8</v>
      </c>
      <c r="K4269">
        <v>24</v>
      </c>
      <c r="L4269" t="s">
        <v>63</v>
      </c>
      <c r="M4269">
        <v>0</v>
      </c>
      <c r="N4269">
        <v>4.0999999999999996</v>
      </c>
      <c r="O4269">
        <v>400</v>
      </c>
      <c r="P4269">
        <v>11520</v>
      </c>
      <c r="Q4269" t="s">
        <v>36</v>
      </c>
      <c r="R4269">
        <v>8</v>
      </c>
      <c r="S4269" t="s">
        <v>37</v>
      </c>
      <c r="T4269" t="s">
        <v>84</v>
      </c>
      <c r="U4269" t="str">
        <f>TRIM(CLEAN(tbl_Operations[[#This Row],[Location]]))</f>
        <v>Pune</v>
      </c>
      <c r="V4269" t="str">
        <f>TRIM(CLEAN(tbl_Operations[[#This Row],[Channel]]))</f>
        <v>Email</v>
      </c>
      <c r="W4269" t="str">
        <f t="shared" si="330"/>
        <v>Access Request</v>
      </c>
      <c r="X4269" t="str">
        <f t="shared" si="331"/>
        <v>Hr</v>
      </c>
      <c r="Y4269" t="str">
        <f t="shared" si="332"/>
        <v>SLA Breach</v>
      </c>
      <c r="Z4269" t="str">
        <f t="shared" si="333"/>
        <v>Normal</v>
      </c>
      <c r="AA4269" t="str" cm="1">
        <f t="array" ref="AA4269">_xlfn.IFS(
J4269&lt;=K4269*0.5,"Excellent",
J4269&lt;=K4269,"Good",
J4269&lt;=K4269*1.5,"At Risk",
TRUE,"Critical"
)</f>
        <v>At Risk</v>
      </c>
      <c r="AB4269" t="str">
        <f t="shared" si="334"/>
        <v>No Rework</v>
      </c>
    </row>
    <row r="4270" spans="1:28" x14ac:dyDescent="0.3">
      <c r="A4270" t="s">
        <v>4352</v>
      </c>
      <c r="B4270" s="1">
        <v>45859</v>
      </c>
      <c r="C4270" t="s">
        <v>33</v>
      </c>
      <c r="D4270" t="s">
        <v>41</v>
      </c>
      <c r="E4270" t="s">
        <v>74</v>
      </c>
      <c r="F4270" t="s">
        <v>24</v>
      </c>
      <c r="G4270" t="s">
        <v>81</v>
      </c>
      <c r="H4270" t="s">
        <v>66</v>
      </c>
      <c r="I4270" t="s">
        <v>27</v>
      </c>
      <c r="J4270">
        <v>13.5</v>
      </c>
      <c r="K4270">
        <v>24</v>
      </c>
      <c r="L4270" t="s">
        <v>28</v>
      </c>
      <c r="M4270">
        <v>0</v>
      </c>
      <c r="N4270">
        <v>4.4000000000000004</v>
      </c>
      <c r="O4270">
        <v>450</v>
      </c>
      <c r="P4270">
        <v>6075</v>
      </c>
      <c r="Q4270" t="s">
        <v>114</v>
      </c>
      <c r="R4270">
        <v>7</v>
      </c>
      <c r="S4270" t="s">
        <v>37</v>
      </c>
      <c r="T4270" t="s">
        <v>31</v>
      </c>
      <c r="U4270" t="str">
        <f>TRIM(CLEAN(tbl_Operations[[#This Row],[Location]]))</f>
        <v>Bengaluru</v>
      </c>
      <c r="V4270" t="str">
        <f>TRIM(CLEAN(tbl_Operations[[#This Row],[Channel]]))</f>
        <v>Phone</v>
      </c>
      <c r="W4270" t="str">
        <f t="shared" si="330"/>
        <v>System Issue</v>
      </c>
      <c r="X4270" t="str">
        <f t="shared" si="331"/>
        <v>It</v>
      </c>
      <c r="Y4270" t="str">
        <f t="shared" si="332"/>
        <v>Within SLA</v>
      </c>
      <c r="Z4270" t="str">
        <f t="shared" si="333"/>
        <v>Normal</v>
      </c>
      <c r="AA4270" t="str" cm="1">
        <f t="array" ref="AA4270">_xlfn.IFS(
J4270&lt;=K4270*0.5,"Excellent",
J4270&lt;=K4270,"Good",
J4270&lt;=K4270*1.5,"At Risk",
TRUE,"Critical"
)</f>
        <v>Good</v>
      </c>
      <c r="AB4270" t="str">
        <f t="shared" si="334"/>
        <v>No Rework</v>
      </c>
    </row>
    <row r="4271" spans="1:28" x14ac:dyDescent="0.3">
      <c r="A4271" t="s">
        <v>4353</v>
      </c>
      <c r="B4271" s="1">
        <v>45722</v>
      </c>
      <c r="C4271" t="s">
        <v>21</v>
      </c>
      <c r="D4271" t="s">
        <v>47</v>
      </c>
      <c r="E4271" t="s">
        <v>92</v>
      </c>
      <c r="F4271" t="s">
        <v>24</v>
      </c>
      <c r="G4271" t="s">
        <v>81</v>
      </c>
      <c r="H4271" t="s">
        <v>26</v>
      </c>
      <c r="I4271" t="s">
        <v>27</v>
      </c>
      <c r="J4271">
        <v>6.6</v>
      </c>
      <c r="K4271">
        <v>24</v>
      </c>
      <c r="L4271" t="s">
        <v>28</v>
      </c>
      <c r="M4271">
        <v>0</v>
      </c>
      <c r="N4271">
        <v>5</v>
      </c>
      <c r="O4271">
        <v>350</v>
      </c>
      <c r="P4271">
        <v>2310</v>
      </c>
      <c r="Q4271" t="s">
        <v>79</v>
      </c>
      <c r="R4271">
        <v>3</v>
      </c>
      <c r="S4271" t="s">
        <v>58</v>
      </c>
      <c r="T4271" t="s">
        <v>84</v>
      </c>
      <c r="U4271" t="str">
        <f>TRIM(CLEAN(tbl_Operations[[#This Row],[Location]]))</f>
        <v>Gurugram</v>
      </c>
      <c r="V4271" t="str">
        <f>TRIM(CLEAN(tbl_Operations[[#This Row],[Channel]]))</f>
        <v>Phone</v>
      </c>
      <c r="W4271" t="str">
        <f t="shared" si="330"/>
        <v>Report Request</v>
      </c>
      <c r="X4271" t="str">
        <f t="shared" si="331"/>
        <v>Customer Support</v>
      </c>
      <c r="Y4271" t="str">
        <f t="shared" si="332"/>
        <v>Within SLA</v>
      </c>
      <c r="Z4271" t="str">
        <f t="shared" si="333"/>
        <v>Normal</v>
      </c>
      <c r="AA4271" t="str" cm="1">
        <f t="array" ref="AA4271">_xlfn.IFS(
J4271&lt;=K4271*0.5,"Excellent",
J4271&lt;=K4271,"Good",
J4271&lt;=K4271*1.5,"At Risk",
TRUE,"Critical"
)</f>
        <v>Excellent</v>
      </c>
      <c r="AB4271" t="str">
        <f t="shared" si="334"/>
        <v>No Rework</v>
      </c>
    </row>
    <row r="4272" spans="1:28" x14ac:dyDescent="0.3">
      <c r="A4272" t="s">
        <v>4354</v>
      </c>
      <c r="B4272" s="1">
        <v>45768</v>
      </c>
      <c r="C4272" t="s">
        <v>54</v>
      </c>
      <c r="D4272" t="s">
        <v>55</v>
      </c>
      <c r="E4272" t="s">
        <v>56</v>
      </c>
      <c r="F4272" t="s">
        <v>49</v>
      </c>
      <c r="G4272" t="s">
        <v>25</v>
      </c>
      <c r="H4272" t="s">
        <v>50</v>
      </c>
      <c r="I4272" t="s">
        <v>27</v>
      </c>
      <c r="J4272">
        <v>4.9000000000000004</v>
      </c>
      <c r="K4272">
        <v>48</v>
      </c>
      <c r="L4272" t="s">
        <v>28</v>
      </c>
      <c r="M4272">
        <v>0</v>
      </c>
      <c r="N4272">
        <v>4.8</v>
      </c>
      <c r="O4272">
        <v>320</v>
      </c>
      <c r="P4272">
        <v>1568</v>
      </c>
      <c r="Q4272" t="s">
        <v>89</v>
      </c>
      <c r="R4272">
        <v>4</v>
      </c>
      <c r="S4272" t="s">
        <v>30</v>
      </c>
      <c r="T4272" t="s">
        <v>31</v>
      </c>
      <c r="U4272" t="str">
        <f>TRIM(CLEAN(tbl_Operations[[#This Row],[Location]]))</f>
        <v>Hyderabad</v>
      </c>
      <c r="V4272" t="str">
        <f>TRIM(CLEAN(tbl_Operations[[#This Row],[Channel]]))</f>
        <v>Email</v>
      </c>
      <c r="W4272" t="str">
        <f t="shared" si="330"/>
        <v>Vendor Query</v>
      </c>
      <c r="X4272" t="str">
        <f t="shared" si="331"/>
        <v>Hr</v>
      </c>
      <c r="Y4272" t="str">
        <f t="shared" si="332"/>
        <v>Within SLA</v>
      </c>
      <c r="Z4272" t="str">
        <f t="shared" si="333"/>
        <v>Normal</v>
      </c>
      <c r="AA4272" t="str" cm="1">
        <f t="array" ref="AA4272">_xlfn.IFS(
J4272&lt;=K4272*0.5,"Excellent",
J4272&lt;=K4272,"Good",
J4272&lt;=K4272*1.5,"At Risk",
TRUE,"Critical"
)</f>
        <v>Excellent</v>
      </c>
      <c r="AB4272" t="str">
        <f t="shared" si="334"/>
        <v>No Rework</v>
      </c>
    </row>
    <row r="4273" spans="1:28" x14ac:dyDescent="0.3">
      <c r="A4273" t="s">
        <v>4355</v>
      </c>
      <c r="B4273" s="1">
        <v>45874</v>
      </c>
      <c r="C4273" t="s">
        <v>95</v>
      </c>
      <c r="D4273" t="s">
        <v>73</v>
      </c>
      <c r="E4273" t="s">
        <v>48</v>
      </c>
      <c r="F4273" t="s">
        <v>49</v>
      </c>
      <c r="G4273" t="s">
        <v>25</v>
      </c>
      <c r="H4273" t="s">
        <v>75</v>
      </c>
      <c r="I4273" t="s">
        <v>27</v>
      </c>
      <c r="J4273">
        <v>7</v>
      </c>
      <c r="K4273">
        <v>48</v>
      </c>
      <c r="L4273" t="s">
        <v>28</v>
      </c>
      <c r="M4273">
        <v>0</v>
      </c>
      <c r="N4273">
        <v>4.5999999999999996</v>
      </c>
      <c r="O4273">
        <v>320</v>
      </c>
      <c r="P4273">
        <v>2240</v>
      </c>
      <c r="Q4273" t="s">
        <v>36</v>
      </c>
      <c r="R4273">
        <v>8</v>
      </c>
      <c r="S4273" t="s">
        <v>37</v>
      </c>
      <c r="T4273" t="s">
        <v>38</v>
      </c>
      <c r="U4273" t="str">
        <f>TRIM(CLEAN(tbl_Operations[[#This Row],[Location]]))</f>
        <v>Chennai</v>
      </c>
      <c r="V4273" t="str">
        <f>TRIM(CLEAN(tbl_Operations[[#This Row],[Channel]]))</f>
        <v>Email</v>
      </c>
      <c r="W4273" t="str">
        <f t="shared" si="330"/>
        <v>Compliance Request</v>
      </c>
      <c r="X4273" t="str">
        <f t="shared" si="331"/>
        <v>Sales</v>
      </c>
      <c r="Y4273" t="str">
        <f t="shared" si="332"/>
        <v>Within SLA</v>
      </c>
      <c r="Z4273" t="str">
        <f t="shared" si="333"/>
        <v>Normal</v>
      </c>
      <c r="AA4273" t="str" cm="1">
        <f t="array" ref="AA4273">_xlfn.IFS(
J4273&lt;=K4273*0.5,"Excellent",
J4273&lt;=K4273,"Good",
J4273&lt;=K4273*1.5,"At Risk",
TRUE,"Critical"
)</f>
        <v>Excellent</v>
      </c>
      <c r="AB4273" t="str">
        <f t="shared" si="334"/>
        <v>No Rework</v>
      </c>
    </row>
    <row r="4274" spans="1:28" x14ac:dyDescent="0.3">
      <c r="A4274" t="s">
        <v>4356</v>
      </c>
      <c r="B4274" s="1">
        <v>45742</v>
      </c>
      <c r="C4274" t="s">
        <v>54</v>
      </c>
      <c r="D4274" t="s">
        <v>22</v>
      </c>
      <c r="E4274" t="s">
        <v>35</v>
      </c>
      <c r="F4274" t="s">
        <v>49</v>
      </c>
      <c r="G4274" t="s">
        <v>62</v>
      </c>
      <c r="H4274" t="s">
        <v>75</v>
      </c>
      <c r="I4274" t="s">
        <v>27</v>
      </c>
      <c r="J4274">
        <v>14.5</v>
      </c>
      <c r="K4274">
        <v>48</v>
      </c>
      <c r="L4274" t="s">
        <v>28</v>
      </c>
      <c r="M4274">
        <v>0</v>
      </c>
      <c r="N4274">
        <v>4.9000000000000004</v>
      </c>
      <c r="O4274">
        <v>280</v>
      </c>
      <c r="P4274">
        <v>4060</v>
      </c>
      <c r="Q4274" t="s">
        <v>79</v>
      </c>
      <c r="R4274">
        <v>3</v>
      </c>
      <c r="S4274" t="s">
        <v>58</v>
      </c>
      <c r="T4274" t="s">
        <v>86</v>
      </c>
      <c r="U4274" t="str">
        <f>TRIM(CLEAN(tbl_Operations[[#This Row],[Location]]))</f>
        <v>Noida</v>
      </c>
      <c r="V4274" t="str">
        <f>TRIM(CLEAN(tbl_Operations[[#This Row],[Channel]]))</f>
        <v>Teams</v>
      </c>
      <c r="W4274" t="str">
        <f t="shared" si="330"/>
        <v>Employee Query</v>
      </c>
      <c r="X4274" t="str">
        <f t="shared" si="331"/>
        <v>Hr</v>
      </c>
      <c r="Y4274" t="str">
        <f t="shared" si="332"/>
        <v>Within SLA</v>
      </c>
      <c r="Z4274" t="str">
        <f t="shared" si="333"/>
        <v>Normal</v>
      </c>
      <c r="AA4274" t="str" cm="1">
        <f t="array" ref="AA4274">_xlfn.IFS(
J4274&lt;=K4274*0.5,"Excellent",
J4274&lt;=K4274,"Good",
J4274&lt;=K4274*1.5,"At Risk",
TRUE,"Critical"
)</f>
        <v>Excellent</v>
      </c>
      <c r="AB4274" t="str">
        <f t="shared" si="334"/>
        <v>No Rework</v>
      </c>
    </row>
    <row r="4275" spans="1:28" x14ac:dyDescent="0.3">
      <c r="A4275" t="s">
        <v>4357</v>
      </c>
      <c r="B4275" s="1">
        <v>45758</v>
      </c>
      <c r="C4275" t="s">
        <v>77</v>
      </c>
      <c r="D4275" t="s">
        <v>41</v>
      </c>
      <c r="E4275" t="s">
        <v>35</v>
      </c>
      <c r="F4275" t="s">
        <v>49</v>
      </c>
      <c r="G4275" t="s">
        <v>25</v>
      </c>
      <c r="H4275" t="s">
        <v>75</v>
      </c>
      <c r="I4275" t="s">
        <v>27</v>
      </c>
      <c r="J4275">
        <v>16.3</v>
      </c>
      <c r="K4275">
        <v>48</v>
      </c>
      <c r="L4275" t="s">
        <v>28</v>
      </c>
      <c r="M4275">
        <v>0</v>
      </c>
      <c r="N4275">
        <v>4.7</v>
      </c>
      <c r="O4275">
        <v>320</v>
      </c>
      <c r="P4275">
        <v>5216</v>
      </c>
      <c r="Q4275" t="s">
        <v>89</v>
      </c>
      <c r="R4275">
        <v>4</v>
      </c>
      <c r="S4275" t="s">
        <v>30</v>
      </c>
      <c r="T4275" t="s">
        <v>45</v>
      </c>
      <c r="U4275" t="str">
        <f>TRIM(CLEAN(tbl_Operations[[#This Row],[Location]]))</f>
        <v>Bengaluru</v>
      </c>
      <c r="V4275" t="str">
        <f>TRIM(CLEAN(tbl_Operations[[#This Row],[Channel]]))</f>
        <v>Email</v>
      </c>
      <c r="W4275" t="str">
        <f t="shared" si="330"/>
        <v>Employee Query</v>
      </c>
      <c r="X4275" t="str">
        <f t="shared" si="331"/>
        <v>Finance</v>
      </c>
      <c r="Y4275" t="str">
        <f t="shared" si="332"/>
        <v>Within SLA</v>
      </c>
      <c r="Z4275" t="str">
        <f t="shared" si="333"/>
        <v>Normal</v>
      </c>
      <c r="AA4275" t="str" cm="1">
        <f t="array" ref="AA4275">_xlfn.IFS(
J4275&lt;=K4275*0.5,"Excellent",
J4275&lt;=K4275,"Good",
J4275&lt;=K4275*1.5,"At Risk",
TRUE,"Critical"
)</f>
        <v>Excellent</v>
      </c>
      <c r="AB4275" t="str">
        <f t="shared" si="334"/>
        <v>No Rework</v>
      </c>
    </row>
    <row r="4276" spans="1:28" x14ac:dyDescent="0.3">
      <c r="A4276" t="s">
        <v>4358</v>
      </c>
      <c r="B4276" s="1">
        <v>45906</v>
      </c>
      <c r="C4276" t="s">
        <v>33</v>
      </c>
      <c r="D4276" t="s">
        <v>22</v>
      </c>
      <c r="E4276" t="s">
        <v>92</v>
      </c>
      <c r="F4276" t="s">
        <v>61</v>
      </c>
      <c r="G4276" t="s">
        <v>62</v>
      </c>
      <c r="H4276" t="s">
        <v>26</v>
      </c>
      <c r="I4276" t="s">
        <v>27</v>
      </c>
      <c r="J4276">
        <v>15.8</v>
      </c>
      <c r="K4276">
        <v>12</v>
      </c>
      <c r="L4276" t="s">
        <v>63</v>
      </c>
      <c r="M4276">
        <v>0</v>
      </c>
      <c r="N4276">
        <v>4.5999999999999996</v>
      </c>
      <c r="O4276">
        <v>280</v>
      </c>
      <c r="P4276">
        <v>4424</v>
      </c>
      <c r="Q4276" t="s">
        <v>83</v>
      </c>
      <c r="R4276">
        <v>9</v>
      </c>
      <c r="S4276" t="s">
        <v>37</v>
      </c>
      <c r="T4276" t="s">
        <v>68</v>
      </c>
      <c r="U4276" t="str">
        <f>TRIM(CLEAN(tbl_Operations[[#This Row],[Location]]))</f>
        <v>Noida</v>
      </c>
      <c r="V4276" t="str">
        <f>TRIM(CLEAN(tbl_Operations[[#This Row],[Channel]]))</f>
        <v>Teams</v>
      </c>
      <c r="W4276" t="str">
        <f t="shared" si="330"/>
        <v>Report Request</v>
      </c>
      <c r="X4276" t="str">
        <f t="shared" si="331"/>
        <v>It</v>
      </c>
      <c r="Y4276" t="str">
        <f t="shared" si="332"/>
        <v>SLA Breach</v>
      </c>
      <c r="Z4276" t="str">
        <f t="shared" si="333"/>
        <v>Normal</v>
      </c>
      <c r="AA4276" t="str" cm="1">
        <f t="array" ref="AA4276">_xlfn.IFS(
J4276&lt;=K4276*0.5,"Excellent",
J4276&lt;=K4276,"Good",
J4276&lt;=K4276*1.5,"At Risk",
TRUE,"Critical"
)</f>
        <v>At Risk</v>
      </c>
      <c r="AB4276" t="str">
        <f t="shared" si="334"/>
        <v>No Rework</v>
      </c>
    </row>
    <row r="4277" spans="1:28" x14ac:dyDescent="0.3">
      <c r="A4277" t="s">
        <v>4359</v>
      </c>
      <c r="B4277" s="1">
        <v>45913</v>
      </c>
      <c r="C4277" t="s">
        <v>33</v>
      </c>
      <c r="D4277" t="s">
        <v>34</v>
      </c>
      <c r="E4277" t="s">
        <v>56</v>
      </c>
      <c r="F4277" t="s">
        <v>49</v>
      </c>
      <c r="G4277" t="s">
        <v>25</v>
      </c>
      <c r="H4277" t="s">
        <v>43</v>
      </c>
      <c r="I4277" t="s">
        <v>101</v>
      </c>
      <c r="J4277">
        <v>17.5</v>
      </c>
      <c r="K4277">
        <v>48</v>
      </c>
      <c r="L4277" t="s">
        <v>28</v>
      </c>
      <c r="M4277">
        <v>0</v>
      </c>
      <c r="N4277">
        <v>4.2</v>
      </c>
      <c r="O4277">
        <v>350</v>
      </c>
      <c r="P4277">
        <v>6125</v>
      </c>
      <c r="Q4277" t="s">
        <v>83</v>
      </c>
      <c r="R4277">
        <v>9</v>
      </c>
      <c r="S4277" t="s">
        <v>37</v>
      </c>
      <c r="T4277" t="s">
        <v>68</v>
      </c>
      <c r="U4277" t="str">
        <f>TRIM(CLEAN(tbl_Operations[[#This Row],[Location]]))</f>
        <v>Mumbai</v>
      </c>
      <c r="V4277" t="str">
        <f>TRIM(CLEAN(tbl_Operations[[#This Row],[Channel]]))</f>
        <v>Email</v>
      </c>
      <c r="W4277" t="str">
        <f t="shared" si="330"/>
        <v>Vendor Query</v>
      </c>
      <c r="X4277" t="str">
        <f t="shared" si="331"/>
        <v>It</v>
      </c>
      <c r="Y4277" t="str">
        <f t="shared" si="332"/>
        <v>Within SLA</v>
      </c>
      <c r="Z4277" t="str">
        <f t="shared" si="333"/>
        <v>Normal</v>
      </c>
      <c r="AA4277" t="str" cm="1">
        <f t="array" ref="AA4277">_xlfn.IFS(
J4277&lt;=K4277*0.5,"Excellent",
J4277&lt;=K4277,"Good",
J4277&lt;=K4277*1.5,"At Risk",
TRUE,"Critical"
)</f>
        <v>Excellent</v>
      </c>
      <c r="AB4277" t="str">
        <f t="shared" si="334"/>
        <v>No Rework</v>
      </c>
    </row>
    <row r="4278" spans="1:28" x14ac:dyDescent="0.3">
      <c r="A4278" t="s">
        <v>4360</v>
      </c>
      <c r="B4278" s="1">
        <v>45986</v>
      </c>
      <c r="C4278" t="s">
        <v>21</v>
      </c>
      <c r="D4278" t="s">
        <v>22</v>
      </c>
      <c r="E4278" t="s">
        <v>56</v>
      </c>
      <c r="F4278" t="s">
        <v>24</v>
      </c>
      <c r="G4278" t="s">
        <v>25</v>
      </c>
      <c r="H4278" t="s">
        <v>66</v>
      </c>
      <c r="I4278" t="s">
        <v>88</v>
      </c>
      <c r="J4278">
        <v>35.200000000000003</v>
      </c>
      <c r="K4278">
        <v>24</v>
      </c>
      <c r="L4278" t="s">
        <v>63</v>
      </c>
      <c r="M4278">
        <v>3</v>
      </c>
      <c r="N4278">
        <v>3.1</v>
      </c>
      <c r="O4278">
        <v>320</v>
      </c>
      <c r="P4278">
        <v>11264</v>
      </c>
      <c r="Q4278" t="s">
        <v>67</v>
      </c>
      <c r="R4278">
        <v>11</v>
      </c>
      <c r="S4278" t="s">
        <v>52</v>
      </c>
      <c r="T4278" t="s">
        <v>38</v>
      </c>
      <c r="U4278" t="str">
        <f>TRIM(CLEAN(tbl_Operations[[#This Row],[Location]]))</f>
        <v>Noida</v>
      </c>
      <c r="V4278" t="str">
        <f>TRIM(CLEAN(tbl_Operations[[#This Row],[Channel]]))</f>
        <v>Email</v>
      </c>
      <c r="W4278" t="str">
        <f t="shared" si="330"/>
        <v>Vendor Query</v>
      </c>
      <c r="X4278" t="str">
        <f t="shared" si="331"/>
        <v>Customer Support</v>
      </c>
      <c r="Y4278" t="str">
        <f t="shared" si="332"/>
        <v>SLA Breach</v>
      </c>
      <c r="Z4278" t="str">
        <f t="shared" si="333"/>
        <v>Normal</v>
      </c>
      <c r="AA4278" t="str" cm="1">
        <f t="array" ref="AA4278">_xlfn.IFS(
J4278&lt;=K4278*0.5,"Excellent",
J4278&lt;=K4278,"Good",
J4278&lt;=K4278*1.5,"At Risk",
TRUE,"Critical"
)</f>
        <v>At Risk</v>
      </c>
      <c r="AB4278" t="str">
        <f t="shared" si="334"/>
        <v>Reworked</v>
      </c>
    </row>
    <row r="4279" spans="1:28" x14ac:dyDescent="0.3">
      <c r="A4279" t="s">
        <v>4361</v>
      </c>
      <c r="B4279" s="1">
        <v>45898</v>
      </c>
      <c r="C4279" t="s">
        <v>77</v>
      </c>
      <c r="D4279" t="s">
        <v>60</v>
      </c>
      <c r="E4279" t="s">
        <v>78</v>
      </c>
      <c r="F4279" t="s">
        <v>24</v>
      </c>
      <c r="G4279" t="s">
        <v>42</v>
      </c>
      <c r="H4279" t="s">
        <v>75</v>
      </c>
      <c r="I4279" t="s">
        <v>27</v>
      </c>
      <c r="J4279">
        <v>6.3</v>
      </c>
      <c r="K4279">
        <v>24</v>
      </c>
      <c r="L4279" t="s">
        <v>28</v>
      </c>
      <c r="M4279">
        <v>0</v>
      </c>
      <c r="N4279">
        <v>4.5999999999999996</v>
      </c>
      <c r="O4279">
        <v>450</v>
      </c>
      <c r="P4279">
        <v>2835</v>
      </c>
      <c r="Q4279" t="s">
        <v>36</v>
      </c>
      <c r="R4279">
        <v>8</v>
      </c>
      <c r="S4279" t="s">
        <v>37</v>
      </c>
      <c r="T4279" t="s">
        <v>45</v>
      </c>
      <c r="U4279" t="str">
        <f>TRIM(CLEAN(tbl_Operations[[#This Row],[Location]]))</f>
        <v>Pune</v>
      </c>
      <c r="V4279" t="str">
        <f>TRIM(CLEAN(tbl_Operations[[#This Row],[Channel]]))</f>
        <v>Portal</v>
      </c>
      <c r="W4279" t="str">
        <f t="shared" si="330"/>
        <v>Access Request</v>
      </c>
      <c r="X4279" t="str">
        <f t="shared" si="331"/>
        <v>Finance</v>
      </c>
      <c r="Y4279" t="str">
        <f t="shared" si="332"/>
        <v>Within SLA</v>
      </c>
      <c r="Z4279" t="str">
        <f t="shared" si="333"/>
        <v>Normal</v>
      </c>
      <c r="AA4279" t="str" cm="1">
        <f t="array" ref="AA4279">_xlfn.IFS(
J4279&lt;=K4279*0.5,"Excellent",
J4279&lt;=K4279,"Good",
J4279&lt;=K4279*1.5,"At Risk",
TRUE,"Critical"
)</f>
        <v>Excellent</v>
      </c>
      <c r="AB4279" t="str">
        <f t="shared" si="334"/>
        <v>No Rework</v>
      </c>
    </row>
    <row r="4280" spans="1:28" x14ac:dyDescent="0.3">
      <c r="A4280" t="s">
        <v>4362</v>
      </c>
      <c r="B4280" s="1">
        <v>46001</v>
      </c>
      <c r="C4280" t="s">
        <v>54</v>
      </c>
      <c r="D4280" t="s">
        <v>47</v>
      </c>
      <c r="E4280" t="s">
        <v>35</v>
      </c>
      <c r="F4280" t="s">
        <v>24</v>
      </c>
      <c r="G4280" t="s">
        <v>62</v>
      </c>
      <c r="H4280" t="s">
        <v>26</v>
      </c>
      <c r="I4280" t="s">
        <v>27</v>
      </c>
      <c r="J4280">
        <v>20.7</v>
      </c>
      <c r="K4280">
        <v>24</v>
      </c>
      <c r="L4280" t="s">
        <v>28</v>
      </c>
      <c r="M4280">
        <v>0</v>
      </c>
      <c r="N4280">
        <v>4.4000000000000004</v>
      </c>
      <c r="O4280">
        <v>450</v>
      </c>
      <c r="P4280">
        <v>9315</v>
      </c>
      <c r="Q4280" t="s">
        <v>71</v>
      </c>
      <c r="R4280">
        <v>12</v>
      </c>
      <c r="S4280" t="s">
        <v>52</v>
      </c>
      <c r="T4280" t="s">
        <v>86</v>
      </c>
      <c r="U4280" t="str">
        <f>TRIM(CLEAN(tbl_Operations[[#This Row],[Location]]))</f>
        <v>Gurugram</v>
      </c>
      <c r="V4280" t="str">
        <f>TRIM(CLEAN(tbl_Operations[[#This Row],[Channel]]))</f>
        <v>Teams</v>
      </c>
      <c r="W4280" t="str">
        <f t="shared" si="330"/>
        <v>Employee Query</v>
      </c>
      <c r="X4280" t="str">
        <f t="shared" si="331"/>
        <v>Hr</v>
      </c>
      <c r="Y4280" t="str">
        <f t="shared" si="332"/>
        <v>Within SLA</v>
      </c>
      <c r="Z4280" t="str">
        <f t="shared" si="333"/>
        <v>Normal</v>
      </c>
      <c r="AA4280" t="str" cm="1">
        <f t="array" ref="AA4280">_xlfn.IFS(
J4280&lt;=K4280*0.5,"Excellent",
J4280&lt;=K4280,"Good",
J4280&lt;=K4280*1.5,"At Risk",
TRUE,"Critical"
)</f>
        <v>Good</v>
      </c>
      <c r="AB4280" t="str">
        <f t="shared" si="334"/>
        <v>No Rework</v>
      </c>
    </row>
    <row r="4281" spans="1:28" x14ac:dyDescent="0.3">
      <c r="A4281" t="s">
        <v>4363</v>
      </c>
      <c r="B4281" s="1">
        <v>45879</v>
      </c>
      <c r="C4281" t="s">
        <v>54</v>
      </c>
      <c r="D4281" t="s">
        <v>60</v>
      </c>
      <c r="E4281" t="s">
        <v>92</v>
      </c>
      <c r="F4281" t="s">
        <v>24</v>
      </c>
      <c r="G4281" t="s">
        <v>62</v>
      </c>
      <c r="H4281" t="s">
        <v>66</v>
      </c>
      <c r="I4281" t="s">
        <v>27</v>
      </c>
      <c r="J4281">
        <v>37.5</v>
      </c>
      <c r="K4281">
        <v>24</v>
      </c>
      <c r="L4281" t="s">
        <v>63</v>
      </c>
      <c r="M4281">
        <v>2</v>
      </c>
      <c r="N4281">
        <v>3</v>
      </c>
      <c r="O4281">
        <v>400</v>
      </c>
      <c r="P4281">
        <v>15000</v>
      </c>
      <c r="Q4281" t="s">
        <v>36</v>
      </c>
      <c r="R4281">
        <v>8</v>
      </c>
      <c r="S4281" t="s">
        <v>37</v>
      </c>
      <c r="T4281" t="s">
        <v>102</v>
      </c>
      <c r="U4281" t="str">
        <f>TRIM(CLEAN(tbl_Operations[[#This Row],[Location]]))</f>
        <v>Pune</v>
      </c>
      <c r="V4281" t="str">
        <f>TRIM(CLEAN(tbl_Operations[[#This Row],[Channel]]))</f>
        <v>Teams</v>
      </c>
      <c r="W4281" t="str">
        <f t="shared" si="330"/>
        <v>Report Request</v>
      </c>
      <c r="X4281" t="str">
        <f t="shared" si="331"/>
        <v>Hr</v>
      </c>
      <c r="Y4281" t="str">
        <f t="shared" si="332"/>
        <v>SLA Breach</v>
      </c>
      <c r="Z4281" t="str">
        <f t="shared" si="333"/>
        <v>Normal</v>
      </c>
      <c r="AA4281" t="str" cm="1">
        <f t="array" ref="AA4281">_xlfn.IFS(
J4281&lt;=K4281*0.5,"Excellent",
J4281&lt;=K4281,"Good",
J4281&lt;=K4281*1.5,"At Risk",
TRUE,"Critical"
)</f>
        <v>Critical</v>
      </c>
      <c r="AB4281" t="str">
        <f t="shared" si="334"/>
        <v>Reworked</v>
      </c>
    </row>
    <row r="4282" spans="1:28" x14ac:dyDescent="0.3">
      <c r="A4282" t="s">
        <v>4364</v>
      </c>
      <c r="B4282" s="1">
        <v>45919</v>
      </c>
      <c r="C4282" t="s">
        <v>54</v>
      </c>
      <c r="D4282" t="s">
        <v>41</v>
      </c>
      <c r="E4282" t="s">
        <v>56</v>
      </c>
      <c r="F4282" t="s">
        <v>49</v>
      </c>
      <c r="G4282" t="s">
        <v>25</v>
      </c>
      <c r="H4282" t="s">
        <v>43</v>
      </c>
      <c r="I4282" t="s">
        <v>27</v>
      </c>
      <c r="J4282">
        <v>20.100000000000001</v>
      </c>
      <c r="K4282">
        <v>48</v>
      </c>
      <c r="L4282" t="s">
        <v>28</v>
      </c>
      <c r="M4282">
        <v>1</v>
      </c>
      <c r="N4282">
        <v>3.9</v>
      </c>
      <c r="O4282">
        <v>280</v>
      </c>
      <c r="P4282">
        <v>5628</v>
      </c>
      <c r="Q4282" t="s">
        <v>83</v>
      </c>
      <c r="R4282">
        <v>9</v>
      </c>
      <c r="S4282" t="s">
        <v>37</v>
      </c>
      <c r="T4282" t="s">
        <v>45</v>
      </c>
      <c r="U4282" t="str">
        <f>TRIM(CLEAN(tbl_Operations[[#This Row],[Location]]))</f>
        <v>Bengaluru</v>
      </c>
      <c r="V4282" t="str">
        <f>TRIM(CLEAN(tbl_Operations[[#This Row],[Channel]]))</f>
        <v>Email</v>
      </c>
      <c r="W4282" t="str">
        <f t="shared" si="330"/>
        <v>Vendor Query</v>
      </c>
      <c r="X4282" t="str">
        <f t="shared" si="331"/>
        <v>Hr</v>
      </c>
      <c r="Y4282" t="str">
        <f t="shared" si="332"/>
        <v>Within SLA</v>
      </c>
      <c r="Z4282" t="str">
        <f t="shared" si="333"/>
        <v>Normal</v>
      </c>
      <c r="AA4282" t="str" cm="1">
        <f t="array" ref="AA4282">_xlfn.IFS(
J4282&lt;=K4282*0.5,"Excellent",
J4282&lt;=K4282,"Good",
J4282&lt;=K4282*1.5,"At Risk",
TRUE,"Critical"
)</f>
        <v>Excellent</v>
      </c>
      <c r="AB4282" t="str">
        <f t="shared" si="334"/>
        <v>Reworked</v>
      </c>
    </row>
    <row r="4283" spans="1:28" x14ac:dyDescent="0.3">
      <c r="A4283" t="s">
        <v>4365</v>
      </c>
      <c r="B4283" s="1">
        <v>45978</v>
      </c>
      <c r="C4283" t="s">
        <v>40</v>
      </c>
      <c r="D4283" t="s">
        <v>34</v>
      </c>
      <c r="E4283" t="s">
        <v>23</v>
      </c>
      <c r="F4283" t="s">
        <v>49</v>
      </c>
      <c r="G4283" t="s">
        <v>81</v>
      </c>
      <c r="H4283" t="s">
        <v>75</v>
      </c>
      <c r="I4283" t="s">
        <v>27</v>
      </c>
      <c r="J4283">
        <v>13.4</v>
      </c>
      <c r="K4283">
        <v>48</v>
      </c>
      <c r="L4283" t="s">
        <v>28</v>
      </c>
      <c r="M4283">
        <v>1</v>
      </c>
      <c r="N4283">
        <v>4</v>
      </c>
      <c r="O4283">
        <v>320</v>
      </c>
      <c r="P4283">
        <v>4288</v>
      </c>
      <c r="Q4283" t="s">
        <v>67</v>
      </c>
      <c r="R4283">
        <v>11</v>
      </c>
      <c r="S4283" t="s">
        <v>52</v>
      </c>
      <c r="T4283" t="s">
        <v>31</v>
      </c>
      <c r="U4283" t="str">
        <f>TRIM(CLEAN(tbl_Operations[[#This Row],[Location]]))</f>
        <v>Mumbai</v>
      </c>
      <c r="V4283" t="str">
        <f>TRIM(CLEAN(tbl_Operations[[#This Row],[Channel]]))</f>
        <v>Phone</v>
      </c>
      <c r="W4283" t="str">
        <f t="shared" si="330"/>
        <v>Invoice Query</v>
      </c>
      <c r="X4283" t="str">
        <f t="shared" si="331"/>
        <v>Procurement</v>
      </c>
      <c r="Y4283" t="str">
        <f t="shared" si="332"/>
        <v>Within SLA</v>
      </c>
      <c r="Z4283" t="str">
        <f t="shared" si="333"/>
        <v>Normal</v>
      </c>
      <c r="AA4283" t="str" cm="1">
        <f t="array" ref="AA4283">_xlfn.IFS(
J4283&lt;=K4283*0.5,"Excellent",
J4283&lt;=K4283,"Good",
J4283&lt;=K4283*1.5,"At Risk",
TRUE,"Critical"
)</f>
        <v>Excellent</v>
      </c>
      <c r="AB4283" t="str">
        <f t="shared" si="334"/>
        <v>Reworked</v>
      </c>
    </row>
    <row r="4284" spans="1:28" x14ac:dyDescent="0.3">
      <c r="A4284" t="s">
        <v>4366</v>
      </c>
      <c r="B4284" s="1">
        <v>46000</v>
      </c>
      <c r="C4284" t="s">
        <v>91</v>
      </c>
      <c r="D4284" t="s">
        <v>5094</v>
      </c>
      <c r="E4284" t="s">
        <v>70</v>
      </c>
      <c r="F4284" t="s">
        <v>61</v>
      </c>
      <c r="G4284" t="s">
        <v>25</v>
      </c>
      <c r="H4284" t="s">
        <v>43</v>
      </c>
      <c r="I4284" t="s">
        <v>27</v>
      </c>
      <c r="J4284">
        <v>5.4</v>
      </c>
      <c r="K4284">
        <v>12</v>
      </c>
      <c r="L4284" t="s">
        <v>28</v>
      </c>
      <c r="M4284">
        <v>0</v>
      </c>
      <c r="N4284">
        <v>4.5999999999999996</v>
      </c>
      <c r="O4284">
        <v>280</v>
      </c>
      <c r="P4284">
        <v>1512</v>
      </c>
      <c r="Q4284" t="s">
        <v>71</v>
      </c>
      <c r="R4284">
        <v>12</v>
      </c>
      <c r="S4284" t="s">
        <v>52</v>
      </c>
      <c r="T4284" t="s">
        <v>38</v>
      </c>
      <c r="U4284" t="str">
        <f>TRIM(CLEAN(tbl_Operations[[#This Row],[Location]]))</f>
        <v>Unknown</v>
      </c>
      <c r="V4284" t="str">
        <f>TRIM(CLEAN(tbl_Operations[[#This Row],[Channel]]))</f>
        <v>Email</v>
      </c>
      <c r="W4284" t="str">
        <f t="shared" si="330"/>
        <v>Data Correction</v>
      </c>
      <c r="X4284" t="str">
        <f t="shared" si="331"/>
        <v>Operations</v>
      </c>
      <c r="Y4284" t="str">
        <f t="shared" si="332"/>
        <v>Within SLA</v>
      </c>
      <c r="Z4284" t="str">
        <f t="shared" si="333"/>
        <v>Normal</v>
      </c>
      <c r="AA4284" t="str" cm="1">
        <f t="array" ref="AA4284">_xlfn.IFS(
J4284&lt;=K4284*0.5,"Excellent",
J4284&lt;=K4284,"Good",
J4284&lt;=K4284*1.5,"At Risk",
TRUE,"Critical"
)</f>
        <v>Excellent</v>
      </c>
      <c r="AB4284" t="str">
        <f t="shared" si="334"/>
        <v>No Rework</v>
      </c>
    </row>
    <row r="4285" spans="1:28" x14ac:dyDescent="0.3">
      <c r="A4285" t="s">
        <v>4367</v>
      </c>
      <c r="B4285" s="1">
        <v>45950</v>
      </c>
      <c r="C4285" t="s">
        <v>40</v>
      </c>
      <c r="D4285" t="s">
        <v>60</v>
      </c>
      <c r="E4285" t="s">
        <v>70</v>
      </c>
      <c r="F4285" t="s">
        <v>61</v>
      </c>
      <c r="G4285" t="s">
        <v>42</v>
      </c>
      <c r="H4285" t="s">
        <v>50</v>
      </c>
      <c r="I4285" t="s">
        <v>27</v>
      </c>
      <c r="J4285">
        <v>7.2</v>
      </c>
      <c r="K4285">
        <v>12</v>
      </c>
      <c r="L4285" t="s">
        <v>28</v>
      </c>
      <c r="M4285">
        <v>0</v>
      </c>
      <c r="N4285">
        <v>5</v>
      </c>
      <c r="O4285">
        <v>400</v>
      </c>
      <c r="P4285">
        <v>2880</v>
      </c>
      <c r="Q4285" t="s">
        <v>51</v>
      </c>
      <c r="R4285">
        <v>10</v>
      </c>
      <c r="S4285" t="s">
        <v>52</v>
      </c>
      <c r="T4285" t="s">
        <v>31</v>
      </c>
      <c r="U4285" t="str">
        <f>TRIM(CLEAN(tbl_Operations[[#This Row],[Location]]))</f>
        <v>Pune</v>
      </c>
      <c r="V4285" t="str">
        <f>TRIM(CLEAN(tbl_Operations[[#This Row],[Channel]]))</f>
        <v>Portal</v>
      </c>
      <c r="W4285" t="str">
        <f t="shared" si="330"/>
        <v>Data Correction</v>
      </c>
      <c r="X4285" t="str">
        <f t="shared" si="331"/>
        <v>Procurement</v>
      </c>
      <c r="Y4285" t="str">
        <f t="shared" si="332"/>
        <v>Within SLA</v>
      </c>
      <c r="Z4285" t="str">
        <f t="shared" si="333"/>
        <v>Normal</v>
      </c>
      <c r="AA4285" t="str" cm="1">
        <f t="array" ref="AA4285">_xlfn.IFS(
J4285&lt;=K4285*0.5,"Excellent",
J4285&lt;=K4285,"Good",
J4285&lt;=K4285*1.5,"At Risk",
TRUE,"Critical"
)</f>
        <v>Good</v>
      </c>
      <c r="AB4285" t="str">
        <f t="shared" si="334"/>
        <v>No Rework</v>
      </c>
    </row>
    <row r="4286" spans="1:28" x14ac:dyDescent="0.3">
      <c r="A4286" t="s">
        <v>4368</v>
      </c>
      <c r="B4286" s="1">
        <v>45958</v>
      </c>
      <c r="C4286" t="s">
        <v>95</v>
      </c>
      <c r="D4286" t="s">
        <v>60</v>
      </c>
      <c r="E4286" t="s">
        <v>35</v>
      </c>
      <c r="F4286" t="s">
        <v>49</v>
      </c>
      <c r="G4286" t="s">
        <v>42</v>
      </c>
      <c r="H4286" t="s">
        <v>50</v>
      </c>
      <c r="I4286" t="s">
        <v>88</v>
      </c>
      <c r="J4286">
        <v>16</v>
      </c>
      <c r="K4286">
        <v>48</v>
      </c>
      <c r="L4286" t="s">
        <v>28</v>
      </c>
      <c r="M4286">
        <v>2</v>
      </c>
      <c r="N4286">
        <v>4.2</v>
      </c>
      <c r="O4286">
        <v>280</v>
      </c>
      <c r="P4286">
        <v>4480</v>
      </c>
      <c r="Q4286" t="s">
        <v>51</v>
      </c>
      <c r="R4286">
        <v>10</v>
      </c>
      <c r="S4286" t="s">
        <v>52</v>
      </c>
      <c r="T4286" t="s">
        <v>38</v>
      </c>
      <c r="U4286" t="str">
        <f>TRIM(CLEAN(tbl_Operations[[#This Row],[Location]]))</f>
        <v>Pune</v>
      </c>
      <c r="V4286" t="str">
        <f>TRIM(CLEAN(tbl_Operations[[#This Row],[Channel]]))</f>
        <v>Portal</v>
      </c>
      <c r="W4286" t="str">
        <f t="shared" si="330"/>
        <v>Employee Query</v>
      </c>
      <c r="X4286" t="str">
        <f t="shared" si="331"/>
        <v>Sales</v>
      </c>
      <c r="Y4286" t="str">
        <f t="shared" si="332"/>
        <v>Within SLA</v>
      </c>
      <c r="Z4286" t="str">
        <f t="shared" si="333"/>
        <v>Normal</v>
      </c>
      <c r="AA4286" t="str" cm="1">
        <f t="array" ref="AA4286">_xlfn.IFS(
J4286&lt;=K4286*0.5,"Excellent",
J4286&lt;=K4286,"Good",
J4286&lt;=K4286*1.5,"At Risk",
TRUE,"Critical"
)</f>
        <v>Excellent</v>
      </c>
      <c r="AB4286" t="str">
        <f t="shared" si="334"/>
        <v>Reworked</v>
      </c>
    </row>
    <row r="4287" spans="1:28" x14ac:dyDescent="0.3">
      <c r="A4287" t="s">
        <v>4369</v>
      </c>
      <c r="B4287" s="1">
        <v>45722</v>
      </c>
      <c r="C4287" t="s">
        <v>91</v>
      </c>
      <c r="D4287" t="s">
        <v>47</v>
      </c>
      <c r="E4287" t="s">
        <v>70</v>
      </c>
      <c r="F4287" t="s">
        <v>146</v>
      </c>
      <c r="G4287" t="s">
        <v>42</v>
      </c>
      <c r="H4287" t="s">
        <v>66</v>
      </c>
      <c r="I4287" t="s">
        <v>27</v>
      </c>
      <c r="J4287">
        <v>4.0999999999999996</v>
      </c>
      <c r="K4287">
        <v>4</v>
      </c>
      <c r="L4287" t="s">
        <v>63</v>
      </c>
      <c r="M4287">
        <v>0</v>
      </c>
      <c r="N4287">
        <v>5</v>
      </c>
      <c r="O4287">
        <v>280</v>
      </c>
      <c r="P4287">
        <v>1148</v>
      </c>
      <c r="Q4287" t="s">
        <v>79</v>
      </c>
      <c r="R4287">
        <v>3</v>
      </c>
      <c r="S4287" t="s">
        <v>58</v>
      </c>
      <c r="T4287" t="s">
        <v>84</v>
      </c>
      <c r="U4287" t="str">
        <f>TRIM(CLEAN(tbl_Operations[[#This Row],[Location]]))</f>
        <v>Gurugram</v>
      </c>
      <c r="V4287" t="str">
        <f>TRIM(CLEAN(tbl_Operations[[#This Row],[Channel]]))</f>
        <v>Portal</v>
      </c>
      <c r="W4287" t="str">
        <f t="shared" si="330"/>
        <v>Data Correction</v>
      </c>
      <c r="X4287" t="str">
        <f t="shared" si="331"/>
        <v>Operations</v>
      </c>
      <c r="Y4287" t="str">
        <f t="shared" si="332"/>
        <v>SLA Breach</v>
      </c>
      <c r="Z4287" t="str">
        <f t="shared" si="333"/>
        <v>Normal</v>
      </c>
      <c r="AA4287" t="str" cm="1">
        <f t="array" ref="AA4287">_xlfn.IFS(
J4287&lt;=K4287*0.5,"Excellent",
J4287&lt;=K4287,"Good",
J4287&lt;=K4287*1.5,"At Risk",
TRUE,"Critical"
)</f>
        <v>At Risk</v>
      </c>
      <c r="AB4287" t="str">
        <f t="shared" si="334"/>
        <v>No Rework</v>
      </c>
    </row>
    <row r="4288" spans="1:28" x14ac:dyDescent="0.3">
      <c r="A4288" t="s">
        <v>4370</v>
      </c>
      <c r="B4288" s="1">
        <v>45970</v>
      </c>
      <c r="C4288" t="s">
        <v>33</v>
      </c>
      <c r="D4288" t="s">
        <v>55</v>
      </c>
      <c r="E4288" t="s">
        <v>92</v>
      </c>
      <c r="F4288" t="s">
        <v>24</v>
      </c>
      <c r="G4288" t="s">
        <v>25</v>
      </c>
      <c r="H4288" t="s">
        <v>66</v>
      </c>
      <c r="I4288" t="s">
        <v>27</v>
      </c>
      <c r="J4288">
        <v>5.8</v>
      </c>
      <c r="K4288">
        <v>24</v>
      </c>
      <c r="L4288" t="s">
        <v>28</v>
      </c>
      <c r="M4288">
        <v>0</v>
      </c>
      <c r="N4288">
        <v>5</v>
      </c>
      <c r="O4288">
        <v>450</v>
      </c>
      <c r="P4288">
        <v>2610</v>
      </c>
      <c r="Q4288" t="s">
        <v>67</v>
      </c>
      <c r="R4288">
        <v>11</v>
      </c>
      <c r="S4288" t="s">
        <v>52</v>
      </c>
      <c r="T4288" t="s">
        <v>102</v>
      </c>
      <c r="U4288" t="str">
        <f>TRIM(CLEAN(tbl_Operations[[#This Row],[Location]]))</f>
        <v>Hyderabad</v>
      </c>
      <c r="V4288" t="str">
        <f>TRIM(CLEAN(tbl_Operations[[#This Row],[Channel]]))</f>
        <v>Email</v>
      </c>
      <c r="W4288" t="str">
        <f t="shared" si="330"/>
        <v>Report Request</v>
      </c>
      <c r="X4288" t="str">
        <f t="shared" si="331"/>
        <v>It</v>
      </c>
      <c r="Y4288" t="str">
        <f t="shared" si="332"/>
        <v>Within SLA</v>
      </c>
      <c r="Z4288" t="str">
        <f t="shared" si="333"/>
        <v>Normal</v>
      </c>
      <c r="AA4288" t="str" cm="1">
        <f t="array" ref="AA4288">_xlfn.IFS(
J4288&lt;=K4288*0.5,"Excellent",
J4288&lt;=K4288,"Good",
J4288&lt;=K4288*1.5,"At Risk",
TRUE,"Critical"
)</f>
        <v>Excellent</v>
      </c>
      <c r="AB4288" t="str">
        <f t="shared" si="334"/>
        <v>No Rework</v>
      </c>
    </row>
    <row r="4289" spans="1:28" x14ac:dyDescent="0.3">
      <c r="A4289" t="s">
        <v>4371</v>
      </c>
      <c r="B4289" s="1">
        <v>46009</v>
      </c>
      <c r="C4289" t="s">
        <v>33</v>
      </c>
      <c r="D4289" t="s">
        <v>41</v>
      </c>
      <c r="E4289" t="s">
        <v>23</v>
      </c>
      <c r="F4289" t="s">
        <v>49</v>
      </c>
      <c r="G4289" t="s">
        <v>62</v>
      </c>
      <c r="H4289" t="s">
        <v>26</v>
      </c>
      <c r="I4289" t="s">
        <v>101</v>
      </c>
      <c r="J4289">
        <v>5.6</v>
      </c>
      <c r="K4289">
        <v>48</v>
      </c>
      <c r="L4289" t="s">
        <v>28</v>
      </c>
      <c r="M4289">
        <v>0</v>
      </c>
      <c r="N4289">
        <v>4.7</v>
      </c>
      <c r="O4289">
        <v>450</v>
      </c>
      <c r="P4289">
        <v>2520</v>
      </c>
      <c r="Q4289" t="s">
        <v>71</v>
      </c>
      <c r="R4289">
        <v>12</v>
      </c>
      <c r="S4289" t="s">
        <v>52</v>
      </c>
      <c r="T4289" t="s">
        <v>84</v>
      </c>
      <c r="U4289" t="str">
        <f>TRIM(CLEAN(tbl_Operations[[#This Row],[Location]]))</f>
        <v>Bengaluru</v>
      </c>
      <c r="V4289" t="str">
        <f>TRIM(CLEAN(tbl_Operations[[#This Row],[Channel]]))</f>
        <v>Teams</v>
      </c>
      <c r="W4289" t="str">
        <f t="shared" si="330"/>
        <v>Invoice Query</v>
      </c>
      <c r="X4289" t="str">
        <f t="shared" si="331"/>
        <v>It</v>
      </c>
      <c r="Y4289" t="str">
        <f t="shared" si="332"/>
        <v>Within SLA</v>
      </c>
      <c r="Z4289" t="str">
        <f t="shared" si="333"/>
        <v>Normal</v>
      </c>
      <c r="AA4289" t="str" cm="1">
        <f t="array" ref="AA4289">_xlfn.IFS(
J4289&lt;=K4289*0.5,"Excellent",
J4289&lt;=K4289,"Good",
J4289&lt;=K4289*1.5,"At Risk",
TRUE,"Critical"
)</f>
        <v>Excellent</v>
      </c>
      <c r="AB4289" t="str">
        <f t="shared" si="334"/>
        <v>No Rework</v>
      </c>
    </row>
    <row r="4290" spans="1:28" x14ac:dyDescent="0.3">
      <c r="A4290" t="s">
        <v>4372</v>
      </c>
      <c r="B4290" s="1">
        <v>45704</v>
      </c>
      <c r="C4290" t="s">
        <v>40</v>
      </c>
      <c r="D4290" t="s">
        <v>41</v>
      </c>
      <c r="E4290" t="s">
        <v>35</v>
      </c>
      <c r="F4290" t="s">
        <v>24</v>
      </c>
      <c r="G4290" t="s">
        <v>25</v>
      </c>
      <c r="H4290" t="s">
        <v>66</v>
      </c>
      <c r="I4290" t="s">
        <v>27</v>
      </c>
      <c r="J4290">
        <v>11.3</v>
      </c>
      <c r="K4290">
        <v>24</v>
      </c>
      <c r="L4290" t="s">
        <v>28</v>
      </c>
      <c r="M4290">
        <v>1</v>
      </c>
      <c r="N4290">
        <v>5</v>
      </c>
      <c r="O4290">
        <v>450</v>
      </c>
      <c r="P4290">
        <v>5085</v>
      </c>
      <c r="Q4290" t="s">
        <v>57</v>
      </c>
      <c r="R4290">
        <v>2</v>
      </c>
      <c r="S4290" t="s">
        <v>58</v>
      </c>
      <c r="T4290" t="s">
        <v>102</v>
      </c>
      <c r="U4290" t="str">
        <f>TRIM(CLEAN(tbl_Operations[[#This Row],[Location]]))</f>
        <v>Bengaluru</v>
      </c>
      <c r="V4290" t="str">
        <f>TRIM(CLEAN(tbl_Operations[[#This Row],[Channel]]))</f>
        <v>Email</v>
      </c>
      <c r="W4290" t="str">
        <f t="shared" ref="W4290:W4353" si="335">TRIM(CLEAN(E4290))</f>
        <v>Employee Query</v>
      </c>
      <c r="X4290" t="str">
        <f t="shared" ref="X4290:X4353" si="336">PROPER(TRIM(CLEAN(C4290)))</f>
        <v>Procurement</v>
      </c>
      <c r="Y4290" t="str">
        <f t="shared" ref="Y4290:Y4353" si="337">IF(J4290&lt;=K4290,"Within SLA","SLA Breach")</f>
        <v>Within SLA</v>
      </c>
      <c r="Z4290" t="str">
        <f t="shared" ref="Z4290:Z4353" si="338">IF(AND(F4290="Critical",Y4289="SLA Breach"),"Critical Risk","Normal")</f>
        <v>Normal</v>
      </c>
      <c r="AA4290" t="str" cm="1">
        <f t="array" ref="AA4290">_xlfn.IFS(
J4290&lt;=K4290*0.5,"Excellent",
J4290&lt;=K4290,"Good",
J4290&lt;=K4290*1.5,"At Risk",
TRUE,"Critical"
)</f>
        <v>Excellent</v>
      </c>
      <c r="AB4290" t="str">
        <f t="shared" ref="AB4290:AB4353" si="339">IF(M4290&gt;0,"Reworked","No Rework")</f>
        <v>Reworked</v>
      </c>
    </row>
    <row r="4291" spans="1:28" x14ac:dyDescent="0.3">
      <c r="A4291" t="s">
        <v>4373</v>
      </c>
      <c r="B4291" s="1">
        <v>45725</v>
      </c>
      <c r="C4291" t="s">
        <v>40</v>
      </c>
      <c r="D4291" t="s">
        <v>55</v>
      </c>
      <c r="E4291" t="s">
        <v>70</v>
      </c>
      <c r="F4291" t="s">
        <v>49</v>
      </c>
      <c r="G4291" t="s">
        <v>62</v>
      </c>
      <c r="H4291" t="s">
        <v>66</v>
      </c>
      <c r="I4291" t="s">
        <v>27</v>
      </c>
      <c r="J4291">
        <v>5.8</v>
      </c>
      <c r="K4291">
        <v>48</v>
      </c>
      <c r="L4291" t="s">
        <v>28</v>
      </c>
      <c r="M4291">
        <v>0</v>
      </c>
      <c r="N4291">
        <v>4.4000000000000004</v>
      </c>
      <c r="O4291">
        <v>320</v>
      </c>
      <c r="P4291">
        <v>1856</v>
      </c>
      <c r="Q4291" t="s">
        <v>79</v>
      </c>
      <c r="R4291">
        <v>3</v>
      </c>
      <c r="S4291" t="s">
        <v>58</v>
      </c>
      <c r="T4291" t="s">
        <v>102</v>
      </c>
      <c r="U4291" t="str">
        <f>TRIM(CLEAN(tbl_Operations[[#This Row],[Location]]))</f>
        <v>Hyderabad</v>
      </c>
      <c r="V4291" t="str">
        <f>TRIM(CLEAN(tbl_Operations[[#This Row],[Channel]]))</f>
        <v>Teams</v>
      </c>
      <c r="W4291" t="str">
        <f t="shared" si="335"/>
        <v>Data Correction</v>
      </c>
      <c r="X4291" t="str">
        <f t="shared" si="336"/>
        <v>Procurement</v>
      </c>
      <c r="Y4291" t="str">
        <f t="shared" si="337"/>
        <v>Within SLA</v>
      </c>
      <c r="Z4291" t="str">
        <f t="shared" si="338"/>
        <v>Normal</v>
      </c>
      <c r="AA4291" t="str" cm="1">
        <f t="array" ref="AA4291">_xlfn.IFS(
J4291&lt;=K4291*0.5,"Excellent",
J4291&lt;=K4291,"Good",
J4291&lt;=K4291*1.5,"At Risk",
TRUE,"Critical"
)</f>
        <v>Excellent</v>
      </c>
      <c r="AB4291" t="str">
        <f t="shared" si="339"/>
        <v>No Rework</v>
      </c>
    </row>
    <row r="4292" spans="1:28" x14ac:dyDescent="0.3">
      <c r="A4292" t="s">
        <v>4374</v>
      </c>
      <c r="B4292" s="1">
        <v>45749</v>
      </c>
      <c r="C4292" t="s">
        <v>77</v>
      </c>
      <c r="D4292" t="s">
        <v>47</v>
      </c>
      <c r="E4292" t="s">
        <v>56</v>
      </c>
      <c r="F4292" t="s">
        <v>24</v>
      </c>
      <c r="G4292" t="s">
        <v>25</v>
      </c>
      <c r="H4292" t="s">
        <v>26</v>
      </c>
      <c r="I4292" t="s">
        <v>27</v>
      </c>
      <c r="J4292">
        <v>11.4</v>
      </c>
      <c r="K4292">
        <v>24</v>
      </c>
      <c r="L4292" t="s">
        <v>28</v>
      </c>
      <c r="M4292">
        <v>1</v>
      </c>
      <c r="N4292">
        <v>4.5</v>
      </c>
      <c r="O4292">
        <v>400</v>
      </c>
      <c r="P4292">
        <v>4560</v>
      </c>
      <c r="Q4292" t="s">
        <v>89</v>
      </c>
      <c r="R4292">
        <v>4</v>
      </c>
      <c r="S4292" t="s">
        <v>30</v>
      </c>
      <c r="T4292" t="s">
        <v>86</v>
      </c>
      <c r="U4292" t="str">
        <f>TRIM(CLEAN(tbl_Operations[[#This Row],[Location]]))</f>
        <v>Gurugram</v>
      </c>
      <c r="V4292" t="str">
        <f>TRIM(CLEAN(tbl_Operations[[#This Row],[Channel]]))</f>
        <v>Email</v>
      </c>
      <c r="W4292" t="str">
        <f t="shared" si="335"/>
        <v>Vendor Query</v>
      </c>
      <c r="X4292" t="str">
        <f t="shared" si="336"/>
        <v>Finance</v>
      </c>
      <c r="Y4292" t="str">
        <f t="shared" si="337"/>
        <v>Within SLA</v>
      </c>
      <c r="Z4292" t="str">
        <f t="shared" si="338"/>
        <v>Normal</v>
      </c>
      <c r="AA4292" t="str" cm="1">
        <f t="array" ref="AA4292">_xlfn.IFS(
J4292&lt;=K4292*0.5,"Excellent",
J4292&lt;=K4292,"Good",
J4292&lt;=K4292*1.5,"At Risk",
TRUE,"Critical"
)</f>
        <v>Excellent</v>
      </c>
      <c r="AB4292" t="str">
        <f t="shared" si="339"/>
        <v>Reworked</v>
      </c>
    </row>
    <row r="4293" spans="1:28" x14ac:dyDescent="0.3">
      <c r="A4293" t="s">
        <v>4375</v>
      </c>
      <c r="B4293" s="1">
        <v>45774</v>
      </c>
      <c r="C4293" t="s">
        <v>33</v>
      </c>
      <c r="D4293" t="s">
        <v>55</v>
      </c>
      <c r="E4293" t="s">
        <v>70</v>
      </c>
      <c r="F4293" t="s">
        <v>61</v>
      </c>
      <c r="G4293" t="s">
        <v>25</v>
      </c>
      <c r="H4293" t="s">
        <v>66</v>
      </c>
      <c r="I4293" t="s">
        <v>101</v>
      </c>
      <c r="J4293">
        <v>26.1</v>
      </c>
      <c r="K4293">
        <v>12</v>
      </c>
      <c r="L4293" t="s">
        <v>63</v>
      </c>
      <c r="M4293">
        <v>1</v>
      </c>
      <c r="N4293">
        <v>4</v>
      </c>
      <c r="O4293">
        <v>280</v>
      </c>
      <c r="P4293">
        <v>7308</v>
      </c>
      <c r="Q4293" t="s">
        <v>89</v>
      </c>
      <c r="R4293">
        <v>4</v>
      </c>
      <c r="S4293" t="s">
        <v>30</v>
      </c>
      <c r="T4293" t="s">
        <v>102</v>
      </c>
      <c r="U4293" t="str">
        <f>TRIM(CLEAN(tbl_Operations[[#This Row],[Location]]))</f>
        <v>Hyderabad</v>
      </c>
      <c r="V4293" t="str">
        <f>TRIM(CLEAN(tbl_Operations[[#This Row],[Channel]]))</f>
        <v>Email</v>
      </c>
      <c r="W4293" t="str">
        <f t="shared" si="335"/>
        <v>Data Correction</v>
      </c>
      <c r="X4293" t="str">
        <f t="shared" si="336"/>
        <v>It</v>
      </c>
      <c r="Y4293" t="str">
        <f t="shared" si="337"/>
        <v>SLA Breach</v>
      </c>
      <c r="Z4293" t="str">
        <f t="shared" si="338"/>
        <v>Normal</v>
      </c>
      <c r="AA4293" t="str" cm="1">
        <f t="array" ref="AA4293">_xlfn.IFS(
J4293&lt;=K4293*0.5,"Excellent",
J4293&lt;=K4293,"Good",
J4293&lt;=K4293*1.5,"At Risk",
TRUE,"Critical"
)</f>
        <v>Critical</v>
      </c>
      <c r="AB4293" t="str">
        <f t="shared" si="339"/>
        <v>Reworked</v>
      </c>
    </row>
    <row r="4294" spans="1:28" x14ac:dyDescent="0.3">
      <c r="A4294" t="s">
        <v>4376</v>
      </c>
      <c r="B4294" s="1">
        <v>45936</v>
      </c>
      <c r="C4294" t="s">
        <v>77</v>
      </c>
      <c r="D4294" t="s">
        <v>47</v>
      </c>
      <c r="E4294" t="s">
        <v>74</v>
      </c>
      <c r="F4294" t="s">
        <v>24</v>
      </c>
      <c r="G4294" t="s">
        <v>5094</v>
      </c>
      <c r="H4294" t="s">
        <v>50</v>
      </c>
      <c r="I4294" t="s">
        <v>101</v>
      </c>
      <c r="J4294">
        <v>2.5</v>
      </c>
      <c r="K4294">
        <v>24</v>
      </c>
      <c r="L4294" t="s">
        <v>28</v>
      </c>
      <c r="M4294">
        <v>0</v>
      </c>
      <c r="N4294">
        <v>4.5</v>
      </c>
      <c r="O4294">
        <v>400</v>
      </c>
      <c r="P4294">
        <v>1000</v>
      </c>
      <c r="Q4294" t="s">
        <v>51</v>
      </c>
      <c r="R4294">
        <v>10</v>
      </c>
      <c r="S4294" t="s">
        <v>52</v>
      </c>
      <c r="T4294" t="s">
        <v>31</v>
      </c>
      <c r="U4294" t="str">
        <f>TRIM(CLEAN(tbl_Operations[[#This Row],[Location]]))</f>
        <v>Gurugram</v>
      </c>
      <c r="V4294" t="str">
        <f>TRIM(CLEAN(tbl_Operations[[#This Row],[Channel]]))</f>
        <v>Unknown</v>
      </c>
      <c r="W4294" t="str">
        <f t="shared" si="335"/>
        <v>System Issue</v>
      </c>
      <c r="X4294" t="str">
        <f t="shared" si="336"/>
        <v>Finance</v>
      </c>
      <c r="Y4294" t="str">
        <f t="shared" si="337"/>
        <v>Within SLA</v>
      </c>
      <c r="Z4294" t="str">
        <f t="shared" si="338"/>
        <v>Normal</v>
      </c>
      <c r="AA4294" t="str" cm="1">
        <f t="array" ref="AA4294">_xlfn.IFS(
J4294&lt;=K4294*0.5,"Excellent",
J4294&lt;=K4294,"Good",
J4294&lt;=K4294*1.5,"At Risk",
TRUE,"Critical"
)</f>
        <v>Excellent</v>
      </c>
      <c r="AB4294" t="str">
        <f t="shared" si="339"/>
        <v>No Rework</v>
      </c>
    </row>
    <row r="4295" spans="1:28" x14ac:dyDescent="0.3">
      <c r="A4295" t="s">
        <v>4377</v>
      </c>
      <c r="B4295" s="1">
        <v>45732</v>
      </c>
      <c r="C4295" t="s">
        <v>95</v>
      </c>
      <c r="D4295" t="s">
        <v>34</v>
      </c>
      <c r="E4295" t="s">
        <v>23</v>
      </c>
      <c r="F4295" t="s">
        <v>61</v>
      </c>
      <c r="G4295" t="s">
        <v>25</v>
      </c>
      <c r="H4295" t="s">
        <v>75</v>
      </c>
      <c r="I4295" t="s">
        <v>27</v>
      </c>
      <c r="J4295">
        <v>2.4</v>
      </c>
      <c r="K4295">
        <v>12</v>
      </c>
      <c r="L4295" t="s">
        <v>28</v>
      </c>
      <c r="M4295">
        <v>0</v>
      </c>
      <c r="N4295">
        <v>4.7</v>
      </c>
      <c r="O4295">
        <v>280</v>
      </c>
      <c r="P4295">
        <v>672</v>
      </c>
      <c r="Q4295" t="s">
        <v>79</v>
      </c>
      <c r="R4295">
        <v>3</v>
      </c>
      <c r="S4295" t="s">
        <v>58</v>
      </c>
      <c r="T4295" t="s">
        <v>102</v>
      </c>
      <c r="U4295" t="str">
        <f>TRIM(CLEAN(tbl_Operations[[#This Row],[Location]]))</f>
        <v>Mumbai</v>
      </c>
      <c r="V4295" t="str">
        <f>TRIM(CLEAN(tbl_Operations[[#This Row],[Channel]]))</f>
        <v>Email</v>
      </c>
      <c r="W4295" t="str">
        <f t="shared" si="335"/>
        <v>Invoice Query</v>
      </c>
      <c r="X4295" t="str">
        <f t="shared" si="336"/>
        <v>Sales</v>
      </c>
      <c r="Y4295" t="str">
        <f t="shared" si="337"/>
        <v>Within SLA</v>
      </c>
      <c r="Z4295" t="str">
        <f t="shared" si="338"/>
        <v>Normal</v>
      </c>
      <c r="AA4295" t="str" cm="1">
        <f t="array" ref="AA4295">_xlfn.IFS(
J4295&lt;=K4295*0.5,"Excellent",
J4295&lt;=K4295,"Good",
J4295&lt;=K4295*1.5,"At Risk",
TRUE,"Critical"
)</f>
        <v>Excellent</v>
      </c>
      <c r="AB4295" t="str">
        <f t="shared" si="339"/>
        <v>No Rework</v>
      </c>
    </row>
    <row r="4296" spans="1:28" x14ac:dyDescent="0.3">
      <c r="A4296" t="s">
        <v>4378</v>
      </c>
      <c r="B4296" s="1">
        <v>45982</v>
      </c>
      <c r="C4296" t="s">
        <v>91</v>
      </c>
      <c r="D4296" t="s">
        <v>73</v>
      </c>
      <c r="E4296" t="s">
        <v>56</v>
      </c>
      <c r="F4296" t="s">
        <v>49</v>
      </c>
      <c r="G4296" t="s">
        <v>25</v>
      </c>
      <c r="H4296" t="s">
        <v>75</v>
      </c>
      <c r="I4296" t="s">
        <v>27</v>
      </c>
      <c r="J4296">
        <v>4.2</v>
      </c>
      <c r="K4296">
        <v>48</v>
      </c>
      <c r="L4296" t="s">
        <v>28</v>
      </c>
      <c r="M4296">
        <v>0</v>
      </c>
      <c r="N4296">
        <v>5</v>
      </c>
      <c r="O4296">
        <v>350</v>
      </c>
      <c r="P4296">
        <v>1470</v>
      </c>
      <c r="Q4296" t="s">
        <v>67</v>
      </c>
      <c r="R4296">
        <v>11</v>
      </c>
      <c r="S4296" t="s">
        <v>52</v>
      </c>
      <c r="T4296" t="s">
        <v>45</v>
      </c>
      <c r="U4296" t="str">
        <f>TRIM(CLEAN(tbl_Operations[[#This Row],[Location]]))</f>
        <v>Chennai</v>
      </c>
      <c r="V4296" t="str">
        <f>TRIM(CLEAN(tbl_Operations[[#This Row],[Channel]]))</f>
        <v>Email</v>
      </c>
      <c r="W4296" t="str">
        <f t="shared" si="335"/>
        <v>Vendor Query</v>
      </c>
      <c r="X4296" t="str">
        <f t="shared" si="336"/>
        <v>Operations</v>
      </c>
      <c r="Y4296" t="str">
        <f t="shared" si="337"/>
        <v>Within SLA</v>
      </c>
      <c r="Z4296" t="str">
        <f t="shared" si="338"/>
        <v>Normal</v>
      </c>
      <c r="AA4296" t="str" cm="1">
        <f t="array" ref="AA4296">_xlfn.IFS(
J4296&lt;=K4296*0.5,"Excellent",
J4296&lt;=K4296,"Good",
J4296&lt;=K4296*1.5,"At Risk",
TRUE,"Critical"
)</f>
        <v>Excellent</v>
      </c>
      <c r="AB4296" t="str">
        <f t="shared" si="339"/>
        <v>No Rework</v>
      </c>
    </row>
    <row r="4297" spans="1:28" x14ac:dyDescent="0.3">
      <c r="A4297" t="s">
        <v>4379</v>
      </c>
      <c r="B4297" s="1">
        <v>45953</v>
      </c>
      <c r="C4297" t="s">
        <v>54</v>
      </c>
      <c r="D4297" t="s">
        <v>47</v>
      </c>
      <c r="E4297" t="s">
        <v>70</v>
      </c>
      <c r="F4297" t="s">
        <v>24</v>
      </c>
      <c r="G4297" t="s">
        <v>81</v>
      </c>
      <c r="H4297" t="s">
        <v>50</v>
      </c>
      <c r="I4297" t="s">
        <v>27</v>
      </c>
      <c r="J4297">
        <v>44.9</v>
      </c>
      <c r="K4297">
        <v>24</v>
      </c>
      <c r="L4297" t="s">
        <v>63</v>
      </c>
      <c r="M4297">
        <v>1</v>
      </c>
      <c r="N4297">
        <v>3.7</v>
      </c>
      <c r="O4297">
        <v>350</v>
      </c>
      <c r="P4297">
        <v>15715</v>
      </c>
      <c r="Q4297" t="s">
        <v>51</v>
      </c>
      <c r="R4297">
        <v>10</v>
      </c>
      <c r="S4297" t="s">
        <v>52</v>
      </c>
      <c r="T4297" t="s">
        <v>84</v>
      </c>
      <c r="U4297" t="str">
        <f>TRIM(CLEAN(tbl_Operations[[#This Row],[Location]]))</f>
        <v>Gurugram</v>
      </c>
      <c r="V4297" t="str">
        <f>TRIM(CLEAN(tbl_Operations[[#This Row],[Channel]]))</f>
        <v>Phone</v>
      </c>
      <c r="W4297" t="str">
        <f t="shared" si="335"/>
        <v>Data Correction</v>
      </c>
      <c r="X4297" t="str">
        <f t="shared" si="336"/>
        <v>Hr</v>
      </c>
      <c r="Y4297" t="str">
        <f t="shared" si="337"/>
        <v>SLA Breach</v>
      </c>
      <c r="Z4297" t="str">
        <f t="shared" si="338"/>
        <v>Normal</v>
      </c>
      <c r="AA4297" t="str" cm="1">
        <f t="array" ref="AA4297">_xlfn.IFS(
J4297&lt;=K4297*0.5,"Excellent",
J4297&lt;=K4297,"Good",
J4297&lt;=K4297*1.5,"At Risk",
TRUE,"Critical"
)</f>
        <v>Critical</v>
      </c>
      <c r="AB4297" t="str">
        <f t="shared" si="339"/>
        <v>Reworked</v>
      </c>
    </row>
    <row r="4298" spans="1:28" x14ac:dyDescent="0.3">
      <c r="A4298" t="s">
        <v>4380</v>
      </c>
      <c r="B4298" s="1">
        <v>45805</v>
      </c>
      <c r="C4298" t="s">
        <v>77</v>
      </c>
      <c r="D4298" t="s">
        <v>55</v>
      </c>
      <c r="E4298" t="s">
        <v>23</v>
      </c>
      <c r="F4298" t="s">
        <v>24</v>
      </c>
      <c r="G4298" t="s">
        <v>62</v>
      </c>
      <c r="H4298" t="s">
        <v>43</v>
      </c>
      <c r="I4298" t="s">
        <v>27</v>
      </c>
      <c r="J4298">
        <v>10.4</v>
      </c>
      <c r="K4298">
        <v>24</v>
      </c>
      <c r="L4298" t="s">
        <v>28</v>
      </c>
      <c r="M4298">
        <v>1</v>
      </c>
      <c r="N4298">
        <v>4</v>
      </c>
      <c r="O4298">
        <v>400</v>
      </c>
      <c r="P4298">
        <v>4160</v>
      </c>
      <c r="Q4298" t="s">
        <v>44</v>
      </c>
      <c r="R4298">
        <v>5</v>
      </c>
      <c r="S4298" t="s">
        <v>30</v>
      </c>
      <c r="T4298" t="s">
        <v>86</v>
      </c>
      <c r="U4298" t="str">
        <f>TRIM(CLEAN(tbl_Operations[[#This Row],[Location]]))</f>
        <v>Hyderabad</v>
      </c>
      <c r="V4298" t="str">
        <f>TRIM(CLEAN(tbl_Operations[[#This Row],[Channel]]))</f>
        <v>Teams</v>
      </c>
      <c r="W4298" t="str">
        <f t="shared" si="335"/>
        <v>Invoice Query</v>
      </c>
      <c r="X4298" t="str">
        <f t="shared" si="336"/>
        <v>Finance</v>
      </c>
      <c r="Y4298" t="str">
        <f t="shared" si="337"/>
        <v>Within SLA</v>
      </c>
      <c r="Z4298" t="str">
        <f t="shared" si="338"/>
        <v>Normal</v>
      </c>
      <c r="AA4298" t="str" cm="1">
        <f t="array" ref="AA4298">_xlfn.IFS(
J4298&lt;=K4298*0.5,"Excellent",
J4298&lt;=K4298,"Good",
J4298&lt;=K4298*1.5,"At Risk",
TRUE,"Critical"
)</f>
        <v>Excellent</v>
      </c>
      <c r="AB4298" t="str">
        <f t="shared" si="339"/>
        <v>Reworked</v>
      </c>
    </row>
    <row r="4299" spans="1:28" x14ac:dyDescent="0.3">
      <c r="A4299" t="s">
        <v>4381</v>
      </c>
      <c r="B4299" s="1">
        <v>45776</v>
      </c>
      <c r="C4299" t="s">
        <v>21</v>
      </c>
      <c r="D4299" t="s">
        <v>55</v>
      </c>
      <c r="E4299" t="s">
        <v>56</v>
      </c>
      <c r="F4299" t="s">
        <v>61</v>
      </c>
      <c r="G4299" t="s">
        <v>25</v>
      </c>
      <c r="H4299" t="s">
        <v>50</v>
      </c>
      <c r="I4299" t="s">
        <v>27</v>
      </c>
      <c r="J4299">
        <v>17.899999999999999</v>
      </c>
      <c r="K4299">
        <v>12</v>
      </c>
      <c r="L4299" t="s">
        <v>63</v>
      </c>
      <c r="M4299">
        <v>0</v>
      </c>
      <c r="N4299">
        <v>4.0999999999999996</v>
      </c>
      <c r="O4299">
        <v>400</v>
      </c>
      <c r="P4299">
        <v>7160</v>
      </c>
      <c r="Q4299" t="s">
        <v>89</v>
      </c>
      <c r="R4299">
        <v>4</v>
      </c>
      <c r="S4299" t="s">
        <v>30</v>
      </c>
      <c r="T4299" t="s">
        <v>38</v>
      </c>
      <c r="U4299" t="str">
        <f>TRIM(CLEAN(tbl_Operations[[#This Row],[Location]]))</f>
        <v>Hyderabad</v>
      </c>
      <c r="V4299" t="str">
        <f>TRIM(CLEAN(tbl_Operations[[#This Row],[Channel]]))</f>
        <v>Email</v>
      </c>
      <c r="W4299" t="str">
        <f t="shared" si="335"/>
        <v>Vendor Query</v>
      </c>
      <c r="X4299" t="str">
        <f t="shared" si="336"/>
        <v>Customer Support</v>
      </c>
      <c r="Y4299" t="str">
        <f t="shared" si="337"/>
        <v>SLA Breach</v>
      </c>
      <c r="Z4299" t="str">
        <f t="shared" si="338"/>
        <v>Normal</v>
      </c>
      <c r="AA4299" t="str" cm="1">
        <f t="array" ref="AA4299">_xlfn.IFS(
J4299&lt;=K4299*0.5,"Excellent",
J4299&lt;=K4299,"Good",
J4299&lt;=K4299*1.5,"At Risk",
TRUE,"Critical"
)</f>
        <v>At Risk</v>
      </c>
      <c r="AB4299" t="str">
        <f t="shared" si="339"/>
        <v>No Rework</v>
      </c>
    </row>
    <row r="4300" spans="1:28" x14ac:dyDescent="0.3">
      <c r="A4300" t="s">
        <v>4382</v>
      </c>
      <c r="B4300" s="1">
        <v>45702</v>
      </c>
      <c r="C4300" t="s">
        <v>91</v>
      </c>
      <c r="D4300" t="s">
        <v>22</v>
      </c>
      <c r="E4300" t="s">
        <v>35</v>
      </c>
      <c r="F4300" t="s">
        <v>24</v>
      </c>
      <c r="G4300" t="s">
        <v>25</v>
      </c>
      <c r="H4300" t="s">
        <v>66</v>
      </c>
      <c r="I4300" t="s">
        <v>88</v>
      </c>
      <c r="J4300">
        <v>27.5</v>
      </c>
      <c r="K4300">
        <v>24</v>
      </c>
      <c r="L4300" t="s">
        <v>63</v>
      </c>
      <c r="M4300">
        <v>4</v>
      </c>
      <c r="N4300">
        <v>2.7</v>
      </c>
      <c r="O4300">
        <v>280</v>
      </c>
      <c r="P4300">
        <v>7700</v>
      </c>
      <c r="Q4300" t="s">
        <v>57</v>
      </c>
      <c r="R4300">
        <v>2</v>
      </c>
      <c r="S4300" t="s">
        <v>58</v>
      </c>
      <c r="T4300" t="s">
        <v>45</v>
      </c>
      <c r="U4300" t="str">
        <f>TRIM(CLEAN(tbl_Operations[[#This Row],[Location]]))</f>
        <v>Noida</v>
      </c>
      <c r="V4300" t="str">
        <f>TRIM(CLEAN(tbl_Operations[[#This Row],[Channel]]))</f>
        <v>Email</v>
      </c>
      <c r="W4300" t="str">
        <f t="shared" si="335"/>
        <v>Employee Query</v>
      </c>
      <c r="X4300" t="str">
        <f t="shared" si="336"/>
        <v>Operations</v>
      </c>
      <c r="Y4300" t="str">
        <f t="shared" si="337"/>
        <v>SLA Breach</v>
      </c>
      <c r="Z4300" t="str">
        <f t="shared" si="338"/>
        <v>Normal</v>
      </c>
      <c r="AA4300" t="str" cm="1">
        <f t="array" ref="AA4300">_xlfn.IFS(
J4300&lt;=K4300*0.5,"Excellent",
J4300&lt;=K4300,"Good",
J4300&lt;=K4300*1.5,"At Risk",
TRUE,"Critical"
)</f>
        <v>At Risk</v>
      </c>
      <c r="AB4300" t="str">
        <f t="shared" si="339"/>
        <v>Reworked</v>
      </c>
    </row>
    <row r="4301" spans="1:28" x14ac:dyDescent="0.3">
      <c r="A4301" t="s">
        <v>4383</v>
      </c>
      <c r="B4301" s="1">
        <v>45972</v>
      </c>
      <c r="C4301" t="s">
        <v>21</v>
      </c>
      <c r="D4301" t="s">
        <v>73</v>
      </c>
      <c r="E4301" t="s">
        <v>56</v>
      </c>
      <c r="F4301" t="s">
        <v>49</v>
      </c>
      <c r="G4301" t="s">
        <v>25</v>
      </c>
      <c r="H4301" t="s">
        <v>66</v>
      </c>
      <c r="I4301" t="s">
        <v>27</v>
      </c>
      <c r="J4301">
        <v>1.6</v>
      </c>
      <c r="K4301">
        <v>48</v>
      </c>
      <c r="L4301" t="s">
        <v>28</v>
      </c>
      <c r="M4301">
        <v>1</v>
      </c>
      <c r="N4301">
        <v>4.5</v>
      </c>
      <c r="O4301">
        <v>450</v>
      </c>
      <c r="P4301">
        <v>720</v>
      </c>
      <c r="Q4301" t="s">
        <v>67</v>
      </c>
      <c r="R4301">
        <v>11</v>
      </c>
      <c r="S4301" t="s">
        <v>52</v>
      </c>
      <c r="T4301" t="s">
        <v>38</v>
      </c>
      <c r="U4301" t="str">
        <f>TRIM(CLEAN(tbl_Operations[[#This Row],[Location]]))</f>
        <v>Chennai</v>
      </c>
      <c r="V4301" t="str">
        <f>TRIM(CLEAN(tbl_Operations[[#This Row],[Channel]]))</f>
        <v>Email</v>
      </c>
      <c r="W4301" t="str">
        <f t="shared" si="335"/>
        <v>Vendor Query</v>
      </c>
      <c r="X4301" t="str">
        <f t="shared" si="336"/>
        <v>Customer Support</v>
      </c>
      <c r="Y4301" t="str">
        <f t="shared" si="337"/>
        <v>Within SLA</v>
      </c>
      <c r="Z4301" t="str">
        <f t="shared" si="338"/>
        <v>Normal</v>
      </c>
      <c r="AA4301" t="str" cm="1">
        <f t="array" ref="AA4301">_xlfn.IFS(
J4301&lt;=K4301*0.5,"Excellent",
J4301&lt;=K4301,"Good",
J4301&lt;=K4301*1.5,"At Risk",
TRUE,"Critical"
)</f>
        <v>Excellent</v>
      </c>
      <c r="AB4301" t="str">
        <f t="shared" si="339"/>
        <v>Reworked</v>
      </c>
    </row>
    <row r="4302" spans="1:28" x14ac:dyDescent="0.3">
      <c r="A4302" t="s">
        <v>4384</v>
      </c>
      <c r="B4302" s="1">
        <v>45902</v>
      </c>
      <c r="C4302" t="s">
        <v>77</v>
      </c>
      <c r="D4302" t="s">
        <v>47</v>
      </c>
      <c r="E4302" t="s">
        <v>48</v>
      </c>
      <c r="F4302" t="s">
        <v>24</v>
      </c>
      <c r="G4302" t="s">
        <v>81</v>
      </c>
      <c r="H4302" t="s">
        <v>50</v>
      </c>
      <c r="I4302" t="s">
        <v>27</v>
      </c>
      <c r="J4302">
        <v>7.7</v>
      </c>
      <c r="K4302">
        <v>24</v>
      </c>
      <c r="L4302" t="s">
        <v>28</v>
      </c>
      <c r="M4302">
        <v>0</v>
      </c>
      <c r="N4302">
        <v>4.3</v>
      </c>
      <c r="O4302">
        <v>320</v>
      </c>
      <c r="P4302">
        <v>2464</v>
      </c>
      <c r="Q4302" t="s">
        <v>83</v>
      </c>
      <c r="R4302">
        <v>9</v>
      </c>
      <c r="S4302" t="s">
        <v>37</v>
      </c>
      <c r="T4302" t="s">
        <v>38</v>
      </c>
      <c r="U4302" t="str">
        <f>TRIM(CLEAN(tbl_Operations[[#This Row],[Location]]))</f>
        <v>Gurugram</v>
      </c>
      <c r="V4302" t="str">
        <f>TRIM(CLEAN(tbl_Operations[[#This Row],[Channel]]))</f>
        <v>Phone</v>
      </c>
      <c r="W4302" t="str">
        <f t="shared" si="335"/>
        <v>Compliance Request</v>
      </c>
      <c r="X4302" t="str">
        <f t="shared" si="336"/>
        <v>Finance</v>
      </c>
      <c r="Y4302" t="str">
        <f t="shared" si="337"/>
        <v>Within SLA</v>
      </c>
      <c r="Z4302" t="str">
        <f t="shared" si="338"/>
        <v>Normal</v>
      </c>
      <c r="AA4302" t="str" cm="1">
        <f t="array" ref="AA4302">_xlfn.IFS(
J4302&lt;=K4302*0.5,"Excellent",
J4302&lt;=K4302,"Good",
J4302&lt;=K4302*1.5,"At Risk",
TRUE,"Critical"
)</f>
        <v>Excellent</v>
      </c>
      <c r="AB4302" t="str">
        <f t="shared" si="339"/>
        <v>No Rework</v>
      </c>
    </row>
    <row r="4303" spans="1:28" x14ac:dyDescent="0.3">
      <c r="A4303" t="s">
        <v>4385</v>
      </c>
      <c r="B4303" s="1">
        <v>45795</v>
      </c>
      <c r="C4303" t="s">
        <v>21</v>
      </c>
      <c r="D4303" t="s">
        <v>73</v>
      </c>
      <c r="E4303" t="s">
        <v>78</v>
      </c>
      <c r="F4303" t="s">
        <v>24</v>
      </c>
      <c r="G4303" t="s">
        <v>62</v>
      </c>
      <c r="H4303" t="s">
        <v>43</v>
      </c>
      <c r="I4303" t="s">
        <v>27</v>
      </c>
      <c r="J4303">
        <v>7.9</v>
      </c>
      <c r="K4303">
        <v>24</v>
      </c>
      <c r="L4303" t="s">
        <v>28</v>
      </c>
      <c r="M4303">
        <v>0</v>
      </c>
      <c r="N4303">
        <v>4.5999999999999996</v>
      </c>
      <c r="O4303">
        <v>350</v>
      </c>
      <c r="P4303">
        <v>2765</v>
      </c>
      <c r="Q4303" t="s">
        <v>44</v>
      </c>
      <c r="R4303">
        <v>5</v>
      </c>
      <c r="S4303" t="s">
        <v>30</v>
      </c>
      <c r="T4303" t="s">
        <v>102</v>
      </c>
      <c r="U4303" t="str">
        <f>TRIM(CLEAN(tbl_Operations[[#This Row],[Location]]))</f>
        <v>Chennai</v>
      </c>
      <c r="V4303" t="str">
        <f>TRIM(CLEAN(tbl_Operations[[#This Row],[Channel]]))</f>
        <v>Teams</v>
      </c>
      <c r="W4303" t="str">
        <f t="shared" si="335"/>
        <v>Access Request</v>
      </c>
      <c r="X4303" t="str">
        <f t="shared" si="336"/>
        <v>Customer Support</v>
      </c>
      <c r="Y4303" t="str">
        <f t="shared" si="337"/>
        <v>Within SLA</v>
      </c>
      <c r="Z4303" t="str">
        <f t="shared" si="338"/>
        <v>Normal</v>
      </c>
      <c r="AA4303" t="str" cm="1">
        <f t="array" ref="AA4303">_xlfn.IFS(
J4303&lt;=K4303*0.5,"Excellent",
J4303&lt;=K4303,"Good",
J4303&lt;=K4303*1.5,"At Risk",
TRUE,"Critical"
)</f>
        <v>Excellent</v>
      </c>
      <c r="AB4303" t="str">
        <f t="shared" si="339"/>
        <v>No Rework</v>
      </c>
    </row>
    <row r="4304" spans="1:28" x14ac:dyDescent="0.3">
      <c r="A4304" t="s">
        <v>4386</v>
      </c>
      <c r="B4304" s="1">
        <v>45820</v>
      </c>
      <c r="C4304" t="s">
        <v>21</v>
      </c>
      <c r="D4304" t="s">
        <v>60</v>
      </c>
      <c r="E4304" t="s">
        <v>48</v>
      </c>
      <c r="F4304" t="s">
        <v>24</v>
      </c>
      <c r="G4304" t="s">
        <v>25</v>
      </c>
      <c r="H4304" t="s">
        <v>43</v>
      </c>
      <c r="I4304" t="s">
        <v>27</v>
      </c>
      <c r="J4304">
        <v>5.5</v>
      </c>
      <c r="K4304">
        <v>24</v>
      </c>
      <c r="L4304" t="s">
        <v>28</v>
      </c>
      <c r="M4304">
        <v>1</v>
      </c>
      <c r="N4304">
        <v>4.9000000000000004</v>
      </c>
      <c r="O4304">
        <v>320</v>
      </c>
      <c r="P4304">
        <v>1760</v>
      </c>
      <c r="Q4304" t="s">
        <v>29</v>
      </c>
      <c r="R4304">
        <v>6</v>
      </c>
      <c r="S4304" t="s">
        <v>30</v>
      </c>
      <c r="T4304" t="s">
        <v>84</v>
      </c>
      <c r="U4304" t="str">
        <f>TRIM(CLEAN(tbl_Operations[[#This Row],[Location]]))</f>
        <v>Pune</v>
      </c>
      <c r="V4304" t="str">
        <f>TRIM(CLEAN(tbl_Operations[[#This Row],[Channel]]))</f>
        <v>Email</v>
      </c>
      <c r="W4304" t="str">
        <f t="shared" si="335"/>
        <v>Compliance Request</v>
      </c>
      <c r="X4304" t="str">
        <f t="shared" si="336"/>
        <v>Customer Support</v>
      </c>
      <c r="Y4304" t="str">
        <f t="shared" si="337"/>
        <v>Within SLA</v>
      </c>
      <c r="Z4304" t="str">
        <f t="shared" si="338"/>
        <v>Normal</v>
      </c>
      <c r="AA4304" t="str" cm="1">
        <f t="array" ref="AA4304">_xlfn.IFS(
J4304&lt;=K4304*0.5,"Excellent",
J4304&lt;=K4304,"Good",
J4304&lt;=K4304*1.5,"At Risk",
TRUE,"Critical"
)</f>
        <v>Excellent</v>
      </c>
      <c r="AB4304" t="str">
        <f t="shared" si="339"/>
        <v>Reworked</v>
      </c>
    </row>
    <row r="4305" spans="1:28" x14ac:dyDescent="0.3">
      <c r="A4305" t="s">
        <v>4387</v>
      </c>
      <c r="B4305" s="1">
        <v>45962</v>
      </c>
      <c r="C4305" t="s">
        <v>54</v>
      </c>
      <c r="D4305" t="s">
        <v>22</v>
      </c>
      <c r="E4305" t="s">
        <v>92</v>
      </c>
      <c r="F4305" t="s">
        <v>61</v>
      </c>
      <c r="G4305" t="s">
        <v>25</v>
      </c>
      <c r="H4305" t="s">
        <v>66</v>
      </c>
      <c r="I4305" t="s">
        <v>27</v>
      </c>
      <c r="J4305">
        <v>10.4</v>
      </c>
      <c r="K4305">
        <v>12</v>
      </c>
      <c r="L4305" t="s">
        <v>28</v>
      </c>
      <c r="M4305">
        <v>0</v>
      </c>
      <c r="N4305">
        <v>5</v>
      </c>
      <c r="O4305">
        <v>400</v>
      </c>
      <c r="P4305">
        <v>4160</v>
      </c>
      <c r="Q4305" t="s">
        <v>67</v>
      </c>
      <c r="R4305">
        <v>11</v>
      </c>
      <c r="S4305" t="s">
        <v>52</v>
      </c>
      <c r="T4305" t="s">
        <v>68</v>
      </c>
      <c r="U4305" t="str">
        <f>TRIM(CLEAN(tbl_Operations[[#This Row],[Location]]))</f>
        <v>Noida</v>
      </c>
      <c r="V4305" t="str">
        <f>TRIM(CLEAN(tbl_Operations[[#This Row],[Channel]]))</f>
        <v>Email</v>
      </c>
      <c r="W4305" t="str">
        <f t="shared" si="335"/>
        <v>Report Request</v>
      </c>
      <c r="X4305" t="str">
        <f t="shared" si="336"/>
        <v>Hr</v>
      </c>
      <c r="Y4305" t="str">
        <f t="shared" si="337"/>
        <v>Within SLA</v>
      </c>
      <c r="Z4305" t="str">
        <f t="shared" si="338"/>
        <v>Normal</v>
      </c>
      <c r="AA4305" t="str" cm="1">
        <f t="array" ref="AA4305">_xlfn.IFS(
J4305&lt;=K4305*0.5,"Excellent",
J4305&lt;=K4305,"Good",
J4305&lt;=K4305*1.5,"At Risk",
TRUE,"Critical"
)</f>
        <v>Good</v>
      </c>
      <c r="AB4305" t="str">
        <f t="shared" si="339"/>
        <v>No Rework</v>
      </c>
    </row>
    <row r="4306" spans="1:28" x14ac:dyDescent="0.3">
      <c r="A4306" t="s">
        <v>4388</v>
      </c>
      <c r="B4306" s="1">
        <v>45837</v>
      </c>
      <c r="C4306" t="s">
        <v>33</v>
      </c>
      <c r="D4306" t="s">
        <v>60</v>
      </c>
      <c r="E4306" t="s">
        <v>35</v>
      </c>
      <c r="F4306" t="s">
        <v>24</v>
      </c>
      <c r="G4306" t="s">
        <v>25</v>
      </c>
      <c r="H4306" t="s">
        <v>50</v>
      </c>
      <c r="I4306" t="s">
        <v>27</v>
      </c>
      <c r="J4306">
        <v>10.4</v>
      </c>
      <c r="K4306">
        <v>24</v>
      </c>
      <c r="L4306" t="s">
        <v>28</v>
      </c>
      <c r="M4306">
        <v>0</v>
      </c>
      <c r="N4306">
        <v>4.4000000000000004</v>
      </c>
      <c r="O4306">
        <v>320</v>
      </c>
      <c r="P4306">
        <v>3328</v>
      </c>
      <c r="Q4306" t="s">
        <v>29</v>
      </c>
      <c r="R4306">
        <v>6</v>
      </c>
      <c r="S4306" t="s">
        <v>30</v>
      </c>
      <c r="T4306" t="s">
        <v>102</v>
      </c>
      <c r="U4306" t="str">
        <f>TRIM(CLEAN(tbl_Operations[[#This Row],[Location]]))</f>
        <v>Pune</v>
      </c>
      <c r="V4306" t="str">
        <f>TRIM(CLEAN(tbl_Operations[[#This Row],[Channel]]))</f>
        <v>Email</v>
      </c>
      <c r="W4306" t="str">
        <f t="shared" si="335"/>
        <v>Employee Query</v>
      </c>
      <c r="X4306" t="str">
        <f t="shared" si="336"/>
        <v>It</v>
      </c>
      <c r="Y4306" t="str">
        <f t="shared" si="337"/>
        <v>Within SLA</v>
      </c>
      <c r="Z4306" t="str">
        <f t="shared" si="338"/>
        <v>Normal</v>
      </c>
      <c r="AA4306" t="str" cm="1">
        <f t="array" ref="AA4306">_xlfn.IFS(
J4306&lt;=K4306*0.5,"Excellent",
J4306&lt;=K4306,"Good",
J4306&lt;=K4306*1.5,"At Risk",
TRUE,"Critical"
)</f>
        <v>Excellent</v>
      </c>
      <c r="AB4306" t="str">
        <f t="shared" si="339"/>
        <v>No Rework</v>
      </c>
    </row>
    <row r="4307" spans="1:28" x14ac:dyDescent="0.3">
      <c r="A4307" t="s">
        <v>4389</v>
      </c>
      <c r="B4307" s="1">
        <v>45978</v>
      </c>
      <c r="C4307" t="s">
        <v>33</v>
      </c>
      <c r="D4307" t="s">
        <v>73</v>
      </c>
      <c r="E4307" t="s">
        <v>74</v>
      </c>
      <c r="F4307" t="s">
        <v>24</v>
      </c>
      <c r="G4307" t="s">
        <v>25</v>
      </c>
      <c r="H4307" t="s">
        <v>43</v>
      </c>
      <c r="I4307" t="s">
        <v>27</v>
      </c>
      <c r="J4307">
        <v>7.5</v>
      </c>
      <c r="K4307">
        <v>24</v>
      </c>
      <c r="L4307" t="s">
        <v>28</v>
      </c>
      <c r="M4307">
        <v>1</v>
      </c>
      <c r="N4307">
        <v>4.4000000000000004</v>
      </c>
      <c r="O4307">
        <v>280</v>
      </c>
      <c r="P4307">
        <v>2100</v>
      </c>
      <c r="Q4307" t="s">
        <v>67</v>
      </c>
      <c r="R4307">
        <v>11</v>
      </c>
      <c r="S4307" t="s">
        <v>52</v>
      </c>
      <c r="T4307" t="s">
        <v>31</v>
      </c>
      <c r="U4307" t="str">
        <f>TRIM(CLEAN(tbl_Operations[[#This Row],[Location]]))</f>
        <v>Chennai</v>
      </c>
      <c r="V4307" t="str">
        <f>TRIM(CLEAN(tbl_Operations[[#This Row],[Channel]]))</f>
        <v>Email</v>
      </c>
      <c r="W4307" t="str">
        <f t="shared" si="335"/>
        <v>System Issue</v>
      </c>
      <c r="X4307" t="str">
        <f t="shared" si="336"/>
        <v>It</v>
      </c>
      <c r="Y4307" t="str">
        <f t="shared" si="337"/>
        <v>Within SLA</v>
      </c>
      <c r="Z4307" t="str">
        <f t="shared" si="338"/>
        <v>Normal</v>
      </c>
      <c r="AA4307" t="str" cm="1">
        <f t="array" ref="AA4307">_xlfn.IFS(
J4307&lt;=K4307*0.5,"Excellent",
J4307&lt;=K4307,"Good",
J4307&lt;=K4307*1.5,"At Risk",
TRUE,"Critical"
)</f>
        <v>Excellent</v>
      </c>
      <c r="AB4307" t="str">
        <f t="shared" si="339"/>
        <v>Reworked</v>
      </c>
    </row>
    <row r="4308" spans="1:28" x14ac:dyDescent="0.3">
      <c r="A4308" t="s">
        <v>4390</v>
      </c>
      <c r="B4308" s="1">
        <v>45977</v>
      </c>
      <c r="C4308" t="s">
        <v>95</v>
      </c>
      <c r="D4308" t="s">
        <v>60</v>
      </c>
      <c r="E4308" t="s">
        <v>70</v>
      </c>
      <c r="F4308" t="s">
        <v>24</v>
      </c>
      <c r="G4308" t="s">
        <v>25</v>
      </c>
      <c r="H4308" t="s">
        <v>43</v>
      </c>
      <c r="I4308" t="s">
        <v>27</v>
      </c>
      <c r="J4308">
        <v>12.3</v>
      </c>
      <c r="K4308">
        <v>24</v>
      </c>
      <c r="L4308" t="s">
        <v>28</v>
      </c>
      <c r="M4308">
        <v>1</v>
      </c>
      <c r="N4308">
        <v>4.4000000000000004</v>
      </c>
      <c r="O4308">
        <v>320</v>
      </c>
      <c r="P4308">
        <v>3936</v>
      </c>
      <c r="Q4308" t="s">
        <v>67</v>
      </c>
      <c r="R4308">
        <v>11</v>
      </c>
      <c r="S4308" t="s">
        <v>52</v>
      </c>
      <c r="T4308" t="s">
        <v>102</v>
      </c>
      <c r="U4308" t="str">
        <f>TRIM(CLEAN(tbl_Operations[[#This Row],[Location]]))</f>
        <v>Pune</v>
      </c>
      <c r="V4308" t="str">
        <f>TRIM(CLEAN(tbl_Operations[[#This Row],[Channel]]))</f>
        <v>Email</v>
      </c>
      <c r="W4308" t="str">
        <f t="shared" si="335"/>
        <v>Data Correction</v>
      </c>
      <c r="X4308" t="str">
        <f t="shared" si="336"/>
        <v>Sales</v>
      </c>
      <c r="Y4308" t="str">
        <f t="shared" si="337"/>
        <v>Within SLA</v>
      </c>
      <c r="Z4308" t="str">
        <f t="shared" si="338"/>
        <v>Normal</v>
      </c>
      <c r="AA4308" t="str" cm="1">
        <f t="array" ref="AA4308">_xlfn.IFS(
J4308&lt;=K4308*0.5,"Excellent",
J4308&lt;=K4308,"Good",
J4308&lt;=K4308*1.5,"At Risk",
TRUE,"Critical"
)</f>
        <v>Good</v>
      </c>
      <c r="AB4308" t="str">
        <f t="shared" si="339"/>
        <v>Reworked</v>
      </c>
    </row>
    <row r="4309" spans="1:28" x14ac:dyDescent="0.3">
      <c r="A4309" t="s">
        <v>4391</v>
      </c>
      <c r="B4309" s="1">
        <v>45845</v>
      </c>
      <c r="C4309" t="s">
        <v>54</v>
      </c>
      <c r="D4309" t="s">
        <v>47</v>
      </c>
      <c r="E4309" t="s">
        <v>92</v>
      </c>
      <c r="F4309" t="s">
        <v>49</v>
      </c>
      <c r="G4309" t="s">
        <v>62</v>
      </c>
      <c r="H4309" t="s">
        <v>26</v>
      </c>
      <c r="I4309" t="s">
        <v>88</v>
      </c>
      <c r="J4309">
        <v>34.700000000000003</v>
      </c>
      <c r="K4309">
        <v>48</v>
      </c>
      <c r="L4309" t="s">
        <v>28</v>
      </c>
      <c r="M4309">
        <v>4</v>
      </c>
      <c r="N4309">
        <v>3.6</v>
      </c>
      <c r="O4309">
        <v>320</v>
      </c>
      <c r="P4309">
        <v>11104</v>
      </c>
      <c r="Q4309" t="s">
        <v>114</v>
      </c>
      <c r="R4309">
        <v>7</v>
      </c>
      <c r="S4309" t="s">
        <v>37</v>
      </c>
      <c r="T4309" t="s">
        <v>31</v>
      </c>
      <c r="U4309" t="str">
        <f>TRIM(CLEAN(tbl_Operations[[#This Row],[Location]]))</f>
        <v>Gurugram</v>
      </c>
      <c r="V4309" t="str">
        <f>TRIM(CLEAN(tbl_Operations[[#This Row],[Channel]]))</f>
        <v>Teams</v>
      </c>
      <c r="W4309" t="str">
        <f t="shared" si="335"/>
        <v>Report Request</v>
      </c>
      <c r="X4309" t="str">
        <f t="shared" si="336"/>
        <v>Hr</v>
      </c>
      <c r="Y4309" t="str">
        <f t="shared" si="337"/>
        <v>Within SLA</v>
      </c>
      <c r="Z4309" t="str">
        <f t="shared" si="338"/>
        <v>Normal</v>
      </c>
      <c r="AA4309" t="str" cm="1">
        <f t="array" ref="AA4309">_xlfn.IFS(
J4309&lt;=K4309*0.5,"Excellent",
J4309&lt;=K4309,"Good",
J4309&lt;=K4309*1.5,"At Risk",
TRUE,"Critical"
)</f>
        <v>Good</v>
      </c>
      <c r="AB4309" t="str">
        <f t="shared" si="339"/>
        <v>Reworked</v>
      </c>
    </row>
    <row r="4310" spans="1:28" x14ac:dyDescent="0.3">
      <c r="A4310" t="s">
        <v>4392</v>
      </c>
      <c r="B4310" s="1">
        <v>45934</v>
      </c>
      <c r="C4310" t="s">
        <v>21</v>
      </c>
      <c r="D4310" t="s">
        <v>47</v>
      </c>
      <c r="E4310" t="s">
        <v>74</v>
      </c>
      <c r="F4310" t="s">
        <v>24</v>
      </c>
      <c r="G4310" t="s">
        <v>62</v>
      </c>
      <c r="H4310" t="s">
        <v>50</v>
      </c>
      <c r="I4310" t="s">
        <v>27</v>
      </c>
      <c r="J4310">
        <v>6.5</v>
      </c>
      <c r="K4310">
        <v>24</v>
      </c>
      <c r="L4310" t="s">
        <v>28</v>
      </c>
      <c r="M4310">
        <v>1</v>
      </c>
      <c r="N4310">
        <v>4.8</v>
      </c>
      <c r="O4310">
        <v>400</v>
      </c>
      <c r="P4310">
        <v>2600</v>
      </c>
      <c r="Q4310" t="s">
        <v>51</v>
      </c>
      <c r="R4310">
        <v>10</v>
      </c>
      <c r="S4310" t="s">
        <v>52</v>
      </c>
      <c r="T4310" t="s">
        <v>68</v>
      </c>
      <c r="U4310" t="str">
        <f>TRIM(CLEAN(tbl_Operations[[#This Row],[Location]]))</f>
        <v>Gurugram</v>
      </c>
      <c r="V4310" t="str">
        <f>TRIM(CLEAN(tbl_Operations[[#This Row],[Channel]]))</f>
        <v>Teams</v>
      </c>
      <c r="W4310" t="str">
        <f t="shared" si="335"/>
        <v>System Issue</v>
      </c>
      <c r="X4310" t="str">
        <f t="shared" si="336"/>
        <v>Customer Support</v>
      </c>
      <c r="Y4310" t="str">
        <f t="shared" si="337"/>
        <v>Within SLA</v>
      </c>
      <c r="Z4310" t="str">
        <f t="shared" si="338"/>
        <v>Normal</v>
      </c>
      <c r="AA4310" t="str" cm="1">
        <f t="array" ref="AA4310">_xlfn.IFS(
J4310&lt;=K4310*0.5,"Excellent",
J4310&lt;=K4310,"Good",
J4310&lt;=K4310*1.5,"At Risk",
TRUE,"Critical"
)</f>
        <v>Excellent</v>
      </c>
      <c r="AB4310" t="str">
        <f t="shared" si="339"/>
        <v>Reworked</v>
      </c>
    </row>
    <row r="4311" spans="1:28" x14ac:dyDescent="0.3">
      <c r="A4311" t="s">
        <v>4393</v>
      </c>
      <c r="B4311" s="1">
        <v>45818</v>
      </c>
      <c r="C4311" t="s">
        <v>77</v>
      </c>
      <c r="D4311" t="s">
        <v>22</v>
      </c>
      <c r="E4311" t="s">
        <v>23</v>
      </c>
      <c r="F4311" t="s">
        <v>24</v>
      </c>
      <c r="G4311" t="s">
        <v>25</v>
      </c>
      <c r="H4311" t="s">
        <v>66</v>
      </c>
      <c r="I4311" t="s">
        <v>101</v>
      </c>
      <c r="J4311">
        <v>4.0999999999999996</v>
      </c>
      <c r="K4311">
        <v>24</v>
      </c>
      <c r="L4311" t="s">
        <v>28</v>
      </c>
      <c r="M4311">
        <v>0</v>
      </c>
      <c r="N4311">
        <v>5</v>
      </c>
      <c r="O4311">
        <v>400</v>
      </c>
      <c r="P4311">
        <v>1640</v>
      </c>
      <c r="Q4311" t="s">
        <v>29</v>
      </c>
      <c r="R4311">
        <v>6</v>
      </c>
      <c r="S4311" t="s">
        <v>30</v>
      </c>
      <c r="T4311" t="s">
        <v>38</v>
      </c>
      <c r="U4311" t="str">
        <f>TRIM(CLEAN(tbl_Operations[[#This Row],[Location]]))</f>
        <v>Noida</v>
      </c>
      <c r="V4311" t="str">
        <f>TRIM(CLEAN(tbl_Operations[[#This Row],[Channel]]))</f>
        <v>Email</v>
      </c>
      <c r="W4311" t="str">
        <f t="shared" si="335"/>
        <v>Invoice Query</v>
      </c>
      <c r="X4311" t="str">
        <f t="shared" si="336"/>
        <v>Finance</v>
      </c>
      <c r="Y4311" t="str">
        <f t="shared" si="337"/>
        <v>Within SLA</v>
      </c>
      <c r="Z4311" t="str">
        <f t="shared" si="338"/>
        <v>Normal</v>
      </c>
      <c r="AA4311" t="str" cm="1">
        <f t="array" ref="AA4311">_xlfn.IFS(
J4311&lt;=K4311*0.5,"Excellent",
J4311&lt;=K4311,"Good",
J4311&lt;=K4311*1.5,"At Risk",
TRUE,"Critical"
)</f>
        <v>Excellent</v>
      </c>
      <c r="AB4311" t="str">
        <f t="shared" si="339"/>
        <v>No Rework</v>
      </c>
    </row>
    <row r="4312" spans="1:28" x14ac:dyDescent="0.3">
      <c r="A4312" t="s">
        <v>4394</v>
      </c>
      <c r="B4312" s="1">
        <v>45790</v>
      </c>
      <c r="C4312" t="s">
        <v>33</v>
      </c>
      <c r="D4312" t="s">
        <v>47</v>
      </c>
      <c r="E4312" t="s">
        <v>70</v>
      </c>
      <c r="F4312" t="s">
        <v>24</v>
      </c>
      <c r="G4312" t="s">
        <v>62</v>
      </c>
      <c r="H4312" t="s">
        <v>66</v>
      </c>
      <c r="I4312" t="s">
        <v>88</v>
      </c>
      <c r="J4312">
        <v>19.399999999999999</v>
      </c>
      <c r="K4312">
        <v>24</v>
      </c>
      <c r="L4312" t="s">
        <v>28</v>
      </c>
      <c r="M4312">
        <v>2</v>
      </c>
      <c r="N4312">
        <v>3.7</v>
      </c>
      <c r="O4312">
        <v>400</v>
      </c>
      <c r="P4312">
        <v>7760</v>
      </c>
      <c r="Q4312" t="s">
        <v>44</v>
      </c>
      <c r="R4312">
        <v>5</v>
      </c>
      <c r="S4312" t="s">
        <v>30</v>
      </c>
      <c r="T4312" t="s">
        <v>38</v>
      </c>
      <c r="U4312" t="str">
        <f>TRIM(CLEAN(tbl_Operations[[#This Row],[Location]]))</f>
        <v>Gurugram</v>
      </c>
      <c r="V4312" t="str">
        <f>TRIM(CLEAN(tbl_Operations[[#This Row],[Channel]]))</f>
        <v>Teams</v>
      </c>
      <c r="W4312" t="str">
        <f t="shared" si="335"/>
        <v>Data Correction</v>
      </c>
      <c r="X4312" t="str">
        <f t="shared" si="336"/>
        <v>It</v>
      </c>
      <c r="Y4312" t="str">
        <f t="shared" si="337"/>
        <v>Within SLA</v>
      </c>
      <c r="Z4312" t="str">
        <f t="shared" si="338"/>
        <v>Normal</v>
      </c>
      <c r="AA4312" t="str" cm="1">
        <f t="array" ref="AA4312">_xlfn.IFS(
J4312&lt;=K4312*0.5,"Excellent",
J4312&lt;=K4312,"Good",
J4312&lt;=K4312*1.5,"At Risk",
TRUE,"Critical"
)</f>
        <v>Good</v>
      </c>
      <c r="AB4312" t="str">
        <f t="shared" si="339"/>
        <v>Reworked</v>
      </c>
    </row>
    <row r="4313" spans="1:28" x14ac:dyDescent="0.3">
      <c r="A4313" t="s">
        <v>4395</v>
      </c>
      <c r="B4313" s="1">
        <v>45863</v>
      </c>
      <c r="C4313" t="s">
        <v>21</v>
      </c>
      <c r="D4313" t="s">
        <v>41</v>
      </c>
      <c r="E4313" t="s">
        <v>35</v>
      </c>
      <c r="F4313" t="s">
        <v>24</v>
      </c>
      <c r="G4313" t="s">
        <v>25</v>
      </c>
      <c r="H4313" t="s">
        <v>75</v>
      </c>
      <c r="I4313" t="s">
        <v>27</v>
      </c>
      <c r="J4313">
        <v>19.399999999999999</v>
      </c>
      <c r="K4313">
        <v>24</v>
      </c>
      <c r="L4313" t="s">
        <v>28</v>
      </c>
      <c r="M4313">
        <v>1</v>
      </c>
      <c r="N4313">
        <v>4.2</v>
      </c>
      <c r="O4313">
        <v>400</v>
      </c>
      <c r="P4313">
        <v>7760</v>
      </c>
      <c r="Q4313" t="s">
        <v>114</v>
      </c>
      <c r="R4313">
        <v>7</v>
      </c>
      <c r="S4313" t="s">
        <v>37</v>
      </c>
      <c r="T4313" t="s">
        <v>45</v>
      </c>
      <c r="U4313" t="str">
        <f>TRIM(CLEAN(tbl_Operations[[#This Row],[Location]]))</f>
        <v>Bengaluru</v>
      </c>
      <c r="V4313" t="str">
        <f>TRIM(CLEAN(tbl_Operations[[#This Row],[Channel]]))</f>
        <v>Email</v>
      </c>
      <c r="W4313" t="str">
        <f t="shared" si="335"/>
        <v>Employee Query</v>
      </c>
      <c r="X4313" t="str">
        <f t="shared" si="336"/>
        <v>Customer Support</v>
      </c>
      <c r="Y4313" t="str">
        <f t="shared" si="337"/>
        <v>Within SLA</v>
      </c>
      <c r="Z4313" t="str">
        <f t="shared" si="338"/>
        <v>Normal</v>
      </c>
      <c r="AA4313" t="str" cm="1">
        <f t="array" ref="AA4313">_xlfn.IFS(
J4313&lt;=K4313*0.5,"Excellent",
J4313&lt;=K4313,"Good",
J4313&lt;=K4313*1.5,"At Risk",
TRUE,"Critical"
)</f>
        <v>Good</v>
      </c>
      <c r="AB4313" t="str">
        <f t="shared" si="339"/>
        <v>Reworked</v>
      </c>
    </row>
    <row r="4314" spans="1:28" x14ac:dyDescent="0.3">
      <c r="A4314" t="s">
        <v>4396</v>
      </c>
      <c r="B4314" s="1">
        <v>46020</v>
      </c>
      <c r="C4314" t="s">
        <v>33</v>
      </c>
      <c r="D4314" t="s">
        <v>34</v>
      </c>
      <c r="E4314" t="s">
        <v>92</v>
      </c>
      <c r="F4314" t="s">
        <v>49</v>
      </c>
      <c r="G4314" t="s">
        <v>81</v>
      </c>
      <c r="H4314" t="s">
        <v>75</v>
      </c>
      <c r="I4314" t="s">
        <v>27</v>
      </c>
      <c r="J4314">
        <v>15.3</v>
      </c>
      <c r="K4314">
        <v>48</v>
      </c>
      <c r="L4314" t="s">
        <v>28</v>
      </c>
      <c r="M4314">
        <v>2</v>
      </c>
      <c r="N4314">
        <v>4.0999999999999996</v>
      </c>
      <c r="O4314">
        <v>400</v>
      </c>
      <c r="P4314">
        <v>6120</v>
      </c>
      <c r="Q4314" t="s">
        <v>71</v>
      </c>
      <c r="R4314">
        <v>12</v>
      </c>
      <c r="S4314" t="s">
        <v>52</v>
      </c>
      <c r="T4314" t="s">
        <v>31</v>
      </c>
      <c r="U4314" t="str">
        <f>TRIM(CLEAN(tbl_Operations[[#This Row],[Location]]))</f>
        <v>Mumbai</v>
      </c>
      <c r="V4314" t="str">
        <f>TRIM(CLEAN(tbl_Operations[[#This Row],[Channel]]))</f>
        <v>Phone</v>
      </c>
      <c r="W4314" t="str">
        <f t="shared" si="335"/>
        <v>Report Request</v>
      </c>
      <c r="X4314" t="str">
        <f t="shared" si="336"/>
        <v>It</v>
      </c>
      <c r="Y4314" t="str">
        <f t="shared" si="337"/>
        <v>Within SLA</v>
      </c>
      <c r="Z4314" t="str">
        <f t="shared" si="338"/>
        <v>Normal</v>
      </c>
      <c r="AA4314" t="str" cm="1">
        <f t="array" ref="AA4314">_xlfn.IFS(
J4314&lt;=K4314*0.5,"Excellent",
J4314&lt;=K4314,"Good",
J4314&lt;=K4314*1.5,"At Risk",
TRUE,"Critical"
)</f>
        <v>Excellent</v>
      </c>
      <c r="AB4314" t="str">
        <f t="shared" si="339"/>
        <v>Reworked</v>
      </c>
    </row>
    <row r="4315" spans="1:28" x14ac:dyDescent="0.3">
      <c r="A4315" t="s">
        <v>4397</v>
      </c>
      <c r="B4315" s="1">
        <v>45679</v>
      </c>
      <c r="C4315" t="s">
        <v>95</v>
      </c>
      <c r="D4315" t="s">
        <v>55</v>
      </c>
      <c r="E4315" t="s">
        <v>92</v>
      </c>
      <c r="F4315" t="s">
        <v>49</v>
      </c>
      <c r="G4315" t="s">
        <v>25</v>
      </c>
      <c r="H4315" t="s">
        <v>50</v>
      </c>
      <c r="I4315" t="s">
        <v>27</v>
      </c>
      <c r="J4315">
        <v>8.3000000000000007</v>
      </c>
      <c r="K4315">
        <v>48</v>
      </c>
      <c r="L4315" t="s">
        <v>28</v>
      </c>
      <c r="M4315">
        <v>2</v>
      </c>
      <c r="N4315">
        <v>4.5</v>
      </c>
      <c r="O4315">
        <v>350</v>
      </c>
      <c r="P4315">
        <v>2905</v>
      </c>
      <c r="Q4315" t="s">
        <v>64</v>
      </c>
      <c r="R4315">
        <v>1</v>
      </c>
      <c r="S4315" t="s">
        <v>58</v>
      </c>
      <c r="T4315" t="s">
        <v>86</v>
      </c>
      <c r="U4315" t="str">
        <f>TRIM(CLEAN(tbl_Operations[[#This Row],[Location]]))</f>
        <v>Hyderabad</v>
      </c>
      <c r="V4315" t="str">
        <f>TRIM(CLEAN(tbl_Operations[[#This Row],[Channel]]))</f>
        <v>Email</v>
      </c>
      <c r="W4315" t="str">
        <f t="shared" si="335"/>
        <v>Report Request</v>
      </c>
      <c r="X4315" t="str">
        <f t="shared" si="336"/>
        <v>Sales</v>
      </c>
      <c r="Y4315" t="str">
        <f t="shared" si="337"/>
        <v>Within SLA</v>
      </c>
      <c r="Z4315" t="str">
        <f t="shared" si="338"/>
        <v>Normal</v>
      </c>
      <c r="AA4315" t="str" cm="1">
        <f t="array" ref="AA4315">_xlfn.IFS(
J4315&lt;=K4315*0.5,"Excellent",
J4315&lt;=K4315,"Good",
J4315&lt;=K4315*1.5,"At Risk",
TRUE,"Critical"
)</f>
        <v>Excellent</v>
      </c>
      <c r="AB4315" t="str">
        <f t="shared" si="339"/>
        <v>Reworked</v>
      </c>
    </row>
    <row r="4316" spans="1:28" x14ac:dyDescent="0.3">
      <c r="A4316" t="s">
        <v>4398</v>
      </c>
      <c r="B4316" s="1">
        <v>45812</v>
      </c>
      <c r="C4316" t="s">
        <v>54</v>
      </c>
      <c r="D4316" t="s">
        <v>73</v>
      </c>
      <c r="E4316" t="s">
        <v>56</v>
      </c>
      <c r="F4316" t="s">
        <v>61</v>
      </c>
      <c r="G4316" t="s">
        <v>25</v>
      </c>
      <c r="H4316" t="s">
        <v>43</v>
      </c>
      <c r="I4316" t="s">
        <v>27</v>
      </c>
      <c r="J4316">
        <v>6.7</v>
      </c>
      <c r="K4316">
        <v>12</v>
      </c>
      <c r="L4316" t="s">
        <v>28</v>
      </c>
      <c r="M4316">
        <v>2</v>
      </c>
      <c r="N4316">
        <v>4.9000000000000004</v>
      </c>
      <c r="O4316">
        <v>400</v>
      </c>
      <c r="P4316">
        <v>2680</v>
      </c>
      <c r="Q4316" t="s">
        <v>29</v>
      </c>
      <c r="R4316">
        <v>6</v>
      </c>
      <c r="S4316" t="s">
        <v>30</v>
      </c>
      <c r="T4316" t="s">
        <v>86</v>
      </c>
      <c r="U4316" t="str">
        <f>TRIM(CLEAN(tbl_Operations[[#This Row],[Location]]))</f>
        <v>Chennai</v>
      </c>
      <c r="V4316" t="str">
        <f>TRIM(CLEAN(tbl_Operations[[#This Row],[Channel]]))</f>
        <v>Email</v>
      </c>
      <c r="W4316" t="str">
        <f t="shared" si="335"/>
        <v>Vendor Query</v>
      </c>
      <c r="X4316" t="str">
        <f t="shared" si="336"/>
        <v>Hr</v>
      </c>
      <c r="Y4316" t="str">
        <f t="shared" si="337"/>
        <v>Within SLA</v>
      </c>
      <c r="Z4316" t="str">
        <f t="shared" si="338"/>
        <v>Normal</v>
      </c>
      <c r="AA4316" t="str" cm="1">
        <f t="array" ref="AA4316">_xlfn.IFS(
J4316&lt;=K4316*0.5,"Excellent",
J4316&lt;=K4316,"Good",
J4316&lt;=K4316*1.5,"At Risk",
TRUE,"Critical"
)</f>
        <v>Good</v>
      </c>
      <c r="AB4316" t="str">
        <f t="shared" si="339"/>
        <v>Reworked</v>
      </c>
    </row>
    <row r="4317" spans="1:28" x14ac:dyDescent="0.3">
      <c r="A4317" t="s">
        <v>4399</v>
      </c>
      <c r="B4317" s="1">
        <v>45982</v>
      </c>
      <c r="C4317" t="s">
        <v>40</v>
      </c>
      <c r="D4317" t="s">
        <v>41</v>
      </c>
      <c r="E4317" t="s">
        <v>74</v>
      </c>
      <c r="F4317" t="s">
        <v>49</v>
      </c>
      <c r="G4317" t="s">
        <v>81</v>
      </c>
      <c r="H4317" t="s">
        <v>50</v>
      </c>
      <c r="I4317" t="s">
        <v>27</v>
      </c>
      <c r="J4317">
        <v>8</v>
      </c>
      <c r="K4317">
        <v>48</v>
      </c>
      <c r="L4317" t="s">
        <v>28</v>
      </c>
      <c r="M4317">
        <v>1</v>
      </c>
      <c r="N4317">
        <v>4.4000000000000004</v>
      </c>
      <c r="O4317">
        <v>320</v>
      </c>
      <c r="P4317">
        <v>2560</v>
      </c>
      <c r="Q4317" t="s">
        <v>67</v>
      </c>
      <c r="R4317">
        <v>11</v>
      </c>
      <c r="S4317" t="s">
        <v>52</v>
      </c>
      <c r="T4317" t="s">
        <v>45</v>
      </c>
      <c r="U4317" t="str">
        <f>TRIM(CLEAN(tbl_Operations[[#This Row],[Location]]))</f>
        <v>Bengaluru</v>
      </c>
      <c r="V4317" t="str">
        <f>TRIM(CLEAN(tbl_Operations[[#This Row],[Channel]]))</f>
        <v>Phone</v>
      </c>
      <c r="W4317" t="str">
        <f t="shared" si="335"/>
        <v>System Issue</v>
      </c>
      <c r="X4317" t="str">
        <f t="shared" si="336"/>
        <v>Procurement</v>
      </c>
      <c r="Y4317" t="str">
        <f t="shared" si="337"/>
        <v>Within SLA</v>
      </c>
      <c r="Z4317" t="str">
        <f t="shared" si="338"/>
        <v>Normal</v>
      </c>
      <c r="AA4317" t="str" cm="1">
        <f t="array" ref="AA4317">_xlfn.IFS(
J4317&lt;=K4317*0.5,"Excellent",
J4317&lt;=K4317,"Good",
J4317&lt;=K4317*1.5,"At Risk",
TRUE,"Critical"
)</f>
        <v>Excellent</v>
      </c>
      <c r="AB4317" t="str">
        <f t="shared" si="339"/>
        <v>Reworked</v>
      </c>
    </row>
    <row r="4318" spans="1:28" x14ac:dyDescent="0.3">
      <c r="A4318" t="s">
        <v>4400</v>
      </c>
      <c r="B4318" s="1">
        <v>45870</v>
      </c>
      <c r="C4318" t="s">
        <v>40</v>
      </c>
      <c r="D4318" t="s">
        <v>34</v>
      </c>
      <c r="E4318" t="s">
        <v>74</v>
      </c>
      <c r="F4318" t="s">
        <v>24</v>
      </c>
      <c r="G4318" t="s">
        <v>81</v>
      </c>
      <c r="H4318" t="s">
        <v>26</v>
      </c>
      <c r="I4318" t="s">
        <v>27</v>
      </c>
      <c r="J4318">
        <v>6.8</v>
      </c>
      <c r="K4318">
        <v>24</v>
      </c>
      <c r="L4318" t="s">
        <v>28</v>
      </c>
      <c r="M4318">
        <v>0</v>
      </c>
      <c r="N4318">
        <v>5</v>
      </c>
      <c r="O4318">
        <v>280</v>
      </c>
      <c r="P4318">
        <v>1904</v>
      </c>
      <c r="Q4318" t="s">
        <v>36</v>
      </c>
      <c r="R4318">
        <v>8</v>
      </c>
      <c r="S4318" t="s">
        <v>37</v>
      </c>
      <c r="T4318" t="s">
        <v>45</v>
      </c>
      <c r="U4318" t="str">
        <f>TRIM(CLEAN(tbl_Operations[[#This Row],[Location]]))</f>
        <v>Mumbai</v>
      </c>
      <c r="V4318" t="str">
        <f>TRIM(CLEAN(tbl_Operations[[#This Row],[Channel]]))</f>
        <v>Phone</v>
      </c>
      <c r="W4318" t="str">
        <f t="shared" si="335"/>
        <v>System Issue</v>
      </c>
      <c r="X4318" t="str">
        <f t="shared" si="336"/>
        <v>Procurement</v>
      </c>
      <c r="Y4318" t="str">
        <f t="shared" si="337"/>
        <v>Within SLA</v>
      </c>
      <c r="Z4318" t="str">
        <f t="shared" si="338"/>
        <v>Normal</v>
      </c>
      <c r="AA4318" t="str" cm="1">
        <f t="array" ref="AA4318">_xlfn.IFS(
J4318&lt;=K4318*0.5,"Excellent",
J4318&lt;=K4318,"Good",
J4318&lt;=K4318*1.5,"At Risk",
TRUE,"Critical"
)</f>
        <v>Excellent</v>
      </c>
      <c r="AB4318" t="str">
        <f t="shared" si="339"/>
        <v>No Rework</v>
      </c>
    </row>
    <row r="4319" spans="1:28" x14ac:dyDescent="0.3">
      <c r="A4319" t="s">
        <v>4401</v>
      </c>
      <c r="B4319" s="1">
        <v>45805</v>
      </c>
      <c r="C4319" t="s">
        <v>21</v>
      </c>
      <c r="D4319" t="s">
        <v>60</v>
      </c>
      <c r="E4319" t="s">
        <v>23</v>
      </c>
      <c r="F4319" t="s">
        <v>49</v>
      </c>
      <c r="G4319" t="s">
        <v>42</v>
      </c>
      <c r="H4319" t="s">
        <v>66</v>
      </c>
      <c r="I4319" t="s">
        <v>27</v>
      </c>
      <c r="J4319">
        <v>16.100000000000001</v>
      </c>
      <c r="K4319">
        <v>48</v>
      </c>
      <c r="L4319" t="s">
        <v>28</v>
      </c>
      <c r="M4319">
        <v>0</v>
      </c>
      <c r="N4319">
        <v>4.7</v>
      </c>
      <c r="O4319">
        <v>350</v>
      </c>
      <c r="P4319">
        <v>5635</v>
      </c>
      <c r="Q4319" t="s">
        <v>44</v>
      </c>
      <c r="R4319">
        <v>5</v>
      </c>
      <c r="S4319" t="s">
        <v>30</v>
      </c>
      <c r="T4319" t="s">
        <v>86</v>
      </c>
      <c r="U4319" t="str">
        <f>TRIM(CLEAN(tbl_Operations[[#This Row],[Location]]))</f>
        <v>Pune</v>
      </c>
      <c r="V4319" t="str">
        <f>TRIM(CLEAN(tbl_Operations[[#This Row],[Channel]]))</f>
        <v>Portal</v>
      </c>
      <c r="W4319" t="str">
        <f t="shared" si="335"/>
        <v>Invoice Query</v>
      </c>
      <c r="X4319" t="str">
        <f t="shared" si="336"/>
        <v>Customer Support</v>
      </c>
      <c r="Y4319" t="str">
        <f t="shared" si="337"/>
        <v>Within SLA</v>
      </c>
      <c r="Z4319" t="str">
        <f t="shared" si="338"/>
        <v>Normal</v>
      </c>
      <c r="AA4319" t="str" cm="1">
        <f t="array" ref="AA4319">_xlfn.IFS(
J4319&lt;=K4319*0.5,"Excellent",
J4319&lt;=K4319,"Good",
J4319&lt;=K4319*1.5,"At Risk",
TRUE,"Critical"
)</f>
        <v>Excellent</v>
      </c>
      <c r="AB4319" t="str">
        <f t="shared" si="339"/>
        <v>No Rework</v>
      </c>
    </row>
    <row r="4320" spans="1:28" x14ac:dyDescent="0.3">
      <c r="A4320" t="s">
        <v>4402</v>
      </c>
      <c r="B4320" s="1">
        <v>45692</v>
      </c>
      <c r="C4320" t="s">
        <v>95</v>
      </c>
      <c r="D4320" t="s">
        <v>55</v>
      </c>
      <c r="E4320" t="s">
        <v>92</v>
      </c>
      <c r="F4320" t="s">
        <v>49</v>
      </c>
      <c r="G4320" t="s">
        <v>25</v>
      </c>
      <c r="H4320" t="s">
        <v>75</v>
      </c>
      <c r="I4320" t="s">
        <v>27</v>
      </c>
      <c r="J4320">
        <v>3.8</v>
      </c>
      <c r="K4320">
        <v>48</v>
      </c>
      <c r="L4320" t="s">
        <v>28</v>
      </c>
      <c r="M4320">
        <v>0</v>
      </c>
      <c r="N4320">
        <v>5</v>
      </c>
      <c r="O4320">
        <v>450</v>
      </c>
      <c r="P4320">
        <v>1710</v>
      </c>
      <c r="Q4320" t="s">
        <v>57</v>
      </c>
      <c r="R4320">
        <v>2</v>
      </c>
      <c r="S4320" t="s">
        <v>58</v>
      </c>
      <c r="T4320" t="s">
        <v>38</v>
      </c>
      <c r="U4320" t="str">
        <f>TRIM(CLEAN(tbl_Operations[[#This Row],[Location]]))</f>
        <v>Hyderabad</v>
      </c>
      <c r="V4320" t="str">
        <f>TRIM(CLEAN(tbl_Operations[[#This Row],[Channel]]))</f>
        <v>Email</v>
      </c>
      <c r="W4320" t="str">
        <f t="shared" si="335"/>
        <v>Report Request</v>
      </c>
      <c r="X4320" t="str">
        <f t="shared" si="336"/>
        <v>Sales</v>
      </c>
      <c r="Y4320" t="str">
        <f t="shared" si="337"/>
        <v>Within SLA</v>
      </c>
      <c r="Z4320" t="str">
        <f t="shared" si="338"/>
        <v>Normal</v>
      </c>
      <c r="AA4320" t="str" cm="1">
        <f t="array" ref="AA4320">_xlfn.IFS(
J4320&lt;=K4320*0.5,"Excellent",
J4320&lt;=K4320,"Good",
J4320&lt;=K4320*1.5,"At Risk",
TRUE,"Critical"
)</f>
        <v>Excellent</v>
      </c>
      <c r="AB4320" t="str">
        <f t="shared" si="339"/>
        <v>No Rework</v>
      </c>
    </row>
    <row r="4321" spans="1:28" x14ac:dyDescent="0.3">
      <c r="A4321" t="s">
        <v>4403</v>
      </c>
      <c r="B4321" s="1">
        <v>45701</v>
      </c>
      <c r="C4321" t="s">
        <v>54</v>
      </c>
      <c r="D4321" t="s">
        <v>55</v>
      </c>
      <c r="E4321" t="s">
        <v>48</v>
      </c>
      <c r="F4321" t="s">
        <v>24</v>
      </c>
      <c r="G4321" t="s">
        <v>42</v>
      </c>
      <c r="H4321" t="s">
        <v>26</v>
      </c>
      <c r="I4321" t="s">
        <v>27</v>
      </c>
      <c r="J4321">
        <v>9.8000000000000007</v>
      </c>
      <c r="K4321">
        <v>24</v>
      </c>
      <c r="L4321" t="s">
        <v>28</v>
      </c>
      <c r="M4321">
        <v>3</v>
      </c>
      <c r="N4321">
        <v>4.3</v>
      </c>
      <c r="O4321">
        <v>400</v>
      </c>
      <c r="P4321">
        <v>3920</v>
      </c>
      <c r="Q4321" t="s">
        <v>57</v>
      </c>
      <c r="R4321">
        <v>2</v>
      </c>
      <c r="S4321" t="s">
        <v>58</v>
      </c>
      <c r="T4321" t="s">
        <v>84</v>
      </c>
      <c r="U4321" t="str">
        <f>TRIM(CLEAN(tbl_Operations[[#This Row],[Location]]))</f>
        <v>Hyderabad</v>
      </c>
      <c r="V4321" t="str">
        <f>TRIM(CLEAN(tbl_Operations[[#This Row],[Channel]]))</f>
        <v>Portal</v>
      </c>
      <c r="W4321" t="str">
        <f t="shared" si="335"/>
        <v>Compliance Request</v>
      </c>
      <c r="X4321" t="str">
        <f t="shared" si="336"/>
        <v>Hr</v>
      </c>
      <c r="Y4321" t="str">
        <f t="shared" si="337"/>
        <v>Within SLA</v>
      </c>
      <c r="Z4321" t="str">
        <f t="shared" si="338"/>
        <v>Normal</v>
      </c>
      <c r="AA4321" t="str" cm="1">
        <f t="array" ref="AA4321">_xlfn.IFS(
J4321&lt;=K4321*0.5,"Excellent",
J4321&lt;=K4321,"Good",
J4321&lt;=K4321*1.5,"At Risk",
TRUE,"Critical"
)</f>
        <v>Excellent</v>
      </c>
      <c r="AB4321" t="str">
        <f t="shared" si="339"/>
        <v>Reworked</v>
      </c>
    </row>
    <row r="4322" spans="1:28" x14ac:dyDescent="0.3">
      <c r="A4322" t="s">
        <v>4404</v>
      </c>
      <c r="B4322" s="1">
        <v>46011</v>
      </c>
      <c r="C4322" t="s">
        <v>95</v>
      </c>
      <c r="D4322" t="s">
        <v>73</v>
      </c>
      <c r="E4322" t="s">
        <v>56</v>
      </c>
      <c r="F4322" t="s">
        <v>24</v>
      </c>
      <c r="G4322" t="s">
        <v>25</v>
      </c>
      <c r="H4322" t="s">
        <v>75</v>
      </c>
      <c r="I4322" t="s">
        <v>27</v>
      </c>
      <c r="J4322">
        <v>8.8000000000000007</v>
      </c>
      <c r="K4322">
        <v>24</v>
      </c>
      <c r="L4322" t="s">
        <v>28</v>
      </c>
      <c r="M4322">
        <v>0</v>
      </c>
      <c r="N4322">
        <v>4.5999999999999996</v>
      </c>
      <c r="O4322">
        <v>450</v>
      </c>
      <c r="P4322">
        <v>3960</v>
      </c>
      <c r="Q4322" t="s">
        <v>71</v>
      </c>
      <c r="R4322">
        <v>12</v>
      </c>
      <c r="S4322" t="s">
        <v>52</v>
      </c>
      <c r="T4322" t="s">
        <v>68</v>
      </c>
      <c r="U4322" t="str">
        <f>TRIM(CLEAN(tbl_Operations[[#This Row],[Location]]))</f>
        <v>Chennai</v>
      </c>
      <c r="V4322" t="str">
        <f>TRIM(CLEAN(tbl_Operations[[#This Row],[Channel]]))</f>
        <v>Email</v>
      </c>
      <c r="W4322" t="str">
        <f t="shared" si="335"/>
        <v>Vendor Query</v>
      </c>
      <c r="X4322" t="str">
        <f t="shared" si="336"/>
        <v>Sales</v>
      </c>
      <c r="Y4322" t="str">
        <f t="shared" si="337"/>
        <v>Within SLA</v>
      </c>
      <c r="Z4322" t="str">
        <f t="shared" si="338"/>
        <v>Normal</v>
      </c>
      <c r="AA4322" t="str" cm="1">
        <f t="array" ref="AA4322">_xlfn.IFS(
J4322&lt;=K4322*0.5,"Excellent",
J4322&lt;=K4322,"Good",
J4322&lt;=K4322*1.5,"At Risk",
TRUE,"Critical"
)</f>
        <v>Excellent</v>
      </c>
      <c r="AB4322" t="str">
        <f t="shared" si="339"/>
        <v>No Rework</v>
      </c>
    </row>
    <row r="4323" spans="1:28" x14ac:dyDescent="0.3">
      <c r="A4323" t="s">
        <v>4405</v>
      </c>
      <c r="B4323" s="1">
        <v>45724</v>
      </c>
      <c r="C4323" t="s">
        <v>95</v>
      </c>
      <c r="D4323" t="s">
        <v>73</v>
      </c>
      <c r="E4323" t="s">
        <v>92</v>
      </c>
      <c r="F4323" t="s">
        <v>24</v>
      </c>
      <c r="G4323" t="s">
        <v>42</v>
      </c>
      <c r="H4323" t="s">
        <v>50</v>
      </c>
      <c r="I4323" t="s">
        <v>101</v>
      </c>
      <c r="J4323">
        <v>3.5</v>
      </c>
      <c r="K4323">
        <v>24</v>
      </c>
      <c r="L4323" t="s">
        <v>28</v>
      </c>
      <c r="M4323">
        <v>0</v>
      </c>
      <c r="N4323">
        <v>4.5999999999999996</v>
      </c>
      <c r="O4323">
        <v>280</v>
      </c>
      <c r="P4323">
        <v>980</v>
      </c>
      <c r="Q4323" t="s">
        <v>79</v>
      </c>
      <c r="R4323">
        <v>3</v>
      </c>
      <c r="S4323" t="s">
        <v>58</v>
      </c>
      <c r="T4323" t="s">
        <v>68</v>
      </c>
      <c r="U4323" t="str">
        <f>TRIM(CLEAN(tbl_Operations[[#This Row],[Location]]))</f>
        <v>Chennai</v>
      </c>
      <c r="V4323" t="str">
        <f>TRIM(CLEAN(tbl_Operations[[#This Row],[Channel]]))</f>
        <v>Portal</v>
      </c>
      <c r="W4323" t="str">
        <f t="shared" si="335"/>
        <v>Report Request</v>
      </c>
      <c r="X4323" t="str">
        <f t="shared" si="336"/>
        <v>Sales</v>
      </c>
      <c r="Y4323" t="str">
        <f t="shared" si="337"/>
        <v>Within SLA</v>
      </c>
      <c r="Z4323" t="str">
        <f t="shared" si="338"/>
        <v>Normal</v>
      </c>
      <c r="AA4323" t="str" cm="1">
        <f t="array" ref="AA4323">_xlfn.IFS(
J4323&lt;=K4323*0.5,"Excellent",
J4323&lt;=K4323,"Good",
J4323&lt;=K4323*1.5,"At Risk",
TRUE,"Critical"
)</f>
        <v>Excellent</v>
      </c>
      <c r="AB4323" t="str">
        <f t="shared" si="339"/>
        <v>No Rework</v>
      </c>
    </row>
    <row r="4324" spans="1:28" x14ac:dyDescent="0.3">
      <c r="A4324" t="s">
        <v>4406</v>
      </c>
      <c r="B4324" s="1">
        <v>45876</v>
      </c>
      <c r="C4324" t="s">
        <v>91</v>
      </c>
      <c r="D4324" t="s">
        <v>47</v>
      </c>
      <c r="E4324" t="s">
        <v>78</v>
      </c>
      <c r="F4324" t="s">
        <v>49</v>
      </c>
      <c r="G4324" t="s">
        <v>62</v>
      </c>
      <c r="H4324" t="s">
        <v>26</v>
      </c>
      <c r="I4324" t="s">
        <v>101</v>
      </c>
      <c r="J4324">
        <v>4.7</v>
      </c>
      <c r="K4324">
        <v>48</v>
      </c>
      <c r="L4324" t="s">
        <v>28</v>
      </c>
      <c r="M4324">
        <v>2</v>
      </c>
      <c r="N4324">
        <v>4.2</v>
      </c>
      <c r="O4324">
        <v>280</v>
      </c>
      <c r="P4324">
        <v>1316</v>
      </c>
      <c r="Q4324" t="s">
        <v>36</v>
      </c>
      <c r="R4324">
        <v>8</v>
      </c>
      <c r="S4324" t="s">
        <v>37</v>
      </c>
      <c r="T4324" t="s">
        <v>84</v>
      </c>
      <c r="U4324" t="str">
        <f>TRIM(CLEAN(tbl_Operations[[#This Row],[Location]]))</f>
        <v>Gurugram</v>
      </c>
      <c r="V4324" t="str">
        <f>TRIM(CLEAN(tbl_Operations[[#This Row],[Channel]]))</f>
        <v>Teams</v>
      </c>
      <c r="W4324" t="str">
        <f t="shared" si="335"/>
        <v>Access Request</v>
      </c>
      <c r="X4324" t="str">
        <f t="shared" si="336"/>
        <v>Operations</v>
      </c>
      <c r="Y4324" t="str">
        <f t="shared" si="337"/>
        <v>Within SLA</v>
      </c>
      <c r="Z4324" t="str">
        <f t="shared" si="338"/>
        <v>Normal</v>
      </c>
      <c r="AA4324" t="str" cm="1">
        <f t="array" ref="AA4324">_xlfn.IFS(
J4324&lt;=K4324*0.5,"Excellent",
J4324&lt;=K4324,"Good",
J4324&lt;=K4324*1.5,"At Risk",
TRUE,"Critical"
)</f>
        <v>Excellent</v>
      </c>
      <c r="AB4324" t="str">
        <f t="shared" si="339"/>
        <v>Reworked</v>
      </c>
    </row>
    <row r="4325" spans="1:28" x14ac:dyDescent="0.3">
      <c r="A4325" t="s">
        <v>4407</v>
      </c>
      <c r="B4325" s="1">
        <v>45745</v>
      </c>
      <c r="C4325" t="s">
        <v>33</v>
      </c>
      <c r="D4325" t="s">
        <v>34</v>
      </c>
      <c r="E4325" t="s">
        <v>23</v>
      </c>
      <c r="F4325" t="s">
        <v>61</v>
      </c>
      <c r="G4325" t="s">
        <v>25</v>
      </c>
      <c r="H4325" t="s">
        <v>50</v>
      </c>
      <c r="I4325" t="s">
        <v>27</v>
      </c>
      <c r="J4325">
        <v>9.1999999999999993</v>
      </c>
      <c r="K4325">
        <v>12</v>
      </c>
      <c r="L4325" t="s">
        <v>28</v>
      </c>
      <c r="M4325">
        <v>0</v>
      </c>
      <c r="N4325">
        <v>4.7</v>
      </c>
      <c r="O4325">
        <v>320</v>
      </c>
      <c r="P4325">
        <v>2944</v>
      </c>
      <c r="Q4325" t="s">
        <v>79</v>
      </c>
      <c r="R4325">
        <v>3</v>
      </c>
      <c r="S4325" t="s">
        <v>58</v>
      </c>
      <c r="T4325" t="s">
        <v>68</v>
      </c>
      <c r="U4325" t="str">
        <f>TRIM(CLEAN(tbl_Operations[[#This Row],[Location]]))</f>
        <v>Mumbai</v>
      </c>
      <c r="V4325" t="str">
        <f>TRIM(CLEAN(tbl_Operations[[#This Row],[Channel]]))</f>
        <v>Email</v>
      </c>
      <c r="W4325" t="str">
        <f t="shared" si="335"/>
        <v>Invoice Query</v>
      </c>
      <c r="X4325" t="str">
        <f t="shared" si="336"/>
        <v>It</v>
      </c>
      <c r="Y4325" t="str">
        <f t="shared" si="337"/>
        <v>Within SLA</v>
      </c>
      <c r="Z4325" t="str">
        <f t="shared" si="338"/>
        <v>Normal</v>
      </c>
      <c r="AA4325" t="str" cm="1">
        <f t="array" ref="AA4325">_xlfn.IFS(
J4325&lt;=K4325*0.5,"Excellent",
J4325&lt;=K4325,"Good",
J4325&lt;=K4325*1.5,"At Risk",
TRUE,"Critical"
)</f>
        <v>Good</v>
      </c>
      <c r="AB4325" t="str">
        <f t="shared" si="339"/>
        <v>No Rework</v>
      </c>
    </row>
    <row r="4326" spans="1:28" x14ac:dyDescent="0.3">
      <c r="A4326" t="s">
        <v>4408</v>
      </c>
      <c r="B4326" s="1">
        <v>45674</v>
      </c>
      <c r="C4326" t="s">
        <v>77</v>
      </c>
      <c r="D4326" t="s">
        <v>22</v>
      </c>
      <c r="E4326" t="s">
        <v>74</v>
      </c>
      <c r="F4326" t="s">
        <v>24</v>
      </c>
      <c r="G4326" t="s">
        <v>25</v>
      </c>
      <c r="H4326" t="s">
        <v>50</v>
      </c>
      <c r="I4326" t="s">
        <v>27</v>
      </c>
      <c r="J4326">
        <v>6.2</v>
      </c>
      <c r="K4326">
        <v>24</v>
      </c>
      <c r="L4326" t="s">
        <v>28</v>
      </c>
      <c r="M4326">
        <v>0</v>
      </c>
      <c r="N4326">
        <v>5</v>
      </c>
      <c r="O4326">
        <v>280</v>
      </c>
      <c r="P4326">
        <v>1736</v>
      </c>
      <c r="Q4326" t="s">
        <v>64</v>
      </c>
      <c r="R4326">
        <v>1</v>
      </c>
      <c r="S4326" t="s">
        <v>58</v>
      </c>
      <c r="T4326" t="s">
        <v>45</v>
      </c>
      <c r="U4326" t="str">
        <f>TRIM(CLEAN(tbl_Operations[[#This Row],[Location]]))</f>
        <v>Noida</v>
      </c>
      <c r="V4326" t="str">
        <f>TRIM(CLEAN(tbl_Operations[[#This Row],[Channel]]))</f>
        <v>Email</v>
      </c>
      <c r="W4326" t="str">
        <f t="shared" si="335"/>
        <v>System Issue</v>
      </c>
      <c r="X4326" t="str">
        <f t="shared" si="336"/>
        <v>Finance</v>
      </c>
      <c r="Y4326" t="str">
        <f t="shared" si="337"/>
        <v>Within SLA</v>
      </c>
      <c r="Z4326" t="str">
        <f t="shared" si="338"/>
        <v>Normal</v>
      </c>
      <c r="AA4326" t="str" cm="1">
        <f t="array" ref="AA4326">_xlfn.IFS(
J4326&lt;=K4326*0.5,"Excellent",
J4326&lt;=K4326,"Good",
J4326&lt;=K4326*1.5,"At Risk",
TRUE,"Critical"
)</f>
        <v>Excellent</v>
      </c>
      <c r="AB4326" t="str">
        <f t="shared" si="339"/>
        <v>No Rework</v>
      </c>
    </row>
    <row r="4327" spans="1:28" x14ac:dyDescent="0.3">
      <c r="A4327" t="s">
        <v>4409</v>
      </c>
      <c r="B4327" s="1">
        <v>45662</v>
      </c>
      <c r="C4327" t="s">
        <v>40</v>
      </c>
      <c r="D4327" t="s">
        <v>47</v>
      </c>
      <c r="E4327" t="s">
        <v>78</v>
      </c>
      <c r="F4327" t="s">
        <v>61</v>
      </c>
      <c r="G4327" t="s">
        <v>42</v>
      </c>
      <c r="H4327" t="s">
        <v>50</v>
      </c>
      <c r="I4327" t="s">
        <v>27</v>
      </c>
      <c r="J4327">
        <v>13.6</v>
      </c>
      <c r="K4327">
        <v>12</v>
      </c>
      <c r="L4327" t="s">
        <v>63</v>
      </c>
      <c r="M4327">
        <v>0</v>
      </c>
      <c r="N4327">
        <v>4.8</v>
      </c>
      <c r="O4327">
        <v>280</v>
      </c>
      <c r="P4327">
        <v>3808</v>
      </c>
      <c r="Q4327" t="s">
        <v>64</v>
      </c>
      <c r="R4327">
        <v>1</v>
      </c>
      <c r="S4327" t="s">
        <v>58</v>
      </c>
      <c r="T4327" t="s">
        <v>102</v>
      </c>
      <c r="U4327" t="str">
        <f>TRIM(CLEAN(tbl_Operations[[#This Row],[Location]]))</f>
        <v>Gurugram</v>
      </c>
      <c r="V4327" t="str">
        <f>TRIM(CLEAN(tbl_Operations[[#This Row],[Channel]]))</f>
        <v>Portal</v>
      </c>
      <c r="W4327" t="str">
        <f t="shared" si="335"/>
        <v>Access Request</v>
      </c>
      <c r="X4327" t="str">
        <f t="shared" si="336"/>
        <v>Procurement</v>
      </c>
      <c r="Y4327" t="str">
        <f t="shared" si="337"/>
        <v>SLA Breach</v>
      </c>
      <c r="Z4327" t="str">
        <f t="shared" si="338"/>
        <v>Normal</v>
      </c>
      <c r="AA4327" t="str" cm="1">
        <f t="array" ref="AA4327">_xlfn.IFS(
J4327&lt;=K4327*0.5,"Excellent",
J4327&lt;=K4327,"Good",
J4327&lt;=K4327*1.5,"At Risk",
TRUE,"Critical"
)</f>
        <v>At Risk</v>
      </c>
      <c r="AB4327" t="str">
        <f t="shared" si="339"/>
        <v>No Rework</v>
      </c>
    </row>
    <row r="4328" spans="1:28" x14ac:dyDescent="0.3">
      <c r="A4328" t="s">
        <v>4410</v>
      </c>
      <c r="B4328" s="1">
        <v>45730</v>
      </c>
      <c r="C4328" t="s">
        <v>33</v>
      </c>
      <c r="D4328" t="s">
        <v>55</v>
      </c>
      <c r="E4328" t="s">
        <v>92</v>
      </c>
      <c r="F4328" t="s">
        <v>49</v>
      </c>
      <c r="G4328" t="s">
        <v>25</v>
      </c>
      <c r="H4328" t="s">
        <v>43</v>
      </c>
      <c r="I4328" t="s">
        <v>27</v>
      </c>
      <c r="J4328">
        <v>19.2</v>
      </c>
      <c r="K4328">
        <v>48</v>
      </c>
      <c r="L4328" t="s">
        <v>28</v>
      </c>
      <c r="M4328">
        <v>1</v>
      </c>
      <c r="N4328">
        <v>4.0999999999999996</v>
      </c>
      <c r="O4328">
        <v>400</v>
      </c>
      <c r="P4328">
        <v>7680</v>
      </c>
      <c r="Q4328" t="s">
        <v>79</v>
      </c>
      <c r="R4328">
        <v>3</v>
      </c>
      <c r="S4328" t="s">
        <v>58</v>
      </c>
      <c r="T4328" t="s">
        <v>45</v>
      </c>
      <c r="U4328" t="str">
        <f>TRIM(CLEAN(tbl_Operations[[#This Row],[Location]]))</f>
        <v>Hyderabad</v>
      </c>
      <c r="V4328" t="str">
        <f>TRIM(CLEAN(tbl_Operations[[#This Row],[Channel]]))</f>
        <v>Email</v>
      </c>
      <c r="W4328" t="str">
        <f t="shared" si="335"/>
        <v>Report Request</v>
      </c>
      <c r="X4328" t="str">
        <f t="shared" si="336"/>
        <v>It</v>
      </c>
      <c r="Y4328" t="str">
        <f t="shared" si="337"/>
        <v>Within SLA</v>
      </c>
      <c r="Z4328" t="str">
        <f t="shared" si="338"/>
        <v>Normal</v>
      </c>
      <c r="AA4328" t="str" cm="1">
        <f t="array" ref="AA4328">_xlfn.IFS(
J4328&lt;=K4328*0.5,"Excellent",
J4328&lt;=K4328,"Good",
J4328&lt;=K4328*1.5,"At Risk",
TRUE,"Critical"
)</f>
        <v>Excellent</v>
      </c>
      <c r="AB4328" t="str">
        <f t="shared" si="339"/>
        <v>Reworked</v>
      </c>
    </row>
    <row r="4329" spans="1:28" x14ac:dyDescent="0.3">
      <c r="A4329" t="s">
        <v>4411</v>
      </c>
      <c r="B4329" s="1">
        <v>45809</v>
      </c>
      <c r="C4329" t="s">
        <v>54</v>
      </c>
      <c r="D4329" t="s">
        <v>22</v>
      </c>
      <c r="E4329" t="s">
        <v>48</v>
      </c>
      <c r="F4329" t="s">
        <v>49</v>
      </c>
      <c r="G4329" t="s">
        <v>25</v>
      </c>
      <c r="H4329" t="s">
        <v>50</v>
      </c>
      <c r="I4329" t="s">
        <v>27</v>
      </c>
      <c r="J4329">
        <v>10.9</v>
      </c>
      <c r="K4329">
        <v>48</v>
      </c>
      <c r="L4329" t="s">
        <v>28</v>
      </c>
      <c r="M4329">
        <v>0</v>
      </c>
      <c r="N4329">
        <v>4.2</v>
      </c>
      <c r="O4329">
        <v>320</v>
      </c>
      <c r="P4329">
        <v>3488</v>
      </c>
      <c r="Q4329" t="s">
        <v>29</v>
      </c>
      <c r="R4329">
        <v>6</v>
      </c>
      <c r="S4329" t="s">
        <v>30</v>
      </c>
      <c r="T4329" t="s">
        <v>102</v>
      </c>
      <c r="U4329" t="str">
        <f>TRIM(CLEAN(tbl_Operations[[#This Row],[Location]]))</f>
        <v>Noida</v>
      </c>
      <c r="V4329" t="str">
        <f>TRIM(CLEAN(tbl_Operations[[#This Row],[Channel]]))</f>
        <v>Email</v>
      </c>
      <c r="W4329" t="str">
        <f t="shared" si="335"/>
        <v>Compliance Request</v>
      </c>
      <c r="X4329" t="str">
        <f t="shared" si="336"/>
        <v>Hr</v>
      </c>
      <c r="Y4329" t="str">
        <f t="shared" si="337"/>
        <v>Within SLA</v>
      </c>
      <c r="Z4329" t="str">
        <f t="shared" si="338"/>
        <v>Normal</v>
      </c>
      <c r="AA4329" t="str" cm="1">
        <f t="array" ref="AA4329">_xlfn.IFS(
J4329&lt;=K4329*0.5,"Excellent",
J4329&lt;=K4329,"Good",
J4329&lt;=K4329*1.5,"At Risk",
TRUE,"Critical"
)</f>
        <v>Excellent</v>
      </c>
      <c r="AB4329" t="str">
        <f t="shared" si="339"/>
        <v>No Rework</v>
      </c>
    </row>
    <row r="4330" spans="1:28" x14ac:dyDescent="0.3">
      <c r="A4330" t="s">
        <v>4412</v>
      </c>
      <c r="B4330" s="1">
        <v>45776</v>
      </c>
      <c r="C4330" t="s">
        <v>54</v>
      </c>
      <c r="D4330" t="s">
        <v>47</v>
      </c>
      <c r="E4330" t="s">
        <v>70</v>
      </c>
      <c r="F4330" t="s">
        <v>24</v>
      </c>
      <c r="G4330" t="s">
        <v>42</v>
      </c>
      <c r="H4330" t="s">
        <v>75</v>
      </c>
      <c r="I4330" t="s">
        <v>101</v>
      </c>
      <c r="J4330">
        <v>2.5</v>
      </c>
      <c r="K4330">
        <v>24</v>
      </c>
      <c r="L4330" t="s">
        <v>28</v>
      </c>
      <c r="M4330">
        <v>0</v>
      </c>
      <c r="N4330">
        <v>5</v>
      </c>
      <c r="O4330">
        <v>350</v>
      </c>
      <c r="P4330">
        <v>875</v>
      </c>
      <c r="Q4330" t="s">
        <v>89</v>
      </c>
      <c r="R4330">
        <v>4</v>
      </c>
      <c r="S4330" t="s">
        <v>30</v>
      </c>
      <c r="T4330" t="s">
        <v>38</v>
      </c>
      <c r="U4330" t="str">
        <f>TRIM(CLEAN(tbl_Operations[[#This Row],[Location]]))</f>
        <v>Gurugram</v>
      </c>
      <c r="V4330" t="str">
        <f>TRIM(CLEAN(tbl_Operations[[#This Row],[Channel]]))</f>
        <v>Portal</v>
      </c>
      <c r="W4330" t="str">
        <f t="shared" si="335"/>
        <v>Data Correction</v>
      </c>
      <c r="X4330" t="str">
        <f t="shared" si="336"/>
        <v>Hr</v>
      </c>
      <c r="Y4330" t="str">
        <f t="shared" si="337"/>
        <v>Within SLA</v>
      </c>
      <c r="Z4330" t="str">
        <f t="shared" si="338"/>
        <v>Normal</v>
      </c>
      <c r="AA4330" t="str" cm="1">
        <f t="array" ref="AA4330">_xlfn.IFS(
J4330&lt;=K4330*0.5,"Excellent",
J4330&lt;=K4330,"Good",
J4330&lt;=K4330*1.5,"At Risk",
TRUE,"Critical"
)</f>
        <v>Excellent</v>
      </c>
      <c r="AB4330" t="str">
        <f t="shared" si="339"/>
        <v>No Rework</v>
      </c>
    </row>
    <row r="4331" spans="1:28" x14ac:dyDescent="0.3">
      <c r="A4331" t="s">
        <v>4413</v>
      </c>
      <c r="B4331" s="1">
        <v>45871</v>
      </c>
      <c r="C4331" t="s">
        <v>77</v>
      </c>
      <c r="D4331" t="s">
        <v>60</v>
      </c>
      <c r="E4331" t="s">
        <v>74</v>
      </c>
      <c r="F4331" t="s">
        <v>24</v>
      </c>
      <c r="G4331" t="s">
        <v>25</v>
      </c>
      <c r="H4331" t="s">
        <v>43</v>
      </c>
      <c r="I4331" t="s">
        <v>101</v>
      </c>
      <c r="J4331">
        <v>17</v>
      </c>
      <c r="K4331">
        <v>24</v>
      </c>
      <c r="L4331" t="s">
        <v>28</v>
      </c>
      <c r="M4331">
        <v>0</v>
      </c>
      <c r="N4331">
        <v>4.7</v>
      </c>
      <c r="O4331">
        <v>280</v>
      </c>
      <c r="P4331">
        <v>4760</v>
      </c>
      <c r="Q4331" t="s">
        <v>36</v>
      </c>
      <c r="R4331">
        <v>8</v>
      </c>
      <c r="S4331" t="s">
        <v>37</v>
      </c>
      <c r="T4331" t="s">
        <v>68</v>
      </c>
      <c r="U4331" t="str">
        <f>TRIM(CLEAN(tbl_Operations[[#This Row],[Location]]))</f>
        <v>Pune</v>
      </c>
      <c r="V4331" t="str">
        <f>TRIM(CLEAN(tbl_Operations[[#This Row],[Channel]]))</f>
        <v>Email</v>
      </c>
      <c r="W4331" t="str">
        <f t="shared" si="335"/>
        <v>System Issue</v>
      </c>
      <c r="X4331" t="str">
        <f t="shared" si="336"/>
        <v>Finance</v>
      </c>
      <c r="Y4331" t="str">
        <f t="shared" si="337"/>
        <v>Within SLA</v>
      </c>
      <c r="Z4331" t="str">
        <f t="shared" si="338"/>
        <v>Normal</v>
      </c>
      <c r="AA4331" t="str" cm="1">
        <f t="array" ref="AA4331">_xlfn.IFS(
J4331&lt;=K4331*0.5,"Excellent",
J4331&lt;=K4331,"Good",
J4331&lt;=K4331*1.5,"At Risk",
TRUE,"Critical"
)</f>
        <v>Good</v>
      </c>
      <c r="AB4331" t="str">
        <f t="shared" si="339"/>
        <v>No Rework</v>
      </c>
    </row>
    <row r="4332" spans="1:28" x14ac:dyDescent="0.3">
      <c r="A4332" t="s">
        <v>4414</v>
      </c>
      <c r="B4332" s="1">
        <v>45755</v>
      </c>
      <c r="C4332" t="s">
        <v>21</v>
      </c>
      <c r="D4332" t="s">
        <v>41</v>
      </c>
      <c r="E4332" t="s">
        <v>78</v>
      </c>
      <c r="F4332" t="s">
        <v>24</v>
      </c>
      <c r="G4332" t="s">
        <v>42</v>
      </c>
      <c r="H4332" t="s">
        <v>43</v>
      </c>
      <c r="I4332" t="s">
        <v>101</v>
      </c>
      <c r="J4332">
        <v>18.3</v>
      </c>
      <c r="K4332">
        <v>24</v>
      </c>
      <c r="L4332" t="s">
        <v>28</v>
      </c>
      <c r="M4332">
        <v>1</v>
      </c>
      <c r="N4332">
        <v>4.4000000000000004</v>
      </c>
      <c r="O4332">
        <v>400</v>
      </c>
      <c r="P4332">
        <v>7320</v>
      </c>
      <c r="Q4332" t="s">
        <v>89</v>
      </c>
      <c r="R4332">
        <v>4</v>
      </c>
      <c r="S4332" t="s">
        <v>30</v>
      </c>
      <c r="T4332" t="s">
        <v>38</v>
      </c>
      <c r="U4332" t="str">
        <f>TRIM(CLEAN(tbl_Operations[[#This Row],[Location]]))</f>
        <v>Bengaluru</v>
      </c>
      <c r="V4332" t="str">
        <f>TRIM(CLEAN(tbl_Operations[[#This Row],[Channel]]))</f>
        <v>Portal</v>
      </c>
      <c r="W4332" t="str">
        <f t="shared" si="335"/>
        <v>Access Request</v>
      </c>
      <c r="X4332" t="str">
        <f t="shared" si="336"/>
        <v>Customer Support</v>
      </c>
      <c r="Y4332" t="str">
        <f t="shared" si="337"/>
        <v>Within SLA</v>
      </c>
      <c r="Z4332" t="str">
        <f t="shared" si="338"/>
        <v>Normal</v>
      </c>
      <c r="AA4332" t="str" cm="1">
        <f t="array" ref="AA4332">_xlfn.IFS(
J4332&lt;=K4332*0.5,"Excellent",
J4332&lt;=K4332,"Good",
J4332&lt;=K4332*1.5,"At Risk",
TRUE,"Critical"
)</f>
        <v>Good</v>
      </c>
      <c r="AB4332" t="str">
        <f t="shared" si="339"/>
        <v>Reworked</v>
      </c>
    </row>
    <row r="4333" spans="1:28" x14ac:dyDescent="0.3">
      <c r="A4333" t="s">
        <v>4415</v>
      </c>
      <c r="B4333" s="1">
        <v>45818</v>
      </c>
      <c r="C4333" t="s">
        <v>40</v>
      </c>
      <c r="D4333" t="s">
        <v>60</v>
      </c>
      <c r="E4333" t="s">
        <v>74</v>
      </c>
      <c r="F4333" t="s">
        <v>49</v>
      </c>
      <c r="G4333" t="s">
        <v>42</v>
      </c>
      <c r="H4333" t="s">
        <v>50</v>
      </c>
      <c r="I4333" t="s">
        <v>27</v>
      </c>
      <c r="J4333">
        <v>6.4</v>
      </c>
      <c r="K4333">
        <v>48</v>
      </c>
      <c r="L4333" t="s">
        <v>28</v>
      </c>
      <c r="M4333">
        <v>0</v>
      </c>
      <c r="N4333">
        <v>4.9000000000000004</v>
      </c>
      <c r="O4333">
        <v>320</v>
      </c>
      <c r="P4333">
        <v>2048</v>
      </c>
      <c r="Q4333" t="s">
        <v>29</v>
      </c>
      <c r="R4333">
        <v>6</v>
      </c>
      <c r="S4333" t="s">
        <v>30</v>
      </c>
      <c r="T4333" t="s">
        <v>38</v>
      </c>
      <c r="U4333" t="str">
        <f>TRIM(CLEAN(tbl_Operations[[#This Row],[Location]]))</f>
        <v>Pune</v>
      </c>
      <c r="V4333" t="str">
        <f>TRIM(CLEAN(tbl_Operations[[#This Row],[Channel]]))</f>
        <v>Portal</v>
      </c>
      <c r="W4333" t="str">
        <f t="shared" si="335"/>
        <v>System Issue</v>
      </c>
      <c r="X4333" t="str">
        <f t="shared" si="336"/>
        <v>Procurement</v>
      </c>
      <c r="Y4333" t="str">
        <f t="shared" si="337"/>
        <v>Within SLA</v>
      </c>
      <c r="Z4333" t="str">
        <f t="shared" si="338"/>
        <v>Normal</v>
      </c>
      <c r="AA4333" t="str" cm="1">
        <f t="array" ref="AA4333">_xlfn.IFS(
J4333&lt;=K4333*0.5,"Excellent",
J4333&lt;=K4333,"Good",
J4333&lt;=K4333*1.5,"At Risk",
TRUE,"Critical"
)</f>
        <v>Excellent</v>
      </c>
      <c r="AB4333" t="str">
        <f t="shared" si="339"/>
        <v>No Rework</v>
      </c>
    </row>
    <row r="4334" spans="1:28" x14ac:dyDescent="0.3">
      <c r="A4334" t="s">
        <v>4416</v>
      </c>
      <c r="B4334" s="1">
        <v>45926</v>
      </c>
      <c r="C4334" t="s">
        <v>21</v>
      </c>
      <c r="D4334" t="s">
        <v>73</v>
      </c>
      <c r="E4334" t="s">
        <v>56</v>
      </c>
      <c r="F4334" t="s">
        <v>24</v>
      </c>
      <c r="G4334" t="s">
        <v>25</v>
      </c>
      <c r="H4334" t="s">
        <v>43</v>
      </c>
      <c r="I4334" t="s">
        <v>27</v>
      </c>
      <c r="J4334">
        <v>20.7</v>
      </c>
      <c r="K4334">
        <v>24</v>
      </c>
      <c r="L4334" t="s">
        <v>28</v>
      </c>
      <c r="M4334">
        <v>2</v>
      </c>
      <c r="N4334" t="s">
        <v>5094</v>
      </c>
      <c r="O4334">
        <v>400</v>
      </c>
      <c r="P4334">
        <v>8280</v>
      </c>
      <c r="Q4334" t="s">
        <v>83</v>
      </c>
      <c r="R4334">
        <v>9</v>
      </c>
      <c r="S4334" t="s">
        <v>37</v>
      </c>
      <c r="T4334" t="s">
        <v>45</v>
      </c>
      <c r="U4334" t="str">
        <f>TRIM(CLEAN(tbl_Operations[[#This Row],[Location]]))</f>
        <v>Chennai</v>
      </c>
      <c r="V4334" t="str">
        <f>TRIM(CLEAN(tbl_Operations[[#This Row],[Channel]]))</f>
        <v>Email</v>
      </c>
      <c r="W4334" t="str">
        <f t="shared" si="335"/>
        <v>Vendor Query</v>
      </c>
      <c r="X4334" t="str">
        <f t="shared" si="336"/>
        <v>Customer Support</v>
      </c>
      <c r="Y4334" t="str">
        <f t="shared" si="337"/>
        <v>Within SLA</v>
      </c>
      <c r="Z4334" t="str">
        <f t="shared" si="338"/>
        <v>Normal</v>
      </c>
      <c r="AA4334" t="str" cm="1">
        <f t="array" ref="AA4334">_xlfn.IFS(
J4334&lt;=K4334*0.5,"Excellent",
J4334&lt;=K4334,"Good",
J4334&lt;=K4334*1.5,"At Risk",
TRUE,"Critical"
)</f>
        <v>Good</v>
      </c>
      <c r="AB4334" t="str">
        <f t="shared" si="339"/>
        <v>Reworked</v>
      </c>
    </row>
    <row r="4335" spans="1:28" x14ac:dyDescent="0.3">
      <c r="A4335" t="s">
        <v>4417</v>
      </c>
      <c r="B4335" s="1">
        <v>45704</v>
      </c>
      <c r="C4335" t="s">
        <v>54</v>
      </c>
      <c r="D4335" t="s">
        <v>55</v>
      </c>
      <c r="E4335" t="s">
        <v>35</v>
      </c>
      <c r="F4335" t="s">
        <v>49</v>
      </c>
      <c r="G4335" t="s">
        <v>42</v>
      </c>
      <c r="H4335" t="s">
        <v>75</v>
      </c>
      <c r="I4335" t="s">
        <v>27</v>
      </c>
      <c r="J4335">
        <v>11.1</v>
      </c>
      <c r="K4335">
        <v>48</v>
      </c>
      <c r="L4335" t="s">
        <v>28</v>
      </c>
      <c r="M4335">
        <v>2</v>
      </c>
      <c r="N4335">
        <v>4</v>
      </c>
      <c r="O4335">
        <v>400</v>
      </c>
      <c r="P4335">
        <v>4440</v>
      </c>
      <c r="Q4335" t="s">
        <v>57</v>
      </c>
      <c r="R4335">
        <v>2</v>
      </c>
      <c r="S4335" t="s">
        <v>58</v>
      </c>
      <c r="T4335" t="s">
        <v>102</v>
      </c>
      <c r="U4335" t="str">
        <f>TRIM(CLEAN(tbl_Operations[[#This Row],[Location]]))</f>
        <v>Hyderabad</v>
      </c>
      <c r="V4335" t="str">
        <f>TRIM(CLEAN(tbl_Operations[[#This Row],[Channel]]))</f>
        <v>Portal</v>
      </c>
      <c r="W4335" t="str">
        <f t="shared" si="335"/>
        <v>Employee Query</v>
      </c>
      <c r="X4335" t="str">
        <f t="shared" si="336"/>
        <v>Hr</v>
      </c>
      <c r="Y4335" t="str">
        <f t="shared" si="337"/>
        <v>Within SLA</v>
      </c>
      <c r="Z4335" t="str">
        <f t="shared" si="338"/>
        <v>Normal</v>
      </c>
      <c r="AA4335" t="str" cm="1">
        <f t="array" ref="AA4335">_xlfn.IFS(
J4335&lt;=K4335*0.5,"Excellent",
J4335&lt;=K4335,"Good",
J4335&lt;=K4335*1.5,"At Risk",
TRUE,"Critical"
)</f>
        <v>Excellent</v>
      </c>
      <c r="AB4335" t="str">
        <f t="shared" si="339"/>
        <v>Reworked</v>
      </c>
    </row>
    <row r="4336" spans="1:28" x14ac:dyDescent="0.3">
      <c r="A4336" t="s">
        <v>4418</v>
      </c>
      <c r="B4336" s="1">
        <v>45852</v>
      </c>
      <c r="C4336" t="s">
        <v>33</v>
      </c>
      <c r="D4336" t="s">
        <v>73</v>
      </c>
      <c r="E4336" t="s">
        <v>74</v>
      </c>
      <c r="F4336" t="s">
        <v>49</v>
      </c>
      <c r="G4336" t="s">
        <v>81</v>
      </c>
      <c r="H4336" t="s">
        <v>26</v>
      </c>
      <c r="I4336" t="s">
        <v>88</v>
      </c>
      <c r="J4336">
        <v>2.2000000000000002</v>
      </c>
      <c r="K4336">
        <v>48</v>
      </c>
      <c r="L4336" t="s">
        <v>28</v>
      </c>
      <c r="M4336">
        <v>1</v>
      </c>
      <c r="N4336">
        <v>4.4000000000000004</v>
      </c>
      <c r="O4336">
        <v>280</v>
      </c>
      <c r="P4336">
        <v>616</v>
      </c>
      <c r="Q4336" t="s">
        <v>114</v>
      </c>
      <c r="R4336">
        <v>7</v>
      </c>
      <c r="S4336" t="s">
        <v>37</v>
      </c>
      <c r="T4336" t="s">
        <v>31</v>
      </c>
      <c r="U4336" t="str">
        <f>TRIM(CLEAN(tbl_Operations[[#This Row],[Location]]))</f>
        <v>Chennai</v>
      </c>
      <c r="V4336" t="str">
        <f>TRIM(CLEAN(tbl_Operations[[#This Row],[Channel]]))</f>
        <v>Phone</v>
      </c>
      <c r="W4336" t="str">
        <f t="shared" si="335"/>
        <v>System Issue</v>
      </c>
      <c r="X4336" t="str">
        <f t="shared" si="336"/>
        <v>It</v>
      </c>
      <c r="Y4336" t="str">
        <f t="shared" si="337"/>
        <v>Within SLA</v>
      </c>
      <c r="Z4336" t="str">
        <f t="shared" si="338"/>
        <v>Normal</v>
      </c>
      <c r="AA4336" t="str" cm="1">
        <f t="array" ref="AA4336">_xlfn.IFS(
J4336&lt;=K4336*0.5,"Excellent",
J4336&lt;=K4336,"Good",
J4336&lt;=K4336*1.5,"At Risk",
TRUE,"Critical"
)</f>
        <v>Excellent</v>
      </c>
      <c r="AB4336" t="str">
        <f t="shared" si="339"/>
        <v>Reworked</v>
      </c>
    </row>
    <row r="4337" spans="1:28" x14ac:dyDescent="0.3">
      <c r="A4337" t="s">
        <v>4419</v>
      </c>
      <c r="B4337" s="1">
        <v>45985</v>
      </c>
      <c r="C4337" t="s">
        <v>95</v>
      </c>
      <c r="D4337" t="s">
        <v>60</v>
      </c>
      <c r="E4337" t="s">
        <v>70</v>
      </c>
      <c r="F4337" t="s">
        <v>24</v>
      </c>
      <c r="G4337" t="s">
        <v>25</v>
      </c>
      <c r="H4337" t="s">
        <v>66</v>
      </c>
      <c r="I4337" t="s">
        <v>27</v>
      </c>
      <c r="J4337">
        <v>5.8</v>
      </c>
      <c r="K4337">
        <v>24</v>
      </c>
      <c r="L4337" t="s">
        <v>28</v>
      </c>
      <c r="M4337">
        <v>1</v>
      </c>
      <c r="N4337">
        <v>4.4000000000000004</v>
      </c>
      <c r="O4337">
        <v>350</v>
      </c>
      <c r="P4337">
        <v>2030</v>
      </c>
      <c r="Q4337" t="s">
        <v>67</v>
      </c>
      <c r="R4337">
        <v>11</v>
      </c>
      <c r="S4337" t="s">
        <v>52</v>
      </c>
      <c r="T4337" t="s">
        <v>31</v>
      </c>
      <c r="U4337" t="str">
        <f>TRIM(CLEAN(tbl_Operations[[#This Row],[Location]]))</f>
        <v>Pune</v>
      </c>
      <c r="V4337" t="str">
        <f>TRIM(CLEAN(tbl_Operations[[#This Row],[Channel]]))</f>
        <v>Email</v>
      </c>
      <c r="W4337" t="str">
        <f t="shared" si="335"/>
        <v>Data Correction</v>
      </c>
      <c r="X4337" t="str">
        <f t="shared" si="336"/>
        <v>Sales</v>
      </c>
      <c r="Y4337" t="str">
        <f t="shared" si="337"/>
        <v>Within SLA</v>
      </c>
      <c r="Z4337" t="str">
        <f t="shared" si="338"/>
        <v>Normal</v>
      </c>
      <c r="AA4337" t="str" cm="1">
        <f t="array" ref="AA4337">_xlfn.IFS(
J4337&lt;=K4337*0.5,"Excellent",
J4337&lt;=K4337,"Good",
J4337&lt;=K4337*1.5,"At Risk",
TRUE,"Critical"
)</f>
        <v>Excellent</v>
      </c>
      <c r="AB4337" t="str">
        <f t="shared" si="339"/>
        <v>Reworked</v>
      </c>
    </row>
    <row r="4338" spans="1:28" x14ac:dyDescent="0.3">
      <c r="A4338" t="s">
        <v>4420</v>
      </c>
      <c r="B4338" s="1">
        <v>45786</v>
      </c>
      <c r="C4338" t="s">
        <v>40</v>
      </c>
      <c r="D4338" t="s">
        <v>41</v>
      </c>
      <c r="E4338" t="s">
        <v>56</v>
      </c>
      <c r="F4338" t="s">
        <v>24</v>
      </c>
      <c r="G4338" t="s">
        <v>42</v>
      </c>
      <c r="H4338" t="s">
        <v>26</v>
      </c>
      <c r="I4338" t="s">
        <v>27</v>
      </c>
      <c r="J4338">
        <v>3.6</v>
      </c>
      <c r="K4338">
        <v>24</v>
      </c>
      <c r="L4338" t="s">
        <v>28</v>
      </c>
      <c r="M4338">
        <v>1</v>
      </c>
      <c r="N4338">
        <v>5</v>
      </c>
      <c r="O4338">
        <v>280</v>
      </c>
      <c r="P4338">
        <v>1008</v>
      </c>
      <c r="Q4338" t="s">
        <v>44</v>
      </c>
      <c r="R4338">
        <v>5</v>
      </c>
      <c r="S4338" t="s">
        <v>30</v>
      </c>
      <c r="T4338" t="s">
        <v>45</v>
      </c>
      <c r="U4338" t="str">
        <f>TRIM(CLEAN(tbl_Operations[[#This Row],[Location]]))</f>
        <v>Bengaluru</v>
      </c>
      <c r="V4338" t="str">
        <f>TRIM(CLEAN(tbl_Operations[[#This Row],[Channel]]))</f>
        <v>Portal</v>
      </c>
      <c r="W4338" t="str">
        <f t="shared" si="335"/>
        <v>Vendor Query</v>
      </c>
      <c r="X4338" t="str">
        <f t="shared" si="336"/>
        <v>Procurement</v>
      </c>
      <c r="Y4338" t="str">
        <f t="shared" si="337"/>
        <v>Within SLA</v>
      </c>
      <c r="Z4338" t="str">
        <f t="shared" si="338"/>
        <v>Normal</v>
      </c>
      <c r="AA4338" t="str" cm="1">
        <f t="array" ref="AA4338">_xlfn.IFS(
J4338&lt;=K4338*0.5,"Excellent",
J4338&lt;=K4338,"Good",
J4338&lt;=K4338*1.5,"At Risk",
TRUE,"Critical"
)</f>
        <v>Excellent</v>
      </c>
      <c r="AB4338" t="str">
        <f t="shared" si="339"/>
        <v>Reworked</v>
      </c>
    </row>
    <row r="4339" spans="1:28" x14ac:dyDescent="0.3">
      <c r="A4339" t="s">
        <v>4421</v>
      </c>
      <c r="B4339" s="1">
        <v>45758</v>
      </c>
      <c r="C4339" t="s">
        <v>40</v>
      </c>
      <c r="D4339" t="s">
        <v>55</v>
      </c>
      <c r="E4339" t="s">
        <v>23</v>
      </c>
      <c r="F4339" t="s">
        <v>24</v>
      </c>
      <c r="G4339" t="s">
        <v>25</v>
      </c>
      <c r="H4339" t="s">
        <v>50</v>
      </c>
      <c r="I4339" t="s">
        <v>27</v>
      </c>
      <c r="J4339">
        <v>11</v>
      </c>
      <c r="K4339">
        <v>24</v>
      </c>
      <c r="L4339" t="s">
        <v>28</v>
      </c>
      <c r="M4339">
        <v>0</v>
      </c>
      <c r="N4339">
        <v>5</v>
      </c>
      <c r="O4339">
        <v>320</v>
      </c>
      <c r="P4339">
        <v>3520</v>
      </c>
      <c r="Q4339" t="s">
        <v>89</v>
      </c>
      <c r="R4339">
        <v>4</v>
      </c>
      <c r="S4339" t="s">
        <v>30</v>
      </c>
      <c r="T4339" t="s">
        <v>45</v>
      </c>
      <c r="U4339" t="str">
        <f>TRIM(CLEAN(tbl_Operations[[#This Row],[Location]]))</f>
        <v>Hyderabad</v>
      </c>
      <c r="V4339" t="str">
        <f>TRIM(CLEAN(tbl_Operations[[#This Row],[Channel]]))</f>
        <v>Email</v>
      </c>
      <c r="W4339" t="str">
        <f t="shared" si="335"/>
        <v>Invoice Query</v>
      </c>
      <c r="X4339" t="str">
        <f t="shared" si="336"/>
        <v>Procurement</v>
      </c>
      <c r="Y4339" t="str">
        <f t="shared" si="337"/>
        <v>Within SLA</v>
      </c>
      <c r="Z4339" t="str">
        <f t="shared" si="338"/>
        <v>Normal</v>
      </c>
      <c r="AA4339" t="str" cm="1">
        <f t="array" ref="AA4339">_xlfn.IFS(
J4339&lt;=K4339*0.5,"Excellent",
J4339&lt;=K4339,"Good",
J4339&lt;=K4339*1.5,"At Risk",
TRUE,"Critical"
)</f>
        <v>Excellent</v>
      </c>
      <c r="AB4339" t="str">
        <f t="shared" si="339"/>
        <v>No Rework</v>
      </c>
    </row>
    <row r="4340" spans="1:28" x14ac:dyDescent="0.3">
      <c r="A4340" t="s">
        <v>4422</v>
      </c>
      <c r="B4340" s="1">
        <v>45808</v>
      </c>
      <c r="C4340" t="s">
        <v>91</v>
      </c>
      <c r="D4340" t="s">
        <v>73</v>
      </c>
      <c r="E4340" t="s">
        <v>35</v>
      </c>
      <c r="F4340" t="s">
        <v>146</v>
      </c>
      <c r="G4340" t="s">
        <v>25</v>
      </c>
      <c r="H4340" t="s">
        <v>50</v>
      </c>
      <c r="I4340" t="s">
        <v>101</v>
      </c>
      <c r="J4340">
        <v>13.1</v>
      </c>
      <c r="K4340">
        <v>4</v>
      </c>
      <c r="L4340" t="s">
        <v>63</v>
      </c>
      <c r="M4340">
        <v>0</v>
      </c>
      <c r="N4340">
        <v>5</v>
      </c>
      <c r="O4340">
        <v>280</v>
      </c>
      <c r="P4340">
        <v>3668</v>
      </c>
      <c r="Q4340" t="s">
        <v>44</v>
      </c>
      <c r="R4340">
        <v>5</v>
      </c>
      <c r="S4340" t="s">
        <v>30</v>
      </c>
      <c r="T4340" t="s">
        <v>68</v>
      </c>
      <c r="U4340" t="str">
        <f>TRIM(CLEAN(tbl_Operations[[#This Row],[Location]]))</f>
        <v>Chennai</v>
      </c>
      <c r="V4340" t="str">
        <f>TRIM(CLEAN(tbl_Operations[[#This Row],[Channel]]))</f>
        <v>Email</v>
      </c>
      <c r="W4340" t="str">
        <f t="shared" si="335"/>
        <v>Employee Query</v>
      </c>
      <c r="X4340" t="str">
        <f t="shared" si="336"/>
        <v>Operations</v>
      </c>
      <c r="Y4340" t="str">
        <f t="shared" si="337"/>
        <v>SLA Breach</v>
      </c>
      <c r="Z4340" t="str">
        <f t="shared" si="338"/>
        <v>Normal</v>
      </c>
      <c r="AA4340" t="str" cm="1">
        <f t="array" ref="AA4340">_xlfn.IFS(
J4340&lt;=K4340*0.5,"Excellent",
J4340&lt;=K4340,"Good",
J4340&lt;=K4340*1.5,"At Risk",
TRUE,"Critical"
)</f>
        <v>Critical</v>
      </c>
      <c r="AB4340" t="str">
        <f t="shared" si="339"/>
        <v>No Rework</v>
      </c>
    </row>
    <row r="4341" spans="1:28" x14ac:dyDescent="0.3">
      <c r="A4341" t="s">
        <v>4423</v>
      </c>
      <c r="B4341" s="1">
        <v>45873</v>
      </c>
      <c r="C4341" t="s">
        <v>95</v>
      </c>
      <c r="D4341" t="s">
        <v>60</v>
      </c>
      <c r="E4341" t="s">
        <v>48</v>
      </c>
      <c r="F4341" t="s">
        <v>24</v>
      </c>
      <c r="G4341" t="s">
        <v>62</v>
      </c>
      <c r="H4341" t="s">
        <v>66</v>
      </c>
      <c r="I4341" t="s">
        <v>27</v>
      </c>
      <c r="J4341">
        <v>4.8</v>
      </c>
      <c r="K4341">
        <v>24</v>
      </c>
      <c r="L4341" t="s">
        <v>28</v>
      </c>
      <c r="M4341">
        <v>0</v>
      </c>
      <c r="N4341" t="s">
        <v>5094</v>
      </c>
      <c r="O4341">
        <v>450</v>
      </c>
      <c r="P4341">
        <v>2160</v>
      </c>
      <c r="Q4341" t="s">
        <v>36</v>
      </c>
      <c r="R4341">
        <v>8</v>
      </c>
      <c r="S4341" t="s">
        <v>37</v>
      </c>
      <c r="T4341" t="s">
        <v>31</v>
      </c>
      <c r="U4341" t="str">
        <f>TRIM(CLEAN(tbl_Operations[[#This Row],[Location]]))</f>
        <v>Pune</v>
      </c>
      <c r="V4341" t="str">
        <f>TRIM(CLEAN(tbl_Operations[[#This Row],[Channel]]))</f>
        <v>Teams</v>
      </c>
      <c r="W4341" t="str">
        <f t="shared" si="335"/>
        <v>Compliance Request</v>
      </c>
      <c r="X4341" t="str">
        <f t="shared" si="336"/>
        <v>Sales</v>
      </c>
      <c r="Y4341" t="str">
        <f t="shared" si="337"/>
        <v>Within SLA</v>
      </c>
      <c r="Z4341" t="str">
        <f t="shared" si="338"/>
        <v>Normal</v>
      </c>
      <c r="AA4341" t="str" cm="1">
        <f t="array" ref="AA4341">_xlfn.IFS(
J4341&lt;=K4341*0.5,"Excellent",
J4341&lt;=K4341,"Good",
J4341&lt;=K4341*1.5,"At Risk",
TRUE,"Critical"
)</f>
        <v>Excellent</v>
      </c>
      <c r="AB4341" t="str">
        <f t="shared" si="339"/>
        <v>No Rework</v>
      </c>
    </row>
    <row r="4342" spans="1:28" x14ac:dyDescent="0.3">
      <c r="A4342" t="s">
        <v>4424</v>
      </c>
      <c r="B4342" s="1">
        <v>46011</v>
      </c>
      <c r="C4342" t="s">
        <v>33</v>
      </c>
      <c r="D4342" t="s">
        <v>55</v>
      </c>
      <c r="E4342" t="s">
        <v>78</v>
      </c>
      <c r="F4342" t="s">
        <v>49</v>
      </c>
      <c r="G4342" t="s">
        <v>25</v>
      </c>
      <c r="H4342" t="s">
        <v>75</v>
      </c>
      <c r="I4342" t="s">
        <v>27</v>
      </c>
      <c r="J4342">
        <v>10</v>
      </c>
      <c r="K4342">
        <v>48</v>
      </c>
      <c r="L4342" t="s">
        <v>28</v>
      </c>
      <c r="M4342">
        <v>0</v>
      </c>
      <c r="N4342">
        <v>4.8</v>
      </c>
      <c r="O4342">
        <v>400</v>
      </c>
      <c r="P4342">
        <v>4000</v>
      </c>
      <c r="Q4342" t="s">
        <v>71</v>
      </c>
      <c r="R4342">
        <v>12</v>
      </c>
      <c r="S4342" t="s">
        <v>52</v>
      </c>
      <c r="T4342" t="s">
        <v>68</v>
      </c>
      <c r="U4342" t="str">
        <f>TRIM(CLEAN(tbl_Operations[[#This Row],[Location]]))</f>
        <v>Hyderabad</v>
      </c>
      <c r="V4342" t="str">
        <f>TRIM(CLEAN(tbl_Operations[[#This Row],[Channel]]))</f>
        <v>Email</v>
      </c>
      <c r="W4342" t="str">
        <f t="shared" si="335"/>
        <v>Access Request</v>
      </c>
      <c r="X4342" t="str">
        <f t="shared" si="336"/>
        <v>It</v>
      </c>
      <c r="Y4342" t="str">
        <f t="shared" si="337"/>
        <v>Within SLA</v>
      </c>
      <c r="Z4342" t="str">
        <f t="shared" si="338"/>
        <v>Normal</v>
      </c>
      <c r="AA4342" t="str" cm="1">
        <f t="array" ref="AA4342">_xlfn.IFS(
J4342&lt;=K4342*0.5,"Excellent",
J4342&lt;=K4342,"Good",
J4342&lt;=K4342*1.5,"At Risk",
TRUE,"Critical"
)</f>
        <v>Excellent</v>
      </c>
      <c r="AB4342" t="str">
        <f t="shared" si="339"/>
        <v>No Rework</v>
      </c>
    </row>
    <row r="4343" spans="1:28" x14ac:dyDescent="0.3">
      <c r="A4343" t="s">
        <v>4425</v>
      </c>
      <c r="B4343" s="1">
        <v>45932</v>
      </c>
      <c r="C4343" t="s">
        <v>40</v>
      </c>
      <c r="D4343" t="s">
        <v>73</v>
      </c>
      <c r="E4343" t="s">
        <v>35</v>
      </c>
      <c r="F4343" t="s">
        <v>49</v>
      </c>
      <c r="G4343" t="s">
        <v>62</v>
      </c>
      <c r="H4343" t="s">
        <v>66</v>
      </c>
      <c r="I4343" t="s">
        <v>101</v>
      </c>
      <c r="J4343">
        <v>6.3</v>
      </c>
      <c r="K4343">
        <v>48</v>
      </c>
      <c r="L4343" t="s">
        <v>28</v>
      </c>
      <c r="M4343">
        <v>0</v>
      </c>
      <c r="N4343">
        <v>4.9000000000000004</v>
      </c>
      <c r="O4343">
        <v>320</v>
      </c>
      <c r="P4343">
        <v>2016</v>
      </c>
      <c r="Q4343" t="s">
        <v>51</v>
      </c>
      <c r="R4343">
        <v>10</v>
      </c>
      <c r="S4343" t="s">
        <v>52</v>
      </c>
      <c r="T4343" t="s">
        <v>84</v>
      </c>
      <c r="U4343" t="str">
        <f>TRIM(CLEAN(tbl_Operations[[#This Row],[Location]]))</f>
        <v>Chennai</v>
      </c>
      <c r="V4343" t="str">
        <f>TRIM(CLEAN(tbl_Operations[[#This Row],[Channel]]))</f>
        <v>Teams</v>
      </c>
      <c r="W4343" t="str">
        <f t="shared" si="335"/>
        <v>Employee Query</v>
      </c>
      <c r="X4343" t="str">
        <f t="shared" si="336"/>
        <v>Procurement</v>
      </c>
      <c r="Y4343" t="str">
        <f t="shared" si="337"/>
        <v>Within SLA</v>
      </c>
      <c r="Z4343" t="str">
        <f t="shared" si="338"/>
        <v>Normal</v>
      </c>
      <c r="AA4343" t="str" cm="1">
        <f t="array" ref="AA4343">_xlfn.IFS(
J4343&lt;=K4343*0.5,"Excellent",
J4343&lt;=K4343,"Good",
J4343&lt;=K4343*1.5,"At Risk",
TRUE,"Critical"
)</f>
        <v>Excellent</v>
      </c>
      <c r="AB4343" t="str">
        <f t="shared" si="339"/>
        <v>No Rework</v>
      </c>
    </row>
    <row r="4344" spans="1:28" x14ac:dyDescent="0.3">
      <c r="A4344" t="s">
        <v>4426</v>
      </c>
      <c r="B4344" s="1">
        <v>46017</v>
      </c>
      <c r="C4344" t="s">
        <v>21</v>
      </c>
      <c r="D4344" t="s">
        <v>47</v>
      </c>
      <c r="E4344" t="s">
        <v>56</v>
      </c>
      <c r="F4344" t="s">
        <v>49</v>
      </c>
      <c r="G4344" t="s">
        <v>62</v>
      </c>
      <c r="H4344" t="s">
        <v>66</v>
      </c>
      <c r="I4344" t="s">
        <v>88</v>
      </c>
      <c r="J4344">
        <v>5.4</v>
      </c>
      <c r="K4344">
        <v>48</v>
      </c>
      <c r="L4344" t="s">
        <v>28</v>
      </c>
      <c r="M4344">
        <v>2</v>
      </c>
      <c r="N4344">
        <v>4.3</v>
      </c>
      <c r="O4344">
        <v>450</v>
      </c>
      <c r="P4344">
        <v>2430</v>
      </c>
      <c r="Q4344" t="s">
        <v>71</v>
      </c>
      <c r="R4344">
        <v>12</v>
      </c>
      <c r="S4344" t="s">
        <v>52</v>
      </c>
      <c r="T4344" t="s">
        <v>45</v>
      </c>
      <c r="U4344" t="str">
        <f>TRIM(CLEAN(tbl_Operations[[#This Row],[Location]]))</f>
        <v>Gurugram</v>
      </c>
      <c r="V4344" t="str">
        <f>TRIM(CLEAN(tbl_Operations[[#This Row],[Channel]]))</f>
        <v>Teams</v>
      </c>
      <c r="W4344" t="str">
        <f t="shared" si="335"/>
        <v>Vendor Query</v>
      </c>
      <c r="X4344" t="str">
        <f t="shared" si="336"/>
        <v>Customer Support</v>
      </c>
      <c r="Y4344" t="str">
        <f t="shared" si="337"/>
        <v>Within SLA</v>
      </c>
      <c r="Z4344" t="str">
        <f t="shared" si="338"/>
        <v>Normal</v>
      </c>
      <c r="AA4344" t="str" cm="1">
        <f t="array" ref="AA4344">_xlfn.IFS(
J4344&lt;=K4344*0.5,"Excellent",
J4344&lt;=K4344,"Good",
J4344&lt;=K4344*1.5,"At Risk",
TRUE,"Critical"
)</f>
        <v>Excellent</v>
      </c>
      <c r="AB4344" t="str">
        <f t="shared" si="339"/>
        <v>Reworked</v>
      </c>
    </row>
    <row r="4345" spans="1:28" x14ac:dyDescent="0.3">
      <c r="A4345" t="s">
        <v>4427</v>
      </c>
      <c r="B4345" s="1">
        <v>45822</v>
      </c>
      <c r="C4345" t="s">
        <v>95</v>
      </c>
      <c r="D4345" t="s">
        <v>47</v>
      </c>
      <c r="E4345" t="s">
        <v>78</v>
      </c>
      <c r="F4345" t="s">
        <v>24</v>
      </c>
      <c r="G4345" t="s">
        <v>42</v>
      </c>
      <c r="H4345" t="s">
        <v>43</v>
      </c>
      <c r="I4345" t="s">
        <v>27</v>
      </c>
      <c r="J4345">
        <v>1.4</v>
      </c>
      <c r="K4345">
        <v>24</v>
      </c>
      <c r="L4345" t="s">
        <v>28</v>
      </c>
      <c r="M4345">
        <v>0</v>
      </c>
      <c r="N4345">
        <v>4.5</v>
      </c>
      <c r="O4345">
        <v>350</v>
      </c>
      <c r="P4345">
        <v>490</v>
      </c>
      <c r="Q4345" t="s">
        <v>29</v>
      </c>
      <c r="R4345">
        <v>6</v>
      </c>
      <c r="S4345" t="s">
        <v>30</v>
      </c>
      <c r="T4345" t="s">
        <v>68</v>
      </c>
      <c r="U4345" t="str">
        <f>TRIM(CLEAN(tbl_Operations[[#This Row],[Location]]))</f>
        <v>Gurugram</v>
      </c>
      <c r="V4345" t="str">
        <f>TRIM(CLEAN(tbl_Operations[[#This Row],[Channel]]))</f>
        <v>Portal</v>
      </c>
      <c r="W4345" t="str">
        <f t="shared" si="335"/>
        <v>Access Request</v>
      </c>
      <c r="X4345" t="str">
        <f t="shared" si="336"/>
        <v>Sales</v>
      </c>
      <c r="Y4345" t="str">
        <f t="shared" si="337"/>
        <v>Within SLA</v>
      </c>
      <c r="Z4345" t="str">
        <f t="shared" si="338"/>
        <v>Normal</v>
      </c>
      <c r="AA4345" t="str" cm="1">
        <f t="array" ref="AA4345">_xlfn.IFS(
J4345&lt;=K4345*0.5,"Excellent",
J4345&lt;=K4345,"Good",
J4345&lt;=K4345*1.5,"At Risk",
TRUE,"Critical"
)</f>
        <v>Excellent</v>
      </c>
      <c r="AB4345" t="str">
        <f t="shared" si="339"/>
        <v>No Rework</v>
      </c>
    </row>
    <row r="4346" spans="1:28" x14ac:dyDescent="0.3">
      <c r="A4346" t="s">
        <v>4428</v>
      </c>
      <c r="B4346" s="1">
        <v>45890</v>
      </c>
      <c r="C4346" t="s">
        <v>33</v>
      </c>
      <c r="D4346" t="s">
        <v>60</v>
      </c>
      <c r="E4346" t="s">
        <v>92</v>
      </c>
      <c r="F4346" t="s">
        <v>24</v>
      </c>
      <c r="G4346" t="s">
        <v>25</v>
      </c>
      <c r="H4346" t="s">
        <v>66</v>
      </c>
      <c r="I4346" t="s">
        <v>101</v>
      </c>
      <c r="J4346">
        <v>5.2</v>
      </c>
      <c r="K4346">
        <v>24</v>
      </c>
      <c r="L4346" t="s">
        <v>28</v>
      </c>
      <c r="M4346">
        <v>1</v>
      </c>
      <c r="N4346">
        <v>4.4000000000000004</v>
      </c>
      <c r="O4346">
        <v>280</v>
      </c>
      <c r="P4346">
        <v>1456</v>
      </c>
      <c r="Q4346" t="s">
        <v>36</v>
      </c>
      <c r="R4346">
        <v>8</v>
      </c>
      <c r="S4346" t="s">
        <v>37</v>
      </c>
      <c r="T4346" t="s">
        <v>84</v>
      </c>
      <c r="U4346" t="str">
        <f>TRIM(CLEAN(tbl_Operations[[#This Row],[Location]]))</f>
        <v>Pune</v>
      </c>
      <c r="V4346" t="str">
        <f>TRIM(CLEAN(tbl_Operations[[#This Row],[Channel]]))</f>
        <v>Email</v>
      </c>
      <c r="W4346" t="str">
        <f t="shared" si="335"/>
        <v>Report Request</v>
      </c>
      <c r="X4346" t="str">
        <f t="shared" si="336"/>
        <v>It</v>
      </c>
      <c r="Y4346" t="str">
        <f t="shared" si="337"/>
        <v>Within SLA</v>
      </c>
      <c r="Z4346" t="str">
        <f t="shared" si="338"/>
        <v>Normal</v>
      </c>
      <c r="AA4346" t="str" cm="1">
        <f t="array" ref="AA4346">_xlfn.IFS(
J4346&lt;=K4346*0.5,"Excellent",
J4346&lt;=K4346,"Good",
J4346&lt;=K4346*1.5,"At Risk",
TRUE,"Critical"
)</f>
        <v>Excellent</v>
      </c>
      <c r="AB4346" t="str">
        <f t="shared" si="339"/>
        <v>Reworked</v>
      </c>
    </row>
    <row r="4347" spans="1:28" x14ac:dyDescent="0.3">
      <c r="A4347" t="s">
        <v>4429</v>
      </c>
      <c r="B4347" s="1">
        <v>45692</v>
      </c>
      <c r="C4347" t="s">
        <v>40</v>
      </c>
      <c r="D4347" t="s">
        <v>41</v>
      </c>
      <c r="E4347" t="s">
        <v>35</v>
      </c>
      <c r="F4347" t="s">
        <v>49</v>
      </c>
      <c r="G4347" t="s">
        <v>62</v>
      </c>
      <c r="H4347" t="s">
        <v>26</v>
      </c>
      <c r="I4347" t="s">
        <v>27</v>
      </c>
      <c r="J4347">
        <v>24.3</v>
      </c>
      <c r="K4347">
        <v>48</v>
      </c>
      <c r="L4347" t="s">
        <v>28</v>
      </c>
      <c r="M4347">
        <v>1</v>
      </c>
      <c r="N4347">
        <v>3.7</v>
      </c>
      <c r="O4347">
        <v>350</v>
      </c>
      <c r="P4347">
        <v>8505</v>
      </c>
      <c r="Q4347" t="s">
        <v>57</v>
      </c>
      <c r="R4347">
        <v>2</v>
      </c>
      <c r="S4347" t="s">
        <v>58</v>
      </c>
      <c r="T4347" t="s">
        <v>38</v>
      </c>
      <c r="U4347" t="str">
        <f>TRIM(CLEAN(tbl_Operations[[#This Row],[Location]]))</f>
        <v>Bengaluru</v>
      </c>
      <c r="V4347" t="str">
        <f>TRIM(CLEAN(tbl_Operations[[#This Row],[Channel]]))</f>
        <v>Teams</v>
      </c>
      <c r="W4347" t="str">
        <f t="shared" si="335"/>
        <v>Employee Query</v>
      </c>
      <c r="X4347" t="str">
        <f t="shared" si="336"/>
        <v>Procurement</v>
      </c>
      <c r="Y4347" t="str">
        <f t="shared" si="337"/>
        <v>Within SLA</v>
      </c>
      <c r="Z4347" t="str">
        <f t="shared" si="338"/>
        <v>Normal</v>
      </c>
      <c r="AA4347" t="str" cm="1">
        <f t="array" ref="AA4347">_xlfn.IFS(
J4347&lt;=K4347*0.5,"Excellent",
J4347&lt;=K4347,"Good",
J4347&lt;=K4347*1.5,"At Risk",
TRUE,"Critical"
)</f>
        <v>Good</v>
      </c>
      <c r="AB4347" t="str">
        <f t="shared" si="339"/>
        <v>Reworked</v>
      </c>
    </row>
    <row r="4348" spans="1:28" x14ac:dyDescent="0.3">
      <c r="A4348" t="s">
        <v>4430</v>
      </c>
      <c r="B4348" s="1">
        <v>45970</v>
      </c>
      <c r="C4348" t="s">
        <v>91</v>
      </c>
      <c r="D4348" t="s">
        <v>34</v>
      </c>
      <c r="E4348" t="s">
        <v>78</v>
      </c>
      <c r="F4348" t="s">
        <v>49</v>
      </c>
      <c r="G4348" t="s">
        <v>25</v>
      </c>
      <c r="H4348" t="s">
        <v>50</v>
      </c>
      <c r="I4348" t="s">
        <v>27</v>
      </c>
      <c r="J4348">
        <v>13</v>
      </c>
      <c r="K4348">
        <v>48</v>
      </c>
      <c r="L4348" t="s">
        <v>28</v>
      </c>
      <c r="M4348">
        <v>0</v>
      </c>
      <c r="N4348">
        <v>4.7</v>
      </c>
      <c r="O4348">
        <v>450</v>
      </c>
      <c r="P4348">
        <v>5850</v>
      </c>
      <c r="Q4348" t="s">
        <v>67</v>
      </c>
      <c r="R4348">
        <v>11</v>
      </c>
      <c r="S4348" t="s">
        <v>52</v>
      </c>
      <c r="T4348" t="s">
        <v>102</v>
      </c>
      <c r="U4348" t="str">
        <f>TRIM(CLEAN(tbl_Operations[[#This Row],[Location]]))</f>
        <v>Mumbai</v>
      </c>
      <c r="V4348" t="str">
        <f>TRIM(CLEAN(tbl_Operations[[#This Row],[Channel]]))</f>
        <v>Email</v>
      </c>
      <c r="W4348" t="str">
        <f t="shared" si="335"/>
        <v>Access Request</v>
      </c>
      <c r="X4348" t="str">
        <f t="shared" si="336"/>
        <v>Operations</v>
      </c>
      <c r="Y4348" t="str">
        <f t="shared" si="337"/>
        <v>Within SLA</v>
      </c>
      <c r="Z4348" t="str">
        <f t="shared" si="338"/>
        <v>Normal</v>
      </c>
      <c r="AA4348" t="str" cm="1">
        <f t="array" ref="AA4348">_xlfn.IFS(
J4348&lt;=K4348*0.5,"Excellent",
J4348&lt;=K4348,"Good",
J4348&lt;=K4348*1.5,"At Risk",
TRUE,"Critical"
)</f>
        <v>Excellent</v>
      </c>
      <c r="AB4348" t="str">
        <f t="shared" si="339"/>
        <v>No Rework</v>
      </c>
    </row>
    <row r="4349" spans="1:28" x14ac:dyDescent="0.3">
      <c r="A4349" t="s">
        <v>4431</v>
      </c>
      <c r="B4349" s="1">
        <v>45660</v>
      </c>
      <c r="C4349" t="s">
        <v>91</v>
      </c>
      <c r="D4349" t="s">
        <v>60</v>
      </c>
      <c r="E4349" t="s">
        <v>70</v>
      </c>
      <c r="F4349" t="s">
        <v>49</v>
      </c>
      <c r="G4349" t="s">
        <v>25</v>
      </c>
      <c r="H4349" t="s">
        <v>50</v>
      </c>
      <c r="I4349" t="s">
        <v>27</v>
      </c>
      <c r="J4349">
        <v>7.2</v>
      </c>
      <c r="K4349">
        <v>48</v>
      </c>
      <c r="L4349" t="s">
        <v>28</v>
      </c>
      <c r="M4349">
        <v>0</v>
      </c>
      <c r="N4349">
        <v>4.7</v>
      </c>
      <c r="O4349">
        <v>320</v>
      </c>
      <c r="P4349">
        <v>2304</v>
      </c>
      <c r="Q4349" t="s">
        <v>64</v>
      </c>
      <c r="R4349">
        <v>1</v>
      </c>
      <c r="S4349" t="s">
        <v>58</v>
      </c>
      <c r="T4349" t="s">
        <v>45</v>
      </c>
      <c r="U4349" t="str">
        <f>TRIM(CLEAN(tbl_Operations[[#This Row],[Location]]))</f>
        <v>Pune</v>
      </c>
      <c r="V4349" t="str">
        <f>TRIM(CLEAN(tbl_Operations[[#This Row],[Channel]]))</f>
        <v>Email</v>
      </c>
      <c r="W4349" t="str">
        <f t="shared" si="335"/>
        <v>Data Correction</v>
      </c>
      <c r="X4349" t="str">
        <f t="shared" si="336"/>
        <v>Operations</v>
      </c>
      <c r="Y4349" t="str">
        <f t="shared" si="337"/>
        <v>Within SLA</v>
      </c>
      <c r="Z4349" t="str">
        <f t="shared" si="338"/>
        <v>Normal</v>
      </c>
      <c r="AA4349" t="str" cm="1">
        <f t="array" ref="AA4349">_xlfn.IFS(
J4349&lt;=K4349*0.5,"Excellent",
J4349&lt;=K4349,"Good",
J4349&lt;=K4349*1.5,"At Risk",
TRUE,"Critical"
)</f>
        <v>Excellent</v>
      </c>
      <c r="AB4349" t="str">
        <f t="shared" si="339"/>
        <v>No Rework</v>
      </c>
    </row>
    <row r="4350" spans="1:28" x14ac:dyDescent="0.3">
      <c r="A4350" t="s">
        <v>4432</v>
      </c>
      <c r="B4350" s="1">
        <v>45864</v>
      </c>
      <c r="C4350" t="s">
        <v>33</v>
      </c>
      <c r="D4350" t="s">
        <v>34</v>
      </c>
      <c r="E4350" t="s">
        <v>35</v>
      </c>
      <c r="F4350" t="s">
        <v>24</v>
      </c>
      <c r="G4350" t="s">
        <v>42</v>
      </c>
      <c r="H4350" t="s">
        <v>26</v>
      </c>
      <c r="I4350" t="s">
        <v>88</v>
      </c>
      <c r="J4350">
        <v>34</v>
      </c>
      <c r="K4350">
        <v>24</v>
      </c>
      <c r="L4350" t="s">
        <v>63</v>
      </c>
      <c r="M4350">
        <v>2</v>
      </c>
      <c r="N4350">
        <v>3.9</v>
      </c>
      <c r="O4350">
        <v>320</v>
      </c>
      <c r="P4350">
        <v>10880</v>
      </c>
      <c r="Q4350" t="s">
        <v>114</v>
      </c>
      <c r="R4350">
        <v>7</v>
      </c>
      <c r="S4350" t="s">
        <v>37</v>
      </c>
      <c r="T4350" t="s">
        <v>68</v>
      </c>
      <c r="U4350" t="str">
        <f>TRIM(CLEAN(tbl_Operations[[#This Row],[Location]]))</f>
        <v>Mumbai</v>
      </c>
      <c r="V4350" t="str">
        <f>TRIM(CLEAN(tbl_Operations[[#This Row],[Channel]]))</f>
        <v>Portal</v>
      </c>
      <c r="W4350" t="str">
        <f t="shared" si="335"/>
        <v>Employee Query</v>
      </c>
      <c r="X4350" t="str">
        <f t="shared" si="336"/>
        <v>It</v>
      </c>
      <c r="Y4350" t="str">
        <f t="shared" si="337"/>
        <v>SLA Breach</v>
      </c>
      <c r="Z4350" t="str">
        <f t="shared" si="338"/>
        <v>Normal</v>
      </c>
      <c r="AA4350" t="str" cm="1">
        <f t="array" ref="AA4350">_xlfn.IFS(
J4350&lt;=K4350*0.5,"Excellent",
J4350&lt;=K4350,"Good",
J4350&lt;=K4350*1.5,"At Risk",
TRUE,"Critical"
)</f>
        <v>At Risk</v>
      </c>
      <c r="AB4350" t="str">
        <f t="shared" si="339"/>
        <v>Reworked</v>
      </c>
    </row>
    <row r="4351" spans="1:28" x14ac:dyDescent="0.3">
      <c r="A4351" t="s">
        <v>4433</v>
      </c>
      <c r="B4351" s="1">
        <v>45896</v>
      </c>
      <c r="C4351" t="s">
        <v>77</v>
      </c>
      <c r="D4351" t="s">
        <v>73</v>
      </c>
      <c r="E4351" t="s">
        <v>48</v>
      </c>
      <c r="F4351" t="s">
        <v>49</v>
      </c>
      <c r="G4351" t="s">
        <v>25</v>
      </c>
      <c r="H4351" t="s">
        <v>66</v>
      </c>
      <c r="I4351" t="s">
        <v>27</v>
      </c>
      <c r="J4351">
        <v>5.8</v>
      </c>
      <c r="K4351">
        <v>48</v>
      </c>
      <c r="L4351" t="s">
        <v>28</v>
      </c>
      <c r="M4351">
        <v>1</v>
      </c>
      <c r="N4351">
        <v>5</v>
      </c>
      <c r="O4351">
        <v>400</v>
      </c>
      <c r="P4351">
        <v>2320</v>
      </c>
      <c r="Q4351" t="s">
        <v>36</v>
      </c>
      <c r="R4351">
        <v>8</v>
      </c>
      <c r="S4351" t="s">
        <v>37</v>
      </c>
      <c r="T4351" t="s">
        <v>86</v>
      </c>
      <c r="U4351" t="str">
        <f>TRIM(CLEAN(tbl_Operations[[#This Row],[Location]]))</f>
        <v>Chennai</v>
      </c>
      <c r="V4351" t="str">
        <f>TRIM(CLEAN(tbl_Operations[[#This Row],[Channel]]))</f>
        <v>Email</v>
      </c>
      <c r="W4351" t="str">
        <f t="shared" si="335"/>
        <v>Compliance Request</v>
      </c>
      <c r="X4351" t="str">
        <f t="shared" si="336"/>
        <v>Finance</v>
      </c>
      <c r="Y4351" t="str">
        <f t="shared" si="337"/>
        <v>Within SLA</v>
      </c>
      <c r="Z4351" t="str">
        <f t="shared" si="338"/>
        <v>Normal</v>
      </c>
      <c r="AA4351" t="str" cm="1">
        <f t="array" ref="AA4351">_xlfn.IFS(
J4351&lt;=K4351*0.5,"Excellent",
J4351&lt;=K4351,"Good",
J4351&lt;=K4351*1.5,"At Risk",
TRUE,"Critical"
)</f>
        <v>Excellent</v>
      </c>
      <c r="AB4351" t="str">
        <f t="shared" si="339"/>
        <v>Reworked</v>
      </c>
    </row>
    <row r="4352" spans="1:28" x14ac:dyDescent="0.3">
      <c r="A4352" t="s">
        <v>4434</v>
      </c>
      <c r="B4352" s="1">
        <v>45981</v>
      </c>
      <c r="C4352" t="s">
        <v>91</v>
      </c>
      <c r="D4352" t="s">
        <v>73</v>
      </c>
      <c r="E4352" t="s">
        <v>35</v>
      </c>
      <c r="F4352" t="s">
        <v>24</v>
      </c>
      <c r="G4352" t="s">
        <v>25</v>
      </c>
      <c r="H4352" t="s">
        <v>66</v>
      </c>
      <c r="I4352" t="s">
        <v>27</v>
      </c>
      <c r="J4352">
        <v>26.7</v>
      </c>
      <c r="K4352">
        <v>24</v>
      </c>
      <c r="L4352" t="s">
        <v>63</v>
      </c>
      <c r="M4352">
        <v>0</v>
      </c>
      <c r="N4352">
        <v>4.0999999999999996</v>
      </c>
      <c r="O4352">
        <v>450</v>
      </c>
      <c r="P4352">
        <v>12015</v>
      </c>
      <c r="Q4352" t="s">
        <v>67</v>
      </c>
      <c r="R4352">
        <v>11</v>
      </c>
      <c r="S4352" t="s">
        <v>52</v>
      </c>
      <c r="T4352" t="s">
        <v>84</v>
      </c>
      <c r="U4352" t="str">
        <f>TRIM(CLEAN(tbl_Operations[[#This Row],[Location]]))</f>
        <v>Chennai</v>
      </c>
      <c r="V4352" t="str">
        <f>TRIM(CLEAN(tbl_Operations[[#This Row],[Channel]]))</f>
        <v>Email</v>
      </c>
      <c r="W4352" t="str">
        <f t="shared" si="335"/>
        <v>Employee Query</v>
      </c>
      <c r="X4352" t="str">
        <f t="shared" si="336"/>
        <v>Operations</v>
      </c>
      <c r="Y4352" t="str">
        <f t="shared" si="337"/>
        <v>SLA Breach</v>
      </c>
      <c r="Z4352" t="str">
        <f t="shared" si="338"/>
        <v>Normal</v>
      </c>
      <c r="AA4352" t="str" cm="1">
        <f t="array" ref="AA4352">_xlfn.IFS(
J4352&lt;=K4352*0.5,"Excellent",
J4352&lt;=K4352,"Good",
J4352&lt;=K4352*1.5,"At Risk",
TRUE,"Critical"
)</f>
        <v>At Risk</v>
      </c>
      <c r="AB4352" t="str">
        <f t="shared" si="339"/>
        <v>No Rework</v>
      </c>
    </row>
    <row r="4353" spans="1:28" x14ac:dyDescent="0.3">
      <c r="A4353" t="s">
        <v>4435</v>
      </c>
      <c r="B4353" s="1">
        <v>45992</v>
      </c>
      <c r="C4353" t="s">
        <v>21</v>
      </c>
      <c r="D4353" t="s">
        <v>22</v>
      </c>
      <c r="E4353" t="s">
        <v>23</v>
      </c>
      <c r="F4353" t="s">
        <v>61</v>
      </c>
      <c r="G4353" t="s">
        <v>5096</v>
      </c>
      <c r="H4353" t="s">
        <v>75</v>
      </c>
      <c r="I4353" t="s">
        <v>27</v>
      </c>
      <c r="J4353">
        <v>3.3</v>
      </c>
      <c r="K4353">
        <v>12</v>
      </c>
      <c r="L4353" t="s">
        <v>28</v>
      </c>
      <c r="M4353">
        <v>1</v>
      </c>
      <c r="N4353">
        <v>4.9000000000000004</v>
      </c>
      <c r="O4353">
        <v>280</v>
      </c>
      <c r="P4353">
        <v>924</v>
      </c>
      <c r="Q4353" t="s">
        <v>71</v>
      </c>
      <c r="R4353">
        <v>12</v>
      </c>
      <c r="S4353" t="s">
        <v>52</v>
      </c>
      <c r="T4353" t="s">
        <v>31</v>
      </c>
      <c r="U4353" t="str">
        <f>TRIM(CLEAN(tbl_Operations[[#This Row],[Location]]))</f>
        <v>Noida</v>
      </c>
      <c r="V4353" t="str">
        <f>TRIM(CLEAN(tbl_Operations[[#This Row],[Channel]]))</f>
        <v>Email</v>
      </c>
      <c r="W4353" t="str">
        <f t="shared" si="335"/>
        <v>Invoice Query</v>
      </c>
      <c r="X4353" t="str">
        <f t="shared" si="336"/>
        <v>Customer Support</v>
      </c>
      <c r="Y4353" t="str">
        <f t="shared" si="337"/>
        <v>Within SLA</v>
      </c>
      <c r="Z4353" t="str">
        <f t="shared" si="338"/>
        <v>Normal</v>
      </c>
      <c r="AA4353" t="str" cm="1">
        <f t="array" ref="AA4353">_xlfn.IFS(
J4353&lt;=K4353*0.5,"Excellent",
J4353&lt;=K4353,"Good",
J4353&lt;=K4353*1.5,"At Risk",
TRUE,"Critical"
)</f>
        <v>Excellent</v>
      </c>
      <c r="AB4353" t="str">
        <f t="shared" si="339"/>
        <v>Reworked</v>
      </c>
    </row>
    <row r="4354" spans="1:28" x14ac:dyDescent="0.3">
      <c r="A4354" t="s">
        <v>4436</v>
      </c>
      <c r="B4354" s="1">
        <v>45878</v>
      </c>
      <c r="C4354" t="s">
        <v>95</v>
      </c>
      <c r="D4354" t="s">
        <v>41</v>
      </c>
      <c r="E4354" t="s">
        <v>74</v>
      </c>
      <c r="F4354" t="s">
        <v>61</v>
      </c>
      <c r="G4354" t="s">
        <v>25</v>
      </c>
      <c r="H4354" t="s">
        <v>75</v>
      </c>
      <c r="I4354" t="s">
        <v>27</v>
      </c>
      <c r="J4354">
        <v>15</v>
      </c>
      <c r="K4354">
        <v>12</v>
      </c>
      <c r="L4354" t="s">
        <v>63</v>
      </c>
      <c r="M4354">
        <v>0</v>
      </c>
      <c r="N4354">
        <v>4.4000000000000004</v>
      </c>
      <c r="O4354">
        <v>320</v>
      </c>
      <c r="P4354">
        <v>4800</v>
      </c>
      <c r="Q4354" t="s">
        <v>36</v>
      </c>
      <c r="R4354">
        <v>8</v>
      </c>
      <c r="S4354" t="s">
        <v>37</v>
      </c>
      <c r="T4354" t="s">
        <v>68</v>
      </c>
      <c r="U4354" t="str">
        <f>TRIM(CLEAN(tbl_Operations[[#This Row],[Location]]))</f>
        <v>Bengaluru</v>
      </c>
      <c r="V4354" t="str">
        <f>TRIM(CLEAN(tbl_Operations[[#This Row],[Channel]]))</f>
        <v>Email</v>
      </c>
      <c r="W4354" t="str">
        <f t="shared" ref="W4354:W4417" si="340">TRIM(CLEAN(E4354))</f>
        <v>System Issue</v>
      </c>
      <c r="X4354" t="str">
        <f t="shared" ref="X4354:X4417" si="341">PROPER(TRIM(CLEAN(C4354)))</f>
        <v>Sales</v>
      </c>
      <c r="Y4354" t="str">
        <f t="shared" ref="Y4354:Y4417" si="342">IF(J4354&lt;=K4354,"Within SLA","SLA Breach")</f>
        <v>SLA Breach</v>
      </c>
      <c r="Z4354" t="str">
        <f t="shared" ref="Z4354:Z4417" si="343">IF(AND(F4354="Critical",Y4353="SLA Breach"),"Critical Risk","Normal")</f>
        <v>Normal</v>
      </c>
      <c r="AA4354" t="str" cm="1">
        <f t="array" ref="AA4354">_xlfn.IFS(
J4354&lt;=K4354*0.5,"Excellent",
J4354&lt;=K4354,"Good",
J4354&lt;=K4354*1.5,"At Risk",
TRUE,"Critical"
)</f>
        <v>At Risk</v>
      </c>
      <c r="AB4354" t="str">
        <f t="shared" ref="AB4354:AB4417" si="344">IF(M4354&gt;0,"Reworked","No Rework")</f>
        <v>No Rework</v>
      </c>
    </row>
    <row r="4355" spans="1:28" x14ac:dyDescent="0.3">
      <c r="A4355" t="s">
        <v>4437</v>
      </c>
      <c r="B4355" s="1">
        <v>45867</v>
      </c>
      <c r="C4355" t="s">
        <v>21</v>
      </c>
      <c r="D4355" t="s">
        <v>47</v>
      </c>
      <c r="E4355" t="s">
        <v>35</v>
      </c>
      <c r="F4355" t="s">
        <v>24</v>
      </c>
      <c r="G4355" t="s">
        <v>62</v>
      </c>
      <c r="H4355" t="s">
        <v>50</v>
      </c>
      <c r="I4355" t="s">
        <v>27</v>
      </c>
      <c r="J4355">
        <v>12</v>
      </c>
      <c r="K4355">
        <v>24</v>
      </c>
      <c r="L4355" t="s">
        <v>28</v>
      </c>
      <c r="M4355">
        <v>0</v>
      </c>
      <c r="N4355">
        <v>4.5</v>
      </c>
      <c r="O4355">
        <v>400</v>
      </c>
      <c r="P4355">
        <v>4800</v>
      </c>
      <c r="Q4355" t="s">
        <v>114</v>
      </c>
      <c r="R4355">
        <v>7</v>
      </c>
      <c r="S4355" t="s">
        <v>37</v>
      </c>
      <c r="T4355" t="s">
        <v>38</v>
      </c>
      <c r="U4355" t="str">
        <f>TRIM(CLEAN(tbl_Operations[[#This Row],[Location]]))</f>
        <v>Gurugram</v>
      </c>
      <c r="V4355" t="str">
        <f>TRIM(CLEAN(tbl_Operations[[#This Row],[Channel]]))</f>
        <v>Teams</v>
      </c>
      <c r="W4355" t="str">
        <f t="shared" si="340"/>
        <v>Employee Query</v>
      </c>
      <c r="X4355" t="str">
        <f t="shared" si="341"/>
        <v>Customer Support</v>
      </c>
      <c r="Y4355" t="str">
        <f t="shared" si="342"/>
        <v>Within SLA</v>
      </c>
      <c r="Z4355" t="str">
        <f t="shared" si="343"/>
        <v>Normal</v>
      </c>
      <c r="AA4355" t="str" cm="1">
        <f t="array" ref="AA4355">_xlfn.IFS(
J4355&lt;=K4355*0.5,"Excellent",
J4355&lt;=K4355,"Good",
J4355&lt;=K4355*1.5,"At Risk",
TRUE,"Critical"
)</f>
        <v>Excellent</v>
      </c>
      <c r="AB4355" t="str">
        <f t="shared" si="344"/>
        <v>No Rework</v>
      </c>
    </row>
    <row r="4356" spans="1:28" x14ac:dyDescent="0.3">
      <c r="A4356" t="s">
        <v>4438</v>
      </c>
      <c r="B4356" s="1">
        <v>45740</v>
      </c>
      <c r="C4356" t="s">
        <v>40</v>
      </c>
      <c r="D4356" t="s">
        <v>60</v>
      </c>
      <c r="E4356" t="s">
        <v>92</v>
      </c>
      <c r="F4356" t="s">
        <v>49</v>
      </c>
      <c r="G4356" t="s">
        <v>62</v>
      </c>
      <c r="H4356" t="s">
        <v>26</v>
      </c>
      <c r="I4356" t="s">
        <v>27</v>
      </c>
      <c r="J4356">
        <v>15.6</v>
      </c>
      <c r="K4356">
        <v>48</v>
      </c>
      <c r="L4356" t="s">
        <v>28</v>
      </c>
      <c r="M4356">
        <v>1</v>
      </c>
      <c r="N4356">
        <v>4.5</v>
      </c>
      <c r="O4356">
        <v>280</v>
      </c>
      <c r="P4356">
        <v>4368</v>
      </c>
      <c r="Q4356" t="s">
        <v>79</v>
      </c>
      <c r="R4356">
        <v>3</v>
      </c>
      <c r="S4356" t="s">
        <v>58</v>
      </c>
      <c r="T4356" t="s">
        <v>31</v>
      </c>
      <c r="U4356" t="str">
        <f>TRIM(CLEAN(tbl_Operations[[#This Row],[Location]]))</f>
        <v>Pune</v>
      </c>
      <c r="V4356" t="str">
        <f>TRIM(CLEAN(tbl_Operations[[#This Row],[Channel]]))</f>
        <v>Teams</v>
      </c>
      <c r="W4356" t="str">
        <f t="shared" si="340"/>
        <v>Report Request</v>
      </c>
      <c r="X4356" t="str">
        <f t="shared" si="341"/>
        <v>Procurement</v>
      </c>
      <c r="Y4356" t="str">
        <f t="shared" si="342"/>
        <v>Within SLA</v>
      </c>
      <c r="Z4356" t="str">
        <f t="shared" si="343"/>
        <v>Normal</v>
      </c>
      <c r="AA4356" t="str" cm="1">
        <f t="array" ref="AA4356">_xlfn.IFS(
J4356&lt;=K4356*0.5,"Excellent",
J4356&lt;=K4356,"Good",
J4356&lt;=K4356*1.5,"At Risk",
TRUE,"Critical"
)</f>
        <v>Excellent</v>
      </c>
      <c r="AB4356" t="str">
        <f t="shared" si="344"/>
        <v>Reworked</v>
      </c>
    </row>
    <row r="4357" spans="1:28" x14ac:dyDescent="0.3">
      <c r="A4357" t="s">
        <v>4439</v>
      </c>
      <c r="B4357" s="1">
        <v>46007</v>
      </c>
      <c r="C4357" t="s">
        <v>54</v>
      </c>
      <c r="D4357" t="s">
        <v>73</v>
      </c>
      <c r="E4357" t="s">
        <v>70</v>
      </c>
      <c r="F4357" t="s">
        <v>24</v>
      </c>
      <c r="G4357" t="s">
        <v>42</v>
      </c>
      <c r="H4357" t="s">
        <v>66</v>
      </c>
      <c r="I4357" t="s">
        <v>27</v>
      </c>
      <c r="J4357">
        <v>17.100000000000001</v>
      </c>
      <c r="K4357">
        <v>24</v>
      </c>
      <c r="L4357" t="s">
        <v>28</v>
      </c>
      <c r="M4357">
        <v>0</v>
      </c>
      <c r="N4357">
        <v>5</v>
      </c>
      <c r="O4357">
        <v>280</v>
      </c>
      <c r="P4357">
        <v>4788</v>
      </c>
      <c r="Q4357" t="s">
        <v>71</v>
      </c>
      <c r="R4357">
        <v>12</v>
      </c>
      <c r="S4357" t="s">
        <v>52</v>
      </c>
      <c r="T4357" t="s">
        <v>38</v>
      </c>
      <c r="U4357" t="str">
        <f>TRIM(CLEAN(tbl_Operations[[#This Row],[Location]]))</f>
        <v>Chennai</v>
      </c>
      <c r="V4357" t="str">
        <f>TRIM(CLEAN(tbl_Operations[[#This Row],[Channel]]))</f>
        <v>Portal</v>
      </c>
      <c r="W4357" t="str">
        <f t="shared" si="340"/>
        <v>Data Correction</v>
      </c>
      <c r="X4357" t="str">
        <f t="shared" si="341"/>
        <v>Hr</v>
      </c>
      <c r="Y4357" t="str">
        <f t="shared" si="342"/>
        <v>Within SLA</v>
      </c>
      <c r="Z4357" t="str">
        <f t="shared" si="343"/>
        <v>Normal</v>
      </c>
      <c r="AA4357" t="str" cm="1">
        <f t="array" ref="AA4357">_xlfn.IFS(
J4357&lt;=K4357*0.5,"Excellent",
J4357&lt;=K4357,"Good",
J4357&lt;=K4357*1.5,"At Risk",
TRUE,"Critical"
)</f>
        <v>Good</v>
      </c>
      <c r="AB4357" t="str">
        <f t="shared" si="344"/>
        <v>No Rework</v>
      </c>
    </row>
    <row r="4358" spans="1:28" x14ac:dyDescent="0.3">
      <c r="A4358" t="s">
        <v>4440</v>
      </c>
      <c r="B4358" s="1">
        <v>45684</v>
      </c>
      <c r="C4358" t="s">
        <v>77</v>
      </c>
      <c r="D4358" t="s">
        <v>22</v>
      </c>
      <c r="E4358" t="s">
        <v>56</v>
      </c>
      <c r="F4358" t="s">
        <v>24</v>
      </c>
      <c r="G4358" t="s">
        <v>25</v>
      </c>
      <c r="H4358" t="s">
        <v>66</v>
      </c>
      <c r="I4358" t="s">
        <v>88</v>
      </c>
      <c r="J4358">
        <v>38.4</v>
      </c>
      <c r="K4358">
        <v>24</v>
      </c>
      <c r="L4358" t="s">
        <v>63</v>
      </c>
      <c r="M4358">
        <v>2</v>
      </c>
      <c r="N4358">
        <v>3.7</v>
      </c>
      <c r="O4358">
        <v>350</v>
      </c>
      <c r="P4358">
        <v>13440</v>
      </c>
      <c r="Q4358" t="s">
        <v>64</v>
      </c>
      <c r="R4358">
        <v>1</v>
      </c>
      <c r="S4358" t="s">
        <v>58</v>
      </c>
      <c r="T4358" t="s">
        <v>31</v>
      </c>
      <c r="U4358" t="str">
        <f>TRIM(CLEAN(tbl_Operations[[#This Row],[Location]]))</f>
        <v>Noida</v>
      </c>
      <c r="V4358" t="str">
        <f>TRIM(CLEAN(tbl_Operations[[#This Row],[Channel]]))</f>
        <v>Email</v>
      </c>
      <c r="W4358" t="str">
        <f t="shared" si="340"/>
        <v>Vendor Query</v>
      </c>
      <c r="X4358" t="str">
        <f t="shared" si="341"/>
        <v>Finance</v>
      </c>
      <c r="Y4358" t="str">
        <f t="shared" si="342"/>
        <v>SLA Breach</v>
      </c>
      <c r="Z4358" t="str">
        <f t="shared" si="343"/>
        <v>Normal</v>
      </c>
      <c r="AA4358" t="str" cm="1">
        <f t="array" ref="AA4358">_xlfn.IFS(
J4358&lt;=K4358*0.5,"Excellent",
J4358&lt;=K4358,"Good",
J4358&lt;=K4358*1.5,"At Risk",
TRUE,"Critical"
)</f>
        <v>Critical</v>
      </c>
      <c r="AB4358" t="str">
        <f t="shared" si="344"/>
        <v>Reworked</v>
      </c>
    </row>
    <row r="4359" spans="1:28" x14ac:dyDescent="0.3">
      <c r="A4359" t="s">
        <v>4441</v>
      </c>
      <c r="B4359" s="1">
        <v>45757</v>
      </c>
      <c r="C4359" t="s">
        <v>77</v>
      </c>
      <c r="D4359" t="s">
        <v>41</v>
      </c>
      <c r="E4359" t="s">
        <v>35</v>
      </c>
      <c r="F4359" t="s">
        <v>24</v>
      </c>
      <c r="G4359" t="s">
        <v>25</v>
      </c>
      <c r="H4359" t="s">
        <v>66</v>
      </c>
      <c r="I4359" t="s">
        <v>27</v>
      </c>
      <c r="J4359">
        <v>1.5</v>
      </c>
      <c r="K4359">
        <v>24</v>
      </c>
      <c r="L4359" t="s">
        <v>28</v>
      </c>
      <c r="M4359">
        <v>1</v>
      </c>
      <c r="N4359">
        <v>4.8</v>
      </c>
      <c r="O4359">
        <v>320</v>
      </c>
      <c r="P4359">
        <v>480</v>
      </c>
      <c r="Q4359" t="s">
        <v>89</v>
      </c>
      <c r="R4359">
        <v>4</v>
      </c>
      <c r="S4359" t="s">
        <v>30</v>
      </c>
      <c r="T4359" t="s">
        <v>84</v>
      </c>
      <c r="U4359" t="str">
        <f>TRIM(CLEAN(tbl_Operations[[#This Row],[Location]]))</f>
        <v>Bengaluru</v>
      </c>
      <c r="V4359" t="str">
        <f>TRIM(CLEAN(tbl_Operations[[#This Row],[Channel]]))</f>
        <v>Email</v>
      </c>
      <c r="W4359" t="str">
        <f t="shared" si="340"/>
        <v>Employee Query</v>
      </c>
      <c r="X4359" t="str">
        <f t="shared" si="341"/>
        <v>Finance</v>
      </c>
      <c r="Y4359" t="str">
        <f t="shared" si="342"/>
        <v>Within SLA</v>
      </c>
      <c r="Z4359" t="str">
        <f t="shared" si="343"/>
        <v>Normal</v>
      </c>
      <c r="AA4359" t="str" cm="1">
        <f t="array" ref="AA4359">_xlfn.IFS(
J4359&lt;=K4359*0.5,"Excellent",
J4359&lt;=K4359,"Good",
J4359&lt;=K4359*1.5,"At Risk",
TRUE,"Critical"
)</f>
        <v>Excellent</v>
      </c>
      <c r="AB4359" t="str">
        <f t="shared" si="344"/>
        <v>Reworked</v>
      </c>
    </row>
    <row r="4360" spans="1:28" x14ac:dyDescent="0.3">
      <c r="A4360" t="s">
        <v>4442</v>
      </c>
      <c r="B4360" s="1">
        <v>45995</v>
      </c>
      <c r="C4360" t="s">
        <v>33</v>
      </c>
      <c r="D4360" t="s">
        <v>55</v>
      </c>
      <c r="E4360" t="s">
        <v>23</v>
      </c>
      <c r="F4360" t="s">
        <v>49</v>
      </c>
      <c r="G4360" t="s">
        <v>25</v>
      </c>
      <c r="H4360" t="s">
        <v>75</v>
      </c>
      <c r="I4360" t="s">
        <v>27</v>
      </c>
      <c r="J4360">
        <v>10.5</v>
      </c>
      <c r="K4360">
        <v>48</v>
      </c>
      <c r="L4360" t="s">
        <v>28</v>
      </c>
      <c r="M4360">
        <v>0</v>
      </c>
      <c r="N4360">
        <v>4.7</v>
      </c>
      <c r="O4360">
        <v>400</v>
      </c>
      <c r="P4360">
        <v>4200</v>
      </c>
      <c r="Q4360" t="s">
        <v>71</v>
      </c>
      <c r="R4360">
        <v>12</v>
      </c>
      <c r="S4360" t="s">
        <v>52</v>
      </c>
      <c r="T4360" t="s">
        <v>84</v>
      </c>
      <c r="U4360" t="str">
        <f>TRIM(CLEAN(tbl_Operations[[#This Row],[Location]]))</f>
        <v>Hyderabad</v>
      </c>
      <c r="V4360" t="str">
        <f>TRIM(CLEAN(tbl_Operations[[#This Row],[Channel]]))</f>
        <v>Email</v>
      </c>
      <c r="W4360" t="str">
        <f t="shared" si="340"/>
        <v>Invoice Query</v>
      </c>
      <c r="X4360" t="str">
        <f t="shared" si="341"/>
        <v>It</v>
      </c>
      <c r="Y4360" t="str">
        <f t="shared" si="342"/>
        <v>Within SLA</v>
      </c>
      <c r="Z4360" t="str">
        <f t="shared" si="343"/>
        <v>Normal</v>
      </c>
      <c r="AA4360" t="str" cm="1">
        <f t="array" ref="AA4360">_xlfn.IFS(
J4360&lt;=K4360*0.5,"Excellent",
J4360&lt;=K4360,"Good",
J4360&lt;=K4360*1.5,"At Risk",
TRUE,"Critical"
)</f>
        <v>Excellent</v>
      </c>
      <c r="AB4360" t="str">
        <f t="shared" si="344"/>
        <v>No Rework</v>
      </c>
    </row>
    <row r="4361" spans="1:28" x14ac:dyDescent="0.3">
      <c r="A4361" t="s">
        <v>4443</v>
      </c>
      <c r="B4361" s="1">
        <v>45795</v>
      </c>
      <c r="C4361" t="s">
        <v>54</v>
      </c>
      <c r="D4361" t="s">
        <v>47</v>
      </c>
      <c r="E4361" t="s">
        <v>56</v>
      </c>
      <c r="F4361" t="s">
        <v>49</v>
      </c>
      <c r="G4361" t="s">
        <v>42</v>
      </c>
      <c r="H4361" t="s">
        <v>75</v>
      </c>
      <c r="I4361" t="s">
        <v>27</v>
      </c>
      <c r="J4361">
        <v>12.6</v>
      </c>
      <c r="K4361">
        <v>48</v>
      </c>
      <c r="L4361" t="s">
        <v>28</v>
      </c>
      <c r="M4361">
        <v>0</v>
      </c>
      <c r="N4361">
        <v>5</v>
      </c>
      <c r="O4361">
        <v>320</v>
      </c>
      <c r="P4361">
        <v>4032</v>
      </c>
      <c r="Q4361" t="s">
        <v>44</v>
      </c>
      <c r="R4361">
        <v>5</v>
      </c>
      <c r="S4361" t="s">
        <v>30</v>
      </c>
      <c r="T4361" t="s">
        <v>102</v>
      </c>
      <c r="U4361" t="str">
        <f>TRIM(CLEAN(tbl_Operations[[#This Row],[Location]]))</f>
        <v>Gurugram</v>
      </c>
      <c r="V4361" t="str">
        <f>TRIM(CLEAN(tbl_Operations[[#This Row],[Channel]]))</f>
        <v>Portal</v>
      </c>
      <c r="W4361" t="str">
        <f t="shared" si="340"/>
        <v>Vendor Query</v>
      </c>
      <c r="X4361" t="str">
        <f t="shared" si="341"/>
        <v>Hr</v>
      </c>
      <c r="Y4361" t="str">
        <f t="shared" si="342"/>
        <v>Within SLA</v>
      </c>
      <c r="Z4361" t="str">
        <f t="shared" si="343"/>
        <v>Normal</v>
      </c>
      <c r="AA4361" t="str" cm="1">
        <f t="array" ref="AA4361">_xlfn.IFS(
J4361&lt;=K4361*0.5,"Excellent",
J4361&lt;=K4361,"Good",
J4361&lt;=K4361*1.5,"At Risk",
TRUE,"Critical"
)</f>
        <v>Excellent</v>
      </c>
      <c r="AB4361" t="str">
        <f t="shared" si="344"/>
        <v>No Rework</v>
      </c>
    </row>
    <row r="4362" spans="1:28" x14ac:dyDescent="0.3">
      <c r="A4362" t="s">
        <v>4444</v>
      </c>
      <c r="B4362" s="1">
        <v>45839</v>
      </c>
      <c r="C4362" t="s">
        <v>54</v>
      </c>
      <c r="D4362" t="s">
        <v>22</v>
      </c>
      <c r="E4362" t="s">
        <v>56</v>
      </c>
      <c r="F4362" t="s">
        <v>61</v>
      </c>
      <c r="G4362" t="s">
        <v>25</v>
      </c>
      <c r="H4362" t="s">
        <v>75</v>
      </c>
      <c r="I4362" t="s">
        <v>27</v>
      </c>
      <c r="J4362">
        <v>12.7</v>
      </c>
      <c r="K4362">
        <v>12</v>
      </c>
      <c r="L4362" t="s">
        <v>63</v>
      </c>
      <c r="M4362">
        <v>0</v>
      </c>
      <c r="N4362">
        <v>4.9000000000000004</v>
      </c>
      <c r="O4362">
        <v>400</v>
      </c>
      <c r="P4362">
        <v>5080</v>
      </c>
      <c r="Q4362" t="s">
        <v>114</v>
      </c>
      <c r="R4362">
        <v>7</v>
      </c>
      <c r="S4362" t="s">
        <v>37</v>
      </c>
      <c r="T4362" t="s">
        <v>38</v>
      </c>
      <c r="U4362" t="str">
        <f>TRIM(CLEAN(tbl_Operations[[#This Row],[Location]]))</f>
        <v>Noida</v>
      </c>
      <c r="V4362" t="str">
        <f>TRIM(CLEAN(tbl_Operations[[#This Row],[Channel]]))</f>
        <v>Email</v>
      </c>
      <c r="W4362" t="str">
        <f t="shared" si="340"/>
        <v>Vendor Query</v>
      </c>
      <c r="X4362" t="str">
        <f t="shared" si="341"/>
        <v>Hr</v>
      </c>
      <c r="Y4362" t="str">
        <f t="shared" si="342"/>
        <v>SLA Breach</v>
      </c>
      <c r="Z4362" t="str">
        <f t="shared" si="343"/>
        <v>Normal</v>
      </c>
      <c r="AA4362" t="str" cm="1">
        <f t="array" ref="AA4362">_xlfn.IFS(
J4362&lt;=K4362*0.5,"Excellent",
J4362&lt;=K4362,"Good",
J4362&lt;=K4362*1.5,"At Risk",
TRUE,"Critical"
)</f>
        <v>At Risk</v>
      </c>
      <c r="AB4362" t="str">
        <f t="shared" si="344"/>
        <v>No Rework</v>
      </c>
    </row>
    <row r="4363" spans="1:28" x14ac:dyDescent="0.3">
      <c r="A4363" t="s">
        <v>4445</v>
      </c>
      <c r="B4363" s="1">
        <v>45679</v>
      </c>
      <c r="C4363" t="s">
        <v>95</v>
      </c>
      <c r="D4363" t="s">
        <v>47</v>
      </c>
      <c r="E4363" t="s">
        <v>78</v>
      </c>
      <c r="F4363" t="s">
        <v>24</v>
      </c>
      <c r="G4363" t="s">
        <v>25</v>
      </c>
      <c r="H4363" t="s">
        <v>66</v>
      </c>
      <c r="I4363" t="s">
        <v>27</v>
      </c>
      <c r="J4363">
        <v>17.899999999999999</v>
      </c>
      <c r="K4363">
        <v>24</v>
      </c>
      <c r="L4363" t="s">
        <v>28</v>
      </c>
      <c r="M4363">
        <v>0</v>
      </c>
      <c r="N4363">
        <v>4.5</v>
      </c>
      <c r="O4363">
        <v>450</v>
      </c>
      <c r="P4363">
        <v>8055</v>
      </c>
      <c r="Q4363" t="s">
        <v>64</v>
      </c>
      <c r="R4363">
        <v>1</v>
      </c>
      <c r="S4363" t="s">
        <v>58</v>
      </c>
      <c r="T4363" t="s">
        <v>86</v>
      </c>
      <c r="U4363" t="str">
        <f>TRIM(CLEAN(tbl_Operations[[#This Row],[Location]]))</f>
        <v>Gurugram</v>
      </c>
      <c r="V4363" t="str">
        <f>TRIM(CLEAN(tbl_Operations[[#This Row],[Channel]]))</f>
        <v>Email</v>
      </c>
      <c r="W4363" t="str">
        <f t="shared" si="340"/>
        <v>Access Request</v>
      </c>
      <c r="X4363" t="str">
        <f t="shared" si="341"/>
        <v>Sales</v>
      </c>
      <c r="Y4363" t="str">
        <f t="shared" si="342"/>
        <v>Within SLA</v>
      </c>
      <c r="Z4363" t="str">
        <f t="shared" si="343"/>
        <v>Normal</v>
      </c>
      <c r="AA4363" t="str" cm="1">
        <f t="array" ref="AA4363">_xlfn.IFS(
J4363&lt;=K4363*0.5,"Excellent",
J4363&lt;=K4363,"Good",
J4363&lt;=K4363*1.5,"At Risk",
TRUE,"Critical"
)</f>
        <v>Good</v>
      </c>
      <c r="AB4363" t="str">
        <f t="shared" si="344"/>
        <v>No Rework</v>
      </c>
    </row>
    <row r="4364" spans="1:28" x14ac:dyDescent="0.3">
      <c r="A4364" t="s">
        <v>4446</v>
      </c>
      <c r="B4364" s="1">
        <v>45815</v>
      </c>
      <c r="C4364" t="s">
        <v>21</v>
      </c>
      <c r="D4364" t="s">
        <v>73</v>
      </c>
      <c r="E4364" t="s">
        <v>70</v>
      </c>
      <c r="F4364" t="s">
        <v>49</v>
      </c>
      <c r="G4364" t="s">
        <v>25</v>
      </c>
      <c r="H4364" t="s">
        <v>43</v>
      </c>
      <c r="I4364" t="s">
        <v>27</v>
      </c>
      <c r="J4364">
        <v>12</v>
      </c>
      <c r="K4364">
        <v>48</v>
      </c>
      <c r="L4364" t="s">
        <v>28</v>
      </c>
      <c r="M4364">
        <v>0</v>
      </c>
      <c r="N4364">
        <v>4.5</v>
      </c>
      <c r="O4364">
        <v>450</v>
      </c>
      <c r="P4364">
        <v>5400</v>
      </c>
      <c r="Q4364" t="s">
        <v>29</v>
      </c>
      <c r="R4364">
        <v>6</v>
      </c>
      <c r="S4364" t="s">
        <v>30</v>
      </c>
      <c r="T4364" t="s">
        <v>68</v>
      </c>
      <c r="U4364" t="str">
        <f>TRIM(CLEAN(tbl_Operations[[#This Row],[Location]]))</f>
        <v>Chennai</v>
      </c>
      <c r="V4364" t="str">
        <f>TRIM(CLEAN(tbl_Operations[[#This Row],[Channel]]))</f>
        <v>Email</v>
      </c>
      <c r="W4364" t="str">
        <f t="shared" si="340"/>
        <v>Data Correction</v>
      </c>
      <c r="X4364" t="str">
        <f t="shared" si="341"/>
        <v>Customer Support</v>
      </c>
      <c r="Y4364" t="str">
        <f t="shared" si="342"/>
        <v>Within SLA</v>
      </c>
      <c r="Z4364" t="str">
        <f t="shared" si="343"/>
        <v>Normal</v>
      </c>
      <c r="AA4364" t="str" cm="1">
        <f t="array" ref="AA4364">_xlfn.IFS(
J4364&lt;=K4364*0.5,"Excellent",
J4364&lt;=K4364,"Good",
J4364&lt;=K4364*1.5,"At Risk",
TRUE,"Critical"
)</f>
        <v>Excellent</v>
      </c>
      <c r="AB4364" t="str">
        <f t="shared" si="344"/>
        <v>No Rework</v>
      </c>
    </row>
    <row r="4365" spans="1:28" x14ac:dyDescent="0.3">
      <c r="A4365" t="s">
        <v>4447</v>
      </c>
      <c r="B4365" s="1">
        <v>45838</v>
      </c>
      <c r="C4365" t="s">
        <v>91</v>
      </c>
      <c r="D4365" t="s">
        <v>34</v>
      </c>
      <c r="E4365" t="s">
        <v>56</v>
      </c>
      <c r="F4365" t="s">
        <v>61</v>
      </c>
      <c r="G4365" t="s">
        <v>25</v>
      </c>
      <c r="H4365" t="s">
        <v>75</v>
      </c>
      <c r="I4365" t="s">
        <v>27</v>
      </c>
      <c r="J4365">
        <v>4</v>
      </c>
      <c r="K4365">
        <v>12</v>
      </c>
      <c r="L4365" t="s">
        <v>28</v>
      </c>
      <c r="M4365">
        <v>2</v>
      </c>
      <c r="N4365">
        <v>4.4000000000000004</v>
      </c>
      <c r="O4365">
        <v>400</v>
      </c>
      <c r="P4365">
        <v>1600</v>
      </c>
      <c r="Q4365" t="s">
        <v>29</v>
      </c>
      <c r="R4365">
        <v>6</v>
      </c>
      <c r="S4365" t="s">
        <v>30</v>
      </c>
      <c r="T4365" t="s">
        <v>31</v>
      </c>
      <c r="U4365" t="str">
        <f>TRIM(CLEAN(tbl_Operations[[#This Row],[Location]]))</f>
        <v>Mumbai</v>
      </c>
      <c r="V4365" t="str">
        <f>TRIM(CLEAN(tbl_Operations[[#This Row],[Channel]]))</f>
        <v>Email</v>
      </c>
      <c r="W4365" t="str">
        <f t="shared" si="340"/>
        <v>Vendor Query</v>
      </c>
      <c r="X4365" t="str">
        <f t="shared" si="341"/>
        <v>Operations</v>
      </c>
      <c r="Y4365" t="str">
        <f t="shared" si="342"/>
        <v>Within SLA</v>
      </c>
      <c r="Z4365" t="str">
        <f t="shared" si="343"/>
        <v>Normal</v>
      </c>
      <c r="AA4365" t="str" cm="1">
        <f t="array" ref="AA4365">_xlfn.IFS(
J4365&lt;=K4365*0.5,"Excellent",
J4365&lt;=K4365,"Good",
J4365&lt;=K4365*1.5,"At Risk",
TRUE,"Critical"
)</f>
        <v>Excellent</v>
      </c>
      <c r="AB4365" t="str">
        <f t="shared" si="344"/>
        <v>Reworked</v>
      </c>
    </row>
    <row r="4366" spans="1:28" x14ac:dyDescent="0.3">
      <c r="A4366" t="s">
        <v>4448</v>
      </c>
      <c r="B4366" s="1">
        <v>45805</v>
      </c>
      <c r="C4366" t="s">
        <v>40</v>
      </c>
      <c r="D4366" t="s">
        <v>55</v>
      </c>
      <c r="E4366" t="s">
        <v>35</v>
      </c>
      <c r="F4366" t="s">
        <v>61</v>
      </c>
      <c r="G4366" t="s">
        <v>62</v>
      </c>
      <c r="H4366" t="s">
        <v>26</v>
      </c>
      <c r="I4366" t="s">
        <v>27</v>
      </c>
      <c r="J4366">
        <v>27.4</v>
      </c>
      <c r="K4366">
        <v>12</v>
      </c>
      <c r="L4366" t="s">
        <v>63</v>
      </c>
      <c r="M4366">
        <v>1</v>
      </c>
      <c r="N4366">
        <v>4.3</v>
      </c>
      <c r="O4366">
        <v>350</v>
      </c>
      <c r="P4366">
        <v>9590</v>
      </c>
      <c r="Q4366" t="s">
        <v>44</v>
      </c>
      <c r="R4366">
        <v>5</v>
      </c>
      <c r="S4366" t="s">
        <v>30</v>
      </c>
      <c r="T4366" t="s">
        <v>86</v>
      </c>
      <c r="U4366" t="str">
        <f>TRIM(CLEAN(tbl_Operations[[#This Row],[Location]]))</f>
        <v>Hyderabad</v>
      </c>
      <c r="V4366" t="str">
        <f>TRIM(CLEAN(tbl_Operations[[#This Row],[Channel]]))</f>
        <v>Teams</v>
      </c>
      <c r="W4366" t="str">
        <f t="shared" si="340"/>
        <v>Employee Query</v>
      </c>
      <c r="X4366" t="str">
        <f t="shared" si="341"/>
        <v>Procurement</v>
      </c>
      <c r="Y4366" t="str">
        <f t="shared" si="342"/>
        <v>SLA Breach</v>
      </c>
      <c r="Z4366" t="str">
        <f t="shared" si="343"/>
        <v>Normal</v>
      </c>
      <c r="AA4366" t="str" cm="1">
        <f t="array" ref="AA4366">_xlfn.IFS(
J4366&lt;=K4366*0.5,"Excellent",
J4366&lt;=K4366,"Good",
J4366&lt;=K4366*1.5,"At Risk",
TRUE,"Critical"
)</f>
        <v>Critical</v>
      </c>
      <c r="AB4366" t="str">
        <f t="shared" si="344"/>
        <v>Reworked</v>
      </c>
    </row>
    <row r="4367" spans="1:28" x14ac:dyDescent="0.3">
      <c r="A4367" t="s">
        <v>4449</v>
      </c>
      <c r="B4367" s="1">
        <v>45722</v>
      </c>
      <c r="C4367" t="s">
        <v>33</v>
      </c>
      <c r="D4367" t="s">
        <v>73</v>
      </c>
      <c r="E4367" t="s">
        <v>23</v>
      </c>
      <c r="F4367" t="s">
        <v>146</v>
      </c>
      <c r="G4367" t="s">
        <v>25</v>
      </c>
      <c r="H4367" t="s">
        <v>50</v>
      </c>
      <c r="I4367" t="s">
        <v>27</v>
      </c>
      <c r="J4367">
        <v>12.8</v>
      </c>
      <c r="K4367">
        <v>4</v>
      </c>
      <c r="L4367" t="s">
        <v>63</v>
      </c>
      <c r="M4367">
        <v>2</v>
      </c>
      <c r="N4367">
        <v>3.7</v>
      </c>
      <c r="O4367">
        <v>280</v>
      </c>
      <c r="P4367">
        <v>3584</v>
      </c>
      <c r="Q4367" t="s">
        <v>79</v>
      </c>
      <c r="R4367">
        <v>3</v>
      </c>
      <c r="S4367" t="s">
        <v>58</v>
      </c>
      <c r="T4367" t="s">
        <v>84</v>
      </c>
      <c r="U4367" t="str">
        <f>TRIM(CLEAN(tbl_Operations[[#This Row],[Location]]))</f>
        <v>Chennai</v>
      </c>
      <c r="V4367" t="str">
        <f>TRIM(CLEAN(tbl_Operations[[#This Row],[Channel]]))</f>
        <v>Email</v>
      </c>
      <c r="W4367" t="str">
        <f t="shared" si="340"/>
        <v>Invoice Query</v>
      </c>
      <c r="X4367" t="str">
        <f t="shared" si="341"/>
        <v>It</v>
      </c>
      <c r="Y4367" t="str">
        <f t="shared" si="342"/>
        <v>SLA Breach</v>
      </c>
      <c r="Z4367" t="str">
        <f t="shared" si="343"/>
        <v>Critical Risk</v>
      </c>
      <c r="AA4367" t="str" cm="1">
        <f t="array" ref="AA4367">_xlfn.IFS(
J4367&lt;=K4367*0.5,"Excellent",
J4367&lt;=K4367,"Good",
J4367&lt;=K4367*1.5,"At Risk",
TRUE,"Critical"
)</f>
        <v>Critical</v>
      </c>
      <c r="AB4367" t="str">
        <f t="shared" si="344"/>
        <v>Reworked</v>
      </c>
    </row>
    <row r="4368" spans="1:28" x14ac:dyDescent="0.3">
      <c r="A4368" t="s">
        <v>4450</v>
      </c>
      <c r="B4368" s="1">
        <v>45761</v>
      </c>
      <c r="C4368" t="s">
        <v>40</v>
      </c>
      <c r="D4368" t="s">
        <v>60</v>
      </c>
      <c r="E4368" t="s">
        <v>48</v>
      </c>
      <c r="F4368" t="s">
        <v>24</v>
      </c>
      <c r="G4368" t="s">
        <v>25</v>
      </c>
      <c r="H4368" t="s">
        <v>43</v>
      </c>
      <c r="I4368" t="s">
        <v>88</v>
      </c>
      <c r="J4368">
        <v>19.399999999999999</v>
      </c>
      <c r="K4368">
        <v>24</v>
      </c>
      <c r="L4368" t="s">
        <v>28</v>
      </c>
      <c r="M4368">
        <v>3</v>
      </c>
      <c r="N4368">
        <v>3.5</v>
      </c>
      <c r="O4368">
        <v>280</v>
      </c>
      <c r="P4368">
        <v>5432</v>
      </c>
      <c r="Q4368" t="s">
        <v>89</v>
      </c>
      <c r="R4368">
        <v>4</v>
      </c>
      <c r="S4368" t="s">
        <v>30</v>
      </c>
      <c r="T4368" t="s">
        <v>31</v>
      </c>
      <c r="U4368" t="str">
        <f>TRIM(CLEAN(tbl_Operations[[#This Row],[Location]]))</f>
        <v>Pune</v>
      </c>
      <c r="V4368" t="str">
        <f>TRIM(CLEAN(tbl_Operations[[#This Row],[Channel]]))</f>
        <v>Email</v>
      </c>
      <c r="W4368" t="str">
        <f t="shared" si="340"/>
        <v>Compliance Request</v>
      </c>
      <c r="X4368" t="str">
        <f t="shared" si="341"/>
        <v>Procurement</v>
      </c>
      <c r="Y4368" t="str">
        <f t="shared" si="342"/>
        <v>Within SLA</v>
      </c>
      <c r="Z4368" t="str">
        <f t="shared" si="343"/>
        <v>Normal</v>
      </c>
      <c r="AA4368" t="str" cm="1">
        <f t="array" ref="AA4368">_xlfn.IFS(
J4368&lt;=K4368*0.5,"Excellent",
J4368&lt;=K4368,"Good",
J4368&lt;=K4368*1.5,"At Risk",
TRUE,"Critical"
)</f>
        <v>Good</v>
      </c>
      <c r="AB4368" t="str">
        <f t="shared" si="344"/>
        <v>Reworked</v>
      </c>
    </row>
    <row r="4369" spans="1:28" x14ac:dyDescent="0.3">
      <c r="A4369" t="s">
        <v>4451</v>
      </c>
      <c r="B4369" s="1">
        <v>45902</v>
      </c>
      <c r="C4369" t="s">
        <v>54</v>
      </c>
      <c r="D4369" t="s">
        <v>34</v>
      </c>
      <c r="E4369" t="s">
        <v>70</v>
      </c>
      <c r="F4369" t="s">
        <v>49</v>
      </c>
      <c r="G4369" t="s">
        <v>25</v>
      </c>
      <c r="H4369" t="s">
        <v>75</v>
      </c>
      <c r="I4369" t="s">
        <v>88</v>
      </c>
      <c r="J4369">
        <v>14.3</v>
      </c>
      <c r="K4369">
        <v>48</v>
      </c>
      <c r="L4369" t="s">
        <v>28</v>
      </c>
      <c r="M4369">
        <v>2</v>
      </c>
      <c r="N4369">
        <v>4</v>
      </c>
      <c r="O4369">
        <v>400</v>
      </c>
      <c r="P4369">
        <v>5720</v>
      </c>
      <c r="Q4369" t="s">
        <v>83</v>
      </c>
      <c r="R4369">
        <v>9</v>
      </c>
      <c r="S4369" t="s">
        <v>37</v>
      </c>
      <c r="T4369" t="s">
        <v>38</v>
      </c>
      <c r="U4369" t="str">
        <f>TRIM(CLEAN(tbl_Operations[[#This Row],[Location]]))</f>
        <v>Mumbai</v>
      </c>
      <c r="V4369" t="str">
        <f>TRIM(CLEAN(tbl_Operations[[#This Row],[Channel]]))</f>
        <v>Email</v>
      </c>
      <c r="W4369" t="str">
        <f t="shared" si="340"/>
        <v>Data Correction</v>
      </c>
      <c r="X4369" t="str">
        <f t="shared" si="341"/>
        <v>Hr</v>
      </c>
      <c r="Y4369" t="str">
        <f t="shared" si="342"/>
        <v>Within SLA</v>
      </c>
      <c r="Z4369" t="str">
        <f t="shared" si="343"/>
        <v>Normal</v>
      </c>
      <c r="AA4369" t="str" cm="1">
        <f t="array" ref="AA4369">_xlfn.IFS(
J4369&lt;=K4369*0.5,"Excellent",
J4369&lt;=K4369,"Good",
J4369&lt;=K4369*1.5,"At Risk",
TRUE,"Critical"
)</f>
        <v>Excellent</v>
      </c>
      <c r="AB4369" t="str">
        <f t="shared" si="344"/>
        <v>Reworked</v>
      </c>
    </row>
    <row r="4370" spans="1:28" x14ac:dyDescent="0.3">
      <c r="A4370" t="s">
        <v>4452</v>
      </c>
      <c r="B4370" s="1">
        <v>45800</v>
      </c>
      <c r="C4370" t="s">
        <v>21</v>
      </c>
      <c r="D4370" t="s">
        <v>60</v>
      </c>
      <c r="E4370" t="s">
        <v>92</v>
      </c>
      <c r="F4370" t="s">
        <v>24</v>
      </c>
      <c r="G4370" t="s">
        <v>62</v>
      </c>
      <c r="H4370" t="s">
        <v>50</v>
      </c>
      <c r="I4370" t="s">
        <v>27</v>
      </c>
      <c r="J4370">
        <v>1.9</v>
      </c>
      <c r="K4370">
        <v>24</v>
      </c>
      <c r="L4370" t="s">
        <v>28</v>
      </c>
      <c r="M4370">
        <v>1</v>
      </c>
      <c r="N4370">
        <v>4.7</v>
      </c>
      <c r="O4370">
        <v>400</v>
      </c>
      <c r="P4370">
        <v>760</v>
      </c>
      <c r="Q4370" t="s">
        <v>44</v>
      </c>
      <c r="R4370">
        <v>5</v>
      </c>
      <c r="S4370" t="s">
        <v>30</v>
      </c>
      <c r="T4370" t="s">
        <v>45</v>
      </c>
      <c r="U4370" t="str">
        <f>TRIM(CLEAN(tbl_Operations[[#This Row],[Location]]))</f>
        <v>Pune</v>
      </c>
      <c r="V4370" t="str">
        <f>TRIM(CLEAN(tbl_Operations[[#This Row],[Channel]]))</f>
        <v>Teams</v>
      </c>
      <c r="W4370" t="str">
        <f t="shared" si="340"/>
        <v>Report Request</v>
      </c>
      <c r="X4370" t="str">
        <f t="shared" si="341"/>
        <v>Customer Support</v>
      </c>
      <c r="Y4370" t="str">
        <f t="shared" si="342"/>
        <v>Within SLA</v>
      </c>
      <c r="Z4370" t="str">
        <f t="shared" si="343"/>
        <v>Normal</v>
      </c>
      <c r="AA4370" t="str" cm="1">
        <f t="array" ref="AA4370">_xlfn.IFS(
J4370&lt;=K4370*0.5,"Excellent",
J4370&lt;=K4370,"Good",
J4370&lt;=K4370*1.5,"At Risk",
TRUE,"Critical"
)</f>
        <v>Excellent</v>
      </c>
      <c r="AB4370" t="str">
        <f t="shared" si="344"/>
        <v>Reworked</v>
      </c>
    </row>
    <row r="4371" spans="1:28" x14ac:dyDescent="0.3">
      <c r="A4371" t="s">
        <v>4453</v>
      </c>
      <c r="B4371" s="1">
        <v>45675</v>
      </c>
      <c r="C4371" t="s">
        <v>77</v>
      </c>
      <c r="D4371" t="s">
        <v>22</v>
      </c>
      <c r="E4371" t="s">
        <v>23</v>
      </c>
      <c r="F4371" t="s">
        <v>49</v>
      </c>
      <c r="G4371" t="s">
        <v>81</v>
      </c>
      <c r="H4371" t="s">
        <v>50</v>
      </c>
      <c r="I4371" t="s">
        <v>27</v>
      </c>
      <c r="J4371">
        <v>12.6</v>
      </c>
      <c r="K4371">
        <v>48</v>
      </c>
      <c r="L4371" t="s">
        <v>28</v>
      </c>
      <c r="M4371">
        <v>0</v>
      </c>
      <c r="N4371">
        <v>4.5999999999999996</v>
      </c>
      <c r="O4371">
        <v>350</v>
      </c>
      <c r="P4371">
        <v>4410</v>
      </c>
      <c r="Q4371" t="s">
        <v>64</v>
      </c>
      <c r="R4371">
        <v>1</v>
      </c>
      <c r="S4371" t="s">
        <v>58</v>
      </c>
      <c r="T4371" t="s">
        <v>68</v>
      </c>
      <c r="U4371" t="str">
        <f>TRIM(CLEAN(tbl_Operations[[#This Row],[Location]]))</f>
        <v>Noida</v>
      </c>
      <c r="V4371" t="str">
        <f>TRIM(CLEAN(tbl_Operations[[#This Row],[Channel]]))</f>
        <v>Phone</v>
      </c>
      <c r="W4371" t="str">
        <f t="shared" si="340"/>
        <v>Invoice Query</v>
      </c>
      <c r="X4371" t="str">
        <f t="shared" si="341"/>
        <v>Finance</v>
      </c>
      <c r="Y4371" t="str">
        <f t="shared" si="342"/>
        <v>Within SLA</v>
      </c>
      <c r="Z4371" t="str">
        <f t="shared" si="343"/>
        <v>Normal</v>
      </c>
      <c r="AA4371" t="str" cm="1">
        <f t="array" ref="AA4371">_xlfn.IFS(
J4371&lt;=K4371*0.5,"Excellent",
J4371&lt;=K4371,"Good",
J4371&lt;=K4371*1.5,"At Risk",
TRUE,"Critical"
)</f>
        <v>Excellent</v>
      </c>
      <c r="AB4371" t="str">
        <f t="shared" si="344"/>
        <v>No Rework</v>
      </c>
    </row>
    <row r="4372" spans="1:28" x14ac:dyDescent="0.3">
      <c r="A4372" t="s">
        <v>4454</v>
      </c>
      <c r="B4372" s="1">
        <v>45720</v>
      </c>
      <c r="C4372" t="s">
        <v>21</v>
      </c>
      <c r="D4372" t="s">
        <v>47</v>
      </c>
      <c r="E4372" t="s">
        <v>92</v>
      </c>
      <c r="F4372" t="s">
        <v>49</v>
      </c>
      <c r="G4372" t="s">
        <v>42</v>
      </c>
      <c r="H4372" t="s">
        <v>50</v>
      </c>
      <c r="I4372" t="s">
        <v>88</v>
      </c>
      <c r="J4372">
        <v>15</v>
      </c>
      <c r="K4372">
        <v>48</v>
      </c>
      <c r="L4372" t="s">
        <v>28</v>
      </c>
      <c r="M4372">
        <v>2</v>
      </c>
      <c r="N4372">
        <v>3.9</v>
      </c>
      <c r="O4372">
        <v>350</v>
      </c>
      <c r="P4372">
        <v>5250</v>
      </c>
      <c r="Q4372" t="s">
        <v>79</v>
      </c>
      <c r="R4372">
        <v>3</v>
      </c>
      <c r="S4372" t="s">
        <v>58</v>
      </c>
      <c r="T4372" t="s">
        <v>38</v>
      </c>
      <c r="U4372" t="str">
        <f>TRIM(CLEAN(tbl_Operations[[#This Row],[Location]]))</f>
        <v>Gurugram</v>
      </c>
      <c r="V4372" t="str">
        <f>TRIM(CLEAN(tbl_Operations[[#This Row],[Channel]]))</f>
        <v>Portal</v>
      </c>
      <c r="W4372" t="str">
        <f t="shared" si="340"/>
        <v>Report Request</v>
      </c>
      <c r="X4372" t="str">
        <f t="shared" si="341"/>
        <v>Customer Support</v>
      </c>
      <c r="Y4372" t="str">
        <f t="shared" si="342"/>
        <v>Within SLA</v>
      </c>
      <c r="Z4372" t="str">
        <f t="shared" si="343"/>
        <v>Normal</v>
      </c>
      <c r="AA4372" t="str" cm="1">
        <f t="array" ref="AA4372">_xlfn.IFS(
J4372&lt;=K4372*0.5,"Excellent",
J4372&lt;=K4372,"Good",
J4372&lt;=K4372*1.5,"At Risk",
TRUE,"Critical"
)</f>
        <v>Excellent</v>
      </c>
      <c r="AB4372" t="str">
        <f t="shared" si="344"/>
        <v>Reworked</v>
      </c>
    </row>
    <row r="4373" spans="1:28" x14ac:dyDescent="0.3">
      <c r="A4373" t="s">
        <v>4455</v>
      </c>
      <c r="B4373" s="1">
        <v>45868</v>
      </c>
      <c r="C4373" t="s">
        <v>21</v>
      </c>
      <c r="D4373" t="s">
        <v>41</v>
      </c>
      <c r="E4373" t="s">
        <v>70</v>
      </c>
      <c r="F4373" t="s">
        <v>61</v>
      </c>
      <c r="G4373" t="s">
        <v>25</v>
      </c>
      <c r="H4373" t="s">
        <v>43</v>
      </c>
      <c r="I4373" t="s">
        <v>27</v>
      </c>
      <c r="J4373">
        <v>18</v>
      </c>
      <c r="K4373">
        <v>12</v>
      </c>
      <c r="L4373" t="s">
        <v>63</v>
      </c>
      <c r="M4373">
        <v>0</v>
      </c>
      <c r="N4373">
        <v>4.2</v>
      </c>
      <c r="O4373">
        <v>450</v>
      </c>
      <c r="P4373">
        <v>8100</v>
      </c>
      <c r="Q4373" t="s">
        <v>114</v>
      </c>
      <c r="R4373">
        <v>7</v>
      </c>
      <c r="S4373" t="s">
        <v>37</v>
      </c>
      <c r="T4373" t="s">
        <v>86</v>
      </c>
      <c r="U4373" t="str">
        <f>TRIM(CLEAN(tbl_Operations[[#This Row],[Location]]))</f>
        <v>Bengaluru</v>
      </c>
      <c r="V4373" t="str">
        <f>TRIM(CLEAN(tbl_Operations[[#This Row],[Channel]]))</f>
        <v>Email</v>
      </c>
      <c r="W4373" t="str">
        <f t="shared" si="340"/>
        <v>Data Correction</v>
      </c>
      <c r="X4373" t="str">
        <f t="shared" si="341"/>
        <v>Customer Support</v>
      </c>
      <c r="Y4373" t="str">
        <f t="shared" si="342"/>
        <v>SLA Breach</v>
      </c>
      <c r="Z4373" t="str">
        <f t="shared" si="343"/>
        <v>Normal</v>
      </c>
      <c r="AA4373" t="str" cm="1">
        <f t="array" ref="AA4373">_xlfn.IFS(
J4373&lt;=K4373*0.5,"Excellent",
J4373&lt;=K4373,"Good",
J4373&lt;=K4373*1.5,"At Risk",
TRUE,"Critical"
)</f>
        <v>At Risk</v>
      </c>
      <c r="AB4373" t="str">
        <f t="shared" si="344"/>
        <v>No Rework</v>
      </c>
    </row>
    <row r="4374" spans="1:28" x14ac:dyDescent="0.3">
      <c r="A4374" t="s">
        <v>4456</v>
      </c>
      <c r="B4374" s="1">
        <v>45932</v>
      </c>
      <c r="C4374" t="s">
        <v>91</v>
      </c>
      <c r="D4374" t="s">
        <v>22</v>
      </c>
      <c r="E4374" t="s">
        <v>48</v>
      </c>
      <c r="F4374" t="s">
        <v>49</v>
      </c>
      <c r="G4374" t="s">
        <v>25</v>
      </c>
      <c r="H4374" t="s">
        <v>26</v>
      </c>
      <c r="I4374" t="s">
        <v>27</v>
      </c>
      <c r="J4374">
        <v>16.100000000000001</v>
      </c>
      <c r="K4374">
        <v>48</v>
      </c>
      <c r="L4374" t="s">
        <v>28</v>
      </c>
      <c r="M4374">
        <v>2</v>
      </c>
      <c r="N4374">
        <v>4.2</v>
      </c>
      <c r="O4374">
        <v>280</v>
      </c>
      <c r="P4374">
        <v>4508</v>
      </c>
      <c r="Q4374" t="s">
        <v>51</v>
      </c>
      <c r="R4374">
        <v>10</v>
      </c>
      <c r="S4374" t="s">
        <v>52</v>
      </c>
      <c r="T4374" t="s">
        <v>84</v>
      </c>
      <c r="U4374" t="str">
        <f>TRIM(CLEAN(tbl_Operations[[#This Row],[Location]]))</f>
        <v>Noida</v>
      </c>
      <c r="V4374" t="str">
        <f>TRIM(CLEAN(tbl_Operations[[#This Row],[Channel]]))</f>
        <v>Email</v>
      </c>
      <c r="W4374" t="str">
        <f t="shared" si="340"/>
        <v>Compliance Request</v>
      </c>
      <c r="X4374" t="str">
        <f t="shared" si="341"/>
        <v>Operations</v>
      </c>
      <c r="Y4374" t="str">
        <f t="shared" si="342"/>
        <v>Within SLA</v>
      </c>
      <c r="Z4374" t="str">
        <f t="shared" si="343"/>
        <v>Normal</v>
      </c>
      <c r="AA4374" t="str" cm="1">
        <f t="array" ref="AA4374">_xlfn.IFS(
J4374&lt;=K4374*0.5,"Excellent",
J4374&lt;=K4374,"Good",
J4374&lt;=K4374*1.5,"At Risk",
TRUE,"Critical"
)</f>
        <v>Excellent</v>
      </c>
      <c r="AB4374" t="str">
        <f t="shared" si="344"/>
        <v>Reworked</v>
      </c>
    </row>
    <row r="4375" spans="1:28" x14ac:dyDescent="0.3">
      <c r="A4375" t="s">
        <v>4457</v>
      </c>
      <c r="B4375" s="1">
        <v>45801</v>
      </c>
      <c r="C4375" t="s">
        <v>54</v>
      </c>
      <c r="D4375" t="s">
        <v>60</v>
      </c>
      <c r="E4375" t="s">
        <v>56</v>
      </c>
      <c r="F4375" t="s">
        <v>146</v>
      </c>
      <c r="G4375" t="s">
        <v>25</v>
      </c>
      <c r="H4375" t="s">
        <v>26</v>
      </c>
      <c r="I4375" t="s">
        <v>27</v>
      </c>
      <c r="J4375">
        <v>7.4</v>
      </c>
      <c r="K4375">
        <v>4</v>
      </c>
      <c r="L4375" t="s">
        <v>63</v>
      </c>
      <c r="M4375">
        <v>0</v>
      </c>
      <c r="N4375">
        <v>5</v>
      </c>
      <c r="O4375">
        <v>400</v>
      </c>
      <c r="P4375">
        <v>2960</v>
      </c>
      <c r="Q4375" t="s">
        <v>44</v>
      </c>
      <c r="R4375">
        <v>5</v>
      </c>
      <c r="S4375" t="s">
        <v>30</v>
      </c>
      <c r="T4375" t="s">
        <v>68</v>
      </c>
      <c r="U4375" t="str">
        <f>TRIM(CLEAN(tbl_Operations[[#This Row],[Location]]))</f>
        <v>Pune</v>
      </c>
      <c r="V4375" t="str">
        <f>TRIM(CLEAN(tbl_Operations[[#This Row],[Channel]]))</f>
        <v>Email</v>
      </c>
      <c r="W4375" t="str">
        <f t="shared" si="340"/>
        <v>Vendor Query</v>
      </c>
      <c r="X4375" t="str">
        <f t="shared" si="341"/>
        <v>Hr</v>
      </c>
      <c r="Y4375" t="str">
        <f t="shared" si="342"/>
        <v>SLA Breach</v>
      </c>
      <c r="Z4375" t="str">
        <f t="shared" si="343"/>
        <v>Normal</v>
      </c>
      <c r="AA4375" t="str" cm="1">
        <f t="array" ref="AA4375">_xlfn.IFS(
J4375&lt;=K4375*0.5,"Excellent",
J4375&lt;=K4375,"Good",
J4375&lt;=K4375*1.5,"At Risk",
TRUE,"Critical"
)</f>
        <v>Critical</v>
      </c>
      <c r="AB4375" t="str">
        <f t="shared" si="344"/>
        <v>No Rework</v>
      </c>
    </row>
    <row r="4376" spans="1:28" x14ac:dyDescent="0.3">
      <c r="A4376" t="s">
        <v>4458</v>
      </c>
      <c r="B4376" s="1">
        <v>45858</v>
      </c>
      <c r="C4376" t="s">
        <v>21</v>
      </c>
      <c r="D4376" t="s">
        <v>47</v>
      </c>
      <c r="E4376" t="s">
        <v>23</v>
      </c>
      <c r="F4376" t="s">
        <v>24</v>
      </c>
      <c r="G4376" t="s">
        <v>42</v>
      </c>
      <c r="H4376" t="s">
        <v>26</v>
      </c>
      <c r="I4376" t="s">
        <v>101</v>
      </c>
      <c r="J4376">
        <v>3.2</v>
      </c>
      <c r="K4376">
        <v>24</v>
      </c>
      <c r="L4376" t="s">
        <v>28</v>
      </c>
      <c r="M4376">
        <v>1</v>
      </c>
      <c r="N4376">
        <v>4.7</v>
      </c>
      <c r="O4376">
        <v>350</v>
      </c>
      <c r="P4376">
        <v>1120</v>
      </c>
      <c r="Q4376" t="s">
        <v>114</v>
      </c>
      <c r="R4376">
        <v>7</v>
      </c>
      <c r="S4376" t="s">
        <v>37</v>
      </c>
      <c r="T4376" t="s">
        <v>102</v>
      </c>
      <c r="U4376" t="str">
        <f>TRIM(CLEAN(tbl_Operations[[#This Row],[Location]]))</f>
        <v>Gurugram</v>
      </c>
      <c r="V4376" t="str">
        <f>TRIM(CLEAN(tbl_Operations[[#This Row],[Channel]]))</f>
        <v>Portal</v>
      </c>
      <c r="W4376" t="str">
        <f t="shared" si="340"/>
        <v>Invoice Query</v>
      </c>
      <c r="X4376" t="str">
        <f t="shared" si="341"/>
        <v>Customer Support</v>
      </c>
      <c r="Y4376" t="str">
        <f t="shared" si="342"/>
        <v>Within SLA</v>
      </c>
      <c r="Z4376" t="str">
        <f t="shared" si="343"/>
        <v>Normal</v>
      </c>
      <c r="AA4376" t="str" cm="1">
        <f t="array" ref="AA4376">_xlfn.IFS(
J4376&lt;=K4376*0.5,"Excellent",
J4376&lt;=K4376,"Good",
J4376&lt;=K4376*1.5,"At Risk",
TRUE,"Critical"
)</f>
        <v>Excellent</v>
      </c>
      <c r="AB4376" t="str">
        <f t="shared" si="344"/>
        <v>Reworked</v>
      </c>
    </row>
    <row r="4377" spans="1:28" x14ac:dyDescent="0.3">
      <c r="A4377" t="s">
        <v>4459</v>
      </c>
      <c r="B4377" s="1">
        <v>45696</v>
      </c>
      <c r="C4377" t="s">
        <v>91</v>
      </c>
      <c r="D4377" t="s">
        <v>47</v>
      </c>
      <c r="E4377" t="s">
        <v>23</v>
      </c>
      <c r="F4377" t="s">
        <v>49</v>
      </c>
      <c r="G4377" t="s">
        <v>25</v>
      </c>
      <c r="H4377" t="s">
        <v>26</v>
      </c>
      <c r="I4377" t="s">
        <v>27</v>
      </c>
      <c r="J4377">
        <v>7.7</v>
      </c>
      <c r="K4377">
        <v>48</v>
      </c>
      <c r="L4377" t="s">
        <v>28</v>
      </c>
      <c r="M4377">
        <v>0</v>
      </c>
      <c r="N4377">
        <v>4.8</v>
      </c>
      <c r="O4377">
        <v>350</v>
      </c>
      <c r="P4377">
        <v>2695</v>
      </c>
      <c r="Q4377" t="s">
        <v>57</v>
      </c>
      <c r="R4377">
        <v>2</v>
      </c>
      <c r="S4377" t="s">
        <v>58</v>
      </c>
      <c r="T4377" t="s">
        <v>68</v>
      </c>
      <c r="U4377" t="str">
        <f>TRIM(CLEAN(tbl_Operations[[#This Row],[Location]]))</f>
        <v>Gurugram</v>
      </c>
      <c r="V4377" t="str">
        <f>TRIM(CLEAN(tbl_Operations[[#This Row],[Channel]]))</f>
        <v>Email</v>
      </c>
      <c r="W4377" t="str">
        <f t="shared" si="340"/>
        <v>Invoice Query</v>
      </c>
      <c r="X4377" t="str">
        <f t="shared" si="341"/>
        <v>Operations</v>
      </c>
      <c r="Y4377" t="str">
        <f t="shared" si="342"/>
        <v>Within SLA</v>
      </c>
      <c r="Z4377" t="str">
        <f t="shared" si="343"/>
        <v>Normal</v>
      </c>
      <c r="AA4377" t="str" cm="1">
        <f t="array" ref="AA4377">_xlfn.IFS(
J4377&lt;=K4377*0.5,"Excellent",
J4377&lt;=K4377,"Good",
J4377&lt;=K4377*1.5,"At Risk",
TRUE,"Critical"
)</f>
        <v>Excellent</v>
      </c>
      <c r="AB4377" t="str">
        <f t="shared" si="344"/>
        <v>No Rework</v>
      </c>
    </row>
    <row r="4378" spans="1:28" x14ac:dyDescent="0.3">
      <c r="A4378" t="s">
        <v>4460</v>
      </c>
      <c r="B4378" s="1">
        <v>45777</v>
      </c>
      <c r="C4378" t="s">
        <v>21</v>
      </c>
      <c r="D4378" t="s">
        <v>22</v>
      </c>
      <c r="E4378" t="s">
        <v>23</v>
      </c>
      <c r="F4378" t="s">
        <v>24</v>
      </c>
      <c r="G4378" t="s">
        <v>81</v>
      </c>
      <c r="H4378" t="s">
        <v>66</v>
      </c>
      <c r="I4378" t="s">
        <v>27</v>
      </c>
      <c r="J4378">
        <v>3.6</v>
      </c>
      <c r="K4378">
        <v>24</v>
      </c>
      <c r="L4378" t="s">
        <v>28</v>
      </c>
      <c r="M4378">
        <v>0</v>
      </c>
      <c r="N4378">
        <v>4.5</v>
      </c>
      <c r="O4378">
        <v>350</v>
      </c>
      <c r="P4378">
        <v>1260</v>
      </c>
      <c r="Q4378" t="s">
        <v>89</v>
      </c>
      <c r="R4378">
        <v>4</v>
      </c>
      <c r="S4378" t="s">
        <v>30</v>
      </c>
      <c r="T4378" t="s">
        <v>86</v>
      </c>
      <c r="U4378" t="str">
        <f>TRIM(CLEAN(tbl_Operations[[#This Row],[Location]]))</f>
        <v>Noida</v>
      </c>
      <c r="V4378" t="str">
        <f>TRIM(CLEAN(tbl_Operations[[#This Row],[Channel]]))</f>
        <v>Phone</v>
      </c>
      <c r="W4378" t="str">
        <f t="shared" si="340"/>
        <v>Invoice Query</v>
      </c>
      <c r="X4378" t="str">
        <f t="shared" si="341"/>
        <v>Customer Support</v>
      </c>
      <c r="Y4378" t="str">
        <f t="shared" si="342"/>
        <v>Within SLA</v>
      </c>
      <c r="Z4378" t="str">
        <f t="shared" si="343"/>
        <v>Normal</v>
      </c>
      <c r="AA4378" t="str" cm="1">
        <f t="array" ref="AA4378">_xlfn.IFS(
J4378&lt;=K4378*0.5,"Excellent",
J4378&lt;=K4378,"Good",
J4378&lt;=K4378*1.5,"At Risk",
TRUE,"Critical"
)</f>
        <v>Excellent</v>
      </c>
      <c r="AB4378" t="str">
        <f t="shared" si="344"/>
        <v>No Rework</v>
      </c>
    </row>
    <row r="4379" spans="1:28" x14ac:dyDescent="0.3">
      <c r="A4379" t="s">
        <v>4461</v>
      </c>
      <c r="B4379" s="1">
        <v>45714</v>
      </c>
      <c r="C4379" t="s">
        <v>95</v>
      </c>
      <c r="D4379" t="s">
        <v>55</v>
      </c>
      <c r="E4379" t="s">
        <v>23</v>
      </c>
      <c r="F4379" t="s">
        <v>49</v>
      </c>
      <c r="G4379" t="s">
        <v>25</v>
      </c>
      <c r="H4379" t="s">
        <v>66</v>
      </c>
      <c r="I4379" t="s">
        <v>27</v>
      </c>
      <c r="J4379">
        <v>15.2</v>
      </c>
      <c r="K4379">
        <v>48</v>
      </c>
      <c r="L4379" t="s">
        <v>28</v>
      </c>
      <c r="M4379">
        <v>0</v>
      </c>
      <c r="N4379">
        <v>5</v>
      </c>
      <c r="O4379">
        <v>450</v>
      </c>
      <c r="P4379">
        <v>6840</v>
      </c>
      <c r="Q4379" t="s">
        <v>57</v>
      </c>
      <c r="R4379">
        <v>2</v>
      </c>
      <c r="S4379" t="s">
        <v>58</v>
      </c>
      <c r="T4379" t="s">
        <v>86</v>
      </c>
      <c r="U4379" t="str">
        <f>TRIM(CLEAN(tbl_Operations[[#This Row],[Location]]))</f>
        <v>Hyderabad</v>
      </c>
      <c r="V4379" t="str">
        <f>TRIM(CLEAN(tbl_Operations[[#This Row],[Channel]]))</f>
        <v>Email</v>
      </c>
      <c r="W4379" t="str">
        <f t="shared" si="340"/>
        <v>Invoice Query</v>
      </c>
      <c r="X4379" t="str">
        <f t="shared" si="341"/>
        <v>Sales</v>
      </c>
      <c r="Y4379" t="str">
        <f t="shared" si="342"/>
        <v>Within SLA</v>
      </c>
      <c r="Z4379" t="str">
        <f t="shared" si="343"/>
        <v>Normal</v>
      </c>
      <c r="AA4379" t="str" cm="1">
        <f t="array" ref="AA4379">_xlfn.IFS(
J4379&lt;=K4379*0.5,"Excellent",
J4379&lt;=K4379,"Good",
J4379&lt;=K4379*1.5,"At Risk",
TRUE,"Critical"
)</f>
        <v>Excellent</v>
      </c>
      <c r="AB4379" t="str">
        <f t="shared" si="344"/>
        <v>No Rework</v>
      </c>
    </row>
    <row r="4380" spans="1:28" x14ac:dyDescent="0.3">
      <c r="A4380" t="s">
        <v>4462</v>
      </c>
      <c r="B4380" s="1">
        <v>45872</v>
      </c>
      <c r="C4380" t="s">
        <v>40</v>
      </c>
      <c r="D4380" t="s">
        <v>22</v>
      </c>
      <c r="E4380" t="s">
        <v>92</v>
      </c>
      <c r="F4380" t="s">
        <v>49</v>
      </c>
      <c r="G4380" t="s">
        <v>25</v>
      </c>
      <c r="H4380" t="s">
        <v>50</v>
      </c>
      <c r="I4380" t="s">
        <v>27</v>
      </c>
      <c r="J4380">
        <v>7.6</v>
      </c>
      <c r="K4380">
        <v>48</v>
      </c>
      <c r="L4380" t="s">
        <v>28</v>
      </c>
      <c r="M4380">
        <v>0</v>
      </c>
      <c r="N4380">
        <v>5</v>
      </c>
      <c r="O4380">
        <v>400</v>
      </c>
      <c r="P4380">
        <v>3040</v>
      </c>
      <c r="Q4380" t="s">
        <v>36</v>
      </c>
      <c r="R4380">
        <v>8</v>
      </c>
      <c r="S4380" t="s">
        <v>37</v>
      </c>
      <c r="T4380" t="s">
        <v>102</v>
      </c>
      <c r="U4380" t="str">
        <f>TRIM(CLEAN(tbl_Operations[[#This Row],[Location]]))</f>
        <v>Noida</v>
      </c>
      <c r="V4380" t="str">
        <f>TRIM(CLEAN(tbl_Operations[[#This Row],[Channel]]))</f>
        <v>Email</v>
      </c>
      <c r="W4380" t="str">
        <f t="shared" si="340"/>
        <v>Report Request</v>
      </c>
      <c r="X4380" t="str">
        <f t="shared" si="341"/>
        <v>Procurement</v>
      </c>
      <c r="Y4380" t="str">
        <f t="shared" si="342"/>
        <v>Within SLA</v>
      </c>
      <c r="Z4380" t="str">
        <f t="shared" si="343"/>
        <v>Normal</v>
      </c>
      <c r="AA4380" t="str" cm="1">
        <f t="array" ref="AA4380">_xlfn.IFS(
J4380&lt;=K4380*0.5,"Excellent",
J4380&lt;=K4380,"Good",
J4380&lt;=K4380*1.5,"At Risk",
TRUE,"Critical"
)</f>
        <v>Excellent</v>
      </c>
      <c r="AB4380" t="str">
        <f t="shared" si="344"/>
        <v>No Rework</v>
      </c>
    </row>
    <row r="4381" spans="1:28" x14ac:dyDescent="0.3">
      <c r="A4381" t="s">
        <v>4463</v>
      </c>
      <c r="B4381" s="1">
        <v>45924</v>
      </c>
      <c r="C4381" t="s">
        <v>95</v>
      </c>
      <c r="D4381" t="s">
        <v>22</v>
      </c>
      <c r="E4381" t="s">
        <v>48</v>
      </c>
      <c r="F4381" t="s">
        <v>49</v>
      </c>
      <c r="G4381" t="s">
        <v>25</v>
      </c>
      <c r="H4381" t="s">
        <v>50</v>
      </c>
      <c r="I4381" t="s">
        <v>27</v>
      </c>
      <c r="J4381">
        <v>7.7</v>
      </c>
      <c r="K4381">
        <v>48</v>
      </c>
      <c r="L4381" t="s">
        <v>28</v>
      </c>
      <c r="M4381">
        <v>0</v>
      </c>
      <c r="N4381">
        <v>4.3</v>
      </c>
      <c r="O4381">
        <v>350</v>
      </c>
      <c r="P4381">
        <v>2695</v>
      </c>
      <c r="Q4381" t="s">
        <v>83</v>
      </c>
      <c r="R4381">
        <v>9</v>
      </c>
      <c r="S4381" t="s">
        <v>37</v>
      </c>
      <c r="T4381" t="s">
        <v>86</v>
      </c>
      <c r="U4381" t="str">
        <f>TRIM(CLEAN(tbl_Operations[[#This Row],[Location]]))</f>
        <v>Noida</v>
      </c>
      <c r="V4381" t="str">
        <f>TRIM(CLEAN(tbl_Operations[[#This Row],[Channel]]))</f>
        <v>Email</v>
      </c>
      <c r="W4381" t="str">
        <f t="shared" si="340"/>
        <v>Compliance Request</v>
      </c>
      <c r="X4381" t="str">
        <f t="shared" si="341"/>
        <v>Sales</v>
      </c>
      <c r="Y4381" t="str">
        <f t="shared" si="342"/>
        <v>Within SLA</v>
      </c>
      <c r="Z4381" t="str">
        <f t="shared" si="343"/>
        <v>Normal</v>
      </c>
      <c r="AA4381" t="str" cm="1">
        <f t="array" ref="AA4381">_xlfn.IFS(
J4381&lt;=K4381*0.5,"Excellent",
J4381&lt;=K4381,"Good",
J4381&lt;=K4381*1.5,"At Risk",
TRUE,"Critical"
)</f>
        <v>Excellent</v>
      </c>
      <c r="AB4381" t="str">
        <f t="shared" si="344"/>
        <v>No Rework</v>
      </c>
    </row>
    <row r="4382" spans="1:28" x14ac:dyDescent="0.3">
      <c r="A4382" t="s">
        <v>4464</v>
      </c>
      <c r="B4382" s="1">
        <v>45721</v>
      </c>
      <c r="C4382" t="s">
        <v>91</v>
      </c>
      <c r="D4382" t="s">
        <v>73</v>
      </c>
      <c r="E4382" t="s">
        <v>70</v>
      </c>
      <c r="F4382" t="s">
        <v>49</v>
      </c>
      <c r="G4382" t="s">
        <v>42</v>
      </c>
      <c r="H4382" t="s">
        <v>75</v>
      </c>
      <c r="I4382" t="s">
        <v>27</v>
      </c>
      <c r="J4382">
        <v>16.8</v>
      </c>
      <c r="K4382">
        <v>48</v>
      </c>
      <c r="L4382" t="s">
        <v>28</v>
      </c>
      <c r="M4382">
        <v>0</v>
      </c>
      <c r="N4382">
        <v>4.5999999999999996</v>
      </c>
      <c r="O4382">
        <v>450</v>
      </c>
      <c r="P4382">
        <v>7560</v>
      </c>
      <c r="Q4382" t="s">
        <v>79</v>
      </c>
      <c r="R4382">
        <v>3</v>
      </c>
      <c r="S4382" t="s">
        <v>58</v>
      </c>
      <c r="T4382" t="s">
        <v>86</v>
      </c>
      <c r="U4382" t="str">
        <f>TRIM(CLEAN(tbl_Operations[[#This Row],[Location]]))</f>
        <v>Chennai</v>
      </c>
      <c r="V4382" t="str">
        <f>TRIM(CLEAN(tbl_Operations[[#This Row],[Channel]]))</f>
        <v>Portal</v>
      </c>
      <c r="W4382" t="str">
        <f t="shared" si="340"/>
        <v>Data Correction</v>
      </c>
      <c r="X4382" t="str">
        <f t="shared" si="341"/>
        <v>Operations</v>
      </c>
      <c r="Y4382" t="str">
        <f t="shared" si="342"/>
        <v>Within SLA</v>
      </c>
      <c r="Z4382" t="str">
        <f t="shared" si="343"/>
        <v>Normal</v>
      </c>
      <c r="AA4382" t="str" cm="1">
        <f t="array" ref="AA4382">_xlfn.IFS(
J4382&lt;=K4382*0.5,"Excellent",
J4382&lt;=K4382,"Good",
J4382&lt;=K4382*1.5,"At Risk",
TRUE,"Critical"
)</f>
        <v>Excellent</v>
      </c>
      <c r="AB4382" t="str">
        <f t="shared" si="344"/>
        <v>No Rework</v>
      </c>
    </row>
    <row r="4383" spans="1:28" x14ac:dyDescent="0.3">
      <c r="A4383" t="s">
        <v>4465</v>
      </c>
      <c r="B4383" s="1">
        <v>45802</v>
      </c>
      <c r="C4383" t="s">
        <v>21</v>
      </c>
      <c r="D4383" t="s">
        <v>47</v>
      </c>
      <c r="E4383" t="s">
        <v>48</v>
      </c>
      <c r="F4383" t="s">
        <v>24</v>
      </c>
      <c r="G4383" t="s">
        <v>62</v>
      </c>
      <c r="H4383" t="s">
        <v>43</v>
      </c>
      <c r="I4383" t="s">
        <v>27</v>
      </c>
      <c r="J4383">
        <v>7.2</v>
      </c>
      <c r="K4383">
        <v>24</v>
      </c>
      <c r="L4383" t="s">
        <v>28</v>
      </c>
      <c r="M4383">
        <v>0</v>
      </c>
      <c r="N4383">
        <v>5</v>
      </c>
      <c r="O4383">
        <v>350</v>
      </c>
      <c r="P4383">
        <v>2520</v>
      </c>
      <c r="Q4383" t="s">
        <v>44</v>
      </c>
      <c r="R4383">
        <v>5</v>
      </c>
      <c r="S4383" t="s">
        <v>30</v>
      </c>
      <c r="T4383" t="s">
        <v>102</v>
      </c>
      <c r="U4383" t="str">
        <f>TRIM(CLEAN(tbl_Operations[[#This Row],[Location]]))</f>
        <v>Gurugram</v>
      </c>
      <c r="V4383" t="str">
        <f>TRIM(CLEAN(tbl_Operations[[#This Row],[Channel]]))</f>
        <v>Teams</v>
      </c>
      <c r="W4383" t="str">
        <f t="shared" si="340"/>
        <v>Compliance Request</v>
      </c>
      <c r="X4383" t="str">
        <f t="shared" si="341"/>
        <v>Customer Support</v>
      </c>
      <c r="Y4383" t="str">
        <f t="shared" si="342"/>
        <v>Within SLA</v>
      </c>
      <c r="Z4383" t="str">
        <f t="shared" si="343"/>
        <v>Normal</v>
      </c>
      <c r="AA4383" t="str" cm="1">
        <f t="array" ref="AA4383">_xlfn.IFS(
J4383&lt;=K4383*0.5,"Excellent",
J4383&lt;=K4383,"Good",
J4383&lt;=K4383*1.5,"At Risk",
TRUE,"Critical"
)</f>
        <v>Excellent</v>
      </c>
      <c r="AB4383" t="str">
        <f t="shared" si="344"/>
        <v>No Rework</v>
      </c>
    </row>
    <row r="4384" spans="1:28" x14ac:dyDescent="0.3">
      <c r="A4384" t="s">
        <v>4466</v>
      </c>
      <c r="B4384" s="1">
        <v>45883</v>
      </c>
      <c r="C4384" t="s">
        <v>21</v>
      </c>
      <c r="D4384" t="s">
        <v>22</v>
      </c>
      <c r="E4384" t="s">
        <v>78</v>
      </c>
      <c r="F4384" t="s">
        <v>24</v>
      </c>
      <c r="G4384" t="s">
        <v>81</v>
      </c>
      <c r="H4384" t="s">
        <v>26</v>
      </c>
      <c r="I4384" t="s">
        <v>27</v>
      </c>
      <c r="J4384">
        <v>11.4</v>
      </c>
      <c r="K4384">
        <v>24</v>
      </c>
      <c r="L4384" t="s">
        <v>28</v>
      </c>
      <c r="M4384">
        <v>0</v>
      </c>
      <c r="N4384">
        <v>4.4000000000000004</v>
      </c>
      <c r="O4384">
        <v>320</v>
      </c>
      <c r="P4384">
        <v>3648</v>
      </c>
      <c r="Q4384" t="s">
        <v>36</v>
      </c>
      <c r="R4384">
        <v>8</v>
      </c>
      <c r="S4384" t="s">
        <v>37</v>
      </c>
      <c r="T4384" t="s">
        <v>84</v>
      </c>
      <c r="U4384" t="str">
        <f>TRIM(CLEAN(tbl_Operations[[#This Row],[Location]]))</f>
        <v>Noida</v>
      </c>
      <c r="V4384" t="str">
        <f>TRIM(CLEAN(tbl_Operations[[#This Row],[Channel]]))</f>
        <v>Phone</v>
      </c>
      <c r="W4384" t="str">
        <f t="shared" si="340"/>
        <v>Access Request</v>
      </c>
      <c r="X4384" t="str">
        <f t="shared" si="341"/>
        <v>Customer Support</v>
      </c>
      <c r="Y4384" t="str">
        <f t="shared" si="342"/>
        <v>Within SLA</v>
      </c>
      <c r="Z4384" t="str">
        <f t="shared" si="343"/>
        <v>Normal</v>
      </c>
      <c r="AA4384" t="str" cm="1">
        <f t="array" ref="AA4384">_xlfn.IFS(
J4384&lt;=K4384*0.5,"Excellent",
J4384&lt;=K4384,"Good",
J4384&lt;=K4384*1.5,"At Risk",
TRUE,"Critical"
)</f>
        <v>Excellent</v>
      </c>
      <c r="AB4384" t="str">
        <f t="shared" si="344"/>
        <v>No Rework</v>
      </c>
    </row>
    <row r="4385" spans="1:28" x14ac:dyDescent="0.3">
      <c r="A4385" t="s">
        <v>4467</v>
      </c>
      <c r="B4385" s="1">
        <v>45909</v>
      </c>
      <c r="C4385" t="s">
        <v>33</v>
      </c>
      <c r="D4385" t="s">
        <v>41</v>
      </c>
      <c r="E4385" t="s">
        <v>70</v>
      </c>
      <c r="F4385" t="s">
        <v>24</v>
      </c>
      <c r="G4385" t="s">
        <v>62</v>
      </c>
      <c r="H4385" t="s">
        <v>50</v>
      </c>
      <c r="I4385" t="s">
        <v>27</v>
      </c>
      <c r="J4385">
        <v>13.4</v>
      </c>
      <c r="K4385">
        <v>24</v>
      </c>
      <c r="L4385" t="s">
        <v>28</v>
      </c>
      <c r="M4385">
        <v>1</v>
      </c>
      <c r="N4385">
        <v>4.2</v>
      </c>
      <c r="O4385">
        <v>350</v>
      </c>
      <c r="P4385">
        <v>4690</v>
      </c>
      <c r="Q4385" t="s">
        <v>83</v>
      </c>
      <c r="R4385">
        <v>9</v>
      </c>
      <c r="S4385" t="s">
        <v>37</v>
      </c>
      <c r="T4385" t="s">
        <v>38</v>
      </c>
      <c r="U4385" t="str">
        <f>TRIM(CLEAN(tbl_Operations[[#This Row],[Location]]))</f>
        <v>Bengaluru</v>
      </c>
      <c r="V4385" t="str">
        <f>TRIM(CLEAN(tbl_Operations[[#This Row],[Channel]]))</f>
        <v>Teams</v>
      </c>
      <c r="W4385" t="str">
        <f t="shared" si="340"/>
        <v>Data Correction</v>
      </c>
      <c r="X4385" t="str">
        <f t="shared" si="341"/>
        <v>It</v>
      </c>
      <c r="Y4385" t="str">
        <f t="shared" si="342"/>
        <v>Within SLA</v>
      </c>
      <c r="Z4385" t="str">
        <f t="shared" si="343"/>
        <v>Normal</v>
      </c>
      <c r="AA4385" t="str" cm="1">
        <f t="array" ref="AA4385">_xlfn.IFS(
J4385&lt;=K4385*0.5,"Excellent",
J4385&lt;=K4385,"Good",
J4385&lt;=K4385*1.5,"At Risk",
TRUE,"Critical"
)</f>
        <v>Good</v>
      </c>
      <c r="AB4385" t="str">
        <f t="shared" si="344"/>
        <v>Reworked</v>
      </c>
    </row>
    <row r="4386" spans="1:28" x14ac:dyDescent="0.3">
      <c r="A4386" t="s">
        <v>4468</v>
      </c>
      <c r="B4386" s="1">
        <v>45807</v>
      </c>
      <c r="C4386" t="s">
        <v>95</v>
      </c>
      <c r="D4386" t="s">
        <v>73</v>
      </c>
      <c r="E4386" t="s">
        <v>56</v>
      </c>
      <c r="F4386" t="s">
        <v>24</v>
      </c>
      <c r="G4386" t="s">
        <v>25</v>
      </c>
      <c r="H4386" t="s">
        <v>50</v>
      </c>
      <c r="I4386" t="s">
        <v>27</v>
      </c>
      <c r="J4386">
        <v>18.3</v>
      </c>
      <c r="K4386">
        <v>24</v>
      </c>
      <c r="L4386" t="s">
        <v>28</v>
      </c>
      <c r="M4386">
        <v>0</v>
      </c>
      <c r="N4386">
        <v>4.8</v>
      </c>
      <c r="O4386">
        <v>350</v>
      </c>
      <c r="P4386">
        <v>6405</v>
      </c>
      <c r="Q4386" t="s">
        <v>44</v>
      </c>
      <c r="R4386">
        <v>5</v>
      </c>
      <c r="S4386" t="s">
        <v>30</v>
      </c>
      <c r="T4386" t="s">
        <v>45</v>
      </c>
      <c r="U4386" t="str">
        <f>TRIM(CLEAN(tbl_Operations[[#This Row],[Location]]))</f>
        <v>Chennai</v>
      </c>
      <c r="V4386" t="str">
        <f>TRIM(CLEAN(tbl_Operations[[#This Row],[Channel]]))</f>
        <v>Email</v>
      </c>
      <c r="W4386" t="str">
        <f t="shared" si="340"/>
        <v>Vendor Query</v>
      </c>
      <c r="X4386" t="str">
        <f t="shared" si="341"/>
        <v>Sales</v>
      </c>
      <c r="Y4386" t="str">
        <f t="shared" si="342"/>
        <v>Within SLA</v>
      </c>
      <c r="Z4386" t="str">
        <f t="shared" si="343"/>
        <v>Normal</v>
      </c>
      <c r="AA4386" t="str" cm="1">
        <f t="array" ref="AA4386">_xlfn.IFS(
J4386&lt;=K4386*0.5,"Excellent",
J4386&lt;=K4386,"Good",
J4386&lt;=K4386*1.5,"At Risk",
TRUE,"Critical"
)</f>
        <v>Good</v>
      </c>
      <c r="AB4386" t="str">
        <f t="shared" si="344"/>
        <v>No Rework</v>
      </c>
    </row>
    <row r="4387" spans="1:28" x14ac:dyDescent="0.3">
      <c r="A4387" t="s">
        <v>4469</v>
      </c>
      <c r="B4387" s="1">
        <v>45669</v>
      </c>
      <c r="C4387" t="s">
        <v>21</v>
      </c>
      <c r="D4387" t="s">
        <v>34</v>
      </c>
      <c r="E4387" t="s">
        <v>23</v>
      </c>
      <c r="F4387" t="s">
        <v>49</v>
      </c>
      <c r="G4387" t="s">
        <v>62</v>
      </c>
      <c r="H4387" t="s">
        <v>26</v>
      </c>
      <c r="I4387" t="s">
        <v>27</v>
      </c>
      <c r="J4387">
        <v>13.7</v>
      </c>
      <c r="K4387">
        <v>48</v>
      </c>
      <c r="L4387" t="s">
        <v>28</v>
      </c>
      <c r="M4387">
        <v>1</v>
      </c>
      <c r="N4387">
        <v>4.0999999999999996</v>
      </c>
      <c r="O4387">
        <v>450</v>
      </c>
      <c r="P4387">
        <v>6165</v>
      </c>
      <c r="Q4387" t="s">
        <v>64</v>
      </c>
      <c r="R4387">
        <v>1</v>
      </c>
      <c r="S4387" t="s">
        <v>58</v>
      </c>
      <c r="T4387" t="s">
        <v>102</v>
      </c>
      <c r="U4387" t="str">
        <f>TRIM(CLEAN(tbl_Operations[[#This Row],[Location]]))</f>
        <v>Mumbai</v>
      </c>
      <c r="V4387" t="str">
        <f>TRIM(CLEAN(tbl_Operations[[#This Row],[Channel]]))</f>
        <v>Teams</v>
      </c>
      <c r="W4387" t="str">
        <f t="shared" si="340"/>
        <v>Invoice Query</v>
      </c>
      <c r="X4387" t="str">
        <f t="shared" si="341"/>
        <v>Customer Support</v>
      </c>
      <c r="Y4387" t="str">
        <f t="shared" si="342"/>
        <v>Within SLA</v>
      </c>
      <c r="Z4387" t="str">
        <f t="shared" si="343"/>
        <v>Normal</v>
      </c>
      <c r="AA4387" t="str" cm="1">
        <f t="array" ref="AA4387">_xlfn.IFS(
J4387&lt;=K4387*0.5,"Excellent",
J4387&lt;=K4387,"Good",
J4387&lt;=K4387*1.5,"At Risk",
TRUE,"Critical"
)</f>
        <v>Excellent</v>
      </c>
      <c r="AB4387" t="str">
        <f t="shared" si="344"/>
        <v>Reworked</v>
      </c>
    </row>
    <row r="4388" spans="1:28" x14ac:dyDescent="0.3">
      <c r="A4388" t="s">
        <v>4470</v>
      </c>
      <c r="B4388" s="1">
        <v>45922</v>
      </c>
      <c r="C4388" t="s">
        <v>91</v>
      </c>
      <c r="D4388" t="s">
        <v>55</v>
      </c>
      <c r="E4388" t="s">
        <v>35</v>
      </c>
      <c r="F4388" t="s">
        <v>49</v>
      </c>
      <c r="G4388" t="s">
        <v>81</v>
      </c>
      <c r="H4388" t="s">
        <v>26</v>
      </c>
      <c r="I4388" t="s">
        <v>27</v>
      </c>
      <c r="J4388">
        <v>11.6</v>
      </c>
      <c r="K4388">
        <v>48</v>
      </c>
      <c r="L4388" t="s">
        <v>28</v>
      </c>
      <c r="M4388">
        <v>1</v>
      </c>
      <c r="N4388">
        <v>4.5999999999999996</v>
      </c>
      <c r="O4388">
        <v>450</v>
      </c>
      <c r="P4388">
        <v>5220</v>
      </c>
      <c r="Q4388" t="s">
        <v>83</v>
      </c>
      <c r="R4388">
        <v>9</v>
      </c>
      <c r="S4388" t="s">
        <v>37</v>
      </c>
      <c r="T4388" t="s">
        <v>31</v>
      </c>
      <c r="U4388" t="str">
        <f>TRIM(CLEAN(tbl_Operations[[#This Row],[Location]]))</f>
        <v>Hyderabad</v>
      </c>
      <c r="V4388" t="str">
        <f>TRIM(CLEAN(tbl_Operations[[#This Row],[Channel]]))</f>
        <v>Phone</v>
      </c>
      <c r="W4388" t="str">
        <f t="shared" si="340"/>
        <v>Employee Query</v>
      </c>
      <c r="X4388" t="str">
        <f t="shared" si="341"/>
        <v>Operations</v>
      </c>
      <c r="Y4388" t="str">
        <f t="shared" si="342"/>
        <v>Within SLA</v>
      </c>
      <c r="Z4388" t="str">
        <f t="shared" si="343"/>
        <v>Normal</v>
      </c>
      <c r="AA4388" t="str" cm="1">
        <f t="array" ref="AA4388">_xlfn.IFS(
J4388&lt;=K4388*0.5,"Excellent",
J4388&lt;=K4388,"Good",
J4388&lt;=K4388*1.5,"At Risk",
TRUE,"Critical"
)</f>
        <v>Excellent</v>
      </c>
      <c r="AB4388" t="str">
        <f t="shared" si="344"/>
        <v>Reworked</v>
      </c>
    </row>
    <row r="4389" spans="1:28" x14ac:dyDescent="0.3">
      <c r="A4389" t="s">
        <v>4471</v>
      </c>
      <c r="B4389" s="1">
        <v>45726</v>
      </c>
      <c r="C4389" t="s">
        <v>91</v>
      </c>
      <c r="D4389" t="s">
        <v>73</v>
      </c>
      <c r="E4389" t="s">
        <v>35</v>
      </c>
      <c r="F4389" t="s">
        <v>61</v>
      </c>
      <c r="G4389" t="s">
        <v>62</v>
      </c>
      <c r="H4389" t="s">
        <v>50</v>
      </c>
      <c r="I4389" t="s">
        <v>101</v>
      </c>
      <c r="J4389">
        <v>12.9</v>
      </c>
      <c r="K4389">
        <v>12</v>
      </c>
      <c r="L4389" t="s">
        <v>63</v>
      </c>
      <c r="M4389">
        <v>1</v>
      </c>
      <c r="N4389">
        <v>3.9</v>
      </c>
      <c r="O4389">
        <v>400</v>
      </c>
      <c r="P4389">
        <v>5160</v>
      </c>
      <c r="Q4389" t="s">
        <v>79</v>
      </c>
      <c r="R4389">
        <v>3</v>
      </c>
      <c r="S4389" t="s">
        <v>58</v>
      </c>
      <c r="T4389" t="s">
        <v>31</v>
      </c>
      <c r="U4389" t="str">
        <f>TRIM(CLEAN(tbl_Operations[[#This Row],[Location]]))</f>
        <v>Chennai</v>
      </c>
      <c r="V4389" t="str">
        <f>TRIM(CLEAN(tbl_Operations[[#This Row],[Channel]]))</f>
        <v>Teams</v>
      </c>
      <c r="W4389" t="str">
        <f t="shared" si="340"/>
        <v>Employee Query</v>
      </c>
      <c r="X4389" t="str">
        <f t="shared" si="341"/>
        <v>Operations</v>
      </c>
      <c r="Y4389" t="str">
        <f t="shared" si="342"/>
        <v>SLA Breach</v>
      </c>
      <c r="Z4389" t="str">
        <f t="shared" si="343"/>
        <v>Normal</v>
      </c>
      <c r="AA4389" t="str" cm="1">
        <f t="array" ref="AA4389">_xlfn.IFS(
J4389&lt;=K4389*0.5,"Excellent",
J4389&lt;=K4389,"Good",
J4389&lt;=K4389*1.5,"At Risk",
TRUE,"Critical"
)</f>
        <v>At Risk</v>
      </c>
      <c r="AB4389" t="str">
        <f t="shared" si="344"/>
        <v>Reworked</v>
      </c>
    </row>
    <row r="4390" spans="1:28" x14ac:dyDescent="0.3">
      <c r="A4390" t="s">
        <v>4472</v>
      </c>
      <c r="B4390" s="1">
        <v>45668</v>
      </c>
      <c r="C4390" t="s">
        <v>91</v>
      </c>
      <c r="D4390" t="s">
        <v>34</v>
      </c>
      <c r="E4390" t="s">
        <v>92</v>
      </c>
      <c r="F4390" t="s">
        <v>49</v>
      </c>
      <c r="G4390" t="s">
        <v>81</v>
      </c>
      <c r="H4390" t="s">
        <v>66</v>
      </c>
      <c r="I4390" t="s">
        <v>27</v>
      </c>
      <c r="J4390">
        <v>9.3000000000000007</v>
      </c>
      <c r="K4390">
        <v>48</v>
      </c>
      <c r="L4390" t="s">
        <v>28</v>
      </c>
      <c r="M4390">
        <v>0</v>
      </c>
      <c r="N4390">
        <v>5</v>
      </c>
      <c r="O4390">
        <v>320</v>
      </c>
      <c r="P4390">
        <v>2976</v>
      </c>
      <c r="Q4390" t="s">
        <v>64</v>
      </c>
      <c r="R4390">
        <v>1</v>
      </c>
      <c r="S4390" t="s">
        <v>58</v>
      </c>
      <c r="T4390" t="s">
        <v>68</v>
      </c>
      <c r="U4390" t="str">
        <f>TRIM(CLEAN(tbl_Operations[[#This Row],[Location]]))</f>
        <v>Mumbai</v>
      </c>
      <c r="V4390" t="str">
        <f>TRIM(CLEAN(tbl_Operations[[#This Row],[Channel]]))</f>
        <v>Phone</v>
      </c>
      <c r="W4390" t="str">
        <f t="shared" si="340"/>
        <v>Report Request</v>
      </c>
      <c r="X4390" t="str">
        <f t="shared" si="341"/>
        <v>Operations</v>
      </c>
      <c r="Y4390" t="str">
        <f t="shared" si="342"/>
        <v>Within SLA</v>
      </c>
      <c r="Z4390" t="str">
        <f t="shared" si="343"/>
        <v>Normal</v>
      </c>
      <c r="AA4390" t="str" cm="1">
        <f t="array" ref="AA4390">_xlfn.IFS(
J4390&lt;=K4390*0.5,"Excellent",
J4390&lt;=K4390,"Good",
J4390&lt;=K4390*1.5,"At Risk",
TRUE,"Critical"
)</f>
        <v>Excellent</v>
      </c>
      <c r="AB4390" t="str">
        <f t="shared" si="344"/>
        <v>No Rework</v>
      </c>
    </row>
    <row r="4391" spans="1:28" x14ac:dyDescent="0.3">
      <c r="A4391" t="s">
        <v>4473</v>
      </c>
      <c r="B4391" s="1">
        <v>45956</v>
      </c>
      <c r="C4391" t="s">
        <v>91</v>
      </c>
      <c r="D4391" t="s">
        <v>47</v>
      </c>
      <c r="E4391" t="s">
        <v>70</v>
      </c>
      <c r="F4391" t="s">
        <v>61</v>
      </c>
      <c r="G4391" t="s">
        <v>25</v>
      </c>
      <c r="H4391" t="s">
        <v>26</v>
      </c>
      <c r="I4391" t="s">
        <v>27</v>
      </c>
      <c r="J4391">
        <v>10.4</v>
      </c>
      <c r="K4391">
        <v>12</v>
      </c>
      <c r="L4391" t="s">
        <v>28</v>
      </c>
      <c r="M4391">
        <v>0</v>
      </c>
      <c r="N4391">
        <v>4.7</v>
      </c>
      <c r="O4391">
        <v>350</v>
      </c>
      <c r="P4391">
        <v>3640</v>
      </c>
      <c r="Q4391" t="s">
        <v>51</v>
      </c>
      <c r="R4391">
        <v>10</v>
      </c>
      <c r="S4391" t="s">
        <v>52</v>
      </c>
      <c r="T4391" t="s">
        <v>102</v>
      </c>
      <c r="U4391" t="str">
        <f>TRIM(CLEAN(tbl_Operations[[#This Row],[Location]]))</f>
        <v>Gurugram</v>
      </c>
      <c r="V4391" t="str">
        <f>TRIM(CLEAN(tbl_Operations[[#This Row],[Channel]]))</f>
        <v>Email</v>
      </c>
      <c r="W4391" t="str">
        <f t="shared" si="340"/>
        <v>Data Correction</v>
      </c>
      <c r="X4391" t="str">
        <f t="shared" si="341"/>
        <v>Operations</v>
      </c>
      <c r="Y4391" t="str">
        <f t="shared" si="342"/>
        <v>Within SLA</v>
      </c>
      <c r="Z4391" t="str">
        <f t="shared" si="343"/>
        <v>Normal</v>
      </c>
      <c r="AA4391" t="str" cm="1">
        <f t="array" ref="AA4391">_xlfn.IFS(
J4391&lt;=K4391*0.5,"Excellent",
J4391&lt;=K4391,"Good",
J4391&lt;=K4391*1.5,"At Risk",
TRUE,"Critical"
)</f>
        <v>Good</v>
      </c>
      <c r="AB4391" t="str">
        <f t="shared" si="344"/>
        <v>No Rework</v>
      </c>
    </row>
    <row r="4392" spans="1:28" x14ac:dyDescent="0.3">
      <c r="A4392" t="s">
        <v>4474</v>
      </c>
      <c r="B4392" s="1">
        <v>46007</v>
      </c>
      <c r="C4392" t="s">
        <v>21</v>
      </c>
      <c r="D4392" t="s">
        <v>22</v>
      </c>
      <c r="E4392" t="s">
        <v>70</v>
      </c>
      <c r="F4392" t="s">
        <v>49</v>
      </c>
      <c r="G4392" t="s">
        <v>25</v>
      </c>
      <c r="H4392" t="s">
        <v>43</v>
      </c>
      <c r="I4392" t="s">
        <v>27</v>
      </c>
      <c r="J4392">
        <v>8.3000000000000007</v>
      </c>
      <c r="K4392">
        <v>48</v>
      </c>
      <c r="L4392" t="s">
        <v>28</v>
      </c>
      <c r="M4392">
        <v>0</v>
      </c>
      <c r="N4392">
        <v>4.8</v>
      </c>
      <c r="O4392">
        <v>450</v>
      </c>
      <c r="P4392">
        <v>3735</v>
      </c>
      <c r="Q4392" t="s">
        <v>71</v>
      </c>
      <c r="R4392">
        <v>12</v>
      </c>
      <c r="S4392" t="s">
        <v>52</v>
      </c>
      <c r="T4392" t="s">
        <v>38</v>
      </c>
      <c r="U4392" t="str">
        <f>TRIM(CLEAN(tbl_Operations[[#This Row],[Location]]))</f>
        <v>Noida</v>
      </c>
      <c r="V4392" t="str">
        <f>TRIM(CLEAN(tbl_Operations[[#This Row],[Channel]]))</f>
        <v>Email</v>
      </c>
      <c r="W4392" t="str">
        <f t="shared" si="340"/>
        <v>Data Correction</v>
      </c>
      <c r="X4392" t="str">
        <f t="shared" si="341"/>
        <v>Customer Support</v>
      </c>
      <c r="Y4392" t="str">
        <f t="shared" si="342"/>
        <v>Within SLA</v>
      </c>
      <c r="Z4392" t="str">
        <f t="shared" si="343"/>
        <v>Normal</v>
      </c>
      <c r="AA4392" t="str" cm="1">
        <f t="array" ref="AA4392">_xlfn.IFS(
J4392&lt;=K4392*0.5,"Excellent",
J4392&lt;=K4392,"Good",
J4392&lt;=K4392*1.5,"At Risk",
TRUE,"Critical"
)</f>
        <v>Excellent</v>
      </c>
      <c r="AB4392" t="str">
        <f t="shared" si="344"/>
        <v>No Rework</v>
      </c>
    </row>
    <row r="4393" spans="1:28" x14ac:dyDescent="0.3">
      <c r="A4393" t="s">
        <v>4475</v>
      </c>
      <c r="B4393" s="1">
        <v>45847</v>
      </c>
      <c r="C4393" t="s">
        <v>21</v>
      </c>
      <c r="D4393" t="s">
        <v>55</v>
      </c>
      <c r="E4393" t="s">
        <v>92</v>
      </c>
      <c r="F4393" t="s">
        <v>49</v>
      </c>
      <c r="G4393" t="s">
        <v>81</v>
      </c>
      <c r="H4393" t="s">
        <v>26</v>
      </c>
      <c r="I4393" t="s">
        <v>27</v>
      </c>
      <c r="J4393">
        <v>4.8</v>
      </c>
      <c r="K4393">
        <v>48</v>
      </c>
      <c r="L4393" t="s">
        <v>28</v>
      </c>
      <c r="M4393">
        <v>1</v>
      </c>
      <c r="N4393">
        <v>4.5</v>
      </c>
      <c r="O4393">
        <v>450</v>
      </c>
      <c r="P4393">
        <v>2160</v>
      </c>
      <c r="Q4393" t="s">
        <v>114</v>
      </c>
      <c r="R4393">
        <v>7</v>
      </c>
      <c r="S4393" t="s">
        <v>37</v>
      </c>
      <c r="T4393" t="s">
        <v>86</v>
      </c>
      <c r="U4393" t="str">
        <f>TRIM(CLEAN(tbl_Operations[[#This Row],[Location]]))</f>
        <v>Hyderabad</v>
      </c>
      <c r="V4393" t="str">
        <f>TRIM(CLEAN(tbl_Operations[[#This Row],[Channel]]))</f>
        <v>Phone</v>
      </c>
      <c r="W4393" t="str">
        <f t="shared" si="340"/>
        <v>Report Request</v>
      </c>
      <c r="X4393" t="str">
        <f t="shared" si="341"/>
        <v>Customer Support</v>
      </c>
      <c r="Y4393" t="str">
        <f t="shared" si="342"/>
        <v>Within SLA</v>
      </c>
      <c r="Z4393" t="str">
        <f t="shared" si="343"/>
        <v>Normal</v>
      </c>
      <c r="AA4393" t="str" cm="1">
        <f t="array" ref="AA4393">_xlfn.IFS(
J4393&lt;=K4393*0.5,"Excellent",
J4393&lt;=K4393,"Good",
J4393&lt;=K4393*1.5,"At Risk",
TRUE,"Critical"
)</f>
        <v>Excellent</v>
      </c>
      <c r="AB4393" t="str">
        <f t="shared" si="344"/>
        <v>Reworked</v>
      </c>
    </row>
    <row r="4394" spans="1:28" x14ac:dyDescent="0.3">
      <c r="A4394" t="s">
        <v>4476</v>
      </c>
      <c r="B4394" s="1">
        <v>45971</v>
      </c>
      <c r="C4394" t="s">
        <v>54</v>
      </c>
      <c r="D4394" t="s">
        <v>34</v>
      </c>
      <c r="E4394" t="s">
        <v>35</v>
      </c>
      <c r="F4394" t="s">
        <v>24</v>
      </c>
      <c r="G4394" t="s">
        <v>81</v>
      </c>
      <c r="H4394" t="s">
        <v>26</v>
      </c>
      <c r="I4394" t="s">
        <v>27</v>
      </c>
      <c r="J4394">
        <v>10.8</v>
      </c>
      <c r="K4394">
        <v>24</v>
      </c>
      <c r="L4394" t="s">
        <v>28</v>
      </c>
      <c r="M4394">
        <v>0</v>
      </c>
      <c r="N4394">
        <v>4.5</v>
      </c>
      <c r="O4394">
        <v>450</v>
      </c>
      <c r="P4394">
        <v>4860</v>
      </c>
      <c r="Q4394" t="s">
        <v>67</v>
      </c>
      <c r="R4394">
        <v>11</v>
      </c>
      <c r="S4394" t="s">
        <v>52</v>
      </c>
      <c r="T4394" t="s">
        <v>31</v>
      </c>
      <c r="U4394" t="str">
        <f>TRIM(CLEAN(tbl_Operations[[#This Row],[Location]]))</f>
        <v>Mumbai</v>
      </c>
      <c r="V4394" t="str">
        <f>TRIM(CLEAN(tbl_Operations[[#This Row],[Channel]]))</f>
        <v>Phone</v>
      </c>
      <c r="W4394" t="str">
        <f t="shared" si="340"/>
        <v>Employee Query</v>
      </c>
      <c r="X4394" t="str">
        <f t="shared" si="341"/>
        <v>Hr</v>
      </c>
      <c r="Y4394" t="str">
        <f t="shared" si="342"/>
        <v>Within SLA</v>
      </c>
      <c r="Z4394" t="str">
        <f t="shared" si="343"/>
        <v>Normal</v>
      </c>
      <c r="AA4394" t="str" cm="1">
        <f t="array" ref="AA4394">_xlfn.IFS(
J4394&lt;=K4394*0.5,"Excellent",
J4394&lt;=K4394,"Good",
J4394&lt;=K4394*1.5,"At Risk",
TRUE,"Critical"
)</f>
        <v>Excellent</v>
      </c>
      <c r="AB4394" t="str">
        <f t="shared" si="344"/>
        <v>No Rework</v>
      </c>
    </row>
    <row r="4395" spans="1:28" x14ac:dyDescent="0.3">
      <c r="A4395" t="s">
        <v>4477</v>
      </c>
      <c r="B4395" s="1">
        <v>45981</v>
      </c>
      <c r="C4395" t="s">
        <v>77</v>
      </c>
      <c r="D4395" t="s">
        <v>73</v>
      </c>
      <c r="E4395" t="s">
        <v>23</v>
      </c>
      <c r="F4395" t="s">
        <v>49</v>
      </c>
      <c r="G4395" t="s">
        <v>81</v>
      </c>
      <c r="H4395" t="s">
        <v>26</v>
      </c>
      <c r="I4395" t="s">
        <v>27</v>
      </c>
      <c r="J4395">
        <v>15.1</v>
      </c>
      <c r="K4395">
        <v>48</v>
      </c>
      <c r="L4395" t="s">
        <v>28</v>
      </c>
      <c r="M4395">
        <v>1</v>
      </c>
      <c r="N4395">
        <v>3.9</v>
      </c>
      <c r="O4395">
        <v>450</v>
      </c>
      <c r="P4395">
        <v>6795</v>
      </c>
      <c r="Q4395" t="s">
        <v>67</v>
      </c>
      <c r="R4395">
        <v>11</v>
      </c>
      <c r="S4395" t="s">
        <v>52</v>
      </c>
      <c r="T4395" t="s">
        <v>84</v>
      </c>
      <c r="U4395" t="str">
        <f>TRIM(CLEAN(tbl_Operations[[#This Row],[Location]]))</f>
        <v>Chennai</v>
      </c>
      <c r="V4395" t="str">
        <f>TRIM(CLEAN(tbl_Operations[[#This Row],[Channel]]))</f>
        <v>Phone</v>
      </c>
      <c r="W4395" t="str">
        <f t="shared" si="340"/>
        <v>Invoice Query</v>
      </c>
      <c r="X4395" t="str">
        <f t="shared" si="341"/>
        <v>Finance</v>
      </c>
      <c r="Y4395" t="str">
        <f t="shared" si="342"/>
        <v>Within SLA</v>
      </c>
      <c r="Z4395" t="str">
        <f t="shared" si="343"/>
        <v>Normal</v>
      </c>
      <c r="AA4395" t="str" cm="1">
        <f t="array" ref="AA4395">_xlfn.IFS(
J4395&lt;=K4395*0.5,"Excellent",
J4395&lt;=K4395,"Good",
J4395&lt;=K4395*1.5,"At Risk",
TRUE,"Critical"
)</f>
        <v>Excellent</v>
      </c>
      <c r="AB4395" t="str">
        <f t="shared" si="344"/>
        <v>Reworked</v>
      </c>
    </row>
    <row r="4396" spans="1:28" x14ac:dyDescent="0.3">
      <c r="A4396" t="s">
        <v>4478</v>
      </c>
      <c r="B4396" s="1">
        <v>45741</v>
      </c>
      <c r="C4396" t="s">
        <v>33</v>
      </c>
      <c r="D4396" t="s">
        <v>60</v>
      </c>
      <c r="E4396" t="s">
        <v>23</v>
      </c>
      <c r="F4396" t="s">
        <v>146</v>
      </c>
      <c r="G4396" t="s">
        <v>25</v>
      </c>
      <c r="H4396" t="s">
        <v>50</v>
      </c>
      <c r="I4396" t="s">
        <v>27</v>
      </c>
      <c r="J4396">
        <v>12.8</v>
      </c>
      <c r="K4396">
        <v>4</v>
      </c>
      <c r="L4396" t="s">
        <v>63</v>
      </c>
      <c r="M4396">
        <v>0</v>
      </c>
      <c r="N4396">
        <v>4.9000000000000004</v>
      </c>
      <c r="O4396">
        <v>450</v>
      </c>
      <c r="P4396">
        <v>5760</v>
      </c>
      <c r="Q4396" t="s">
        <v>79</v>
      </c>
      <c r="R4396">
        <v>3</v>
      </c>
      <c r="S4396" t="s">
        <v>58</v>
      </c>
      <c r="T4396" t="s">
        <v>38</v>
      </c>
      <c r="U4396" t="str">
        <f>TRIM(CLEAN(tbl_Operations[[#This Row],[Location]]))</f>
        <v>Pune</v>
      </c>
      <c r="V4396" t="str">
        <f>TRIM(CLEAN(tbl_Operations[[#This Row],[Channel]]))</f>
        <v>Email</v>
      </c>
      <c r="W4396" t="str">
        <f t="shared" si="340"/>
        <v>Invoice Query</v>
      </c>
      <c r="X4396" t="str">
        <f t="shared" si="341"/>
        <v>It</v>
      </c>
      <c r="Y4396" t="str">
        <f t="shared" si="342"/>
        <v>SLA Breach</v>
      </c>
      <c r="Z4396" t="str">
        <f t="shared" si="343"/>
        <v>Normal</v>
      </c>
      <c r="AA4396" t="str" cm="1">
        <f t="array" ref="AA4396">_xlfn.IFS(
J4396&lt;=K4396*0.5,"Excellent",
J4396&lt;=K4396,"Good",
J4396&lt;=K4396*1.5,"At Risk",
TRUE,"Critical"
)</f>
        <v>Critical</v>
      </c>
      <c r="AB4396" t="str">
        <f t="shared" si="344"/>
        <v>No Rework</v>
      </c>
    </row>
    <row r="4397" spans="1:28" x14ac:dyDescent="0.3">
      <c r="A4397" t="s">
        <v>4479</v>
      </c>
      <c r="B4397" s="1">
        <v>45972</v>
      </c>
      <c r="C4397" t="s">
        <v>21</v>
      </c>
      <c r="D4397" t="s">
        <v>22</v>
      </c>
      <c r="E4397" t="s">
        <v>56</v>
      </c>
      <c r="F4397" t="s">
        <v>24</v>
      </c>
      <c r="G4397" t="s">
        <v>25</v>
      </c>
      <c r="H4397" t="s">
        <v>43</v>
      </c>
      <c r="I4397" t="s">
        <v>27</v>
      </c>
      <c r="J4397">
        <v>3.4</v>
      </c>
      <c r="K4397">
        <v>24</v>
      </c>
      <c r="L4397" t="s">
        <v>28</v>
      </c>
      <c r="M4397">
        <v>1</v>
      </c>
      <c r="N4397">
        <v>4.5</v>
      </c>
      <c r="O4397">
        <v>450</v>
      </c>
      <c r="P4397">
        <v>1530</v>
      </c>
      <c r="Q4397" t="s">
        <v>67</v>
      </c>
      <c r="R4397">
        <v>11</v>
      </c>
      <c r="S4397" t="s">
        <v>52</v>
      </c>
      <c r="T4397" t="s">
        <v>38</v>
      </c>
      <c r="U4397" t="str">
        <f>TRIM(CLEAN(tbl_Operations[[#This Row],[Location]]))</f>
        <v>Noida</v>
      </c>
      <c r="V4397" t="str">
        <f>TRIM(CLEAN(tbl_Operations[[#This Row],[Channel]]))</f>
        <v>Email</v>
      </c>
      <c r="W4397" t="str">
        <f t="shared" si="340"/>
        <v>Vendor Query</v>
      </c>
      <c r="X4397" t="str">
        <f t="shared" si="341"/>
        <v>Customer Support</v>
      </c>
      <c r="Y4397" t="str">
        <f t="shared" si="342"/>
        <v>Within SLA</v>
      </c>
      <c r="Z4397" t="str">
        <f t="shared" si="343"/>
        <v>Normal</v>
      </c>
      <c r="AA4397" t="str" cm="1">
        <f t="array" ref="AA4397">_xlfn.IFS(
J4397&lt;=K4397*0.5,"Excellent",
J4397&lt;=K4397,"Good",
J4397&lt;=K4397*1.5,"At Risk",
TRUE,"Critical"
)</f>
        <v>Excellent</v>
      </c>
      <c r="AB4397" t="str">
        <f t="shared" si="344"/>
        <v>Reworked</v>
      </c>
    </row>
    <row r="4398" spans="1:28" x14ac:dyDescent="0.3">
      <c r="A4398" t="s">
        <v>4480</v>
      </c>
      <c r="B4398" s="1">
        <v>45685</v>
      </c>
      <c r="C4398" t="s">
        <v>40</v>
      </c>
      <c r="D4398" t="s">
        <v>22</v>
      </c>
      <c r="E4398" t="s">
        <v>70</v>
      </c>
      <c r="F4398" t="s">
        <v>49</v>
      </c>
      <c r="G4398" t="s">
        <v>62</v>
      </c>
      <c r="H4398" t="s">
        <v>66</v>
      </c>
      <c r="I4398" t="s">
        <v>88</v>
      </c>
      <c r="J4398">
        <v>6.6</v>
      </c>
      <c r="K4398">
        <v>48</v>
      </c>
      <c r="L4398" t="s">
        <v>28</v>
      </c>
      <c r="M4398">
        <v>2</v>
      </c>
      <c r="N4398">
        <v>3.9</v>
      </c>
      <c r="O4398">
        <v>350</v>
      </c>
      <c r="P4398">
        <v>2310</v>
      </c>
      <c r="Q4398" t="s">
        <v>64</v>
      </c>
      <c r="R4398">
        <v>1</v>
      </c>
      <c r="S4398" t="s">
        <v>58</v>
      </c>
      <c r="T4398" t="s">
        <v>38</v>
      </c>
      <c r="U4398" t="str">
        <f>TRIM(CLEAN(tbl_Operations[[#This Row],[Location]]))</f>
        <v>Noida</v>
      </c>
      <c r="V4398" t="str">
        <f>TRIM(CLEAN(tbl_Operations[[#This Row],[Channel]]))</f>
        <v>Teams</v>
      </c>
      <c r="W4398" t="str">
        <f t="shared" si="340"/>
        <v>Data Correction</v>
      </c>
      <c r="X4398" t="str">
        <f t="shared" si="341"/>
        <v>Procurement</v>
      </c>
      <c r="Y4398" t="str">
        <f t="shared" si="342"/>
        <v>Within SLA</v>
      </c>
      <c r="Z4398" t="str">
        <f t="shared" si="343"/>
        <v>Normal</v>
      </c>
      <c r="AA4398" t="str" cm="1">
        <f t="array" ref="AA4398">_xlfn.IFS(
J4398&lt;=K4398*0.5,"Excellent",
J4398&lt;=K4398,"Good",
J4398&lt;=K4398*1.5,"At Risk",
TRUE,"Critical"
)</f>
        <v>Excellent</v>
      </c>
      <c r="AB4398" t="str">
        <f t="shared" si="344"/>
        <v>Reworked</v>
      </c>
    </row>
    <row r="4399" spans="1:28" x14ac:dyDescent="0.3">
      <c r="A4399" t="s">
        <v>4481</v>
      </c>
      <c r="B4399" s="1">
        <v>45830</v>
      </c>
      <c r="C4399" t="s">
        <v>54</v>
      </c>
      <c r="D4399" t="s">
        <v>73</v>
      </c>
      <c r="E4399" t="s">
        <v>78</v>
      </c>
      <c r="F4399" t="s">
        <v>61</v>
      </c>
      <c r="G4399" t="s">
        <v>25</v>
      </c>
      <c r="H4399" t="s">
        <v>66</v>
      </c>
      <c r="I4399" t="s">
        <v>27</v>
      </c>
      <c r="J4399">
        <v>2.2000000000000002</v>
      </c>
      <c r="K4399">
        <v>12</v>
      </c>
      <c r="L4399" t="s">
        <v>28</v>
      </c>
      <c r="M4399">
        <v>0</v>
      </c>
      <c r="N4399">
        <v>4.2</v>
      </c>
      <c r="O4399">
        <v>280</v>
      </c>
      <c r="P4399">
        <v>616</v>
      </c>
      <c r="Q4399" t="s">
        <v>29</v>
      </c>
      <c r="R4399">
        <v>6</v>
      </c>
      <c r="S4399" t="s">
        <v>30</v>
      </c>
      <c r="T4399" t="s">
        <v>102</v>
      </c>
      <c r="U4399" t="str">
        <f>TRIM(CLEAN(tbl_Operations[[#This Row],[Location]]))</f>
        <v>Chennai</v>
      </c>
      <c r="V4399" t="str">
        <f>TRIM(CLEAN(tbl_Operations[[#This Row],[Channel]]))</f>
        <v>Email</v>
      </c>
      <c r="W4399" t="str">
        <f t="shared" si="340"/>
        <v>Access Request</v>
      </c>
      <c r="X4399" t="str">
        <f t="shared" si="341"/>
        <v>Hr</v>
      </c>
      <c r="Y4399" t="str">
        <f t="shared" si="342"/>
        <v>Within SLA</v>
      </c>
      <c r="Z4399" t="str">
        <f t="shared" si="343"/>
        <v>Normal</v>
      </c>
      <c r="AA4399" t="str" cm="1">
        <f t="array" ref="AA4399">_xlfn.IFS(
J4399&lt;=K4399*0.5,"Excellent",
J4399&lt;=K4399,"Good",
J4399&lt;=K4399*1.5,"At Risk",
TRUE,"Critical"
)</f>
        <v>Excellent</v>
      </c>
      <c r="AB4399" t="str">
        <f t="shared" si="344"/>
        <v>No Rework</v>
      </c>
    </row>
    <row r="4400" spans="1:28" x14ac:dyDescent="0.3">
      <c r="A4400" t="s">
        <v>4482</v>
      </c>
      <c r="B4400" s="1">
        <v>45834</v>
      </c>
      <c r="C4400" t="s">
        <v>33</v>
      </c>
      <c r="D4400" t="s">
        <v>34</v>
      </c>
      <c r="E4400" t="s">
        <v>70</v>
      </c>
      <c r="F4400" t="s">
        <v>61</v>
      </c>
      <c r="G4400" t="s">
        <v>25</v>
      </c>
      <c r="H4400" t="s">
        <v>50</v>
      </c>
      <c r="I4400" t="s">
        <v>27</v>
      </c>
      <c r="J4400">
        <v>8.8000000000000007</v>
      </c>
      <c r="K4400">
        <v>12</v>
      </c>
      <c r="L4400" t="s">
        <v>28</v>
      </c>
      <c r="M4400">
        <v>0</v>
      </c>
      <c r="N4400">
        <v>4.5999999999999996</v>
      </c>
      <c r="O4400">
        <v>350</v>
      </c>
      <c r="P4400">
        <v>3080</v>
      </c>
      <c r="Q4400" t="s">
        <v>29</v>
      </c>
      <c r="R4400">
        <v>6</v>
      </c>
      <c r="S4400" t="s">
        <v>30</v>
      </c>
      <c r="T4400" t="s">
        <v>84</v>
      </c>
      <c r="U4400" t="str">
        <f>TRIM(CLEAN(tbl_Operations[[#This Row],[Location]]))</f>
        <v>Mumbai</v>
      </c>
      <c r="V4400" t="str">
        <f>TRIM(CLEAN(tbl_Operations[[#This Row],[Channel]]))</f>
        <v>Email</v>
      </c>
      <c r="W4400" t="str">
        <f t="shared" si="340"/>
        <v>Data Correction</v>
      </c>
      <c r="X4400" t="str">
        <f t="shared" si="341"/>
        <v>It</v>
      </c>
      <c r="Y4400" t="str">
        <f t="shared" si="342"/>
        <v>Within SLA</v>
      </c>
      <c r="Z4400" t="str">
        <f t="shared" si="343"/>
        <v>Normal</v>
      </c>
      <c r="AA4400" t="str" cm="1">
        <f t="array" ref="AA4400">_xlfn.IFS(
J4400&lt;=K4400*0.5,"Excellent",
J4400&lt;=K4400,"Good",
J4400&lt;=K4400*1.5,"At Risk",
TRUE,"Critical"
)</f>
        <v>Good</v>
      </c>
      <c r="AB4400" t="str">
        <f t="shared" si="344"/>
        <v>No Rework</v>
      </c>
    </row>
    <row r="4401" spans="1:28" x14ac:dyDescent="0.3">
      <c r="A4401" t="s">
        <v>4483</v>
      </c>
      <c r="B4401" s="1">
        <v>45665</v>
      </c>
      <c r="C4401" t="s">
        <v>33</v>
      </c>
      <c r="D4401" t="s">
        <v>22</v>
      </c>
      <c r="E4401" t="s">
        <v>78</v>
      </c>
      <c r="F4401" t="s">
        <v>24</v>
      </c>
      <c r="G4401" t="s">
        <v>62</v>
      </c>
      <c r="H4401" t="s">
        <v>5095</v>
      </c>
      <c r="I4401" t="s">
        <v>27</v>
      </c>
      <c r="J4401">
        <v>11.6</v>
      </c>
      <c r="K4401">
        <v>24</v>
      </c>
      <c r="L4401" t="s">
        <v>28</v>
      </c>
      <c r="M4401">
        <v>0</v>
      </c>
      <c r="N4401">
        <v>4.7</v>
      </c>
      <c r="O4401">
        <v>350</v>
      </c>
      <c r="P4401">
        <v>4060</v>
      </c>
      <c r="Q4401" t="s">
        <v>64</v>
      </c>
      <c r="R4401">
        <v>1</v>
      </c>
      <c r="S4401" t="s">
        <v>58</v>
      </c>
      <c r="T4401" t="s">
        <v>86</v>
      </c>
      <c r="U4401" t="str">
        <f>TRIM(CLEAN(tbl_Operations[[#This Row],[Location]]))</f>
        <v>Noida</v>
      </c>
      <c r="V4401" t="str">
        <f>TRIM(CLEAN(tbl_Operations[[#This Row],[Channel]]))</f>
        <v>Teams</v>
      </c>
      <c r="W4401" t="str">
        <f t="shared" si="340"/>
        <v>Access Request</v>
      </c>
      <c r="X4401" t="str">
        <f t="shared" si="341"/>
        <v>It</v>
      </c>
      <c r="Y4401" t="str">
        <f t="shared" si="342"/>
        <v>Within SLA</v>
      </c>
      <c r="Z4401" t="str">
        <f t="shared" si="343"/>
        <v>Normal</v>
      </c>
      <c r="AA4401" t="str" cm="1">
        <f t="array" ref="AA4401">_xlfn.IFS(
J4401&lt;=K4401*0.5,"Excellent",
J4401&lt;=K4401,"Good",
J4401&lt;=K4401*1.5,"At Risk",
TRUE,"Critical"
)</f>
        <v>Excellent</v>
      </c>
      <c r="AB4401" t="str">
        <f t="shared" si="344"/>
        <v>No Rework</v>
      </c>
    </row>
    <row r="4402" spans="1:28" x14ac:dyDescent="0.3">
      <c r="A4402" t="s">
        <v>4484</v>
      </c>
      <c r="B4402" s="1">
        <v>45882</v>
      </c>
      <c r="C4402" t="s">
        <v>91</v>
      </c>
      <c r="D4402" t="s">
        <v>34</v>
      </c>
      <c r="E4402" t="s">
        <v>35</v>
      </c>
      <c r="F4402" t="s">
        <v>24</v>
      </c>
      <c r="G4402" t="s">
        <v>25</v>
      </c>
      <c r="H4402" t="s">
        <v>50</v>
      </c>
      <c r="I4402" t="s">
        <v>88</v>
      </c>
      <c r="J4402">
        <v>21.9</v>
      </c>
      <c r="K4402">
        <v>24</v>
      </c>
      <c r="L4402" t="s">
        <v>28</v>
      </c>
      <c r="M4402">
        <v>1</v>
      </c>
      <c r="N4402">
        <v>4.2</v>
      </c>
      <c r="O4402">
        <v>450</v>
      </c>
      <c r="P4402">
        <v>9855</v>
      </c>
      <c r="Q4402" t="s">
        <v>36</v>
      </c>
      <c r="R4402">
        <v>8</v>
      </c>
      <c r="S4402" t="s">
        <v>37</v>
      </c>
      <c r="T4402" t="s">
        <v>86</v>
      </c>
      <c r="U4402" t="str">
        <f>TRIM(CLEAN(tbl_Operations[[#This Row],[Location]]))</f>
        <v>Mumbai</v>
      </c>
      <c r="V4402" t="str">
        <f>TRIM(CLEAN(tbl_Operations[[#This Row],[Channel]]))</f>
        <v>Email</v>
      </c>
      <c r="W4402" t="str">
        <f t="shared" si="340"/>
        <v>Employee Query</v>
      </c>
      <c r="X4402" t="str">
        <f t="shared" si="341"/>
        <v>Operations</v>
      </c>
      <c r="Y4402" t="str">
        <f t="shared" si="342"/>
        <v>Within SLA</v>
      </c>
      <c r="Z4402" t="str">
        <f t="shared" si="343"/>
        <v>Normal</v>
      </c>
      <c r="AA4402" t="str" cm="1">
        <f t="array" ref="AA4402">_xlfn.IFS(
J4402&lt;=K4402*0.5,"Excellent",
J4402&lt;=K4402,"Good",
J4402&lt;=K4402*1.5,"At Risk",
TRUE,"Critical"
)</f>
        <v>Good</v>
      </c>
      <c r="AB4402" t="str">
        <f t="shared" si="344"/>
        <v>Reworked</v>
      </c>
    </row>
    <row r="4403" spans="1:28" x14ac:dyDescent="0.3">
      <c r="A4403" t="s">
        <v>4485</v>
      </c>
      <c r="B4403" s="1">
        <v>45896</v>
      </c>
      <c r="C4403" t="s">
        <v>95</v>
      </c>
      <c r="D4403" t="s">
        <v>47</v>
      </c>
      <c r="E4403" t="s">
        <v>48</v>
      </c>
      <c r="F4403" t="s">
        <v>24</v>
      </c>
      <c r="G4403" t="s">
        <v>25</v>
      </c>
      <c r="H4403" t="s">
        <v>66</v>
      </c>
      <c r="I4403" t="s">
        <v>27</v>
      </c>
      <c r="J4403">
        <v>9.8000000000000007</v>
      </c>
      <c r="K4403">
        <v>24</v>
      </c>
      <c r="L4403" t="s">
        <v>28</v>
      </c>
      <c r="M4403">
        <v>0</v>
      </c>
      <c r="N4403">
        <v>4.8</v>
      </c>
      <c r="O4403">
        <v>350</v>
      </c>
      <c r="P4403">
        <v>3430</v>
      </c>
      <c r="Q4403" t="s">
        <v>36</v>
      </c>
      <c r="R4403">
        <v>8</v>
      </c>
      <c r="S4403" t="s">
        <v>37</v>
      </c>
      <c r="T4403" t="s">
        <v>86</v>
      </c>
      <c r="U4403" t="str">
        <f>TRIM(CLEAN(tbl_Operations[[#This Row],[Location]]))</f>
        <v>Gurugram</v>
      </c>
      <c r="V4403" t="str">
        <f>TRIM(CLEAN(tbl_Operations[[#This Row],[Channel]]))</f>
        <v>Email</v>
      </c>
      <c r="W4403" t="str">
        <f t="shared" si="340"/>
        <v>Compliance Request</v>
      </c>
      <c r="X4403" t="str">
        <f t="shared" si="341"/>
        <v>Sales</v>
      </c>
      <c r="Y4403" t="str">
        <f t="shared" si="342"/>
        <v>Within SLA</v>
      </c>
      <c r="Z4403" t="str">
        <f t="shared" si="343"/>
        <v>Normal</v>
      </c>
      <c r="AA4403" t="str" cm="1">
        <f t="array" ref="AA4403">_xlfn.IFS(
J4403&lt;=K4403*0.5,"Excellent",
J4403&lt;=K4403,"Good",
J4403&lt;=K4403*1.5,"At Risk",
TRUE,"Critical"
)</f>
        <v>Excellent</v>
      </c>
      <c r="AB4403" t="str">
        <f t="shared" si="344"/>
        <v>No Rework</v>
      </c>
    </row>
    <row r="4404" spans="1:28" x14ac:dyDescent="0.3">
      <c r="A4404" t="s">
        <v>4486</v>
      </c>
      <c r="B4404" s="1">
        <v>45749</v>
      </c>
      <c r="C4404" t="s">
        <v>21</v>
      </c>
      <c r="D4404" t="s">
        <v>22</v>
      </c>
      <c r="E4404" t="s">
        <v>5094</v>
      </c>
      <c r="F4404" t="s">
        <v>61</v>
      </c>
      <c r="G4404" t="s">
        <v>62</v>
      </c>
      <c r="H4404" t="s">
        <v>75</v>
      </c>
      <c r="I4404" t="s">
        <v>27</v>
      </c>
      <c r="J4404">
        <v>20.6</v>
      </c>
      <c r="K4404">
        <v>12</v>
      </c>
      <c r="L4404" t="s">
        <v>63</v>
      </c>
      <c r="M4404">
        <v>0</v>
      </c>
      <c r="N4404">
        <v>4.3</v>
      </c>
      <c r="O4404">
        <v>320</v>
      </c>
      <c r="P4404">
        <v>6592</v>
      </c>
      <c r="Q4404" t="s">
        <v>89</v>
      </c>
      <c r="R4404">
        <v>4</v>
      </c>
      <c r="S4404" t="s">
        <v>30</v>
      </c>
      <c r="T4404" t="s">
        <v>86</v>
      </c>
      <c r="U4404" t="str">
        <f>TRIM(CLEAN(tbl_Operations[[#This Row],[Location]]))</f>
        <v>Noida</v>
      </c>
      <c r="V4404" t="str">
        <f>TRIM(CLEAN(tbl_Operations[[#This Row],[Channel]]))</f>
        <v>Teams</v>
      </c>
      <c r="W4404" t="str">
        <f t="shared" si="340"/>
        <v>Unknown</v>
      </c>
      <c r="X4404" t="str">
        <f t="shared" si="341"/>
        <v>Customer Support</v>
      </c>
      <c r="Y4404" t="str">
        <f t="shared" si="342"/>
        <v>SLA Breach</v>
      </c>
      <c r="Z4404" t="str">
        <f t="shared" si="343"/>
        <v>Normal</v>
      </c>
      <c r="AA4404" t="str" cm="1">
        <f t="array" ref="AA4404">_xlfn.IFS(
J4404&lt;=K4404*0.5,"Excellent",
J4404&lt;=K4404,"Good",
J4404&lt;=K4404*1.5,"At Risk",
TRUE,"Critical"
)</f>
        <v>Critical</v>
      </c>
      <c r="AB4404" t="str">
        <f t="shared" si="344"/>
        <v>No Rework</v>
      </c>
    </row>
    <row r="4405" spans="1:28" x14ac:dyDescent="0.3">
      <c r="A4405" t="s">
        <v>4487</v>
      </c>
      <c r="B4405" s="1">
        <v>45765</v>
      </c>
      <c r="C4405" t="s">
        <v>21</v>
      </c>
      <c r="D4405" t="s">
        <v>73</v>
      </c>
      <c r="E4405" t="s">
        <v>23</v>
      </c>
      <c r="F4405" t="s">
        <v>24</v>
      </c>
      <c r="G4405" t="s">
        <v>25</v>
      </c>
      <c r="H4405" t="s">
        <v>75</v>
      </c>
      <c r="I4405" t="s">
        <v>27</v>
      </c>
      <c r="J4405">
        <v>27.4</v>
      </c>
      <c r="K4405">
        <v>24</v>
      </c>
      <c r="L4405" t="s">
        <v>63</v>
      </c>
      <c r="M4405">
        <v>0</v>
      </c>
      <c r="N4405">
        <v>4.2</v>
      </c>
      <c r="O4405">
        <v>320</v>
      </c>
      <c r="P4405">
        <v>8768</v>
      </c>
      <c r="Q4405" t="s">
        <v>89</v>
      </c>
      <c r="R4405">
        <v>4</v>
      </c>
      <c r="S4405" t="s">
        <v>30</v>
      </c>
      <c r="T4405" t="s">
        <v>45</v>
      </c>
      <c r="U4405" t="str">
        <f>TRIM(CLEAN(tbl_Operations[[#This Row],[Location]]))</f>
        <v>Chennai</v>
      </c>
      <c r="V4405" t="str">
        <f>TRIM(CLEAN(tbl_Operations[[#This Row],[Channel]]))</f>
        <v>Email</v>
      </c>
      <c r="W4405" t="str">
        <f t="shared" si="340"/>
        <v>Invoice Query</v>
      </c>
      <c r="X4405" t="str">
        <f t="shared" si="341"/>
        <v>Customer Support</v>
      </c>
      <c r="Y4405" t="str">
        <f t="shared" si="342"/>
        <v>SLA Breach</v>
      </c>
      <c r="Z4405" t="str">
        <f t="shared" si="343"/>
        <v>Normal</v>
      </c>
      <c r="AA4405" t="str" cm="1">
        <f t="array" ref="AA4405">_xlfn.IFS(
J4405&lt;=K4405*0.5,"Excellent",
J4405&lt;=K4405,"Good",
J4405&lt;=K4405*1.5,"At Risk",
TRUE,"Critical"
)</f>
        <v>At Risk</v>
      </c>
      <c r="AB4405" t="str">
        <f t="shared" si="344"/>
        <v>No Rework</v>
      </c>
    </row>
    <row r="4406" spans="1:28" x14ac:dyDescent="0.3">
      <c r="A4406" t="s">
        <v>4488</v>
      </c>
      <c r="B4406" s="1">
        <v>46003</v>
      </c>
      <c r="C4406" t="s">
        <v>95</v>
      </c>
      <c r="D4406" t="s">
        <v>55</v>
      </c>
      <c r="E4406" t="s">
        <v>70</v>
      </c>
      <c r="F4406" t="s">
        <v>49</v>
      </c>
      <c r="G4406" t="s">
        <v>81</v>
      </c>
      <c r="H4406" t="s">
        <v>66</v>
      </c>
      <c r="I4406" t="s">
        <v>27</v>
      </c>
      <c r="J4406">
        <v>20.6</v>
      </c>
      <c r="K4406">
        <v>48</v>
      </c>
      <c r="L4406" t="s">
        <v>28</v>
      </c>
      <c r="M4406">
        <v>0</v>
      </c>
      <c r="N4406">
        <v>4.5999999999999996</v>
      </c>
      <c r="O4406">
        <v>450</v>
      </c>
      <c r="P4406">
        <v>9270</v>
      </c>
      <c r="Q4406" t="s">
        <v>71</v>
      </c>
      <c r="R4406">
        <v>12</v>
      </c>
      <c r="S4406" t="s">
        <v>52</v>
      </c>
      <c r="T4406" t="s">
        <v>45</v>
      </c>
      <c r="U4406" t="str">
        <f>TRIM(CLEAN(tbl_Operations[[#This Row],[Location]]))</f>
        <v>Hyderabad</v>
      </c>
      <c r="V4406" t="str">
        <f>TRIM(CLEAN(tbl_Operations[[#This Row],[Channel]]))</f>
        <v>Phone</v>
      </c>
      <c r="W4406" t="str">
        <f t="shared" si="340"/>
        <v>Data Correction</v>
      </c>
      <c r="X4406" t="str">
        <f t="shared" si="341"/>
        <v>Sales</v>
      </c>
      <c r="Y4406" t="str">
        <f t="shared" si="342"/>
        <v>Within SLA</v>
      </c>
      <c r="Z4406" t="str">
        <f t="shared" si="343"/>
        <v>Normal</v>
      </c>
      <c r="AA4406" t="str" cm="1">
        <f t="array" ref="AA4406">_xlfn.IFS(
J4406&lt;=K4406*0.5,"Excellent",
J4406&lt;=K4406,"Good",
J4406&lt;=K4406*1.5,"At Risk",
TRUE,"Critical"
)</f>
        <v>Excellent</v>
      </c>
      <c r="AB4406" t="str">
        <f t="shared" si="344"/>
        <v>No Rework</v>
      </c>
    </row>
    <row r="4407" spans="1:28" x14ac:dyDescent="0.3">
      <c r="A4407" t="s">
        <v>4489</v>
      </c>
      <c r="B4407" s="1">
        <v>45991</v>
      </c>
      <c r="C4407" t="s">
        <v>33</v>
      </c>
      <c r="D4407" t="s">
        <v>22</v>
      </c>
      <c r="E4407" t="s">
        <v>74</v>
      </c>
      <c r="F4407" t="s">
        <v>61</v>
      </c>
      <c r="G4407" t="s">
        <v>25</v>
      </c>
      <c r="H4407" t="s">
        <v>50</v>
      </c>
      <c r="I4407" t="s">
        <v>27</v>
      </c>
      <c r="J4407">
        <v>12.6</v>
      </c>
      <c r="K4407">
        <v>12</v>
      </c>
      <c r="L4407" t="s">
        <v>63</v>
      </c>
      <c r="M4407">
        <v>1</v>
      </c>
      <c r="N4407">
        <v>4.5</v>
      </c>
      <c r="O4407">
        <v>400</v>
      </c>
      <c r="P4407">
        <v>5040</v>
      </c>
      <c r="Q4407" t="s">
        <v>67</v>
      </c>
      <c r="R4407">
        <v>11</v>
      </c>
      <c r="S4407" t="s">
        <v>52</v>
      </c>
      <c r="T4407" t="s">
        <v>102</v>
      </c>
      <c r="U4407" t="str">
        <f>TRIM(CLEAN(tbl_Operations[[#This Row],[Location]]))</f>
        <v>Noida</v>
      </c>
      <c r="V4407" t="str">
        <f>TRIM(CLEAN(tbl_Operations[[#This Row],[Channel]]))</f>
        <v>Email</v>
      </c>
      <c r="W4407" t="str">
        <f t="shared" si="340"/>
        <v>System Issue</v>
      </c>
      <c r="X4407" t="str">
        <f t="shared" si="341"/>
        <v>It</v>
      </c>
      <c r="Y4407" t="str">
        <f t="shared" si="342"/>
        <v>SLA Breach</v>
      </c>
      <c r="Z4407" t="str">
        <f t="shared" si="343"/>
        <v>Normal</v>
      </c>
      <c r="AA4407" t="str" cm="1">
        <f t="array" ref="AA4407">_xlfn.IFS(
J4407&lt;=K4407*0.5,"Excellent",
J4407&lt;=K4407,"Good",
J4407&lt;=K4407*1.5,"At Risk",
TRUE,"Critical"
)</f>
        <v>At Risk</v>
      </c>
      <c r="AB4407" t="str">
        <f t="shared" si="344"/>
        <v>Reworked</v>
      </c>
    </row>
    <row r="4408" spans="1:28" x14ac:dyDescent="0.3">
      <c r="A4408" t="s">
        <v>4490</v>
      </c>
      <c r="B4408" s="1">
        <v>45818</v>
      </c>
      <c r="C4408" t="s">
        <v>54</v>
      </c>
      <c r="D4408" t="s">
        <v>22</v>
      </c>
      <c r="E4408" t="s">
        <v>56</v>
      </c>
      <c r="F4408" t="s">
        <v>49</v>
      </c>
      <c r="G4408" t="s">
        <v>42</v>
      </c>
      <c r="H4408" t="s">
        <v>43</v>
      </c>
      <c r="I4408" t="s">
        <v>27</v>
      </c>
      <c r="J4408">
        <v>14.5</v>
      </c>
      <c r="K4408">
        <v>48</v>
      </c>
      <c r="L4408" t="s">
        <v>28</v>
      </c>
      <c r="M4408">
        <v>0</v>
      </c>
      <c r="N4408">
        <v>4.8</v>
      </c>
      <c r="O4408">
        <v>400</v>
      </c>
      <c r="P4408">
        <v>5800</v>
      </c>
      <c r="Q4408" t="s">
        <v>29</v>
      </c>
      <c r="R4408">
        <v>6</v>
      </c>
      <c r="S4408" t="s">
        <v>30</v>
      </c>
      <c r="T4408" t="s">
        <v>38</v>
      </c>
      <c r="U4408" t="str">
        <f>TRIM(CLEAN(tbl_Operations[[#This Row],[Location]]))</f>
        <v>Noida</v>
      </c>
      <c r="V4408" t="str">
        <f>TRIM(CLEAN(tbl_Operations[[#This Row],[Channel]]))</f>
        <v>Portal</v>
      </c>
      <c r="W4408" t="str">
        <f t="shared" si="340"/>
        <v>Vendor Query</v>
      </c>
      <c r="X4408" t="str">
        <f t="shared" si="341"/>
        <v>Hr</v>
      </c>
      <c r="Y4408" t="str">
        <f t="shared" si="342"/>
        <v>Within SLA</v>
      </c>
      <c r="Z4408" t="str">
        <f t="shared" si="343"/>
        <v>Normal</v>
      </c>
      <c r="AA4408" t="str" cm="1">
        <f t="array" ref="AA4408">_xlfn.IFS(
J4408&lt;=K4408*0.5,"Excellent",
J4408&lt;=K4408,"Good",
J4408&lt;=K4408*1.5,"At Risk",
TRUE,"Critical"
)</f>
        <v>Excellent</v>
      </c>
      <c r="AB4408" t="str">
        <f t="shared" si="344"/>
        <v>No Rework</v>
      </c>
    </row>
    <row r="4409" spans="1:28" x14ac:dyDescent="0.3">
      <c r="A4409" t="s">
        <v>4491</v>
      </c>
      <c r="B4409" s="1">
        <v>45909</v>
      </c>
      <c r="C4409" t="s">
        <v>95</v>
      </c>
      <c r="D4409" t="s">
        <v>22</v>
      </c>
      <c r="E4409" t="s">
        <v>78</v>
      </c>
      <c r="F4409" t="s">
        <v>24</v>
      </c>
      <c r="G4409" t="s">
        <v>62</v>
      </c>
      <c r="H4409" t="s">
        <v>26</v>
      </c>
      <c r="I4409" t="s">
        <v>101</v>
      </c>
      <c r="J4409">
        <v>54.3</v>
      </c>
      <c r="K4409">
        <v>24</v>
      </c>
      <c r="L4409" t="s">
        <v>63</v>
      </c>
      <c r="M4409">
        <v>0</v>
      </c>
      <c r="N4409">
        <v>3.3</v>
      </c>
      <c r="O4409">
        <v>400</v>
      </c>
      <c r="P4409">
        <v>21720</v>
      </c>
      <c r="Q4409" t="s">
        <v>83</v>
      </c>
      <c r="R4409">
        <v>9</v>
      </c>
      <c r="S4409" t="s">
        <v>37</v>
      </c>
      <c r="T4409" t="s">
        <v>38</v>
      </c>
      <c r="U4409" t="str">
        <f>TRIM(CLEAN(tbl_Operations[[#This Row],[Location]]))</f>
        <v>Noida</v>
      </c>
      <c r="V4409" t="str">
        <f>TRIM(CLEAN(tbl_Operations[[#This Row],[Channel]]))</f>
        <v>Teams</v>
      </c>
      <c r="W4409" t="str">
        <f t="shared" si="340"/>
        <v>Access Request</v>
      </c>
      <c r="X4409" t="str">
        <f t="shared" si="341"/>
        <v>Sales</v>
      </c>
      <c r="Y4409" t="str">
        <f t="shared" si="342"/>
        <v>SLA Breach</v>
      </c>
      <c r="Z4409" t="str">
        <f t="shared" si="343"/>
        <v>Normal</v>
      </c>
      <c r="AA4409" t="str" cm="1">
        <f t="array" ref="AA4409">_xlfn.IFS(
J4409&lt;=K4409*0.5,"Excellent",
J4409&lt;=K4409,"Good",
J4409&lt;=K4409*1.5,"At Risk",
TRUE,"Critical"
)</f>
        <v>Critical</v>
      </c>
      <c r="AB4409" t="str">
        <f t="shared" si="344"/>
        <v>No Rework</v>
      </c>
    </row>
    <row r="4410" spans="1:28" x14ac:dyDescent="0.3">
      <c r="A4410" t="s">
        <v>4492</v>
      </c>
      <c r="B4410" s="1">
        <v>45817</v>
      </c>
      <c r="C4410" t="s">
        <v>95</v>
      </c>
      <c r="D4410" t="s">
        <v>55</v>
      </c>
      <c r="E4410" t="s">
        <v>70</v>
      </c>
      <c r="F4410" t="s">
        <v>49</v>
      </c>
      <c r="G4410" t="s">
        <v>42</v>
      </c>
      <c r="H4410" t="s">
        <v>43</v>
      </c>
      <c r="I4410" t="s">
        <v>27</v>
      </c>
      <c r="J4410">
        <v>8.6</v>
      </c>
      <c r="K4410">
        <v>48</v>
      </c>
      <c r="L4410" t="s">
        <v>28</v>
      </c>
      <c r="M4410">
        <v>0</v>
      </c>
      <c r="N4410">
        <v>5</v>
      </c>
      <c r="O4410">
        <v>450</v>
      </c>
      <c r="P4410">
        <v>3870</v>
      </c>
      <c r="Q4410" t="s">
        <v>29</v>
      </c>
      <c r="R4410">
        <v>6</v>
      </c>
      <c r="S4410" t="s">
        <v>30</v>
      </c>
      <c r="T4410" t="s">
        <v>31</v>
      </c>
      <c r="U4410" t="str">
        <f>TRIM(CLEAN(tbl_Operations[[#This Row],[Location]]))</f>
        <v>Hyderabad</v>
      </c>
      <c r="V4410" t="str">
        <f>TRIM(CLEAN(tbl_Operations[[#This Row],[Channel]]))</f>
        <v>Portal</v>
      </c>
      <c r="W4410" t="str">
        <f t="shared" si="340"/>
        <v>Data Correction</v>
      </c>
      <c r="X4410" t="str">
        <f t="shared" si="341"/>
        <v>Sales</v>
      </c>
      <c r="Y4410" t="str">
        <f t="shared" si="342"/>
        <v>Within SLA</v>
      </c>
      <c r="Z4410" t="str">
        <f t="shared" si="343"/>
        <v>Normal</v>
      </c>
      <c r="AA4410" t="str" cm="1">
        <f t="array" ref="AA4410">_xlfn.IFS(
J4410&lt;=K4410*0.5,"Excellent",
J4410&lt;=K4410,"Good",
J4410&lt;=K4410*1.5,"At Risk",
TRUE,"Critical"
)</f>
        <v>Excellent</v>
      </c>
      <c r="AB4410" t="str">
        <f t="shared" si="344"/>
        <v>No Rework</v>
      </c>
    </row>
    <row r="4411" spans="1:28" x14ac:dyDescent="0.3">
      <c r="A4411" t="s">
        <v>4493</v>
      </c>
      <c r="B4411" s="1">
        <v>45956</v>
      </c>
      <c r="C4411" t="s">
        <v>77</v>
      </c>
      <c r="D4411" t="s">
        <v>41</v>
      </c>
      <c r="E4411" t="s">
        <v>56</v>
      </c>
      <c r="F4411" t="s">
        <v>24</v>
      </c>
      <c r="G4411" t="s">
        <v>25</v>
      </c>
      <c r="H4411" t="s">
        <v>66</v>
      </c>
      <c r="I4411" t="s">
        <v>27</v>
      </c>
      <c r="J4411">
        <v>12.6</v>
      </c>
      <c r="K4411">
        <v>24</v>
      </c>
      <c r="L4411" t="s">
        <v>28</v>
      </c>
      <c r="M4411">
        <v>1</v>
      </c>
      <c r="N4411">
        <v>4.5999999999999996</v>
      </c>
      <c r="O4411">
        <v>320</v>
      </c>
      <c r="P4411">
        <v>4032</v>
      </c>
      <c r="Q4411" t="s">
        <v>51</v>
      </c>
      <c r="R4411">
        <v>10</v>
      </c>
      <c r="S4411" t="s">
        <v>52</v>
      </c>
      <c r="T4411" t="s">
        <v>102</v>
      </c>
      <c r="U4411" t="str">
        <f>TRIM(CLEAN(tbl_Operations[[#This Row],[Location]]))</f>
        <v>Bengaluru</v>
      </c>
      <c r="V4411" t="str">
        <f>TRIM(CLEAN(tbl_Operations[[#This Row],[Channel]]))</f>
        <v>Email</v>
      </c>
      <c r="W4411" t="str">
        <f t="shared" si="340"/>
        <v>Vendor Query</v>
      </c>
      <c r="X4411" t="str">
        <f t="shared" si="341"/>
        <v>Finance</v>
      </c>
      <c r="Y4411" t="str">
        <f t="shared" si="342"/>
        <v>Within SLA</v>
      </c>
      <c r="Z4411" t="str">
        <f t="shared" si="343"/>
        <v>Normal</v>
      </c>
      <c r="AA4411" t="str" cm="1">
        <f t="array" ref="AA4411">_xlfn.IFS(
J4411&lt;=K4411*0.5,"Excellent",
J4411&lt;=K4411,"Good",
J4411&lt;=K4411*1.5,"At Risk",
TRUE,"Critical"
)</f>
        <v>Good</v>
      </c>
      <c r="AB4411" t="str">
        <f t="shared" si="344"/>
        <v>Reworked</v>
      </c>
    </row>
    <row r="4412" spans="1:28" x14ac:dyDescent="0.3">
      <c r="A4412" t="s">
        <v>4494</v>
      </c>
      <c r="B4412" s="1">
        <v>45946</v>
      </c>
      <c r="C4412" t="s">
        <v>77</v>
      </c>
      <c r="D4412" t="s">
        <v>22</v>
      </c>
      <c r="E4412" t="s">
        <v>74</v>
      </c>
      <c r="F4412" t="s">
        <v>49</v>
      </c>
      <c r="G4412" t="s">
        <v>25</v>
      </c>
      <c r="H4412" t="s">
        <v>43</v>
      </c>
      <c r="I4412" t="s">
        <v>27</v>
      </c>
      <c r="J4412">
        <v>18.899999999999999</v>
      </c>
      <c r="K4412">
        <v>48</v>
      </c>
      <c r="L4412" t="s">
        <v>28</v>
      </c>
      <c r="M4412">
        <v>0</v>
      </c>
      <c r="N4412">
        <v>4.2</v>
      </c>
      <c r="O4412">
        <v>320</v>
      </c>
      <c r="P4412">
        <v>6048</v>
      </c>
      <c r="Q4412" t="s">
        <v>51</v>
      </c>
      <c r="R4412">
        <v>10</v>
      </c>
      <c r="S4412" t="s">
        <v>52</v>
      </c>
      <c r="T4412" t="s">
        <v>84</v>
      </c>
      <c r="U4412" t="str">
        <f>TRIM(CLEAN(tbl_Operations[[#This Row],[Location]]))</f>
        <v>Noida</v>
      </c>
      <c r="V4412" t="str">
        <f>TRIM(CLEAN(tbl_Operations[[#This Row],[Channel]]))</f>
        <v>Email</v>
      </c>
      <c r="W4412" t="str">
        <f t="shared" si="340"/>
        <v>System Issue</v>
      </c>
      <c r="X4412" t="str">
        <f t="shared" si="341"/>
        <v>Finance</v>
      </c>
      <c r="Y4412" t="str">
        <f t="shared" si="342"/>
        <v>Within SLA</v>
      </c>
      <c r="Z4412" t="str">
        <f t="shared" si="343"/>
        <v>Normal</v>
      </c>
      <c r="AA4412" t="str" cm="1">
        <f t="array" ref="AA4412">_xlfn.IFS(
J4412&lt;=K4412*0.5,"Excellent",
J4412&lt;=K4412,"Good",
J4412&lt;=K4412*1.5,"At Risk",
TRUE,"Critical"
)</f>
        <v>Excellent</v>
      </c>
      <c r="AB4412" t="str">
        <f t="shared" si="344"/>
        <v>No Rework</v>
      </c>
    </row>
    <row r="4413" spans="1:28" x14ac:dyDescent="0.3">
      <c r="A4413" t="s">
        <v>4495</v>
      </c>
      <c r="B4413" s="1">
        <v>45676</v>
      </c>
      <c r="C4413" t="s">
        <v>77</v>
      </c>
      <c r="D4413" t="s">
        <v>22</v>
      </c>
      <c r="E4413" t="s">
        <v>23</v>
      </c>
      <c r="F4413" t="s">
        <v>146</v>
      </c>
      <c r="G4413" t="s">
        <v>25</v>
      </c>
      <c r="H4413" t="s">
        <v>43</v>
      </c>
      <c r="I4413" t="s">
        <v>27</v>
      </c>
      <c r="J4413">
        <v>5.3</v>
      </c>
      <c r="K4413">
        <v>4</v>
      </c>
      <c r="L4413" t="s">
        <v>63</v>
      </c>
      <c r="M4413">
        <v>1</v>
      </c>
      <c r="N4413">
        <v>4.5999999999999996</v>
      </c>
      <c r="O4413">
        <v>350</v>
      </c>
      <c r="P4413">
        <v>1855</v>
      </c>
      <c r="Q4413" t="s">
        <v>64</v>
      </c>
      <c r="R4413">
        <v>1</v>
      </c>
      <c r="S4413" t="s">
        <v>58</v>
      </c>
      <c r="T4413" t="s">
        <v>102</v>
      </c>
      <c r="U4413" t="str">
        <f>TRIM(CLEAN(tbl_Operations[[#This Row],[Location]]))</f>
        <v>Noida</v>
      </c>
      <c r="V4413" t="str">
        <f>TRIM(CLEAN(tbl_Operations[[#This Row],[Channel]]))</f>
        <v>Email</v>
      </c>
      <c r="W4413" t="str">
        <f t="shared" si="340"/>
        <v>Invoice Query</v>
      </c>
      <c r="X4413" t="str">
        <f t="shared" si="341"/>
        <v>Finance</v>
      </c>
      <c r="Y4413" t="str">
        <f t="shared" si="342"/>
        <v>SLA Breach</v>
      </c>
      <c r="Z4413" t="str">
        <f t="shared" si="343"/>
        <v>Normal</v>
      </c>
      <c r="AA4413" t="str" cm="1">
        <f t="array" ref="AA4413">_xlfn.IFS(
J4413&lt;=K4413*0.5,"Excellent",
J4413&lt;=K4413,"Good",
J4413&lt;=K4413*1.5,"At Risk",
TRUE,"Critical"
)</f>
        <v>At Risk</v>
      </c>
      <c r="AB4413" t="str">
        <f t="shared" si="344"/>
        <v>Reworked</v>
      </c>
    </row>
    <row r="4414" spans="1:28" x14ac:dyDescent="0.3">
      <c r="A4414" t="s">
        <v>4496</v>
      </c>
      <c r="B4414" s="1">
        <v>45892</v>
      </c>
      <c r="C4414" t="s">
        <v>91</v>
      </c>
      <c r="D4414" t="s">
        <v>47</v>
      </c>
      <c r="E4414" t="s">
        <v>23</v>
      </c>
      <c r="F4414" t="s">
        <v>49</v>
      </c>
      <c r="G4414" t="s">
        <v>25</v>
      </c>
      <c r="H4414" t="s">
        <v>43</v>
      </c>
      <c r="I4414" t="s">
        <v>27</v>
      </c>
      <c r="J4414">
        <v>1.4</v>
      </c>
      <c r="K4414">
        <v>48</v>
      </c>
      <c r="L4414" t="s">
        <v>28</v>
      </c>
      <c r="M4414">
        <v>1</v>
      </c>
      <c r="N4414">
        <v>3.9</v>
      </c>
      <c r="O4414">
        <v>400</v>
      </c>
      <c r="P4414">
        <v>560</v>
      </c>
      <c r="Q4414" t="s">
        <v>36</v>
      </c>
      <c r="R4414">
        <v>8</v>
      </c>
      <c r="S4414" t="s">
        <v>37</v>
      </c>
      <c r="T4414" t="s">
        <v>68</v>
      </c>
      <c r="U4414" t="str">
        <f>TRIM(CLEAN(tbl_Operations[[#This Row],[Location]]))</f>
        <v>Gurugram</v>
      </c>
      <c r="V4414" t="str">
        <f>TRIM(CLEAN(tbl_Operations[[#This Row],[Channel]]))</f>
        <v>Email</v>
      </c>
      <c r="W4414" t="str">
        <f t="shared" si="340"/>
        <v>Invoice Query</v>
      </c>
      <c r="X4414" t="str">
        <f t="shared" si="341"/>
        <v>Operations</v>
      </c>
      <c r="Y4414" t="str">
        <f t="shared" si="342"/>
        <v>Within SLA</v>
      </c>
      <c r="Z4414" t="str">
        <f t="shared" si="343"/>
        <v>Normal</v>
      </c>
      <c r="AA4414" t="str" cm="1">
        <f t="array" ref="AA4414">_xlfn.IFS(
J4414&lt;=K4414*0.5,"Excellent",
J4414&lt;=K4414,"Good",
J4414&lt;=K4414*1.5,"At Risk",
TRUE,"Critical"
)</f>
        <v>Excellent</v>
      </c>
      <c r="AB4414" t="str">
        <f t="shared" si="344"/>
        <v>Reworked</v>
      </c>
    </row>
    <row r="4415" spans="1:28" x14ac:dyDescent="0.3">
      <c r="A4415" t="s">
        <v>4497</v>
      </c>
      <c r="B4415" s="1">
        <v>45776</v>
      </c>
      <c r="C4415" t="s">
        <v>91</v>
      </c>
      <c r="D4415" t="s">
        <v>41</v>
      </c>
      <c r="E4415" t="s">
        <v>56</v>
      </c>
      <c r="F4415" t="s">
        <v>146</v>
      </c>
      <c r="G4415" t="s">
        <v>81</v>
      </c>
      <c r="H4415" t="s">
        <v>26</v>
      </c>
      <c r="I4415" t="s">
        <v>27</v>
      </c>
      <c r="J4415">
        <v>12.7</v>
      </c>
      <c r="K4415">
        <v>4</v>
      </c>
      <c r="L4415" t="s">
        <v>63</v>
      </c>
      <c r="M4415">
        <v>1</v>
      </c>
      <c r="N4415">
        <v>4.7</v>
      </c>
      <c r="O4415">
        <v>400</v>
      </c>
      <c r="P4415">
        <v>5080</v>
      </c>
      <c r="Q4415" t="s">
        <v>89</v>
      </c>
      <c r="R4415">
        <v>4</v>
      </c>
      <c r="S4415" t="s">
        <v>30</v>
      </c>
      <c r="T4415" t="s">
        <v>38</v>
      </c>
      <c r="U4415" t="str">
        <f>TRIM(CLEAN(tbl_Operations[[#This Row],[Location]]))</f>
        <v>Bengaluru</v>
      </c>
      <c r="V4415" t="str">
        <f>TRIM(CLEAN(tbl_Operations[[#This Row],[Channel]]))</f>
        <v>Phone</v>
      </c>
      <c r="W4415" t="str">
        <f t="shared" si="340"/>
        <v>Vendor Query</v>
      </c>
      <c r="X4415" t="str">
        <f t="shared" si="341"/>
        <v>Operations</v>
      </c>
      <c r="Y4415" t="str">
        <f t="shared" si="342"/>
        <v>SLA Breach</v>
      </c>
      <c r="Z4415" t="str">
        <f t="shared" si="343"/>
        <v>Normal</v>
      </c>
      <c r="AA4415" t="str" cm="1">
        <f t="array" ref="AA4415">_xlfn.IFS(
J4415&lt;=K4415*0.5,"Excellent",
J4415&lt;=K4415,"Good",
J4415&lt;=K4415*1.5,"At Risk",
TRUE,"Critical"
)</f>
        <v>Critical</v>
      </c>
      <c r="AB4415" t="str">
        <f t="shared" si="344"/>
        <v>Reworked</v>
      </c>
    </row>
    <row r="4416" spans="1:28" x14ac:dyDescent="0.3">
      <c r="A4416" t="s">
        <v>4498</v>
      </c>
      <c r="B4416" s="1">
        <v>45913</v>
      </c>
      <c r="C4416" t="s">
        <v>95</v>
      </c>
      <c r="D4416" t="s">
        <v>22</v>
      </c>
      <c r="E4416" t="s">
        <v>48</v>
      </c>
      <c r="F4416" t="s">
        <v>49</v>
      </c>
      <c r="G4416" t="s">
        <v>25</v>
      </c>
      <c r="H4416" t="s">
        <v>75</v>
      </c>
      <c r="I4416" t="s">
        <v>101</v>
      </c>
      <c r="J4416">
        <v>13.5</v>
      </c>
      <c r="K4416">
        <v>48</v>
      </c>
      <c r="L4416" t="s">
        <v>28</v>
      </c>
      <c r="M4416">
        <v>0</v>
      </c>
      <c r="N4416">
        <v>4.2</v>
      </c>
      <c r="O4416">
        <v>280</v>
      </c>
      <c r="P4416">
        <v>3780</v>
      </c>
      <c r="Q4416" t="s">
        <v>83</v>
      </c>
      <c r="R4416">
        <v>9</v>
      </c>
      <c r="S4416" t="s">
        <v>37</v>
      </c>
      <c r="T4416" t="s">
        <v>68</v>
      </c>
      <c r="U4416" t="str">
        <f>TRIM(CLEAN(tbl_Operations[[#This Row],[Location]]))</f>
        <v>Noida</v>
      </c>
      <c r="V4416" t="str">
        <f>TRIM(CLEAN(tbl_Operations[[#This Row],[Channel]]))</f>
        <v>Email</v>
      </c>
      <c r="W4416" t="str">
        <f t="shared" si="340"/>
        <v>Compliance Request</v>
      </c>
      <c r="X4416" t="str">
        <f t="shared" si="341"/>
        <v>Sales</v>
      </c>
      <c r="Y4416" t="str">
        <f t="shared" si="342"/>
        <v>Within SLA</v>
      </c>
      <c r="Z4416" t="str">
        <f t="shared" si="343"/>
        <v>Normal</v>
      </c>
      <c r="AA4416" t="str" cm="1">
        <f t="array" ref="AA4416">_xlfn.IFS(
J4416&lt;=K4416*0.5,"Excellent",
J4416&lt;=K4416,"Good",
J4416&lt;=K4416*1.5,"At Risk",
TRUE,"Critical"
)</f>
        <v>Excellent</v>
      </c>
      <c r="AB4416" t="str">
        <f t="shared" si="344"/>
        <v>No Rework</v>
      </c>
    </row>
    <row r="4417" spans="1:28" x14ac:dyDescent="0.3">
      <c r="A4417" t="s">
        <v>4499</v>
      </c>
      <c r="B4417" s="1">
        <v>45853</v>
      </c>
      <c r="C4417" t="s">
        <v>21</v>
      </c>
      <c r="D4417" t="s">
        <v>41</v>
      </c>
      <c r="E4417" t="s">
        <v>70</v>
      </c>
      <c r="F4417" t="s">
        <v>49</v>
      </c>
      <c r="G4417" t="s">
        <v>81</v>
      </c>
      <c r="H4417" t="s">
        <v>66</v>
      </c>
      <c r="I4417" t="s">
        <v>88</v>
      </c>
      <c r="J4417">
        <v>26.5</v>
      </c>
      <c r="K4417">
        <v>48</v>
      </c>
      <c r="L4417" t="s">
        <v>28</v>
      </c>
      <c r="M4417">
        <v>1</v>
      </c>
      <c r="N4417">
        <v>4.0999999999999996</v>
      </c>
      <c r="O4417">
        <v>450</v>
      </c>
      <c r="P4417">
        <v>11925</v>
      </c>
      <c r="Q4417" t="s">
        <v>114</v>
      </c>
      <c r="R4417">
        <v>7</v>
      </c>
      <c r="S4417" t="s">
        <v>37</v>
      </c>
      <c r="T4417" t="s">
        <v>38</v>
      </c>
      <c r="U4417" t="str">
        <f>TRIM(CLEAN(tbl_Operations[[#This Row],[Location]]))</f>
        <v>Bengaluru</v>
      </c>
      <c r="V4417" t="str">
        <f>TRIM(CLEAN(tbl_Operations[[#This Row],[Channel]]))</f>
        <v>Phone</v>
      </c>
      <c r="W4417" t="str">
        <f t="shared" si="340"/>
        <v>Data Correction</v>
      </c>
      <c r="X4417" t="str">
        <f t="shared" si="341"/>
        <v>Customer Support</v>
      </c>
      <c r="Y4417" t="str">
        <f t="shared" si="342"/>
        <v>Within SLA</v>
      </c>
      <c r="Z4417" t="str">
        <f t="shared" si="343"/>
        <v>Normal</v>
      </c>
      <c r="AA4417" t="str" cm="1">
        <f t="array" ref="AA4417">_xlfn.IFS(
J4417&lt;=K4417*0.5,"Excellent",
J4417&lt;=K4417,"Good",
J4417&lt;=K4417*1.5,"At Risk",
TRUE,"Critical"
)</f>
        <v>Good</v>
      </c>
      <c r="AB4417" t="str">
        <f t="shared" si="344"/>
        <v>Reworked</v>
      </c>
    </row>
    <row r="4418" spans="1:28" x14ac:dyDescent="0.3">
      <c r="A4418" t="s">
        <v>4500</v>
      </c>
      <c r="B4418" s="1">
        <v>45952</v>
      </c>
      <c r="C4418" t="s">
        <v>54</v>
      </c>
      <c r="D4418" t="s">
        <v>60</v>
      </c>
      <c r="E4418" t="s">
        <v>23</v>
      </c>
      <c r="F4418" t="s">
        <v>24</v>
      </c>
      <c r="G4418" t="s">
        <v>25</v>
      </c>
      <c r="H4418" t="s">
        <v>75</v>
      </c>
      <c r="I4418" t="s">
        <v>27</v>
      </c>
      <c r="J4418">
        <v>10.5</v>
      </c>
      <c r="K4418">
        <v>24</v>
      </c>
      <c r="L4418" t="s">
        <v>28</v>
      </c>
      <c r="M4418">
        <v>0</v>
      </c>
      <c r="N4418">
        <v>4.9000000000000004</v>
      </c>
      <c r="O4418">
        <v>280</v>
      </c>
      <c r="P4418">
        <v>2940</v>
      </c>
      <c r="Q4418" t="s">
        <v>51</v>
      </c>
      <c r="R4418">
        <v>10</v>
      </c>
      <c r="S4418" t="s">
        <v>52</v>
      </c>
      <c r="T4418" t="s">
        <v>86</v>
      </c>
      <c r="U4418" t="str">
        <f>TRIM(CLEAN(tbl_Operations[[#This Row],[Location]]))</f>
        <v>Pune</v>
      </c>
      <c r="V4418" t="str">
        <f>TRIM(CLEAN(tbl_Operations[[#This Row],[Channel]]))</f>
        <v>Email</v>
      </c>
      <c r="W4418" t="str">
        <f t="shared" ref="W4418:W4481" si="345">TRIM(CLEAN(E4418))</f>
        <v>Invoice Query</v>
      </c>
      <c r="X4418" t="str">
        <f t="shared" ref="X4418:X4481" si="346">PROPER(TRIM(CLEAN(C4418)))</f>
        <v>Hr</v>
      </c>
      <c r="Y4418" t="str">
        <f t="shared" ref="Y4418:Y4481" si="347">IF(J4418&lt;=K4418,"Within SLA","SLA Breach")</f>
        <v>Within SLA</v>
      </c>
      <c r="Z4418" t="str">
        <f t="shared" ref="Z4418:Z4481" si="348">IF(AND(F4418="Critical",Y4417="SLA Breach"),"Critical Risk","Normal")</f>
        <v>Normal</v>
      </c>
      <c r="AA4418" t="str" cm="1">
        <f t="array" ref="AA4418">_xlfn.IFS(
J4418&lt;=K4418*0.5,"Excellent",
J4418&lt;=K4418,"Good",
J4418&lt;=K4418*1.5,"At Risk",
TRUE,"Critical"
)</f>
        <v>Excellent</v>
      </c>
      <c r="AB4418" t="str">
        <f t="shared" ref="AB4418:AB4481" si="349">IF(M4418&gt;0,"Reworked","No Rework")</f>
        <v>No Rework</v>
      </c>
    </row>
    <row r="4419" spans="1:28" x14ac:dyDescent="0.3">
      <c r="A4419" t="s">
        <v>4501</v>
      </c>
      <c r="B4419" s="1">
        <v>45671</v>
      </c>
      <c r="C4419" t="s">
        <v>54</v>
      </c>
      <c r="D4419" t="s">
        <v>22</v>
      </c>
      <c r="E4419" t="s">
        <v>56</v>
      </c>
      <c r="F4419" t="s">
        <v>24</v>
      </c>
      <c r="G4419" t="s">
        <v>42</v>
      </c>
      <c r="H4419" t="s">
        <v>50</v>
      </c>
      <c r="I4419" t="s">
        <v>88</v>
      </c>
      <c r="J4419">
        <v>6.5</v>
      </c>
      <c r="K4419">
        <v>24</v>
      </c>
      <c r="L4419" t="s">
        <v>28</v>
      </c>
      <c r="M4419">
        <v>2</v>
      </c>
      <c r="N4419">
        <v>4.3</v>
      </c>
      <c r="O4419">
        <v>280</v>
      </c>
      <c r="P4419">
        <v>1820</v>
      </c>
      <c r="Q4419" t="s">
        <v>64</v>
      </c>
      <c r="R4419">
        <v>1</v>
      </c>
      <c r="S4419" t="s">
        <v>58</v>
      </c>
      <c r="T4419" t="s">
        <v>38</v>
      </c>
      <c r="U4419" t="str">
        <f>TRIM(CLEAN(tbl_Operations[[#This Row],[Location]]))</f>
        <v>Noida</v>
      </c>
      <c r="V4419" t="str">
        <f>TRIM(CLEAN(tbl_Operations[[#This Row],[Channel]]))</f>
        <v>Portal</v>
      </c>
      <c r="W4419" t="str">
        <f t="shared" si="345"/>
        <v>Vendor Query</v>
      </c>
      <c r="X4419" t="str">
        <f t="shared" si="346"/>
        <v>Hr</v>
      </c>
      <c r="Y4419" t="str">
        <f t="shared" si="347"/>
        <v>Within SLA</v>
      </c>
      <c r="Z4419" t="str">
        <f t="shared" si="348"/>
        <v>Normal</v>
      </c>
      <c r="AA4419" t="str" cm="1">
        <f t="array" ref="AA4419">_xlfn.IFS(
J4419&lt;=K4419*0.5,"Excellent",
J4419&lt;=K4419,"Good",
J4419&lt;=K4419*1.5,"At Risk",
TRUE,"Critical"
)</f>
        <v>Excellent</v>
      </c>
      <c r="AB4419" t="str">
        <f t="shared" si="349"/>
        <v>Reworked</v>
      </c>
    </row>
    <row r="4420" spans="1:28" x14ac:dyDescent="0.3">
      <c r="A4420" t="s">
        <v>4502</v>
      </c>
      <c r="B4420" s="1">
        <v>45914</v>
      </c>
      <c r="C4420" t="s">
        <v>54</v>
      </c>
      <c r="D4420" t="s">
        <v>34</v>
      </c>
      <c r="E4420" t="s">
        <v>56</v>
      </c>
      <c r="F4420" t="s">
        <v>49</v>
      </c>
      <c r="G4420" t="s">
        <v>42</v>
      </c>
      <c r="H4420" t="s">
        <v>26</v>
      </c>
      <c r="I4420" t="s">
        <v>27</v>
      </c>
      <c r="J4420">
        <v>16.899999999999999</v>
      </c>
      <c r="K4420">
        <v>48</v>
      </c>
      <c r="L4420" t="s">
        <v>28</v>
      </c>
      <c r="M4420">
        <v>1</v>
      </c>
      <c r="N4420">
        <v>4.0999999999999996</v>
      </c>
      <c r="O4420">
        <v>350</v>
      </c>
      <c r="P4420">
        <v>5915</v>
      </c>
      <c r="Q4420" t="s">
        <v>83</v>
      </c>
      <c r="R4420">
        <v>9</v>
      </c>
      <c r="S4420" t="s">
        <v>37</v>
      </c>
      <c r="T4420" t="s">
        <v>102</v>
      </c>
      <c r="U4420" t="str">
        <f>TRIM(CLEAN(tbl_Operations[[#This Row],[Location]]))</f>
        <v>Mumbai</v>
      </c>
      <c r="V4420" t="str">
        <f>TRIM(CLEAN(tbl_Operations[[#This Row],[Channel]]))</f>
        <v>Portal</v>
      </c>
      <c r="W4420" t="str">
        <f t="shared" si="345"/>
        <v>Vendor Query</v>
      </c>
      <c r="X4420" t="str">
        <f t="shared" si="346"/>
        <v>Hr</v>
      </c>
      <c r="Y4420" t="str">
        <f t="shared" si="347"/>
        <v>Within SLA</v>
      </c>
      <c r="Z4420" t="str">
        <f t="shared" si="348"/>
        <v>Normal</v>
      </c>
      <c r="AA4420" t="str" cm="1">
        <f t="array" ref="AA4420">_xlfn.IFS(
J4420&lt;=K4420*0.5,"Excellent",
J4420&lt;=K4420,"Good",
J4420&lt;=K4420*1.5,"At Risk",
TRUE,"Critical"
)</f>
        <v>Excellent</v>
      </c>
      <c r="AB4420" t="str">
        <f t="shared" si="349"/>
        <v>Reworked</v>
      </c>
    </row>
    <row r="4421" spans="1:28" x14ac:dyDescent="0.3">
      <c r="A4421" t="s">
        <v>4503</v>
      </c>
      <c r="B4421" s="1">
        <v>46018</v>
      </c>
      <c r="C4421" t="s">
        <v>21</v>
      </c>
      <c r="D4421" t="s">
        <v>73</v>
      </c>
      <c r="E4421" t="s">
        <v>48</v>
      </c>
      <c r="F4421" t="s">
        <v>49</v>
      </c>
      <c r="G4421" t="s">
        <v>25</v>
      </c>
      <c r="H4421" t="s">
        <v>43</v>
      </c>
      <c r="I4421" t="s">
        <v>101</v>
      </c>
      <c r="J4421">
        <v>2.2999999999999998</v>
      </c>
      <c r="K4421">
        <v>48</v>
      </c>
      <c r="L4421" t="s">
        <v>28</v>
      </c>
      <c r="M4421">
        <v>0</v>
      </c>
      <c r="N4421">
        <v>4.8</v>
      </c>
      <c r="O4421">
        <v>450</v>
      </c>
      <c r="P4421">
        <v>1035</v>
      </c>
      <c r="Q4421" t="s">
        <v>71</v>
      </c>
      <c r="R4421">
        <v>12</v>
      </c>
      <c r="S4421" t="s">
        <v>52</v>
      </c>
      <c r="T4421" t="s">
        <v>68</v>
      </c>
      <c r="U4421" t="str">
        <f>TRIM(CLEAN(tbl_Operations[[#This Row],[Location]]))</f>
        <v>Chennai</v>
      </c>
      <c r="V4421" t="str">
        <f>TRIM(CLEAN(tbl_Operations[[#This Row],[Channel]]))</f>
        <v>Email</v>
      </c>
      <c r="W4421" t="str">
        <f t="shared" si="345"/>
        <v>Compliance Request</v>
      </c>
      <c r="X4421" t="str">
        <f t="shared" si="346"/>
        <v>Customer Support</v>
      </c>
      <c r="Y4421" t="str">
        <f t="shared" si="347"/>
        <v>Within SLA</v>
      </c>
      <c r="Z4421" t="str">
        <f t="shared" si="348"/>
        <v>Normal</v>
      </c>
      <c r="AA4421" t="str" cm="1">
        <f t="array" ref="AA4421">_xlfn.IFS(
J4421&lt;=K4421*0.5,"Excellent",
J4421&lt;=K4421,"Good",
J4421&lt;=K4421*1.5,"At Risk",
TRUE,"Critical"
)</f>
        <v>Excellent</v>
      </c>
      <c r="AB4421" t="str">
        <f t="shared" si="349"/>
        <v>No Rework</v>
      </c>
    </row>
    <row r="4422" spans="1:28" x14ac:dyDescent="0.3">
      <c r="A4422" t="s">
        <v>4504</v>
      </c>
      <c r="B4422" s="1">
        <v>45928</v>
      </c>
      <c r="C4422" t="s">
        <v>21</v>
      </c>
      <c r="D4422" t="s">
        <v>47</v>
      </c>
      <c r="E4422" t="s">
        <v>92</v>
      </c>
      <c r="F4422" t="s">
        <v>146</v>
      </c>
      <c r="G4422" t="s">
        <v>25</v>
      </c>
      <c r="H4422" t="s">
        <v>26</v>
      </c>
      <c r="I4422" t="s">
        <v>88</v>
      </c>
      <c r="J4422">
        <v>18.899999999999999</v>
      </c>
      <c r="K4422">
        <v>4</v>
      </c>
      <c r="L4422" t="s">
        <v>63</v>
      </c>
      <c r="M4422">
        <v>3</v>
      </c>
      <c r="N4422">
        <v>3.8</v>
      </c>
      <c r="O4422">
        <v>320</v>
      </c>
      <c r="P4422">
        <v>6048</v>
      </c>
      <c r="Q4422" t="s">
        <v>83</v>
      </c>
      <c r="R4422">
        <v>9</v>
      </c>
      <c r="S4422" t="s">
        <v>37</v>
      </c>
      <c r="T4422" t="s">
        <v>102</v>
      </c>
      <c r="U4422" t="str">
        <f>TRIM(CLEAN(tbl_Operations[[#This Row],[Location]]))</f>
        <v>Gurugram</v>
      </c>
      <c r="V4422" t="str">
        <f>TRIM(CLEAN(tbl_Operations[[#This Row],[Channel]]))</f>
        <v>Email</v>
      </c>
      <c r="W4422" t="str">
        <f t="shared" si="345"/>
        <v>Report Request</v>
      </c>
      <c r="X4422" t="str">
        <f t="shared" si="346"/>
        <v>Customer Support</v>
      </c>
      <c r="Y4422" t="str">
        <f t="shared" si="347"/>
        <v>SLA Breach</v>
      </c>
      <c r="Z4422" t="str">
        <f t="shared" si="348"/>
        <v>Normal</v>
      </c>
      <c r="AA4422" t="str" cm="1">
        <f t="array" ref="AA4422">_xlfn.IFS(
J4422&lt;=K4422*0.5,"Excellent",
J4422&lt;=K4422,"Good",
J4422&lt;=K4422*1.5,"At Risk",
TRUE,"Critical"
)</f>
        <v>Critical</v>
      </c>
      <c r="AB4422" t="str">
        <f t="shared" si="349"/>
        <v>Reworked</v>
      </c>
    </row>
    <row r="4423" spans="1:28" x14ac:dyDescent="0.3">
      <c r="A4423" t="s">
        <v>4505</v>
      </c>
      <c r="B4423" s="1">
        <v>45985</v>
      </c>
      <c r="C4423" t="s">
        <v>77</v>
      </c>
      <c r="D4423" t="s">
        <v>73</v>
      </c>
      <c r="E4423" t="s">
        <v>56</v>
      </c>
      <c r="F4423" t="s">
        <v>49</v>
      </c>
      <c r="G4423" t="s">
        <v>62</v>
      </c>
      <c r="H4423" t="s">
        <v>66</v>
      </c>
      <c r="I4423" t="s">
        <v>27</v>
      </c>
      <c r="J4423">
        <v>12.4</v>
      </c>
      <c r="K4423">
        <v>48</v>
      </c>
      <c r="L4423" t="s">
        <v>28</v>
      </c>
      <c r="M4423">
        <v>1</v>
      </c>
      <c r="N4423">
        <v>4.5999999999999996</v>
      </c>
      <c r="O4423">
        <v>450</v>
      </c>
      <c r="P4423">
        <v>5580</v>
      </c>
      <c r="Q4423" t="s">
        <v>67</v>
      </c>
      <c r="R4423">
        <v>11</v>
      </c>
      <c r="S4423" t="s">
        <v>52</v>
      </c>
      <c r="T4423" t="s">
        <v>31</v>
      </c>
      <c r="U4423" t="str">
        <f>TRIM(CLEAN(tbl_Operations[[#This Row],[Location]]))</f>
        <v>Chennai</v>
      </c>
      <c r="V4423" t="str">
        <f>TRIM(CLEAN(tbl_Operations[[#This Row],[Channel]]))</f>
        <v>Teams</v>
      </c>
      <c r="W4423" t="str">
        <f t="shared" si="345"/>
        <v>Vendor Query</v>
      </c>
      <c r="X4423" t="str">
        <f t="shared" si="346"/>
        <v>Finance</v>
      </c>
      <c r="Y4423" t="str">
        <f t="shared" si="347"/>
        <v>Within SLA</v>
      </c>
      <c r="Z4423" t="str">
        <f t="shared" si="348"/>
        <v>Normal</v>
      </c>
      <c r="AA4423" t="str" cm="1">
        <f t="array" ref="AA4423">_xlfn.IFS(
J4423&lt;=K4423*0.5,"Excellent",
J4423&lt;=K4423,"Good",
J4423&lt;=K4423*1.5,"At Risk",
TRUE,"Critical"
)</f>
        <v>Excellent</v>
      </c>
      <c r="AB4423" t="str">
        <f t="shared" si="349"/>
        <v>Reworked</v>
      </c>
    </row>
    <row r="4424" spans="1:28" x14ac:dyDescent="0.3">
      <c r="A4424" t="s">
        <v>4506</v>
      </c>
      <c r="B4424" s="1">
        <v>45787</v>
      </c>
      <c r="C4424" t="s">
        <v>77</v>
      </c>
      <c r="D4424" t="s">
        <v>41</v>
      </c>
      <c r="E4424" t="s">
        <v>92</v>
      </c>
      <c r="F4424" t="s">
        <v>24</v>
      </c>
      <c r="G4424" t="s">
        <v>81</v>
      </c>
      <c r="H4424" t="s">
        <v>75</v>
      </c>
      <c r="I4424" t="s">
        <v>27</v>
      </c>
      <c r="J4424">
        <v>11.8</v>
      </c>
      <c r="K4424">
        <v>24</v>
      </c>
      <c r="L4424" t="s">
        <v>28</v>
      </c>
      <c r="M4424">
        <v>2</v>
      </c>
      <c r="N4424">
        <v>4.5</v>
      </c>
      <c r="O4424">
        <v>400</v>
      </c>
      <c r="P4424">
        <v>4720</v>
      </c>
      <c r="Q4424" t="s">
        <v>44</v>
      </c>
      <c r="R4424">
        <v>5</v>
      </c>
      <c r="S4424" t="s">
        <v>30</v>
      </c>
      <c r="T4424" t="s">
        <v>68</v>
      </c>
      <c r="U4424" t="str">
        <f>TRIM(CLEAN(tbl_Operations[[#This Row],[Location]]))</f>
        <v>Bengaluru</v>
      </c>
      <c r="V4424" t="str">
        <f>TRIM(CLEAN(tbl_Operations[[#This Row],[Channel]]))</f>
        <v>Phone</v>
      </c>
      <c r="W4424" t="str">
        <f t="shared" si="345"/>
        <v>Report Request</v>
      </c>
      <c r="X4424" t="str">
        <f t="shared" si="346"/>
        <v>Finance</v>
      </c>
      <c r="Y4424" t="str">
        <f t="shared" si="347"/>
        <v>Within SLA</v>
      </c>
      <c r="Z4424" t="str">
        <f t="shared" si="348"/>
        <v>Normal</v>
      </c>
      <c r="AA4424" t="str" cm="1">
        <f t="array" ref="AA4424">_xlfn.IFS(
J4424&lt;=K4424*0.5,"Excellent",
J4424&lt;=K4424,"Good",
J4424&lt;=K4424*1.5,"At Risk",
TRUE,"Critical"
)</f>
        <v>Excellent</v>
      </c>
      <c r="AB4424" t="str">
        <f t="shared" si="349"/>
        <v>Reworked</v>
      </c>
    </row>
    <row r="4425" spans="1:28" x14ac:dyDescent="0.3">
      <c r="A4425" t="s">
        <v>4507</v>
      </c>
      <c r="B4425" s="1">
        <v>45934</v>
      </c>
      <c r="C4425" t="s">
        <v>91</v>
      </c>
      <c r="D4425" t="s">
        <v>60</v>
      </c>
      <c r="E4425" t="s">
        <v>78</v>
      </c>
      <c r="F4425" t="s">
        <v>24</v>
      </c>
      <c r="G4425" t="s">
        <v>25</v>
      </c>
      <c r="H4425" t="s">
        <v>75</v>
      </c>
      <c r="I4425" t="s">
        <v>27</v>
      </c>
      <c r="J4425">
        <v>7.1</v>
      </c>
      <c r="K4425">
        <v>24</v>
      </c>
      <c r="L4425" t="s">
        <v>28</v>
      </c>
      <c r="M4425">
        <v>1</v>
      </c>
      <c r="N4425">
        <v>4.3</v>
      </c>
      <c r="O4425">
        <v>280</v>
      </c>
      <c r="P4425">
        <v>1988</v>
      </c>
      <c r="Q4425" t="s">
        <v>51</v>
      </c>
      <c r="R4425">
        <v>10</v>
      </c>
      <c r="S4425" t="s">
        <v>52</v>
      </c>
      <c r="T4425" t="s">
        <v>68</v>
      </c>
      <c r="U4425" t="str">
        <f>TRIM(CLEAN(tbl_Operations[[#This Row],[Location]]))</f>
        <v>Pune</v>
      </c>
      <c r="V4425" t="str">
        <f>TRIM(CLEAN(tbl_Operations[[#This Row],[Channel]]))</f>
        <v>Email</v>
      </c>
      <c r="W4425" t="str">
        <f t="shared" si="345"/>
        <v>Access Request</v>
      </c>
      <c r="X4425" t="str">
        <f t="shared" si="346"/>
        <v>Operations</v>
      </c>
      <c r="Y4425" t="str">
        <f t="shared" si="347"/>
        <v>Within SLA</v>
      </c>
      <c r="Z4425" t="str">
        <f t="shared" si="348"/>
        <v>Normal</v>
      </c>
      <c r="AA4425" t="str" cm="1">
        <f t="array" ref="AA4425">_xlfn.IFS(
J4425&lt;=K4425*0.5,"Excellent",
J4425&lt;=K4425,"Good",
J4425&lt;=K4425*1.5,"At Risk",
TRUE,"Critical"
)</f>
        <v>Excellent</v>
      </c>
      <c r="AB4425" t="str">
        <f t="shared" si="349"/>
        <v>Reworked</v>
      </c>
    </row>
    <row r="4426" spans="1:28" x14ac:dyDescent="0.3">
      <c r="A4426" t="s">
        <v>4508</v>
      </c>
      <c r="B4426" s="1">
        <v>45950</v>
      </c>
      <c r="C4426" t="s">
        <v>95</v>
      </c>
      <c r="D4426" t="s">
        <v>73</v>
      </c>
      <c r="E4426" t="s">
        <v>92</v>
      </c>
      <c r="F4426" t="s">
        <v>24</v>
      </c>
      <c r="G4426" t="s">
        <v>42</v>
      </c>
      <c r="H4426" t="s">
        <v>75</v>
      </c>
      <c r="I4426" t="s">
        <v>27</v>
      </c>
      <c r="J4426">
        <v>3.6</v>
      </c>
      <c r="K4426">
        <v>24</v>
      </c>
      <c r="L4426" t="s">
        <v>28</v>
      </c>
      <c r="M4426">
        <v>2</v>
      </c>
      <c r="N4426">
        <v>4.3</v>
      </c>
      <c r="O4426">
        <v>400</v>
      </c>
      <c r="P4426">
        <v>1440</v>
      </c>
      <c r="Q4426" t="s">
        <v>51</v>
      </c>
      <c r="R4426">
        <v>10</v>
      </c>
      <c r="S4426" t="s">
        <v>52</v>
      </c>
      <c r="T4426" t="s">
        <v>31</v>
      </c>
      <c r="U4426" t="str">
        <f>TRIM(CLEAN(tbl_Operations[[#This Row],[Location]]))</f>
        <v>Chennai</v>
      </c>
      <c r="V4426" t="str">
        <f>TRIM(CLEAN(tbl_Operations[[#This Row],[Channel]]))</f>
        <v>Portal</v>
      </c>
      <c r="W4426" t="str">
        <f t="shared" si="345"/>
        <v>Report Request</v>
      </c>
      <c r="X4426" t="str">
        <f t="shared" si="346"/>
        <v>Sales</v>
      </c>
      <c r="Y4426" t="str">
        <f t="shared" si="347"/>
        <v>Within SLA</v>
      </c>
      <c r="Z4426" t="str">
        <f t="shared" si="348"/>
        <v>Normal</v>
      </c>
      <c r="AA4426" t="str" cm="1">
        <f t="array" ref="AA4426">_xlfn.IFS(
J4426&lt;=K4426*0.5,"Excellent",
J4426&lt;=K4426,"Good",
J4426&lt;=K4426*1.5,"At Risk",
TRUE,"Critical"
)</f>
        <v>Excellent</v>
      </c>
      <c r="AB4426" t="str">
        <f t="shared" si="349"/>
        <v>Reworked</v>
      </c>
    </row>
    <row r="4427" spans="1:28" x14ac:dyDescent="0.3">
      <c r="A4427" t="s">
        <v>4509</v>
      </c>
      <c r="B4427" s="1">
        <v>45747</v>
      </c>
      <c r="C4427" t="s">
        <v>21</v>
      </c>
      <c r="D4427" t="s">
        <v>22</v>
      </c>
      <c r="E4427" t="s">
        <v>92</v>
      </c>
      <c r="F4427" t="s">
        <v>49</v>
      </c>
      <c r="G4427" t="s">
        <v>62</v>
      </c>
      <c r="H4427" t="s">
        <v>43</v>
      </c>
      <c r="I4427" t="s">
        <v>27</v>
      </c>
      <c r="J4427">
        <v>6.1</v>
      </c>
      <c r="K4427">
        <v>48</v>
      </c>
      <c r="L4427" t="s">
        <v>28</v>
      </c>
      <c r="M4427">
        <v>0</v>
      </c>
      <c r="N4427">
        <v>4.8</v>
      </c>
      <c r="O4427">
        <v>400</v>
      </c>
      <c r="P4427">
        <v>2440</v>
      </c>
      <c r="Q4427" t="s">
        <v>79</v>
      </c>
      <c r="R4427">
        <v>3</v>
      </c>
      <c r="S4427" t="s">
        <v>58</v>
      </c>
      <c r="T4427" t="s">
        <v>31</v>
      </c>
      <c r="U4427" t="str">
        <f>TRIM(CLEAN(tbl_Operations[[#This Row],[Location]]))</f>
        <v>Noida</v>
      </c>
      <c r="V4427" t="str">
        <f>TRIM(CLEAN(tbl_Operations[[#This Row],[Channel]]))</f>
        <v>Teams</v>
      </c>
      <c r="W4427" t="str">
        <f t="shared" si="345"/>
        <v>Report Request</v>
      </c>
      <c r="X4427" t="str">
        <f t="shared" si="346"/>
        <v>Customer Support</v>
      </c>
      <c r="Y4427" t="str">
        <f t="shared" si="347"/>
        <v>Within SLA</v>
      </c>
      <c r="Z4427" t="str">
        <f t="shared" si="348"/>
        <v>Normal</v>
      </c>
      <c r="AA4427" t="str" cm="1">
        <f t="array" ref="AA4427">_xlfn.IFS(
J4427&lt;=K4427*0.5,"Excellent",
J4427&lt;=K4427,"Good",
J4427&lt;=K4427*1.5,"At Risk",
TRUE,"Critical"
)</f>
        <v>Excellent</v>
      </c>
      <c r="AB4427" t="str">
        <f t="shared" si="349"/>
        <v>No Rework</v>
      </c>
    </row>
    <row r="4428" spans="1:28" x14ac:dyDescent="0.3">
      <c r="A4428" t="s">
        <v>4510</v>
      </c>
      <c r="B4428" s="1">
        <v>45794</v>
      </c>
      <c r="C4428" t="s">
        <v>91</v>
      </c>
      <c r="D4428" t="s">
        <v>47</v>
      </c>
      <c r="E4428" t="s">
        <v>70</v>
      </c>
      <c r="F4428" t="s">
        <v>24</v>
      </c>
      <c r="G4428" t="s">
        <v>25</v>
      </c>
      <c r="H4428" t="s">
        <v>43</v>
      </c>
      <c r="I4428" t="s">
        <v>27</v>
      </c>
      <c r="J4428">
        <v>12.3</v>
      </c>
      <c r="K4428">
        <v>24</v>
      </c>
      <c r="L4428" t="s">
        <v>28</v>
      </c>
      <c r="M4428">
        <v>0</v>
      </c>
      <c r="N4428">
        <v>4.7</v>
      </c>
      <c r="O4428">
        <v>450</v>
      </c>
      <c r="P4428">
        <v>5535</v>
      </c>
      <c r="Q4428" t="s">
        <v>44</v>
      </c>
      <c r="R4428">
        <v>5</v>
      </c>
      <c r="S4428" t="s">
        <v>30</v>
      </c>
      <c r="T4428" t="s">
        <v>68</v>
      </c>
      <c r="U4428" t="str">
        <f>TRIM(CLEAN(tbl_Operations[[#This Row],[Location]]))</f>
        <v>Gurugram</v>
      </c>
      <c r="V4428" t="str">
        <f>TRIM(CLEAN(tbl_Operations[[#This Row],[Channel]]))</f>
        <v>Email</v>
      </c>
      <c r="W4428" t="str">
        <f t="shared" si="345"/>
        <v>Data Correction</v>
      </c>
      <c r="X4428" t="str">
        <f t="shared" si="346"/>
        <v>Operations</v>
      </c>
      <c r="Y4428" t="str">
        <f t="shared" si="347"/>
        <v>Within SLA</v>
      </c>
      <c r="Z4428" t="str">
        <f t="shared" si="348"/>
        <v>Normal</v>
      </c>
      <c r="AA4428" t="str" cm="1">
        <f t="array" ref="AA4428">_xlfn.IFS(
J4428&lt;=K4428*0.5,"Excellent",
J4428&lt;=K4428,"Good",
J4428&lt;=K4428*1.5,"At Risk",
TRUE,"Critical"
)</f>
        <v>Good</v>
      </c>
      <c r="AB4428" t="str">
        <f t="shared" si="349"/>
        <v>No Rework</v>
      </c>
    </row>
    <row r="4429" spans="1:28" x14ac:dyDescent="0.3">
      <c r="A4429" t="s">
        <v>4511</v>
      </c>
      <c r="B4429" s="1">
        <v>45868</v>
      </c>
      <c r="C4429" t="s">
        <v>40</v>
      </c>
      <c r="D4429" t="s">
        <v>55</v>
      </c>
      <c r="E4429" t="s">
        <v>56</v>
      </c>
      <c r="F4429" t="s">
        <v>49</v>
      </c>
      <c r="G4429" t="s">
        <v>25</v>
      </c>
      <c r="H4429" t="s">
        <v>50</v>
      </c>
      <c r="I4429" t="s">
        <v>27</v>
      </c>
      <c r="J4429">
        <v>10.3</v>
      </c>
      <c r="K4429">
        <v>48</v>
      </c>
      <c r="L4429" t="s">
        <v>28</v>
      </c>
      <c r="M4429">
        <v>0</v>
      </c>
      <c r="N4429">
        <v>4.9000000000000004</v>
      </c>
      <c r="O4429">
        <v>320</v>
      </c>
      <c r="P4429">
        <v>3296</v>
      </c>
      <c r="Q4429" t="s">
        <v>114</v>
      </c>
      <c r="R4429">
        <v>7</v>
      </c>
      <c r="S4429" t="s">
        <v>37</v>
      </c>
      <c r="T4429" t="s">
        <v>86</v>
      </c>
      <c r="U4429" t="str">
        <f>TRIM(CLEAN(tbl_Operations[[#This Row],[Location]]))</f>
        <v>Hyderabad</v>
      </c>
      <c r="V4429" t="str">
        <f>TRIM(CLEAN(tbl_Operations[[#This Row],[Channel]]))</f>
        <v>Email</v>
      </c>
      <c r="W4429" t="str">
        <f t="shared" si="345"/>
        <v>Vendor Query</v>
      </c>
      <c r="X4429" t="str">
        <f t="shared" si="346"/>
        <v>Procurement</v>
      </c>
      <c r="Y4429" t="str">
        <f t="shared" si="347"/>
        <v>Within SLA</v>
      </c>
      <c r="Z4429" t="str">
        <f t="shared" si="348"/>
        <v>Normal</v>
      </c>
      <c r="AA4429" t="str" cm="1">
        <f t="array" ref="AA4429">_xlfn.IFS(
J4429&lt;=K4429*0.5,"Excellent",
J4429&lt;=K4429,"Good",
J4429&lt;=K4429*1.5,"At Risk",
TRUE,"Critical"
)</f>
        <v>Excellent</v>
      </c>
      <c r="AB4429" t="str">
        <f t="shared" si="349"/>
        <v>No Rework</v>
      </c>
    </row>
    <row r="4430" spans="1:28" x14ac:dyDescent="0.3">
      <c r="A4430" t="s">
        <v>4512</v>
      </c>
      <c r="B4430" s="1">
        <v>45874</v>
      </c>
      <c r="C4430" t="s">
        <v>33</v>
      </c>
      <c r="D4430" t="s">
        <v>34</v>
      </c>
      <c r="E4430" t="s">
        <v>56</v>
      </c>
      <c r="F4430" t="s">
        <v>49</v>
      </c>
      <c r="G4430" t="s">
        <v>81</v>
      </c>
      <c r="H4430" t="s">
        <v>43</v>
      </c>
      <c r="I4430" t="s">
        <v>27</v>
      </c>
      <c r="J4430">
        <v>4.5</v>
      </c>
      <c r="K4430">
        <v>48</v>
      </c>
      <c r="L4430" t="s">
        <v>28</v>
      </c>
      <c r="M4430">
        <v>0</v>
      </c>
      <c r="N4430">
        <v>4.2</v>
      </c>
      <c r="O4430">
        <v>280</v>
      </c>
      <c r="P4430">
        <v>1260</v>
      </c>
      <c r="Q4430" t="s">
        <v>36</v>
      </c>
      <c r="R4430">
        <v>8</v>
      </c>
      <c r="S4430" t="s">
        <v>37</v>
      </c>
      <c r="T4430" t="s">
        <v>38</v>
      </c>
      <c r="U4430" t="str">
        <f>TRIM(CLEAN(tbl_Operations[[#This Row],[Location]]))</f>
        <v>Mumbai</v>
      </c>
      <c r="V4430" t="str">
        <f>TRIM(CLEAN(tbl_Operations[[#This Row],[Channel]]))</f>
        <v>Phone</v>
      </c>
      <c r="W4430" t="str">
        <f t="shared" si="345"/>
        <v>Vendor Query</v>
      </c>
      <c r="X4430" t="str">
        <f t="shared" si="346"/>
        <v>It</v>
      </c>
      <c r="Y4430" t="str">
        <f t="shared" si="347"/>
        <v>Within SLA</v>
      </c>
      <c r="Z4430" t="str">
        <f t="shared" si="348"/>
        <v>Normal</v>
      </c>
      <c r="AA4430" t="str" cm="1">
        <f t="array" ref="AA4430">_xlfn.IFS(
J4430&lt;=K4430*0.5,"Excellent",
J4430&lt;=K4430,"Good",
J4430&lt;=K4430*1.5,"At Risk",
TRUE,"Critical"
)</f>
        <v>Excellent</v>
      </c>
      <c r="AB4430" t="str">
        <f t="shared" si="349"/>
        <v>No Rework</v>
      </c>
    </row>
    <row r="4431" spans="1:28" x14ac:dyDescent="0.3">
      <c r="A4431" t="s">
        <v>4513</v>
      </c>
      <c r="B4431" s="1">
        <v>45826</v>
      </c>
      <c r="C4431" t="s">
        <v>54</v>
      </c>
      <c r="D4431" t="s">
        <v>60</v>
      </c>
      <c r="E4431" t="s">
        <v>56</v>
      </c>
      <c r="F4431" t="s">
        <v>49</v>
      </c>
      <c r="G4431" t="s">
        <v>25</v>
      </c>
      <c r="H4431" t="s">
        <v>43</v>
      </c>
      <c r="I4431" t="s">
        <v>101</v>
      </c>
      <c r="J4431">
        <v>10.8</v>
      </c>
      <c r="K4431">
        <v>48</v>
      </c>
      <c r="L4431" t="s">
        <v>28</v>
      </c>
      <c r="M4431">
        <v>0</v>
      </c>
      <c r="N4431">
        <v>5</v>
      </c>
      <c r="O4431">
        <v>350</v>
      </c>
      <c r="P4431">
        <v>3780</v>
      </c>
      <c r="Q4431" t="s">
        <v>29</v>
      </c>
      <c r="R4431">
        <v>6</v>
      </c>
      <c r="S4431" t="s">
        <v>30</v>
      </c>
      <c r="T4431" t="s">
        <v>86</v>
      </c>
      <c r="U4431" t="str">
        <f>TRIM(CLEAN(tbl_Operations[[#This Row],[Location]]))</f>
        <v>Pune</v>
      </c>
      <c r="V4431" t="str">
        <f>TRIM(CLEAN(tbl_Operations[[#This Row],[Channel]]))</f>
        <v>Email</v>
      </c>
      <c r="W4431" t="str">
        <f t="shared" si="345"/>
        <v>Vendor Query</v>
      </c>
      <c r="X4431" t="str">
        <f t="shared" si="346"/>
        <v>Hr</v>
      </c>
      <c r="Y4431" t="str">
        <f t="shared" si="347"/>
        <v>Within SLA</v>
      </c>
      <c r="Z4431" t="str">
        <f t="shared" si="348"/>
        <v>Normal</v>
      </c>
      <c r="AA4431" t="str" cm="1">
        <f t="array" ref="AA4431">_xlfn.IFS(
J4431&lt;=K4431*0.5,"Excellent",
J4431&lt;=K4431,"Good",
J4431&lt;=K4431*1.5,"At Risk",
TRUE,"Critical"
)</f>
        <v>Excellent</v>
      </c>
      <c r="AB4431" t="str">
        <f t="shared" si="349"/>
        <v>No Rework</v>
      </c>
    </row>
    <row r="4432" spans="1:28" x14ac:dyDescent="0.3">
      <c r="A4432" t="s">
        <v>4514</v>
      </c>
      <c r="B4432" s="1">
        <v>45968</v>
      </c>
      <c r="C4432" t="s">
        <v>21</v>
      </c>
      <c r="D4432" t="s">
        <v>73</v>
      </c>
      <c r="E4432" t="s">
        <v>74</v>
      </c>
      <c r="F4432" t="s">
        <v>61</v>
      </c>
      <c r="G4432" t="s">
        <v>25</v>
      </c>
      <c r="H4432" t="s">
        <v>66</v>
      </c>
      <c r="I4432" t="s">
        <v>27</v>
      </c>
      <c r="J4432">
        <v>10</v>
      </c>
      <c r="K4432">
        <v>12</v>
      </c>
      <c r="L4432" t="s">
        <v>28</v>
      </c>
      <c r="M4432">
        <v>2</v>
      </c>
      <c r="N4432">
        <v>4.5</v>
      </c>
      <c r="O4432">
        <v>320</v>
      </c>
      <c r="P4432">
        <v>3200</v>
      </c>
      <c r="Q4432" t="s">
        <v>67</v>
      </c>
      <c r="R4432">
        <v>11</v>
      </c>
      <c r="S4432" t="s">
        <v>52</v>
      </c>
      <c r="T4432" t="s">
        <v>45</v>
      </c>
      <c r="U4432" t="str">
        <f>TRIM(CLEAN(tbl_Operations[[#This Row],[Location]]))</f>
        <v>Chennai</v>
      </c>
      <c r="V4432" t="str">
        <f>TRIM(CLEAN(tbl_Operations[[#This Row],[Channel]]))</f>
        <v>Email</v>
      </c>
      <c r="W4432" t="str">
        <f t="shared" si="345"/>
        <v>System Issue</v>
      </c>
      <c r="X4432" t="str">
        <f t="shared" si="346"/>
        <v>Customer Support</v>
      </c>
      <c r="Y4432" t="str">
        <f t="shared" si="347"/>
        <v>Within SLA</v>
      </c>
      <c r="Z4432" t="str">
        <f t="shared" si="348"/>
        <v>Normal</v>
      </c>
      <c r="AA4432" t="str" cm="1">
        <f t="array" ref="AA4432">_xlfn.IFS(
J4432&lt;=K4432*0.5,"Excellent",
J4432&lt;=K4432,"Good",
J4432&lt;=K4432*1.5,"At Risk",
TRUE,"Critical"
)</f>
        <v>Good</v>
      </c>
      <c r="AB4432" t="str">
        <f t="shared" si="349"/>
        <v>Reworked</v>
      </c>
    </row>
    <row r="4433" spans="1:28" x14ac:dyDescent="0.3">
      <c r="A4433" t="s">
        <v>4515</v>
      </c>
      <c r="B4433" s="1">
        <v>45834</v>
      </c>
      <c r="C4433" t="s">
        <v>21</v>
      </c>
      <c r="D4433" t="s">
        <v>22</v>
      </c>
      <c r="E4433" t="s">
        <v>92</v>
      </c>
      <c r="F4433" t="s">
        <v>49</v>
      </c>
      <c r="G4433" t="s">
        <v>42</v>
      </c>
      <c r="H4433" t="s">
        <v>26</v>
      </c>
      <c r="I4433" t="s">
        <v>27</v>
      </c>
      <c r="J4433">
        <v>22.5</v>
      </c>
      <c r="K4433">
        <v>48</v>
      </c>
      <c r="L4433" t="s">
        <v>28</v>
      </c>
      <c r="M4433">
        <v>0</v>
      </c>
      <c r="N4433">
        <v>4.8</v>
      </c>
      <c r="O4433">
        <v>350</v>
      </c>
      <c r="P4433">
        <v>7875</v>
      </c>
      <c r="Q4433" t="s">
        <v>29</v>
      </c>
      <c r="R4433">
        <v>6</v>
      </c>
      <c r="S4433" t="s">
        <v>30</v>
      </c>
      <c r="T4433" t="s">
        <v>84</v>
      </c>
      <c r="U4433" t="str">
        <f>TRIM(CLEAN(tbl_Operations[[#This Row],[Location]]))</f>
        <v>Noida</v>
      </c>
      <c r="V4433" t="str">
        <f>TRIM(CLEAN(tbl_Operations[[#This Row],[Channel]]))</f>
        <v>Portal</v>
      </c>
      <c r="W4433" t="str">
        <f t="shared" si="345"/>
        <v>Report Request</v>
      </c>
      <c r="X4433" t="str">
        <f t="shared" si="346"/>
        <v>Customer Support</v>
      </c>
      <c r="Y4433" t="str">
        <f t="shared" si="347"/>
        <v>Within SLA</v>
      </c>
      <c r="Z4433" t="str">
        <f t="shared" si="348"/>
        <v>Normal</v>
      </c>
      <c r="AA4433" t="str" cm="1">
        <f t="array" ref="AA4433">_xlfn.IFS(
J4433&lt;=K4433*0.5,"Excellent",
J4433&lt;=K4433,"Good",
J4433&lt;=K4433*1.5,"At Risk",
TRUE,"Critical"
)</f>
        <v>Excellent</v>
      </c>
      <c r="AB4433" t="str">
        <f t="shared" si="349"/>
        <v>No Rework</v>
      </c>
    </row>
    <row r="4434" spans="1:28" x14ac:dyDescent="0.3">
      <c r="A4434" t="s">
        <v>4516</v>
      </c>
      <c r="B4434" s="1">
        <v>45885</v>
      </c>
      <c r="C4434" t="s">
        <v>21</v>
      </c>
      <c r="D4434" t="s">
        <v>73</v>
      </c>
      <c r="E4434" t="s">
        <v>23</v>
      </c>
      <c r="F4434" t="s">
        <v>49</v>
      </c>
      <c r="G4434" t="s">
        <v>25</v>
      </c>
      <c r="H4434" t="s">
        <v>50</v>
      </c>
      <c r="I4434" t="s">
        <v>101</v>
      </c>
      <c r="J4434">
        <v>32.9</v>
      </c>
      <c r="K4434">
        <v>48</v>
      </c>
      <c r="L4434" t="s">
        <v>28</v>
      </c>
      <c r="M4434">
        <v>0</v>
      </c>
      <c r="N4434">
        <v>4.5</v>
      </c>
      <c r="O4434">
        <v>280</v>
      </c>
      <c r="P4434">
        <v>9212</v>
      </c>
      <c r="Q4434" t="s">
        <v>36</v>
      </c>
      <c r="R4434">
        <v>8</v>
      </c>
      <c r="S4434" t="s">
        <v>37</v>
      </c>
      <c r="T4434" t="s">
        <v>68</v>
      </c>
      <c r="U4434" t="str">
        <f>TRIM(CLEAN(tbl_Operations[[#This Row],[Location]]))</f>
        <v>Chennai</v>
      </c>
      <c r="V4434" t="str">
        <f>TRIM(CLEAN(tbl_Operations[[#This Row],[Channel]]))</f>
        <v>Email</v>
      </c>
      <c r="W4434" t="str">
        <f t="shared" si="345"/>
        <v>Invoice Query</v>
      </c>
      <c r="X4434" t="str">
        <f t="shared" si="346"/>
        <v>Customer Support</v>
      </c>
      <c r="Y4434" t="str">
        <f t="shared" si="347"/>
        <v>Within SLA</v>
      </c>
      <c r="Z4434" t="str">
        <f t="shared" si="348"/>
        <v>Normal</v>
      </c>
      <c r="AA4434" t="str" cm="1">
        <f t="array" ref="AA4434">_xlfn.IFS(
J4434&lt;=K4434*0.5,"Excellent",
J4434&lt;=K4434,"Good",
J4434&lt;=K4434*1.5,"At Risk",
TRUE,"Critical"
)</f>
        <v>Good</v>
      </c>
      <c r="AB4434" t="str">
        <f t="shared" si="349"/>
        <v>No Rework</v>
      </c>
    </row>
    <row r="4435" spans="1:28" x14ac:dyDescent="0.3">
      <c r="A4435" t="s">
        <v>4517</v>
      </c>
      <c r="B4435" s="1">
        <v>45913</v>
      </c>
      <c r="C4435" t="s">
        <v>95</v>
      </c>
      <c r="D4435" t="s">
        <v>47</v>
      </c>
      <c r="E4435" t="s">
        <v>23</v>
      </c>
      <c r="F4435" t="s">
        <v>24</v>
      </c>
      <c r="G4435" t="s">
        <v>25</v>
      </c>
      <c r="H4435" t="s">
        <v>43</v>
      </c>
      <c r="I4435" t="s">
        <v>27</v>
      </c>
      <c r="J4435">
        <v>6.4</v>
      </c>
      <c r="K4435">
        <v>24</v>
      </c>
      <c r="L4435" t="s">
        <v>28</v>
      </c>
      <c r="M4435">
        <v>0</v>
      </c>
      <c r="N4435">
        <v>4.5999999999999996</v>
      </c>
      <c r="O4435">
        <v>450</v>
      </c>
      <c r="P4435">
        <v>2880</v>
      </c>
      <c r="Q4435" t="s">
        <v>83</v>
      </c>
      <c r="R4435">
        <v>9</v>
      </c>
      <c r="S4435" t="s">
        <v>37</v>
      </c>
      <c r="T4435" t="s">
        <v>68</v>
      </c>
      <c r="U4435" t="str">
        <f>TRIM(CLEAN(tbl_Operations[[#This Row],[Location]]))</f>
        <v>Gurugram</v>
      </c>
      <c r="V4435" t="str">
        <f>TRIM(CLEAN(tbl_Operations[[#This Row],[Channel]]))</f>
        <v>Email</v>
      </c>
      <c r="W4435" t="str">
        <f t="shared" si="345"/>
        <v>Invoice Query</v>
      </c>
      <c r="X4435" t="str">
        <f t="shared" si="346"/>
        <v>Sales</v>
      </c>
      <c r="Y4435" t="str">
        <f t="shared" si="347"/>
        <v>Within SLA</v>
      </c>
      <c r="Z4435" t="str">
        <f t="shared" si="348"/>
        <v>Normal</v>
      </c>
      <c r="AA4435" t="str" cm="1">
        <f t="array" ref="AA4435">_xlfn.IFS(
J4435&lt;=K4435*0.5,"Excellent",
J4435&lt;=K4435,"Good",
J4435&lt;=K4435*1.5,"At Risk",
TRUE,"Critical"
)</f>
        <v>Excellent</v>
      </c>
      <c r="AB4435" t="str">
        <f t="shared" si="349"/>
        <v>No Rework</v>
      </c>
    </row>
    <row r="4436" spans="1:28" x14ac:dyDescent="0.3">
      <c r="A4436" t="s">
        <v>4518</v>
      </c>
      <c r="B4436" s="1">
        <v>45899</v>
      </c>
      <c r="C4436" t="s">
        <v>91</v>
      </c>
      <c r="D4436" t="s">
        <v>47</v>
      </c>
      <c r="E4436" t="s">
        <v>23</v>
      </c>
      <c r="F4436" t="s">
        <v>24</v>
      </c>
      <c r="G4436" t="s">
        <v>42</v>
      </c>
      <c r="H4436" t="s">
        <v>75</v>
      </c>
      <c r="I4436" t="s">
        <v>27</v>
      </c>
      <c r="J4436">
        <v>7.3</v>
      </c>
      <c r="K4436">
        <v>24</v>
      </c>
      <c r="L4436" t="s">
        <v>28</v>
      </c>
      <c r="M4436">
        <v>0</v>
      </c>
      <c r="N4436">
        <v>5</v>
      </c>
      <c r="O4436">
        <v>280</v>
      </c>
      <c r="P4436">
        <v>2044</v>
      </c>
      <c r="Q4436" t="s">
        <v>36</v>
      </c>
      <c r="R4436">
        <v>8</v>
      </c>
      <c r="S4436" t="s">
        <v>37</v>
      </c>
      <c r="T4436" t="s">
        <v>68</v>
      </c>
      <c r="U4436" t="str">
        <f>TRIM(CLEAN(tbl_Operations[[#This Row],[Location]]))</f>
        <v>Gurugram</v>
      </c>
      <c r="V4436" t="str">
        <f>TRIM(CLEAN(tbl_Operations[[#This Row],[Channel]]))</f>
        <v>Portal</v>
      </c>
      <c r="W4436" t="str">
        <f t="shared" si="345"/>
        <v>Invoice Query</v>
      </c>
      <c r="X4436" t="str">
        <f t="shared" si="346"/>
        <v>Operations</v>
      </c>
      <c r="Y4436" t="str">
        <f t="shared" si="347"/>
        <v>Within SLA</v>
      </c>
      <c r="Z4436" t="str">
        <f t="shared" si="348"/>
        <v>Normal</v>
      </c>
      <c r="AA4436" t="str" cm="1">
        <f t="array" ref="AA4436">_xlfn.IFS(
J4436&lt;=K4436*0.5,"Excellent",
J4436&lt;=K4436,"Good",
J4436&lt;=K4436*1.5,"At Risk",
TRUE,"Critical"
)</f>
        <v>Excellent</v>
      </c>
      <c r="AB4436" t="str">
        <f t="shared" si="349"/>
        <v>No Rework</v>
      </c>
    </row>
    <row r="4437" spans="1:28" x14ac:dyDescent="0.3">
      <c r="A4437" t="s">
        <v>4519</v>
      </c>
      <c r="B4437" s="1">
        <v>45728</v>
      </c>
      <c r="C4437" t="s">
        <v>33</v>
      </c>
      <c r="D4437" t="s">
        <v>60</v>
      </c>
      <c r="E4437" t="s">
        <v>48</v>
      </c>
      <c r="F4437" t="s">
        <v>61</v>
      </c>
      <c r="G4437" t="s">
        <v>25</v>
      </c>
      <c r="H4437" t="s">
        <v>75</v>
      </c>
      <c r="I4437" t="s">
        <v>27</v>
      </c>
      <c r="J4437">
        <v>19.2</v>
      </c>
      <c r="K4437">
        <v>12</v>
      </c>
      <c r="L4437" t="s">
        <v>63</v>
      </c>
      <c r="M4437">
        <v>0</v>
      </c>
      <c r="N4437">
        <v>4.5</v>
      </c>
      <c r="O4437">
        <v>350</v>
      </c>
      <c r="P4437">
        <v>6720</v>
      </c>
      <c r="Q4437" t="s">
        <v>79</v>
      </c>
      <c r="R4437">
        <v>3</v>
      </c>
      <c r="S4437" t="s">
        <v>58</v>
      </c>
      <c r="T4437" t="s">
        <v>86</v>
      </c>
      <c r="U4437" t="str">
        <f>TRIM(CLEAN(tbl_Operations[[#This Row],[Location]]))</f>
        <v>Pune</v>
      </c>
      <c r="V4437" t="str">
        <f>TRIM(CLEAN(tbl_Operations[[#This Row],[Channel]]))</f>
        <v>Email</v>
      </c>
      <c r="W4437" t="str">
        <f t="shared" si="345"/>
        <v>Compliance Request</v>
      </c>
      <c r="X4437" t="str">
        <f t="shared" si="346"/>
        <v>It</v>
      </c>
      <c r="Y4437" t="str">
        <f t="shared" si="347"/>
        <v>SLA Breach</v>
      </c>
      <c r="Z4437" t="str">
        <f t="shared" si="348"/>
        <v>Normal</v>
      </c>
      <c r="AA4437" t="str" cm="1">
        <f t="array" ref="AA4437">_xlfn.IFS(
J4437&lt;=K4437*0.5,"Excellent",
J4437&lt;=K4437,"Good",
J4437&lt;=K4437*1.5,"At Risk",
TRUE,"Critical"
)</f>
        <v>Critical</v>
      </c>
      <c r="AB4437" t="str">
        <f t="shared" si="349"/>
        <v>No Rework</v>
      </c>
    </row>
    <row r="4438" spans="1:28" x14ac:dyDescent="0.3">
      <c r="A4438" t="s">
        <v>4520</v>
      </c>
      <c r="B4438" s="1">
        <v>45921</v>
      </c>
      <c r="C4438" t="s">
        <v>21</v>
      </c>
      <c r="D4438" t="s">
        <v>47</v>
      </c>
      <c r="E4438" t="s">
        <v>92</v>
      </c>
      <c r="F4438" t="s">
        <v>49</v>
      </c>
      <c r="G4438" t="s">
        <v>25</v>
      </c>
      <c r="H4438" t="s">
        <v>50</v>
      </c>
      <c r="I4438" t="s">
        <v>27</v>
      </c>
      <c r="J4438">
        <v>20.100000000000001</v>
      </c>
      <c r="K4438">
        <v>48</v>
      </c>
      <c r="L4438" t="s">
        <v>28</v>
      </c>
      <c r="M4438">
        <v>0</v>
      </c>
      <c r="N4438">
        <v>4.7</v>
      </c>
      <c r="O4438">
        <v>350</v>
      </c>
      <c r="P4438">
        <v>7035</v>
      </c>
      <c r="Q4438" t="s">
        <v>83</v>
      </c>
      <c r="R4438">
        <v>9</v>
      </c>
      <c r="S4438" t="s">
        <v>37</v>
      </c>
      <c r="T4438" t="s">
        <v>102</v>
      </c>
      <c r="U4438" t="str">
        <f>TRIM(CLEAN(tbl_Operations[[#This Row],[Location]]))</f>
        <v>Gurugram</v>
      </c>
      <c r="V4438" t="str">
        <f>TRIM(CLEAN(tbl_Operations[[#This Row],[Channel]]))</f>
        <v>Email</v>
      </c>
      <c r="W4438" t="str">
        <f t="shared" si="345"/>
        <v>Report Request</v>
      </c>
      <c r="X4438" t="str">
        <f t="shared" si="346"/>
        <v>Customer Support</v>
      </c>
      <c r="Y4438" t="str">
        <f t="shared" si="347"/>
        <v>Within SLA</v>
      </c>
      <c r="Z4438" t="str">
        <f t="shared" si="348"/>
        <v>Normal</v>
      </c>
      <c r="AA4438" t="str" cm="1">
        <f t="array" ref="AA4438">_xlfn.IFS(
J4438&lt;=K4438*0.5,"Excellent",
J4438&lt;=K4438,"Good",
J4438&lt;=K4438*1.5,"At Risk",
TRUE,"Critical"
)</f>
        <v>Excellent</v>
      </c>
      <c r="AB4438" t="str">
        <f t="shared" si="349"/>
        <v>No Rework</v>
      </c>
    </row>
    <row r="4439" spans="1:28" x14ac:dyDescent="0.3">
      <c r="A4439" t="s">
        <v>4521</v>
      </c>
      <c r="B4439" s="1">
        <v>45998</v>
      </c>
      <c r="C4439" t="s">
        <v>91</v>
      </c>
      <c r="D4439" t="s">
        <v>47</v>
      </c>
      <c r="E4439" t="s">
        <v>74</v>
      </c>
      <c r="F4439" t="s">
        <v>49</v>
      </c>
      <c r="G4439" t="s">
        <v>81</v>
      </c>
      <c r="H4439" t="s">
        <v>26</v>
      </c>
      <c r="I4439" t="s">
        <v>88</v>
      </c>
      <c r="J4439">
        <v>4.9000000000000004</v>
      </c>
      <c r="K4439">
        <v>48</v>
      </c>
      <c r="L4439" t="s">
        <v>28</v>
      </c>
      <c r="M4439">
        <v>3</v>
      </c>
      <c r="N4439">
        <v>3.5</v>
      </c>
      <c r="O4439">
        <v>450</v>
      </c>
      <c r="P4439">
        <v>2205</v>
      </c>
      <c r="Q4439" t="s">
        <v>71</v>
      </c>
      <c r="R4439">
        <v>12</v>
      </c>
      <c r="S4439" t="s">
        <v>52</v>
      </c>
      <c r="T4439" t="s">
        <v>102</v>
      </c>
      <c r="U4439" t="str">
        <f>TRIM(CLEAN(tbl_Operations[[#This Row],[Location]]))</f>
        <v>Gurugram</v>
      </c>
      <c r="V4439" t="str">
        <f>TRIM(CLEAN(tbl_Operations[[#This Row],[Channel]]))</f>
        <v>Phone</v>
      </c>
      <c r="W4439" t="str">
        <f t="shared" si="345"/>
        <v>System Issue</v>
      </c>
      <c r="X4439" t="str">
        <f t="shared" si="346"/>
        <v>Operations</v>
      </c>
      <c r="Y4439" t="str">
        <f t="shared" si="347"/>
        <v>Within SLA</v>
      </c>
      <c r="Z4439" t="str">
        <f t="shared" si="348"/>
        <v>Normal</v>
      </c>
      <c r="AA4439" t="str" cm="1">
        <f t="array" ref="AA4439">_xlfn.IFS(
J4439&lt;=K4439*0.5,"Excellent",
J4439&lt;=K4439,"Good",
J4439&lt;=K4439*1.5,"At Risk",
TRUE,"Critical"
)</f>
        <v>Excellent</v>
      </c>
      <c r="AB4439" t="str">
        <f t="shared" si="349"/>
        <v>Reworked</v>
      </c>
    </row>
    <row r="4440" spans="1:28" x14ac:dyDescent="0.3">
      <c r="A4440" t="s">
        <v>4522</v>
      </c>
      <c r="B4440" s="1">
        <v>45794</v>
      </c>
      <c r="C4440" t="s">
        <v>40</v>
      </c>
      <c r="D4440" t="s">
        <v>60</v>
      </c>
      <c r="E4440" t="s">
        <v>48</v>
      </c>
      <c r="F4440" t="s">
        <v>61</v>
      </c>
      <c r="G4440" t="s">
        <v>42</v>
      </c>
      <c r="H4440" t="s">
        <v>43</v>
      </c>
      <c r="I4440" t="s">
        <v>27</v>
      </c>
      <c r="J4440">
        <v>9.4</v>
      </c>
      <c r="K4440">
        <v>12</v>
      </c>
      <c r="L4440" t="s">
        <v>28</v>
      </c>
      <c r="M4440">
        <v>1</v>
      </c>
      <c r="N4440">
        <v>3.8</v>
      </c>
      <c r="O4440">
        <v>450</v>
      </c>
      <c r="P4440">
        <v>4230</v>
      </c>
      <c r="Q4440" t="s">
        <v>44</v>
      </c>
      <c r="R4440">
        <v>5</v>
      </c>
      <c r="S4440" t="s">
        <v>30</v>
      </c>
      <c r="T4440" t="s">
        <v>68</v>
      </c>
      <c r="U4440" t="str">
        <f>TRIM(CLEAN(tbl_Operations[[#This Row],[Location]]))</f>
        <v>Pune</v>
      </c>
      <c r="V4440" t="str">
        <f>TRIM(CLEAN(tbl_Operations[[#This Row],[Channel]]))</f>
        <v>Portal</v>
      </c>
      <c r="W4440" t="str">
        <f t="shared" si="345"/>
        <v>Compliance Request</v>
      </c>
      <c r="X4440" t="str">
        <f t="shared" si="346"/>
        <v>Procurement</v>
      </c>
      <c r="Y4440" t="str">
        <f t="shared" si="347"/>
        <v>Within SLA</v>
      </c>
      <c r="Z4440" t="str">
        <f t="shared" si="348"/>
        <v>Normal</v>
      </c>
      <c r="AA4440" t="str" cm="1">
        <f t="array" ref="AA4440">_xlfn.IFS(
J4440&lt;=K4440*0.5,"Excellent",
J4440&lt;=K4440,"Good",
J4440&lt;=K4440*1.5,"At Risk",
TRUE,"Critical"
)</f>
        <v>Good</v>
      </c>
      <c r="AB4440" t="str">
        <f t="shared" si="349"/>
        <v>Reworked</v>
      </c>
    </row>
    <row r="4441" spans="1:28" x14ac:dyDescent="0.3">
      <c r="A4441" t="s">
        <v>4523</v>
      </c>
      <c r="B4441" s="1">
        <v>45948</v>
      </c>
      <c r="C4441" t="s">
        <v>95</v>
      </c>
      <c r="D4441" t="s">
        <v>60</v>
      </c>
      <c r="E4441" t="s">
        <v>48</v>
      </c>
      <c r="F4441" t="s">
        <v>49</v>
      </c>
      <c r="G4441" t="s">
        <v>25</v>
      </c>
      <c r="H4441" t="s">
        <v>66</v>
      </c>
      <c r="I4441" t="s">
        <v>27</v>
      </c>
      <c r="J4441">
        <v>10.6</v>
      </c>
      <c r="K4441">
        <v>48</v>
      </c>
      <c r="L4441" t="s">
        <v>28</v>
      </c>
      <c r="M4441">
        <v>0</v>
      </c>
      <c r="N4441">
        <v>4.4000000000000004</v>
      </c>
      <c r="O4441">
        <v>280</v>
      </c>
      <c r="P4441">
        <v>2968</v>
      </c>
      <c r="Q4441" t="s">
        <v>51</v>
      </c>
      <c r="R4441">
        <v>10</v>
      </c>
      <c r="S4441" t="s">
        <v>52</v>
      </c>
      <c r="T4441" t="s">
        <v>68</v>
      </c>
      <c r="U4441" t="str">
        <f>TRIM(CLEAN(tbl_Operations[[#This Row],[Location]]))</f>
        <v>Pune</v>
      </c>
      <c r="V4441" t="str">
        <f>TRIM(CLEAN(tbl_Operations[[#This Row],[Channel]]))</f>
        <v>Email</v>
      </c>
      <c r="W4441" t="str">
        <f t="shared" si="345"/>
        <v>Compliance Request</v>
      </c>
      <c r="X4441" t="str">
        <f t="shared" si="346"/>
        <v>Sales</v>
      </c>
      <c r="Y4441" t="str">
        <f t="shared" si="347"/>
        <v>Within SLA</v>
      </c>
      <c r="Z4441" t="str">
        <f t="shared" si="348"/>
        <v>Normal</v>
      </c>
      <c r="AA4441" t="str" cm="1">
        <f t="array" ref="AA4441">_xlfn.IFS(
J4441&lt;=K4441*0.5,"Excellent",
J4441&lt;=K4441,"Good",
J4441&lt;=K4441*1.5,"At Risk",
TRUE,"Critical"
)</f>
        <v>Excellent</v>
      </c>
      <c r="AB4441" t="str">
        <f t="shared" si="349"/>
        <v>No Rework</v>
      </c>
    </row>
    <row r="4442" spans="1:28" x14ac:dyDescent="0.3">
      <c r="A4442" t="s">
        <v>4524</v>
      </c>
      <c r="B4442" s="1">
        <v>45951</v>
      </c>
      <c r="C4442" t="s">
        <v>21</v>
      </c>
      <c r="D4442" t="s">
        <v>73</v>
      </c>
      <c r="E4442" t="s">
        <v>74</v>
      </c>
      <c r="F4442" t="s">
        <v>24</v>
      </c>
      <c r="G4442" t="s">
        <v>25</v>
      </c>
      <c r="H4442" t="s">
        <v>26</v>
      </c>
      <c r="I4442" t="s">
        <v>88</v>
      </c>
      <c r="J4442">
        <v>10.5</v>
      </c>
      <c r="K4442">
        <v>24</v>
      </c>
      <c r="L4442" t="s">
        <v>28</v>
      </c>
      <c r="M4442">
        <v>2</v>
      </c>
      <c r="N4442">
        <v>4.2</v>
      </c>
      <c r="O4442">
        <v>320</v>
      </c>
      <c r="P4442">
        <v>3360</v>
      </c>
      <c r="Q4442" t="s">
        <v>51</v>
      </c>
      <c r="R4442">
        <v>10</v>
      </c>
      <c r="S4442" t="s">
        <v>52</v>
      </c>
      <c r="T4442" t="s">
        <v>38</v>
      </c>
      <c r="U4442" t="str">
        <f>TRIM(CLEAN(tbl_Operations[[#This Row],[Location]]))</f>
        <v>Chennai</v>
      </c>
      <c r="V4442" t="str">
        <f>TRIM(CLEAN(tbl_Operations[[#This Row],[Channel]]))</f>
        <v>Email</v>
      </c>
      <c r="W4442" t="str">
        <f t="shared" si="345"/>
        <v>System Issue</v>
      </c>
      <c r="X4442" t="str">
        <f t="shared" si="346"/>
        <v>Customer Support</v>
      </c>
      <c r="Y4442" t="str">
        <f t="shared" si="347"/>
        <v>Within SLA</v>
      </c>
      <c r="Z4442" t="str">
        <f t="shared" si="348"/>
        <v>Normal</v>
      </c>
      <c r="AA4442" t="str" cm="1">
        <f t="array" ref="AA4442">_xlfn.IFS(
J4442&lt;=K4442*0.5,"Excellent",
J4442&lt;=K4442,"Good",
J4442&lt;=K4442*1.5,"At Risk",
TRUE,"Critical"
)</f>
        <v>Excellent</v>
      </c>
      <c r="AB4442" t="str">
        <f t="shared" si="349"/>
        <v>Reworked</v>
      </c>
    </row>
    <row r="4443" spans="1:28" x14ac:dyDescent="0.3">
      <c r="A4443" t="s">
        <v>4525</v>
      </c>
      <c r="B4443" s="1">
        <v>45818</v>
      </c>
      <c r="C4443" t="s">
        <v>95</v>
      </c>
      <c r="D4443" t="s">
        <v>5094</v>
      </c>
      <c r="E4443" t="s">
        <v>35</v>
      </c>
      <c r="F4443" t="s">
        <v>24</v>
      </c>
      <c r="G4443" t="s">
        <v>42</v>
      </c>
      <c r="H4443" t="s">
        <v>26</v>
      </c>
      <c r="I4443" t="s">
        <v>27</v>
      </c>
      <c r="J4443">
        <v>9.3000000000000007</v>
      </c>
      <c r="K4443">
        <v>24</v>
      </c>
      <c r="L4443" t="s">
        <v>28</v>
      </c>
      <c r="M4443">
        <v>0</v>
      </c>
      <c r="N4443">
        <v>4.3</v>
      </c>
      <c r="O4443">
        <v>320</v>
      </c>
      <c r="P4443">
        <v>2976</v>
      </c>
      <c r="Q4443" t="s">
        <v>29</v>
      </c>
      <c r="R4443">
        <v>6</v>
      </c>
      <c r="S4443" t="s">
        <v>30</v>
      </c>
      <c r="T4443" t="s">
        <v>38</v>
      </c>
      <c r="U4443" t="str">
        <f>TRIM(CLEAN(tbl_Operations[[#This Row],[Location]]))</f>
        <v>Unknown</v>
      </c>
      <c r="V4443" t="str">
        <f>TRIM(CLEAN(tbl_Operations[[#This Row],[Channel]]))</f>
        <v>Portal</v>
      </c>
      <c r="W4443" t="str">
        <f t="shared" si="345"/>
        <v>Employee Query</v>
      </c>
      <c r="X4443" t="str">
        <f t="shared" si="346"/>
        <v>Sales</v>
      </c>
      <c r="Y4443" t="str">
        <f t="shared" si="347"/>
        <v>Within SLA</v>
      </c>
      <c r="Z4443" t="str">
        <f t="shared" si="348"/>
        <v>Normal</v>
      </c>
      <c r="AA4443" t="str" cm="1">
        <f t="array" ref="AA4443">_xlfn.IFS(
J4443&lt;=K4443*0.5,"Excellent",
J4443&lt;=K4443,"Good",
J4443&lt;=K4443*1.5,"At Risk",
TRUE,"Critical"
)</f>
        <v>Excellent</v>
      </c>
      <c r="AB4443" t="str">
        <f t="shared" si="349"/>
        <v>No Rework</v>
      </c>
    </row>
    <row r="4444" spans="1:28" x14ac:dyDescent="0.3">
      <c r="A4444" t="s">
        <v>4526</v>
      </c>
      <c r="B4444" s="1">
        <v>45840</v>
      </c>
      <c r="C4444" t="s">
        <v>95</v>
      </c>
      <c r="D4444" t="s">
        <v>47</v>
      </c>
      <c r="E4444" t="s">
        <v>23</v>
      </c>
      <c r="F4444" t="s">
        <v>24</v>
      </c>
      <c r="G4444" t="s">
        <v>62</v>
      </c>
      <c r="H4444" t="s">
        <v>26</v>
      </c>
      <c r="I4444" t="s">
        <v>88</v>
      </c>
      <c r="J4444">
        <v>19.399999999999999</v>
      </c>
      <c r="K4444">
        <v>24</v>
      </c>
      <c r="L4444" t="s">
        <v>28</v>
      </c>
      <c r="M4444">
        <v>2</v>
      </c>
      <c r="N4444">
        <v>4.5999999999999996</v>
      </c>
      <c r="O4444">
        <v>350</v>
      </c>
      <c r="P4444">
        <v>6790</v>
      </c>
      <c r="Q4444" t="s">
        <v>114</v>
      </c>
      <c r="R4444">
        <v>7</v>
      </c>
      <c r="S4444" t="s">
        <v>37</v>
      </c>
      <c r="T4444" t="s">
        <v>86</v>
      </c>
      <c r="U4444" t="str">
        <f>TRIM(CLEAN(tbl_Operations[[#This Row],[Location]]))</f>
        <v>Gurugram</v>
      </c>
      <c r="V4444" t="str">
        <f>TRIM(CLEAN(tbl_Operations[[#This Row],[Channel]]))</f>
        <v>Teams</v>
      </c>
      <c r="W4444" t="str">
        <f t="shared" si="345"/>
        <v>Invoice Query</v>
      </c>
      <c r="X4444" t="str">
        <f t="shared" si="346"/>
        <v>Sales</v>
      </c>
      <c r="Y4444" t="str">
        <f t="shared" si="347"/>
        <v>Within SLA</v>
      </c>
      <c r="Z4444" t="str">
        <f t="shared" si="348"/>
        <v>Normal</v>
      </c>
      <c r="AA4444" t="str" cm="1">
        <f t="array" ref="AA4444">_xlfn.IFS(
J4444&lt;=K4444*0.5,"Excellent",
J4444&lt;=K4444,"Good",
J4444&lt;=K4444*1.5,"At Risk",
TRUE,"Critical"
)</f>
        <v>Good</v>
      </c>
      <c r="AB4444" t="str">
        <f t="shared" si="349"/>
        <v>Reworked</v>
      </c>
    </row>
    <row r="4445" spans="1:28" x14ac:dyDescent="0.3">
      <c r="A4445" t="s">
        <v>4527</v>
      </c>
      <c r="B4445" s="1">
        <v>45898</v>
      </c>
      <c r="C4445" t="s">
        <v>21</v>
      </c>
      <c r="D4445" t="s">
        <v>55</v>
      </c>
      <c r="E4445" t="s">
        <v>35</v>
      </c>
      <c r="F4445" t="s">
        <v>49</v>
      </c>
      <c r="G4445" t="s">
        <v>25</v>
      </c>
      <c r="H4445" t="s">
        <v>75</v>
      </c>
      <c r="I4445" t="s">
        <v>101</v>
      </c>
      <c r="J4445">
        <v>10.8</v>
      </c>
      <c r="K4445">
        <v>48</v>
      </c>
      <c r="L4445" t="s">
        <v>28</v>
      </c>
      <c r="M4445">
        <v>0</v>
      </c>
      <c r="N4445">
        <v>4.7</v>
      </c>
      <c r="O4445">
        <v>320</v>
      </c>
      <c r="P4445">
        <v>3456</v>
      </c>
      <c r="Q4445" t="s">
        <v>36</v>
      </c>
      <c r="R4445">
        <v>8</v>
      </c>
      <c r="S4445" t="s">
        <v>37</v>
      </c>
      <c r="T4445" t="s">
        <v>45</v>
      </c>
      <c r="U4445" t="str">
        <f>TRIM(CLEAN(tbl_Operations[[#This Row],[Location]]))</f>
        <v>Hyderabad</v>
      </c>
      <c r="V4445" t="str">
        <f>TRIM(CLEAN(tbl_Operations[[#This Row],[Channel]]))</f>
        <v>Email</v>
      </c>
      <c r="W4445" t="str">
        <f t="shared" si="345"/>
        <v>Employee Query</v>
      </c>
      <c r="X4445" t="str">
        <f t="shared" si="346"/>
        <v>Customer Support</v>
      </c>
      <c r="Y4445" t="str">
        <f t="shared" si="347"/>
        <v>Within SLA</v>
      </c>
      <c r="Z4445" t="str">
        <f t="shared" si="348"/>
        <v>Normal</v>
      </c>
      <c r="AA4445" t="str" cm="1">
        <f t="array" ref="AA4445">_xlfn.IFS(
J4445&lt;=K4445*0.5,"Excellent",
J4445&lt;=K4445,"Good",
J4445&lt;=K4445*1.5,"At Risk",
TRUE,"Critical"
)</f>
        <v>Excellent</v>
      </c>
      <c r="AB4445" t="str">
        <f t="shared" si="349"/>
        <v>No Rework</v>
      </c>
    </row>
    <row r="4446" spans="1:28" x14ac:dyDescent="0.3">
      <c r="A4446" t="s">
        <v>4528</v>
      </c>
      <c r="B4446" s="1">
        <v>45934</v>
      </c>
      <c r="C4446" t="s">
        <v>77</v>
      </c>
      <c r="D4446" t="s">
        <v>73</v>
      </c>
      <c r="E4446" t="s">
        <v>56</v>
      </c>
      <c r="F4446" t="s">
        <v>24</v>
      </c>
      <c r="G4446" t="s">
        <v>25</v>
      </c>
      <c r="H4446" t="s">
        <v>75</v>
      </c>
      <c r="I4446" t="s">
        <v>27</v>
      </c>
      <c r="J4446">
        <v>2</v>
      </c>
      <c r="K4446">
        <v>24</v>
      </c>
      <c r="L4446" t="s">
        <v>28</v>
      </c>
      <c r="M4446">
        <v>0</v>
      </c>
      <c r="N4446">
        <v>5</v>
      </c>
      <c r="O4446">
        <v>350</v>
      </c>
      <c r="P4446">
        <v>700</v>
      </c>
      <c r="Q4446" t="s">
        <v>51</v>
      </c>
      <c r="R4446">
        <v>10</v>
      </c>
      <c r="S4446" t="s">
        <v>52</v>
      </c>
      <c r="T4446" t="s">
        <v>68</v>
      </c>
      <c r="U4446" t="str">
        <f>TRIM(CLEAN(tbl_Operations[[#This Row],[Location]]))</f>
        <v>Chennai</v>
      </c>
      <c r="V4446" t="str">
        <f>TRIM(CLEAN(tbl_Operations[[#This Row],[Channel]]))</f>
        <v>Email</v>
      </c>
      <c r="W4446" t="str">
        <f t="shared" si="345"/>
        <v>Vendor Query</v>
      </c>
      <c r="X4446" t="str">
        <f t="shared" si="346"/>
        <v>Finance</v>
      </c>
      <c r="Y4446" t="str">
        <f t="shared" si="347"/>
        <v>Within SLA</v>
      </c>
      <c r="Z4446" t="str">
        <f t="shared" si="348"/>
        <v>Normal</v>
      </c>
      <c r="AA4446" t="str" cm="1">
        <f t="array" ref="AA4446">_xlfn.IFS(
J4446&lt;=K4446*0.5,"Excellent",
J4446&lt;=K4446,"Good",
J4446&lt;=K4446*1.5,"At Risk",
TRUE,"Critical"
)</f>
        <v>Excellent</v>
      </c>
      <c r="AB4446" t="str">
        <f t="shared" si="349"/>
        <v>No Rework</v>
      </c>
    </row>
    <row r="4447" spans="1:28" x14ac:dyDescent="0.3">
      <c r="A4447" t="s">
        <v>4529</v>
      </c>
      <c r="B4447" s="1">
        <v>45832</v>
      </c>
      <c r="C4447" t="s">
        <v>95</v>
      </c>
      <c r="D4447" t="s">
        <v>41</v>
      </c>
      <c r="E4447" t="s">
        <v>35</v>
      </c>
      <c r="F4447" t="s">
        <v>61</v>
      </c>
      <c r="G4447" t="s">
        <v>25</v>
      </c>
      <c r="H4447" t="s">
        <v>50</v>
      </c>
      <c r="I4447" t="s">
        <v>27</v>
      </c>
      <c r="J4447">
        <v>5.9</v>
      </c>
      <c r="K4447">
        <v>12</v>
      </c>
      <c r="L4447" t="s">
        <v>28</v>
      </c>
      <c r="M4447">
        <v>2</v>
      </c>
      <c r="N4447">
        <v>4.2</v>
      </c>
      <c r="O4447">
        <v>320</v>
      </c>
      <c r="P4447">
        <v>1888</v>
      </c>
      <c r="Q4447" t="s">
        <v>29</v>
      </c>
      <c r="R4447">
        <v>6</v>
      </c>
      <c r="S4447" t="s">
        <v>30</v>
      </c>
      <c r="T4447" t="s">
        <v>38</v>
      </c>
      <c r="U4447" t="str">
        <f>TRIM(CLEAN(tbl_Operations[[#This Row],[Location]]))</f>
        <v>Bengaluru</v>
      </c>
      <c r="V4447" t="str">
        <f>TRIM(CLEAN(tbl_Operations[[#This Row],[Channel]]))</f>
        <v>Email</v>
      </c>
      <c r="W4447" t="str">
        <f t="shared" si="345"/>
        <v>Employee Query</v>
      </c>
      <c r="X4447" t="str">
        <f t="shared" si="346"/>
        <v>Sales</v>
      </c>
      <c r="Y4447" t="str">
        <f t="shared" si="347"/>
        <v>Within SLA</v>
      </c>
      <c r="Z4447" t="str">
        <f t="shared" si="348"/>
        <v>Normal</v>
      </c>
      <c r="AA4447" t="str" cm="1">
        <f t="array" ref="AA4447">_xlfn.IFS(
J4447&lt;=K4447*0.5,"Excellent",
J4447&lt;=K4447,"Good",
J4447&lt;=K4447*1.5,"At Risk",
TRUE,"Critical"
)</f>
        <v>Excellent</v>
      </c>
      <c r="AB4447" t="str">
        <f t="shared" si="349"/>
        <v>Reworked</v>
      </c>
    </row>
    <row r="4448" spans="1:28" x14ac:dyDescent="0.3">
      <c r="A4448" t="s">
        <v>4530</v>
      </c>
      <c r="B4448" s="1">
        <v>45771</v>
      </c>
      <c r="C4448" t="s">
        <v>91</v>
      </c>
      <c r="D4448" t="s">
        <v>47</v>
      </c>
      <c r="E4448" t="s">
        <v>70</v>
      </c>
      <c r="F4448" t="s">
        <v>24</v>
      </c>
      <c r="G4448" t="s">
        <v>25</v>
      </c>
      <c r="H4448" t="s">
        <v>43</v>
      </c>
      <c r="I4448" t="s">
        <v>27</v>
      </c>
      <c r="J4448">
        <v>13.9</v>
      </c>
      <c r="K4448">
        <v>24</v>
      </c>
      <c r="L4448" t="s">
        <v>28</v>
      </c>
      <c r="M4448">
        <v>0</v>
      </c>
      <c r="N4448">
        <v>4.3</v>
      </c>
      <c r="O4448">
        <v>350</v>
      </c>
      <c r="P4448">
        <v>4865</v>
      </c>
      <c r="Q4448" t="s">
        <v>89</v>
      </c>
      <c r="R4448">
        <v>4</v>
      </c>
      <c r="S4448" t="s">
        <v>30</v>
      </c>
      <c r="T4448" t="s">
        <v>84</v>
      </c>
      <c r="U4448" t="str">
        <f>TRIM(CLEAN(tbl_Operations[[#This Row],[Location]]))</f>
        <v>Gurugram</v>
      </c>
      <c r="V4448" t="str">
        <f>TRIM(CLEAN(tbl_Operations[[#This Row],[Channel]]))</f>
        <v>Email</v>
      </c>
      <c r="W4448" t="str">
        <f t="shared" si="345"/>
        <v>Data Correction</v>
      </c>
      <c r="X4448" t="str">
        <f t="shared" si="346"/>
        <v>Operations</v>
      </c>
      <c r="Y4448" t="str">
        <f t="shared" si="347"/>
        <v>Within SLA</v>
      </c>
      <c r="Z4448" t="str">
        <f t="shared" si="348"/>
        <v>Normal</v>
      </c>
      <c r="AA4448" t="str" cm="1">
        <f t="array" ref="AA4448">_xlfn.IFS(
J4448&lt;=K4448*0.5,"Excellent",
J4448&lt;=K4448,"Good",
J4448&lt;=K4448*1.5,"At Risk",
TRUE,"Critical"
)</f>
        <v>Good</v>
      </c>
      <c r="AB4448" t="str">
        <f t="shared" si="349"/>
        <v>No Rework</v>
      </c>
    </row>
    <row r="4449" spans="1:28" x14ac:dyDescent="0.3">
      <c r="A4449" t="s">
        <v>4531</v>
      </c>
      <c r="B4449" s="1">
        <v>45669</v>
      </c>
      <c r="C4449" t="s">
        <v>91</v>
      </c>
      <c r="D4449" t="s">
        <v>73</v>
      </c>
      <c r="E4449" t="s">
        <v>78</v>
      </c>
      <c r="F4449" t="s">
        <v>49</v>
      </c>
      <c r="G4449" t="s">
        <v>81</v>
      </c>
      <c r="H4449" t="s">
        <v>43</v>
      </c>
      <c r="I4449" t="s">
        <v>101</v>
      </c>
      <c r="J4449">
        <v>10.8</v>
      </c>
      <c r="K4449">
        <v>48</v>
      </c>
      <c r="L4449" t="s">
        <v>28</v>
      </c>
      <c r="M4449">
        <v>1</v>
      </c>
      <c r="N4449">
        <v>4.8</v>
      </c>
      <c r="O4449">
        <v>400</v>
      </c>
      <c r="P4449">
        <v>4320</v>
      </c>
      <c r="Q4449" t="s">
        <v>64</v>
      </c>
      <c r="R4449">
        <v>1</v>
      </c>
      <c r="S4449" t="s">
        <v>58</v>
      </c>
      <c r="T4449" t="s">
        <v>102</v>
      </c>
      <c r="U4449" t="str">
        <f>TRIM(CLEAN(tbl_Operations[[#This Row],[Location]]))</f>
        <v>Chennai</v>
      </c>
      <c r="V4449" t="str">
        <f>TRIM(CLEAN(tbl_Operations[[#This Row],[Channel]]))</f>
        <v>Phone</v>
      </c>
      <c r="W4449" t="str">
        <f t="shared" si="345"/>
        <v>Access Request</v>
      </c>
      <c r="X4449" t="str">
        <f t="shared" si="346"/>
        <v>Operations</v>
      </c>
      <c r="Y4449" t="str">
        <f t="shared" si="347"/>
        <v>Within SLA</v>
      </c>
      <c r="Z4449" t="str">
        <f t="shared" si="348"/>
        <v>Normal</v>
      </c>
      <c r="AA4449" t="str" cm="1">
        <f t="array" ref="AA4449">_xlfn.IFS(
J4449&lt;=K4449*0.5,"Excellent",
J4449&lt;=K4449,"Good",
J4449&lt;=K4449*1.5,"At Risk",
TRUE,"Critical"
)</f>
        <v>Excellent</v>
      </c>
      <c r="AB4449" t="str">
        <f t="shared" si="349"/>
        <v>Reworked</v>
      </c>
    </row>
    <row r="4450" spans="1:28" x14ac:dyDescent="0.3">
      <c r="A4450" t="s">
        <v>4532</v>
      </c>
      <c r="B4450" s="1">
        <v>45909</v>
      </c>
      <c r="C4450" t="s">
        <v>21</v>
      </c>
      <c r="D4450" t="s">
        <v>60</v>
      </c>
      <c r="E4450" t="s">
        <v>70</v>
      </c>
      <c r="F4450" t="s">
        <v>24</v>
      </c>
      <c r="G4450" t="s">
        <v>25</v>
      </c>
      <c r="H4450" t="s">
        <v>75</v>
      </c>
      <c r="I4450" t="s">
        <v>27</v>
      </c>
      <c r="J4450">
        <v>1</v>
      </c>
      <c r="K4450">
        <v>24</v>
      </c>
      <c r="L4450" t="s">
        <v>28</v>
      </c>
      <c r="M4450">
        <v>0</v>
      </c>
      <c r="N4450">
        <v>5</v>
      </c>
      <c r="O4450">
        <v>450</v>
      </c>
      <c r="P4450">
        <v>450</v>
      </c>
      <c r="Q4450" t="s">
        <v>83</v>
      </c>
      <c r="R4450">
        <v>9</v>
      </c>
      <c r="S4450" t="s">
        <v>37</v>
      </c>
      <c r="T4450" t="s">
        <v>38</v>
      </c>
      <c r="U4450" t="str">
        <f>TRIM(CLEAN(tbl_Operations[[#This Row],[Location]]))</f>
        <v>Pune</v>
      </c>
      <c r="V4450" t="str">
        <f>TRIM(CLEAN(tbl_Operations[[#This Row],[Channel]]))</f>
        <v>Email</v>
      </c>
      <c r="W4450" t="str">
        <f t="shared" si="345"/>
        <v>Data Correction</v>
      </c>
      <c r="X4450" t="str">
        <f t="shared" si="346"/>
        <v>Customer Support</v>
      </c>
      <c r="Y4450" t="str">
        <f t="shared" si="347"/>
        <v>Within SLA</v>
      </c>
      <c r="Z4450" t="str">
        <f t="shared" si="348"/>
        <v>Normal</v>
      </c>
      <c r="AA4450" t="str" cm="1">
        <f t="array" ref="AA4450">_xlfn.IFS(
J4450&lt;=K4450*0.5,"Excellent",
J4450&lt;=K4450,"Good",
J4450&lt;=K4450*1.5,"At Risk",
TRUE,"Critical"
)</f>
        <v>Excellent</v>
      </c>
      <c r="AB4450" t="str">
        <f t="shared" si="349"/>
        <v>No Rework</v>
      </c>
    </row>
    <row r="4451" spans="1:28" x14ac:dyDescent="0.3">
      <c r="A4451" t="s">
        <v>4533</v>
      </c>
      <c r="B4451" s="1">
        <v>45761</v>
      </c>
      <c r="C4451" t="s">
        <v>77</v>
      </c>
      <c r="D4451" t="s">
        <v>55</v>
      </c>
      <c r="E4451" t="s">
        <v>78</v>
      </c>
      <c r="F4451" t="s">
        <v>24</v>
      </c>
      <c r="G4451" t="s">
        <v>62</v>
      </c>
      <c r="H4451" t="s">
        <v>43</v>
      </c>
      <c r="I4451" t="s">
        <v>27</v>
      </c>
      <c r="J4451">
        <v>5.4</v>
      </c>
      <c r="K4451">
        <v>24</v>
      </c>
      <c r="L4451" t="s">
        <v>28</v>
      </c>
      <c r="M4451">
        <v>1</v>
      </c>
      <c r="N4451">
        <v>5</v>
      </c>
      <c r="O4451">
        <v>350</v>
      </c>
      <c r="P4451">
        <v>1890</v>
      </c>
      <c r="Q4451" t="s">
        <v>89</v>
      </c>
      <c r="R4451">
        <v>4</v>
      </c>
      <c r="S4451" t="s">
        <v>30</v>
      </c>
      <c r="T4451" t="s">
        <v>31</v>
      </c>
      <c r="U4451" t="str">
        <f>TRIM(CLEAN(tbl_Operations[[#This Row],[Location]]))</f>
        <v>Hyderabad</v>
      </c>
      <c r="V4451" t="str">
        <f>TRIM(CLEAN(tbl_Operations[[#This Row],[Channel]]))</f>
        <v>Teams</v>
      </c>
      <c r="W4451" t="str">
        <f t="shared" si="345"/>
        <v>Access Request</v>
      </c>
      <c r="X4451" t="str">
        <f t="shared" si="346"/>
        <v>Finance</v>
      </c>
      <c r="Y4451" t="str">
        <f t="shared" si="347"/>
        <v>Within SLA</v>
      </c>
      <c r="Z4451" t="str">
        <f t="shared" si="348"/>
        <v>Normal</v>
      </c>
      <c r="AA4451" t="str" cm="1">
        <f t="array" ref="AA4451">_xlfn.IFS(
J4451&lt;=K4451*0.5,"Excellent",
J4451&lt;=K4451,"Good",
J4451&lt;=K4451*1.5,"At Risk",
TRUE,"Critical"
)</f>
        <v>Excellent</v>
      </c>
      <c r="AB4451" t="str">
        <f t="shared" si="349"/>
        <v>Reworked</v>
      </c>
    </row>
    <row r="4452" spans="1:28" x14ac:dyDescent="0.3">
      <c r="A4452" t="s">
        <v>4534</v>
      </c>
      <c r="B4452" s="1">
        <v>45861</v>
      </c>
      <c r="C4452" t="s">
        <v>33</v>
      </c>
      <c r="D4452" t="s">
        <v>55</v>
      </c>
      <c r="E4452" t="s">
        <v>35</v>
      </c>
      <c r="F4452" t="s">
        <v>24</v>
      </c>
      <c r="G4452" t="s">
        <v>25</v>
      </c>
      <c r="H4452" t="s">
        <v>66</v>
      </c>
      <c r="I4452" t="s">
        <v>27</v>
      </c>
      <c r="J4452">
        <v>3.1</v>
      </c>
      <c r="K4452">
        <v>24</v>
      </c>
      <c r="L4452" t="s">
        <v>28</v>
      </c>
      <c r="M4452">
        <v>1</v>
      </c>
      <c r="N4452">
        <v>4.0999999999999996</v>
      </c>
      <c r="O4452">
        <v>320</v>
      </c>
      <c r="P4452">
        <v>992</v>
      </c>
      <c r="Q4452" t="s">
        <v>114</v>
      </c>
      <c r="R4452">
        <v>7</v>
      </c>
      <c r="S4452" t="s">
        <v>37</v>
      </c>
      <c r="T4452" t="s">
        <v>86</v>
      </c>
      <c r="U4452" t="str">
        <f>TRIM(CLEAN(tbl_Operations[[#This Row],[Location]]))</f>
        <v>Hyderabad</v>
      </c>
      <c r="V4452" t="str">
        <f>TRIM(CLEAN(tbl_Operations[[#This Row],[Channel]]))</f>
        <v>Email</v>
      </c>
      <c r="W4452" t="str">
        <f t="shared" si="345"/>
        <v>Employee Query</v>
      </c>
      <c r="X4452" t="str">
        <f t="shared" si="346"/>
        <v>It</v>
      </c>
      <c r="Y4452" t="str">
        <f t="shared" si="347"/>
        <v>Within SLA</v>
      </c>
      <c r="Z4452" t="str">
        <f t="shared" si="348"/>
        <v>Normal</v>
      </c>
      <c r="AA4452" t="str" cm="1">
        <f t="array" ref="AA4452">_xlfn.IFS(
J4452&lt;=K4452*0.5,"Excellent",
J4452&lt;=K4452,"Good",
J4452&lt;=K4452*1.5,"At Risk",
TRUE,"Critical"
)</f>
        <v>Excellent</v>
      </c>
      <c r="AB4452" t="str">
        <f t="shared" si="349"/>
        <v>Reworked</v>
      </c>
    </row>
    <row r="4453" spans="1:28" x14ac:dyDescent="0.3">
      <c r="A4453" t="s">
        <v>4535</v>
      </c>
      <c r="B4453" s="1">
        <v>45962</v>
      </c>
      <c r="C4453" t="s">
        <v>91</v>
      </c>
      <c r="D4453" t="s">
        <v>73</v>
      </c>
      <c r="E4453" t="s">
        <v>70</v>
      </c>
      <c r="F4453" t="s">
        <v>146</v>
      </c>
      <c r="G4453" t="s">
        <v>25</v>
      </c>
      <c r="H4453" t="s">
        <v>26</v>
      </c>
      <c r="I4453" t="s">
        <v>27</v>
      </c>
      <c r="J4453">
        <v>8.3000000000000007</v>
      </c>
      <c r="K4453">
        <v>4</v>
      </c>
      <c r="L4453" t="s">
        <v>63</v>
      </c>
      <c r="M4453">
        <v>0</v>
      </c>
      <c r="N4453">
        <v>3.9</v>
      </c>
      <c r="O4453">
        <v>280</v>
      </c>
      <c r="P4453">
        <v>2324</v>
      </c>
      <c r="Q4453" t="s">
        <v>67</v>
      </c>
      <c r="R4453">
        <v>11</v>
      </c>
      <c r="S4453" t="s">
        <v>52</v>
      </c>
      <c r="T4453" t="s">
        <v>68</v>
      </c>
      <c r="U4453" t="str">
        <f>TRIM(CLEAN(tbl_Operations[[#This Row],[Location]]))</f>
        <v>Chennai</v>
      </c>
      <c r="V4453" t="str">
        <f>TRIM(CLEAN(tbl_Operations[[#This Row],[Channel]]))</f>
        <v>Email</v>
      </c>
      <c r="W4453" t="str">
        <f t="shared" si="345"/>
        <v>Data Correction</v>
      </c>
      <c r="X4453" t="str">
        <f t="shared" si="346"/>
        <v>Operations</v>
      </c>
      <c r="Y4453" t="str">
        <f t="shared" si="347"/>
        <v>SLA Breach</v>
      </c>
      <c r="Z4453" t="str">
        <f t="shared" si="348"/>
        <v>Normal</v>
      </c>
      <c r="AA4453" t="str" cm="1">
        <f t="array" ref="AA4453">_xlfn.IFS(
J4453&lt;=K4453*0.5,"Excellent",
J4453&lt;=K4453,"Good",
J4453&lt;=K4453*1.5,"At Risk",
TRUE,"Critical"
)</f>
        <v>Critical</v>
      </c>
      <c r="AB4453" t="str">
        <f t="shared" si="349"/>
        <v>No Rework</v>
      </c>
    </row>
    <row r="4454" spans="1:28" x14ac:dyDescent="0.3">
      <c r="A4454" t="s">
        <v>4536</v>
      </c>
      <c r="B4454" s="1">
        <v>45767</v>
      </c>
      <c r="C4454" t="s">
        <v>21</v>
      </c>
      <c r="D4454" t="s">
        <v>41</v>
      </c>
      <c r="E4454" t="s">
        <v>56</v>
      </c>
      <c r="F4454" t="s">
        <v>49</v>
      </c>
      <c r="G4454" t="s">
        <v>25</v>
      </c>
      <c r="H4454" t="s">
        <v>50</v>
      </c>
      <c r="I4454" t="s">
        <v>27</v>
      </c>
      <c r="J4454">
        <v>2.1</v>
      </c>
      <c r="K4454">
        <v>48</v>
      </c>
      <c r="L4454" t="s">
        <v>28</v>
      </c>
      <c r="M4454">
        <v>1</v>
      </c>
      <c r="N4454">
        <v>4.4000000000000004</v>
      </c>
      <c r="O4454">
        <v>400</v>
      </c>
      <c r="P4454">
        <v>840</v>
      </c>
      <c r="Q4454" t="s">
        <v>89</v>
      </c>
      <c r="R4454">
        <v>4</v>
      </c>
      <c r="S4454" t="s">
        <v>30</v>
      </c>
      <c r="T4454" t="s">
        <v>102</v>
      </c>
      <c r="U4454" t="str">
        <f>TRIM(CLEAN(tbl_Operations[[#This Row],[Location]]))</f>
        <v>Bengaluru</v>
      </c>
      <c r="V4454" t="str">
        <f>TRIM(CLEAN(tbl_Operations[[#This Row],[Channel]]))</f>
        <v>Email</v>
      </c>
      <c r="W4454" t="str">
        <f t="shared" si="345"/>
        <v>Vendor Query</v>
      </c>
      <c r="X4454" t="str">
        <f t="shared" si="346"/>
        <v>Customer Support</v>
      </c>
      <c r="Y4454" t="str">
        <f t="shared" si="347"/>
        <v>Within SLA</v>
      </c>
      <c r="Z4454" t="str">
        <f t="shared" si="348"/>
        <v>Normal</v>
      </c>
      <c r="AA4454" t="str" cm="1">
        <f t="array" ref="AA4454">_xlfn.IFS(
J4454&lt;=K4454*0.5,"Excellent",
J4454&lt;=K4454,"Good",
J4454&lt;=K4454*1.5,"At Risk",
TRUE,"Critical"
)</f>
        <v>Excellent</v>
      </c>
      <c r="AB4454" t="str">
        <f t="shared" si="349"/>
        <v>Reworked</v>
      </c>
    </row>
    <row r="4455" spans="1:28" x14ac:dyDescent="0.3">
      <c r="A4455" t="s">
        <v>4537</v>
      </c>
      <c r="B4455" s="1">
        <v>45870</v>
      </c>
      <c r="C4455" t="s">
        <v>54</v>
      </c>
      <c r="D4455" t="s">
        <v>47</v>
      </c>
      <c r="E4455" t="s">
        <v>74</v>
      </c>
      <c r="F4455" t="s">
        <v>49</v>
      </c>
      <c r="G4455" t="s">
        <v>42</v>
      </c>
      <c r="H4455" t="s">
        <v>66</v>
      </c>
      <c r="I4455" t="s">
        <v>27</v>
      </c>
      <c r="J4455">
        <v>6.4</v>
      </c>
      <c r="K4455">
        <v>48</v>
      </c>
      <c r="L4455" t="s">
        <v>28</v>
      </c>
      <c r="M4455">
        <v>0</v>
      </c>
      <c r="N4455">
        <v>5</v>
      </c>
      <c r="O4455">
        <v>280</v>
      </c>
      <c r="P4455">
        <v>1792</v>
      </c>
      <c r="Q4455" t="s">
        <v>36</v>
      </c>
      <c r="R4455">
        <v>8</v>
      </c>
      <c r="S4455" t="s">
        <v>37</v>
      </c>
      <c r="T4455" t="s">
        <v>45</v>
      </c>
      <c r="U4455" t="str">
        <f>TRIM(CLEAN(tbl_Operations[[#This Row],[Location]]))</f>
        <v>Gurugram</v>
      </c>
      <c r="V4455" t="str">
        <f>TRIM(CLEAN(tbl_Operations[[#This Row],[Channel]]))</f>
        <v>Portal</v>
      </c>
      <c r="W4455" t="str">
        <f t="shared" si="345"/>
        <v>System Issue</v>
      </c>
      <c r="X4455" t="str">
        <f t="shared" si="346"/>
        <v>Hr</v>
      </c>
      <c r="Y4455" t="str">
        <f t="shared" si="347"/>
        <v>Within SLA</v>
      </c>
      <c r="Z4455" t="str">
        <f t="shared" si="348"/>
        <v>Normal</v>
      </c>
      <c r="AA4455" t="str" cm="1">
        <f t="array" ref="AA4455">_xlfn.IFS(
J4455&lt;=K4455*0.5,"Excellent",
J4455&lt;=K4455,"Good",
J4455&lt;=K4455*1.5,"At Risk",
TRUE,"Critical"
)</f>
        <v>Excellent</v>
      </c>
      <c r="AB4455" t="str">
        <f t="shared" si="349"/>
        <v>No Rework</v>
      </c>
    </row>
    <row r="4456" spans="1:28" x14ac:dyDescent="0.3">
      <c r="A4456" t="s">
        <v>4538</v>
      </c>
      <c r="B4456" s="1">
        <v>45707</v>
      </c>
      <c r="C4456" t="s">
        <v>21</v>
      </c>
      <c r="D4456" t="s">
        <v>22</v>
      </c>
      <c r="E4456" t="s">
        <v>70</v>
      </c>
      <c r="F4456" t="s">
        <v>24</v>
      </c>
      <c r="G4456" t="s">
        <v>42</v>
      </c>
      <c r="H4456" t="s">
        <v>75</v>
      </c>
      <c r="I4456" t="s">
        <v>88</v>
      </c>
      <c r="J4456">
        <v>12.1</v>
      </c>
      <c r="K4456">
        <v>24</v>
      </c>
      <c r="L4456" t="s">
        <v>28</v>
      </c>
      <c r="M4456">
        <v>4</v>
      </c>
      <c r="N4456">
        <v>3.3</v>
      </c>
      <c r="O4456">
        <v>350</v>
      </c>
      <c r="P4456">
        <v>4235</v>
      </c>
      <c r="Q4456" t="s">
        <v>57</v>
      </c>
      <c r="R4456">
        <v>2</v>
      </c>
      <c r="S4456" t="s">
        <v>58</v>
      </c>
      <c r="T4456" t="s">
        <v>86</v>
      </c>
      <c r="U4456" t="str">
        <f>TRIM(CLEAN(tbl_Operations[[#This Row],[Location]]))</f>
        <v>Noida</v>
      </c>
      <c r="V4456" t="str">
        <f>TRIM(CLEAN(tbl_Operations[[#This Row],[Channel]]))</f>
        <v>Portal</v>
      </c>
      <c r="W4456" t="str">
        <f t="shared" si="345"/>
        <v>Data Correction</v>
      </c>
      <c r="X4456" t="str">
        <f t="shared" si="346"/>
        <v>Customer Support</v>
      </c>
      <c r="Y4456" t="str">
        <f t="shared" si="347"/>
        <v>Within SLA</v>
      </c>
      <c r="Z4456" t="str">
        <f t="shared" si="348"/>
        <v>Normal</v>
      </c>
      <c r="AA4456" t="str" cm="1">
        <f t="array" ref="AA4456">_xlfn.IFS(
J4456&lt;=K4456*0.5,"Excellent",
J4456&lt;=K4456,"Good",
J4456&lt;=K4456*1.5,"At Risk",
TRUE,"Critical"
)</f>
        <v>Good</v>
      </c>
      <c r="AB4456" t="str">
        <f t="shared" si="349"/>
        <v>Reworked</v>
      </c>
    </row>
    <row r="4457" spans="1:28" x14ac:dyDescent="0.3">
      <c r="A4457" t="s">
        <v>4539</v>
      </c>
      <c r="B4457" s="1">
        <v>45665</v>
      </c>
      <c r="C4457" t="s">
        <v>21</v>
      </c>
      <c r="D4457" t="s">
        <v>34</v>
      </c>
      <c r="E4457" t="s">
        <v>23</v>
      </c>
      <c r="F4457" t="s">
        <v>49</v>
      </c>
      <c r="G4457" t="s">
        <v>25</v>
      </c>
      <c r="H4457" t="s">
        <v>66</v>
      </c>
      <c r="I4457" t="s">
        <v>88</v>
      </c>
      <c r="J4457">
        <v>15.5</v>
      </c>
      <c r="K4457">
        <v>48</v>
      </c>
      <c r="L4457" t="s">
        <v>28</v>
      </c>
      <c r="M4457">
        <v>2</v>
      </c>
      <c r="N4457">
        <v>3.6</v>
      </c>
      <c r="O4457">
        <v>450</v>
      </c>
      <c r="P4457">
        <v>6975</v>
      </c>
      <c r="Q4457" t="s">
        <v>64</v>
      </c>
      <c r="R4457">
        <v>1</v>
      </c>
      <c r="S4457" t="s">
        <v>58</v>
      </c>
      <c r="T4457" t="s">
        <v>86</v>
      </c>
      <c r="U4457" t="str">
        <f>TRIM(CLEAN(tbl_Operations[[#This Row],[Location]]))</f>
        <v>Mumbai</v>
      </c>
      <c r="V4457" t="str">
        <f>TRIM(CLEAN(tbl_Operations[[#This Row],[Channel]]))</f>
        <v>Email</v>
      </c>
      <c r="W4457" t="str">
        <f t="shared" si="345"/>
        <v>Invoice Query</v>
      </c>
      <c r="X4457" t="str">
        <f t="shared" si="346"/>
        <v>Customer Support</v>
      </c>
      <c r="Y4457" t="str">
        <f t="shared" si="347"/>
        <v>Within SLA</v>
      </c>
      <c r="Z4457" t="str">
        <f t="shared" si="348"/>
        <v>Normal</v>
      </c>
      <c r="AA4457" t="str" cm="1">
        <f t="array" ref="AA4457">_xlfn.IFS(
J4457&lt;=K4457*0.5,"Excellent",
J4457&lt;=K4457,"Good",
J4457&lt;=K4457*1.5,"At Risk",
TRUE,"Critical"
)</f>
        <v>Excellent</v>
      </c>
      <c r="AB4457" t="str">
        <f t="shared" si="349"/>
        <v>Reworked</v>
      </c>
    </row>
    <row r="4458" spans="1:28" x14ac:dyDescent="0.3">
      <c r="A4458" t="s">
        <v>4540</v>
      </c>
      <c r="B4458" s="1">
        <v>45960</v>
      </c>
      <c r="C4458" t="s">
        <v>95</v>
      </c>
      <c r="D4458" t="s">
        <v>47</v>
      </c>
      <c r="E4458" t="s">
        <v>74</v>
      </c>
      <c r="F4458" t="s">
        <v>49</v>
      </c>
      <c r="G4458" t="s">
        <v>25</v>
      </c>
      <c r="H4458" t="s">
        <v>26</v>
      </c>
      <c r="I4458" t="s">
        <v>27</v>
      </c>
      <c r="J4458">
        <v>5.9</v>
      </c>
      <c r="K4458">
        <v>48</v>
      </c>
      <c r="L4458" t="s">
        <v>28</v>
      </c>
      <c r="M4458">
        <v>0</v>
      </c>
      <c r="N4458">
        <v>5</v>
      </c>
      <c r="O4458">
        <v>350</v>
      </c>
      <c r="P4458">
        <v>2065</v>
      </c>
      <c r="Q4458" t="s">
        <v>51</v>
      </c>
      <c r="R4458">
        <v>10</v>
      </c>
      <c r="S4458" t="s">
        <v>52</v>
      </c>
      <c r="T4458" t="s">
        <v>84</v>
      </c>
      <c r="U4458" t="str">
        <f>TRIM(CLEAN(tbl_Operations[[#This Row],[Location]]))</f>
        <v>Gurugram</v>
      </c>
      <c r="V4458" t="str">
        <f>TRIM(CLEAN(tbl_Operations[[#This Row],[Channel]]))</f>
        <v>Email</v>
      </c>
      <c r="W4458" t="str">
        <f t="shared" si="345"/>
        <v>System Issue</v>
      </c>
      <c r="X4458" t="str">
        <f t="shared" si="346"/>
        <v>Sales</v>
      </c>
      <c r="Y4458" t="str">
        <f t="shared" si="347"/>
        <v>Within SLA</v>
      </c>
      <c r="Z4458" t="str">
        <f t="shared" si="348"/>
        <v>Normal</v>
      </c>
      <c r="AA4458" t="str" cm="1">
        <f t="array" ref="AA4458">_xlfn.IFS(
J4458&lt;=K4458*0.5,"Excellent",
J4458&lt;=K4458,"Good",
J4458&lt;=K4458*1.5,"At Risk",
TRUE,"Critical"
)</f>
        <v>Excellent</v>
      </c>
      <c r="AB4458" t="str">
        <f t="shared" si="349"/>
        <v>No Rework</v>
      </c>
    </row>
    <row r="4459" spans="1:28" x14ac:dyDescent="0.3">
      <c r="A4459" t="s">
        <v>4541</v>
      </c>
      <c r="B4459" s="1">
        <v>46010</v>
      </c>
      <c r="C4459" t="s">
        <v>33</v>
      </c>
      <c r="D4459" t="s">
        <v>47</v>
      </c>
      <c r="E4459" t="s">
        <v>35</v>
      </c>
      <c r="F4459" t="s">
        <v>49</v>
      </c>
      <c r="G4459" t="s">
        <v>25</v>
      </c>
      <c r="H4459" t="s">
        <v>75</v>
      </c>
      <c r="I4459" t="s">
        <v>27</v>
      </c>
      <c r="J4459">
        <v>1.4</v>
      </c>
      <c r="K4459">
        <v>48</v>
      </c>
      <c r="L4459" t="s">
        <v>28</v>
      </c>
      <c r="M4459">
        <v>0</v>
      </c>
      <c r="N4459">
        <v>5</v>
      </c>
      <c r="O4459">
        <v>320</v>
      </c>
      <c r="P4459">
        <v>448</v>
      </c>
      <c r="Q4459" t="s">
        <v>71</v>
      </c>
      <c r="R4459">
        <v>12</v>
      </c>
      <c r="S4459" t="s">
        <v>52</v>
      </c>
      <c r="T4459" t="s">
        <v>45</v>
      </c>
      <c r="U4459" t="str">
        <f>TRIM(CLEAN(tbl_Operations[[#This Row],[Location]]))</f>
        <v>Gurugram</v>
      </c>
      <c r="V4459" t="str">
        <f>TRIM(CLEAN(tbl_Operations[[#This Row],[Channel]]))</f>
        <v>Email</v>
      </c>
      <c r="W4459" t="str">
        <f t="shared" si="345"/>
        <v>Employee Query</v>
      </c>
      <c r="X4459" t="str">
        <f t="shared" si="346"/>
        <v>It</v>
      </c>
      <c r="Y4459" t="str">
        <f t="shared" si="347"/>
        <v>Within SLA</v>
      </c>
      <c r="Z4459" t="str">
        <f t="shared" si="348"/>
        <v>Normal</v>
      </c>
      <c r="AA4459" t="str" cm="1">
        <f t="array" ref="AA4459">_xlfn.IFS(
J4459&lt;=K4459*0.5,"Excellent",
J4459&lt;=K4459,"Good",
J4459&lt;=K4459*1.5,"At Risk",
TRUE,"Critical"
)</f>
        <v>Excellent</v>
      </c>
      <c r="AB4459" t="str">
        <f t="shared" si="349"/>
        <v>No Rework</v>
      </c>
    </row>
    <row r="4460" spans="1:28" x14ac:dyDescent="0.3">
      <c r="A4460" t="s">
        <v>4542</v>
      </c>
      <c r="B4460" s="1">
        <v>45818</v>
      </c>
      <c r="C4460" t="s">
        <v>95</v>
      </c>
      <c r="D4460" t="s">
        <v>55</v>
      </c>
      <c r="E4460" t="s">
        <v>74</v>
      </c>
      <c r="F4460" t="s">
        <v>49</v>
      </c>
      <c r="G4460" t="s">
        <v>25</v>
      </c>
      <c r="H4460" t="s">
        <v>50</v>
      </c>
      <c r="I4460" t="s">
        <v>27</v>
      </c>
      <c r="J4460">
        <v>20.7</v>
      </c>
      <c r="K4460">
        <v>48</v>
      </c>
      <c r="L4460" t="s">
        <v>28</v>
      </c>
      <c r="M4460">
        <v>0</v>
      </c>
      <c r="N4460">
        <v>4.5999999999999996</v>
      </c>
      <c r="O4460">
        <v>450</v>
      </c>
      <c r="P4460">
        <v>9315</v>
      </c>
      <c r="Q4460" t="s">
        <v>29</v>
      </c>
      <c r="R4460">
        <v>6</v>
      </c>
      <c r="S4460" t="s">
        <v>30</v>
      </c>
      <c r="T4460" t="s">
        <v>38</v>
      </c>
      <c r="U4460" t="str">
        <f>TRIM(CLEAN(tbl_Operations[[#This Row],[Location]]))</f>
        <v>Hyderabad</v>
      </c>
      <c r="V4460" t="str">
        <f>TRIM(CLEAN(tbl_Operations[[#This Row],[Channel]]))</f>
        <v>Email</v>
      </c>
      <c r="W4460" t="str">
        <f t="shared" si="345"/>
        <v>System Issue</v>
      </c>
      <c r="X4460" t="str">
        <f t="shared" si="346"/>
        <v>Sales</v>
      </c>
      <c r="Y4460" t="str">
        <f t="shared" si="347"/>
        <v>Within SLA</v>
      </c>
      <c r="Z4460" t="str">
        <f t="shared" si="348"/>
        <v>Normal</v>
      </c>
      <c r="AA4460" t="str" cm="1">
        <f t="array" ref="AA4460">_xlfn.IFS(
J4460&lt;=K4460*0.5,"Excellent",
J4460&lt;=K4460,"Good",
J4460&lt;=K4460*1.5,"At Risk",
TRUE,"Critical"
)</f>
        <v>Excellent</v>
      </c>
      <c r="AB4460" t="str">
        <f t="shared" si="349"/>
        <v>No Rework</v>
      </c>
    </row>
    <row r="4461" spans="1:28" x14ac:dyDescent="0.3">
      <c r="A4461" t="s">
        <v>4543</v>
      </c>
      <c r="B4461" s="1">
        <v>45818</v>
      </c>
      <c r="C4461" t="s">
        <v>91</v>
      </c>
      <c r="D4461" t="s">
        <v>47</v>
      </c>
      <c r="E4461" t="s">
        <v>70</v>
      </c>
      <c r="F4461" t="s">
        <v>24</v>
      </c>
      <c r="G4461" t="s">
        <v>25</v>
      </c>
      <c r="H4461" t="s">
        <v>75</v>
      </c>
      <c r="I4461" t="s">
        <v>27</v>
      </c>
      <c r="J4461">
        <v>3.1</v>
      </c>
      <c r="K4461">
        <v>24</v>
      </c>
      <c r="L4461" t="s">
        <v>28</v>
      </c>
      <c r="M4461">
        <v>0</v>
      </c>
      <c r="N4461">
        <v>4.5999999999999996</v>
      </c>
      <c r="O4461">
        <v>400</v>
      </c>
      <c r="P4461">
        <v>1240</v>
      </c>
      <c r="Q4461" t="s">
        <v>29</v>
      </c>
      <c r="R4461">
        <v>6</v>
      </c>
      <c r="S4461" t="s">
        <v>30</v>
      </c>
      <c r="T4461" t="s">
        <v>38</v>
      </c>
      <c r="U4461" t="str">
        <f>TRIM(CLEAN(tbl_Operations[[#This Row],[Location]]))</f>
        <v>Gurugram</v>
      </c>
      <c r="V4461" t="str">
        <f>TRIM(CLEAN(tbl_Operations[[#This Row],[Channel]]))</f>
        <v>Email</v>
      </c>
      <c r="W4461" t="str">
        <f t="shared" si="345"/>
        <v>Data Correction</v>
      </c>
      <c r="X4461" t="str">
        <f t="shared" si="346"/>
        <v>Operations</v>
      </c>
      <c r="Y4461" t="str">
        <f t="shared" si="347"/>
        <v>Within SLA</v>
      </c>
      <c r="Z4461" t="str">
        <f t="shared" si="348"/>
        <v>Normal</v>
      </c>
      <c r="AA4461" t="str" cm="1">
        <f t="array" ref="AA4461">_xlfn.IFS(
J4461&lt;=K4461*0.5,"Excellent",
J4461&lt;=K4461,"Good",
J4461&lt;=K4461*1.5,"At Risk",
TRUE,"Critical"
)</f>
        <v>Excellent</v>
      </c>
      <c r="AB4461" t="str">
        <f t="shared" si="349"/>
        <v>No Rework</v>
      </c>
    </row>
    <row r="4462" spans="1:28" x14ac:dyDescent="0.3">
      <c r="A4462" t="s">
        <v>4544</v>
      </c>
      <c r="B4462" s="1">
        <v>45874</v>
      </c>
      <c r="C4462" t="s">
        <v>21</v>
      </c>
      <c r="D4462" t="s">
        <v>22</v>
      </c>
      <c r="E4462" t="s">
        <v>78</v>
      </c>
      <c r="F4462" t="s">
        <v>49</v>
      </c>
      <c r="G4462" t="s">
        <v>25</v>
      </c>
      <c r="H4462" t="s">
        <v>75</v>
      </c>
      <c r="I4462" t="s">
        <v>27</v>
      </c>
      <c r="J4462">
        <v>7.4</v>
      </c>
      <c r="K4462">
        <v>48</v>
      </c>
      <c r="L4462" t="s">
        <v>28</v>
      </c>
      <c r="M4462">
        <v>0</v>
      </c>
      <c r="N4462">
        <v>5</v>
      </c>
      <c r="O4462">
        <v>320</v>
      </c>
      <c r="P4462">
        <v>2368</v>
      </c>
      <c r="Q4462" t="s">
        <v>36</v>
      </c>
      <c r="R4462">
        <v>8</v>
      </c>
      <c r="S4462" t="s">
        <v>37</v>
      </c>
      <c r="T4462" t="s">
        <v>38</v>
      </c>
      <c r="U4462" t="str">
        <f>TRIM(CLEAN(tbl_Operations[[#This Row],[Location]]))</f>
        <v>Noida</v>
      </c>
      <c r="V4462" t="str">
        <f>TRIM(CLEAN(tbl_Operations[[#This Row],[Channel]]))</f>
        <v>Email</v>
      </c>
      <c r="W4462" t="str">
        <f t="shared" si="345"/>
        <v>Access Request</v>
      </c>
      <c r="X4462" t="str">
        <f t="shared" si="346"/>
        <v>Customer Support</v>
      </c>
      <c r="Y4462" t="str">
        <f t="shared" si="347"/>
        <v>Within SLA</v>
      </c>
      <c r="Z4462" t="str">
        <f t="shared" si="348"/>
        <v>Normal</v>
      </c>
      <c r="AA4462" t="str" cm="1">
        <f t="array" ref="AA4462">_xlfn.IFS(
J4462&lt;=K4462*0.5,"Excellent",
J4462&lt;=K4462,"Good",
J4462&lt;=K4462*1.5,"At Risk",
TRUE,"Critical"
)</f>
        <v>Excellent</v>
      </c>
      <c r="AB4462" t="str">
        <f t="shared" si="349"/>
        <v>No Rework</v>
      </c>
    </row>
    <row r="4463" spans="1:28" x14ac:dyDescent="0.3">
      <c r="A4463" t="s">
        <v>4545</v>
      </c>
      <c r="B4463" s="1">
        <v>46015</v>
      </c>
      <c r="C4463" t="s">
        <v>54</v>
      </c>
      <c r="D4463" t="s">
        <v>22</v>
      </c>
      <c r="E4463" t="s">
        <v>48</v>
      </c>
      <c r="F4463" t="s">
        <v>24</v>
      </c>
      <c r="G4463" t="s">
        <v>62</v>
      </c>
      <c r="H4463" t="s">
        <v>66</v>
      </c>
      <c r="I4463" t="s">
        <v>27</v>
      </c>
      <c r="J4463">
        <v>5.4</v>
      </c>
      <c r="K4463">
        <v>24</v>
      </c>
      <c r="L4463" t="s">
        <v>28</v>
      </c>
      <c r="M4463">
        <v>0</v>
      </c>
      <c r="N4463">
        <v>5</v>
      </c>
      <c r="O4463">
        <v>280</v>
      </c>
      <c r="P4463">
        <v>1512</v>
      </c>
      <c r="Q4463" t="s">
        <v>71</v>
      </c>
      <c r="R4463">
        <v>12</v>
      </c>
      <c r="S4463" t="s">
        <v>52</v>
      </c>
      <c r="T4463" t="s">
        <v>86</v>
      </c>
      <c r="U4463" t="str">
        <f>TRIM(CLEAN(tbl_Operations[[#This Row],[Location]]))</f>
        <v>Noida</v>
      </c>
      <c r="V4463" t="str">
        <f>TRIM(CLEAN(tbl_Operations[[#This Row],[Channel]]))</f>
        <v>Teams</v>
      </c>
      <c r="W4463" t="str">
        <f t="shared" si="345"/>
        <v>Compliance Request</v>
      </c>
      <c r="X4463" t="str">
        <f t="shared" si="346"/>
        <v>Hr</v>
      </c>
      <c r="Y4463" t="str">
        <f t="shared" si="347"/>
        <v>Within SLA</v>
      </c>
      <c r="Z4463" t="str">
        <f t="shared" si="348"/>
        <v>Normal</v>
      </c>
      <c r="AA4463" t="str" cm="1">
        <f t="array" ref="AA4463">_xlfn.IFS(
J4463&lt;=K4463*0.5,"Excellent",
J4463&lt;=K4463,"Good",
J4463&lt;=K4463*1.5,"At Risk",
TRUE,"Critical"
)</f>
        <v>Excellent</v>
      </c>
      <c r="AB4463" t="str">
        <f t="shared" si="349"/>
        <v>No Rework</v>
      </c>
    </row>
    <row r="4464" spans="1:28" x14ac:dyDescent="0.3">
      <c r="A4464" t="s">
        <v>4546</v>
      </c>
      <c r="B4464" s="1">
        <v>46018</v>
      </c>
      <c r="C4464" t="s">
        <v>33</v>
      </c>
      <c r="D4464" t="s">
        <v>22</v>
      </c>
      <c r="E4464" t="s">
        <v>56</v>
      </c>
      <c r="F4464" t="s">
        <v>49</v>
      </c>
      <c r="G4464" t="s">
        <v>25</v>
      </c>
      <c r="H4464" t="s">
        <v>43</v>
      </c>
      <c r="I4464" t="s">
        <v>27</v>
      </c>
      <c r="J4464">
        <v>4.3</v>
      </c>
      <c r="K4464">
        <v>48</v>
      </c>
      <c r="L4464" t="s">
        <v>28</v>
      </c>
      <c r="M4464">
        <v>1</v>
      </c>
      <c r="N4464">
        <v>3.8</v>
      </c>
      <c r="O4464">
        <v>280</v>
      </c>
      <c r="P4464">
        <v>1204</v>
      </c>
      <c r="Q4464" t="s">
        <v>71</v>
      </c>
      <c r="R4464">
        <v>12</v>
      </c>
      <c r="S4464" t="s">
        <v>52</v>
      </c>
      <c r="T4464" t="s">
        <v>68</v>
      </c>
      <c r="U4464" t="str">
        <f>TRIM(CLEAN(tbl_Operations[[#This Row],[Location]]))</f>
        <v>Noida</v>
      </c>
      <c r="V4464" t="str">
        <f>TRIM(CLEAN(tbl_Operations[[#This Row],[Channel]]))</f>
        <v>Email</v>
      </c>
      <c r="W4464" t="str">
        <f t="shared" si="345"/>
        <v>Vendor Query</v>
      </c>
      <c r="X4464" t="str">
        <f t="shared" si="346"/>
        <v>It</v>
      </c>
      <c r="Y4464" t="str">
        <f t="shared" si="347"/>
        <v>Within SLA</v>
      </c>
      <c r="Z4464" t="str">
        <f t="shared" si="348"/>
        <v>Normal</v>
      </c>
      <c r="AA4464" t="str" cm="1">
        <f t="array" ref="AA4464">_xlfn.IFS(
J4464&lt;=K4464*0.5,"Excellent",
J4464&lt;=K4464,"Good",
J4464&lt;=K4464*1.5,"At Risk",
TRUE,"Critical"
)</f>
        <v>Excellent</v>
      </c>
      <c r="AB4464" t="str">
        <f t="shared" si="349"/>
        <v>Reworked</v>
      </c>
    </row>
    <row r="4465" spans="1:28" x14ac:dyDescent="0.3">
      <c r="A4465" t="s">
        <v>4547</v>
      </c>
      <c r="B4465" s="1">
        <v>45706</v>
      </c>
      <c r="C4465" t="s">
        <v>33</v>
      </c>
      <c r="D4465" t="s">
        <v>55</v>
      </c>
      <c r="E4465" t="s">
        <v>78</v>
      </c>
      <c r="F4465" t="s">
        <v>24</v>
      </c>
      <c r="G4465" t="s">
        <v>81</v>
      </c>
      <c r="H4465" t="s">
        <v>26</v>
      </c>
      <c r="I4465" t="s">
        <v>27</v>
      </c>
      <c r="J4465">
        <v>4.3</v>
      </c>
      <c r="K4465">
        <v>24</v>
      </c>
      <c r="L4465" t="s">
        <v>28</v>
      </c>
      <c r="M4465">
        <v>1</v>
      </c>
      <c r="N4465">
        <v>5</v>
      </c>
      <c r="O4465">
        <v>400</v>
      </c>
      <c r="P4465">
        <v>1720</v>
      </c>
      <c r="Q4465" t="s">
        <v>57</v>
      </c>
      <c r="R4465">
        <v>2</v>
      </c>
      <c r="S4465" t="s">
        <v>58</v>
      </c>
      <c r="T4465" t="s">
        <v>38</v>
      </c>
      <c r="U4465" t="str">
        <f>TRIM(CLEAN(tbl_Operations[[#This Row],[Location]]))</f>
        <v>Hyderabad</v>
      </c>
      <c r="V4465" t="str">
        <f>TRIM(CLEAN(tbl_Operations[[#This Row],[Channel]]))</f>
        <v>Phone</v>
      </c>
      <c r="W4465" t="str">
        <f t="shared" si="345"/>
        <v>Access Request</v>
      </c>
      <c r="X4465" t="str">
        <f t="shared" si="346"/>
        <v>It</v>
      </c>
      <c r="Y4465" t="str">
        <f t="shared" si="347"/>
        <v>Within SLA</v>
      </c>
      <c r="Z4465" t="str">
        <f t="shared" si="348"/>
        <v>Normal</v>
      </c>
      <c r="AA4465" t="str" cm="1">
        <f t="array" ref="AA4465">_xlfn.IFS(
J4465&lt;=K4465*0.5,"Excellent",
J4465&lt;=K4465,"Good",
J4465&lt;=K4465*1.5,"At Risk",
TRUE,"Critical"
)</f>
        <v>Excellent</v>
      </c>
      <c r="AB4465" t="str">
        <f t="shared" si="349"/>
        <v>Reworked</v>
      </c>
    </row>
    <row r="4466" spans="1:28" x14ac:dyDescent="0.3">
      <c r="A4466" t="s">
        <v>4548</v>
      </c>
      <c r="B4466" s="1">
        <v>45993</v>
      </c>
      <c r="C4466" t="s">
        <v>33</v>
      </c>
      <c r="D4466" t="s">
        <v>60</v>
      </c>
      <c r="E4466" t="s">
        <v>56</v>
      </c>
      <c r="F4466" t="s">
        <v>49</v>
      </c>
      <c r="G4466" t="s">
        <v>81</v>
      </c>
      <c r="H4466" t="s">
        <v>75</v>
      </c>
      <c r="I4466" t="s">
        <v>27</v>
      </c>
      <c r="J4466">
        <v>1.3</v>
      </c>
      <c r="K4466">
        <v>48</v>
      </c>
      <c r="L4466" t="s">
        <v>28</v>
      </c>
      <c r="M4466">
        <v>0</v>
      </c>
      <c r="N4466">
        <v>5</v>
      </c>
      <c r="O4466">
        <v>350</v>
      </c>
      <c r="P4466">
        <v>455</v>
      </c>
      <c r="Q4466" t="s">
        <v>71</v>
      </c>
      <c r="R4466">
        <v>12</v>
      </c>
      <c r="S4466" t="s">
        <v>52</v>
      </c>
      <c r="T4466" t="s">
        <v>38</v>
      </c>
      <c r="U4466" t="str">
        <f>TRIM(CLEAN(tbl_Operations[[#This Row],[Location]]))</f>
        <v>Pune</v>
      </c>
      <c r="V4466" t="str">
        <f>TRIM(CLEAN(tbl_Operations[[#This Row],[Channel]]))</f>
        <v>Phone</v>
      </c>
      <c r="W4466" t="str">
        <f t="shared" si="345"/>
        <v>Vendor Query</v>
      </c>
      <c r="X4466" t="str">
        <f t="shared" si="346"/>
        <v>It</v>
      </c>
      <c r="Y4466" t="str">
        <f t="shared" si="347"/>
        <v>Within SLA</v>
      </c>
      <c r="Z4466" t="str">
        <f t="shared" si="348"/>
        <v>Normal</v>
      </c>
      <c r="AA4466" t="str" cm="1">
        <f t="array" ref="AA4466">_xlfn.IFS(
J4466&lt;=K4466*0.5,"Excellent",
J4466&lt;=K4466,"Good",
J4466&lt;=K4466*1.5,"At Risk",
TRUE,"Critical"
)</f>
        <v>Excellent</v>
      </c>
      <c r="AB4466" t="str">
        <f t="shared" si="349"/>
        <v>No Rework</v>
      </c>
    </row>
    <row r="4467" spans="1:28" x14ac:dyDescent="0.3">
      <c r="A4467" t="s">
        <v>4549</v>
      </c>
      <c r="B4467" s="1">
        <v>45776</v>
      </c>
      <c r="C4467" t="s">
        <v>95</v>
      </c>
      <c r="D4467" t="s">
        <v>55</v>
      </c>
      <c r="E4467" t="s">
        <v>74</v>
      </c>
      <c r="F4467" t="s">
        <v>49</v>
      </c>
      <c r="G4467" t="s">
        <v>25</v>
      </c>
      <c r="H4467" t="s">
        <v>43</v>
      </c>
      <c r="I4467" t="s">
        <v>27</v>
      </c>
      <c r="J4467">
        <v>9.5</v>
      </c>
      <c r="K4467">
        <v>48</v>
      </c>
      <c r="L4467" t="s">
        <v>28</v>
      </c>
      <c r="M4467">
        <v>0</v>
      </c>
      <c r="N4467">
        <v>5</v>
      </c>
      <c r="O4467">
        <v>400</v>
      </c>
      <c r="P4467">
        <v>3800</v>
      </c>
      <c r="Q4467" t="s">
        <v>89</v>
      </c>
      <c r="R4467">
        <v>4</v>
      </c>
      <c r="S4467" t="s">
        <v>30</v>
      </c>
      <c r="T4467" t="s">
        <v>38</v>
      </c>
      <c r="U4467" t="str">
        <f>TRIM(CLEAN(tbl_Operations[[#This Row],[Location]]))</f>
        <v>Hyderabad</v>
      </c>
      <c r="V4467" t="str">
        <f>TRIM(CLEAN(tbl_Operations[[#This Row],[Channel]]))</f>
        <v>Email</v>
      </c>
      <c r="W4467" t="str">
        <f t="shared" si="345"/>
        <v>System Issue</v>
      </c>
      <c r="X4467" t="str">
        <f t="shared" si="346"/>
        <v>Sales</v>
      </c>
      <c r="Y4467" t="str">
        <f t="shared" si="347"/>
        <v>Within SLA</v>
      </c>
      <c r="Z4467" t="str">
        <f t="shared" si="348"/>
        <v>Normal</v>
      </c>
      <c r="AA4467" t="str" cm="1">
        <f t="array" ref="AA4467">_xlfn.IFS(
J4467&lt;=K4467*0.5,"Excellent",
J4467&lt;=K4467,"Good",
J4467&lt;=K4467*1.5,"At Risk",
TRUE,"Critical"
)</f>
        <v>Excellent</v>
      </c>
      <c r="AB4467" t="str">
        <f t="shared" si="349"/>
        <v>No Rework</v>
      </c>
    </row>
    <row r="4468" spans="1:28" x14ac:dyDescent="0.3">
      <c r="A4468" t="s">
        <v>4550</v>
      </c>
      <c r="B4468" s="1">
        <v>46006</v>
      </c>
      <c r="C4468" t="s">
        <v>40</v>
      </c>
      <c r="D4468" t="s">
        <v>60</v>
      </c>
      <c r="E4468" t="s">
        <v>56</v>
      </c>
      <c r="F4468" t="s">
        <v>24</v>
      </c>
      <c r="G4468" t="s">
        <v>42</v>
      </c>
      <c r="H4468" t="s">
        <v>66</v>
      </c>
      <c r="I4468" t="s">
        <v>27</v>
      </c>
      <c r="J4468">
        <v>7.1</v>
      </c>
      <c r="K4468">
        <v>24</v>
      </c>
      <c r="L4468" t="s">
        <v>28</v>
      </c>
      <c r="M4468">
        <v>0</v>
      </c>
      <c r="N4468">
        <v>4.5</v>
      </c>
      <c r="O4468">
        <v>320</v>
      </c>
      <c r="P4468">
        <v>2272</v>
      </c>
      <c r="Q4468" t="s">
        <v>71</v>
      </c>
      <c r="R4468">
        <v>12</v>
      </c>
      <c r="S4468" t="s">
        <v>52</v>
      </c>
      <c r="T4468" t="s">
        <v>31</v>
      </c>
      <c r="U4468" t="str">
        <f>TRIM(CLEAN(tbl_Operations[[#This Row],[Location]]))</f>
        <v>Pune</v>
      </c>
      <c r="V4468" t="str">
        <f>TRIM(CLEAN(tbl_Operations[[#This Row],[Channel]]))</f>
        <v>Portal</v>
      </c>
      <c r="W4468" t="str">
        <f t="shared" si="345"/>
        <v>Vendor Query</v>
      </c>
      <c r="X4468" t="str">
        <f t="shared" si="346"/>
        <v>Procurement</v>
      </c>
      <c r="Y4468" t="str">
        <f t="shared" si="347"/>
        <v>Within SLA</v>
      </c>
      <c r="Z4468" t="str">
        <f t="shared" si="348"/>
        <v>Normal</v>
      </c>
      <c r="AA4468" t="str" cm="1">
        <f t="array" ref="AA4468">_xlfn.IFS(
J4468&lt;=K4468*0.5,"Excellent",
J4468&lt;=K4468,"Good",
J4468&lt;=K4468*1.5,"At Risk",
TRUE,"Critical"
)</f>
        <v>Excellent</v>
      </c>
      <c r="AB4468" t="str">
        <f t="shared" si="349"/>
        <v>No Rework</v>
      </c>
    </row>
    <row r="4469" spans="1:28" x14ac:dyDescent="0.3">
      <c r="A4469" t="s">
        <v>4551</v>
      </c>
      <c r="B4469" s="1">
        <v>45757</v>
      </c>
      <c r="C4469" t="s">
        <v>54</v>
      </c>
      <c r="D4469" t="s">
        <v>41</v>
      </c>
      <c r="E4469" t="s">
        <v>48</v>
      </c>
      <c r="F4469" t="s">
        <v>61</v>
      </c>
      <c r="G4469" t="s">
        <v>25</v>
      </c>
      <c r="H4469" t="s">
        <v>50</v>
      </c>
      <c r="I4469" t="s">
        <v>101</v>
      </c>
      <c r="J4469">
        <v>21.9</v>
      </c>
      <c r="K4469">
        <v>12</v>
      </c>
      <c r="L4469" t="s">
        <v>63</v>
      </c>
      <c r="M4469">
        <v>0</v>
      </c>
      <c r="N4469">
        <v>5</v>
      </c>
      <c r="O4469">
        <v>450</v>
      </c>
      <c r="P4469">
        <v>9855</v>
      </c>
      <c r="Q4469" t="s">
        <v>89</v>
      </c>
      <c r="R4469">
        <v>4</v>
      </c>
      <c r="S4469" t="s">
        <v>30</v>
      </c>
      <c r="T4469" t="s">
        <v>84</v>
      </c>
      <c r="U4469" t="str">
        <f>TRIM(CLEAN(tbl_Operations[[#This Row],[Location]]))</f>
        <v>Bengaluru</v>
      </c>
      <c r="V4469" t="str">
        <f>TRIM(CLEAN(tbl_Operations[[#This Row],[Channel]]))</f>
        <v>Email</v>
      </c>
      <c r="W4469" t="str">
        <f t="shared" si="345"/>
        <v>Compliance Request</v>
      </c>
      <c r="X4469" t="str">
        <f t="shared" si="346"/>
        <v>Hr</v>
      </c>
      <c r="Y4469" t="str">
        <f t="shared" si="347"/>
        <v>SLA Breach</v>
      </c>
      <c r="Z4469" t="str">
        <f t="shared" si="348"/>
        <v>Normal</v>
      </c>
      <c r="AA4469" t="str" cm="1">
        <f t="array" ref="AA4469">_xlfn.IFS(
J4469&lt;=K4469*0.5,"Excellent",
J4469&lt;=K4469,"Good",
J4469&lt;=K4469*1.5,"At Risk",
TRUE,"Critical"
)</f>
        <v>Critical</v>
      </c>
      <c r="AB4469" t="str">
        <f t="shared" si="349"/>
        <v>No Rework</v>
      </c>
    </row>
    <row r="4470" spans="1:28" x14ac:dyDescent="0.3">
      <c r="A4470" t="s">
        <v>4552</v>
      </c>
      <c r="B4470" s="1">
        <v>45813</v>
      </c>
      <c r="C4470" t="s">
        <v>21</v>
      </c>
      <c r="D4470" t="s">
        <v>41</v>
      </c>
      <c r="E4470" t="s">
        <v>92</v>
      </c>
      <c r="F4470" t="s">
        <v>24</v>
      </c>
      <c r="G4470" t="s">
        <v>25</v>
      </c>
      <c r="H4470" t="s">
        <v>66</v>
      </c>
      <c r="I4470" t="s">
        <v>27</v>
      </c>
      <c r="J4470">
        <v>20</v>
      </c>
      <c r="K4470">
        <v>24</v>
      </c>
      <c r="L4470" t="s">
        <v>28</v>
      </c>
      <c r="M4470">
        <v>0</v>
      </c>
      <c r="N4470">
        <v>4.9000000000000004</v>
      </c>
      <c r="O4470">
        <v>320</v>
      </c>
      <c r="P4470">
        <v>6400</v>
      </c>
      <c r="Q4470" t="s">
        <v>29</v>
      </c>
      <c r="R4470">
        <v>6</v>
      </c>
      <c r="S4470" t="s">
        <v>30</v>
      </c>
      <c r="T4470" t="s">
        <v>84</v>
      </c>
      <c r="U4470" t="str">
        <f>TRIM(CLEAN(tbl_Operations[[#This Row],[Location]]))</f>
        <v>Bengaluru</v>
      </c>
      <c r="V4470" t="str">
        <f>TRIM(CLEAN(tbl_Operations[[#This Row],[Channel]]))</f>
        <v>Email</v>
      </c>
      <c r="W4470" t="str">
        <f t="shared" si="345"/>
        <v>Report Request</v>
      </c>
      <c r="X4470" t="str">
        <f t="shared" si="346"/>
        <v>Customer Support</v>
      </c>
      <c r="Y4470" t="str">
        <f t="shared" si="347"/>
        <v>Within SLA</v>
      </c>
      <c r="Z4470" t="str">
        <f t="shared" si="348"/>
        <v>Normal</v>
      </c>
      <c r="AA4470" t="str" cm="1">
        <f t="array" ref="AA4470">_xlfn.IFS(
J4470&lt;=K4470*0.5,"Excellent",
J4470&lt;=K4470,"Good",
J4470&lt;=K4470*1.5,"At Risk",
TRUE,"Critical"
)</f>
        <v>Good</v>
      </c>
      <c r="AB4470" t="str">
        <f t="shared" si="349"/>
        <v>No Rework</v>
      </c>
    </row>
    <row r="4471" spans="1:28" x14ac:dyDescent="0.3">
      <c r="A4471" t="s">
        <v>4553</v>
      </c>
      <c r="B4471" s="1">
        <v>45771</v>
      </c>
      <c r="C4471" t="s">
        <v>21</v>
      </c>
      <c r="D4471" t="s">
        <v>34</v>
      </c>
      <c r="E4471" t="s">
        <v>78</v>
      </c>
      <c r="F4471" t="s">
        <v>49</v>
      </c>
      <c r="G4471" t="s">
        <v>62</v>
      </c>
      <c r="H4471" t="s">
        <v>66</v>
      </c>
      <c r="I4471" t="s">
        <v>27</v>
      </c>
      <c r="J4471">
        <v>4.9000000000000004</v>
      </c>
      <c r="K4471">
        <v>48</v>
      </c>
      <c r="L4471" t="s">
        <v>28</v>
      </c>
      <c r="M4471">
        <v>0</v>
      </c>
      <c r="N4471">
        <v>4.8</v>
      </c>
      <c r="O4471">
        <v>350</v>
      </c>
      <c r="P4471">
        <v>1715</v>
      </c>
      <c r="Q4471" t="s">
        <v>89</v>
      </c>
      <c r="R4471">
        <v>4</v>
      </c>
      <c r="S4471" t="s">
        <v>30</v>
      </c>
      <c r="T4471" t="s">
        <v>84</v>
      </c>
      <c r="U4471" t="str">
        <f>TRIM(CLEAN(tbl_Operations[[#This Row],[Location]]))</f>
        <v>Mumbai</v>
      </c>
      <c r="V4471" t="str">
        <f>TRIM(CLEAN(tbl_Operations[[#This Row],[Channel]]))</f>
        <v>Teams</v>
      </c>
      <c r="W4471" t="str">
        <f t="shared" si="345"/>
        <v>Access Request</v>
      </c>
      <c r="X4471" t="str">
        <f t="shared" si="346"/>
        <v>Customer Support</v>
      </c>
      <c r="Y4471" t="str">
        <f t="shared" si="347"/>
        <v>Within SLA</v>
      </c>
      <c r="Z4471" t="str">
        <f t="shared" si="348"/>
        <v>Normal</v>
      </c>
      <c r="AA4471" t="str" cm="1">
        <f t="array" ref="AA4471">_xlfn.IFS(
J4471&lt;=K4471*0.5,"Excellent",
J4471&lt;=K4471,"Good",
J4471&lt;=K4471*1.5,"At Risk",
TRUE,"Critical"
)</f>
        <v>Excellent</v>
      </c>
      <c r="AB4471" t="str">
        <f t="shared" si="349"/>
        <v>No Rework</v>
      </c>
    </row>
    <row r="4472" spans="1:28" x14ac:dyDescent="0.3">
      <c r="A4472" t="s">
        <v>4554</v>
      </c>
      <c r="B4472" s="1">
        <v>45861</v>
      </c>
      <c r="C4472" t="s">
        <v>33</v>
      </c>
      <c r="D4472" t="s">
        <v>55</v>
      </c>
      <c r="E4472" t="s">
        <v>48</v>
      </c>
      <c r="F4472" t="s">
        <v>24</v>
      </c>
      <c r="G4472" t="s">
        <v>25</v>
      </c>
      <c r="H4472" t="s">
        <v>43</v>
      </c>
      <c r="I4472" t="s">
        <v>27</v>
      </c>
      <c r="J4472">
        <v>5.0999999999999996</v>
      </c>
      <c r="K4472">
        <v>24</v>
      </c>
      <c r="L4472" t="s">
        <v>28</v>
      </c>
      <c r="M4472">
        <v>1</v>
      </c>
      <c r="N4472">
        <v>4.0999999999999996</v>
      </c>
      <c r="O4472">
        <v>350</v>
      </c>
      <c r="P4472">
        <v>1785</v>
      </c>
      <c r="Q4472" t="s">
        <v>114</v>
      </c>
      <c r="R4472">
        <v>7</v>
      </c>
      <c r="S4472" t="s">
        <v>37</v>
      </c>
      <c r="T4472" t="s">
        <v>86</v>
      </c>
      <c r="U4472" t="str">
        <f>TRIM(CLEAN(tbl_Operations[[#This Row],[Location]]))</f>
        <v>Hyderabad</v>
      </c>
      <c r="V4472" t="str">
        <f>TRIM(CLEAN(tbl_Operations[[#This Row],[Channel]]))</f>
        <v>Email</v>
      </c>
      <c r="W4472" t="str">
        <f t="shared" si="345"/>
        <v>Compliance Request</v>
      </c>
      <c r="X4472" t="str">
        <f t="shared" si="346"/>
        <v>It</v>
      </c>
      <c r="Y4472" t="str">
        <f t="shared" si="347"/>
        <v>Within SLA</v>
      </c>
      <c r="Z4472" t="str">
        <f t="shared" si="348"/>
        <v>Normal</v>
      </c>
      <c r="AA4472" t="str" cm="1">
        <f t="array" ref="AA4472">_xlfn.IFS(
J4472&lt;=K4472*0.5,"Excellent",
J4472&lt;=K4472,"Good",
J4472&lt;=K4472*1.5,"At Risk",
TRUE,"Critical"
)</f>
        <v>Excellent</v>
      </c>
      <c r="AB4472" t="str">
        <f t="shared" si="349"/>
        <v>Reworked</v>
      </c>
    </row>
    <row r="4473" spans="1:28" x14ac:dyDescent="0.3">
      <c r="A4473" t="s">
        <v>4555</v>
      </c>
      <c r="B4473" s="1">
        <v>45795</v>
      </c>
      <c r="C4473" t="s">
        <v>77</v>
      </c>
      <c r="D4473" t="s">
        <v>22</v>
      </c>
      <c r="E4473" t="s">
        <v>56</v>
      </c>
      <c r="F4473" t="s">
        <v>49</v>
      </c>
      <c r="G4473" t="s">
        <v>42</v>
      </c>
      <c r="H4473" t="s">
        <v>75</v>
      </c>
      <c r="I4473" t="s">
        <v>27</v>
      </c>
      <c r="J4473">
        <v>12.9</v>
      </c>
      <c r="K4473">
        <v>48</v>
      </c>
      <c r="L4473" t="s">
        <v>28</v>
      </c>
      <c r="M4473">
        <v>1</v>
      </c>
      <c r="N4473">
        <v>3.7</v>
      </c>
      <c r="O4473">
        <v>450</v>
      </c>
      <c r="P4473">
        <v>5805</v>
      </c>
      <c r="Q4473" t="s">
        <v>44</v>
      </c>
      <c r="R4473">
        <v>5</v>
      </c>
      <c r="S4473" t="s">
        <v>30</v>
      </c>
      <c r="T4473" t="s">
        <v>102</v>
      </c>
      <c r="U4473" t="str">
        <f>TRIM(CLEAN(tbl_Operations[[#This Row],[Location]]))</f>
        <v>Noida</v>
      </c>
      <c r="V4473" t="str">
        <f>TRIM(CLEAN(tbl_Operations[[#This Row],[Channel]]))</f>
        <v>Portal</v>
      </c>
      <c r="W4473" t="str">
        <f t="shared" si="345"/>
        <v>Vendor Query</v>
      </c>
      <c r="X4473" t="str">
        <f t="shared" si="346"/>
        <v>Finance</v>
      </c>
      <c r="Y4473" t="str">
        <f t="shared" si="347"/>
        <v>Within SLA</v>
      </c>
      <c r="Z4473" t="str">
        <f t="shared" si="348"/>
        <v>Normal</v>
      </c>
      <c r="AA4473" t="str" cm="1">
        <f t="array" ref="AA4473">_xlfn.IFS(
J4473&lt;=K4473*0.5,"Excellent",
J4473&lt;=K4473,"Good",
J4473&lt;=K4473*1.5,"At Risk",
TRUE,"Critical"
)</f>
        <v>Excellent</v>
      </c>
      <c r="AB4473" t="str">
        <f t="shared" si="349"/>
        <v>Reworked</v>
      </c>
    </row>
    <row r="4474" spans="1:28" x14ac:dyDescent="0.3">
      <c r="A4474" t="s">
        <v>4556</v>
      </c>
      <c r="B4474" s="1">
        <v>46014</v>
      </c>
      <c r="C4474" t="s">
        <v>40</v>
      </c>
      <c r="D4474" t="s">
        <v>47</v>
      </c>
      <c r="E4474" t="s">
        <v>78</v>
      </c>
      <c r="F4474" t="s">
        <v>24</v>
      </c>
      <c r="G4474" t="s">
        <v>42</v>
      </c>
      <c r="H4474" t="s">
        <v>66</v>
      </c>
      <c r="I4474" t="s">
        <v>27</v>
      </c>
      <c r="J4474">
        <v>2.9</v>
      </c>
      <c r="K4474">
        <v>24</v>
      </c>
      <c r="L4474" t="s">
        <v>28</v>
      </c>
      <c r="M4474">
        <v>1</v>
      </c>
      <c r="N4474">
        <v>5</v>
      </c>
      <c r="O4474">
        <v>450</v>
      </c>
      <c r="P4474">
        <v>1305</v>
      </c>
      <c r="Q4474" t="s">
        <v>71</v>
      </c>
      <c r="R4474">
        <v>12</v>
      </c>
      <c r="S4474" t="s">
        <v>52</v>
      </c>
      <c r="T4474" t="s">
        <v>38</v>
      </c>
      <c r="U4474" t="str">
        <f>TRIM(CLEAN(tbl_Operations[[#This Row],[Location]]))</f>
        <v>Gurugram</v>
      </c>
      <c r="V4474" t="str">
        <f>TRIM(CLEAN(tbl_Operations[[#This Row],[Channel]]))</f>
        <v>Portal</v>
      </c>
      <c r="W4474" t="str">
        <f t="shared" si="345"/>
        <v>Access Request</v>
      </c>
      <c r="X4474" t="str">
        <f t="shared" si="346"/>
        <v>Procurement</v>
      </c>
      <c r="Y4474" t="str">
        <f t="shared" si="347"/>
        <v>Within SLA</v>
      </c>
      <c r="Z4474" t="str">
        <f t="shared" si="348"/>
        <v>Normal</v>
      </c>
      <c r="AA4474" t="str" cm="1">
        <f t="array" ref="AA4474">_xlfn.IFS(
J4474&lt;=K4474*0.5,"Excellent",
J4474&lt;=K4474,"Good",
J4474&lt;=K4474*1.5,"At Risk",
TRUE,"Critical"
)</f>
        <v>Excellent</v>
      </c>
      <c r="AB4474" t="str">
        <f t="shared" si="349"/>
        <v>Reworked</v>
      </c>
    </row>
    <row r="4475" spans="1:28" x14ac:dyDescent="0.3">
      <c r="A4475" t="s">
        <v>4557</v>
      </c>
      <c r="B4475" s="1">
        <v>45671</v>
      </c>
      <c r="C4475" t="s">
        <v>95</v>
      </c>
      <c r="D4475" t="s">
        <v>47</v>
      </c>
      <c r="E4475" t="s">
        <v>23</v>
      </c>
      <c r="F4475" t="s">
        <v>24</v>
      </c>
      <c r="G4475" t="s">
        <v>25</v>
      </c>
      <c r="H4475" t="s">
        <v>75</v>
      </c>
      <c r="I4475" t="s">
        <v>27</v>
      </c>
      <c r="J4475">
        <v>11.2</v>
      </c>
      <c r="K4475">
        <v>24</v>
      </c>
      <c r="L4475" t="s">
        <v>28</v>
      </c>
      <c r="M4475">
        <v>0</v>
      </c>
      <c r="N4475">
        <v>4.3</v>
      </c>
      <c r="O4475">
        <v>280</v>
      </c>
      <c r="P4475">
        <v>3136</v>
      </c>
      <c r="Q4475" t="s">
        <v>64</v>
      </c>
      <c r="R4475">
        <v>1</v>
      </c>
      <c r="S4475" t="s">
        <v>58</v>
      </c>
      <c r="T4475" t="s">
        <v>38</v>
      </c>
      <c r="U4475" t="str">
        <f>TRIM(CLEAN(tbl_Operations[[#This Row],[Location]]))</f>
        <v>Gurugram</v>
      </c>
      <c r="V4475" t="str">
        <f>TRIM(CLEAN(tbl_Operations[[#This Row],[Channel]]))</f>
        <v>Email</v>
      </c>
      <c r="W4475" t="str">
        <f t="shared" si="345"/>
        <v>Invoice Query</v>
      </c>
      <c r="X4475" t="str">
        <f t="shared" si="346"/>
        <v>Sales</v>
      </c>
      <c r="Y4475" t="str">
        <f t="shared" si="347"/>
        <v>Within SLA</v>
      </c>
      <c r="Z4475" t="str">
        <f t="shared" si="348"/>
        <v>Normal</v>
      </c>
      <c r="AA4475" t="str" cm="1">
        <f t="array" ref="AA4475">_xlfn.IFS(
J4475&lt;=K4475*0.5,"Excellent",
J4475&lt;=K4475,"Good",
J4475&lt;=K4475*1.5,"At Risk",
TRUE,"Critical"
)</f>
        <v>Excellent</v>
      </c>
      <c r="AB4475" t="str">
        <f t="shared" si="349"/>
        <v>No Rework</v>
      </c>
    </row>
    <row r="4476" spans="1:28" x14ac:dyDescent="0.3">
      <c r="A4476" t="s">
        <v>4558</v>
      </c>
      <c r="B4476" s="1">
        <v>45686</v>
      </c>
      <c r="C4476" t="s">
        <v>95</v>
      </c>
      <c r="D4476" t="s">
        <v>47</v>
      </c>
      <c r="E4476" t="s">
        <v>35</v>
      </c>
      <c r="F4476" t="s">
        <v>61</v>
      </c>
      <c r="G4476" t="s">
        <v>25</v>
      </c>
      <c r="H4476" t="s">
        <v>43</v>
      </c>
      <c r="I4476" t="s">
        <v>27</v>
      </c>
      <c r="J4476">
        <v>8.6</v>
      </c>
      <c r="K4476">
        <v>12</v>
      </c>
      <c r="L4476" t="s">
        <v>28</v>
      </c>
      <c r="M4476">
        <v>0</v>
      </c>
      <c r="N4476">
        <v>4.8</v>
      </c>
      <c r="O4476">
        <v>320</v>
      </c>
      <c r="P4476">
        <v>2752</v>
      </c>
      <c r="Q4476" t="s">
        <v>64</v>
      </c>
      <c r="R4476">
        <v>1</v>
      </c>
      <c r="S4476" t="s">
        <v>58</v>
      </c>
      <c r="T4476" t="s">
        <v>86</v>
      </c>
      <c r="U4476" t="str">
        <f>TRIM(CLEAN(tbl_Operations[[#This Row],[Location]]))</f>
        <v>Gurugram</v>
      </c>
      <c r="V4476" t="str">
        <f>TRIM(CLEAN(tbl_Operations[[#This Row],[Channel]]))</f>
        <v>Email</v>
      </c>
      <c r="W4476" t="str">
        <f t="shared" si="345"/>
        <v>Employee Query</v>
      </c>
      <c r="X4476" t="str">
        <f t="shared" si="346"/>
        <v>Sales</v>
      </c>
      <c r="Y4476" t="str">
        <f t="shared" si="347"/>
        <v>Within SLA</v>
      </c>
      <c r="Z4476" t="str">
        <f t="shared" si="348"/>
        <v>Normal</v>
      </c>
      <c r="AA4476" t="str" cm="1">
        <f t="array" ref="AA4476">_xlfn.IFS(
J4476&lt;=K4476*0.5,"Excellent",
J4476&lt;=K4476,"Good",
J4476&lt;=K4476*1.5,"At Risk",
TRUE,"Critical"
)</f>
        <v>Good</v>
      </c>
      <c r="AB4476" t="str">
        <f t="shared" si="349"/>
        <v>No Rework</v>
      </c>
    </row>
    <row r="4477" spans="1:28" x14ac:dyDescent="0.3">
      <c r="A4477" t="s">
        <v>4559</v>
      </c>
      <c r="B4477" s="1">
        <v>45757</v>
      </c>
      <c r="C4477" t="s">
        <v>33</v>
      </c>
      <c r="D4477" t="s">
        <v>22</v>
      </c>
      <c r="E4477" t="s">
        <v>70</v>
      </c>
      <c r="F4477" t="s">
        <v>24</v>
      </c>
      <c r="G4477" t="s">
        <v>81</v>
      </c>
      <c r="H4477" t="s">
        <v>26</v>
      </c>
      <c r="I4477" t="s">
        <v>27</v>
      </c>
      <c r="J4477">
        <v>4.3</v>
      </c>
      <c r="K4477">
        <v>24</v>
      </c>
      <c r="L4477" t="s">
        <v>28</v>
      </c>
      <c r="M4477">
        <v>0</v>
      </c>
      <c r="N4477">
        <v>4.5</v>
      </c>
      <c r="O4477">
        <v>400</v>
      </c>
      <c r="P4477">
        <v>1720</v>
      </c>
      <c r="Q4477" t="s">
        <v>89</v>
      </c>
      <c r="R4477">
        <v>4</v>
      </c>
      <c r="S4477" t="s">
        <v>30</v>
      </c>
      <c r="T4477" t="s">
        <v>84</v>
      </c>
      <c r="U4477" t="str">
        <f>TRIM(CLEAN(tbl_Operations[[#This Row],[Location]]))</f>
        <v>Noida</v>
      </c>
      <c r="V4477" t="str">
        <f>TRIM(CLEAN(tbl_Operations[[#This Row],[Channel]]))</f>
        <v>Phone</v>
      </c>
      <c r="W4477" t="str">
        <f t="shared" si="345"/>
        <v>Data Correction</v>
      </c>
      <c r="X4477" t="str">
        <f t="shared" si="346"/>
        <v>It</v>
      </c>
      <c r="Y4477" t="str">
        <f t="shared" si="347"/>
        <v>Within SLA</v>
      </c>
      <c r="Z4477" t="str">
        <f t="shared" si="348"/>
        <v>Normal</v>
      </c>
      <c r="AA4477" t="str" cm="1">
        <f t="array" ref="AA4477">_xlfn.IFS(
J4477&lt;=K4477*0.5,"Excellent",
J4477&lt;=K4477,"Good",
J4477&lt;=K4477*1.5,"At Risk",
TRUE,"Critical"
)</f>
        <v>Excellent</v>
      </c>
      <c r="AB4477" t="str">
        <f t="shared" si="349"/>
        <v>No Rework</v>
      </c>
    </row>
    <row r="4478" spans="1:28" x14ac:dyDescent="0.3">
      <c r="A4478" t="s">
        <v>4560</v>
      </c>
      <c r="B4478" s="1">
        <v>45701</v>
      </c>
      <c r="C4478" t="s">
        <v>40</v>
      </c>
      <c r="D4478" t="s">
        <v>73</v>
      </c>
      <c r="E4478" t="s">
        <v>78</v>
      </c>
      <c r="F4478" t="s">
        <v>24</v>
      </c>
      <c r="G4478" t="s">
        <v>81</v>
      </c>
      <c r="H4478" t="s">
        <v>26</v>
      </c>
      <c r="I4478" t="s">
        <v>27</v>
      </c>
      <c r="J4478">
        <v>2.9</v>
      </c>
      <c r="K4478">
        <v>24</v>
      </c>
      <c r="L4478" t="s">
        <v>28</v>
      </c>
      <c r="M4478">
        <v>0</v>
      </c>
      <c r="N4478">
        <v>5</v>
      </c>
      <c r="O4478">
        <v>450</v>
      </c>
      <c r="P4478">
        <v>1305</v>
      </c>
      <c r="Q4478" t="s">
        <v>57</v>
      </c>
      <c r="R4478">
        <v>2</v>
      </c>
      <c r="S4478" t="s">
        <v>58</v>
      </c>
      <c r="T4478" t="s">
        <v>84</v>
      </c>
      <c r="U4478" t="str">
        <f>TRIM(CLEAN(tbl_Operations[[#This Row],[Location]]))</f>
        <v>Chennai</v>
      </c>
      <c r="V4478" t="str">
        <f>TRIM(CLEAN(tbl_Operations[[#This Row],[Channel]]))</f>
        <v>Phone</v>
      </c>
      <c r="W4478" t="str">
        <f t="shared" si="345"/>
        <v>Access Request</v>
      </c>
      <c r="X4478" t="str">
        <f t="shared" si="346"/>
        <v>Procurement</v>
      </c>
      <c r="Y4478" t="str">
        <f t="shared" si="347"/>
        <v>Within SLA</v>
      </c>
      <c r="Z4478" t="str">
        <f t="shared" si="348"/>
        <v>Normal</v>
      </c>
      <c r="AA4478" t="str" cm="1">
        <f t="array" ref="AA4478">_xlfn.IFS(
J4478&lt;=K4478*0.5,"Excellent",
J4478&lt;=K4478,"Good",
J4478&lt;=K4478*1.5,"At Risk",
TRUE,"Critical"
)</f>
        <v>Excellent</v>
      </c>
      <c r="AB4478" t="str">
        <f t="shared" si="349"/>
        <v>No Rework</v>
      </c>
    </row>
    <row r="4479" spans="1:28" x14ac:dyDescent="0.3">
      <c r="A4479" t="s">
        <v>4561</v>
      </c>
      <c r="B4479" s="1">
        <v>45934</v>
      </c>
      <c r="C4479" t="s">
        <v>21</v>
      </c>
      <c r="D4479" t="s">
        <v>73</v>
      </c>
      <c r="E4479" t="s">
        <v>48</v>
      </c>
      <c r="F4479" t="s">
        <v>24</v>
      </c>
      <c r="G4479" t="s">
        <v>42</v>
      </c>
      <c r="H4479" t="s">
        <v>75</v>
      </c>
      <c r="I4479" t="s">
        <v>27</v>
      </c>
      <c r="J4479">
        <v>47.7</v>
      </c>
      <c r="K4479">
        <v>24</v>
      </c>
      <c r="L4479" t="s">
        <v>63</v>
      </c>
      <c r="M4479">
        <v>0</v>
      </c>
      <c r="N4479">
        <v>3.5</v>
      </c>
      <c r="O4479">
        <v>450</v>
      </c>
      <c r="P4479">
        <v>21465</v>
      </c>
      <c r="Q4479" t="s">
        <v>51</v>
      </c>
      <c r="R4479">
        <v>10</v>
      </c>
      <c r="S4479" t="s">
        <v>52</v>
      </c>
      <c r="T4479" t="s">
        <v>68</v>
      </c>
      <c r="U4479" t="str">
        <f>TRIM(CLEAN(tbl_Operations[[#This Row],[Location]]))</f>
        <v>Chennai</v>
      </c>
      <c r="V4479" t="str">
        <f>TRIM(CLEAN(tbl_Operations[[#This Row],[Channel]]))</f>
        <v>Portal</v>
      </c>
      <c r="W4479" t="str">
        <f t="shared" si="345"/>
        <v>Compliance Request</v>
      </c>
      <c r="X4479" t="str">
        <f t="shared" si="346"/>
        <v>Customer Support</v>
      </c>
      <c r="Y4479" t="str">
        <f t="shared" si="347"/>
        <v>SLA Breach</v>
      </c>
      <c r="Z4479" t="str">
        <f t="shared" si="348"/>
        <v>Normal</v>
      </c>
      <c r="AA4479" t="str" cm="1">
        <f t="array" ref="AA4479">_xlfn.IFS(
J4479&lt;=K4479*0.5,"Excellent",
J4479&lt;=K4479,"Good",
J4479&lt;=K4479*1.5,"At Risk",
TRUE,"Critical"
)</f>
        <v>Critical</v>
      </c>
      <c r="AB4479" t="str">
        <f t="shared" si="349"/>
        <v>No Rework</v>
      </c>
    </row>
    <row r="4480" spans="1:28" x14ac:dyDescent="0.3">
      <c r="A4480" t="s">
        <v>4562</v>
      </c>
      <c r="B4480" s="1">
        <v>45800</v>
      </c>
      <c r="C4480" t="s">
        <v>77</v>
      </c>
      <c r="D4480" t="s">
        <v>60</v>
      </c>
      <c r="E4480" t="s">
        <v>56</v>
      </c>
      <c r="F4480" t="s">
        <v>49</v>
      </c>
      <c r="G4480" t="s">
        <v>81</v>
      </c>
      <c r="H4480" t="s">
        <v>43</v>
      </c>
      <c r="I4480" t="s">
        <v>27</v>
      </c>
      <c r="J4480">
        <v>2.4</v>
      </c>
      <c r="K4480">
        <v>48</v>
      </c>
      <c r="L4480" t="s">
        <v>28</v>
      </c>
      <c r="M4480">
        <v>0</v>
      </c>
      <c r="N4480">
        <v>4.4000000000000004</v>
      </c>
      <c r="O4480">
        <v>320</v>
      </c>
      <c r="P4480">
        <v>768</v>
      </c>
      <c r="Q4480" t="s">
        <v>44</v>
      </c>
      <c r="R4480">
        <v>5</v>
      </c>
      <c r="S4480" t="s">
        <v>30</v>
      </c>
      <c r="T4480" t="s">
        <v>45</v>
      </c>
      <c r="U4480" t="str">
        <f>TRIM(CLEAN(tbl_Operations[[#This Row],[Location]]))</f>
        <v>Pune</v>
      </c>
      <c r="V4480" t="str">
        <f>TRIM(CLEAN(tbl_Operations[[#This Row],[Channel]]))</f>
        <v>Phone</v>
      </c>
      <c r="W4480" t="str">
        <f t="shared" si="345"/>
        <v>Vendor Query</v>
      </c>
      <c r="X4480" t="str">
        <f t="shared" si="346"/>
        <v>Finance</v>
      </c>
      <c r="Y4480" t="str">
        <f t="shared" si="347"/>
        <v>Within SLA</v>
      </c>
      <c r="Z4480" t="str">
        <f t="shared" si="348"/>
        <v>Normal</v>
      </c>
      <c r="AA4480" t="str" cm="1">
        <f t="array" ref="AA4480">_xlfn.IFS(
J4480&lt;=K4480*0.5,"Excellent",
J4480&lt;=K4480,"Good",
J4480&lt;=K4480*1.5,"At Risk",
TRUE,"Critical"
)</f>
        <v>Excellent</v>
      </c>
      <c r="AB4480" t="str">
        <f t="shared" si="349"/>
        <v>No Rework</v>
      </c>
    </row>
    <row r="4481" spans="1:28" x14ac:dyDescent="0.3">
      <c r="A4481" t="s">
        <v>4563</v>
      </c>
      <c r="B4481" s="1">
        <v>45989</v>
      </c>
      <c r="C4481" t="s">
        <v>40</v>
      </c>
      <c r="D4481" t="s">
        <v>60</v>
      </c>
      <c r="E4481" t="s">
        <v>56</v>
      </c>
      <c r="F4481" t="s">
        <v>49</v>
      </c>
      <c r="G4481" t="s">
        <v>62</v>
      </c>
      <c r="H4481" t="s">
        <v>26</v>
      </c>
      <c r="I4481" t="s">
        <v>101</v>
      </c>
      <c r="J4481">
        <v>17.3</v>
      </c>
      <c r="K4481">
        <v>48</v>
      </c>
      <c r="L4481" t="s">
        <v>28</v>
      </c>
      <c r="M4481">
        <v>1</v>
      </c>
      <c r="N4481">
        <v>4.7</v>
      </c>
      <c r="O4481">
        <v>320</v>
      </c>
      <c r="P4481">
        <v>5536</v>
      </c>
      <c r="Q4481" t="s">
        <v>67</v>
      </c>
      <c r="R4481">
        <v>11</v>
      </c>
      <c r="S4481" t="s">
        <v>52</v>
      </c>
      <c r="T4481" t="s">
        <v>45</v>
      </c>
      <c r="U4481" t="str">
        <f>TRIM(CLEAN(tbl_Operations[[#This Row],[Location]]))</f>
        <v>Pune</v>
      </c>
      <c r="V4481" t="str">
        <f>TRIM(CLEAN(tbl_Operations[[#This Row],[Channel]]))</f>
        <v>Teams</v>
      </c>
      <c r="W4481" t="str">
        <f t="shared" si="345"/>
        <v>Vendor Query</v>
      </c>
      <c r="X4481" t="str">
        <f t="shared" si="346"/>
        <v>Procurement</v>
      </c>
      <c r="Y4481" t="str">
        <f t="shared" si="347"/>
        <v>Within SLA</v>
      </c>
      <c r="Z4481" t="str">
        <f t="shared" si="348"/>
        <v>Normal</v>
      </c>
      <c r="AA4481" t="str" cm="1">
        <f t="array" ref="AA4481">_xlfn.IFS(
J4481&lt;=K4481*0.5,"Excellent",
J4481&lt;=K4481,"Good",
J4481&lt;=K4481*1.5,"At Risk",
TRUE,"Critical"
)</f>
        <v>Excellent</v>
      </c>
      <c r="AB4481" t="str">
        <f t="shared" si="349"/>
        <v>Reworked</v>
      </c>
    </row>
    <row r="4482" spans="1:28" x14ac:dyDescent="0.3">
      <c r="A4482" t="s">
        <v>4564</v>
      </c>
      <c r="B4482" s="1">
        <v>45716</v>
      </c>
      <c r="C4482" t="s">
        <v>21</v>
      </c>
      <c r="D4482" t="s">
        <v>60</v>
      </c>
      <c r="E4482" t="s">
        <v>92</v>
      </c>
      <c r="F4482" t="s">
        <v>49</v>
      </c>
      <c r="G4482" t="s">
        <v>25</v>
      </c>
      <c r="H4482" t="s">
        <v>43</v>
      </c>
      <c r="I4482" t="s">
        <v>27</v>
      </c>
      <c r="J4482">
        <v>11.2</v>
      </c>
      <c r="K4482">
        <v>48</v>
      </c>
      <c r="L4482" t="s">
        <v>28</v>
      </c>
      <c r="M4482">
        <v>0</v>
      </c>
      <c r="N4482">
        <v>4.3</v>
      </c>
      <c r="O4482">
        <v>320</v>
      </c>
      <c r="P4482">
        <v>3584</v>
      </c>
      <c r="Q4482" t="s">
        <v>57</v>
      </c>
      <c r="R4482">
        <v>2</v>
      </c>
      <c r="S4482" t="s">
        <v>58</v>
      </c>
      <c r="T4482" t="s">
        <v>45</v>
      </c>
      <c r="U4482" t="str">
        <f>TRIM(CLEAN(tbl_Operations[[#This Row],[Location]]))</f>
        <v>Pune</v>
      </c>
      <c r="V4482" t="str">
        <f>TRIM(CLEAN(tbl_Operations[[#This Row],[Channel]]))</f>
        <v>Email</v>
      </c>
      <c r="W4482" t="str">
        <f t="shared" ref="W4482:W4545" si="350">TRIM(CLEAN(E4482))</f>
        <v>Report Request</v>
      </c>
      <c r="X4482" t="str">
        <f t="shared" ref="X4482:X4545" si="351">PROPER(TRIM(CLEAN(C4482)))</f>
        <v>Customer Support</v>
      </c>
      <c r="Y4482" t="str">
        <f t="shared" ref="Y4482:Y4545" si="352">IF(J4482&lt;=K4482,"Within SLA","SLA Breach")</f>
        <v>Within SLA</v>
      </c>
      <c r="Z4482" t="str">
        <f t="shared" ref="Z4482:Z4545" si="353">IF(AND(F4482="Critical",Y4481="SLA Breach"),"Critical Risk","Normal")</f>
        <v>Normal</v>
      </c>
      <c r="AA4482" t="str" cm="1">
        <f t="array" ref="AA4482">_xlfn.IFS(
J4482&lt;=K4482*0.5,"Excellent",
J4482&lt;=K4482,"Good",
J4482&lt;=K4482*1.5,"At Risk",
TRUE,"Critical"
)</f>
        <v>Excellent</v>
      </c>
      <c r="AB4482" t="str">
        <f t="shared" ref="AB4482:AB4545" si="354">IF(M4482&gt;0,"Reworked","No Rework")</f>
        <v>No Rework</v>
      </c>
    </row>
    <row r="4483" spans="1:28" x14ac:dyDescent="0.3">
      <c r="A4483" t="s">
        <v>4565</v>
      </c>
      <c r="B4483" s="1">
        <v>45851</v>
      </c>
      <c r="C4483" t="s">
        <v>91</v>
      </c>
      <c r="D4483" t="s">
        <v>55</v>
      </c>
      <c r="E4483" t="s">
        <v>70</v>
      </c>
      <c r="F4483" t="s">
        <v>146</v>
      </c>
      <c r="G4483" t="s">
        <v>5094</v>
      </c>
      <c r="H4483" t="s">
        <v>75</v>
      </c>
      <c r="I4483" t="s">
        <v>27</v>
      </c>
      <c r="J4483">
        <v>2.1</v>
      </c>
      <c r="K4483">
        <v>4</v>
      </c>
      <c r="L4483" t="s">
        <v>28</v>
      </c>
      <c r="M4483">
        <v>0</v>
      </c>
      <c r="N4483">
        <v>4.7</v>
      </c>
      <c r="O4483">
        <v>320</v>
      </c>
      <c r="P4483">
        <v>672</v>
      </c>
      <c r="Q4483" t="s">
        <v>114</v>
      </c>
      <c r="R4483">
        <v>7</v>
      </c>
      <c r="S4483" t="s">
        <v>37</v>
      </c>
      <c r="T4483" t="s">
        <v>102</v>
      </c>
      <c r="U4483" t="str">
        <f>TRIM(CLEAN(tbl_Operations[[#This Row],[Location]]))</f>
        <v>Hyderabad</v>
      </c>
      <c r="V4483" t="str">
        <f>TRIM(CLEAN(tbl_Operations[[#This Row],[Channel]]))</f>
        <v>Unknown</v>
      </c>
      <c r="W4483" t="str">
        <f t="shared" si="350"/>
        <v>Data Correction</v>
      </c>
      <c r="X4483" t="str">
        <f t="shared" si="351"/>
        <v>Operations</v>
      </c>
      <c r="Y4483" t="str">
        <f t="shared" si="352"/>
        <v>Within SLA</v>
      </c>
      <c r="Z4483" t="str">
        <f t="shared" si="353"/>
        <v>Normal</v>
      </c>
      <c r="AA4483" t="str" cm="1">
        <f t="array" ref="AA4483">_xlfn.IFS(
J4483&lt;=K4483*0.5,"Excellent",
J4483&lt;=K4483,"Good",
J4483&lt;=K4483*1.5,"At Risk",
TRUE,"Critical"
)</f>
        <v>Good</v>
      </c>
      <c r="AB4483" t="str">
        <f t="shared" si="354"/>
        <v>No Rework</v>
      </c>
    </row>
    <row r="4484" spans="1:28" x14ac:dyDescent="0.3">
      <c r="A4484" t="s">
        <v>4566</v>
      </c>
      <c r="B4484" s="1">
        <v>45927</v>
      </c>
      <c r="C4484" t="s">
        <v>33</v>
      </c>
      <c r="D4484" t="s">
        <v>22</v>
      </c>
      <c r="E4484" t="s">
        <v>56</v>
      </c>
      <c r="F4484" t="s">
        <v>24</v>
      </c>
      <c r="G4484" t="s">
        <v>62</v>
      </c>
      <c r="H4484" t="s">
        <v>43</v>
      </c>
      <c r="I4484" t="s">
        <v>27</v>
      </c>
      <c r="J4484">
        <v>34.6</v>
      </c>
      <c r="K4484">
        <v>24</v>
      </c>
      <c r="L4484" t="s">
        <v>63</v>
      </c>
      <c r="M4484">
        <v>0</v>
      </c>
      <c r="N4484">
        <v>4.0999999999999996</v>
      </c>
      <c r="O4484">
        <v>400</v>
      </c>
      <c r="P4484">
        <v>13840</v>
      </c>
      <c r="Q4484" t="s">
        <v>83</v>
      </c>
      <c r="R4484">
        <v>9</v>
      </c>
      <c r="S4484" t="s">
        <v>37</v>
      </c>
      <c r="T4484" t="s">
        <v>68</v>
      </c>
      <c r="U4484" t="str">
        <f>TRIM(CLEAN(tbl_Operations[[#This Row],[Location]]))</f>
        <v>Noida</v>
      </c>
      <c r="V4484" t="str">
        <f>TRIM(CLEAN(tbl_Operations[[#This Row],[Channel]]))</f>
        <v>Teams</v>
      </c>
      <c r="W4484" t="str">
        <f t="shared" si="350"/>
        <v>Vendor Query</v>
      </c>
      <c r="X4484" t="str">
        <f t="shared" si="351"/>
        <v>It</v>
      </c>
      <c r="Y4484" t="str">
        <f t="shared" si="352"/>
        <v>SLA Breach</v>
      </c>
      <c r="Z4484" t="str">
        <f t="shared" si="353"/>
        <v>Normal</v>
      </c>
      <c r="AA4484" t="str" cm="1">
        <f t="array" ref="AA4484">_xlfn.IFS(
J4484&lt;=K4484*0.5,"Excellent",
J4484&lt;=K4484,"Good",
J4484&lt;=K4484*1.5,"At Risk",
TRUE,"Critical"
)</f>
        <v>At Risk</v>
      </c>
      <c r="AB4484" t="str">
        <f t="shared" si="354"/>
        <v>No Rework</v>
      </c>
    </row>
    <row r="4485" spans="1:28" x14ac:dyDescent="0.3">
      <c r="A4485" t="s">
        <v>4567</v>
      </c>
      <c r="B4485" s="1">
        <v>45942</v>
      </c>
      <c r="C4485" t="s">
        <v>77</v>
      </c>
      <c r="D4485" t="s">
        <v>55</v>
      </c>
      <c r="E4485" t="s">
        <v>56</v>
      </c>
      <c r="F4485" t="s">
        <v>24</v>
      </c>
      <c r="G4485" t="s">
        <v>81</v>
      </c>
      <c r="H4485" t="s">
        <v>50</v>
      </c>
      <c r="I4485" t="s">
        <v>27</v>
      </c>
      <c r="J4485">
        <v>5.8</v>
      </c>
      <c r="K4485">
        <v>24</v>
      </c>
      <c r="L4485" t="s">
        <v>28</v>
      </c>
      <c r="M4485">
        <v>0</v>
      </c>
      <c r="N4485">
        <v>4.3</v>
      </c>
      <c r="O4485">
        <v>280</v>
      </c>
      <c r="P4485">
        <v>1624</v>
      </c>
      <c r="Q4485" t="s">
        <v>51</v>
      </c>
      <c r="R4485">
        <v>10</v>
      </c>
      <c r="S4485" t="s">
        <v>52</v>
      </c>
      <c r="T4485" t="s">
        <v>102</v>
      </c>
      <c r="U4485" t="str">
        <f>TRIM(CLEAN(tbl_Operations[[#This Row],[Location]]))</f>
        <v>Hyderabad</v>
      </c>
      <c r="V4485" t="str">
        <f>TRIM(CLEAN(tbl_Operations[[#This Row],[Channel]]))</f>
        <v>Phone</v>
      </c>
      <c r="W4485" t="str">
        <f t="shared" si="350"/>
        <v>Vendor Query</v>
      </c>
      <c r="X4485" t="str">
        <f t="shared" si="351"/>
        <v>Finance</v>
      </c>
      <c r="Y4485" t="str">
        <f t="shared" si="352"/>
        <v>Within SLA</v>
      </c>
      <c r="Z4485" t="str">
        <f t="shared" si="353"/>
        <v>Normal</v>
      </c>
      <c r="AA4485" t="str" cm="1">
        <f t="array" ref="AA4485">_xlfn.IFS(
J4485&lt;=K4485*0.5,"Excellent",
J4485&lt;=K4485,"Good",
J4485&lt;=K4485*1.5,"At Risk",
TRUE,"Critical"
)</f>
        <v>Excellent</v>
      </c>
      <c r="AB4485" t="str">
        <f t="shared" si="354"/>
        <v>No Rework</v>
      </c>
    </row>
    <row r="4486" spans="1:28" x14ac:dyDescent="0.3">
      <c r="A4486" t="s">
        <v>4568</v>
      </c>
      <c r="B4486" s="1">
        <v>45864</v>
      </c>
      <c r="C4486" t="s">
        <v>91</v>
      </c>
      <c r="D4486" t="s">
        <v>22</v>
      </c>
      <c r="E4486" t="s">
        <v>74</v>
      </c>
      <c r="F4486" t="s">
        <v>49</v>
      </c>
      <c r="G4486" t="s">
        <v>25</v>
      </c>
      <c r="H4486" t="s">
        <v>26</v>
      </c>
      <c r="I4486" t="s">
        <v>101</v>
      </c>
      <c r="J4486">
        <v>12.8</v>
      </c>
      <c r="K4486">
        <v>48</v>
      </c>
      <c r="L4486" t="s">
        <v>28</v>
      </c>
      <c r="M4486">
        <v>0</v>
      </c>
      <c r="N4486">
        <v>5</v>
      </c>
      <c r="O4486">
        <v>400</v>
      </c>
      <c r="P4486">
        <v>5120</v>
      </c>
      <c r="Q4486" t="s">
        <v>114</v>
      </c>
      <c r="R4486">
        <v>7</v>
      </c>
      <c r="S4486" t="s">
        <v>37</v>
      </c>
      <c r="T4486" t="s">
        <v>68</v>
      </c>
      <c r="U4486" t="str">
        <f>TRIM(CLEAN(tbl_Operations[[#This Row],[Location]]))</f>
        <v>Noida</v>
      </c>
      <c r="V4486" t="str">
        <f>TRIM(CLEAN(tbl_Operations[[#This Row],[Channel]]))</f>
        <v>Email</v>
      </c>
      <c r="W4486" t="str">
        <f t="shared" si="350"/>
        <v>System Issue</v>
      </c>
      <c r="X4486" t="str">
        <f t="shared" si="351"/>
        <v>Operations</v>
      </c>
      <c r="Y4486" t="str">
        <f t="shared" si="352"/>
        <v>Within SLA</v>
      </c>
      <c r="Z4486" t="str">
        <f t="shared" si="353"/>
        <v>Normal</v>
      </c>
      <c r="AA4486" t="str" cm="1">
        <f t="array" ref="AA4486">_xlfn.IFS(
J4486&lt;=K4486*0.5,"Excellent",
J4486&lt;=K4486,"Good",
J4486&lt;=K4486*1.5,"At Risk",
TRUE,"Critical"
)</f>
        <v>Excellent</v>
      </c>
      <c r="AB4486" t="str">
        <f t="shared" si="354"/>
        <v>No Rework</v>
      </c>
    </row>
    <row r="4487" spans="1:28" x14ac:dyDescent="0.3">
      <c r="A4487" t="s">
        <v>4569</v>
      </c>
      <c r="B4487" s="1">
        <v>45852</v>
      </c>
      <c r="C4487" t="s">
        <v>95</v>
      </c>
      <c r="D4487" t="s">
        <v>34</v>
      </c>
      <c r="E4487" t="s">
        <v>35</v>
      </c>
      <c r="F4487" t="s">
        <v>49</v>
      </c>
      <c r="G4487" t="s">
        <v>25</v>
      </c>
      <c r="H4487" t="s">
        <v>26</v>
      </c>
      <c r="I4487" t="s">
        <v>27</v>
      </c>
      <c r="J4487">
        <v>7.5</v>
      </c>
      <c r="K4487">
        <v>48</v>
      </c>
      <c r="L4487" t="s">
        <v>28</v>
      </c>
      <c r="M4487">
        <v>1</v>
      </c>
      <c r="N4487">
        <v>4.5</v>
      </c>
      <c r="O4487">
        <v>280</v>
      </c>
      <c r="P4487">
        <v>2100</v>
      </c>
      <c r="Q4487" t="s">
        <v>114</v>
      </c>
      <c r="R4487">
        <v>7</v>
      </c>
      <c r="S4487" t="s">
        <v>37</v>
      </c>
      <c r="T4487" t="s">
        <v>31</v>
      </c>
      <c r="U4487" t="str">
        <f>TRIM(CLEAN(tbl_Operations[[#This Row],[Location]]))</f>
        <v>Mumbai</v>
      </c>
      <c r="V4487" t="str">
        <f>TRIM(CLEAN(tbl_Operations[[#This Row],[Channel]]))</f>
        <v>Email</v>
      </c>
      <c r="W4487" t="str">
        <f t="shared" si="350"/>
        <v>Employee Query</v>
      </c>
      <c r="X4487" t="str">
        <f t="shared" si="351"/>
        <v>Sales</v>
      </c>
      <c r="Y4487" t="str">
        <f t="shared" si="352"/>
        <v>Within SLA</v>
      </c>
      <c r="Z4487" t="str">
        <f t="shared" si="353"/>
        <v>Normal</v>
      </c>
      <c r="AA4487" t="str" cm="1">
        <f t="array" ref="AA4487">_xlfn.IFS(
J4487&lt;=K4487*0.5,"Excellent",
J4487&lt;=K4487,"Good",
J4487&lt;=K4487*1.5,"At Risk",
TRUE,"Critical"
)</f>
        <v>Excellent</v>
      </c>
      <c r="AB4487" t="str">
        <f t="shared" si="354"/>
        <v>Reworked</v>
      </c>
    </row>
    <row r="4488" spans="1:28" x14ac:dyDescent="0.3">
      <c r="A4488" t="s">
        <v>4570</v>
      </c>
      <c r="B4488" s="1">
        <v>45730</v>
      </c>
      <c r="C4488" t="s">
        <v>91</v>
      </c>
      <c r="D4488" t="s">
        <v>55</v>
      </c>
      <c r="E4488" t="s">
        <v>92</v>
      </c>
      <c r="F4488" t="s">
        <v>61</v>
      </c>
      <c r="G4488" t="s">
        <v>25</v>
      </c>
      <c r="H4488" t="s">
        <v>50</v>
      </c>
      <c r="I4488" t="s">
        <v>27</v>
      </c>
      <c r="J4488">
        <v>9</v>
      </c>
      <c r="K4488">
        <v>12</v>
      </c>
      <c r="L4488" t="s">
        <v>28</v>
      </c>
      <c r="M4488">
        <v>2</v>
      </c>
      <c r="N4488">
        <v>3.9</v>
      </c>
      <c r="O4488">
        <v>320</v>
      </c>
      <c r="P4488">
        <v>2880</v>
      </c>
      <c r="Q4488" t="s">
        <v>79</v>
      </c>
      <c r="R4488">
        <v>3</v>
      </c>
      <c r="S4488" t="s">
        <v>58</v>
      </c>
      <c r="T4488" t="s">
        <v>45</v>
      </c>
      <c r="U4488" t="str">
        <f>TRIM(CLEAN(tbl_Operations[[#This Row],[Location]]))</f>
        <v>Hyderabad</v>
      </c>
      <c r="V4488" t="str">
        <f>TRIM(CLEAN(tbl_Operations[[#This Row],[Channel]]))</f>
        <v>Email</v>
      </c>
      <c r="W4488" t="str">
        <f t="shared" si="350"/>
        <v>Report Request</v>
      </c>
      <c r="X4488" t="str">
        <f t="shared" si="351"/>
        <v>Operations</v>
      </c>
      <c r="Y4488" t="str">
        <f t="shared" si="352"/>
        <v>Within SLA</v>
      </c>
      <c r="Z4488" t="str">
        <f t="shared" si="353"/>
        <v>Normal</v>
      </c>
      <c r="AA4488" t="str" cm="1">
        <f t="array" ref="AA4488">_xlfn.IFS(
J4488&lt;=K4488*0.5,"Excellent",
J4488&lt;=K4488,"Good",
J4488&lt;=K4488*1.5,"At Risk",
TRUE,"Critical"
)</f>
        <v>Good</v>
      </c>
      <c r="AB4488" t="str">
        <f t="shared" si="354"/>
        <v>Reworked</v>
      </c>
    </row>
    <row r="4489" spans="1:28" x14ac:dyDescent="0.3">
      <c r="A4489" t="s">
        <v>4571</v>
      </c>
      <c r="B4489" s="1">
        <v>45964</v>
      </c>
      <c r="C4489" t="s">
        <v>21</v>
      </c>
      <c r="D4489" t="s">
        <v>47</v>
      </c>
      <c r="E4489" t="s">
        <v>56</v>
      </c>
      <c r="F4489" t="s">
        <v>49</v>
      </c>
      <c r="G4489" t="s">
        <v>25</v>
      </c>
      <c r="H4489" t="s">
        <v>50</v>
      </c>
      <c r="I4489" t="s">
        <v>27</v>
      </c>
      <c r="J4489">
        <v>5.9</v>
      </c>
      <c r="K4489">
        <v>48</v>
      </c>
      <c r="L4489" t="s">
        <v>28</v>
      </c>
      <c r="M4489">
        <v>0</v>
      </c>
      <c r="N4489">
        <v>4.9000000000000004</v>
      </c>
      <c r="O4489">
        <v>280</v>
      </c>
      <c r="P4489">
        <v>1652</v>
      </c>
      <c r="Q4489" t="s">
        <v>67</v>
      </c>
      <c r="R4489">
        <v>11</v>
      </c>
      <c r="S4489" t="s">
        <v>52</v>
      </c>
      <c r="T4489" t="s">
        <v>31</v>
      </c>
      <c r="U4489" t="str">
        <f>TRIM(CLEAN(tbl_Operations[[#This Row],[Location]]))</f>
        <v>Gurugram</v>
      </c>
      <c r="V4489" t="str">
        <f>TRIM(CLEAN(tbl_Operations[[#This Row],[Channel]]))</f>
        <v>Email</v>
      </c>
      <c r="W4489" t="str">
        <f t="shared" si="350"/>
        <v>Vendor Query</v>
      </c>
      <c r="X4489" t="str">
        <f t="shared" si="351"/>
        <v>Customer Support</v>
      </c>
      <c r="Y4489" t="str">
        <f t="shared" si="352"/>
        <v>Within SLA</v>
      </c>
      <c r="Z4489" t="str">
        <f t="shared" si="353"/>
        <v>Normal</v>
      </c>
      <c r="AA4489" t="str" cm="1">
        <f t="array" ref="AA4489">_xlfn.IFS(
J4489&lt;=K4489*0.5,"Excellent",
J4489&lt;=K4489,"Good",
J4489&lt;=K4489*1.5,"At Risk",
TRUE,"Critical"
)</f>
        <v>Excellent</v>
      </c>
      <c r="AB4489" t="str">
        <f t="shared" si="354"/>
        <v>No Rework</v>
      </c>
    </row>
    <row r="4490" spans="1:28" x14ac:dyDescent="0.3">
      <c r="A4490" t="s">
        <v>4572</v>
      </c>
      <c r="B4490" s="1">
        <v>45858</v>
      </c>
      <c r="C4490" t="s">
        <v>54</v>
      </c>
      <c r="D4490" t="s">
        <v>34</v>
      </c>
      <c r="E4490" t="s">
        <v>74</v>
      </c>
      <c r="F4490" t="s">
        <v>49</v>
      </c>
      <c r="G4490" t="s">
        <v>42</v>
      </c>
      <c r="H4490" t="s">
        <v>50</v>
      </c>
      <c r="I4490" t="s">
        <v>27</v>
      </c>
      <c r="J4490">
        <v>26.9</v>
      </c>
      <c r="K4490">
        <v>48</v>
      </c>
      <c r="L4490" t="s">
        <v>28</v>
      </c>
      <c r="M4490">
        <v>1</v>
      </c>
      <c r="N4490">
        <v>4</v>
      </c>
      <c r="O4490">
        <v>350</v>
      </c>
      <c r="P4490">
        <v>9415</v>
      </c>
      <c r="Q4490" t="s">
        <v>114</v>
      </c>
      <c r="R4490">
        <v>7</v>
      </c>
      <c r="S4490" t="s">
        <v>37</v>
      </c>
      <c r="T4490" t="s">
        <v>102</v>
      </c>
      <c r="U4490" t="str">
        <f>TRIM(CLEAN(tbl_Operations[[#This Row],[Location]]))</f>
        <v>Mumbai</v>
      </c>
      <c r="V4490" t="str">
        <f>TRIM(CLEAN(tbl_Operations[[#This Row],[Channel]]))</f>
        <v>Portal</v>
      </c>
      <c r="W4490" t="str">
        <f t="shared" si="350"/>
        <v>System Issue</v>
      </c>
      <c r="X4490" t="str">
        <f t="shared" si="351"/>
        <v>Hr</v>
      </c>
      <c r="Y4490" t="str">
        <f t="shared" si="352"/>
        <v>Within SLA</v>
      </c>
      <c r="Z4490" t="str">
        <f t="shared" si="353"/>
        <v>Normal</v>
      </c>
      <c r="AA4490" t="str" cm="1">
        <f t="array" ref="AA4490">_xlfn.IFS(
J4490&lt;=K4490*0.5,"Excellent",
J4490&lt;=K4490,"Good",
J4490&lt;=K4490*1.5,"At Risk",
TRUE,"Critical"
)</f>
        <v>Good</v>
      </c>
      <c r="AB4490" t="str">
        <f t="shared" si="354"/>
        <v>Reworked</v>
      </c>
    </row>
    <row r="4491" spans="1:28" x14ac:dyDescent="0.3">
      <c r="A4491" t="s">
        <v>4573</v>
      </c>
      <c r="B4491" s="1">
        <v>45801</v>
      </c>
      <c r="C4491" t="s">
        <v>95</v>
      </c>
      <c r="D4491" t="s">
        <v>55</v>
      </c>
      <c r="E4491" t="s">
        <v>70</v>
      </c>
      <c r="F4491" t="s">
        <v>61</v>
      </c>
      <c r="G4491" t="s">
        <v>42</v>
      </c>
      <c r="H4491" t="s">
        <v>75</v>
      </c>
      <c r="I4491" t="s">
        <v>27</v>
      </c>
      <c r="J4491">
        <v>24.5</v>
      </c>
      <c r="K4491">
        <v>12</v>
      </c>
      <c r="L4491" t="s">
        <v>63</v>
      </c>
      <c r="M4491">
        <v>0</v>
      </c>
      <c r="N4491">
        <v>4.4000000000000004</v>
      </c>
      <c r="O4491">
        <v>280</v>
      </c>
      <c r="P4491">
        <v>6860</v>
      </c>
      <c r="Q4491" t="s">
        <v>44</v>
      </c>
      <c r="R4491">
        <v>5</v>
      </c>
      <c r="S4491" t="s">
        <v>30</v>
      </c>
      <c r="T4491" t="s">
        <v>68</v>
      </c>
      <c r="U4491" t="str">
        <f>TRIM(CLEAN(tbl_Operations[[#This Row],[Location]]))</f>
        <v>Hyderabad</v>
      </c>
      <c r="V4491" t="str">
        <f>TRIM(CLEAN(tbl_Operations[[#This Row],[Channel]]))</f>
        <v>Portal</v>
      </c>
      <c r="W4491" t="str">
        <f t="shared" si="350"/>
        <v>Data Correction</v>
      </c>
      <c r="X4491" t="str">
        <f t="shared" si="351"/>
        <v>Sales</v>
      </c>
      <c r="Y4491" t="str">
        <f t="shared" si="352"/>
        <v>SLA Breach</v>
      </c>
      <c r="Z4491" t="str">
        <f t="shared" si="353"/>
        <v>Normal</v>
      </c>
      <c r="AA4491" t="str" cm="1">
        <f t="array" ref="AA4491">_xlfn.IFS(
J4491&lt;=K4491*0.5,"Excellent",
J4491&lt;=K4491,"Good",
J4491&lt;=K4491*1.5,"At Risk",
TRUE,"Critical"
)</f>
        <v>Critical</v>
      </c>
      <c r="AB4491" t="str">
        <f t="shared" si="354"/>
        <v>No Rework</v>
      </c>
    </row>
    <row r="4492" spans="1:28" x14ac:dyDescent="0.3">
      <c r="A4492" t="s">
        <v>4574</v>
      </c>
      <c r="B4492" s="1">
        <v>45860</v>
      </c>
      <c r="C4492" t="s">
        <v>91</v>
      </c>
      <c r="D4492" t="s">
        <v>47</v>
      </c>
      <c r="E4492" t="s">
        <v>70</v>
      </c>
      <c r="F4492" t="s">
        <v>49</v>
      </c>
      <c r="G4492" t="s">
        <v>25</v>
      </c>
      <c r="H4492" t="s">
        <v>50</v>
      </c>
      <c r="I4492" t="s">
        <v>27</v>
      </c>
      <c r="J4492">
        <v>16.8</v>
      </c>
      <c r="K4492">
        <v>48</v>
      </c>
      <c r="L4492" t="s">
        <v>28</v>
      </c>
      <c r="M4492">
        <v>0</v>
      </c>
      <c r="N4492">
        <v>4.2</v>
      </c>
      <c r="O4492">
        <v>450</v>
      </c>
      <c r="P4492">
        <v>7560</v>
      </c>
      <c r="Q4492" t="s">
        <v>114</v>
      </c>
      <c r="R4492">
        <v>7</v>
      </c>
      <c r="S4492" t="s">
        <v>37</v>
      </c>
      <c r="T4492" t="s">
        <v>38</v>
      </c>
      <c r="U4492" t="str">
        <f>TRIM(CLEAN(tbl_Operations[[#This Row],[Location]]))</f>
        <v>Gurugram</v>
      </c>
      <c r="V4492" t="str">
        <f>TRIM(CLEAN(tbl_Operations[[#This Row],[Channel]]))</f>
        <v>Email</v>
      </c>
      <c r="W4492" t="str">
        <f t="shared" si="350"/>
        <v>Data Correction</v>
      </c>
      <c r="X4492" t="str">
        <f t="shared" si="351"/>
        <v>Operations</v>
      </c>
      <c r="Y4492" t="str">
        <f t="shared" si="352"/>
        <v>Within SLA</v>
      </c>
      <c r="Z4492" t="str">
        <f t="shared" si="353"/>
        <v>Normal</v>
      </c>
      <c r="AA4492" t="str" cm="1">
        <f t="array" ref="AA4492">_xlfn.IFS(
J4492&lt;=K4492*0.5,"Excellent",
J4492&lt;=K4492,"Good",
J4492&lt;=K4492*1.5,"At Risk",
TRUE,"Critical"
)</f>
        <v>Excellent</v>
      </c>
      <c r="AB4492" t="str">
        <f t="shared" si="354"/>
        <v>No Rework</v>
      </c>
    </row>
    <row r="4493" spans="1:28" x14ac:dyDescent="0.3">
      <c r="A4493" t="s">
        <v>4575</v>
      </c>
      <c r="B4493" s="1">
        <v>46006</v>
      </c>
      <c r="C4493" t="s">
        <v>77</v>
      </c>
      <c r="D4493" t="s">
        <v>34</v>
      </c>
      <c r="E4493" t="s">
        <v>48</v>
      </c>
      <c r="F4493" t="s">
        <v>24</v>
      </c>
      <c r="G4493" t="s">
        <v>25</v>
      </c>
      <c r="H4493" t="s">
        <v>26</v>
      </c>
      <c r="I4493" t="s">
        <v>27</v>
      </c>
      <c r="J4493">
        <v>2.9</v>
      </c>
      <c r="K4493">
        <v>24</v>
      </c>
      <c r="L4493" t="s">
        <v>28</v>
      </c>
      <c r="M4493">
        <v>1</v>
      </c>
      <c r="N4493">
        <v>4.9000000000000004</v>
      </c>
      <c r="O4493">
        <v>350</v>
      </c>
      <c r="P4493">
        <v>1015</v>
      </c>
      <c r="Q4493" t="s">
        <v>71</v>
      </c>
      <c r="R4493">
        <v>12</v>
      </c>
      <c r="S4493" t="s">
        <v>52</v>
      </c>
      <c r="T4493" t="s">
        <v>31</v>
      </c>
      <c r="U4493" t="str">
        <f>TRIM(CLEAN(tbl_Operations[[#This Row],[Location]]))</f>
        <v>Mumbai</v>
      </c>
      <c r="V4493" t="str">
        <f>TRIM(CLEAN(tbl_Operations[[#This Row],[Channel]]))</f>
        <v>Email</v>
      </c>
      <c r="W4493" t="str">
        <f t="shared" si="350"/>
        <v>Compliance Request</v>
      </c>
      <c r="X4493" t="str">
        <f t="shared" si="351"/>
        <v>Finance</v>
      </c>
      <c r="Y4493" t="str">
        <f t="shared" si="352"/>
        <v>Within SLA</v>
      </c>
      <c r="Z4493" t="str">
        <f t="shared" si="353"/>
        <v>Normal</v>
      </c>
      <c r="AA4493" t="str" cm="1">
        <f t="array" ref="AA4493">_xlfn.IFS(
J4493&lt;=K4493*0.5,"Excellent",
J4493&lt;=K4493,"Good",
J4493&lt;=K4493*1.5,"At Risk",
TRUE,"Critical"
)</f>
        <v>Excellent</v>
      </c>
      <c r="AB4493" t="str">
        <f t="shared" si="354"/>
        <v>Reworked</v>
      </c>
    </row>
    <row r="4494" spans="1:28" x14ac:dyDescent="0.3">
      <c r="A4494" t="s">
        <v>4576</v>
      </c>
      <c r="B4494" s="1">
        <v>45706</v>
      </c>
      <c r="C4494" t="s">
        <v>40</v>
      </c>
      <c r="D4494" t="s">
        <v>22</v>
      </c>
      <c r="E4494" t="s">
        <v>23</v>
      </c>
      <c r="F4494" t="s">
        <v>49</v>
      </c>
      <c r="G4494" t="s">
        <v>25</v>
      </c>
      <c r="H4494" t="s">
        <v>75</v>
      </c>
      <c r="I4494" t="s">
        <v>88</v>
      </c>
      <c r="J4494">
        <v>8.1999999999999993</v>
      </c>
      <c r="K4494">
        <v>48</v>
      </c>
      <c r="L4494" t="s">
        <v>28</v>
      </c>
      <c r="M4494">
        <v>1</v>
      </c>
      <c r="N4494">
        <v>4.7</v>
      </c>
      <c r="O4494">
        <v>450</v>
      </c>
      <c r="P4494">
        <v>3690</v>
      </c>
      <c r="Q4494" t="s">
        <v>57</v>
      </c>
      <c r="R4494">
        <v>2</v>
      </c>
      <c r="S4494" t="s">
        <v>58</v>
      </c>
      <c r="T4494" t="s">
        <v>38</v>
      </c>
      <c r="U4494" t="str">
        <f>TRIM(CLEAN(tbl_Operations[[#This Row],[Location]]))</f>
        <v>Noida</v>
      </c>
      <c r="V4494" t="str">
        <f>TRIM(CLEAN(tbl_Operations[[#This Row],[Channel]]))</f>
        <v>Email</v>
      </c>
      <c r="W4494" t="str">
        <f t="shared" si="350"/>
        <v>Invoice Query</v>
      </c>
      <c r="X4494" t="str">
        <f t="shared" si="351"/>
        <v>Procurement</v>
      </c>
      <c r="Y4494" t="str">
        <f t="shared" si="352"/>
        <v>Within SLA</v>
      </c>
      <c r="Z4494" t="str">
        <f t="shared" si="353"/>
        <v>Normal</v>
      </c>
      <c r="AA4494" t="str" cm="1">
        <f t="array" ref="AA4494">_xlfn.IFS(
J4494&lt;=K4494*0.5,"Excellent",
J4494&lt;=K4494,"Good",
J4494&lt;=K4494*1.5,"At Risk",
TRUE,"Critical"
)</f>
        <v>Excellent</v>
      </c>
      <c r="AB4494" t="str">
        <f t="shared" si="354"/>
        <v>Reworked</v>
      </c>
    </row>
    <row r="4495" spans="1:28" x14ac:dyDescent="0.3">
      <c r="A4495" t="s">
        <v>4577</v>
      </c>
      <c r="B4495" s="1">
        <v>45871</v>
      </c>
      <c r="C4495" t="s">
        <v>21</v>
      </c>
      <c r="D4495" t="s">
        <v>47</v>
      </c>
      <c r="E4495" t="s">
        <v>56</v>
      </c>
      <c r="F4495" t="s">
        <v>24</v>
      </c>
      <c r="G4495" t="s">
        <v>25</v>
      </c>
      <c r="H4495" t="s">
        <v>50</v>
      </c>
      <c r="I4495" t="s">
        <v>27</v>
      </c>
      <c r="J4495">
        <v>11.6</v>
      </c>
      <c r="K4495">
        <v>24</v>
      </c>
      <c r="L4495" t="s">
        <v>28</v>
      </c>
      <c r="M4495">
        <v>0</v>
      </c>
      <c r="N4495">
        <v>4.8</v>
      </c>
      <c r="O4495">
        <v>400</v>
      </c>
      <c r="P4495">
        <v>4640</v>
      </c>
      <c r="Q4495" t="s">
        <v>36</v>
      </c>
      <c r="R4495">
        <v>8</v>
      </c>
      <c r="S4495" t="s">
        <v>37</v>
      </c>
      <c r="T4495" t="s">
        <v>68</v>
      </c>
      <c r="U4495" t="str">
        <f>TRIM(CLEAN(tbl_Operations[[#This Row],[Location]]))</f>
        <v>Gurugram</v>
      </c>
      <c r="V4495" t="str">
        <f>TRIM(CLEAN(tbl_Operations[[#This Row],[Channel]]))</f>
        <v>Email</v>
      </c>
      <c r="W4495" t="str">
        <f t="shared" si="350"/>
        <v>Vendor Query</v>
      </c>
      <c r="X4495" t="str">
        <f t="shared" si="351"/>
        <v>Customer Support</v>
      </c>
      <c r="Y4495" t="str">
        <f t="shared" si="352"/>
        <v>Within SLA</v>
      </c>
      <c r="Z4495" t="str">
        <f t="shared" si="353"/>
        <v>Normal</v>
      </c>
      <c r="AA4495" t="str" cm="1">
        <f t="array" ref="AA4495">_xlfn.IFS(
J4495&lt;=K4495*0.5,"Excellent",
J4495&lt;=K4495,"Good",
J4495&lt;=K4495*1.5,"At Risk",
TRUE,"Critical"
)</f>
        <v>Excellent</v>
      </c>
      <c r="AB4495" t="str">
        <f t="shared" si="354"/>
        <v>No Rework</v>
      </c>
    </row>
    <row r="4496" spans="1:28" x14ac:dyDescent="0.3">
      <c r="A4496" t="s">
        <v>4578</v>
      </c>
      <c r="B4496" s="1">
        <v>45794</v>
      </c>
      <c r="C4496" t="s">
        <v>77</v>
      </c>
      <c r="D4496" t="s">
        <v>55</v>
      </c>
      <c r="E4496" t="s">
        <v>48</v>
      </c>
      <c r="F4496" t="s">
        <v>49</v>
      </c>
      <c r="G4496" t="s">
        <v>42</v>
      </c>
      <c r="H4496" t="s">
        <v>75</v>
      </c>
      <c r="I4496" t="s">
        <v>27</v>
      </c>
      <c r="J4496">
        <v>3.4</v>
      </c>
      <c r="K4496">
        <v>48</v>
      </c>
      <c r="L4496" t="s">
        <v>28</v>
      </c>
      <c r="M4496">
        <v>0</v>
      </c>
      <c r="N4496">
        <v>4.7</v>
      </c>
      <c r="O4496">
        <v>350</v>
      </c>
      <c r="P4496">
        <v>1190</v>
      </c>
      <c r="Q4496" t="s">
        <v>44</v>
      </c>
      <c r="R4496">
        <v>5</v>
      </c>
      <c r="S4496" t="s">
        <v>30</v>
      </c>
      <c r="T4496" t="s">
        <v>68</v>
      </c>
      <c r="U4496" t="str">
        <f>TRIM(CLEAN(tbl_Operations[[#This Row],[Location]]))</f>
        <v>Hyderabad</v>
      </c>
      <c r="V4496" t="str">
        <f>TRIM(CLEAN(tbl_Operations[[#This Row],[Channel]]))</f>
        <v>Portal</v>
      </c>
      <c r="W4496" t="str">
        <f t="shared" si="350"/>
        <v>Compliance Request</v>
      </c>
      <c r="X4496" t="str">
        <f t="shared" si="351"/>
        <v>Finance</v>
      </c>
      <c r="Y4496" t="str">
        <f t="shared" si="352"/>
        <v>Within SLA</v>
      </c>
      <c r="Z4496" t="str">
        <f t="shared" si="353"/>
        <v>Normal</v>
      </c>
      <c r="AA4496" t="str" cm="1">
        <f t="array" ref="AA4496">_xlfn.IFS(
J4496&lt;=K4496*0.5,"Excellent",
J4496&lt;=K4496,"Good",
J4496&lt;=K4496*1.5,"At Risk",
TRUE,"Critical"
)</f>
        <v>Excellent</v>
      </c>
      <c r="AB4496" t="str">
        <f t="shared" si="354"/>
        <v>No Rework</v>
      </c>
    </row>
    <row r="4497" spans="1:28" x14ac:dyDescent="0.3">
      <c r="A4497" t="s">
        <v>4579</v>
      </c>
      <c r="B4497" s="1">
        <v>45973</v>
      </c>
      <c r="C4497" t="s">
        <v>77</v>
      </c>
      <c r="D4497" t="s">
        <v>60</v>
      </c>
      <c r="E4497" t="s">
        <v>70</v>
      </c>
      <c r="F4497" t="s">
        <v>49</v>
      </c>
      <c r="G4497" t="s">
        <v>42</v>
      </c>
      <c r="H4497" t="s">
        <v>43</v>
      </c>
      <c r="I4497" t="s">
        <v>27</v>
      </c>
      <c r="J4497">
        <v>21.4</v>
      </c>
      <c r="K4497">
        <v>48</v>
      </c>
      <c r="L4497" t="s">
        <v>28</v>
      </c>
      <c r="M4497">
        <v>1</v>
      </c>
      <c r="N4497">
        <v>3.6</v>
      </c>
      <c r="O4497">
        <v>350</v>
      </c>
      <c r="P4497">
        <v>7490</v>
      </c>
      <c r="Q4497" t="s">
        <v>67</v>
      </c>
      <c r="R4497">
        <v>11</v>
      </c>
      <c r="S4497" t="s">
        <v>52</v>
      </c>
      <c r="T4497" t="s">
        <v>86</v>
      </c>
      <c r="U4497" t="str">
        <f>TRIM(CLEAN(tbl_Operations[[#This Row],[Location]]))</f>
        <v>Pune</v>
      </c>
      <c r="V4497" t="str">
        <f>TRIM(CLEAN(tbl_Operations[[#This Row],[Channel]]))</f>
        <v>Portal</v>
      </c>
      <c r="W4497" t="str">
        <f t="shared" si="350"/>
        <v>Data Correction</v>
      </c>
      <c r="X4497" t="str">
        <f t="shared" si="351"/>
        <v>Finance</v>
      </c>
      <c r="Y4497" t="str">
        <f t="shared" si="352"/>
        <v>Within SLA</v>
      </c>
      <c r="Z4497" t="str">
        <f t="shared" si="353"/>
        <v>Normal</v>
      </c>
      <c r="AA4497" t="str" cm="1">
        <f t="array" ref="AA4497">_xlfn.IFS(
J4497&lt;=K4497*0.5,"Excellent",
J4497&lt;=K4497,"Good",
J4497&lt;=K4497*1.5,"At Risk",
TRUE,"Critical"
)</f>
        <v>Excellent</v>
      </c>
      <c r="AB4497" t="str">
        <f t="shared" si="354"/>
        <v>Reworked</v>
      </c>
    </row>
    <row r="4498" spans="1:28" x14ac:dyDescent="0.3">
      <c r="A4498" t="s">
        <v>4580</v>
      </c>
      <c r="B4498" s="1">
        <v>45810</v>
      </c>
      <c r="C4498" t="s">
        <v>21</v>
      </c>
      <c r="D4498" t="s">
        <v>47</v>
      </c>
      <c r="E4498" t="s">
        <v>74</v>
      </c>
      <c r="F4498" t="s">
        <v>24</v>
      </c>
      <c r="G4498" t="s">
        <v>25</v>
      </c>
      <c r="H4498" t="s">
        <v>50</v>
      </c>
      <c r="I4498" t="s">
        <v>88</v>
      </c>
      <c r="J4498">
        <v>16.2</v>
      </c>
      <c r="K4498">
        <v>24</v>
      </c>
      <c r="L4498" t="s">
        <v>28</v>
      </c>
      <c r="M4498">
        <v>3</v>
      </c>
      <c r="N4498">
        <v>3.6</v>
      </c>
      <c r="O4498">
        <v>400</v>
      </c>
      <c r="P4498">
        <v>6480</v>
      </c>
      <c r="Q4498" t="s">
        <v>29</v>
      </c>
      <c r="R4498">
        <v>6</v>
      </c>
      <c r="S4498" t="s">
        <v>30</v>
      </c>
      <c r="T4498" t="s">
        <v>31</v>
      </c>
      <c r="U4498" t="str">
        <f>TRIM(CLEAN(tbl_Operations[[#This Row],[Location]]))</f>
        <v>Gurugram</v>
      </c>
      <c r="V4498" t="str">
        <f>TRIM(CLEAN(tbl_Operations[[#This Row],[Channel]]))</f>
        <v>Email</v>
      </c>
      <c r="W4498" t="str">
        <f t="shared" si="350"/>
        <v>System Issue</v>
      </c>
      <c r="X4498" t="str">
        <f t="shared" si="351"/>
        <v>Customer Support</v>
      </c>
      <c r="Y4498" t="str">
        <f t="shared" si="352"/>
        <v>Within SLA</v>
      </c>
      <c r="Z4498" t="str">
        <f t="shared" si="353"/>
        <v>Normal</v>
      </c>
      <c r="AA4498" t="str" cm="1">
        <f t="array" ref="AA4498">_xlfn.IFS(
J4498&lt;=K4498*0.5,"Excellent",
J4498&lt;=K4498,"Good",
J4498&lt;=K4498*1.5,"At Risk",
TRUE,"Critical"
)</f>
        <v>Good</v>
      </c>
      <c r="AB4498" t="str">
        <f t="shared" si="354"/>
        <v>Reworked</v>
      </c>
    </row>
    <row r="4499" spans="1:28" x14ac:dyDescent="0.3">
      <c r="A4499" t="s">
        <v>4581</v>
      </c>
      <c r="B4499" s="1">
        <v>45712</v>
      </c>
      <c r="C4499" t="s">
        <v>77</v>
      </c>
      <c r="D4499" t="s">
        <v>41</v>
      </c>
      <c r="E4499" t="s">
        <v>74</v>
      </c>
      <c r="F4499" t="s">
        <v>24</v>
      </c>
      <c r="G4499" t="s">
        <v>42</v>
      </c>
      <c r="H4499" t="s">
        <v>43</v>
      </c>
      <c r="I4499" t="s">
        <v>27</v>
      </c>
      <c r="J4499">
        <v>10.1</v>
      </c>
      <c r="K4499">
        <v>24</v>
      </c>
      <c r="L4499" t="s">
        <v>28</v>
      </c>
      <c r="M4499">
        <v>1</v>
      </c>
      <c r="N4499">
        <v>4</v>
      </c>
      <c r="O4499">
        <v>320</v>
      </c>
      <c r="P4499">
        <v>3232</v>
      </c>
      <c r="Q4499" t="s">
        <v>57</v>
      </c>
      <c r="R4499">
        <v>2</v>
      </c>
      <c r="S4499" t="s">
        <v>58</v>
      </c>
      <c r="T4499" t="s">
        <v>31</v>
      </c>
      <c r="U4499" t="str">
        <f>TRIM(CLEAN(tbl_Operations[[#This Row],[Location]]))</f>
        <v>Bengaluru</v>
      </c>
      <c r="V4499" t="str">
        <f>TRIM(CLEAN(tbl_Operations[[#This Row],[Channel]]))</f>
        <v>Portal</v>
      </c>
      <c r="W4499" t="str">
        <f t="shared" si="350"/>
        <v>System Issue</v>
      </c>
      <c r="X4499" t="str">
        <f t="shared" si="351"/>
        <v>Finance</v>
      </c>
      <c r="Y4499" t="str">
        <f t="shared" si="352"/>
        <v>Within SLA</v>
      </c>
      <c r="Z4499" t="str">
        <f t="shared" si="353"/>
        <v>Normal</v>
      </c>
      <c r="AA4499" t="str" cm="1">
        <f t="array" ref="AA4499">_xlfn.IFS(
J4499&lt;=K4499*0.5,"Excellent",
J4499&lt;=K4499,"Good",
J4499&lt;=K4499*1.5,"At Risk",
TRUE,"Critical"
)</f>
        <v>Excellent</v>
      </c>
      <c r="AB4499" t="str">
        <f t="shared" si="354"/>
        <v>Reworked</v>
      </c>
    </row>
    <row r="4500" spans="1:28" x14ac:dyDescent="0.3">
      <c r="A4500" t="s">
        <v>4582</v>
      </c>
      <c r="B4500" s="1">
        <v>45998</v>
      </c>
      <c r="C4500" t="s">
        <v>95</v>
      </c>
      <c r="D4500" t="s">
        <v>47</v>
      </c>
      <c r="E4500" t="s">
        <v>92</v>
      </c>
      <c r="F4500" t="s">
        <v>24</v>
      </c>
      <c r="G4500" t="s">
        <v>42</v>
      </c>
      <c r="H4500" t="s">
        <v>75</v>
      </c>
      <c r="I4500" t="s">
        <v>27</v>
      </c>
      <c r="J4500">
        <v>6.7</v>
      </c>
      <c r="K4500">
        <v>24</v>
      </c>
      <c r="L4500" t="s">
        <v>28</v>
      </c>
      <c r="M4500">
        <v>0</v>
      </c>
      <c r="N4500">
        <v>5</v>
      </c>
      <c r="O4500">
        <v>450</v>
      </c>
      <c r="P4500">
        <v>3015</v>
      </c>
      <c r="Q4500" t="s">
        <v>71</v>
      </c>
      <c r="R4500">
        <v>12</v>
      </c>
      <c r="S4500" t="s">
        <v>52</v>
      </c>
      <c r="T4500" t="s">
        <v>102</v>
      </c>
      <c r="U4500" t="str">
        <f>TRIM(CLEAN(tbl_Operations[[#This Row],[Location]]))</f>
        <v>Gurugram</v>
      </c>
      <c r="V4500" t="str">
        <f>TRIM(CLEAN(tbl_Operations[[#This Row],[Channel]]))</f>
        <v>Portal</v>
      </c>
      <c r="W4500" t="str">
        <f t="shared" si="350"/>
        <v>Report Request</v>
      </c>
      <c r="X4500" t="str">
        <f t="shared" si="351"/>
        <v>Sales</v>
      </c>
      <c r="Y4500" t="str">
        <f t="shared" si="352"/>
        <v>Within SLA</v>
      </c>
      <c r="Z4500" t="str">
        <f t="shared" si="353"/>
        <v>Normal</v>
      </c>
      <c r="AA4500" t="str" cm="1">
        <f t="array" ref="AA4500">_xlfn.IFS(
J4500&lt;=K4500*0.5,"Excellent",
J4500&lt;=K4500,"Good",
J4500&lt;=K4500*1.5,"At Risk",
TRUE,"Critical"
)</f>
        <v>Excellent</v>
      </c>
      <c r="AB4500" t="str">
        <f t="shared" si="354"/>
        <v>No Rework</v>
      </c>
    </row>
    <row r="4501" spans="1:28" x14ac:dyDescent="0.3">
      <c r="A4501" t="s">
        <v>4583</v>
      </c>
      <c r="B4501" s="1">
        <v>45804</v>
      </c>
      <c r="C4501" t="s">
        <v>21</v>
      </c>
      <c r="D4501" t="s">
        <v>73</v>
      </c>
      <c r="E4501" t="s">
        <v>23</v>
      </c>
      <c r="F4501" t="s">
        <v>24</v>
      </c>
      <c r="G4501" t="s">
        <v>42</v>
      </c>
      <c r="H4501" t="s">
        <v>50</v>
      </c>
      <c r="I4501" t="s">
        <v>27</v>
      </c>
      <c r="J4501">
        <v>13.2</v>
      </c>
      <c r="K4501">
        <v>24</v>
      </c>
      <c r="L4501" t="s">
        <v>28</v>
      </c>
      <c r="M4501">
        <v>0</v>
      </c>
      <c r="N4501">
        <v>4.2</v>
      </c>
      <c r="O4501">
        <v>280</v>
      </c>
      <c r="P4501">
        <v>3696</v>
      </c>
      <c r="Q4501" t="s">
        <v>44</v>
      </c>
      <c r="R4501">
        <v>5</v>
      </c>
      <c r="S4501" t="s">
        <v>30</v>
      </c>
      <c r="T4501" t="s">
        <v>38</v>
      </c>
      <c r="U4501" t="str">
        <f>TRIM(CLEAN(tbl_Operations[[#This Row],[Location]]))</f>
        <v>Chennai</v>
      </c>
      <c r="V4501" t="str">
        <f>TRIM(CLEAN(tbl_Operations[[#This Row],[Channel]]))</f>
        <v>Portal</v>
      </c>
      <c r="W4501" t="str">
        <f t="shared" si="350"/>
        <v>Invoice Query</v>
      </c>
      <c r="X4501" t="str">
        <f t="shared" si="351"/>
        <v>Customer Support</v>
      </c>
      <c r="Y4501" t="str">
        <f t="shared" si="352"/>
        <v>Within SLA</v>
      </c>
      <c r="Z4501" t="str">
        <f t="shared" si="353"/>
        <v>Normal</v>
      </c>
      <c r="AA4501" t="str" cm="1">
        <f t="array" ref="AA4501">_xlfn.IFS(
J4501&lt;=K4501*0.5,"Excellent",
J4501&lt;=K4501,"Good",
J4501&lt;=K4501*1.5,"At Risk",
TRUE,"Critical"
)</f>
        <v>Good</v>
      </c>
      <c r="AB4501" t="str">
        <f t="shared" si="354"/>
        <v>No Rework</v>
      </c>
    </row>
    <row r="4502" spans="1:28" x14ac:dyDescent="0.3">
      <c r="A4502" t="s">
        <v>4584</v>
      </c>
      <c r="B4502" s="1">
        <v>45787</v>
      </c>
      <c r="C4502" t="s">
        <v>91</v>
      </c>
      <c r="D4502" t="s">
        <v>47</v>
      </c>
      <c r="E4502" t="s">
        <v>56</v>
      </c>
      <c r="F4502" t="s">
        <v>24</v>
      </c>
      <c r="G4502" t="s">
        <v>25</v>
      </c>
      <c r="H4502" t="s">
        <v>26</v>
      </c>
      <c r="I4502" t="s">
        <v>27</v>
      </c>
      <c r="J4502">
        <v>5.8</v>
      </c>
      <c r="K4502">
        <v>24</v>
      </c>
      <c r="L4502" t="s">
        <v>28</v>
      </c>
      <c r="M4502">
        <v>0</v>
      </c>
      <c r="N4502">
        <v>4.8</v>
      </c>
      <c r="O4502">
        <v>280</v>
      </c>
      <c r="P4502">
        <v>1624</v>
      </c>
      <c r="Q4502" t="s">
        <v>44</v>
      </c>
      <c r="R4502">
        <v>5</v>
      </c>
      <c r="S4502" t="s">
        <v>30</v>
      </c>
      <c r="T4502" t="s">
        <v>68</v>
      </c>
      <c r="U4502" t="str">
        <f>TRIM(CLEAN(tbl_Operations[[#This Row],[Location]]))</f>
        <v>Gurugram</v>
      </c>
      <c r="V4502" t="str">
        <f>TRIM(CLEAN(tbl_Operations[[#This Row],[Channel]]))</f>
        <v>Email</v>
      </c>
      <c r="W4502" t="str">
        <f t="shared" si="350"/>
        <v>Vendor Query</v>
      </c>
      <c r="X4502" t="str">
        <f t="shared" si="351"/>
        <v>Operations</v>
      </c>
      <c r="Y4502" t="str">
        <f t="shared" si="352"/>
        <v>Within SLA</v>
      </c>
      <c r="Z4502" t="str">
        <f t="shared" si="353"/>
        <v>Normal</v>
      </c>
      <c r="AA4502" t="str" cm="1">
        <f t="array" ref="AA4502">_xlfn.IFS(
J4502&lt;=K4502*0.5,"Excellent",
J4502&lt;=K4502,"Good",
J4502&lt;=K4502*1.5,"At Risk",
TRUE,"Critical"
)</f>
        <v>Excellent</v>
      </c>
      <c r="AB4502" t="str">
        <f t="shared" si="354"/>
        <v>No Rework</v>
      </c>
    </row>
    <row r="4503" spans="1:28" x14ac:dyDescent="0.3">
      <c r="A4503" t="s">
        <v>4585</v>
      </c>
      <c r="B4503" s="1">
        <v>45847</v>
      </c>
      <c r="C4503" t="s">
        <v>91</v>
      </c>
      <c r="D4503" t="s">
        <v>34</v>
      </c>
      <c r="E4503" t="s">
        <v>74</v>
      </c>
      <c r="F4503" t="s">
        <v>49</v>
      </c>
      <c r="G4503" t="s">
        <v>25</v>
      </c>
      <c r="H4503" t="s">
        <v>26</v>
      </c>
      <c r="I4503" t="s">
        <v>27</v>
      </c>
      <c r="J4503">
        <v>4.7</v>
      </c>
      <c r="K4503">
        <v>48</v>
      </c>
      <c r="L4503" t="s">
        <v>28</v>
      </c>
      <c r="M4503">
        <v>1</v>
      </c>
      <c r="N4503">
        <v>4.4000000000000004</v>
      </c>
      <c r="O4503">
        <v>320</v>
      </c>
      <c r="P4503">
        <v>1504</v>
      </c>
      <c r="Q4503" t="s">
        <v>114</v>
      </c>
      <c r="R4503">
        <v>7</v>
      </c>
      <c r="S4503" t="s">
        <v>37</v>
      </c>
      <c r="T4503" t="s">
        <v>86</v>
      </c>
      <c r="U4503" t="str">
        <f>TRIM(CLEAN(tbl_Operations[[#This Row],[Location]]))</f>
        <v>Mumbai</v>
      </c>
      <c r="V4503" t="str">
        <f>TRIM(CLEAN(tbl_Operations[[#This Row],[Channel]]))</f>
        <v>Email</v>
      </c>
      <c r="W4503" t="str">
        <f t="shared" si="350"/>
        <v>System Issue</v>
      </c>
      <c r="X4503" t="str">
        <f t="shared" si="351"/>
        <v>Operations</v>
      </c>
      <c r="Y4503" t="str">
        <f t="shared" si="352"/>
        <v>Within SLA</v>
      </c>
      <c r="Z4503" t="str">
        <f t="shared" si="353"/>
        <v>Normal</v>
      </c>
      <c r="AA4503" t="str" cm="1">
        <f t="array" ref="AA4503">_xlfn.IFS(
J4503&lt;=K4503*0.5,"Excellent",
J4503&lt;=K4503,"Good",
J4503&lt;=K4503*1.5,"At Risk",
TRUE,"Critical"
)</f>
        <v>Excellent</v>
      </c>
      <c r="AB4503" t="str">
        <f t="shared" si="354"/>
        <v>Reworked</v>
      </c>
    </row>
    <row r="4504" spans="1:28" x14ac:dyDescent="0.3">
      <c r="A4504" t="s">
        <v>4586</v>
      </c>
      <c r="B4504" s="1">
        <v>45925</v>
      </c>
      <c r="C4504" t="s">
        <v>54</v>
      </c>
      <c r="D4504" t="s">
        <v>60</v>
      </c>
      <c r="E4504" t="s">
        <v>92</v>
      </c>
      <c r="F4504" t="s">
        <v>49</v>
      </c>
      <c r="G4504" t="s">
        <v>62</v>
      </c>
      <c r="H4504" t="s">
        <v>50</v>
      </c>
      <c r="I4504" t="s">
        <v>27</v>
      </c>
      <c r="J4504">
        <v>7.6</v>
      </c>
      <c r="K4504">
        <v>48</v>
      </c>
      <c r="L4504" t="s">
        <v>28</v>
      </c>
      <c r="M4504">
        <v>0</v>
      </c>
      <c r="N4504">
        <v>5</v>
      </c>
      <c r="O4504">
        <v>450</v>
      </c>
      <c r="P4504">
        <v>3420</v>
      </c>
      <c r="Q4504" t="s">
        <v>83</v>
      </c>
      <c r="R4504">
        <v>9</v>
      </c>
      <c r="S4504" t="s">
        <v>37</v>
      </c>
      <c r="T4504" t="s">
        <v>84</v>
      </c>
      <c r="U4504" t="str">
        <f>TRIM(CLEAN(tbl_Operations[[#This Row],[Location]]))</f>
        <v>Pune</v>
      </c>
      <c r="V4504" t="str">
        <f>TRIM(CLEAN(tbl_Operations[[#This Row],[Channel]]))</f>
        <v>Teams</v>
      </c>
      <c r="W4504" t="str">
        <f t="shared" si="350"/>
        <v>Report Request</v>
      </c>
      <c r="X4504" t="str">
        <f t="shared" si="351"/>
        <v>Hr</v>
      </c>
      <c r="Y4504" t="str">
        <f t="shared" si="352"/>
        <v>Within SLA</v>
      </c>
      <c r="Z4504" t="str">
        <f t="shared" si="353"/>
        <v>Normal</v>
      </c>
      <c r="AA4504" t="str" cm="1">
        <f t="array" ref="AA4504">_xlfn.IFS(
J4504&lt;=K4504*0.5,"Excellent",
J4504&lt;=K4504,"Good",
J4504&lt;=K4504*1.5,"At Risk",
TRUE,"Critical"
)</f>
        <v>Excellent</v>
      </c>
      <c r="AB4504" t="str">
        <f t="shared" si="354"/>
        <v>No Rework</v>
      </c>
    </row>
    <row r="4505" spans="1:28" x14ac:dyDescent="0.3">
      <c r="A4505" t="s">
        <v>4587</v>
      </c>
      <c r="B4505" s="1">
        <v>45804</v>
      </c>
      <c r="C4505" t="s">
        <v>95</v>
      </c>
      <c r="D4505" t="s">
        <v>41</v>
      </c>
      <c r="E4505" t="s">
        <v>35</v>
      </c>
      <c r="F4505" t="s">
        <v>49</v>
      </c>
      <c r="G4505" t="s">
        <v>25</v>
      </c>
      <c r="H4505" t="s">
        <v>50</v>
      </c>
      <c r="I4505" t="s">
        <v>88</v>
      </c>
      <c r="J4505">
        <v>36.200000000000003</v>
      </c>
      <c r="K4505">
        <v>48</v>
      </c>
      <c r="L4505" t="s">
        <v>28</v>
      </c>
      <c r="M4505">
        <v>2</v>
      </c>
      <c r="N4505">
        <v>3.6</v>
      </c>
      <c r="O4505">
        <v>280</v>
      </c>
      <c r="P4505">
        <v>10136</v>
      </c>
      <c r="Q4505" t="s">
        <v>44</v>
      </c>
      <c r="R4505">
        <v>5</v>
      </c>
      <c r="S4505" t="s">
        <v>30</v>
      </c>
      <c r="T4505" t="s">
        <v>38</v>
      </c>
      <c r="U4505" t="str">
        <f>TRIM(CLEAN(tbl_Operations[[#This Row],[Location]]))</f>
        <v>Bengaluru</v>
      </c>
      <c r="V4505" t="str">
        <f>TRIM(CLEAN(tbl_Operations[[#This Row],[Channel]]))</f>
        <v>Email</v>
      </c>
      <c r="W4505" t="str">
        <f t="shared" si="350"/>
        <v>Employee Query</v>
      </c>
      <c r="X4505" t="str">
        <f t="shared" si="351"/>
        <v>Sales</v>
      </c>
      <c r="Y4505" t="str">
        <f t="shared" si="352"/>
        <v>Within SLA</v>
      </c>
      <c r="Z4505" t="str">
        <f t="shared" si="353"/>
        <v>Normal</v>
      </c>
      <c r="AA4505" t="str" cm="1">
        <f t="array" ref="AA4505">_xlfn.IFS(
J4505&lt;=K4505*0.5,"Excellent",
J4505&lt;=K4505,"Good",
J4505&lt;=K4505*1.5,"At Risk",
TRUE,"Critical"
)</f>
        <v>Good</v>
      </c>
      <c r="AB4505" t="str">
        <f t="shared" si="354"/>
        <v>Reworked</v>
      </c>
    </row>
    <row r="4506" spans="1:28" x14ac:dyDescent="0.3">
      <c r="A4506" t="s">
        <v>4588</v>
      </c>
      <c r="B4506" s="1">
        <v>45994</v>
      </c>
      <c r="C4506" t="s">
        <v>33</v>
      </c>
      <c r="D4506" t="s">
        <v>60</v>
      </c>
      <c r="E4506" t="s">
        <v>78</v>
      </c>
      <c r="F4506" t="s">
        <v>49</v>
      </c>
      <c r="G4506" t="s">
        <v>62</v>
      </c>
      <c r="H4506" t="s">
        <v>26</v>
      </c>
      <c r="I4506" t="s">
        <v>27</v>
      </c>
      <c r="J4506">
        <v>10.1</v>
      </c>
      <c r="K4506">
        <v>48</v>
      </c>
      <c r="L4506" t="s">
        <v>28</v>
      </c>
      <c r="M4506">
        <v>2</v>
      </c>
      <c r="N4506">
        <v>4.7</v>
      </c>
      <c r="O4506">
        <v>280</v>
      </c>
      <c r="P4506">
        <v>2828</v>
      </c>
      <c r="Q4506" t="s">
        <v>71</v>
      </c>
      <c r="R4506">
        <v>12</v>
      </c>
      <c r="S4506" t="s">
        <v>52</v>
      </c>
      <c r="T4506" t="s">
        <v>86</v>
      </c>
      <c r="U4506" t="str">
        <f>TRIM(CLEAN(tbl_Operations[[#This Row],[Location]]))</f>
        <v>Pune</v>
      </c>
      <c r="V4506" t="str">
        <f>TRIM(CLEAN(tbl_Operations[[#This Row],[Channel]]))</f>
        <v>Teams</v>
      </c>
      <c r="W4506" t="str">
        <f t="shared" si="350"/>
        <v>Access Request</v>
      </c>
      <c r="X4506" t="str">
        <f t="shared" si="351"/>
        <v>It</v>
      </c>
      <c r="Y4506" t="str">
        <f t="shared" si="352"/>
        <v>Within SLA</v>
      </c>
      <c r="Z4506" t="str">
        <f t="shared" si="353"/>
        <v>Normal</v>
      </c>
      <c r="AA4506" t="str" cm="1">
        <f t="array" ref="AA4506">_xlfn.IFS(
J4506&lt;=K4506*0.5,"Excellent",
J4506&lt;=K4506,"Good",
J4506&lt;=K4506*1.5,"At Risk",
TRUE,"Critical"
)</f>
        <v>Excellent</v>
      </c>
      <c r="AB4506" t="str">
        <f t="shared" si="354"/>
        <v>Reworked</v>
      </c>
    </row>
    <row r="4507" spans="1:28" x14ac:dyDescent="0.3">
      <c r="A4507" t="s">
        <v>4589</v>
      </c>
      <c r="B4507" s="1">
        <v>45827</v>
      </c>
      <c r="C4507" t="s">
        <v>77</v>
      </c>
      <c r="D4507" t="s">
        <v>60</v>
      </c>
      <c r="E4507" t="s">
        <v>70</v>
      </c>
      <c r="F4507" t="s">
        <v>24</v>
      </c>
      <c r="G4507" t="s">
        <v>81</v>
      </c>
      <c r="H4507" t="s">
        <v>75</v>
      </c>
      <c r="I4507" t="s">
        <v>101</v>
      </c>
      <c r="J4507">
        <v>13.8</v>
      </c>
      <c r="K4507">
        <v>24</v>
      </c>
      <c r="L4507" t="s">
        <v>28</v>
      </c>
      <c r="M4507">
        <v>0</v>
      </c>
      <c r="N4507">
        <v>4.5</v>
      </c>
      <c r="O4507">
        <v>450</v>
      </c>
      <c r="P4507">
        <v>6210</v>
      </c>
      <c r="Q4507" t="s">
        <v>29</v>
      </c>
      <c r="R4507">
        <v>6</v>
      </c>
      <c r="S4507" t="s">
        <v>30</v>
      </c>
      <c r="T4507" t="s">
        <v>84</v>
      </c>
      <c r="U4507" t="str">
        <f>TRIM(CLEAN(tbl_Operations[[#This Row],[Location]]))</f>
        <v>Pune</v>
      </c>
      <c r="V4507" t="str">
        <f>TRIM(CLEAN(tbl_Operations[[#This Row],[Channel]]))</f>
        <v>Phone</v>
      </c>
      <c r="W4507" t="str">
        <f t="shared" si="350"/>
        <v>Data Correction</v>
      </c>
      <c r="X4507" t="str">
        <f t="shared" si="351"/>
        <v>Finance</v>
      </c>
      <c r="Y4507" t="str">
        <f t="shared" si="352"/>
        <v>Within SLA</v>
      </c>
      <c r="Z4507" t="str">
        <f t="shared" si="353"/>
        <v>Normal</v>
      </c>
      <c r="AA4507" t="str" cm="1">
        <f t="array" ref="AA4507">_xlfn.IFS(
J4507&lt;=K4507*0.5,"Excellent",
J4507&lt;=K4507,"Good",
J4507&lt;=K4507*1.5,"At Risk",
TRUE,"Critical"
)</f>
        <v>Good</v>
      </c>
      <c r="AB4507" t="str">
        <f t="shared" si="354"/>
        <v>No Rework</v>
      </c>
    </row>
    <row r="4508" spans="1:28" x14ac:dyDescent="0.3">
      <c r="A4508" t="s">
        <v>4590</v>
      </c>
      <c r="B4508" s="1">
        <v>45871</v>
      </c>
      <c r="C4508" t="s">
        <v>77</v>
      </c>
      <c r="D4508" t="s">
        <v>41</v>
      </c>
      <c r="E4508" t="s">
        <v>92</v>
      </c>
      <c r="F4508" t="s">
        <v>49</v>
      </c>
      <c r="G4508" t="s">
        <v>25</v>
      </c>
      <c r="H4508" t="s">
        <v>26</v>
      </c>
      <c r="I4508" t="s">
        <v>27</v>
      </c>
      <c r="J4508">
        <v>16.3</v>
      </c>
      <c r="K4508">
        <v>48</v>
      </c>
      <c r="L4508" t="s">
        <v>28</v>
      </c>
      <c r="M4508">
        <v>0</v>
      </c>
      <c r="N4508">
        <v>4.3</v>
      </c>
      <c r="O4508">
        <v>400</v>
      </c>
      <c r="P4508">
        <v>6520</v>
      </c>
      <c r="Q4508" t="s">
        <v>36</v>
      </c>
      <c r="R4508">
        <v>8</v>
      </c>
      <c r="S4508" t="s">
        <v>37</v>
      </c>
      <c r="T4508" t="s">
        <v>68</v>
      </c>
      <c r="U4508" t="str">
        <f>TRIM(CLEAN(tbl_Operations[[#This Row],[Location]]))</f>
        <v>Bengaluru</v>
      </c>
      <c r="V4508" t="str">
        <f>TRIM(CLEAN(tbl_Operations[[#This Row],[Channel]]))</f>
        <v>Email</v>
      </c>
      <c r="W4508" t="str">
        <f t="shared" si="350"/>
        <v>Report Request</v>
      </c>
      <c r="X4508" t="str">
        <f t="shared" si="351"/>
        <v>Finance</v>
      </c>
      <c r="Y4508" t="str">
        <f t="shared" si="352"/>
        <v>Within SLA</v>
      </c>
      <c r="Z4508" t="str">
        <f t="shared" si="353"/>
        <v>Normal</v>
      </c>
      <c r="AA4508" t="str" cm="1">
        <f t="array" ref="AA4508">_xlfn.IFS(
J4508&lt;=K4508*0.5,"Excellent",
J4508&lt;=K4508,"Good",
J4508&lt;=K4508*1.5,"At Risk",
TRUE,"Critical"
)</f>
        <v>Excellent</v>
      </c>
      <c r="AB4508" t="str">
        <f t="shared" si="354"/>
        <v>No Rework</v>
      </c>
    </row>
    <row r="4509" spans="1:28" x14ac:dyDescent="0.3">
      <c r="A4509" t="s">
        <v>4591</v>
      </c>
      <c r="B4509" s="1">
        <v>45827</v>
      </c>
      <c r="C4509" t="s">
        <v>33</v>
      </c>
      <c r="D4509" t="s">
        <v>41</v>
      </c>
      <c r="E4509" t="s">
        <v>48</v>
      </c>
      <c r="F4509" t="s">
        <v>61</v>
      </c>
      <c r="G4509" t="s">
        <v>25</v>
      </c>
      <c r="H4509" t="s">
        <v>66</v>
      </c>
      <c r="I4509" t="s">
        <v>27</v>
      </c>
      <c r="J4509">
        <v>6.6</v>
      </c>
      <c r="K4509">
        <v>12</v>
      </c>
      <c r="L4509" t="s">
        <v>28</v>
      </c>
      <c r="M4509">
        <v>0</v>
      </c>
      <c r="N4509">
        <v>5</v>
      </c>
      <c r="O4509">
        <v>280</v>
      </c>
      <c r="P4509">
        <v>1848</v>
      </c>
      <c r="Q4509" t="s">
        <v>29</v>
      </c>
      <c r="R4509">
        <v>6</v>
      </c>
      <c r="S4509" t="s">
        <v>30</v>
      </c>
      <c r="T4509" t="s">
        <v>84</v>
      </c>
      <c r="U4509" t="str">
        <f>TRIM(CLEAN(tbl_Operations[[#This Row],[Location]]))</f>
        <v>Bengaluru</v>
      </c>
      <c r="V4509" t="str">
        <f>TRIM(CLEAN(tbl_Operations[[#This Row],[Channel]]))</f>
        <v>Email</v>
      </c>
      <c r="W4509" t="str">
        <f t="shared" si="350"/>
        <v>Compliance Request</v>
      </c>
      <c r="X4509" t="str">
        <f t="shared" si="351"/>
        <v>It</v>
      </c>
      <c r="Y4509" t="str">
        <f t="shared" si="352"/>
        <v>Within SLA</v>
      </c>
      <c r="Z4509" t="str">
        <f t="shared" si="353"/>
        <v>Normal</v>
      </c>
      <c r="AA4509" t="str" cm="1">
        <f t="array" ref="AA4509">_xlfn.IFS(
J4509&lt;=K4509*0.5,"Excellent",
J4509&lt;=K4509,"Good",
J4509&lt;=K4509*1.5,"At Risk",
TRUE,"Critical"
)</f>
        <v>Good</v>
      </c>
      <c r="AB4509" t="str">
        <f t="shared" si="354"/>
        <v>No Rework</v>
      </c>
    </row>
    <row r="4510" spans="1:28" x14ac:dyDescent="0.3">
      <c r="A4510" t="s">
        <v>4592</v>
      </c>
      <c r="B4510" s="1">
        <v>45995</v>
      </c>
      <c r="C4510" t="s">
        <v>91</v>
      </c>
      <c r="D4510" t="s">
        <v>34</v>
      </c>
      <c r="E4510" t="s">
        <v>35</v>
      </c>
      <c r="F4510" t="s">
        <v>49</v>
      </c>
      <c r="G4510" t="s">
        <v>25</v>
      </c>
      <c r="H4510" t="s">
        <v>43</v>
      </c>
      <c r="I4510" t="s">
        <v>27</v>
      </c>
      <c r="J4510">
        <v>21.1</v>
      </c>
      <c r="K4510">
        <v>48</v>
      </c>
      <c r="L4510" t="s">
        <v>28</v>
      </c>
      <c r="M4510">
        <v>0</v>
      </c>
      <c r="N4510">
        <v>4.2</v>
      </c>
      <c r="O4510">
        <v>320</v>
      </c>
      <c r="P4510">
        <v>6752</v>
      </c>
      <c r="Q4510" t="s">
        <v>71</v>
      </c>
      <c r="R4510">
        <v>12</v>
      </c>
      <c r="S4510" t="s">
        <v>52</v>
      </c>
      <c r="T4510" t="s">
        <v>84</v>
      </c>
      <c r="U4510" t="str">
        <f>TRIM(CLEAN(tbl_Operations[[#This Row],[Location]]))</f>
        <v>Mumbai</v>
      </c>
      <c r="V4510" t="str">
        <f>TRIM(CLEAN(tbl_Operations[[#This Row],[Channel]]))</f>
        <v>Email</v>
      </c>
      <c r="W4510" t="str">
        <f t="shared" si="350"/>
        <v>Employee Query</v>
      </c>
      <c r="X4510" t="str">
        <f t="shared" si="351"/>
        <v>Operations</v>
      </c>
      <c r="Y4510" t="str">
        <f t="shared" si="352"/>
        <v>Within SLA</v>
      </c>
      <c r="Z4510" t="str">
        <f t="shared" si="353"/>
        <v>Normal</v>
      </c>
      <c r="AA4510" t="str" cm="1">
        <f t="array" ref="AA4510">_xlfn.IFS(
J4510&lt;=K4510*0.5,"Excellent",
J4510&lt;=K4510,"Good",
J4510&lt;=K4510*1.5,"At Risk",
TRUE,"Critical"
)</f>
        <v>Excellent</v>
      </c>
      <c r="AB4510" t="str">
        <f t="shared" si="354"/>
        <v>No Rework</v>
      </c>
    </row>
    <row r="4511" spans="1:28" x14ac:dyDescent="0.3">
      <c r="A4511" t="s">
        <v>4593</v>
      </c>
      <c r="B4511" s="1">
        <v>45761</v>
      </c>
      <c r="C4511" t="s">
        <v>21</v>
      </c>
      <c r="D4511" t="s">
        <v>22</v>
      </c>
      <c r="E4511" t="s">
        <v>92</v>
      </c>
      <c r="F4511" t="s">
        <v>24</v>
      </c>
      <c r="G4511" t="s">
        <v>42</v>
      </c>
      <c r="H4511" t="s">
        <v>43</v>
      </c>
      <c r="I4511" t="s">
        <v>27</v>
      </c>
      <c r="J4511">
        <v>10.5</v>
      </c>
      <c r="K4511">
        <v>24</v>
      </c>
      <c r="L4511" t="s">
        <v>28</v>
      </c>
      <c r="M4511">
        <v>0</v>
      </c>
      <c r="N4511">
        <v>4.8</v>
      </c>
      <c r="O4511">
        <v>320</v>
      </c>
      <c r="P4511">
        <v>3360</v>
      </c>
      <c r="Q4511" t="s">
        <v>89</v>
      </c>
      <c r="R4511">
        <v>4</v>
      </c>
      <c r="S4511" t="s">
        <v>30</v>
      </c>
      <c r="T4511" t="s">
        <v>31</v>
      </c>
      <c r="U4511" t="str">
        <f>TRIM(CLEAN(tbl_Operations[[#This Row],[Location]]))</f>
        <v>Noida</v>
      </c>
      <c r="V4511" t="str">
        <f>TRIM(CLEAN(tbl_Operations[[#This Row],[Channel]]))</f>
        <v>Portal</v>
      </c>
      <c r="W4511" t="str">
        <f t="shared" si="350"/>
        <v>Report Request</v>
      </c>
      <c r="X4511" t="str">
        <f t="shared" si="351"/>
        <v>Customer Support</v>
      </c>
      <c r="Y4511" t="str">
        <f t="shared" si="352"/>
        <v>Within SLA</v>
      </c>
      <c r="Z4511" t="str">
        <f t="shared" si="353"/>
        <v>Normal</v>
      </c>
      <c r="AA4511" t="str" cm="1">
        <f t="array" ref="AA4511">_xlfn.IFS(
J4511&lt;=K4511*0.5,"Excellent",
J4511&lt;=K4511,"Good",
J4511&lt;=K4511*1.5,"At Risk",
TRUE,"Critical"
)</f>
        <v>Excellent</v>
      </c>
      <c r="AB4511" t="str">
        <f t="shared" si="354"/>
        <v>No Rework</v>
      </c>
    </row>
    <row r="4512" spans="1:28" x14ac:dyDescent="0.3">
      <c r="A4512" t="s">
        <v>4594</v>
      </c>
      <c r="B4512" s="1">
        <v>46015</v>
      </c>
      <c r="C4512" t="s">
        <v>91</v>
      </c>
      <c r="D4512" t="s">
        <v>34</v>
      </c>
      <c r="E4512" t="s">
        <v>74</v>
      </c>
      <c r="F4512" t="s">
        <v>49</v>
      </c>
      <c r="G4512" t="s">
        <v>25</v>
      </c>
      <c r="H4512" t="s">
        <v>50</v>
      </c>
      <c r="I4512" t="s">
        <v>27</v>
      </c>
      <c r="J4512">
        <v>9.1999999999999993</v>
      </c>
      <c r="K4512">
        <v>48</v>
      </c>
      <c r="L4512" t="s">
        <v>28</v>
      </c>
      <c r="M4512">
        <v>0</v>
      </c>
      <c r="N4512">
        <v>5</v>
      </c>
      <c r="O4512">
        <v>320</v>
      </c>
      <c r="P4512">
        <v>2944</v>
      </c>
      <c r="Q4512" t="s">
        <v>71</v>
      </c>
      <c r="R4512">
        <v>12</v>
      </c>
      <c r="S4512" t="s">
        <v>52</v>
      </c>
      <c r="T4512" t="s">
        <v>86</v>
      </c>
      <c r="U4512" t="str">
        <f>TRIM(CLEAN(tbl_Operations[[#This Row],[Location]]))</f>
        <v>Mumbai</v>
      </c>
      <c r="V4512" t="str">
        <f>TRIM(CLEAN(tbl_Operations[[#This Row],[Channel]]))</f>
        <v>Email</v>
      </c>
      <c r="W4512" t="str">
        <f t="shared" si="350"/>
        <v>System Issue</v>
      </c>
      <c r="X4512" t="str">
        <f t="shared" si="351"/>
        <v>Operations</v>
      </c>
      <c r="Y4512" t="str">
        <f t="shared" si="352"/>
        <v>Within SLA</v>
      </c>
      <c r="Z4512" t="str">
        <f t="shared" si="353"/>
        <v>Normal</v>
      </c>
      <c r="AA4512" t="str" cm="1">
        <f t="array" ref="AA4512">_xlfn.IFS(
J4512&lt;=K4512*0.5,"Excellent",
J4512&lt;=K4512,"Good",
J4512&lt;=K4512*1.5,"At Risk",
TRUE,"Critical"
)</f>
        <v>Excellent</v>
      </c>
      <c r="AB4512" t="str">
        <f t="shared" si="354"/>
        <v>No Rework</v>
      </c>
    </row>
    <row r="4513" spans="1:28" x14ac:dyDescent="0.3">
      <c r="A4513" t="s">
        <v>4595</v>
      </c>
      <c r="B4513" s="1">
        <v>45879</v>
      </c>
      <c r="C4513" t="s">
        <v>91</v>
      </c>
      <c r="D4513" t="s">
        <v>60</v>
      </c>
      <c r="E4513" t="s">
        <v>56</v>
      </c>
      <c r="F4513" t="s">
        <v>61</v>
      </c>
      <c r="G4513" t="s">
        <v>25</v>
      </c>
      <c r="H4513" t="s">
        <v>75</v>
      </c>
      <c r="I4513" t="s">
        <v>88</v>
      </c>
      <c r="J4513">
        <v>11.4</v>
      </c>
      <c r="K4513">
        <v>12</v>
      </c>
      <c r="L4513" t="s">
        <v>28</v>
      </c>
      <c r="M4513">
        <v>1</v>
      </c>
      <c r="N4513">
        <v>4.3</v>
      </c>
      <c r="O4513">
        <v>350</v>
      </c>
      <c r="P4513">
        <v>3990</v>
      </c>
      <c r="Q4513" t="s">
        <v>36</v>
      </c>
      <c r="R4513">
        <v>8</v>
      </c>
      <c r="S4513" t="s">
        <v>37</v>
      </c>
      <c r="T4513" t="s">
        <v>102</v>
      </c>
      <c r="U4513" t="str">
        <f>TRIM(CLEAN(tbl_Operations[[#This Row],[Location]]))</f>
        <v>Pune</v>
      </c>
      <c r="V4513" t="str">
        <f>TRIM(CLEAN(tbl_Operations[[#This Row],[Channel]]))</f>
        <v>Email</v>
      </c>
      <c r="W4513" t="str">
        <f t="shared" si="350"/>
        <v>Vendor Query</v>
      </c>
      <c r="X4513" t="str">
        <f t="shared" si="351"/>
        <v>Operations</v>
      </c>
      <c r="Y4513" t="str">
        <f t="shared" si="352"/>
        <v>Within SLA</v>
      </c>
      <c r="Z4513" t="str">
        <f t="shared" si="353"/>
        <v>Normal</v>
      </c>
      <c r="AA4513" t="str" cm="1">
        <f t="array" ref="AA4513">_xlfn.IFS(
J4513&lt;=K4513*0.5,"Excellent",
J4513&lt;=K4513,"Good",
J4513&lt;=K4513*1.5,"At Risk",
TRUE,"Critical"
)</f>
        <v>Good</v>
      </c>
      <c r="AB4513" t="str">
        <f t="shared" si="354"/>
        <v>Reworked</v>
      </c>
    </row>
    <row r="4514" spans="1:28" x14ac:dyDescent="0.3">
      <c r="A4514" t="s">
        <v>4596</v>
      </c>
      <c r="B4514" s="1">
        <v>45976</v>
      </c>
      <c r="C4514" t="s">
        <v>91</v>
      </c>
      <c r="D4514" t="s">
        <v>22</v>
      </c>
      <c r="E4514" t="s">
        <v>23</v>
      </c>
      <c r="F4514" t="s">
        <v>49</v>
      </c>
      <c r="G4514" t="s">
        <v>25</v>
      </c>
      <c r="H4514" t="s">
        <v>66</v>
      </c>
      <c r="I4514" t="s">
        <v>27</v>
      </c>
      <c r="J4514">
        <v>8.6</v>
      </c>
      <c r="K4514">
        <v>48</v>
      </c>
      <c r="L4514" t="s">
        <v>28</v>
      </c>
      <c r="M4514">
        <v>0</v>
      </c>
      <c r="N4514">
        <v>5</v>
      </c>
      <c r="O4514">
        <v>320</v>
      </c>
      <c r="P4514">
        <v>2752</v>
      </c>
      <c r="Q4514" t="s">
        <v>67</v>
      </c>
      <c r="R4514">
        <v>11</v>
      </c>
      <c r="S4514" t="s">
        <v>52</v>
      </c>
      <c r="T4514" t="s">
        <v>68</v>
      </c>
      <c r="U4514" t="str">
        <f>TRIM(CLEAN(tbl_Operations[[#This Row],[Location]]))</f>
        <v>Noida</v>
      </c>
      <c r="V4514" t="str">
        <f>TRIM(CLEAN(tbl_Operations[[#This Row],[Channel]]))</f>
        <v>Email</v>
      </c>
      <c r="W4514" t="str">
        <f t="shared" si="350"/>
        <v>Invoice Query</v>
      </c>
      <c r="X4514" t="str">
        <f t="shared" si="351"/>
        <v>Operations</v>
      </c>
      <c r="Y4514" t="str">
        <f t="shared" si="352"/>
        <v>Within SLA</v>
      </c>
      <c r="Z4514" t="str">
        <f t="shared" si="353"/>
        <v>Normal</v>
      </c>
      <c r="AA4514" t="str" cm="1">
        <f t="array" ref="AA4514">_xlfn.IFS(
J4514&lt;=K4514*0.5,"Excellent",
J4514&lt;=K4514,"Good",
J4514&lt;=K4514*1.5,"At Risk",
TRUE,"Critical"
)</f>
        <v>Excellent</v>
      </c>
      <c r="AB4514" t="str">
        <f t="shared" si="354"/>
        <v>No Rework</v>
      </c>
    </row>
    <row r="4515" spans="1:28" x14ac:dyDescent="0.3">
      <c r="A4515" t="s">
        <v>4597</v>
      </c>
      <c r="B4515" s="1">
        <v>46021</v>
      </c>
      <c r="C4515" t="s">
        <v>21</v>
      </c>
      <c r="D4515" t="s">
        <v>47</v>
      </c>
      <c r="E4515" t="s">
        <v>92</v>
      </c>
      <c r="F4515" t="s">
        <v>61</v>
      </c>
      <c r="G4515" t="s">
        <v>42</v>
      </c>
      <c r="H4515" t="s">
        <v>43</v>
      </c>
      <c r="I4515" t="s">
        <v>27</v>
      </c>
      <c r="J4515">
        <v>12.7</v>
      </c>
      <c r="K4515">
        <v>12</v>
      </c>
      <c r="L4515" t="s">
        <v>63</v>
      </c>
      <c r="M4515">
        <v>0</v>
      </c>
      <c r="N4515">
        <v>5</v>
      </c>
      <c r="O4515">
        <v>400</v>
      </c>
      <c r="P4515">
        <v>5080</v>
      </c>
      <c r="Q4515" t="s">
        <v>71</v>
      </c>
      <c r="R4515">
        <v>12</v>
      </c>
      <c r="S4515" t="s">
        <v>52</v>
      </c>
      <c r="T4515" t="s">
        <v>38</v>
      </c>
      <c r="U4515" t="str">
        <f>TRIM(CLEAN(tbl_Operations[[#This Row],[Location]]))</f>
        <v>Gurugram</v>
      </c>
      <c r="V4515" t="str">
        <f>TRIM(CLEAN(tbl_Operations[[#This Row],[Channel]]))</f>
        <v>Portal</v>
      </c>
      <c r="W4515" t="str">
        <f t="shared" si="350"/>
        <v>Report Request</v>
      </c>
      <c r="X4515" t="str">
        <f t="shared" si="351"/>
        <v>Customer Support</v>
      </c>
      <c r="Y4515" t="str">
        <f t="shared" si="352"/>
        <v>SLA Breach</v>
      </c>
      <c r="Z4515" t="str">
        <f t="shared" si="353"/>
        <v>Normal</v>
      </c>
      <c r="AA4515" t="str" cm="1">
        <f t="array" ref="AA4515">_xlfn.IFS(
J4515&lt;=K4515*0.5,"Excellent",
J4515&lt;=K4515,"Good",
J4515&lt;=K4515*1.5,"At Risk",
TRUE,"Critical"
)</f>
        <v>At Risk</v>
      </c>
      <c r="AB4515" t="str">
        <f t="shared" si="354"/>
        <v>No Rework</v>
      </c>
    </row>
    <row r="4516" spans="1:28" x14ac:dyDescent="0.3">
      <c r="A4516" t="s">
        <v>4598</v>
      </c>
      <c r="B4516" s="1">
        <v>45743</v>
      </c>
      <c r="C4516" t="s">
        <v>33</v>
      </c>
      <c r="D4516" t="s">
        <v>22</v>
      </c>
      <c r="E4516" t="s">
        <v>56</v>
      </c>
      <c r="F4516" t="s">
        <v>49</v>
      </c>
      <c r="G4516" t="s">
        <v>25</v>
      </c>
      <c r="H4516" t="s">
        <v>75</v>
      </c>
      <c r="I4516" t="s">
        <v>27</v>
      </c>
      <c r="J4516">
        <v>3.2</v>
      </c>
      <c r="K4516">
        <v>48</v>
      </c>
      <c r="L4516" t="s">
        <v>28</v>
      </c>
      <c r="M4516">
        <v>0</v>
      </c>
      <c r="N4516">
        <v>5</v>
      </c>
      <c r="O4516">
        <v>450</v>
      </c>
      <c r="P4516">
        <v>1440</v>
      </c>
      <c r="Q4516" t="s">
        <v>79</v>
      </c>
      <c r="R4516">
        <v>3</v>
      </c>
      <c r="S4516" t="s">
        <v>58</v>
      </c>
      <c r="T4516" t="s">
        <v>84</v>
      </c>
      <c r="U4516" t="str">
        <f>TRIM(CLEAN(tbl_Operations[[#This Row],[Location]]))</f>
        <v>Noida</v>
      </c>
      <c r="V4516" t="str">
        <f>TRIM(CLEAN(tbl_Operations[[#This Row],[Channel]]))</f>
        <v>Email</v>
      </c>
      <c r="W4516" t="str">
        <f t="shared" si="350"/>
        <v>Vendor Query</v>
      </c>
      <c r="X4516" t="str">
        <f t="shared" si="351"/>
        <v>It</v>
      </c>
      <c r="Y4516" t="str">
        <f t="shared" si="352"/>
        <v>Within SLA</v>
      </c>
      <c r="Z4516" t="str">
        <f t="shared" si="353"/>
        <v>Normal</v>
      </c>
      <c r="AA4516" t="str" cm="1">
        <f t="array" ref="AA4516">_xlfn.IFS(
J4516&lt;=K4516*0.5,"Excellent",
J4516&lt;=K4516,"Good",
J4516&lt;=K4516*1.5,"At Risk",
TRUE,"Critical"
)</f>
        <v>Excellent</v>
      </c>
      <c r="AB4516" t="str">
        <f t="shared" si="354"/>
        <v>No Rework</v>
      </c>
    </row>
    <row r="4517" spans="1:28" x14ac:dyDescent="0.3">
      <c r="A4517" t="s">
        <v>4599</v>
      </c>
      <c r="B4517" s="1">
        <v>45659</v>
      </c>
      <c r="C4517" t="s">
        <v>33</v>
      </c>
      <c r="D4517" t="s">
        <v>41</v>
      </c>
      <c r="E4517" t="s">
        <v>70</v>
      </c>
      <c r="F4517" t="s">
        <v>24</v>
      </c>
      <c r="G4517" t="s">
        <v>62</v>
      </c>
      <c r="H4517" t="s">
        <v>66</v>
      </c>
      <c r="I4517" t="s">
        <v>88</v>
      </c>
      <c r="J4517">
        <v>25</v>
      </c>
      <c r="K4517">
        <v>24</v>
      </c>
      <c r="L4517" t="s">
        <v>63</v>
      </c>
      <c r="M4517">
        <v>2</v>
      </c>
      <c r="N4517">
        <v>3.4</v>
      </c>
      <c r="O4517">
        <v>450</v>
      </c>
      <c r="P4517">
        <v>11250</v>
      </c>
      <c r="Q4517" t="s">
        <v>64</v>
      </c>
      <c r="R4517">
        <v>1</v>
      </c>
      <c r="S4517" t="s">
        <v>58</v>
      </c>
      <c r="T4517" t="s">
        <v>84</v>
      </c>
      <c r="U4517" t="str">
        <f>TRIM(CLEAN(tbl_Operations[[#This Row],[Location]]))</f>
        <v>Bengaluru</v>
      </c>
      <c r="V4517" t="str">
        <f>TRIM(CLEAN(tbl_Operations[[#This Row],[Channel]]))</f>
        <v>Teams</v>
      </c>
      <c r="W4517" t="str">
        <f t="shared" si="350"/>
        <v>Data Correction</v>
      </c>
      <c r="X4517" t="str">
        <f t="shared" si="351"/>
        <v>It</v>
      </c>
      <c r="Y4517" t="str">
        <f t="shared" si="352"/>
        <v>SLA Breach</v>
      </c>
      <c r="Z4517" t="str">
        <f t="shared" si="353"/>
        <v>Normal</v>
      </c>
      <c r="AA4517" t="str" cm="1">
        <f t="array" ref="AA4517">_xlfn.IFS(
J4517&lt;=K4517*0.5,"Excellent",
J4517&lt;=K4517,"Good",
J4517&lt;=K4517*1.5,"At Risk",
TRUE,"Critical"
)</f>
        <v>At Risk</v>
      </c>
      <c r="AB4517" t="str">
        <f t="shared" si="354"/>
        <v>Reworked</v>
      </c>
    </row>
    <row r="4518" spans="1:28" x14ac:dyDescent="0.3">
      <c r="A4518" t="s">
        <v>4600</v>
      </c>
      <c r="B4518" s="1">
        <v>45912</v>
      </c>
      <c r="C4518" t="s">
        <v>40</v>
      </c>
      <c r="D4518" t="s">
        <v>73</v>
      </c>
      <c r="E4518" t="s">
        <v>70</v>
      </c>
      <c r="F4518" t="s">
        <v>24</v>
      </c>
      <c r="G4518" t="s">
        <v>42</v>
      </c>
      <c r="H4518" t="s">
        <v>50</v>
      </c>
      <c r="I4518" t="s">
        <v>27</v>
      </c>
      <c r="J4518">
        <v>4.3</v>
      </c>
      <c r="K4518">
        <v>24</v>
      </c>
      <c r="L4518" t="s">
        <v>28</v>
      </c>
      <c r="M4518">
        <v>0</v>
      </c>
      <c r="N4518">
        <v>5</v>
      </c>
      <c r="O4518">
        <v>320</v>
      </c>
      <c r="P4518">
        <v>1376</v>
      </c>
      <c r="Q4518" t="s">
        <v>83</v>
      </c>
      <c r="R4518">
        <v>9</v>
      </c>
      <c r="S4518" t="s">
        <v>37</v>
      </c>
      <c r="T4518" t="s">
        <v>45</v>
      </c>
      <c r="U4518" t="str">
        <f>TRIM(CLEAN(tbl_Operations[[#This Row],[Location]]))</f>
        <v>Chennai</v>
      </c>
      <c r="V4518" t="str">
        <f>TRIM(CLEAN(tbl_Operations[[#This Row],[Channel]]))</f>
        <v>Portal</v>
      </c>
      <c r="W4518" t="str">
        <f t="shared" si="350"/>
        <v>Data Correction</v>
      </c>
      <c r="X4518" t="str">
        <f t="shared" si="351"/>
        <v>Procurement</v>
      </c>
      <c r="Y4518" t="str">
        <f t="shared" si="352"/>
        <v>Within SLA</v>
      </c>
      <c r="Z4518" t="str">
        <f t="shared" si="353"/>
        <v>Normal</v>
      </c>
      <c r="AA4518" t="str" cm="1">
        <f t="array" ref="AA4518">_xlfn.IFS(
J4518&lt;=K4518*0.5,"Excellent",
J4518&lt;=K4518,"Good",
J4518&lt;=K4518*1.5,"At Risk",
TRUE,"Critical"
)</f>
        <v>Excellent</v>
      </c>
      <c r="AB4518" t="str">
        <f t="shared" si="354"/>
        <v>No Rework</v>
      </c>
    </row>
    <row r="4519" spans="1:28" x14ac:dyDescent="0.3">
      <c r="A4519" t="s">
        <v>4601</v>
      </c>
      <c r="B4519" s="1">
        <v>45905</v>
      </c>
      <c r="C4519" t="s">
        <v>54</v>
      </c>
      <c r="D4519" t="s">
        <v>47</v>
      </c>
      <c r="E4519" t="s">
        <v>78</v>
      </c>
      <c r="F4519" t="s">
        <v>24</v>
      </c>
      <c r="G4519" t="s">
        <v>25</v>
      </c>
      <c r="H4519" t="s">
        <v>26</v>
      </c>
      <c r="I4519" t="s">
        <v>27</v>
      </c>
      <c r="J4519">
        <v>13.8</v>
      </c>
      <c r="K4519">
        <v>24</v>
      </c>
      <c r="L4519" t="s">
        <v>28</v>
      </c>
      <c r="M4519">
        <v>0</v>
      </c>
      <c r="N4519">
        <v>4.3</v>
      </c>
      <c r="O4519">
        <v>280</v>
      </c>
      <c r="P4519">
        <v>3864</v>
      </c>
      <c r="Q4519" t="s">
        <v>83</v>
      </c>
      <c r="R4519">
        <v>9</v>
      </c>
      <c r="S4519" t="s">
        <v>37</v>
      </c>
      <c r="T4519" t="s">
        <v>45</v>
      </c>
      <c r="U4519" t="str">
        <f>TRIM(CLEAN(tbl_Operations[[#This Row],[Location]]))</f>
        <v>Gurugram</v>
      </c>
      <c r="V4519" t="str">
        <f>TRIM(CLEAN(tbl_Operations[[#This Row],[Channel]]))</f>
        <v>Email</v>
      </c>
      <c r="W4519" t="str">
        <f t="shared" si="350"/>
        <v>Access Request</v>
      </c>
      <c r="X4519" t="str">
        <f t="shared" si="351"/>
        <v>Hr</v>
      </c>
      <c r="Y4519" t="str">
        <f t="shared" si="352"/>
        <v>Within SLA</v>
      </c>
      <c r="Z4519" t="str">
        <f t="shared" si="353"/>
        <v>Normal</v>
      </c>
      <c r="AA4519" t="str" cm="1">
        <f t="array" ref="AA4519">_xlfn.IFS(
J4519&lt;=K4519*0.5,"Excellent",
J4519&lt;=K4519,"Good",
J4519&lt;=K4519*1.5,"At Risk",
TRUE,"Critical"
)</f>
        <v>Good</v>
      </c>
      <c r="AB4519" t="str">
        <f t="shared" si="354"/>
        <v>No Rework</v>
      </c>
    </row>
    <row r="4520" spans="1:28" x14ac:dyDescent="0.3">
      <c r="A4520" t="s">
        <v>4602</v>
      </c>
      <c r="B4520" s="1">
        <v>45838</v>
      </c>
      <c r="C4520" t="s">
        <v>91</v>
      </c>
      <c r="D4520" t="s">
        <v>34</v>
      </c>
      <c r="E4520" t="s">
        <v>56</v>
      </c>
      <c r="F4520" t="s">
        <v>49</v>
      </c>
      <c r="G4520" t="s">
        <v>81</v>
      </c>
      <c r="H4520" t="s">
        <v>75</v>
      </c>
      <c r="I4520" t="s">
        <v>27</v>
      </c>
      <c r="J4520">
        <v>66.5</v>
      </c>
      <c r="K4520">
        <v>48</v>
      </c>
      <c r="L4520" t="s">
        <v>63</v>
      </c>
      <c r="M4520">
        <v>0</v>
      </c>
      <c r="N4520">
        <v>3.7</v>
      </c>
      <c r="O4520">
        <v>350</v>
      </c>
      <c r="P4520">
        <v>23275</v>
      </c>
      <c r="Q4520" t="s">
        <v>29</v>
      </c>
      <c r="R4520">
        <v>6</v>
      </c>
      <c r="S4520" t="s">
        <v>30</v>
      </c>
      <c r="T4520" t="s">
        <v>31</v>
      </c>
      <c r="U4520" t="str">
        <f>TRIM(CLEAN(tbl_Operations[[#This Row],[Location]]))</f>
        <v>Mumbai</v>
      </c>
      <c r="V4520" t="str">
        <f>TRIM(CLEAN(tbl_Operations[[#This Row],[Channel]]))</f>
        <v>Phone</v>
      </c>
      <c r="W4520" t="str">
        <f t="shared" si="350"/>
        <v>Vendor Query</v>
      </c>
      <c r="X4520" t="str">
        <f t="shared" si="351"/>
        <v>Operations</v>
      </c>
      <c r="Y4520" t="str">
        <f t="shared" si="352"/>
        <v>SLA Breach</v>
      </c>
      <c r="Z4520" t="str">
        <f t="shared" si="353"/>
        <v>Normal</v>
      </c>
      <c r="AA4520" t="str" cm="1">
        <f t="array" ref="AA4520">_xlfn.IFS(
J4520&lt;=K4520*0.5,"Excellent",
J4520&lt;=K4520,"Good",
J4520&lt;=K4520*1.5,"At Risk",
TRUE,"Critical"
)</f>
        <v>At Risk</v>
      </c>
      <c r="AB4520" t="str">
        <f t="shared" si="354"/>
        <v>No Rework</v>
      </c>
    </row>
    <row r="4521" spans="1:28" x14ac:dyDescent="0.3">
      <c r="A4521" t="s">
        <v>4603</v>
      </c>
      <c r="B4521" s="1">
        <v>45741</v>
      </c>
      <c r="C4521" t="s">
        <v>95</v>
      </c>
      <c r="D4521" t="s">
        <v>22</v>
      </c>
      <c r="E4521" t="s">
        <v>23</v>
      </c>
      <c r="F4521" t="s">
        <v>49</v>
      </c>
      <c r="G4521" t="s">
        <v>62</v>
      </c>
      <c r="H4521" t="s">
        <v>43</v>
      </c>
      <c r="I4521" t="s">
        <v>88</v>
      </c>
      <c r="J4521">
        <v>16.5</v>
      </c>
      <c r="K4521">
        <v>48</v>
      </c>
      <c r="L4521" t="s">
        <v>28</v>
      </c>
      <c r="M4521">
        <v>2</v>
      </c>
      <c r="N4521">
        <v>3.9</v>
      </c>
      <c r="O4521">
        <v>350</v>
      </c>
      <c r="P4521">
        <v>5775</v>
      </c>
      <c r="Q4521" t="s">
        <v>79</v>
      </c>
      <c r="R4521">
        <v>3</v>
      </c>
      <c r="S4521" t="s">
        <v>58</v>
      </c>
      <c r="T4521" t="s">
        <v>38</v>
      </c>
      <c r="U4521" t="str">
        <f>TRIM(CLEAN(tbl_Operations[[#This Row],[Location]]))</f>
        <v>Noida</v>
      </c>
      <c r="V4521" t="str">
        <f>TRIM(CLEAN(tbl_Operations[[#This Row],[Channel]]))</f>
        <v>Teams</v>
      </c>
      <c r="W4521" t="str">
        <f t="shared" si="350"/>
        <v>Invoice Query</v>
      </c>
      <c r="X4521" t="str">
        <f t="shared" si="351"/>
        <v>Sales</v>
      </c>
      <c r="Y4521" t="str">
        <f t="shared" si="352"/>
        <v>Within SLA</v>
      </c>
      <c r="Z4521" t="str">
        <f t="shared" si="353"/>
        <v>Normal</v>
      </c>
      <c r="AA4521" t="str" cm="1">
        <f t="array" ref="AA4521">_xlfn.IFS(
J4521&lt;=K4521*0.5,"Excellent",
J4521&lt;=K4521,"Good",
J4521&lt;=K4521*1.5,"At Risk",
TRUE,"Critical"
)</f>
        <v>Excellent</v>
      </c>
      <c r="AB4521" t="str">
        <f t="shared" si="354"/>
        <v>Reworked</v>
      </c>
    </row>
    <row r="4522" spans="1:28" x14ac:dyDescent="0.3">
      <c r="A4522" t="s">
        <v>4604</v>
      </c>
      <c r="B4522" s="1">
        <v>45867</v>
      </c>
      <c r="C4522" t="s">
        <v>40</v>
      </c>
      <c r="D4522" t="s">
        <v>55</v>
      </c>
      <c r="E4522" t="s">
        <v>23</v>
      </c>
      <c r="F4522" t="s">
        <v>24</v>
      </c>
      <c r="G4522" t="s">
        <v>25</v>
      </c>
      <c r="H4522" t="s">
        <v>50</v>
      </c>
      <c r="I4522" t="s">
        <v>27</v>
      </c>
      <c r="J4522">
        <v>15.3</v>
      </c>
      <c r="K4522">
        <v>24</v>
      </c>
      <c r="L4522" t="s">
        <v>28</v>
      </c>
      <c r="M4522">
        <v>0</v>
      </c>
      <c r="N4522">
        <v>4.0999999999999996</v>
      </c>
      <c r="O4522">
        <v>400</v>
      </c>
      <c r="P4522">
        <v>6120</v>
      </c>
      <c r="Q4522" t="s">
        <v>114</v>
      </c>
      <c r="R4522">
        <v>7</v>
      </c>
      <c r="S4522" t="s">
        <v>37</v>
      </c>
      <c r="T4522" t="s">
        <v>38</v>
      </c>
      <c r="U4522" t="str">
        <f>TRIM(CLEAN(tbl_Operations[[#This Row],[Location]]))</f>
        <v>Hyderabad</v>
      </c>
      <c r="V4522" t="str">
        <f>TRIM(CLEAN(tbl_Operations[[#This Row],[Channel]]))</f>
        <v>Email</v>
      </c>
      <c r="W4522" t="str">
        <f t="shared" si="350"/>
        <v>Invoice Query</v>
      </c>
      <c r="X4522" t="str">
        <f t="shared" si="351"/>
        <v>Procurement</v>
      </c>
      <c r="Y4522" t="str">
        <f t="shared" si="352"/>
        <v>Within SLA</v>
      </c>
      <c r="Z4522" t="str">
        <f t="shared" si="353"/>
        <v>Normal</v>
      </c>
      <c r="AA4522" t="str" cm="1">
        <f t="array" ref="AA4522">_xlfn.IFS(
J4522&lt;=K4522*0.5,"Excellent",
J4522&lt;=K4522,"Good",
J4522&lt;=K4522*1.5,"At Risk",
TRUE,"Critical"
)</f>
        <v>Good</v>
      </c>
      <c r="AB4522" t="str">
        <f t="shared" si="354"/>
        <v>No Rework</v>
      </c>
    </row>
    <row r="4523" spans="1:28" x14ac:dyDescent="0.3">
      <c r="A4523" t="s">
        <v>4605</v>
      </c>
      <c r="B4523" s="1">
        <v>45811</v>
      </c>
      <c r="C4523" t="s">
        <v>21</v>
      </c>
      <c r="D4523" t="s">
        <v>73</v>
      </c>
      <c r="E4523" t="s">
        <v>23</v>
      </c>
      <c r="F4523" t="s">
        <v>49</v>
      </c>
      <c r="G4523" t="s">
        <v>62</v>
      </c>
      <c r="H4523" t="s">
        <v>66</v>
      </c>
      <c r="I4523" t="s">
        <v>101</v>
      </c>
      <c r="J4523">
        <v>9.1999999999999993</v>
      </c>
      <c r="K4523">
        <v>48</v>
      </c>
      <c r="L4523" t="s">
        <v>28</v>
      </c>
      <c r="M4523">
        <v>0</v>
      </c>
      <c r="N4523">
        <v>5</v>
      </c>
      <c r="O4523">
        <v>350</v>
      </c>
      <c r="P4523">
        <v>3220</v>
      </c>
      <c r="Q4523" t="s">
        <v>29</v>
      </c>
      <c r="R4523">
        <v>6</v>
      </c>
      <c r="S4523" t="s">
        <v>30</v>
      </c>
      <c r="T4523" t="s">
        <v>38</v>
      </c>
      <c r="U4523" t="str">
        <f>TRIM(CLEAN(tbl_Operations[[#This Row],[Location]]))</f>
        <v>Chennai</v>
      </c>
      <c r="V4523" t="str">
        <f>TRIM(CLEAN(tbl_Operations[[#This Row],[Channel]]))</f>
        <v>Teams</v>
      </c>
      <c r="W4523" t="str">
        <f t="shared" si="350"/>
        <v>Invoice Query</v>
      </c>
      <c r="X4523" t="str">
        <f t="shared" si="351"/>
        <v>Customer Support</v>
      </c>
      <c r="Y4523" t="str">
        <f t="shared" si="352"/>
        <v>Within SLA</v>
      </c>
      <c r="Z4523" t="str">
        <f t="shared" si="353"/>
        <v>Normal</v>
      </c>
      <c r="AA4523" t="str" cm="1">
        <f t="array" ref="AA4523">_xlfn.IFS(
J4523&lt;=K4523*0.5,"Excellent",
J4523&lt;=K4523,"Good",
J4523&lt;=K4523*1.5,"At Risk",
TRUE,"Critical"
)</f>
        <v>Excellent</v>
      </c>
      <c r="AB4523" t="str">
        <f t="shared" si="354"/>
        <v>No Rework</v>
      </c>
    </row>
    <row r="4524" spans="1:28" x14ac:dyDescent="0.3">
      <c r="A4524" t="s">
        <v>4606</v>
      </c>
      <c r="B4524" s="1">
        <v>46017</v>
      </c>
      <c r="C4524" t="s">
        <v>21</v>
      </c>
      <c r="D4524" t="s">
        <v>22</v>
      </c>
      <c r="E4524" t="s">
        <v>23</v>
      </c>
      <c r="F4524" t="s">
        <v>49</v>
      </c>
      <c r="G4524" t="s">
        <v>42</v>
      </c>
      <c r="H4524" t="s">
        <v>50</v>
      </c>
      <c r="I4524" t="s">
        <v>27</v>
      </c>
      <c r="J4524">
        <v>2.2999999999999998</v>
      </c>
      <c r="K4524">
        <v>48</v>
      </c>
      <c r="L4524" t="s">
        <v>28</v>
      </c>
      <c r="M4524">
        <v>0</v>
      </c>
      <c r="N4524">
        <v>5</v>
      </c>
      <c r="O4524">
        <v>320</v>
      </c>
      <c r="P4524">
        <v>736</v>
      </c>
      <c r="Q4524" t="s">
        <v>71</v>
      </c>
      <c r="R4524">
        <v>12</v>
      </c>
      <c r="S4524" t="s">
        <v>52</v>
      </c>
      <c r="T4524" t="s">
        <v>45</v>
      </c>
      <c r="U4524" t="str">
        <f>TRIM(CLEAN(tbl_Operations[[#This Row],[Location]]))</f>
        <v>Noida</v>
      </c>
      <c r="V4524" t="str">
        <f>TRIM(CLEAN(tbl_Operations[[#This Row],[Channel]]))</f>
        <v>Portal</v>
      </c>
      <c r="W4524" t="str">
        <f t="shared" si="350"/>
        <v>Invoice Query</v>
      </c>
      <c r="X4524" t="str">
        <f t="shared" si="351"/>
        <v>Customer Support</v>
      </c>
      <c r="Y4524" t="str">
        <f t="shared" si="352"/>
        <v>Within SLA</v>
      </c>
      <c r="Z4524" t="str">
        <f t="shared" si="353"/>
        <v>Normal</v>
      </c>
      <c r="AA4524" t="str" cm="1">
        <f t="array" ref="AA4524">_xlfn.IFS(
J4524&lt;=K4524*0.5,"Excellent",
J4524&lt;=K4524,"Good",
J4524&lt;=K4524*1.5,"At Risk",
TRUE,"Critical"
)</f>
        <v>Excellent</v>
      </c>
      <c r="AB4524" t="str">
        <f t="shared" si="354"/>
        <v>No Rework</v>
      </c>
    </row>
    <row r="4525" spans="1:28" x14ac:dyDescent="0.3">
      <c r="A4525" t="s">
        <v>4607</v>
      </c>
      <c r="B4525" s="1">
        <v>45746</v>
      </c>
      <c r="C4525" t="s">
        <v>33</v>
      </c>
      <c r="D4525" t="s">
        <v>55</v>
      </c>
      <c r="E4525" t="s">
        <v>48</v>
      </c>
      <c r="F4525" t="s">
        <v>24</v>
      </c>
      <c r="G4525" t="s">
        <v>42</v>
      </c>
      <c r="H4525" t="s">
        <v>43</v>
      </c>
      <c r="I4525" t="s">
        <v>27</v>
      </c>
      <c r="J4525">
        <v>5.7</v>
      </c>
      <c r="K4525">
        <v>24</v>
      </c>
      <c r="L4525" t="s">
        <v>28</v>
      </c>
      <c r="M4525">
        <v>0</v>
      </c>
      <c r="N4525">
        <v>4.5999999999999996</v>
      </c>
      <c r="O4525">
        <v>450</v>
      </c>
      <c r="P4525">
        <v>2565</v>
      </c>
      <c r="Q4525" t="s">
        <v>79</v>
      </c>
      <c r="R4525">
        <v>3</v>
      </c>
      <c r="S4525" t="s">
        <v>58</v>
      </c>
      <c r="T4525" t="s">
        <v>102</v>
      </c>
      <c r="U4525" t="str">
        <f>TRIM(CLEAN(tbl_Operations[[#This Row],[Location]]))</f>
        <v>Hyderabad</v>
      </c>
      <c r="V4525" t="str">
        <f>TRIM(CLEAN(tbl_Operations[[#This Row],[Channel]]))</f>
        <v>Portal</v>
      </c>
      <c r="W4525" t="str">
        <f t="shared" si="350"/>
        <v>Compliance Request</v>
      </c>
      <c r="X4525" t="str">
        <f t="shared" si="351"/>
        <v>It</v>
      </c>
      <c r="Y4525" t="str">
        <f t="shared" si="352"/>
        <v>Within SLA</v>
      </c>
      <c r="Z4525" t="str">
        <f t="shared" si="353"/>
        <v>Normal</v>
      </c>
      <c r="AA4525" t="str" cm="1">
        <f t="array" ref="AA4525">_xlfn.IFS(
J4525&lt;=K4525*0.5,"Excellent",
J4525&lt;=K4525,"Good",
J4525&lt;=K4525*1.5,"At Risk",
TRUE,"Critical"
)</f>
        <v>Excellent</v>
      </c>
      <c r="AB4525" t="str">
        <f t="shared" si="354"/>
        <v>No Rework</v>
      </c>
    </row>
    <row r="4526" spans="1:28" x14ac:dyDescent="0.3">
      <c r="A4526" t="s">
        <v>4608</v>
      </c>
      <c r="B4526" s="1">
        <v>45796</v>
      </c>
      <c r="C4526" t="s">
        <v>33</v>
      </c>
      <c r="D4526" t="s">
        <v>73</v>
      </c>
      <c r="E4526" t="s">
        <v>74</v>
      </c>
      <c r="F4526" t="s">
        <v>49</v>
      </c>
      <c r="G4526" t="s">
        <v>42</v>
      </c>
      <c r="H4526" t="s">
        <v>66</v>
      </c>
      <c r="I4526" t="s">
        <v>88</v>
      </c>
      <c r="J4526">
        <v>2.6</v>
      </c>
      <c r="K4526">
        <v>48</v>
      </c>
      <c r="L4526" t="s">
        <v>28</v>
      </c>
      <c r="M4526">
        <v>1</v>
      </c>
      <c r="N4526">
        <v>4.8</v>
      </c>
      <c r="O4526">
        <v>450</v>
      </c>
      <c r="P4526">
        <v>1170</v>
      </c>
      <c r="Q4526" t="s">
        <v>44</v>
      </c>
      <c r="R4526">
        <v>5</v>
      </c>
      <c r="S4526" t="s">
        <v>30</v>
      </c>
      <c r="T4526" t="s">
        <v>31</v>
      </c>
      <c r="U4526" t="str">
        <f>TRIM(CLEAN(tbl_Operations[[#This Row],[Location]]))</f>
        <v>Chennai</v>
      </c>
      <c r="V4526" t="str">
        <f>TRIM(CLEAN(tbl_Operations[[#This Row],[Channel]]))</f>
        <v>Portal</v>
      </c>
      <c r="W4526" t="str">
        <f t="shared" si="350"/>
        <v>System Issue</v>
      </c>
      <c r="X4526" t="str">
        <f t="shared" si="351"/>
        <v>It</v>
      </c>
      <c r="Y4526" t="str">
        <f t="shared" si="352"/>
        <v>Within SLA</v>
      </c>
      <c r="Z4526" t="str">
        <f t="shared" si="353"/>
        <v>Normal</v>
      </c>
      <c r="AA4526" t="str" cm="1">
        <f t="array" ref="AA4526">_xlfn.IFS(
J4526&lt;=K4526*0.5,"Excellent",
J4526&lt;=K4526,"Good",
J4526&lt;=K4526*1.5,"At Risk",
TRUE,"Critical"
)</f>
        <v>Excellent</v>
      </c>
      <c r="AB4526" t="str">
        <f t="shared" si="354"/>
        <v>Reworked</v>
      </c>
    </row>
    <row r="4527" spans="1:28" x14ac:dyDescent="0.3">
      <c r="A4527" t="s">
        <v>4609</v>
      </c>
      <c r="B4527" s="1">
        <v>45845</v>
      </c>
      <c r="C4527" t="s">
        <v>33</v>
      </c>
      <c r="D4527" t="s">
        <v>41</v>
      </c>
      <c r="E4527" t="s">
        <v>23</v>
      </c>
      <c r="F4527" t="s">
        <v>61</v>
      </c>
      <c r="G4527" t="s">
        <v>62</v>
      </c>
      <c r="H4527" t="s">
        <v>66</v>
      </c>
      <c r="I4527" t="s">
        <v>27</v>
      </c>
      <c r="J4527">
        <v>23</v>
      </c>
      <c r="K4527">
        <v>12</v>
      </c>
      <c r="L4527" t="s">
        <v>63</v>
      </c>
      <c r="M4527">
        <v>2</v>
      </c>
      <c r="N4527">
        <v>4</v>
      </c>
      <c r="O4527">
        <v>280</v>
      </c>
      <c r="P4527">
        <v>6440</v>
      </c>
      <c r="Q4527" t="s">
        <v>114</v>
      </c>
      <c r="R4527">
        <v>7</v>
      </c>
      <c r="S4527" t="s">
        <v>37</v>
      </c>
      <c r="T4527" t="s">
        <v>31</v>
      </c>
      <c r="U4527" t="str">
        <f>TRIM(CLEAN(tbl_Operations[[#This Row],[Location]]))</f>
        <v>Bengaluru</v>
      </c>
      <c r="V4527" t="str">
        <f>TRIM(CLEAN(tbl_Operations[[#This Row],[Channel]]))</f>
        <v>Teams</v>
      </c>
      <c r="W4527" t="str">
        <f t="shared" si="350"/>
        <v>Invoice Query</v>
      </c>
      <c r="X4527" t="str">
        <f t="shared" si="351"/>
        <v>It</v>
      </c>
      <c r="Y4527" t="str">
        <f t="shared" si="352"/>
        <v>SLA Breach</v>
      </c>
      <c r="Z4527" t="str">
        <f t="shared" si="353"/>
        <v>Normal</v>
      </c>
      <c r="AA4527" t="str" cm="1">
        <f t="array" ref="AA4527">_xlfn.IFS(
J4527&lt;=K4527*0.5,"Excellent",
J4527&lt;=K4527,"Good",
J4527&lt;=K4527*1.5,"At Risk",
TRUE,"Critical"
)</f>
        <v>Critical</v>
      </c>
      <c r="AB4527" t="str">
        <f t="shared" si="354"/>
        <v>Reworked</v>
      </c>
    </row>
    <row r="4528" spans="1:28" x14ac:dyDescent="0.3">
      <c r="A4528" t="s">
        <v>4610</v>
      </c>
      <c r="B4528" s="1">
        <v>45849</v>
      </c>
      <c r="C4528" t="s">
        <v>91</v>
      </c>
      <c r="D4528" t="s">
        <v>41</v>
      </c>
      <c r="E4528" t="s">
        <v>78</v>
      </c>
      <c r="F4528" t="s">
        <v>49</v>
      </c>
      <c r="G4528" t="s">
        <v>25</v>
      </c>
      <c r="H4528" t="s">
        <v>26</v>
      </c>
      <c r="I4528" t="s">
        <v>27</v>
      </c>
      <c r="J4528">
        <v>15.4</v>
      </c>
      <c r="K4528">
        <v>48</v>
      </c>
      <c r="L4528" t="s">
        <v>28</v>
      </c>
      <c r="M4528">
        <v>0</v>
      </c>
      <c r="N4528">
        <v>4.2</v>
      </c>
      <c r="O4528">
        <v>280</v>
      </c>
      <c r="P4528">
        <v>4312</v>
      </c>
      <c r="Q4528" t="s">
        <v>114</v>
      </c>
      <c r="R4528">
        <v>7</v>
      </c>
      <c r="S4528" t="s">
        <v>37</v>
      </c>
      <c r="T4528" t="s">
        <v>45</v>
      </c>
      <c r="U4528" t="str">
        <f>TRIM(CLEAN(tbl_Operations[[#This Row],[Location]]))</f>
        <v>Bengaluru</v>
      </c>
      <c r="V4528" t="str">
        <f>TRIM(CLEAN(tbl_Operations[[#This Row],[Channel]]))</f>
        <v>Email</v>
      </c>
      <c r="W4528" t="str">
        <f t="shared" si="350"/>
        <v>Access Request</v>
      </c>
      <c r="X4528" t="str">
        <f t="shared" si="351"/>
        <v>Operations</v>
      </c>
      <c r="Y4528" t="str">
        <f t="shared" si="352"/>
        <v>Within SLA</v>
      </c>
      <c r="Z4528" t="str">
        <f t="shared" si="353"/>
        <v>Normal</v>
      </c>
      <c r="AA4528" t="str" cm="1">
        <f t="array" ref="AA4528">_xlfn.IFS(
J4528&lt;=K4528*0.5,"Excellent",
J4528&lt;=K4528,"Good",
J4528&lt;=K4528*1.5,"At Risk",
TRUE,"Critical"
)</f>
        <v>Excellent</v>
      </c>
      <c r="AB4528" t="str">
        <f t="shared" si="354"/>
        <v>No Rework</v>
      </c>
    </row>
    <row r="4529" spans="1:28" x14ac:dyDescent="0.3">
      <c r="A4529" t="s">
        <v>4611</v>
      </c>
      <c r="B4529" s="1">
        <v>45893</v>
      </c>
      <c r="C4529" t="s">
        <v>77</v>
      </c>
      <c r="D4529" t="s">
        <v>60</v>
      </c>
      <c r="E4529" t="s">
        <v>56</v>
      </c>
      <c r="F4529" t="s">
        <v>61</v>
      </c>
      <c r="G4529" t="s">
        <v>62</v>
      </c>
      <c r="H4529" t="s">
        <v>26</v>
      </c>
      <c r="I4529" t="s">
        <v>27</v>
      </c>
      <c r="J4529">
        <v>2.9</v>
      </c>
      <c r="K4529">
        <v>12</v>
      </c>
      <c r="L4529" t="s">
        <v>28</v>
      </c>
      <c r="M4529">
        <v>1</v>
      </c>
      <c r="N4529">
        <v>4.7</v>
      </c>
      <c r="O4529">
        <v>320</v>
      </c>
      <c r="P4529">
        <v>928</v>
      </c>
      <c r="Q4529" t="s">
        <v>36</v>
      </c>
      <c r="R4529">
        <v>8</v>
      </c>
      <c r="S4529" t="s">
        <v>37</v>
      </c>
      <c r="T4529" t="s">
        <v>102</v>
      </c>
      <c r="U4529" t="str">
        <f>TRIM(CLEAN(tbl_Operations[[#This Row],[Location]]))</f>
        <v>Pune</v>
      </c>
      <c r="V4529" t="str">
        <f>TRIM(CLEAN(tbl_Operations[[#This Row],[Channel]]))</f>
        <v>Teams</v>
      </c>
      <c r="W4529" t="str">
        <f t="shared" si="350"/>
        <v>Vendor Query</v>
      </c>
      <c r="X4529" t="str">
        <f t="shared" si="351"/>
        <v>Finance</v>
      </c>
      <c r="Y4529" t="str">
        <f t="shared" si="352"/>
        <v>Within SLA</v>
      </c>
      <c r="Z4529" t="str">
        <f t="shared" si="353"/>
        <v>Normal</v>
      </c>
      <c r="AA4529" t="str" cm="1">
        <f t="array" ref="AA4529">_xlfn.IFS(
J4529&lt;=K4529*0.5,"Excellent",
J4529&lt;=K4529,"Good",
J4529&lt;=K4529*1.5,"At Risk",
TRUE,"Critical"
)</f>
        <v>Excellent</v>
      </c>
      <c r="AB4529" t="str">
        <f t="shared" si="354"/>
        <v>Reworked</v>
      </c>
    </row>
    <row r="4530" spans="1:28" x14ac:dyDescent="0.3">
      <c r="A4530" t="s">
        <v>4612</v>
      </c>
      <c r="B4530" s="1">
        <v>45896</v>
      </c>
      <c r="C4530" t="s">
        <v>91</v>
      </c>
      <c r="D4530" t="s">
        <v>34</v>
      </c>
      <c r="E4530" t="s">
        <v>35</v>
      </c>
      <c r="F4530" t="s">
        <v>61</v>
      </c>
      <c r="G4530" t="s">
        <v>42</v>
      </c>
      <c r="H4530" t="s">
        <v>66</v>
      </c>
      <c r="I4530" t="s">
        <v>101</v>
      </c>
      <c r="J4530">
        <v>2.6</v>
      </c>
      <c r="K4530">
        <v>12</v>
      </c>
      <c r="L4530" t="s">
        <v>28</v>
      </c>
      <c r="M4530">
        <v>0</v>
      </c>
      <c r="N4530">
        <v>5</v>
      </c>
      <c r="O4530">
        <v>280</v>
      </c>
      <c r="P4530">
        <v>728</v>
      </c>
      <c r="Q4530" t="s">
        <v>36</v>
      </c>
      <c r="R4530">
        <v>8</v>
      </c>
      <c r="S4530" t="s">
        <v>37</v>
      </c>
      <c r="T4530" t="s">
        <v>86</v>
      </c>
      <c r="U4530" t="str">
        <f>TRIM(CLEAN(tbl_Operations[[#This Row],[Location]]))</f>
        <v>Mumbai</v>
      </c>
      <c r="V4530" t="str">
        <f>TRIM(CLEAN(tbl_Operations[[#This Row],[Channel]]))</f>
        <v>Portal</v>
      </c>
      <c r="W4530" t="str">
        <f t="shared" si="350"/>
        <v>Employee Query</v>
      </c>
      <c r="X4530" t="str">
        <f t="shared" si="351"/>
        <v>Operations</v>
      </c>
      <c r="Y4530" t="str">
        <f t="shared" si="352"/>
        <v>Within SLA</v>
      </c>
      <c r="Z4530" t="str">
        <f t="shared" si="353"/>
        <v>Normal</v>
      </c>
      <c r="AA4530" t="str" cm="1">
        <f t="array" ref="AA4530">_xlfn.IFS(
J4530&lt;=K4530*0.5,"Excellent",
J4530&lt;=K4530,"Good",
J4530&lt;=K4530*1.5,"At Risk",
TRUE,"Critical"
)</f>
        <v>Excellent</v>
      </c>
      <c r="AB4530" t="str">
        <f t="shared" si="354"/>
        <v>No Rework</v>
      </c>
    </row>
    <row r="4531" spans="1:28" x14ac:dyDescent="0.3">
      <c r="A4531" t="s">
        <v>4613</v>
      </c>
      <c r="B4531" s="1">
        <v>45728</v>
      </c>
      <c r="C4531" t="s">
        <v>54</v>
      </c>
      <c r="D4531" t="s">
        <v>34</v>
      </c>
      <c r="E4531" t="s">
        <v>56</v>
      </c>
      <c r="F4531" t="s">
        <v>24</v>
      </c>
      <c r="G4531" t="s">
        <v>42</v>
      </c>
      <c r="H4531" t="s">
        <v>26</v>
      </c>
      <c r="I4531" t="s">
        <v>27</v>
      </c>
      <c r="J4531">
        <v>19.2</v>
      </c>
      <c r="K4531">
        <v>24</v>
      </c>
      <c r="L4531" t="s">
        <v>28</v>
      </c>
      <c r="M4531">
        <v>1</v>
      </c>
      <c r="N4531" t="s">
        <v>5094</v>
      </c>
      <c r="O4531">
        <v>280</v>
      </c>
      <c r="P4531">
        <v>5376</v>
      </c>
      <c r="Q4531" t="s">
        <v>79</v>
      </c>
      <c r="R4531">
        <v>3</v>
      </c>
      <c r="S4531" t="s">
        <v>58</v>
      </c>
      <c r="T4531" t="s">
        <v>86</v>
      </c>
      <c r="U4531" t="str">
        <f>TRIM(CLEAN(tbl_Operations[[#This Row],[Location]]))</f>
        <v>Mumbai</v>
      </c>
      <c r="V4531" t="str">
        <f>TRIM(CLEAN(tbl_Operations[[#This Row],[Channel]]))</f>
        <v>Portal</v>
      </c>
      <c r="W4531" t="str">
        <f t="shared" si="350"/>
        <v>Vendor Query</v>
      </c>
      <c r="X4531" t="str">
        <f t="shared" si="351"/>
        <v>Hr</v>
      </c>
      <c r="Y4531" t="str">
        <f t="shared" si="352"/>
        <v>Within SLA</v>
      </c>
      <c r="Z4531" t="str">
        <f t="shared" si="353"/>
        <v>Normal</v>
      </c>
      <c r="AA4531" t="str" cm="1">
        <f t="array" ref="AA4531">_xlfn.IFS(
J4531&lt;=K4531*0.5,"Excellent",
J4531&lt;=K4531,"Good",
J4531&lt;=K4531*1.5,"At Risk",
TRUE,"Critical"
)</f>
        <v>Good</v>
      </c>
      <c r="AB4531" t="str">
        <f t="shared" si="354"/>
        <v>Reworked</v>
      </c>
    </row>
    <row r="4532" spans="1:28" x14ac:dyDescent="0.3">
      <c r="A4532" t="s">
        <v>4614</v>
      </c>
      <c r="B4532" s="1">
        <v>45935</v>
      </c>
      <c r="C4532" t="s">
        <v>21</v>
      </c>
      <c r="D4532" t="s">
        <v>5094</v>
      </c>
      <c r="E4532" t="s">
        <v>74</v>
      </c>
      <c r="F4532" t="s">
        <v>146</v>
      </c>
      <c r="G4532" t="s">
        <v>42</v>
      </c>
      <c r="H4532" t="s">
        <v>50</v>
      </c>
      <c r="I4532" t="s">
        <v>101</v>
      </c>
      <c r="J4532">
        <v>10.8</v>
      </c>
      <c r="K4532">
        <v>4</v>
      </c>
      <c r="L4532" t="s">
        <v>63</v>
      </c>
      <c r="M4532">
        <v>0</v>
      </c>
      <c r="N4532">
        <v>4.5999999999999996</v>
      </c>
      <c r="O4532">
        <v>400</v>
      </c>
      <c r="P4532">
        <v>4320</v>
      </c>
      <c r="Q4532" t="s">
        <v>51</v>
      </c>
      <c r="R4532">
        <v>10</v>
      </c>
      <c r="S4532" t="s">
        <v>52</v>
      </c>
      <c r="T4532" t="s">
        <v>102</v>
      </c>
      <c r="U4532" t="str">
        <f>TRIM(CLEAN(tbl_Operations[[#This Row],[Location]]))</f>
        <v>Unknown</v>
      </c>
      <c r="V4532" t="str">
        <f>TRIM(CLEAN(tbl_Operations[[#This Row],[Channel]]))</f>
        <v>Portal</v>
      </c>
      <c r="W4532" t="str">
        <f t="shared" si="350"/>
        <v>System Issue</v>
      </c>
      <c r="X4532" t="str">
        <f t="shared" si="351"/>
        <v>Customer Support</v>
      </c>
      <c r="Y4532" t="str">
        <f t="shared" si="352"/>
        <v>SLA Breach</v>
      </c>
      <c r="Z4532" t="str">
        <f t="shared" si="353"/>
        <v>Normal</v>
      </c>
      <c r="AA4532" t="str" cm="1">
        <f t="array" ref="AA4532">_xlfn.IFS(
J4532&lt;=K4532*0.5,"Excellent",
J4532&lt;=K4532,"Good",
J4532&lt;=K4532*1.5,"At Risk",
TRUE,"Critical"
)</f>
        <v>Critical</v>
      </c>
      <c r="AB4532" t="str">
        <f t="shared" si="354"/>
        <v>No Rework</v>
      </c>
    </row>
    <row r="4533" spans="1:28" x14ac:dyDescent="0.3">
      <c r="A4533" t="s">
        <v>4615</v>
      </c>
      <c r="B4533" s="1">
        <v>45707</v>
      </c>
      <c r="C4533" t="s">
        <v>33</v>
      </c>
      <c r="D4533" t="s">
        <v>55</v>
      </c>
      <c r="E4533" t="s">
        <v>48</v>
      </c>
      <c r="F4533" t="s">
        <v>24</v>
      </c>
      <c r="G4533" t="s">
        <v>42</v>
      </c>
      <c r="H4533" t="s">
        <v>43</v>
      </c>
      <c r="I4533" t="s">
        <v>27</v>
      </c>
      <c r="J4533">
        <v>22.5</v>
      </c>
      <c r="K4533">
        <v>24</v>
      </c>
      <c r="L4533" t="s">
        <v>28</v>
      </c>
      <c r="M4533">
        <v>0</v>
      </c>
      <c r="N4533">
        <v>3.7</v>
      </c>
      <c r="O4533">
        <v>280</v>
      </c>
      <c r="P4533">
        <v>6300</v>
      </c>
      <c r="Q4533" t="s">
        <v>57</v>
      </c>
      <c r="R4533">
        <v>2</v>
      </c>
      <c r="S4533" t="s">
        <v>58</v>
      </c>
      <c r="T4533" t="s">
        <v>86</v>
      </c>
      <c r="U4533" t="str">
        <f>TRIM(CLEAN(tbl_Operations[[#This Row],[Location]]))</f>
        <v>Hyderabad</v>
      </c>
      <c r="V4533" t="str">
        <f>TRIM(CLEAN(tbl_Operations[[#This Row],[Channel]]))</f>
        <v>Portal</v>
      </c>
      <c r="W4533" t="str">
        <f t="shared" si="350"/>
        <v>Compliance Request</v>
      </c>
      <c r="X4533" t="str">
        <f t="shared" si="351"/>
        <v>It</v>
      </c>
      <c r="Y4533" t="str">
        <f t="shared" si="352"/>
        <v>Within SLA</v>
      </c>
      <c r="Z4533" t="str">
        <f t="shared" si="353"/>
        <v>Normal</v>
      </c>
      <c r="AA4533" t="str" cm="1">
        <f t="array" ref="AA4533">_xlfn.IFS(
J4533&lt;=K4533*0.5,"Excellent",
J4533&lt;=K4533,"Good",
J4533&lt;=K4533*1.5,"At Risk",
TRUE,"Critical"
)</f>
        <v>Good</v>
      </c>
      <c r="AB4533" t="str">
        <f t="shared" si="354"/>
        <v>No Rework</v>
      </c>
    </row>
    <row r="4534" spans="1:28" x14ac:dyDescent="0.3">
      <c r="A4534" t="s">
        <v>4616</v>
      </c>
      <c r="B4534" s="1">
        <v>45781</v>
      </c>
      <c r="C4534" t="s">
        <v>33</v>
      </c>
      <c r="D4534" t="s">
        <v>60</v>
      </c>
      <c r="E4534" t="s">
        <v>56</v>
      </c>
      <c r="F4534" t="s">
        <v>24</v>
      </c>
      <c r="G4534" t="s">
        <v>42</v>
      </c>
      <c r="H4534" t="s">
        <v>50</v>
      </c>
      <c r="I4534" t="s">
        <v>88</v>
      </c>
      <c r="J4534">
        <v>41.6</v>
      </c>
      <c r="K4534">
        <v>24</v>
      </c>
      <c r="L4534" t="s">
        <v>63</v>
      </c>
      <c r="M4534">
        <v>2</v>
      </c>
      <c r="N4534">
        <v>3.3</v>
      </c>
      <c r="O4534">
        <v>450</v>
      </c>
      <c r="P4534">
        <v>18720</v>
      </c>
      <c r="Q4534" t="s">
        <v>44</v>
      </c>
      <c r="R4534">
        <v>5</v>
      </c>
      <c r="S4534" t="s">
        <v>30</v>
      </c>
      <c r="T4534" t="s">
        <v>102</v>
      </c>
      <c r="U4534" t="str">
        <f>TRIM(CLEAN(tbl_Operations[[#This Row],[Location]]))</f>
        <v>Pune</v>
      </c>
      <c r="V4534" t="str">
        <f>TRIM(CLEAN(tbl_Operations[[#This Row],[Channel]]))</f>
        <v>Portal</v>
      </c>
      <c r="W4534" t="str">
        <f t="shared" si="350"/>
        <v>Vendor Query</v>
      </c>
      <c r="X4534" t="str">
        <f t="shared" si="351"/>
        <v>It</v>
      </c>
      <c r="Y4534" t="str">
        <f t="shared" si="352"/>
        <v>SLA Breach</v>
      </c>
      <c r="Z4534" t="str">
        <f t="shared" si="353"/>
        <v>Normal</v>
      </c>
      <c r="AA4534" t="str" cm="1">
        <f t="array" ref="AA4534">_xlfn.IFS(
J4534&lt;=K4534*0.5,"Excellent",
J4534&lt;=K4534,"Good",
J4534&lt;=K4534*1.5,"At Risk",
TRUE,"Critical"
)</f>
        <v>Critical</v>
      </c>
      <c r="AB4534" t="str">
        <f t="shared" si="354"/>
        <v>Reworked</v>
      </c>
    </row>
    <row r="4535" spans="1:28" x14ac:dyDescent="0.3">
      <c r="A4535" t="s">
        <v>4617</v>
      </c>
      <c r="B4535" s="1">
        <v>45688</v>
      </c>
      <c r="C4535" t="s">
        <v>40</v>
      </c>
      <c r="D4535" t="s">
        <v>73</v>
      </c>
      <c r="E4535" t="s">
        <v>35</v>
      </c>
      <c r="F4535" t="s">
        <v>24</v>
      </c>
      <c r="G4535" t="s">
        <v>42</v>
      </c>
      <c r="H4535" t="s">
        <v>50</v>
      </c>
      <c r="I4535" t="s">
        <v>88</v>
      </c>
      <c r="J4535">
        <v>2.9</v>
      </c>
      <c r="K4535">
        <v>24</v>
      </c>
      <c r="L4535" t="s">
        <v>28</v>
      </c>
      <c r="M4535">
        <v>3</v>
      </c>
      <c r="N4535">
        <v>4.3</v>
      </c>
      <c r="O4535">
        <v>320</v>
      </c>
      <c r="P4535">
        <v>928</v>
      </c>
      <c r="Q4535" t="s">
        <v>64</v>
      </c>
      <c r="R4535">
        <v>1</v>
      </c>
      <c r="S4535" t="s">
        <v>58</v>
      </c>
      <c r="T4535" t="s">
        <v>45</v>
      </c>
      <c r="U4535" t="str">
        <f>TRIM(CLEAN(tbl_Operations[[#This Row],[Location]]))</f>
        <v>Chennai</v>
      </c>
      <c r="V4535" t="str">
        <f>TRIM(CLEAN(tbl_Operations[[#This Row],[Channel]]))</f>
        <v>Portal</v>
      </c>
      <c r="W4535" t="str">
        <f t="shared" si="350"/>
        <v>Employee Query</v>
      </c>
      <c r="X4535" t="str">
        <f t="shared" si="351"/>
        <v>Procurement</v>
      </c>
      <c r="Y4535" t="str">
        <f t="shared" si="352"/>
        <v>Within SLA</v>
      </c>
      <c r="Z4535" t="str">
        <f t="shared" si="353"/>
        <v>Normal</v>
      </c>
      <c r="AA4535" t="str" cm="1">
        <f t="array" ref="AA4535">_xlfn.IFS(
J4535&lt;=K4535*0.5,"Excellent",
J4535&lt;=K4535,"Good",
J4535&lt;=K4535*1.5,"At Risk",
TRUE,"Critical"
)</f>
        <v>Excellent</v>
      </c>
      <c r="AB4535" t="str">
        <f t="shared" si="354"/>
        <v>Reworked</v>
      </c>
    </row>
    <row r="4536" spans="1:28" x14ac:dyDescent="0.3">
      <c r="A4536" t="s">
        <v>4618</v>
      </c>
      <c r="B4536" s="1">
        <v>45765</v>
      </c>
      <c r="C4536" t="s">
        <v>77</v>
      </c>
      <c r="D4536" t="s">
        <v>22</v>
      </c>
      <c r="E4536" t="s">
        <v>78</v>
      </c>
      <c r="F4536" t="s">
        <v>49</v>
      </c>
      <c r="G4536" t="s">
        <v>81</v>
      </c>
      <c r="H4536" t="s">
        <v>66</v>
      </c>
      <c r="I4536" t="s">
        <v>27</v>
      </c>
      <c r="J4536">
        <v>7</v>
      </c>
      <c r="K4536">
        <v>48</v>
      </c>
      <c r="L4536" t="s">
        <v>28</v>
      </c>
      <c r="M4536">
        <v>0</v>
      </c>
      <c r="N4536">
        <v>4.5</v>
      </c>
      <c r="O4536">
        <v>400</v>
      </c>
      <c r="P4536">
        <v>2800</v>
      </c>
      <c r="Q4536" t="s">
        <v>89</v>
      </c>
      <c r="R4536">
        <v>4</v>
      </c>
      <c r="S4536" t="s">
        <v>30</v>
      </c>
      <c r="T4536" t="s">
        <v>45</v>
      </c>
      <c r="U4536" t="str">
        <f>TRIM(CLEAN(tbl_Operations[[#This Row],[Location]]))</f>
        <v>Noida</v>
      </c>
      <c r="V4536" t="str">
        <f>TRIM(CLEAN(tbl_Operations[[#This Row],[Channel]]))</f>
        <v>Phone</v>
      </c>
      <c r="W4536" t="str">
        <f t="shared" si="350"/>
        <v>Access Request</v>
      </c>
      <c r="X4536" t="str">
        <f t="shared" si="351"/>
        <v>Finance</v>
      </c>
      <c r="Y4536" t="str">
        <f t="shared" si="352"/>
        <v>Within SLA</v>
      </c>
      <c r="Z4536" t="str">
        <f t="shared" si="353"/>
        <v>Normal</v>
      </c>
      <c r="AA4536" t="str" cm="1">
        <f t="array" ref="AA4536">_xlfn.IFS(
J4536&lt;=K4536*0.5,"Excellent",
J4536&lt;=K4536,"Good",
J4536&lt;=K4536*1.5,"At Risk",
TRUE,"Critical"
)</f>
        <v>Excellent</v>
      </c>
      <c r="AB4536" t="str">
        <f t="shared" si="354"/>
        <v>No Rework</v>
      </c>
    </row>
    <row r="4537" spans="1:28" x14ac:dyDescent="0.3">
      <c r="A4537" t="s">
        <v>4619</v>
      </c>
      <c r="B4537" s="1">
        <v>45678</v>
      </c>
      <c r="C4537" t="s">
        <v>95</v>
      </c>
      <c r="D4537" t="s">
        <v>22</v>
      </c>
      <c r="E4537" t="s">
        <v>92</v>
      </c>
      <c r="F4537" t="s">
        <v>49</v>
      </c>
      <c r="G4537" t="s">
        <v>81</v>
      </c>
      <c r="H4537" t="s">
        <v>26</v>
      </c>
      <c r="I4537" t="s">
        <v>27</v>
      </c>
      <c r="J4537">
        <v>23</v>
      </c>
      <c r="K4537">
        <v>48</v>
      </c>
      <c r="L4537" t="s">
        <v>28</v>
      </c>
      <c r="M4537">
        <v>0</v>
      </c>
      <c r="N4537">
        <v>4.5</v>
      </c>
      <c r="O4537">
        <v>350</v>
      </c>
      <c r="P4537">
        <v>8050</v>
      </c>
      <c r="Q4537" t="s">
        <v>64</v>
      </c>
      <c r="R4537">
        <v>1</v>
      </c>
      <c r="S4537" t="s">
        <v>58</v>
      </c>
      <c r="T4537" t="s">
        <v>38</v>
      </c>
      <c r="U4537" t="str">
        <f>TRIM(CLEAN(tbl_Operations[[#This Row],[Location]]))</f>
        <v>Noida</v>
      </c>
      <c r="V4537" t="str">
        <f>TRIM(CLEAN(tbl_Operations[[#This Row],[Channel]]))</f>
        <v>Phone</v>
      </c>
      <c r="W4537" t="str">
        <f t="shared" si="350"/>
        <v>Report Request</v>
      </c>
      <c r="X4537" t="str">
        <f t="shared" si="351"/>
        <v>Sales</v>
      </c>
      <c r="Y4537" t="str">
        <f t="shared" si="352"/>
        <v>Within SLA</v>
      </c>
      <c r="Z4537" t="str">
        <f t="shared" si="353"/>
        <v>Normal</v>
      </c>
      <c r="AA4537" t="str" cm="1">
        <f t="array" ref="AA4537">_xlfn.IFS(
J4537&lt;=K4537*0.5,"Excellent",
J4537&lt;=K4537,"Good",
J4537&lt;=K4537*1.5,"At Risk",
TRUE,"Critical"
)</f>
        <v>Excellent</v>
      </c>
      <c r="AB4537" t="str">
        <f t="shared" si="354"/>
        <v>No Rework</v>
      </c>
    </row>
    <row r="4538" spans="1:28" x14ac:dyDescent="0.3">
      <c r="A4538" t="s">
        <v>4620</v>
      </c>
      <c r="B4538" s="1">
        <v>45791</v>
      </c>
      <c r="C4538" t="s">
        <v>33</v>
      </c>
      <c r="D4538" t="s">
        <v>22</v>
      </c>
      <c r="E4538" t="s">
        <v>35</v>
      </c>
      <c r="F4538" t="s">
        <v>61</v>
      </c>
      <c r="G4538" t="s">
        <v>25</v>
      </c>
      <c r="H4538" t="s">
        <v>50</v>
      </c>
      <c r="I4538" t="s">
        <v>27</v>
      </c>
      <c r="J4538">
        <v>11</v>
      </c>
      <c r="K4538">
        <v>12</v>
      </c>
      <c r="L4538" t="s">
        <v>28</v>
      </c>
      <c r="M4538">
        <v>0</v>
      </c>
      <c r="N4538">
        <v>5</v>
      </c>
      <c r="O4538">
        <v>350</v>
      </c>
      <c r="P4538">
        <v>3850</v>
      </c>
      <c r="Q4538" t="s">
        <v>44</v>
      </c>
      <c r="R4538">
        <v>5</v>
      </c>
      <c r="S4538" t="s">
        <v>30</v>
      </c>
      <c r="T4538" t="s">
        <v>86</v>
      </c>
      <c r="U4538" t="str">
        <f>TRIM(CLEAN(tbl_Operations[[#This Row],[Location]]))</f>
        <v>Noida</v>
      </c>
      <c r="V4538" t="str">
        <f>TRIM(CLEAN(tbl_Operations[[#This Row],[Channel]]))</f>
        <v>Email</v>
      </c>
      <c r="W4538" t="str">
        <f t="shared" si="350"/>
        <v>Employee Query</v>
      </c>
      <c r="X4538" t="str">
        <f t="shared" si="351"/>
        <v>It</v>
      </c>
      <c r="Y4538" t="str">
        <f t="shared" si="352"/>
        <v>Within SLA</v>
      </c>
      <c r="Z4538" t="str">
        <f t="shared" si="353"/>
        <v>Normal</v>
      </c>
      <c r="AA4538" t="str" cm="1">
        <f t="array" ref="AA4538">_xlfn.IFS(
J4538&lt;=K4538*0.5,"Excellent",
J4538&lt;=K4538,"Good",
J4538&lt;=K4538*1.5,"At Risk",
TRUE,"Critical"
)</f>
        <v>Good</v>
      </c>
      <c r="AB4538" t="str">
        <f t="shared" si="354"/>
        <v>No Rework</v>
      </c>
    </row>
    <row r="4539" spans="1:28" x14ac:dyDescent="0.3">
      <c r="A4539" t="s">
        <v>4621</v>
      </c>
      <c r="B4539" s="1">
        <v>45981</v>
      </c>
      <c r="C4539" t="s">
        <v>77</v>
      </c>
      <c r="D4539" t="s">
        <v>47</v>
      </c>
      <c r="E4539" t="s">
        <v>92</v>
      </c>
      <c r="F4539" t="s">
        <v>24</v>
      </c>
      <c r="G4539" t="s">
        <v>42</v>
      </c>
      <c r="H4539" t="s">
        <v>43</v>
      </c>
      <c r="I4539" t="s">
        <v>27</v>
      </c>
      <c r="J4539">
        <v>13</v>
      </c>
      <c r="K4539">
        <v>24</v>
      </c>
      <c r="L4539" t="s">
        <v>28</v>
      </c>
      <c r="M4539">
        <v>0</v>
      </c>
      <c r="N4539">
        <v>4.4000000000000004</v>
      </c>
      <c r="O4539">
        <v>280</v>
      </c>
      <c r="P4539">
        <v>3640</v>
      </c>
      <c r="Q4539" t="s">
        <v>67</v>
      </c>
      <c r="R4539">
        <v>11</v>
      </c>
      <c r="S4539" t="s">
        <v>52</v>
      </c>
      <c r="T4539" t="s">
        <v>84</v>
      </c>
      <c r="U4539" t="str">
        <f>TRIM(CLEAN(tbl_Operations[[#This Row],[Location]]))</f>
        <v>Gurugram</v>
      </c>
      <c r="V4539" t="str">
        <f>TRIM(CLEAN(tbl_Operations[[#This Row],[Channel]]))</f>
        <v>Portal</v>
      </c>
      <c r="W4539" t="str">
        <f t="shared" si="350"/>
        <v>Report Request</v>
      </c>
      <c r="X4539" t="str">
        <f t="shared" si="351"/>
        <v>Finance</v>
      </c>
      <c r="Y4539" t="str">
        <f t="shared" si="352"/>
        <v>Within SLA</v>
      </c>
      <c r="Z4539" t="str">
        <f t="shared" si="353"/>
        <v>Normal</v>
      </c>
      <c r="AA4539" t="str" cm="1">
        <f t="array" ref="AA4539">_xlfn.IFS(
J4539&lt;=K4539*0.5,"Excellent",
J4539&lt;=K4539,"Good",
J4539&lt;=K4539*1.5,"At Risk",
TRUE,"Critical"
)</f>
        <v>Good</v>
      </c>
      <c r="AB4539" t="str">
        <f t="shared" si="354"/>
        <v>No Rework</v>
      </c>
    </row>
    <row r="4540" spans="1:28" x14ac:dyDescent="0.3">
      <c r="A4540" t="s">
        <v>4622</v>
      </c>
      <c r="B4540" s="1">
        <v>45669</v>
      </c>
      <c r="C4540" t="s">
        <v>21</v>
      </c>
      <c r="D4540" t="s">
        <v>73</v>
      </c>
      <c r="E4540" t="s">
        <v>78</v>
      </c>
      <c r="F4540" t="s">
        <v>24</v>
      </c>
      <c r="G4540" t="s">
        <v>42</v>
      </c>
      <c r="H4540" t="s">
        <v>75</v>
      </c>
      <c r="I4540" t="s">
        <v>88</v>
      </c>
      <c r="J4540">
        <v>25.7</v>
      </c>
      <c r="K4540">
        <v>24</v>
      </c>
      <c r="L4540" t="s">
        <v>63</v>
      </c>
      <c r="M4540">
        <v>2</v>
      </c>
      <c r="N4540">
        <v>3.3</v>
      </c>
      <c r="O4540">
        <v>280</v>
      </c>
      <c r="P4540">
        <v>7196</v>
      </c>
      <c r="Q4540" t="s">
        <v>64</v>
      </c>
      <c r="R4540">
        <v>1</v>
      </c>
      <c r="S4540" t="s">
        <v>58</v>
      </c>
      <c r="T4540" t="s">
        <v>102</v>
      </c>
      <c r="U4540" t="str">
        <f>TRIM(CLEAN(tbl_Operations[[#This Row],[Location]]))</f>
        <v>Chennai</v>
      </c>
      <c r="V4540" t="str">
        <f>TRIM(CLEAN(tbl_Operations[[#This Row],[Channel]]))</f>
        <v>Portal</v>
      </c>
      <c r="W4540" t="str">
        <f t="shared" si="350"/>
        <v>Access Request</v>
      </c>
      <c r="X4540" t="str">
        <f t="shared" si="351"/>
        <v>Customer Support</v>
      </c>
      <c r="Y4540" t="str">
        <f t="shared" si="352"/>
        <v>SLA Breach</v>
      </c>
      <c r="Z4540" t="str">
        <f t="shared" si="353"/>
        <v>Normal</v>
      </c>
      <c r="AA4540" t="str" cm="1">
        <f t="array" ref="AA4540">_xlfn.IFS(
J4540&lt;=K4540*0.5,"Excellent",
J4540&lt;=K4540,"Good",
J4540&lt;=K4540*1.5,"At Risk",
TRUE,"Critical"
)</f>
        <v>At Risk</v>
      </c>
      <c r="AB4540" t="str">
        <f t="shared" si="354"/>
        <v>Reworked</v>
      </c>
    </row>
    <row r="4541" spans="1:28" x14ac:dyDescent="0.3">
      <c r="A4541" t="s">
        <v>4623</v>
      </c>
      <c r="B4541" s="1">
        <v>46000</v>
      </c>
      <c r="C4541" t="s">
        <v>33</v>
      </c>
      <c r="D4541" t="s">
        <v>22</v>
      </c>
      <c r="E4541" t="s">
        <v>56</v>
      </c>
      <c r="F4541" t="s">
        <v>49</v>
      </c>
      <c r="G4541" t="s">
        <v>25</v>
      </c>
      <c r="H4541" t="s">
        <v>75</v>
      </c>
      <c r="I4541" t="s">
        <v>27</v>
      </c>
      <c r="J4541">
        <v>4.2</v>
      </c>
      <c r="K4541">
        <v>48</v>
      </c>
      <c r="L4541" t="s">
        <v>28</v>
      </c>
      <c r="M4541">
        <v>0</v>
      </c>
      <c r="N4541">
        <v>4.9000000000000004</v>
      </c>
      <c r="O4541">
        <v>400</v>
      </c>
      <c r="P4541">
        <v>1680</v>
      </c>
      <c r="Q4541" t="s">
        <v>71</v>
      </c>
      <c r="R4541">
        <v>12</v>
      </c>
      <c r="S4541" t="s">
        <v>52</v>
      </c>
      <c r="T4541" t="s">
        <v>38</v>
      </c>
      <c r="U4541" t="str">
        <f>TRIM(CLEAN(tbl_Operations[[#This Row],[Location]]))</f>
        <v>Noida</v>
      </c>
      <c r="V4541" t="str">
        <f>TRIM(CLEAN(tbl_Operations[[#This Row],[Channel]]))</f>
        <v>Email</v>
      </c>
      <c r="W4541" t="str">
        <f t="shared" si="350"/>
        <v>Vendor Query</v>
      </c>
      <c r="X4541" t="str">
        <f t="shared" si="351"/>
        <v>It</v>
      </c>
      <c r="Y4541" t="str">
        <f t="shared" si="352"/>
        <v>Within SLA</v>
      </c>
      <c r="Z4541" t="str">
        <f t="shared" si="353"/>
        <v>Normal</v>
      </c>
      <c r="AA4541" t="str" cm="1">
        <f t="array" ref="AA4541">_xlfn.IFS(
J4541&lt;=K4541*0.5,"Excellent",
J4541&lt;=K4541,"Good",
J4541&lt;=K4541*1.5,"At Risk",
TRUE,"Critical"
)</f>
        <v>Excellent</v>
      </c>
      <c r="AB4541" t="str">
        <f t="shared" si="354"/>
        <v>No Rework</v>
      </c>
    </row>
    <row r="4542" spans="1:28" x14ac:dyDescent="0.3">
      <c r="A4542" t="s">
        <v>4624</v>
      </c>
      <c r="B4542" s="1">
        <v>45784</v>
      </c>
      <c r="C4542" t="s">
        <v>40</v>
      </c>
      <c r="D4542" t="s">
        <v>60</v>
      </c>
      <c r="E4542" t="s">
        <v>23</v>
      </c>
      <c r="F4542" t="s">
        <v>61</v>
      </c>
      <c r="G4542" t="s">
        <v>42</v>
      </c>
      <c r="H4542" t="s">
        <v>50</v>
      </c>
      <c r="I4542" t="s">
        <v>27</v>
      </c>
      <c r="J4542">
        <v>15.5</v>
      </c>
      <c r="K4542">
        <v>12</v>
      </c>
      <c r="L4542" t="s">
        <v>63</v>
      </c>
      <c r="M4542">
        <v>1</v>
      </c>
      <c r="N4542">
        <v>4</v>
      </c>
      <c r="O4542">
        <v>320</v>
      </c>
      <c r="P4542">
        <v>4960</v>
      </c>
      <c r="Q4542" t="s">
        <v>44</v>
      </c>
      <c r="R4542">
        <v>5</v>
      </c>
      <c r="S4542" t="s">
        <v>30</v>
      </c>
      <c r="T4542" t="s">
        <v>86</v>
      </c>
      <c r="U4542" t="str">
        <f>TRIM(CLEAN(tbl_Operations[[#This Row],[Location]]))</f>
        <v>Pune</v>
      </c>
      <c r="V4542" t="str">
        <f>TRIM(CLEAN(tbl_Operations[[#This Row],[Channel]]))</f>
        <v>Portal</v>
      </c>
      <c r="W4542" t="str">
        <f t="shared" si="350"/>
        <v>Invoice Query</v>
      </c>
      <c r="X4542" t="str">
        <f t="shared" si="351"/>
        <v>Procurement</v>
      </c>
      <c r="Y4542" t="str">
        <f t="shared" si="352"/>
        <v>SLA Breach</v>
      </c>
      <c r="Z4542" t="str">
        <f t="shared" si="353"/>
        <v>Normal</v>
      </c>
      <c r="AA4542" t="str" cm="1">
        <f t="array" ref="AA4542">_xlfn.IFS(
J4542&lt;=K4542*0.5,"Excellent",
J4542&lt;=K4542,"Good",
J4542&lt;=K4542*1.5,"At Risk",
TRUE,"Critical"
)</f>
        <v>At Risk</v>
      </c>
      <c r="AB4542" t="str">
        <f t="shared" si="354"/>
        <v>Reworked</v>
      </c>
    </row>
    <row r="4543" spans="1:28" x14ac:dyDescent="0.3">
      <c r="A4543" t="s">
        <v>4625</v>
      </c>
      <c r="B4543" s="1">
        <v>45661</v>
      </c>
      <c r="C4543" t="s">
        <v>77</v>
      </c>
      <c r="D4543" t="s">
        <v>73</v>
      </c>
      <c r="E4543" t="s">
        <v>35</v>
      </c>
      <c r="F4543" t="s">
        <v>61</v>
      </c>
      <c r="G4543" t="s">
        <v>25</v>
      </c>
      <c r="H4543" t="s">
        <v>66</v>
      </c>
      <c r="I4543" t="s">
        <v>27</v>
      </c>
      <c r="J4543">
        <v>9.6999999999999993</v>
      </c>
      <c r="K4543">
        <v>12</v>
      </c>
      <c r="L4543" t="s">
        <v>28</v>
      </c>
      <c r="M4543">
        <v>2</v>
      </c>
      <c r="N4543">
        <v>4.5</v>
      </c>
      <c r="O4543">
        <v>280</v>
      </c>
      <c r="P4543">
        <v>2716</v>
      </c>
      <c r="Q4543" t="s">
        <v>64</v>
      </c>
      <c r="R4543">
        <v>1</v>
      </c>
      <c r="S4543" t="s">
        <v>58</v>
      </c>
      <c r="T4543" t="s">
        <v>68</v>
      </c>
      <c r="U4543" t="str">
        <f>TRIM(CLEAN(tbl_Operations[[#This Row],[Location]]))</f>
        <v>Chennai</v>
      </c>
      <c r="V4543" t="str">
        <f>TRIM(CLEAN(tbl_Operations[[#This Row],[Channel]]))</f>
        <v>Email</v>
      </c>
      <c r="W4543" t="str">
        <f t="shared" si="350"/>
        <v>Employee Query</v>
      </c>
      <c r="X4543" t="str">
        <f t="shared" si="351"/>
        <v>Finance</v>
      </c>
      <c r="Y4543" t="str">
        <f t="shared" si="352"/>
        <v>Within SLA</v>
      </c>
      <c r="Z4543" t="str">
        <f t="shared" si="353"/>
        <v>Normal</v>
      </c>
      <c r="AA4543" t="str" cm="1">
        <f t="array" ref="AA4543">_xlfn.IFS(
J4543&lt;=K4543*0.5,"Excellent",
J4543&lt;=K4543,"Good",
J4543&lt;=K4543*1.5,"At Risk",
TRUE,"Critical"
)</f>
        <v>Good</v>
      </c>
      <c r="AB4543" t="str">
        <f t="shared" si="354"/>
        <v>Reworked</v>
      </c>
    </row>
    <row r="4544" spans="1:28" x14ac:dyDescent="0.3">
      <c r="A4544" t="s">
        <v>4626</v>
      </c>
      <c r="B4544" s="1">
        <v>45904</v>
      </c>
      <c r="C4544" t="s">
        <v>40</v>
      </c>
      <c r="D4544" t="s">
        <v>73</v>
      </c>
      <c r="E4544" t="s">
        <v>35</v>
      </c>
      <c r="F4544" t="s">
        <v>24</v>
      </c>
      <c r="G4544" t="s">
        <v>25</v>
      </c>
      <c r="H4544" t="s">
        <v>50</v>
      </c>
      <c r="I4544" t="s">
        <v>27</v>
      </c>
      <c r="J4544">
        <v>11.5</v>
      </c>
      <c r="K4544">
        <v>24</v>
      </c>
      <c r="L4544" t="s">
        <v>28</v>
      </c>
      <c r="M4544">
        <v>0</v>
      </c>
      <c r="N4544">
        <v>5</v>
      </c>
      <c r="O4544">
        <v>400</v>
      </c>
      <c r="P4544">
        <v>4600</v>
      </c>
      <c r="Q4544" t="s">
        <v>83</v>
      </c>
      <c r="R4544">
        <v>9</v>
      </c>
      <c r="S4544" t="s">
        <v>37</v>
      </c>
      <c r="T4544" t="s">
        <v>84</v>
      </c>
      <c r="U4544" t="str">
        <f>TRIM(CLEAN(tbl_Operations[[#This Row],[Location]]))</f>
        <v>Chennai</v>
      </c>
      <c r="V4544" t="str">
        <f>TRIM(CLEAN(tbl_Operations[[#This Row],[Channel]]))</f>
        <v>Email</v>
      </c>
      <c r="W4544" t="str">
        <f t="shared" si="350"/>
        <v>Employee Query</v>
      </c>
      <c r="X4544" t="str">
        <f t="shared" si="351"/>
        <v>Procurement</v>
      </c>
      <c r="Y4544" t="str">
        <f t="shared" si="352"/>
        <v>Within SLA</v>
      </c>
      <c r="Z4544" t="str">
        <f t="shared" si="353"/>
        <v>Normal</v>
      </c>
      <c r="AA4544" t="str" cm="1">
        <f t="array" ref="AA4544">_xlfn.IFS(
J4544&lt;=K4544*0.5,"Excellent",
J4544&lt;=K4544,"Good",
J4544&lt;=K4544*1.5,"At Risk",
TRUE,"Critical"
)</f>
        <v>Excellent</v>
      </c>
      <c r="AB4544" t="str">
        <f t="shared" si="354"/>
        <v>No Rework</v>
      </c>
    </row>
    <row r="4545" spans="1:28" x14ac:dyDescent="0.3">
      <c r="A4545" t="s">
        <v>4627</v>
      </c>
      <c r="B4545" s="1">
        <v>45766</v>
      </c>
      <c r="C4545" t="s">
        <v>54</v>
      </c>
      <c r="D4545" t="s">
        <v>22</v>
      </c>
      <c r="E4545" t="s">
        <v>78</v>
      </c>
      <c r="F4545" t="s">
        <v>146</v>
      </c>
      <c r="G4545" t="s">
        <v>81</v>
      </c>
      <c r="H4545" t="s">
        <v>50</v>
      </c>
      <c r="I4545" t="s">
        <v>27</v>
      </c>
      <c r="J4545">
        <v>3</v>
      </c>
      <c r="K4545">
        <v>4</v>
      </c>
      <c r="L4545" t="s">
        <v>28</v>
      </c>
      <c r="M4545">
        <v>0</v>
      </c>
      <c r="N4545">
        <v>5</v>
      </c>
      <c r="O4545">
        <v>280</v>
      </c>
      <c r="P4545">
        <v>840</v>
      </c>
      <c r="Q4545" t="s">
        <v>89</v>
      </c>
      <c r="R4545">
        <v>4</v>
      </c>
      <c r="S4545" t="s">
        <v>30</v>
      </c>
      <c r="T4545" t="s">
        <v>68</v>
      </c>
      <c r="U4545" t="str">
        <f>TRIM(CLEAN(tbl_Operations[[#This Row],[Location]]))</f>
        <v>Noida</v>
      </c>
      <c r="V4545" t="str">
        <f>TRIM(CLEAN(tbl_Operations[[#This Row],[Channel]]))</f>
        <v>Phone</v>
      </c>
      <c r="W4545" t="str">
        <f t="shared" si="350"/>
        <v>Access Request</v>
      </c>
      <c r="X4545" t="str">
        <f t="shared" si="351"/>
        <v>Hr</v>
      </c>
      <c r="Y4545" t="str">
        <f t="shared" si="352"/>
        <v>Within SLA</v>
      </c>
      <c r="Z4545" t="str">
        <f t="shared" si="353"/>
        <v>Normal</v>
      </c>
      <c r="AA4545" t="str" cm="1">
        <f t="array" ref="AA4545">_xlfn.IFS(
J4545&lt;=K4545*0.5,"Excellent",
J4545&lt;=K4545,"Good",
J4545&lt;=K4545*1.5,"At Risk",
TRUE,"Critical"
)</f>
        <v>Good</v>
      </c>
      <c r="AB4545" t="str">
        <f t="shared" si="354"/>
        <v>No Rework</v>
      </c>
    </row>
    <row r="4546" spans="1:28" x14ac:dyDescent="0.3">
      <c r="A4546" t="s">
        <v>4628</v>
      </c>
      <c r="B4546" s="1">
        <v>45795</v>
      </c>
      <c r="C4546" t="s">
        <v>95</v>
      </c>
      <c r="D4546" t="s">
        <v>60</v>
      </c>
      <c r="E4546" t="s">
        <v>92</v>
      </c>
      <c r="F4546" t="s">
        <v>49</v>
      </c>
      <c r="G4546" t="s">
        <v>25</v>
      </c>
      <c r="H4546" t="s">
        <v>50</v>
      </c>
      <c r="I4546" t="s">
        <v>101</v>
      </c>
      <c r="J4546">
        <v>7.4</v>
      </c>
      <c r="K4546">
        <v>48</v>
      </c>
      <c r="L4546" t="s">
        <v>28</v>
      </c>
      <c r="M4546">
        <v>0</v>
      </c>
      <c r="N4546">
        <v>4.3</v>
      </c>
      <c r="O4546">
        <v>350</v>
      </c>
      <c r="P4546">
        <v>2590</v>
      </c>
      <c r="Q4546" t="s">
        <v>44</v>
      </c>
      <c r="R4546">
        <v>5</v>
      </c>
      <c r="S4546" t="s">
        <v>30</v>
      </c>
      <c r="T4546" t="s">
        <v>102</v>
      </c>
      <c r="U4546" t="str">
        <f>TRIM(CLEAN(tbl_Operations[[#This Row],[Location]]))</f>
        <v>Pune</v>
      </c>
      <c r="V4546" t="str">
        <f>TRIM(CLEAN(tbl_Operations[[#This Row],[Channel]]))</f>
        <v>Email</v>
      </c>
      <c r="W4546" t="str">
        <f t="shared" ref="W4546:W4609" si="355">TRIM(CLEAN(E4546))</f>
        <v>Report Request</v>
      </c>
      <c r="X4546" t="str">
        <f t="shared" ref="X4546:X4609" si="356">PROPER(TRIM(CLEAN(C4546)))</f>
        <v>Sales</v>
      </c>
      <c r="Y4546" t="str">
        <f t="shared" ref="Y4546:Y4609" si="357">IF(J4546&lt;=K4546,"Within SLA","SLA Breach")</f>
        <v>Within SLA</v>
      </c>
      <c r="Z4546" t="str">
        <f t="shared" ref="Z4546:Z4609" si="358">IF(AND(F4546="Critical",Y4545="SLA Breach"),"Critical Risk","Normal")</f>
        <v>Normal</v>
      </c>
      <c r="AA4546" t="str" cm="1">
        <f t="array" ref="AA4546">_xlfn.IFS(
J4546&lt;=K4546*0.5,"Excellent",
J4546&lt;=K4546,"Good",
J4546&lt;=K4546*1.5,"At Risk",
TRUE,"Critical"
)</f>
        <v>Excellent</v>
      </c>
      <c r="AB4546" t="str">
        <f t="shared" ref="AB4546:AB4609" si="359">IF(M4546&gt;0,"Reworked","No Rework")</f>
        <v>No Rework</v>
      </c>
    </row>
    <row r="4547" spans="1:28" x14ac:dyDescent="0.3">
      <c r="A4547" t="s">
        <v>4629</v>
      </c>
      <c r="B4547" s="1">
        <v>45724</v>
      </c>
      <c r="C4547" t="s">
        <v>95</v>
      </c>
      <c r="D4547" t="s">
        <v>55</v>
      </c>
      <c r="E4547" t="s">
        <v>74</v>
      </c>
      <c r="F4547" t="s">
        <v>61</v>
      </c>
      <c r="G4547" t="s">
        <v>62</v>
      </c>
      <c r="H4547" t="s">
        <v>50</v>
      </c>
      <c r="I4547" t="s">
        <v>27</v>
      </c>
      <c r="J4547">
        <v>9</v>
      </c>
      <c r="K4547">
        <v>12</v>
      </c>
      <c r="L4547" t="s">
        <v>28</v>
      </c>
      <c r="M4547">
        <v>0</v>
      </c>
      <c r="N4547">
        <v>5</v>
      </c>
      <c r="O4547">
        <v>320</v>
      </c>
      <c r="P4547">
        <v>2880</v>
      </c>
      <c r="Q4547" t="s">
        <v>79</v>
      </c>
      <c r="R4547">
        <v>3</v>
      </c>
      <c r="S4547" t="s">
        <v>58</v>
      </c>
      <c r="T4547" t="s">
        <v>68</v>
      </c>
      <c r="U4547" t="str">
        <f>TRIM(CLEAN(tbl_Operations[[#This Row],[Location]]))</f>
        <v>Hyderabad</v>
      </c>
      <c r="V4547" t="str">
        <f>TRIM(CLEAN(tbl_Operations[[#This Row],[Channel]]))</f>
        <v>Teams</v>
      </c>
      <c r="W4547" t="str">
        <f t="shared" si="355"/>
        <v>System Issue</v>
      </c>
      <c r="X4547" t="str">
        <f t="shared" si="356"/>
        <v>Sales</v>
      </c>
      <c r="Y4547" t="str">
        <f t="shared" si="357"/>
        <v>Within SLA</v>
      </c>
      <c r="Z4547" t="str">
        <f t="shared" si="358"/>
        <v>Normal</v>
      </c>
      <c r="AA4547" t="str" cm="1">
        <f t="array" ref="AA4547">_xlfn.IFS(
J4547&lt;=K4547*0.5,"Excellent",
J4547&lt;=K4547,"Good",
J4547&lt;=K4547*1.5,"At Risk",
TRUE,"Critical"
)</f>
        <v>Good</v>
      </c>
      <c r="AB4547" t="str">
        <f t="shared" si="359"/>
        <v>No Rework</v>
      </c>
    </row>
    <row r="4548" spans="1:28" x14ac:dyDescent="0.3">
      <c r="A4548" t="s">
        <v>4630</v>
      </c>
      <c r="B4548" s="1">
        <v>45881</v>
      </c>
      <c r="C4548" t="s">
        <v>95</v>
      </c>
      <c r="D4548" t="s">
        <v>60</v>
      </c>
      <c r="E4548" t="s">
        <v>74</v>
      </c>
      <c r="F4548" t="s">
        <v>61</v>
      </c>
      <c r="G4548" t="s">
        <v>81</v>
      </c>
      <c r="H4548" t="s">
        <v>50</v>
      </c>
      <c r="I4548" t="s">
        <v>101</v>
      </c>
      <c r="J4548">
        <v>1.7</v>
      </c>
      <c r="K4548">
        <v>12</v>
      </c>
      <c r="L4548" t="s">
        <v>28</v>
      </c>
      <c r="M4548">
        <v>0</v>
      </c>
      <c r="N4548">
        <v>4.9000000000000004</v>
      </c>
      <c r="O4548">
        <v>450</v>
      </c>
      <c r="P4548">
        <v>765</v>
      </c>
      <c r="Q4548" t="s">
        <v>36</v>
      </c>
      <c r="R4548">
        <v>8</v>
      </c>
      <c r="S4548" t="s">
        <v>37</v>
      </c>
      <c r="T4548" t="s">
        <v>38</v>
      </c>
      <c r="U4548" t="str">
        <f>TRIM(CLEAN(tbl_Operations[[#This Row],[Location]]))</f>
        <v>Pune</v>
      </c>
      <c r="V4548" t="str">
        <f>TRIM(CLEAN(tbl_Operations[[#This Row],[Channel]]))</f>
        <v>Phone</v>
      </c>
      <c r="W4548" t="str">
        <f t="shared" si="355"/>
        <v>System Issue</v>
      </c>
      <c r="X4548" t="str">
        <f t="shared" si="356"/>
        <v>Sales</v>
      </c>
      <c r="Y4548" t="str">
        <f t="shared" si="357"/>
        <v>Within SLA</v>
      </c>
      <c r="Z4548" t="str">
        <f t="shared" si="358"/>
        <v>Normal</v>
      </c>
      <c r="AA4548" t="str" cm="1">
        <f t="array" ref="AA4548">_xlfn.IFS(
J4548&lt;=K4548*0.5,"Excellent",
J4548&lt;=K4548,"Good",
J4548&lt;=K4548*1.5,"At Risk",
TRUE,"Critical"
)</f>
        <v>Excellent</v>
      </c>
      <c r="AB4548" t="str">
        <f t="shared" si="359"/>
        <v>No Rework</v>
      </c>
    </row>
    <row r="4549" spans="1:28" x14ac:dyDescent="0.3">
      <c r="A4549" t="s">
        <v>4631</v>
      </c>
      <c r="B4549" s="1">
        <v>45932</v>
      </c>
      <c r="C4549" t="s">
        <v>54</v>
      </c>
      <c r="D4549" t="s">
        <v>55</v>
      </c>
      <c r="E4549" t="s">
        <v>70</v>
      </c>
      <c r="F4549" t="s">
        <v>49</v>
      </c>
      <c r="G4549" t="s">
        <v>25</v>
      </c>
      <c r="H4549" t="s">
        <v>43</v>
      </c>
      <c r="I4549" t="s">
        <v>27</v>
      </c>
      <c r="J4549">
        <v>5.4</v>
      </c>
      <c r="K4549">
        <v>48</v>
      </c>
      <c r="L4549" t="s">
        <v>28</v>
      </c>
      <c r="M4549">
        <v>1</v>
      </c>
      <c r="N4549">
        <v>5</v>
      </c>
      <c r="O4549">
        <v>280</v>
      </c>
      <c r="P4549">
        <v>1512</v>
      </c>
      <c r="Q4549" t="s">
        <v>51</v>
      </c>
      <c r="R4549">
        <v>10</v>
      </c>
      <c r="S4549" t="s">
        <v>52</v>
      </c>
      <c r="T4549" t="s">
        <v>84</v>
      </c>
      <c r="U4549" t="str">
        <f>TRIM(CLEAN(tbl_Operations[[#This Row],[Location]]))</f>
        <v>Hyderabad</v>
      </c>
      <c r="V4549" t="str">
        <f>TRIM(CLEAN(tbl_Operations[[#This Row],[Channel]]))</f>
        <v>Email</v>
      </c>
      <c r="W4549" t="str">
        <f t="shared" si="355"/>
        <v>Data Correction</v>
      </c>
      <c r="X4549" t="str">
        <f t="shared" si="356"/>
        <v>Hr</v>
      </c>
      <c r="Y4549" t="str">
        <f t="shared" si="357"/>
        <v>Within SLA</v>
      </c>
      <c r="Z4549" t="str">
        <f t="shared" si="358"/>
        <v>Normal</v>
      </c>
      <c r="AA4549" t="str" cm="1">
        <f t="array" ref="AA4549">_xlfn.IFS(
J4549&lt;=K4549*0.5,"Excellent",
J4549&lt;=K4549,"Good",
J4549&lt;=K4549*1.5,"At Risk",
TRUE,"Critical"
)</f>
        <v>Excellent</v>
      </c>
      <c r="AB4549" t="str">
        <f t="shared" si="359"/>
        <v>Reworked</v>
      </c>
    </row>
    <row r="4550" spans="1:28" x14ac:dyDescent="0.3">
      <c r="A4550" t="s">
        <v>4632</v>
      </c>
      <c r="B4550" s="1">
        <v>45992</v>
      </c>
      <c r="C4550" t="s">
        <v>91</v>
      </c>
      <c r="D4550" t="s">
        <v>60</v>
      </c>
      <c r="E4550" t="s">
        <v>70</v>
      </c>
      <c r="F4550" t="s">
        <v>49</v>
      </c>
      <c r="G4550" t="s">
        <v>25</v>
      </c>
      <c r="H4550" t="s">
        <v>75</v>
      </c>
      <c r="I4550" t="s">
        <v>101</v>
      </c>
      <c r="J4550">
        <v>21.1</v>
      </c>
      <c r="K4550">
        <v>48</v>
      </c>
      <c r="L4550" t="s">
        <v>28</v>
      </c>
      <c r="M4550">
        <v>2</v>
      </c>
      <c r="N4550">
        <v>3.8</v>
      </c>
      <c r="O4550">
        <v>320</v>
      </c>
      <c r="P4550">
        <v>6752</v>
      </c>
      <c r="Q4550" t="s">
        <v>71</v>
      </c>
      <c r="R4550">
        <v>12</v>
      </c>
      <c r="S4550" t="s">
        <v>52</v>
      </c>
      <c r="T4550" t="s">
        <v>31</v>
      </c>
      <c r="U4550" t="str">
        <f>TRIM(CLEAN(tbl_Operations[[#This Row],[Location]]))</f>
        <v>Pune</v>
      </c>
      <c r="V4550" t="str">
        <f>TRIM(CLEAN(tbl_Operations[[#This Row],[Channel]]))</f>
        <v>Email</v>
      </c>
      <c r="W4550" t="str">
        <f t="shared" si="355"/>
        <v>Data Correction</v>
      </c>
      <c r="X4550" t="str">
        <f t="shared" si="356"/>
        <v>Operations</v>
      </c>
      <c r="Y4550" t="str">
        <f t="shared" si="357"/>
        <v>Within SLA</v>
      </c>
      <c r="Z4550" t="str">
        <f t="shared" si="358"/>
        <v>Normal</v>
      </c>
      <c r="AA4550" t="str" cm="1">
        <f t="array" ref="AA4550">_xlfn.IFS(
J4550&lt;=K4550*0.5,"Excellent",
J4550&lt;=K4550,"Good",
J4550&lt;=K4550*1.5,"At Risk",
TRUE,"Critical"
)</f>
        <v>Excellent</v>
      </c>
      <c r="AB4550" t="str">
        <f t="shared" si="359"/>
        <v>Reworked</v>
      </c>
    </row>
    <row r="4551" spans="1:28" x14ac:dyDescent="0.3">
      <c r="A4551" t="s">
        <v>4633</v>
      </c>
      <c r="B4551" s="1">
        <v>45809</v>
      </c>
      <c r="C4551" t="s">
        <v>95</v>
      </c>
      <c r="D4551" t="s">
        <v>73</v>
      </c>
      <c r="E4551" t="s">
        <v>23</v>
      </c>
      <c r="F4551" t="s">
        <v>61</v>
      </c>
      <c r="G4551" t="s">
        <v>42</v>
      </c>
      <c r="H4551" t="s">
        <v>43</v>
      </c>
      <c r="I4551" t="s">
        <v>27</v>
      </c>
      <c r="J4551">
        <v>4.9000000000000004</v>
      </c>
      <c r="K4551">
        <v>12</v>
      </c>
      <c r="L4551" t="s">
        <v>28</v>
      </c>
      <c r="M4551">
        <v>1</v>
      </c>
      <c r="N4551">
        <v>4.9000000000000004</v>
      </c>
      <c r="O4551">
        <v>280</v>
      </c>
      <c r="P4551">
        <v>1372</v>
      </c>
      <c r="Q4551" t="s">
        <v>29</v>
      </c>
      <c r="R4551">
        <v>6</v>
      </c>
      <c r="S4551" t="s">
        <v>30</v>
      </c>
      <c r="T4551" t="s">
        <v>102</v>
      </c>
      <c r="U4551" t="str">
        <f>TRIM(CLEAN(tbl_Operations[[#This Row],[Location]]))</f>
        <v>Chennai</v>
      </c>
      <c r="V4551" t="str">
        <f>TRIM(CLEAN(tbl_Operations[[#This Row],[Channel]]))</f>
        <v>Portal</v>
      </c>
      <c r="W4551" t="str">
        <f t="shared" si="355"/>
        <v>Invoice Query</v>
      </c>
      <c r="X4551" t="str">
        <f t="shared" si="356"/>
        <v>Sales</v>
      </c>
      <c r="Y4551" t="str">
        <f t="shared" si="357"/>
        <v>Within SLA</v>
      </c>
      <c r="Z4551" t="str">
        <f t="shared" si="358"/>
        <v>Normal</v>
      </c>
      <c r="AA4551" t="str" cm="1">
        <f t="array" ref="AA4551">_xlfn.IFS(
J4551&lt;=K4551*0.5,"Excellent",
J4551&lt;=K4551,"Good",
J4551&lt;=K4551*1.5,"At Risk",
TRUE,"Critical"
)</f>
        <v>Excellent</v>
      </c>
      <c r="AB4551" t="str">
        <f t="shared" si="359"/>
        <v>Reworked</v>
      </c>
    </row>
    <row r="4552" spans="1:28" x14ac:dyDescent="0.3">
      <c r="A4552" t="s">
        <v>4634</v>
      </c>
      <c r="B4552" s="1">
        <v>46022</v>
      </c>
      <c r="C4552" t="s">
        <v>40</v>
      </c>
      <c r="D4552" t="s">
        <v>47</v>
      </c>
      <c r="E4552" t="s">
        <v>70</v>
      </c>
      <c r="F4552" t="s">
        <v>24</v>
      </c>
      <c r="G4552" t="s">
        <v>25</v>
      </c>
      <c r="H4552" t="s">
        <v>66</v>
      </c>
      <c r="I4552" t="s">
        <v>27</v>
      </c>
      <c r="J4552">
        <v>10.4</v>
      </c>
      <c r="K4552">
        <v>24</v>
      </c>
      <c r="L4552" t="s">
        <v>28</v>
      </c>
      <c r="M4552">
        <v>0</v>
      </c>
      <c r="N4552">
        <v>4.2</v>
      </c>
      <c r="O4552">
        <v>280</v>
      </c>
      <c r="P4552">
        <v>2912</v>
      </c>
      <c r="Q4552" t="s">
        <v>71</v>
      </c>
      <c r="R4552">
        <v>12</v>
      </c>
      <c r="S4552" t="s">
        <v>52</v>
      </c>
      <c r="T4552" t="s">
        <v>86</v>
      </c>
      <c r="U4552" t="str">
        <f>TRIM(CLEAN(tbl_Operations[[#This Row],[Location]]))</f>
        <v>Gurugram</v>
      </c>
      <c r="V4552" t="str">
        <f>TRIM(CLEAN(tbl_Operations[[#This Row],[Channel]]))</f>
        <v>Email</v>
      </c>
      <c r="W4552" t="str">
        <f t="shared" si="355"/>
        <v>Data Correction</v>
      </c>
      <c r="X4552" t="str">
        <f t="shared" si="356"/>
        <v>Procurement</v>
      </c>
      <c r="Y4552" t="str">
        <f t="shared" si="357"/>
        <v>Within SLA</v>
      </c>
      <c r="Z4552" t="str">
        <f t="shared" si="358"/>
        <v>Normal</v>
      </c>
      <c r="AA4552" t="str" cm="1">
        <f t="array" ref="AA4552">_xlfn.IFS(
J4552&lt;=K4552*0.5,"Excellent",
J4552&lt;=K4552,"Good",
J4552&lt;=K4552*1.5,"At Risk",
TRUE,"Critical"
)</f>
        <v>Excellent</v>
      </c>
      <c r="AB4552" t="str">
        <f t="shared" si="359"/>
        <v>No Rework</v>
      </c>
    </row>
    <row r="4553" spans="1:28" x14ac:dyDescent="0.3">
      <c r="A4553" t="s">
        <v>4635</v>
      </c>
      <c r="B4553" s="1">
        <v>45914</v>
      </c>
      <c r="C4553" t="s">
        <v>95</v>
      </c>
      <c r="D4553" t="s">
        <v>55</v>
      </c>
      <c r="E4553" t="s">
        <v>78</v>
      </c>
      <c r="F4553" t="s">
        <v>61</v>
      </c>
      <c r="G4553" t="s">
        <v>62</v>
      </c>
      <c r="H4553" t="s">
        <v>66</v>
      </c>
      <c r="I4553" t="s">
        <v>88</v>
      </c>
      <c r="J4553">
        <v>10.9</v>
      </c>
      <c r="K4553">
        <v>12</v>
      </c>
      <c r="L4553" t="s">
        <v>28</v>
      </c>
      <c r="M4553">
        <v>2</v>
      </c>
      <c r="N4553">
        <v>4.0999999999999996</v>
      </c>
      <c r="O4553">
        <v>280</v>
      </c>
      <c r="P4553">
        <v>3052</v>
      </c>
      <c r="Q4553" t="s">
        <v>83</v>
      </c>
      <c r="R4553">
        <v>9</v>
      </c>
      <c r="S4553" t="s">
        <v>37</v>
      </c>
      <c r="T4553" t="s">
        <v>102</v>
      </c>
      <c r="U4553" t="str">
        <f>TRIM(CLEAN(tbl_Operations[[#This Row],[Location]]))</f>
        <v>Hyderabad</v>
      </c>
      <c r="V4553" t="str">
        <f>TRIM(CLEAN(tbl_Operations[[#This Row],[Channel]]))</f>
        <v>Teams</v>
      </c>
      <c r="W4553" t="str">
        <f t="shared" si="355"/>
        <v>Access Request</v>
      </c>
      <c r="X4553" t="str">
        <f t="shared" si="356"/>
        <v>Sales</v>
      </c>
      <c r="Y4553" t="str">
        <f t="shared" si="357"/>
        <v>Within SLA</v>
      </c>
      <c r="Z4553" t="str">
        <f t="shared" si="358"/>
        <v>Normal</v>
      </c>
      <c r="AA4553" t="str" cm="1">
        <f t="array" ref="AA4553">_xlfn.IFS(
J4553&lt;=K4553*0.5,"Excellent",
J4553&lt;=K4553,"Good",
J4553&lt;=K4553*1.5,"At Risk",
TRUE,"Critical"
)</f>
        <v>Good</v>
      </c>
      <c r="AB4553" t="str">
        <f t="shared" si="359"/>
        <v>Reworked</v>
      </c>
    </row>
    <row r="4554" spans="1:28" x14ac:dyDescent="0.3">
      <c r="A4554" t="s">
        <v>4636</v>
      </c>
      <c r="B4554" s="1">
        <v>45806</v>
      </c>
      <c r="C4554" t="s">
        <v>54</v>
      </c>
      <c r="D4554" t="s">
        <v>60</v>
      </c>
      <c r="E4554" t="s">
        <v>56</v>
      </c>
      <c r="F4554" t="s">
        <v>24</v>
      </c>
      <c r="G4554" t="s">
        <v>42</v>
      </c>
      <c r="H4554" t="s">
        <v>75</v>
      </c>
      <c r="I4554" t="s">
        <v>101</v>
      </c>
      <c r="J4554">
        <v>7.8</v>
      </c>
      <c r="K4554">
        <v>24</v>
      </c>
      <c r="L4554" t="s">
        <v>28</v>
      </c>
      <c r="M4554">
        <v>0</v>
      </c>
      <c r="N4554">
        <v>5</v>
      </c>
      <c r="O4554">
        <v>320</v>
      </c>
      <c r="P4554">
        <v>2496</v>
      </c>
      <c r="Q4554" t="s">
        <v>44</v>
      </c>
      <c r="R4554">
        <v>5</v>
      </c>
      <c r="S4554" t="s">
        <v>30</v>
      </c>
      <c r="T4554" t="s">
        <v>84</v>
      </c>
      <c r="U4554" t="str">
        <f>TRIM(CLEAN(tbl_Operations[[#This Row],[Location]]))</f>
        <v>Pune</v>
      </c>
      <c r="V4554" t="str">
        <f>TRIM(CLEAN(tbl_Operations[[#This Row],[Channel]]))</f>
        <v>Portal</v>
      </c>
      <c r="W4554" t="str">
        <f t="shared" si="355"/>
        <v>Vendor Query</v>
      </c>
      <c r="X4554" t="str">
        <f t="shared" si="356"/>
        <v>Hr</v>
      </c>
      <c r="Y4554" t="str">
        <f t="shared" si="357"/>
        <v>Within SLA</v>
      </c>
      <c r="Z4554" t="str">
        <f t="shared" si="358"/>
        <v>Normal</v>
      </c>
      <c r="AA4554" t="str" cm="1">
        <f t="array" ref="AA4554">_xlfn.IFS(
J4554&lt;=K4554*0.5,"Excellent",
J4554&lt;=K4554,"Good",
J4554&lt;=K4554*1.5,"At Risk",
TRUE,"Critical"
)</f>
        <v>Excellent</v>
      </c>
      <c r="AB4554" t="str">
        <f t="shared" si="359"/>
        <v>No Rework</v>
      </c>
    </row>
    <row r="4555" spans="1:28" x14ac:dyDescent="0.3">
      <c r="A4555" t="s">
        <v>4637</v>
      </c>
      <c r="B4555" s="1">
        <v>45796</v>
      </c>
      <c r="C4555" t="s">
        <v>40</v>
      </c>
      <c r="D4555" t="s">
        <v>47</v>
      </c>
      <c r="E4555" t="s">
        <v>70</v>
      </c>
      <c r="F4555" t="s">
        <v>24</v>
      </c>
      <c r="G4555" t="s">
        <v>81</v>
      </c>
      <c r="H4555" t="s">
        <v>26</v>
      </c>
      <c r="I4555" t="s">
        <v>27</v>
      </c>
      <c r="J4555">
        <v>10.7</v>
      </c>
      <c r="K4555">
        <v>24</v>
      </c>
      <c r="L4555" t="s">
        <v>28</v>
      </c>
      <c r="M4555">
        <v>0</v>
      </c>
      <c r="N4555">
        <v>5</v>
      </c>
      <c r="O4555">
        <v>350</v>
      </c>
      <c r="P4555">
        <v>3745</v>
      </c>
      <c r="Q4555" t="s">
        <v>44</v>
      </c>
      <c r="R4555">
        <v>5</v>
      </c>
      <c r="S4555" t="s">
        <v>30</v>
      </c>
      <c r="T4555" t="s">
        <v>31</v>
      </c>
      <c r="U4555" t="str">
        <f>TRIM(CLEAN(tbl_Operations[[#This Row],[Location]]))</f>
        <v>Gurugram</v>
      </c>
      <c r="V4555" t="str">
        <f>TRIM(CLEAN(tbl_Operations[[#This Row],[Channel]]))</f>
        <v>Phone</v>
      </c>
      <c r="W4555" t="str">
        <f t="shared" si="355"/>
        <v>Data Correction</v>
      </c>
      <c r="X4555" t="str">
        <f t="shared" si="356"/>
        <v>Procurement</v>
      </c>
      <c r="Y4555" t="str">
        <f t="shared" si="357"/>
        <v>Within SLA</v>
      </c>
      <c r="Z4555" t="str">
        <f t="shared" si="358"/>
        <v>Normal</v>
      </c>
      <c r="AA4555" t="str" cm="1">
        <f t="array" ref="AA4555">_xlfn.IFS(
J4555&lt;=K4555*0.5,"Excellent",
J4555&lt;=K4555,"Good",
J4555&lt;=K4555*1.5,"At Risk",
TRUE,"Critical"
)</f>
        <v>Excellent</v>
      </c>
      <c r="AB4555" t="str">
        <f t="shared" si="359"/>
        <v>No Rework</v>
      </c>
    </row>
    <row r="4556" spans="1:28" x14ac:dyDescent="0.3">
      <c r="A4556" t="s">
        <v>4638</v>
      </c>
      <c r="B4556" s="1">
        <v>45879</v>
      </c>
      <c r="C4556" t="s">
        <v>95</v>
      </c>
      <c r="D4556" t="s">
        <v>55</v>
      </c>
      <c r="E4556" t="s">
        <v>23</v>
      </c>
      <c r="F4556" t="s">
        <v>24</v>
      </c>
      <c r="G4556" t="s">
        <v>42</v>
      </c>
      <c r="H4556" t="s">
        <v>50</v>
      </c>
      <c r="I4556" t="s">
        <v>27</v>
      </c>
      <c r="J4556">
        <v>23.1</v>
      </c>
      <c r="K4556">
        <v>24</v>
      </c>
      <c r="L4556" t="s">
        <v>28</v>
      </c>
      <c r="M4556">
        <v>0</v>
      </c>
      <c r="N4556">
        <v>4.2</v>
      </c>
      <c r="O4556">
        <v>320</v>
      </c>
      <c r="P4556">
        <v>7392</v>
      </c>
      <c r="Q4556" t="s">
        <v>36</v>
      </c>
      <c r="R4556">
        <v>8</v>
      </c>
      <c r="S4556" t="s">
        <v>37</v>
      </c>
      <c r="T4556" t="s">
        <v>102</v>
      </c>
      <c r="U4556" t="str">
        <f>TRIM(CLEAN(tbl_Operations[[#This Row],[Location]]))</f>
        <v>Hyderabad</v>
      </c>
      <c r="V4556" t="str">
        <f>TRIM(CLEAN(tbl_Operations[[#This Row],[Channel]]))</f>
        <v>Portal</v>
      </c>
      <c r="W4556" t="str">
        <f t="shared" si="355"/>
        <v>Invoice Query</v>
      </c>
      <c r="X4556" t="str">
        <f t="shared" si="356"/>
        <v>Sales</v>
      </c>
      <c r="Y4556" t="str">
        <f t="shared" si="357"/>
        <v>Within SLA</v>
      </c>
      <c r="Z4556" t="str">
        <f t="shared" si="358"/>
        <v>Normal</v>
      </c>
      <c r="AA4556" t="str" cm="1">
        <f t="array" ref="AA4556">_xlfn.IFS(
J4556&lt;=K4556*0.5,"Excellent",
J4556&lt;=K4556,"Good",
J4556&lt;=K4556*1.5,"At Risk",
TRUE,"Critical"
)</f>
        <v>Good</v>
      </c>
      <c r="AB4556" t="str">
        <f t="shared" si="359"/>
        <v>No Rework</v>
      </c>
    </row>
    <row r="4557" spans="1:28" x14ac:dyDescent="0.3">
      <c r="A4557" t="s">
        <v>4639</v>
      </c>
      <c r="B4557" s="1">
        <v>45658</v>
      </c>
      <c r="C4557" t="s">
        <v>21</v>
      </c>
      <c r="D4557" t="s">
        <v>22</v>
      </c>
      <c r="E4557" t="s">
        <v>35</v>
      </c>
      <c r="F4557" t="s">
        <v>61</v>
      </c>
      <c r="G4557" t="s">
        <v>25</v>
      </c>
      <c r="H4557" t="s">
        <v>43</v>
      </c>
      <c r="I4557" t="s">
        <v>27</v>
      </c>
      <c r="J4557">
        <v>3.1</v>
      </c>
      <c r="K4557">
        <v>12</v>
      </c>
      <c r="L4557" t="s">
        <v>28</v>
      </c>
      <c r="M4557">
        <v>2</v>
      </c>
      <c r="N4557">
        <v>4.7</v>
      </c>
      <c r="O4557">
        <v>450</v>
      </c>
      <c r="P4557">
        <v>1395</v>
      </c>
      <c r="Q4557" t="s">
        <v>64</v>
      </c>
      <c r="R4557">
        <v>1</v>
      </c>
      <c r="S4557" t="s">
        <v>58</v>
      </c>
      <c r="T4557" t="s">
        <v>86</v>
      </c>
      <c r="U4557" t="str">
        <f>TRIM(CLEAN(tbl_Operations[[#This Row],[Location]]))</f>
        <v>Noida</v>
      </c>
      <c r="V4557" t="str">
        <f>TRIM(CLEAN(tbl_Operations[[#This Row],[Channel]]))</f>
        <v>Email</v>
      </c>
      <c r="W4557" t="str">
        <f t="shared" si="355"/>
        <v>Employee Query</v>
      </c>
      <c r="X4557" t="str">
        <f t="shared" si="356"/>
        <v>Customer Support</v>
      </c>
      <c r="Y4557" t="str">
        <f t="shared" si="357"/>
        <v>Within SLA</v>
      </c>
      <c r="Z4557" t="str">
        <f t="shared" si="358"/>
        <v>Normal</v>
      </c>
      <c r="AA4557" t="str" cm="1">
        <f t="array" ref="AA4557">_xlfn.IFS(
J4557&lt;=K4557*0.5,"Excellent",
J4557&lt;=K4557,"Good",
J4557&lt;=K4557*1.5,"At Risk",
TRUE,"Critical"
)</f>
        <v>Excellent</v>
      </c>
      <c r="AB4557" t="str">
        <f t="shared" si="359"/>
        <v>Reworked</v>
      </c>
    </row>
    <row r="4558" spans="1:28" x14ac:dyDescent="0.3">
      <c r="A4558" t="s">
        <v>4640</v>
      </c>
      <c r="B4558" s="1">
        <v>45765</v>
      </c>
      <c r="C4558" t="s">
        <v>91</v>
      </c>
      <c r="D4558" t="s">
        <v>34</v>
      </c>
      <c r="E4558" t="s">
        <v>56</v>
      </c>
      <c r="F4558" t="s">
        <v>24</v>
      </c>
      <c r="G4558" t="s">
        <v>42</v>
      </c>
      <c r="H4558" t="s">
        <v>26</v>
      </c>
      <c r="I4558" t="s">
        <v>88</v>
      </c>
      <c r="J4558">
        <v>26.4</v>
      </c>
      <c r="K4558">
        <v>24</v>
      </c>
      <c r="L4558" t="s">
        <v>63</v>
      </c>
      <c r="M4558">
        <v>2</v>
      </c>
      <c r="N4558">
        <v>3.6</v>
      </c>
      <c r="O4558">
        <v>450</v>
      </c>
      <c r="P4558">
        <v>11880</v>
      </c>
      <c r="Q4558" t="s">
        <v>89</v>
      </c>
      <c r="R4558">
        <v>4</v>
      </c>
      <c r="S4558" t="s">
        <v>30</v>
      </c>
      <c r="T4558" t="s">
        <v>45</v>
      </c>
      <c r="U4558" t="str">
        <f>TRIM(CLEAN(tbl_Operations[[#This Row],[Location]]))</f>
        <v>Mumbai</v>
      </c>
      <c r="V4558" t="str">
        <f>TRIM(CLEAN(tbl_Operations[[#This Row],[Channel]]))</f>
        <v>Portal</v>
      </c>
      <c r="W4558" t="str">
        <f t="shared" si="355"/>
        <v>Vendor Query</v>
      </c>
      <c r="X4558" t="str">
        <f t="shared" si="356"/>
        <v>Operations</v>
      </c>
      <c r="Y4558" t="str">
        <f t="shared" si="357"/>
        <v>SLA Breach</v>
      </c>
      <c r="Z4558" t="str">
        <f t="shared" si="358"/>
        <v>Normal</v>
      </c>
      <c r="AA4558" t="str" cm="1">
        <f t="array" ref="AA4558">_xlfn.IFS(
J4558&lt;=K4558*0.5,"Excellent",
J4558&lt;=K4558,"Good",
J4558&lt;=K4558*1.5,"At Risk",
TRUE,"Critical"
)</f>
        <v>At Risk</v>
      </c>
      <c r="AB4558" t="str">
        <f t="shared" si="359"/>
        <v>Reworked</v>
      </c>
    </row>
    <row r="4559" spans="1:28" x14ac:dyDescent="0.3">
      <c r="A4559" t="s">
        <v>4641</v>
      </c>
      <c r="B4559" s="1">
        <v>45995</v>
      </c>
      <c r="C4559" t="s">
        <v>33</v>
      </c>
      <c r="D4559" t="s">
        <v>73</v>
      </c>
      <c r="E4559" t="s">
        <v>23</v>
      </c>
      <c r="F4559" t="s">
        <v>61</v>
      </c>
      <c r="G4559" t="s">
        <v>62</v>
      </c>
      <c r="H4559" t="s">
        <v>26</v>
      </c>
      <c r="I4559" t="s">
        <v>27</v>
      </c>
      <c r="J4559">
        <v>28.9</v>
      </c>
      <c r="K4559">
        <v>12</v>
      </c>
      <c r="L4559" t="s">
        <v>63</v>
      </c>
      <c r="M4559">
        <v>0</v>
      </c>
      <c r="N4559">
        <v>4.3</v>
      </c>
      <c r="O4559">
        <v>280</v>
      </c>
      <c r="P4559">
        <v>8092</v>
      </c>
      <c r="Q4559" t="s">
        <v>71</v>
      </c>
      <c r="R4559">
        <v>12</v>
      </c>
      <c r="S4559" t="s">
        <v>52</v>
      </c>
      <c r="T4559" t="s">
        <v>84</v>
      </c>
      <c r="U4559" t="str">
        <f>TRIM(CLEAN(tbl_Operations[[#This Row],[Location]]))</f>
        <v>Chennai</v>
      </c>
      <c r="V4559" t="str">
        <f>TRIM(CLEAN(tbl_Operations[[#This Row],[Channel]]))</f>
        <v>Teams</v>
      </c>
      <c r="W4559" t="str">
        <f t="shared" si="355"/>
        <v>Invoice Query</v>
      </c>
      <c r="X4559" t="str">
        <f t="shared" si="356"/>
        <v>It</v>
      </c>
      <c r="Y4559" t="str">
        <f t="shared" si="357"/>
        <v>SLA Breach</v>
      </c>
      <c r="Z4559" t="str">
        <f t="shared" si="358"/>
        <v>Normal</v>
      </c>
      <c r="AA4559" t="str" cm="1">
        <f t="array" ref="AA4559">_xlfn.IFS(
J4559&lt;=K4559*0.5,"Excellent",
J4559&lt;=K4559,"Good",
J4559&lt;=K4559*1.5,"At Risk",
TRUE,"Critical"
)</f>
        <v>Critical</v>
      </c>
      <c r="AB4559" t="str">
        <f t="shared" si="359"/>
        <v>No Rework</v>
      </c>
    </row>
    <row r="4560" spans="1:28" x14ac:dyDescent="0.3">
      <c r="A4560" t="s">
        <v>4642</v>
      </c>
      <c r="B4560" s="1">
        <v>45669</v>
      </c>
      <c r="C4560" t="s">
        <v>40</v>
      </c>
      <c r="D4560" t="s">
        <v>34</v>
      </c>
      <c r="E4560" t="s">
        <v>78</v>
      </c>
      <c r="F4560" t="s">
        <v>49</v>
      </c>
      <c r="G4560" t="s">
        <v>5094</v>
      </c>
      <c r="H4560" t="s">
        <v>75</v>
      </c>
      <c r="I4560" t="s">
        <v>27</v>
      </c>
      <c r="J4560">
        <v>5.2</v>
      </c>
      <c r="K4560">
        <v>48</v>
      </c>
      <c r="L4560" t="s">
        <v>28</v>
      </c>
      <c r="M4560">
        <v>0</v>
      </c>
      <c r="N4560">
        <v>4.5999999999999996</v>
      </c>
      <c r="O4560">
        <v>350</v>
      </c>
      <c r="P4560">
        <v>1820</v>
      </c>
      <c r="Q4560" t="s">
        <v>64</v>
      </c>
      <c r="R4560">
        <v>1</v>
      </c>
      <c r="S4560" t="s">
        <v>58</v>
      </c>
      <c r="T4560" t="s">
        <v>102</v>
      </c>
      <c r="U4560" t="str">
        <f>TRIM(CLEAN(tbl_Operations[[#This Row],[Location]]))</f>
        <v>Mumbai</v>
      </c>
      <c r="V4560" t="str">
        <f>TRIM(CLEAN(tbl_Operations[[#This Row],[Channel]]))</f>
        <v>Unknown</v>
      </c>
      <c r="W4560" t="str">
        <f t="shared" si="355"/>
        <v>Access Request</v>
      </c>
      <c r="X4560" t="str">
        <f t="shared" si="356"/>
        <v>Procurement</v>
      </c>
      <c r="Y4560" t="str">
        <f t="shared" si="357"/>
        <v>Within SLA</v>
      </c>
      <c r="Z4560" t="str">
        <f t="shared" si="358"/>
        <v>Normal</v>
      </c>
      <c r="AA4560" t="str" cm="1">
        <f t="array" ref="AA4560">_xlfn.IFS(
J4560&lt;=K4560*0.5,"Excellent",
J4560&lt;=K4560,"Good",
J4560&lt;=K4560*1.5,"At Risk",
TRUE,"Critical"
)</f>
        <v>Excellent</v>
      </c>
      <c r="AB4560" t="str">
        <f t="shared" si="359"/>
        <v>No Rework</v>
      </c>
    </row>
    <row r="4561" spans="1:28" x14ac:dyDescent="0.3">
      <c r="A4561" t="s">
        <v>4643</v>
      </c>
      <c r="B4561" s="1">
        <v>45811</v>
      </c>
      <c r="C4561" t="s">
        <v>54</v>
      </c>
      <c r="D4561" t="s">
        <v>47</v>
      </c>
      <c r="E4561" t="s">
        <v>23</v>
      </c>
      <c r="F4561" t="s">
        <v>49</v>
      </c>
      <c r="G4561" t="s">
        <v>25</v>
      </c>
      <c r="H4561" t="s">
        <v>75</v>
      </c>
      <c r="I4561" t="s">
        <v>27</v>
      </c>
      <c r="J4561">
        <v>7</v>
      </c>
      <c r="K4561">
        <v>48</v>
      </c>
      <c r="L4561" t="s">
        <v>28</v>
      </c>
      <c r="M4561">
        <v>0</v>
      </c>
      <c r="N4561">
        <v>4.9000000000000004</v>
      </c>
      <c r="O4561">
        <v>320</v>
      </c>
      <c r="P4561">
        <v>2240</v>
      </c>
      <c r="Q4561" t="s">
        <v>29</v>
      </c>
      <c r="R4561">
        <v>6</v>
      </c>
      <c r="S4561" t="s">
        <v>30</v>
      </c>
      <c r="T4561" t="s">
        <v>38</v>
      </c>
      <c r="U4561" t="str">
        <f>TRIM(CLEAN(tbl_Operations[[#This Row],[Location]]))</f>
        <v>Gurugram</v>
      </c>
      <c r="V4561" t="str">
        <f>TRIM(CLEAN(tbl_Operations[[#This Row],[Channel]]))</f>
        <v>Email</v>
      </c>
      <c r="W4561" t="str">
        <f t="shared" si="355"/>
        <v>Invoice Query</v>
      </c>
      <c r="X4561" t="str">
        <f t="shared" si="356"/>
        <v>Hr</v>
      </c>
      <c r="Y4561" t="str">
        <f t="shared" si="357"/>
        <v>Within SLA</v>
      </c>
      <c r="Z4561" t="str">
        <f t="shared" si="358"/>
        <v>Normal</v>
      </c>
      <c r="AA4561" t="str" cm="1">
        <f t="array" ref="AA4561">_xlfn.IFS(
J4561&lt;=K4561*0.5,"Excellent",
J4561&lt;=K4561,"Good",
J4561&lt;=K4561*1.5,"At Risk",
TRUE,"Critical"
)</f>
        <v>Excellent</v>
      </c>
      <c r="AB4561" t="str">
        <f t="shared" si="359"/>
        <v>No Rework</v>
      </c>
    </row>
    <row r="4562" spans="1:28" x14ac:dyDescent="0.3">
      <c r="A4562" t="s">
        <v>4644</v>
      </c>
      <c r="B4562" s="1">
        <v>45824</v>
      </c>
      <c r="C4562" t="s">
        <v>40</v>
      </c>
      <c r="D4562" t="s">
        <v>34</v>
      </c>
      <c r="E4562" t="s">
        <v>74</v>
      </c>
      <c r="F4562" t="s">
        <v>49</v>
      </c>
      <c r="G4562" t="s">
        <v>62</v>
      </c>
      <c r="H4562" t="s">
        <v>75</v>
      </c>
      <c r="I4562" t="s">
        <v>27</v>
      </c>
      <c r="J4562">
        <v>5.2</v>
      </c>
      <c r="K4562">
        <v>48</v>
      </c>
      <c r="L4562" t="s">
        <v>28</v>
      </c>
      <c r="M4562">
        <v>0</v>
      </c>
      <c r="N4562" t="s">
        <v>5094</v>
      </c>
      <c r="O4562">
        <v>350</v>
      </c>
      <c r="P4562">
        <v>1820</v>
      </c>
      <c r="Q4562" t="s">
        <v>29</v>
      </c>
      <c r="R4562">
        <v>6</v>
      </c>
      <c r="S4562" t="s">
        <v>30</v>
      </c>
      <c r="T4562" t="s">
        <v>31</v>
      </c>
      <c r="U4562" t="str">
        <f>TRIM(CLEAN(tbl_Operations[[#This Row],[Location]]))</f>
        <v>Mumbai</v>
      </c>
      <c r="V4562" t="str">
        <f>TRIM(CLEAN(tbl_Operations[[#This Row],[Channel]]))</f>
        <v>Teams</v>
      </c>
      <c r="W4562" t="str">
        <f t="shared" si="355"/>
        <v>System Issue</v>
      </c>
      <c r="X4562" t="str">
        <f t="shared" si="356"/>
        <v>Procurement</v>
      </c>
      <c r="Y4562" t="str">
        <f t="shared" si="357"/>
        <v>Within SLA</v>
      </c>
      <c r="Z4562" t="str">
        <f t="shared" si="358"/>
        <v>Normal</v>
      </c>
      <c r="AA4562" t="str" cm="1">
        <f t="array" ref="AA4562">_xlfn.IFS(
J4562&lt;=K4562*0.5,"Excellent",
J4562&lt;=K4562,"Good",
J4562&lt;=K4562*1.5,"At Risk",
TRUE,"Critical"
)</f>
        <v>Excellent</v>
      </c>
      <c r="AB4562" t="str">
        <f t="shared" si="359"/>
        <v>No Rework</v>
      </c>
    </row>
    <row r="4563" spans="1:28" x14ac:dyDescent="0.3">
      <c r="A4563" t="s">
        <v>4645</v>
      </c>
      <c r="B4563" s="1">
        <v>45798</v>
      </c>
      <c r="C4563" t="s">
        <v>91</v>
      </c>
      <c r="D4563" t="s">
        <v>34</v>
      </c>
      <c r="E4563" t="s">
        <v>23</v>
      </c>
      <c r="F4563" t="s">
        <v>49</v>
      </c>
      <c r="G4563" t="s">
        <v>42</v>
      </c>
      <c r="H4563" t="s">
        <v>26</v>
      </c>
      <c r="I4563" t="s">
        <v>88</v>
      </c>
      <c r="J4563">
        <v>4.2</v>
      </c>
      <c r="K4563">
        <v>48</v>
      </c>
      <c r="L4563" t="s">
        <v>28</v>
      </c>
      <c r="M4563">
        <v>2</v>
      </c>
      <c r="N4563">
        <v>3.8</v>
      </c>
      <c r="O4563">
        <v>400</v>
      </c>
      <c r="P4563">
        <v>1680</v>
      </c>
      <c r="Q4563" t="s">
        <v>44</v>
      </c>
      <c r="R4563">
        <v>5</v>
      </c>
      <c r="S4563" t="s">
        <v>30</v>
      </c>
      <c r="T4563" t="s">
        <v>86</v>
      </c>
      <c r="U4563" t="str">
        <f>TRIM(CLEAN(tbl_Operations[[#This Row],[Location]]))</f>
        <v>Mumbai</v>
      </c>
      <c r="V4563" t="str">
        <f>TRIM(CLEAN(tbl_Operations[[#This Row],[Channel]]))</f>
        <v>Portal</v>
      </c>
      <c r="W4563" t="str">
        <f t="shared" si="355"/>
        <v>Invoice Query</v>
      </c>
      <c r="X4563" t="str">
        <f t="shared" si="356"/>
        <v>Operations</v>
      </c>
      <c r="Y4563" t="str">
        <f t="shared" si="357"/>
        <v>Within SLA</v>
      </c>
      <c r="Z4563" t="str">
        <f t="shared" si="358"/>
        <v>Normal</v>
      </c>
      <c r="AA4563" t="str" cm="1">
        <f t="array" ref="AA4563">_xlfn.IFS(
J4563&lt;=K4563*0.5,"Excellent",
J4563&lt;=K4563,"Good",
J4563&lt;=K4563*1.5,"At Risk",
TRUE,"Critical"
)</f>
        <v>Excellent</v>
      </c>
      <c r="AB4563" t="str">
        <f t="shared" si="359"/>
        <v>Reworked</v>
      </c>
    </row>
    <row r="4564" spans="1:28" x14ac:dyDescent="0.3">
      <c r="A4564" t="s">
        <v>4646</v>
      </c>
      <c r="B4564" s="1">
        <v>45698</v>
      </c>
      <c r="C4564" t="s">
        <v>77</v>
      </c>
      <c r="D4564" t="s">
        <v>60</v>
      </c>
      <c r="E4564" t="s">
        <v>70</v>
      </c>
      <c r="F4564" t="s">
        <v>24</v>
      </c>
      <c r="G4564" t="s">
        <v>42</v>
      </c>
      <c r="H4564" t="s">
        <v>26</v>
      </c>
      <c r="I4564" t="s">
        <v>27</v>
      </c>
      <c r="J4564">
        <v>5.6</v>
      </c>
      <c r="K4564">
        <v>24</v>
      </c>
      <c r="L4564" t="s">
        <v>28</v>
      </c>
      <c r="M4564">
        <v>0</v>
      </c>
      <c r="N4564">
        <v>5</v>
      </c>
      <c r="O4564">
        <v>280</v>
      </c>
      <c r="P4564">
        <v>1568</v>
      </c>
      <c r="Q4564" t="s">
        <v>57</v>
      </c>
      <c r="R4564">
        <v>2</v>
      </c>
      <c r="S4564" t="s">
        <v>58</v>
      </c>
      <c r="T4564" t="s">
        <v>31</v>
      </c>
      <c r="U4564" t="str">
        <f>TRIM(CLEAN(tbl_Operations[[#This Row],[Location]]))</f>
        <v>Pune</v>
      </c>
      <c r="V4564" t="str">
        <f>TRIM(CLEAN(tbl_Operations[[#This Row],[Channel]]))</f>
        <v>Portal</v>
      </c>
      <c r="W4564" t="str">
        <f t="shared" si="355"/>
        <v>Data Correction</v>
      </c>
      <c r="X4564" t="str">
        <f t="shared" si="356"/>
        <v>Finance</v>
      </c>
      <c r="Y4564" t="str">
        <f t="shared" si="357"/>
        <v>Within SLA</v>
      </c>
      <c r="Z4564" t="str">
        <f t="shared" si="358"/>
        <v>Normal</v>
      </c>
      <c r="AA4564" t="str" cm="1">
        <f t="array" ref="AA4564">_xlfn.IFS(
J4564&lt;=K4564*0.5,"Excellent",
J4564&lt;=K4564,"Good",
J4564&lt;=K4564*1.5,"At Risk",
TRUE,"Critical"
)</f>
        <v>Excellent</v>
      </c>
      <c r="AB4564" t="str">
        <f t="shared" si="359"/>
        <v>No Rework</v>
      </c>
    </row>
    <row r="4565" spans="1:28" x14ac:dyDescent="0.3">
      <c r="A4565" t="s">
        <v>4647</v>
      </c>
      <c r="B4565" s="1">
        <v>45972</v>
      </c>
      <c r="C4565" t="s">
        <v>54</v>
      </c>
      <c r="D4565" t="s">
        <v>41</v>
      </c>
      <c r="E4565" t="s">
        <v>35</v>
      </c>
      <c r="F4565" t="s">
        <v>24</v>
      </c>
      <c r="G4565" t="s">
        <v>25</v>
      </c>
      <c r="H4565" t="s">
        <v>26</v>
      </c>
      <c r="I4565" t="s">
        <v>27</v>
      </c>
      <c r="J4565">
        <v>15.1</v>
      </c>
      <c r="K4565">
        <v>24</v>
      </c>
      <c r="L4565" t="s">
        <v>28</v>
      </c>
      <c r="M4565">
        <v>3</v>
      </c>
      <c r="N4565">
        <v>3.8</v>
      </c>
      <c r="O4565">
        <v>350</v>
      </c>
      <c r="P4565">
        <v>5285</v>
      </c>
      <c r="Q4565" t="s">
        <v>67</v>
      </c>
      <c r="R4565">
        <v>11</v>
      </c>
      <c r="S4565" t="s">
        <v>52</v>
      </c>
      <c r="T4565" t="s">
        <v>38</v>
      </c>
      <c r="U4565" t="str">
        <f>TRIM(CLEAN(tbl_Operations[[#This Row],[Location]]))</f>
        <v>Bengaluru</v>
      </c>
      <c r="V4565" t="str">
        <f>TRIM(CLEAN(tbl_Operations[[#This Row],[Channel]]))</f>
        <v>Email</v>
      </c>
      <c r="W4565" t="str">
        <f t="shared" si="355"/>
        <v>Employee Query</v>
      </c>
      <c r="X4565" t="str">
        <f t="shared" si="356"/>
        <v>Hr</v>
      </c>
      <c r="Y4565" t="str">
        <f t="shared" si="357"/>
        <v>Within SLA</v>
      </c>
      <c r="Z4565" t="str">
        <f t="shared" si="358"/>
        <v>Normal</v>
      </c>
      <c r="AA4565" t="str" cm="1">
        <f t="array" ref="AA4565">_xlfn.IFS(
J4565&lt;=K4565*0.5,"Excellent",
J4565&lt;=K4565,"Good",
J4565&lt;=K4565*1.5,"At Risk",
TRUE,"Critical"
)</f>
        <v>Good</v>
      </c>
      <c r="AB4565" t="str">
        <f t="shared" si="359"/>
        <v>Reworked</v>
      </c>
    </row>
    <row r="4566" spans="1:28" x14ac:dyDescent="0.3">
      <c r="A4566" t="s">
        <v>4648</v>
      </c>
      <c r="B4566" s="1">
        <v>45961</v>
      </c>
      <c r="C4566" t="s">
        <v>40</v>
      </c>
      <c r="D4566" t="s">
        <v>34</v>
      </c>
      <c r="E4566" t="s">
        <v>35</v>
      </c>
      <c r="F4566" t="s">
        <v>24</v>
      </c>
      <c r="G4566" t="s">
        <v>25</v>
      </c>
      <c r="H4566" t="s">
        <v>26</v>
      </c>
      <c r="I4566" t="s">
        <v>27</v>
      </c>
      <c r="J4566">
        <v>9</v>
      </c>
      <c r="K4566">
        <v>24</v>
      </c>
      <c r="L4566" t="s">
        <v>28</v>
      </c>
      <c r="M4566">
        <v>0</v>
      </c>
      <c r="N4566">
        <v>4.9000000000000004</v>
      </c>
      <c r="O4566">
        <v>450</v>
      </c>
      <c r="P4566">
        <v>4050</v>
      </c>
      <c r="Q4566" t="s">
        <v>51</v>
      </c>
      <c r="R4566">
        <v>10</v>
      </c>
      <c r="S4566" t="s">
        <v>52</v>
      </c>
      <c r="T4566" t="s">
        <v>45</v>
      </c>
      <c r="U4566" t="str">
        <f>TRIM(CLEAN(tbl_Operations[[#This Row],[Location]]))</f>
        <v>Mumbai</v>
      </c>
      <c r="V4566" t="str">
        <f>TRIM(CLEAN(tbl_Operations[[#This Row],[Channel]]))</f>
        <v>Email</v>
      </c>
      <c r="W4566" t="str">
        <f t="shared" si="355"/>
        <v>Employee Query</v>
      </c>
      <c r="X4566" t="str">
        <f t="shared" si="356"/>
        <v>Procurement</v>
      </c>
      <c r="Y4566" t="str">
        <f t="shared" si="357"/>
        <v>Within SLA</v>
      </c>
      <c r="Z4566" t="str">
        <f t="shared" si="358"/>
        <v>Normal</v>
      </c>
      <c r="AA4566" t="str" cm="1">
        <f t="array" ref="AA4566">_xlfn.IFS(
J4566&lt;=K4566*0.5,"Excellent",
J4566&lt;=K4566,"Good",
J4566&lt;=K4566*1.5,"At Risk",
TRUE,"Critical"
)</f>
        <v>Excellent</v>
      </c>
      <c r="AB4566" t="str">
        <f t="shared" si="359"/>
        <v>No Rework</v>
      </c>
    </row>
    <row r="4567" spans="1:28" x14ac:dyDescent="0.3">
      <c r="A4567" t="s">
        <v>4649</v>
      </c>
      <c r="B4567" s="1">
        <v>45973</v>
      </c>
      <c r="C4567" t="s">
        <v>40</v>
      </c>
      <c r="D4567" t="s">
        <v>73</v>
      </c>
      <c r="E4567" t="s">
        <v>74</v>
      </c>
      <c r="F4567" t="s">
        <v>49</v>
      </c>
      <c r="G4567" t="s">
        <v>81</v>
      </c>
      <c r="H4567" t="s">
        <v>66</v>
      </c>
      <c r="I4567" t="s">
        <v>27</v>
      </c>
      <c r="J4567">
        <v>7</v>
      </c>
      <c r="K4567">
        <v>48</v>
      </c>
      <c r="L4567" t="s">
        <v>28</v>
      </c>
      <c r="M4567">
        <v>1</v>
      </c>
      <c r="N4567">
        <v>4.5999999999999996</v>
      </c>
      <c r="O4567">
        <v>280</v>
      </c>
      <c r="P4567">
        <v>1960</v>
      </c>
      <c r="Q4567" t="s">
        <v>67</v>
      </c>
      <c r="R4567">
        <v>11</v>
      </c>
      <c r="S4567" t="s">
        <v>52</v>
      </c>
      <c r="T4567" t="s">
        <v>86</v>
      </c>
      <c r="U4567" t="str">
        <f>TRIM(CLEAN(tbl_Operations[[#This Row],[Location]]))</f>
        <v>Chennai</v>
      </c>
      <c r="V4567" t="str">
        <f>TRIM(CLEAN(tbl_Operations[[#This Row],[Channel]]))</f>
        <v>Phone</v>
      </c>
      <c r="W4567" t="str">
        <f t="shared" si="355"/>
        <v>System Issue</v>
      </c>
      <c r="X4567" t="str">
        <f t="shared" si="356"/>
        <v>Procurement</v>
      </c>
      <c r="Y4567" t="str">
        <f t="shared" si="357"/>
        <v>Within SLA</v>
      </c>
      <c r="Z4567" t="str">
        <f t="shared" si="358"/>
        <v>Normal</v>
      </c>
      <c r="AA4567" t="str" cm="1">
        <f t="array" ref="AA4567">_xlfn.IFS(
J4567&lt;=K4567*0.5,"Excellent",
J4567&lt;=K4567,"Good",
J4567&lt;=K4567*1.5,"At Risk",
TRUE,"Critical"
)</f>
        <v>Excellent</v>
      </c>
      <c r="AB4567" t="str">
        <f t="shared" si="359"/>
        <v>Reworked</v>
      </c>
    </row>
    <row r="4568" spans="1:28" x14ac:dyDescent="0.3">
      <c r="A4568" t="s">
        <v>4650</v>
      </c>
      <c r="B4568" s="1">
        <v>45798</v>
      </c>
      <c r="C4568" t="s">
        <v>21</v>
      </c>
      <c r="D4568" t="s">
        <v>22</v>
      </c>
      <c r="E4568" t="s">
        <v>78</v>
      </c>
      <c r="F4568" t="s">
        <v>24</v>
      </c>
      <c r="G4568" t="s">
        <v>42</v>
      </c>
      <c r="H4568" t="s">
        <v>50</v>
      </c>
      <c r="I4568" t="s">
        <v>27</v>
      </c>
      <c r="J4568">
        <v>7.8</v>
      </c>
      <c r="K4568">
        <v>24</v>
      </c>
      <c r="L4568" t="s">
        <v>28</v>
      </c>
      <c r="M4568">
        <v>1</v>
      </c>
      <c r="N4568">
        <v>4.5</v>
      </c>
      <c r="O4568">
        <v>450</v>
      </c>
      <c r="P4568">
        <v>3510</v>
      </c>
      <c r="Q4568" t="s">
        <v>44</v>
      </c>
      <c r="R4568">
        <v>5</v>
      </c>
      <c r="S4568" t="s">
        <v>30</v>
      </c>
      <c r="T4568" t="s">
        <v>86</v>
      </c>
      <c r="U4568" t="str">
        <f>TRIM(CLEAN(tbl_Operations[[#This Row],[Location]]))</f>
        <v>Noida</v>
      </c>
      <c r="V4568" t="str">
        <f>TRIM(CLEAN(tbl_Operations[[#This Row],[Channel]]))</f>
        <v>Portal</v>
      </c>
      <c r="W4568" t="str">
        <f t="shared" si="355"/>
        <v>Access Request</v>
      </c>
      <c r="X4568" t="str">
        <f t="shared" si="356"/>
        <v>Customer Support</v>
      </c>
      <c r="Y4568" t="str">
        <f t="shared" si="357"/>
        <v>Within SLA</v>
      </c>
      <c r="Z4568" t="str">
        <f t="shared" si="358"/>
        <v>Normal</v>
      </c>
      <c r="AA4568" t="str" cm="1">
        <f t="array" ref="AA4568">_xlfn.IFS(
J4568&lt;=K4568*0.5,"Excellent",
J4568&lt;=K4568,"Good",
J4568&lt;=K4568*1.5,"At Risk",
TRUE,"Critical"
)</f>
        <v>Excellent</v>
      </c>
      <c r="AB4568" t="str">
        <f t="shared" si="359"/>
        <v>Reworked</v>
      </c>
    </row>
    <row r="4569" spans="1:28" x14ac:dyDescent="0.3">
      <c r="A4569" t="s">
        <v>4651</v>
      </c>
      <c r="B4569" s="1">
        <v>45672</v>
      </c>
      <c r="C4569" t="s">
        <v>77</v>
      </c>
      <c r="D4569" t="s">
        <v>22</v>
      </c>
      <c r="E4569" t="s">
        <v>74</v>
      </c>
      <c r="F4569" t="s">
        <v>24</v>
      </c>
      <c r="G4569" t="s">
        <v>81</v>
      </c>
      <c r="H4569" t="s">
        <v>43</v>
      </c>
      <c r="I4569" t="s">
        <v>27</v>
      </c>
      <c r="J4569">
        <v>14.7</v>
      </c>
      <c r="K4569">
        <v>24</v>
      </c>
      <c r="L4569" t="s">
        <v>28</v>
      </c>
      <c r="M4569">
        <v>1</v>
      </c>
      <c r="N4569">
        <v>4.3</v>
      </c>
      <c r="O4569">
        <v>280</v>
      </c>
      <c r="P4569">
        <v>4116</v>
      </c>
      <c r="Q4569" t="s">
        <v>64</v>
      </c>
      <c r="R4569">
        <v>1</v>
      </c>
      <c r="S4569" t="s">
        <v>58</v>
      </c>
      <c r="T4569" t="s">
        <v>86</v>
      </c>
      <c r="U4569" t="str">
        <f>TRIM(CLEAN(tbl_Operations[[#This Row],[Location]]))</f>
        <v>Noida</v>
      </c>
      <c r="V4569" t="str">
        <f>TRIM(CLEAN(tbl_Operations[[#This Row],[Channel]]))</f>
        <v>Phone</v>
      </c>
      <c r="W4569" t="str">
        <f t="shared" si="355"/>
        <v>System Issue</v>
      </c>
      <c r="X4569" t="str">
        <f t="shared" si="356"/>
        <v>Finance</v>
      </c>
      <c r="Y4569" t="str">
        <f t="shared" si="357"/>
        <v>Within SLA</v>
      </c>
      <c r="Z4569" t="str">
        <f t="shared" si="358"/>
        <v>Normal</v>
      </c>
      <c r="AA4569" t="str" cm="1">
        <f t="array" ref="AA4569">_xlfn.IFS(
J4569&lt;=K4569*0.5,"Excellent",
J4569&lt;=K4569,"Good",
J4569&lt;=K4569*1.5,"At Risk",
TRUE,"Critical"
)</f>
        <v>Good</v>
      </c>
      <c r="AB4569" t="str">
        <f t="shared" si="359"/>
        <v>Reworked</v>
      </c>
    </row>
    <row r="4570" spans="1:28" x14ac:dyDescent="0.3">
      <c r="A4570" t="s">
        <v>4652</v>
      </c>
      <c r="B4570" s="1">
        <v>45860</v>
      </c>
      <c r="C4570" t="s">
        <v>33</v>
      </c>
      <c r="D4570" t="s">
        <v>22</v>
      </c>
      <c r="E4570" t="s">
        <v>56</v>
      </c>
      <c r="F4570" t="s">
        <v>24</v>
      </c>
      <c r="G4570" t="s">
        <v>25</v>
      </c>
      <c r="H4570" t="s">
        <v>26</v>
      </c>
      <c r="I4570" t="s">
        <v>101</v>
      </c>
      <c r="J4570">
        <v>5.6</v>
      </c>
      <c r="K4570">
        <v>24</v>
      </c>
      <c r="L4570" t="s">
        <v>28</v>
      </c>
      <c r="M4570">
        <v>2</v>
      </c>
      <c r="N4570">
        <v>4.7</v>
      </c>
      <c r="O4570">
        <v>350</v>
      </c>
      <c r="P4570">
        <v>1960</v>
      </c>
      <c r="Q4570" t="s">
        <v>114</v>
      </c>
      <c r="R4570">
        <v>7</v>
      </c>
      <c r="S4570" t="s">
        <v>37</v>
      </c>
      <c r="T4570" t="s">
        <v>38</v>
      </c>
      <c r="U4570" t="str">
        <f>TRIM(CLEAN(tbl_Operations[[#This Row],[Location]]))</f>
        <v>Noida</v>
      </c>
      <c r="V4570" t="str">
        <f>TRIM(CLEAN(tbl_Operations[[#This Row],[Channel]]))</f>
        <v>Email</v>
      </c>
      <c r="W4570" t="str">
        <f t="shared" si="355"/>
        <v>Vendor Query</v>
      </c>
      <c r="X4570" t="str">
        <f t="shared" si="356"/>
        <v>It</v>
      </c>
      <c r="Y4570" t="str">
        <f t="shared" si="357"/>
        <v>Within SLA</v>
      </c>
      <c r="Z4570" t="str">
        <f t="shared" si="358"/>
        <v>Normal</v>
      </c>
      <c r="AA4570" t="str" cm="1">
        <f t="array" ref="AA4570">_xlfn.IFS(
J4570&lt;=K4570*0.5,"Excellent",
J4570&lt;=K4570,"Good",
J4570&lt;=K4570*1.5,"At Risk",
TRUE,"Critical"
)</f>
        <v>Excellent</v>
      </c>
      <c r="AB4570" t="str">
        <f t="shared" si="359"/>
        <v>Reworked</v>
      </c>
    </row>
    <row r="4571" spans="1:28" x14ac:dyDescent="0.3">
      <c r="A4571" t="s">
        <v>4653</v>
      </c>
      <c r="B4571" s="1">
        <v>45744</v>
      </c>
      <c r="C4571" t="s">
        <v>54</v>
      </c>
      <c r="D4571" t="s">
        <v>41</v>
      </c>
      <c r="E4571" t="s">
        <v>56</v>
      </c>
      <c r="F4571" t="s">
        <v>61</v>
      </c>
      <c r="G4571" t="s">
        <v>62</v>
      </c>
      <c r="H4571" t="s">
        <v>66</v>
      </c>
      <c r="I4571" t="s">
        <v>27</v>
      </c>
      <c r="J4571">
        <v>7.9</v>
      </c>
      <c r="K4571">
        <v>12</v>
      </c>
      <c r="L4571" t="s">
        <v>28</v>
      </c>
      <c r="M4571">
        <v>0</v>
      </c>
      <c r="N4571">
        <v>5</v>
      </c>
      <c r="O4571">
        <v>450</v>
      </c>
      <c r="P4571">
        <v>3555</v>
      </c>
      <c r="Q4571" t="s">
        <v>79</v>
      </c>
      <c r="R4571">
        <v>3</v>
      </c>
      <c r="S4571" t="s">
        <v>58</v>
      </c>
      <c r="T4571" t="s">
        <v>45</v>
      </c>
      <c r="U4571" t="str">
        <f>TRIM(CLEAN(tbl_Operations[[#This Row],[Location]]))</f>
        <v>Bengaluru</v>
      </c>
      <c r="V4571" t="str">
        <f>TRIM(CLEAN(tbl_Operations[[#This Row],[Channel]]))</f>
        <v>Teams</v>
      </c>
      <c r="W4571" t="str">
        <f t="shared" si="355"/>
        <v>Vendor Query</v>
      </c>
      <c r="X4571" t="str">
        <f t="shared" si="356"/>
        <v>Hr</v>
      </c>
      <c r="Y4571" t="str">
        <f t="shared" si="357"/>
        <v>Within SLA</v>
      </c>
      <c r="Z4571" t="str">
        <f t="shared" si="358"/>
        <v>Normal</v>
      </c>
      <c r="AA4571" t="str" cm="1">
        <f t="array" ref="AA4571">_xlfn.IFS(
J4571&lt;=K4571*0.5,"Excellent",
J4571&lt;=K4571,"Good",
J4571&lt;=K4571*1.5,"At Risk",
TRUE,"Critical"
)</f>
        <v>Good</v>
      </c>
      <c r="AB4571" t="str">
        <f t="shared" si="359"/>
        <v>No Rework</v>
      </c>
    </row>
    <row r="4572" spans="1:28" x14ac:dyDescent="0.3">
      <c r="A4572" t="s">
        <v>4654</v>
      </c>
      <c r="B4572" s="1">
        <v>45866</v>
      </c>
      <c r="C4572" t="s">
        <v>77</v>
      </c>
      <c r="D4572" t="s">
        <v>47</v>
      </c>
      <c r="E4572" t="s">
        <v>35</v>
      </c>
      <c r="F4572" t="s">
        <v>49</v>
      </c>
      <c r="G4572" t="s">
        <v>25</v>
      </c>
      <c r="H4572" t="s">
        <v>43</v>
      </c>
      <c r="I4572" t="s">
        <v>27</v>
      </c>
      <c r="J4572">
        <v>2.4</v>
      </c>
      <c r="K4572">
        <v>48</v>
      </c>
      <c r="L4572" t="s">
        <v>28</v>
      </c>
      <c r="M4572">
        <v>0</v>
      </c>
      <c r="N4572">
        <v>4.9000000000000004</v>
      </c>
      <c r="O4572">
        <v>450</v>
      </c>
      <c r="P4572">
        <v>1080</v>
      </c>
      <c r="Q4572" t="s">
        <v>114</v>
      </c>
      <c r="R4572">
        <v>7</v>
      </c>
      <c r="S4572" t="s">
        <v>37</v>
      </c>
      <c r="T4572" t="s">
        <v>31</v>
      </c>
      <c r="U4572" t="str">
        <f>TRIM(CLEAN(tbl_Operations[[#This Row],[Location]]))</f>
        <v>Gurugram</v>
      </c>
      <c r="V4572" t="str">
        <f>TRIM(CLEAN(tbl_Operations[[#This Row],[Channel]]))</f>
        <v>Email</v>
      </c>
      <c r="W4572" t="str">
        <f t="shared" si="355"/>
        <v>Employee Query</v>
      </c>
      <c r="X4572" t="str">
        <f t="shared" si="356"/>
        <v>Finance</v>
      </c>
      <c r="Y4572" t="str">
        <f t="shared" si="357"/>
        <v>Within SLA</v>
      </c>
      <c r="Z4572" t="str">
        <f t="shared" si="358"/>
        <v>Normal</v>
      </c>
      <c r="AA4572" t="str" cm="1">
        <f t="array" ref="AA4572">_xlfn.IFS(
J4572&lt;=K4572*0.5,"Excellent",
J4572&lt;=K4572,"Good",
J4572&lt;=K4572*1.5,"At Risk",
TRUE,"Critical"
)</f>
        <v>Excellent</v>
      </c>
      <c r="AB4572" t="str">
        <f t="shared" si="359"/>
        <v>No Rework</v>
      </c>
    </row>
    <row r="4573" spans="1:28" x14ac:dyDescent="0.3">
      <c r="A4573" t="s">
        <v>4655</v>
      </c>
      <c r="B4573" s="1">
        <v>45912</v>
      </c>
      <c r="C4573" t="s">
        <v>33</v>
      </c>
      <c r="D4573" t="s">
        <v>41</v>
      </c>
      <c r="E4573" t="s">
        <v>70</v>
      </c>
      <c r="F4573" t="s">
        <v>24</v>
      </c>
      <c r="G4573" t="s">
        <v>62</v>
      </c>
      <c r="H4573" t="s">
        <v>26</v>
      </c>
      <c r="I4573" t="s">
        <v>27</v>
      </c>
      <c r="J4573">
        <v>15.1</v>
      </c>
      <c r="K4573">
        <v>24</v>
      </c>
      <c r="L4573" t="s">
        <v>28</v>
      </c>
      <c r="M4573">
        <v>1</v>
      </c>
      <c r="N4573">
        <v>4.5999999999999996</v>
      </c>
      <c r="O4573">
        <v>400</v>
      </c>
      <c r="P4573">
        <v>6040</v>
      </c>
      <c r="Q4573" t="s">
        <v>83</v>
      </c>
      <c r="R4573">
        <v>9</v>
      </c>
      <c r="S4573" t="s">
        <v>37</v>
      </c>
      <c r="T4573" t="s">
        <v>45</v>
      </c>
      <c r="U4573" t="str">
        <f>TRIM(CLEAN(tbl_Operations[[#This Row],[Location]]))</f>
        <v>Bengaluru</v>
      </c>
      <c r="V4573" t="str">
        <f>TRIM(CLEAN(tbl_Operations[[#This Row],[Channel]]))</f>
        <v>Teams</v>
      </c>
      <c r="W4573" t="str">
        <f t="shared" si="355"/>
        <v>Data Correction</v>
      </c>
      <c r="X4573" t="str">
        <f t="shared" si="356"/>
        <v>It</v>
      </c>
      <c r="Y4573" t="str">
        <f t="shared" si="357"/>
        <v>Within SLA</v>
      </c>
      <c r="Z4573" t="str">
        <f t="shared" si="358"/>
        <v>Normal</v>
      </c>
      <c r="AA4573" t="str" cm="1">
        <f t="array" ref="AA4573">_xlfn.IFS(
J4573&lt;=K4573*0.5,"Excellent",
J4573&lt;=K4573,"Good",
J4573&lt;=K4573*1.5,"At Risk",
TRUE,"Critical"
)</f>
        <v>Good</v>
      </c>
      <c r="AB4573" t="str">
        <f t="shared" si="359"/>
        <v>Reworked</v>
      </c>
    </row>
    <row r="4574" spans="1:28" x14ac:dyDescent="0.3">
      <c r="A4574" t="s">
        <v>4656</v>
      </c>
      <c r="B4574" s="1">
        <v>45959</v>
      </c>
      <c r="C4574" t="s">
        <v>54</v>
      </c>
      <c r="D4574" t="s">
        <v>41</v>
      </c>
      <c r="E4574" t="s">
        <v>23</v>
      </c>
      <c r="F4574" t="s">
        <v>24</v>
      </c>
      <c r="G4574" t="s">
        <v>25</v>
      </c>
      <c r="H4574" t="s">
        <v>26</v>
      </c>
      <c r="I4574" t="s">
        <v>27</v>
      </c>
      <c r="J4574">
        <v>14.4</v>
      </c>
      <c r="K4574">
        <v>24</v>
      </c>
      <c r="L4574" t="s">
        <v>28</v>
      </c>
      <c r="M4574">
        <v>2</v>
      </c>
      <c r="N4574">
        <v>4.8</v>
      </c>
      <c r="O4574">
        <v>450</v>
      </c>
      <c r="P4574">
        <v>6480</v>
      </c>
      <c r="Q4574" t="s">
        <v>51</v>
      </c>
      <c r="R4574">
        <v>10</v>
      </c>
      <c r="S4574" t="s">
        <v>52</v>
      </c>
      <c r="T4574" t="s">
        <v>86</v>
      </c>
      <c r="U4574" t="str">
        <f>TRIM(CLEAN(tbl_Operations[[#This Row],[Location]]))</f>
        <v>Bengaluru</v>
      </c>
      <c r="V4574" t="str">
        <f>TRIM(CLEAN(tbl_Operations[[#This Row],[Channel]]))</f>
        <v>Email</v>
      </c>
      <c r="W4574" t="str">
        <f t="shared" si="355"/>
        <v>Invoice Query</v>
      </c>
      <c r="X4574" t="str">
        <f t="shared" si="356"/>
        <v>Hr</v>
      </c>
      <c r="Y4574" t="str">
        <f t="shared" si="357"/>
        <v>Within SLA</v>
      </c>
      <c r="Z4574" t="str">
        <f t="shared" si="358"/>
        <v>Normal</v>
      </c>
      <c r="AA4574" t="str" cm="1">
        <f t="array" ref="AA4574">_xlfn.IFS(
J4574&lt;=K4574*0.5,"Excellent",
J4574&lt;=K4574,"Good",
J4574&lt;=K4574*1.5,"At Risk",
TRUE,"Critical"
)</f>
        <v>Good</v>
      </c>
      <c r="AB4574" t="str">
        <f t="shared" si="359"/>
        <v>Reworked</v>
      </c>
    </row>
    <row r="4575" spans="1:28" x14ac:dyDescent="0.3">
      <c r="A4575" t="s">
        <v>4657</v>
      </c>
      <c r="B4575" s="1">
        <v>45770</v>
      </c>
      <c r="C4575" t="s">
        <v>21</v>
      </c>
      <c r="D4575" t="s">
        <v>34</v>
      </c>
      <c r="E4575" t="s">
        <v>74</v>
      </c>
      <c r="F4575" t="s">
        <v>49</v>
      </c>
      <c r="G4575" t="s">
        <v>25</v>
      </c>
      <c r="H4575" t="s">
        <v>26</v>
      </c>
      <c r="I4575" t="s">
        <v>27</v>
      </c>
      <c r="J4575">
        <v>6</v>
      </c>
      <c r="K4575">
        <v>48</v>
      </c>
      <c r="L4575" t="s">
        <v>28</v>
      </c>
      <c r="M4575">
        <v>1</v>
      </c>
      <c r="N4575">
        <v>5</v>
      </c>
      <c r="O4575">
        <v>320</v>
      </c>
      <c r="P4575">
        <v>1920</v>
      </c>
      <c r="Q4575" t="s">
        <v>89</v>
      </c>
      <c r="R4575">
        <v>4</v>
      </c>
      <c r="S4575" t="s">
        <v>30</v>
      </c>
      <c r="T4575" t="s">
        <v>86</v>
      </c>
      <c r="U4575" t="str">
        <f>TRIM(CLEAN(tbl_Operations[[#This Row],[Location]]))</f>
        <v>Mumbai</v>
      </c>
      <c r="V4575" t="str">
        <f>TRIM(CLEAN(tbl_Operations[[#This Row],[Channel]]))</f>
        <v>Email</v>
      </c>
      <c r="W4575" t="str">
        <f t="shared" si="355"/>
        <v>System Issue</v>
      </c>
      <c r="X4575" t="str">
        <f t="shared" si="356"/>
        <v>Customer Support</v>
      </c>
      <c r="Y4575" t="str">
        <f t="shared" si="357"/>
        <v>Within SLA</v>
      </c>
      <c r="Z4575" t="str">
        <f t="shared" si="358"/>
        <v>Normal</v>
      </c>
      <c r="AA4575" t="str" cm="1">
        <f t="array" ref="AA4575">_xlfn.IFS(
J4575&lt;=K4575*0.5,"Excellent",
J4575&lt;=K4575,"Good",
J4575&lt;=K4575*1.5,"At Risk",
TRUE,"Critical"
)</f>
        <v>Excellent</v>
      </c>
      <c r="AB4575" t="str">
        <f t="shared" si="359"/>
        <v>Reworked</v>
      </c>
    </row>
    <row r="4576" spans="1:28" x14ac:dyDescent="0.3">
      <c r="A4576" t="s">
        <v>4658</v>
      </c>
      <c r="B4576" s="1">
        <v>45987</v>
      </c>
      <c r="C4576" t="s">
        <v>33</v>
      </c>
      <c r="D4576" t="s">
        <v>60</v>
      </c>
      <c r="E4576" t="s">
        <v>74</v>
      </c>
      <c r="F4576" t="s">
        <v>49</v>
      </c>
      <c r="G4576" t="s">
        <v>25</v>
      </c>
      <c r="H4576" t="s">
        <v>50</v>
      </c>
      <c r="I4576" t="s">
        <v>27</v>
      </c>
      <c r="J4576">
        <v>14.5</v>
      </c>
      <c r="K4576">
        <v>48</v>
      </c>
      <c r="L4576" t="s">
        <v>28</v>
      </c>
      <c r="M4576">
        <v>0</v>
      </c>
      <c r="N4576">
        <v>4.5999999999999996</v>
      </c>
      <c r="O4576">
        <v>350</v>
      </c>
      <c r="P4576">
        <v>5075</v>
      </c>
      <c r="Q4576" t="s">
        <v>67</v>
      </c>
      <c r="R4576">
        <v>11</v>
      </c>
      <c r="S4576" t="s">
        <v>52</v>
      </c>
      <c r="T4576" t="s">
        <v>86</v>
      </c>
      <c r="U4576" t="str">
        <f>TRIM(CLEAN(tbl_Operations[[#This Row],[Location]]))</f>
        <v>Pune</v>
      </c>
      <c r="V4576" t="str">
        <f>TRIM(CLEAN(tbl_Operations[[#This Row],[Channel]]))</f>
        <v>Email</v>
      </c>
      <c r="W4576" t="str">
        <f t="shared" si="355"/>
        <v>System Issue</v>
      </c>
      <c r="X4576" t="str">
        <f t="shared" si="356"/>
        <v>It</v>
      </c>
      <c r="Y4576" t="str">
        <f t="shared" si="357"/>
        <v>Within SLA</v>
      </c>
      <c r="Z4576" t="str">
        <f t="shared" si="358"/>
        <v>Normal</v>
      </c>
      <c r="AA4576" t="str" cm="1">
        <f t="array" ref="AA4576">_xlfn.IFS(
J4576&lt;=K4576*0.5,"Excellent",
J4576&lt;=K4576,"Good",
J4576&lt;=K4576*1.5,"At Risk",
TRUE,"Critical"
)</f>
        <v>Excellent</v>
      </c>
      <c r="AB4576" t="str">
        <f t="shared" si="359"/>
        <v>No Rework</v>
      </c>
    </row>
    <row r="4577" spans="1:28" x14ac:dyDescent="0.3">
      <c r="A4577" t="s">
        <v>4659</v>
      </c>
      <c r="B4577" s="1">
        <v>45664</v>
      </c>
      <c r="C4577" t="s">
        <v>91</v>
      </c>
      <c r="D4577" t="s">
        <v>60</v>
      </c>
      <c r="E4577" t="s">
        <v>23</v>
      </c>
      <c r="F4577" t="s">
        <v>49</v>
      </c>
      <c r="G4577" t="s">
        <v>81</v>
      </c>
      <c r="H4577" t="s">
        <v>66</v>
      </c>
      <c r="I4577" t="s">
        <v>27</v>
      </c>
      <c r="J4577">
        <v>5.6</v>
      </c>
      <c r="K4577">
        <v>48</v>
      </c>
      <c r="L4577" t="s">
        <v>28</v>
      </c>
      <c r="M4577">
        <v>0</v>
      </c>
      <c r="N4577">
        <v>5</v>
      </c>
      <c r="O4577">
        <v>320</v>
      </c>
      <c r="P4577">
        <v>1792</v>
      </c>
      <c r="Q4577" t="s">
        <v>64</v>
      </c>
      <c r="R4577">
        <v>1</v>
      </c>
      <c r="S4577" t="s">
        <v>58</v>
      </c>
      <c r="T4577" t="s">
        <v>38</v>
      </c>
      <c r="U4577" t="str">
        <f>TRIM(CLEAN(tbl_Operations[[#This Row],[Location]]))</f>
        <v>Pune</v>
      </c>
      <c r="V4577" t="str">
        <f>TRIM(CLEAN(tbl_Operations[[#This Row],[Channel]]))</f>
        <v>Phone</v>
      </c>
      <c r="W4577" t="str">
        <f t="shared" si="355"/>
        <v>Invoice Query</v>
      </c>
      <c r="X4577" t="str">
        <f t="shared" si="356"/>
        <v>Operations</v>
      </c>
      <c r="Y4577" t="str">
        <f t="shared" si="357"/>
        <v>Within SLA</v>
      </c>
      <c r="Z4577" t="str">
        <f t="shared" si="358"/>
        <v>Normal</v>
      </c>
      <c r="AA4577" t="str" cm="1">
        <f t="array" ref="AA4577">_xlfn.IFS(
J4577&lt;=K4577*0.5,"Excellent",
J4577&lt;=K4577,"Good",
J4577&lt;=K4577*1.5,"At Risk",
TRUE,"Critical"
)</f>
        <v>Excellent</v>
      </c>
      <c r="AB4577" t="str">
        <f t="shared" si="359"/>
        <v>No Rework</v>
      </c>
    </row>
    <row r="4578" spans="1:28" x14ac:dyDescent="0.3">
      <c r="A4578" t="s">
        <v>4660</v>
      </c>
      <c r="B4578" s="1">
        <v>46012</v>
      </c>
      <c r="C4578" t="s">
        <v>40</v>
      </c>
      <c r="D4578" t="s">
        <v>41</v>
      </c>
      <c r="E4578" t="s">
        <v>56</v>
      </c>
      <c r="F4578" t="s">
        <v>49</v>
      </c>
      <c r="G4578" t="s">
        <v>42</v>
      </c>
      <c r="H4578" t="s">
        <v>75</v>
      </c>
      <c r="I4578" t="s">
        <v>88</v>
      </c>
      <c r="J4578">
        <v>24.1</v>
      </c>
      <c r="K4578">
        <v>48</v>
      </c>
      <c r="L4578" t="s">
        <v>28</v>
      </c>
      <c r="M4578">
        <v>3</v>
      </c>
      <c r="N4578">
        <v>3.4</v>
      </c>
      <c r="O4578">
        <v>350</v>
      </c>
      <c r="P4578">
        <v>8435</v>
      </c>
      <c r="Q4578" t="s">
        <v>71</v>
      </c>
      <c r="R4578">
        <v>12</v>
      </c>
      <c r="S4578" t="s">
        <v>52</v>
      </c>
      <c r="T4578" t="s">
        <v>102</v>
      </c>
      <c r="U4578" t="str">
        <f>TRIM(CLEAN(tbl_Operations[[#This Row],[Location]]))</f>
        <v>Bengaluru</v>
      </c>
      <c r="V4578" t="str">
        <f>TRIM(CLEAN(tbl_Operations[[#This Row],[Channel]]))</f>
        <v>Portal</v>
      </c>
      <c r="W4578" t="str">
        <f t="shared" si="355"/>
        <v>Vendor Query</v>
      </c>
      <c r="X4578" t="str">
        <f t="shared" si="356"/>
        <v>Procurement</v>
      </c>
      <c r="Y4578" t="str">
        <f t="shared" si="357"/>
        <v>Within SLA</v>
      </c>
      <c r="Z4578" t="str">
        <f t="shared" si="358"/>
        <v>Normal</v>
      </c>
      <c r="AA4578" t="str" cm="1">
        <f t="array" ref="AA4578">_xlfn.IFS(
J4578&lt;=K4578*0.5,"Excellent",
J4578&lt;=K4578,"Good",
J4578&lt;=K4578*1.5,"At Risk",
TRUE,"Critical"
)</f>
        <v>Good</v>
      </c>
      <c r="AB4578" t="str">
        <f t="shared" si="359"/>
        <v>Reworked</v>
      </c>
    </row>
    <row r="4579" spans="1:28" x14ac:dyDescent="0.3">
      <c r="A4579" t="s">
        <v>4661</v>
      </c>
      <c r="B4579" s="1">
        <v>45942</v>
      </c>
      <c r="C4579" t="s">
        <v>54</v>
      </c>
      <c r="D4579" t="s">
        <v>47</v>
      </c>
      <c r="E4579" t="s">
        <v>92</v>
      </c>
      <c r="F4579" t="s">
        <v>61</v>
      </c>
      <c r="G4579" t="s">
        <v>42</v>
      </c>
      <c r="H4579" t="s">
        <v>43</v>
      </c>
      <c r="I4579" t="s">
        <v>88</v>
      </c>
      <c r="J4579">
        <v>6.5</v>
      </c>
      <c r="K4579">
        <v>12</v>
      </c>
      <c r="L4579" t="s">
        <v>28</v>
      </c>
      <c r="M4579">
        <v>2</v>
      </c>
      <c r="N4579">
        <v>4.2</v>
      </c>
      <c r="O4579">
        <v>350</v>
      </c>
      <c r="P4579">
        <v>2275</v>
      </c>
      <c r="Q4579" t="s">
        <v>51</v>
      </c>
      <c r="R4579">
        <v>10</v>
      </c>
      <c r="S4579" t="s">
        <v>52</v>
      </c>
      <c r="T4579" t="s">
        <v>102</v>
      </c>
      <c r="U4579" t="str">
        <f>TRIM(CLEAN(tbl_Operations[[#This Row],[Location]]))</f>
        <v>Gurugram</v>
      </c>
      <c r="V4579" t="str">
        <f>TRIM(CLEAN(tbl_Operations[[#This Row],[Channel]]))</f>
        <v>Portal</v>
      </c>
      <c r="W4579" t="str">
        <f t="shared" si="355"/>
        <v>Report Request</v>
      </c>
      <c r="X4579" t="str">
        <f t="shared" si="356"/>
        <v>Hr</v>
      </c>
      <c r="Y4579" t="str">
        <f t="shared" si="357"/>
        <v>Within SLA</v>
      </c>
      <c r="Z4579" t="str">
        <f t="shared" si="358"/>
        <v>Normal</v>
      </c>
      <c r="AA4579" t="str" cm="1">
        <f t="array" ref="AA4579">_xlfn.IFS(
J4579&lt;=K4579*0.5,"Excellent",
J4579&lt;=K4579,"Good",
J4579&lt;=K4579*1.5,"At Risk",
TRUE,"Critical"
)</f>
        <v>Good</v>
      </c>
      <c r="AB4579" t="str">
        <f t="shared" si="359"/>
        <v>Reworked</v>
      </c>
    </row>
    <row r="4580" spans="1:28" x14ac:dyDescent="0.3">
      <c r="A4580" t="s">
        <v>4662</v>
      </c>
      <c r="B4580" s="1">
        <v>45804</v>
      </c>
      <c r="C4580" t="s">
        <v>77</v>
      </c>
      <c r="D4580" t="s">
        <v>22</v>
      </c>
      <c r="E4580" t="s">
        <v>74</v>
      </c>
      <c r="F4580" t="s">
        <v>49</v>
      </c>
      <c r="G4580" t="s">
        <v>81</v>
      </c>
      <c r="H4580" t="s">
        <v>66</v>
      </c>
      <c r="I4580" t="s">
        <v>27</v>
      </c>
      <c r="J4580">
        <v>3.2</v>
      </c>
      <c r="K4580">
        <v>48</v>
      </c>
      <c r="L4580" t="s">
        <v>28</v>
      </c>
      <c r="M4580">
        <v>1</v>
      </c>
      <c r="N4580">
        <v>5</v>
      </c>
      <c r="O4580">
        <v>400</v>
      </c>
      <c r="P4580">
        <v>1280</v>
      </c>
      <c r="Q4580" t="s">
        <v>44</v>
      </c>
      <c r="R4580">
        <v>5</v>
      </c>
      <c r="S4580" t="s">
        <v>30</v>
      </c>
      <c r="T4580" t="s">
        <v>38</v>
      </c>
      <c r="U4580" t="str">
        <f>TRIM(CLEAN(tbl_Operations[[#This Row],[Location]]))</f>
        <v>Noida</v>
      </c>
      <c r="V4580" t="str">
        <f>TRIM(CLEAN(tbl_Operations[[#This Row],[Channel]]))</f>
        <v>Phone</v>
      </c>
      <c r="W4580" t="str">
        <f t="shared" si="355"/>
        <v>System Issue</v>
      </c>
      <c r="X4580" t="str">
        <f t="shared" si="356"/>
        <v>Finance</v>
      </c>
      <c r="Y4580" t="str">
        <f t="shared" si="357"/>
        <v>Within SLA</v>
      </c>
      <c r="Z4580" t="str">
        <f t="shared" si="358"/>
        <v>Normal</v>
      </c>
      <c r="AA4580" t="str" cm="1">
        <f t="array" ref="AA4580">_xlfn.IFS(
J4580&lt;=K4580*0.5,"Excellent",
J4580&lt;=K4580,"Good",
J4580&lt;=K4580*1.5,"At Risk",
TRUE,"Critical"
)</f>
        <v>Excellent</v>
      </c>
      <c r="AB4580" t="str">
        <f t="shared" si="359"/>
        <v>Reworked</v>
      </c>
    </row>
    <row r="4581" spans="1:28" x14ac:dyDescent="0.3">
      <c r="A4581" t="s">
        <v>4663</v>
      </c>
      <c r="B4581" s="1">
        <v>45978</v>
      </c>
      <c r="C4581" t="s">
        <v>91</v>
      </c>
      <c r="D4581" t="s">
        <v>60</v>
      </c>
      <c r="E4581" t="s">
        <v>35</v>
      </c>
      <c r="F4581" t="s">
        <v>24</v>
      </c>
      <c r="G4581" t="s">
        <v>25</v>
      </c>
      <c r="H4581" t="s">
        <v>66</v>
      </c>
      <c r="I4581" t="s">
        <v>27</v>
      </c>
      <c r="J4581">
        <v>4.3</v>
      </c>
      <c r="K4581">
        <v>24</v>
      </c>
      <c r="L4581" t="s">
        <v>28</v>
      </c>
      <c r="M4581">
        <v>0</v>
      </c>
      <c r="N4581">
        <v>4.7</v>
      </c>
      <c r="O4581">
        <v>280</v>
      </c>
      <c r="P4581">
        <v>1204</v>
      </c>
      <c r="Q4581" t="s">
        <v>67</v>
      </c>
      <c r="R4581">
        <v>11</v>
      </c>
      <c r="S4581" t="s">
        <v>52</v>
      </c>
      <c r="T4581" t="s">
        <v>31</v>
      </c>
      <c r="U4581" t="str">
        <f>TRIM(CLEAN(tbl_Operations[[#This Row],[Location]]))</f>
        <v>Pune</v>
      </c>
      <c r="V4581" t="str">
        <f>TRIM(CLEAN(tbl_Operations[[#This Row],[Channel]]))</f>
        <v>Email</v>
      </c>
      <c r="W4581" t="str">
        <f t="shared" si="355"/>
        <v>Employee Query</v>
      </c>
      <c r="X4581" t="str">
        <f t="shared" si="356"/>
        <v>Operations</v>
      </c>
      <c r="Y4581" t="str">
        <f t="shared" si="357"/>
        <v>Within SLA</v>
      </c>
      <c r="Z4581" t="str">
        <f t="shared" si="358"/>
        <v>Normal</v>
      </c>
      <c r="AA4581" t="str" cm="1">
        <f t="array" ref="AA4581">_xlfn.IFS(
J4581&lt;=K4581*0.5,"Excellent",
J4581&lt;=K4581,"Good",
J4581&lt;=K4581*1.5,"At Risk",
TRUE,"Critical"
)</f>
        <v>Excellent</v>
      </c>
      <c r="AB4581" t="str">
        <f t="shared" si="359"/>
        <v>No Rework</v>
      </c>
    </row>
    <row r="4582" spans="1:28" x14ac:dyDescent="0.3">
      <c r="A4582" t="s">
        <v>4664</v>
      </c>
      <c r="B4582" s="1">
        <v>45811</v>
      </c>
      <c r="C4582" t="s">
        <v>33</v>
      </c>
      <c r="D4582" t="s">
        <v>41</v>
      </c>
      <c r="E4582" t="s">
        <v>48</v>
      </c>
      <c r="F4582" t="s">
        <v>49</v>
      </c>
      <c r="G4582" t="s">
        <v>25</v>
      </c>
      <c r="H4582" t="s">
        <v>75</v>
      </c>
      <c r="I4582" t="s">
        <v>27</v>
      </c>
      <c r="J4582">
        <v>2.5</v>
      </c>
      <c r="K4582">
        <v>48</v>
      </c>
      <c r="L4582" t="s">
        <v>28</v>
      </c>
      <c r="M4582">
        <v>0</v>
      </c>
      <c r="N4582">
        <v>5</v>
      </c>
      <c r="O4582">
        <v>450</v>
      </c>
      <c r="P4582">
        <v>1125</v>
      </c>
      <c r="Q4582" t="s">
        <v>29</v>
      </c>
      <c r="R4582">
        <v>6</v>
      </c>
      <c r="S4582" t="s">
        <v>30</v>
      </c>
      <c r="T4582" t="s">
        <v>38</v>
      </c>
      <c r="U4582" t="str">
        <f>TRIM(CLEAN(tbl_Operations[[#This Row],[Location]]))</f>
        <v>Bengaluru</v>
      </c>
      <c r="V4582" t="str">
        <f>TRIM(CLEAN(tbl_Operations[[#This Row],[Channel]]))</f>
        <v>Email</v>
      </c>
      <c r="W4582" t="str">
        <f t="shared" si="355"/>
        <v>Compliance Request</v>
      </c>
      <c r="X4582" t="str">
        <f t="shared" si="356"/>
        <v>It</v>
      </c>
      <c r="Y4582" t="str">
        <f t="shared" si="357"/>
        <v>Within SLA</v>
      </c>
      <c r="Z4582" t="str">
        <f t="shared" si="358"/>
        <v>Normal</v>
      </c>
      <c r="AA4582" t="str" cm="1">
        <f t="array" ref="AA4582">_xlfn.IFS(
J4582&lt;=K4582*0.5,"Excellent",
J4582&lt;=K4582,"Good",
J4582&lt;=K4582*1.5,"At Risk",
TRUE,"Critical"
)</f>
        <v>Excellent</v>
      </c>
      <c r="AB4582" t="str">
        <f t="shared" si="359"/>
        <v>No Rework</v>
      </c>
    </row>
    <row r="4583" spans="1:28" x14ac:dyDescent="0.3">
      <c r="A4583" t="s">
        <v>4665</v>
      </c>
      <c r="B4583" s="1">
        <v>45916</v>
      </c>
      <c r="C4583" t="s">
        <v>21</v>
      </c>
      <c r="D4583" t="s">
        <v>41</v>
      </c>
      <c r="E4583" t="s">
        <v>78</v>
      </c>
      <c r="F4583" t="s">
        <v>24</v>
      </c>
      <c r="G4583" t="s">
        <v>25</v>
      </c>
      <c r="H4583" t="s">
        <v>75</v>
      </c>
      <c r="I4583" t="s">
        <v>27</v>
      </c>
      <c r="J4583">
        <v>9.8000000000000007</v>
      </c>
      <c r="K4583">
        <v>24</v>
      </c>
      <c r="L4583" t="s">
        <v>28</v>
      </c>
      <c r="M4583">
        <v>1</v>
      </c>
      <c r="N4583">
        <v>5</v>
      </c>
      <c r="O4583">
        <v>320</v>
      </c>
      <c r="P4583">
        <v>3136</v>
      </c>
      <c r="Q4583" t="s">
        <v>83</v>
      </c>
      <c r="R4583">
        <v>9</v>
      </c>
      <c r="S4583" t="s">
        <v>37</v>
      </c>
      <c r="T4583" t="s">
        <v>38</v>
      </c>
      <c r="U4583" t="str">
        <f>TRIM(CLEAN(tbl_Operations[[#This Row],[Location]]))</f>
        <v>Bengaluru</v>
      </c>
      <c r="V4583" t="str">
        <f>TRIM(CLEAN(tbl_Operations[[#This Row],[Channel]]))</f>
        <v>Email</v>
      </c>
      <c r="W4583" t="str">
        <f t="shared" si="355"/>
        <v>Access Request</v>
      </c>
      <c r="X4583" t="str">
        <f t="shared" si="356"/>
        <v>Customer Support</v>
      </c>
      <c r="Y4583" t="str">
        <f t="shared" si="357"/>
        <v>Within SLA</v>
      </c>
      <c r="Z4583" t="str">
        <f t="shared" si="358"/>
        <v>Normal</v>
      </c>
      <c r="AA4583" t="str" cm="1">
        <f t="array" ref="AA4583">_xlfn.IFS(
J4583&lt;=K4583*0.5,"Excellent",
J4583&lt;=K4583,"Good",
J4583&lt;=K4583*1.5,"At Risk",
TRUE,"Critical"
)</f>
        <v>Excellent</v>
      </c>
      <c r="AB4583" t="str">
        <f t="shared" si="359"/>
        <v>Reworked</v>
      </c>
    </row>
    <row r="4584" spans="1:28" x14ac:dyDescent="0.3">
      <c r="A4584" t="s">
        <v>4666</v>
      </c>
      <c r="B4584" s="1">
        <v>45970</v>
      </c>
      <c r="C4584" t="s">
        <v>77</v>
      </c>
      <c r="D4584" t="s">
        <v>55</v>
      </c>
      <c r="E4584" t="s">
        <v>56</v>
      </c>
      <c r="F4584" t="s">
        <v>24</v>
      </c>
      <c r="G4584" t="s">
        <v>62</v>
      </c>
      <c r="H4584" t="s">
        <v>50</v>
      </c>
      <c r="I4584" t="s">
        <v>88</v>
      </c>
      <c r="J4584">
        <v>27.5</v>
      </c>
      <c r="K4584">
        <v>24</v>
      </c>
      <c r="L4584" t="s">
        <v>63</v>
      </c>
      <c r="M4584">
        <v>2</v>
      </c>
      <c r="N4584">
        <v>3.7</v>
      </c>
      <c r="O4584">
        <v>400</v>
      </c>
      <c r="P4584">
        <v>11000</v>
      </c>
      <c r="Q4584" t="s">
        <v>67</v>
      </c>
      <c r="R4584">
        <v>11</v>
      </c>
      <c r="S4584" t="s">
        <v>52</v>
      </c>
      <c r="T4584" t="s">
        <v>102</v>
      </c>
      <c r="U4584" t="str">
        <f>TRIM(CLEAN(tbl_Operations[[#This Row],[Location]]))</f>
        <v>Hyderabad</v>
      </c>
      <c r="V4584" t="str">
        <f>TRIM(CLEAN(tbl_Operations[[#This Row],[Channel]]))</f>
        <v>Teams</v>
      </c>
      <c r="W4584" t="str">
        <f t="shared" si="355"/>
        <v>Vendor Query</v>
      </c>
      <c r="X4584" t="str">
        <f t="shared" si="356"/>
        <v>Finance</v>
      </c>
      <c r="Y4584" t="str">
        <f t="shared" si="357"/>
        <v>SLA Breach</v>
      </c>
      <c r="Z4584" t="str">
        <f t="shared" si="358"/>
        <v>Normal</v>
      </c>
      <c r="AA4584" t="str" cm="1">
        <f t="array" ref="AA4584">_xlfn.IFS(
J4584&lt;=K4584*0.5,"Excellent",
J4584&lt;=K4584,"Good",
J4584&lt;=K4584*1.5,"At Risk",
TRUE,"Critical"
)</f>
        <v>At Risk</v>
      </c>
      <c r="AB4584" t="str">
        <f t="shared" si="359"/>
        <v>Reworked</v>
      </c>
    </row>
    <row r="4585" spans="1:28" x14ac:dyDescent="0.3">
      <c r="A4585" t="s">
        <v>4667</v>
      </c>
      <c r="B4585" s="1">
        <v>45768</v>
      </c>
      <c r="C4585" t="s">
        <v>54</v>
      </c>
      <c r="D4585" t="s">
        <v>41</v>
      </c>
      <c r="E4585" t="s">
        <v>92</v>
      </c>
      <c r="F4585" t="s">
        <v>49</v>
      </c>
      <c r="G4585" t="s">
        <v>42</v>
      </c>
      <c r="H4585" t="s">
        <v>66</v>
      </c>
      <c r="I4585" t="s">
        <v>27</v>
      </c>
      <c r="J4585">
        <v>4.5</v>
      </c>
      <c r="K4585">
        <v>48</v>
      </c>
      <c r="L4585" t="s">
        <v>28</v>
      </c>
      <c r="M4585">
        <v>2</v>
      </c>
      <c r="N4585">
        <v>4.5</v>
      </c>
      <c r="O4585">
        <v>450</v>
      </c>
      <c r="P4585">
        <v>2025</v>
      </c>
      <c r="Q4585" t="s">
        <v>89</v>
      </c>
      <c r="R4585">
        <v>4</v>
      </c>
      <c r="S4585" t="s">
        <v>30</v>
      </c>
      <c r="T4585" t="s">
        <v>31</v>
      </c>
      <c r="U4585" t="str">
        <f>TRIM(CLEAN(tbl_Operations[[#This Row],[Location]]))</f>
        <v>Bengaluru</v>
      </c>
      <c r="V4585" t="str">
        <f>TRIM(CLEAN(tbl_Operations[[#This Row],[Channel]]))</f>
        <v>Portal</v>
      </c>
      <c r="W4585" t="str">
        <f t="shared" si="355"/>
        <v>Report Request</v>
      </c>
      <c r="X4585" t="str">
        <f t="shared" si="356"/>
        <v>Hr</v>
      </c>
      <c r="Y4585" t="str">
        <f t="shared" si="357"/>
        <v>Within SLA</v>
      </c>
      <c r="Z4585" t="str">
        <f t="shared" si="358"/>
        <v>Normal</v>
      </c>
      <c r="AA4585" t="str" cm="1">
        <f t="array" ref="AA4585">_xlfn.IFS(
J4585&lt;=K4585*0.5,"Excellent",
J4585&lt;=K4585,"Good",
J4585&lt;=K4585*1.5,"At Risk",
TRUE,"Critical"
)</f>
        <v>Excellent</v>
      </c>
      <c r="AB4585" t="str">
        <f t="shared" si="359"/>
        <v>Reworked</v>
      </c>
    </row>
    <row r="4586" spans="1:28" x14ac:dyDescent="0.3">
      <c r="A4586" t="s">
        <v>4668</v>
      </c>
      <c r="B4586" s="1">
        <v>45917</v>
      </c>
      <c r="C4586" t="s">
        <v>91</v>
      </c>
      <c r="D4586" t="s">
        <v>47</v>
      </c>
      <c r="E4586" t="s">
        <v>70</v>
      </c>
      <c r="F4586" t="s">
        <v>61</v>
      </c>
      <c r="G4586" t="s">
        <v>25</v>
      </c>
      <c r="H4586" t="s">
        <v>75</v>
      </c>
      <c r="I4586" t="s">
        <v>27</v>
      </c>
      <c r="J4586">
        <v>9.4</v>
      </c>
      <c r="K4586">
        <v>12</v>
      </c>
      <c r="L4586" t="s">
        <v>28</v>
      </c>
      <c r="M4586">
        <v>0</v>
      </c>
      <c r="N4586">
        <v>4.8</v>
      </c>
      <c r="O4586">
        <v>320</v>
      </c>
      <c r="P4586">
        <v>3008</v>
      </c>
      <c r="Q4586" t="s">
        <v>83</v>
      </c>
      <c r="R4586">
        <v>9</v>
      </c>
      <c r="S4586" t="s">
        <v>37</v>
      </c>
      <c r="T4586" t="s">
        <v>86</v>
      </c>
      <c r="U4586" t="str">
        <f>TRIM(CLEAN(tbl_Operations[[#This Row],[Location]]))</f>
        <v>Gurugram</v>
      </c>
      <c r="V4586" t="str">
        <f>TRIM(CLEAN(tbl_Operations[[#This Row],[Channel]]))</f>
        <v>Email</v>
      </c>
      <c r="W4586" t="str">
        <f t="shared" si="355"/>
        <v>Data Correction</v>
      </c>
      <c r="X4586" t="str">
        <f t="shared" si="356"/>
        <v>Operations</v>
      </c>
      <c r="Y4586" t="str">
        <f t="shared" si="357"/>
        <v>Within SLA</v>
      </c>
      <c r="Z4586" t="str">
        <f t="shared" si="358"/>
        <v>Normal</v>
      </c>
      <c r="AA4586" t="str" cm="1">
        <f t="array" ref="AA4586">_xlfn.IFS(
J4586&lt;=K4586*0.5,"Excellent",
J4586&lt;=K4586,"Good",
J4586&lt;=K4586*1.5,"At Risk",
TRUE,"Critical"
)</f>
        <v>Good</v>
      </c>
      <c r="AB4586" t="str">
        <f t="shared" si="359"/>
        <v>No Rework</v>
      </c>
    </row>
    <row r="4587" spans="1:28" x14ac:dyDescent="0.3">
      <c r="A4587" t="s">
        <v>4669</v>
      </c>
      <c r="B4587" s="1">
        <v>45837</v>
      </c>
      <c r="C4587" t="s">
        <v>40</v>
      </c>
      <c r="D4587" t="s">
        <v>34</v>
      </c>
      <c r="E4587" t="s">
        <v>70</v>
      </c>
      <c r="F4587" t="s">
        <v>61</v>
      </c>
      <c r="G4587" t="s">
        <v>42</v>
      </c>
      <c r="H4587" t="s">
        <v>50</v>
      </c>
      <c r="I4587" t="s">
        <v>27</v>
      </c>
      <c r="J4587">
        <v>9.3000000000000007</v>
      </c>
      <c r="K4587">
        <v>12</v>
      </c>
      <c r="L4587" t="s">
        <v>28</v>
      </c>
      <c r="M4587">
        <v>0</v>
      </c>
      <c r="N4587">
        <v>5</v>
      </c>
      <c r="O4587">
        <v>400</v>
      </c>
      <c r="P4587">
        <v>3720</v>
      </c>
      <c r="Q4587" t="s">
        <v>29</v>
      </c>
      <c r="R4587">
        <v>6</v>
      </c>
      <c r="S4587" t="s">
        <v>30</v>
      </c>
      <c r="T4587" t="s">
        <v>102</v>
      </c>
      <c r="U4587" t="str">
        <f>TRIM(CLEAN(tbl_Operations[[#This Row],[Location]]))</f>
        <v>Mumbai</v>
      </c>
      <c r="V4587" t="str">
        <f>TRIM(CLEAN(tbl_Operations[[#This Row],[Channel]]))</f>
        <v>Portal</v>
      </c>
      <c r="W4587" t="str">
        <f t="shared" si="355"/>
        <v>Data Correction</v>
      </c>
      <c r="X4587" t="str">
        <f t="shared" si="356"/>
        <v>Procurement</v>
      </c>
      <c r="Y4587" t="str">
        <f t="shared" si="357"/>
        <v>Within SLA</v>
      </c>
      <c r="Z4587" t="str">
        <f t="shared" si="358"/>
        <v>Normal</v>
      </c>
      <c r="AA4587" t="str" cm="1">
        <f t="array" ref="AA4587">_xlfn.IFS(
J4587&lt;=K4587*0.5,"Excellent",
J4587&lt;=K4587,"Good",
J4587&lt;=K4587*1.5,"At Risk",
TRUE,"Critical"
)</f>
        <v>Good</v>
      </c>
      <c r="AB4587" t="str">
        <f t="shared" si="359"/>
        <v>No Rework</v>
      </c>
    </row>
    <row r="4588" spans="1:28" x14ac:dyDescent="0.3">
      <c r="A4588" t="s">
        <v>4670</v>
      </c>
      <c r="B4588" s="1">
        <v>45825</v>
      </c>
      <c r="C4588" t="s">
        <v>21</v>
      </c>
      <c r="D4588" t="s">
        <v>34</v>
      </c>
      <c r="E4588" t="s">
        <v>92</v>
      </c>
      <c r="F4588" t="s">
        <v>61</v>
      </c>
      <c r="G4588" t="s">
        <v>42</v>
      </c>
      <c r="H4588" t="s">
        <v>75</v>
      </c>
      <c r="I4588" t="s">
        <v>27</v>
      </c>
      <c r="J4588">
        <v>10.1</v>
      </c>
      <c r="K4588">
        <v>12</v>
      </c>
      <c r="L4588" t="s">
        <v>28</v>
      </c>
      <c r="M4588">
        <v>0</v>
      </c>
      <c r="N4588">
        <v>4.5</v>
      </c>
      <c r="O4588">
        <v>280</v>
      </c>
      <c r="P4588">
        <v>2828</v>
      </c>
      <c r="Q4588" t="s">
        <v>29</v>
      </c>
      <c r="R4588">
        <v>6</v>
      </c>
      <c r="S4588" t="s">
        <v>30</v>
      </c>
      <c r="T4588" t="s">
        <v>38</v>
      </c>
      <c r="U4588" t="str">
        <f>TRIM(CLEAN(tbl_Operations[[#This Row],[Location]]))</f>
        <v>Mumbai</v>
      </c>
      <c r="V4588" t="str">
        <f>TRIM(CLEAN(tbl_Operations[[#This Row],[Channel]]))</f>
        <v>Portal</v>
      </c>
      <c r="W4588" t="str">
        <f t="shared" si="355"/>
        <v>Report Request</v>
      </c>
      <c r="X4588" t="str">
        <f t="shared" si="356"/>
        <v>Customer Support</v>
      </c>
      <c r="Y4588" t="str">
        <f t="shared" si="357"/>
        <v>Within SLA</v>
      </c>
      <c r="Z4588" t="str">
        <f t="shared" si="358"/>
        <v>Normal</v>
      </c>
      <c r="AA4588" t="str" cm="1">
        <f t="array" ref="AA4588">_xlfn.IFS(
J4588&lt;=K4588*0.5,"Excellent",
J4588&lt;=K4588,"Good",
J4588&lt;=K4588*1.5,"At Risk",
TRUE,"Critical"
)</f>
        <v>Good</v>
      </c>
      <c r="AB4588" t="str">
        <f t="shared" si="359"/>
        <v>No Rework</v>
      </c>
    </row>
    <row r="4589" spans="1:28" x14ac:dyDescent="0.3">
      <c r="A4589" t="s">
        <v>4671</v>
      </c>
      <c r="B4589" s="1">
        <v>45961</v>
      </c>
      <c r="C4589" t="s">
        <v>77</v>
      </c>
      <c r="D4589" t="s">
        <v>55</v>
      </c>
      <c r="E4589" t="s">
        <v>70</v>
      </c>
      <c r="F4589" t="s">
        <v>49</v>
      </c>
      <c r="G4589" t="s">
        <v>42</v>
      </c>
      <c r="H4589" t="s">
        <v>50</v>
      </c>
      <c r="I4589" t="s">
        <v>27</v>
      </c>
      <c r="J4589">
        <v>51.8</v>
      </c>
      <c r="K4589">
        <v>48</v>
      </c>
      <c r="L4589" t="s">
        <v>63</v>
      </c>
      <c r="M4589">
        <v>0</v>
      </c>
      <c r="N4589">
        <v>3.1</v>
      </c>
      <c r="O4589">
        <v>280</v>
      </c>
      <c r="P4589">
        <v>14504</v>
      </c>
      <c r="Q4589" t="s">
        <v>51</v>
      </c>
      <c r="R4589">
        <v>10</v>
      </c>
      <c r="S4589" t="s">
        <v>52</v>
      </c>
      <c r="T4589" t="s">
        <v>45</v>
      </c>
      <c r="U4589" t="str">
        <f>TRIM(CLEAN(tbl_Operations[[#This Row],[Location]]))</f>
        <v>Hyderabad</v>
      </c>
      <c r="V4589" t="str">
        <f>TRIM(CLEAN(tbl_Operations[[#This Row],[Channel]]))</f>
        <v>Portal</v>
      </c>
      <c r="W4589" t="str">
        <f t="shared" si="355"/>
        <v>Data Correction</v>
      </c>
      <c r="X4589" t="str">
        <f t="shared" si="356"/>
        <v>Finance</v>
      </c>
      <c r="Y4589" t="str">
        <f t="shared" si="357"/>
        <v>SLA Breach</v>
      </c>
      <c r="Z4589" t="str">
        <f t="shared" si="358"/>
        <v>Normal</v>
      </c>
      <c r="AA4589" t="str" cm="1">
        <f t="array" ref="AA4589">_xlfn.IFS(
J4589&lt;=K4589*0.5,"Excellent",
J4589&lt;=K4589,"Good",
J4589&lt;=K4589*1.5,"At Risk",
TRUE,"Critical"
)</f>
        <v>At Risk</v>
      </c>
      <c r="AB4589" t="str">
        <f t="shared" si="359"/>
        <v>No Rework</v>
      </c>
    </row>
    <row r="4590" spans="1:28" x14ac:dyDescent="0.3">
      <c r="A4590" t="s">
        <v>4672</v>
      </c>
      <c r="B4590" s="1">
        <v>45856</v>
      </c>
      <c r="C4590" t="s">
        <v>21</v>
      </c>
      <c r="D4590" t="s">
        <v>22</v>
      </c>
      <c r="E4590" t="s">
        <v>92</v>
      </c>
      <c r="F4590" t="s">
        <v>49</v>
      </c>
      <c r="G4590" t="s">
        <v>25</v>
      </c>
      <c r="H4590" t="s">
        <v>50</v>
      </c>
      <c r="I4590" t="s">
        <v>88</v>
      </c>
      <c r="J4590">
        <v>20.399999999999999</v>
      </c>
      <c r="K4590">
        <v>48</v>
      </c>
      <c r="L4590" t="s">
        <v>28</v>
      </c>
      <c r="M4590">
        <v>1</v>
      </c>
      <c r="N4590">
        <v>3.8</v>
      </c>
      <c r="O4590">
        <v>400</v>
      </c>
      <c r="P4590">
        <v>8160</v>
      </c>
      <c r="Q4590" t="s">
        <v>114</v>
      </c>
      <c r="R4590">
        <v>7</v>
      </c>
      <c r="S4590" t="s">
        <v>37</v>
      </c>
      <c r="T4590" t="s">
        <v>45</v>
      </c>
      <c r="U4590" t="str">
        <f>TRIM(CLEAN(tbl_Operations[[#This Row],[Location]]))</f>
        <v>Noida</v>
      </c>
      <c r="V4590" t="str">
        <f>TRIM(CLEAN(tbl_Operations[[#This Row],[Channel]]))</f>
        <v>Email</v>
      </c>
      <c r="W4590" t="str">
        <f t="shared" si="355"/>
        <v>Report Request</v>
      </c>
      <c r="X4590" t="str">
        <f t="shared" si="356"/>
        <v>Customer Support</v>
      </c>
      <c r="Y4590" t="str">
        <f t="shared" si="357"/>
        <v>Within SLA</v>
      </c>
      <c r="Z4590" t="str">
        <f t="shared" si="358"/>
        <v>Normal</v>
      </c>
      <c r="AA4590" t="str" cm="1">
        <f t="array" ref="AA4590">_xlfn.IFS(
J4590&lt;=K4590*0.5,"Excellent",
J4590&lt;=K4590,"Good",
J4590&lt;=K4590*1.5,"At Risk",
TRUE,"Critical"
)</f>
        <v>Excellent</v>
      </c>
      <c r="AB4590" t="str">
        <f t="shared" si="359"/>
        <v>Reworked</v>
      </c>
    </row>
    <row r="4591" spans="1:28" x14ac:dyDescent="0.3">
      <c r="A4591" t="s">
        <v>4673</v>
      </c>
      <c r="B4591" s="1">
        <v>45859</v>
      </c>
      <c r="C4591" t="s">
        <v>95</v>
      </c>
      <c r="D4591" t="s">
        <v>22</v>
      </c>
      <c r="E4591" t="s">
        <v>70</v>
      </c>
      <c r="F4591" t="s">
        <v>146</v>
      </c>
      <c r="G4591" t="s">
        <v>25</v>
      </c>
      <c r="H4591" t="s">
        <v>43</v>
      </c>
      <c r="I4591" t="s">
        <v>27</v>
      </c>
      <c r="J4591">
        <v>5.4</v>
      </c>
      <c r="K4591">
        <v>4</v>
      </c>
      <c r="L4591" t="s">
        <v>63</v>
      </c>
      <c r="M4591">
        <v>1</v>
      </c>
      <c r="N4591">
        <v>4.3</v>
      </c>
      <c r="O4591">
        <v>350</v>
      </c>
      <c r="P4591">
        <v>1890</v>
      </c>
      <c r="Q4591" t="s">
        <v>114</v>
      </c>
      <c r="R4591">
        <v>7</v>
      </c>
      <c r="S4591" t="s">
        <v>37</v>
      </c>
      <c r="T4591" t="s">
        <v>31</v>
      </c>
      <c r="U4591" t="str">
        <f>TRIM(CLEAN(tbl_Operations[[#This Row],[Location]]))</f>
        <v>Noida</v>
      </c>
      <c r="V4591" t="str">
        <f>TRIM(CLEAN(tbl_Operations[[#This Row],[Channel]]))</f>
        <v>Email</v>
      </c>
      <c r="W4591" t="str">
        <f t="shared" si="355"/>
        <v>Data Correction</v>
      </c>
      <c r="X4591" t="str">
        <f t="shared" si="356"/>
        <v>Sales</v>
      </c>
      <c r="Y4591" t="str">
        <f t="shared" si="357"/>
        <v>SLA Breach</v>
      </c>
      <c r="Z4591" t="str">
        <f t="shared" si="358"/>
        <v>Normal</v>
      </c>
      <c r="AA4591" t="str" cm="1">
        <f t="array" ref="AA4591">_xlfn.IFS(
J4591&lt;=K4591*0.5,"Excellent",
J4591&lt;=K4591,"Good",
J4591&lt;=K4591*1.5,"At Risk",
TRUE,"Critical"
)</f>
        <v>At Risk</v>
      </c>
      <c r="AB4591" t="str">
        <f t="shared" si="359"/>
        <v>Reworked</v>
      </c>
    </row>
    <row r="4592" spans="1:28" x14ac:dyDescent="0.3">
      <c r="A4592" t="s">
        <v>4674</v>
      </c>
      <c r="B4592" s="1">
        <v>45748</v>
      </c>
      <c r="C4592" t="s">
        <v>54</v>
      </c>
      <c r="D4592" t="s">
        <v>73</v>
      </c>
      <c r="E4592" t="s">
        <v>35</v>
      </c>
      <c r="F4592" t="s">
        <v>49</v>
      </c>
      <c r="G4592" t="s">
        <v>25</v>
      </c>
      <c r="H4592" t="s">
        <v>43</v>
      </c>
      <c r="I4592" t="s">
        <v>101</v>
      </c>
      <c r="J4592">
        <v>4.5</v>
      </c>
      <c r="K4592">
        <v>48</v>
      </c>
      <c r="L4592" t="s">
        <v>28</v>
      </c>
      <c r="M4592">
        <v>0</v>
      </c>
      <c r="N4592">
        <v>4.9000000000000004</v>
      </c>
      <c r="O4592">
        <v>280</v>
      </c>
      <c r="P4592">
        <v>1260</v>
      </c>
      <c r="Q4592" t="s">
        <v>89</v>
      </c>
      <c r="R4592">
        <v>4</v>
      </c>
      <c r="S4592" t="s">
        <v>30</v>
      </c>
      <c r="T4592" t="s">
        <v>38</v>
      </c>
      <c r="U4592" t="str">
        <f>TRIM(CLEAN(tbl_Operations[[#This Row],[Location]]))</f>
        <v>Chennai</v>
      </c>
      <c r="V4592" t="str">
        <f>TRIM(CLEAN(tbl_Operations[[#This Row],[Channel]]))</f>
        <v>Email</v>
      </c>
      <c r="W4592" t="str">
        <f t="shared" si="355"/>
        <v>Employee Query</v>
      </c>
      <c r="X4592" t="str">
        <f t="shared" si="356"/>
        <v>Hr</v>
      </c>
      <c r="Y4592" t="str">
        <f t="shared" si="357"/>
        <v>Within SLA</v>
      </c>
      <c r="Z4592" t="str">
        <f t="shared" si="358"/>
        <v>Normal</v>
      </c>
      <c r="AA4592" t="str" cm="1">
        <f t="array" ref="AA4592">_xlfn.IFS(
J4592&lt;=K4592*0.5,"Excellent",
J4592&lt;=K4592,"Good",
J4592&lt;=K4592*1.5,"At Risk",
TRUE,"Critical"
)</f>
        <v>Excellent</v>
      </c>
      <c r="AB4592" t="str">
        <f t="shared" si="359"/>
        <v>No Rework</v>
      </c>
    </row>
    <row r="4593" spans="1:28" x14ac:dyDescent="0.3">
      <c r="A4593" t="s">
        <v>4675</v>
      </c>
      <c r="B4593" s="1">
        <v>46003</v>
      </c>
      <c r="C4593" t="s">
        <v>33</v>
      </c>
      <c r="D4593" t="s">
        <v>47</v>
      </c>
      <c r="E4593" t="s">
        <v>56</v>
      </c>
      <c r="F4593" t="s">
        <v>49</v>
      </c>
      <c r="G4593" t="s">
        <v>25</v>
      </c>
      <c r="H4593" t="s">
        <v>66</v>
      </c>
      <c r="I4593" t="s">
        <v>101</v>
      </c>
      <c r="J4593">
        <v>1.9</v>
      </c>
      <c r="K4593">
        <v>48</v>
      </c>
      <c r="L4593" t="s">
        <v>28</v>
      </c>
      <c r="M4593">
        <v>0</v>
      </c>
      <c r="N4593">
        <v>4.5999999999999996</v>
      </c>
      <c r="O4593">
        <v>400</v>
      </c>
      <c r="P4593">
        <v>760</v>
      </c>
      <c r="Q4593" t="s">
        <v>71</v>
      </c>
      <c r="R4593">
        <v>12</v>
      </c>
      <c r="S4593" t="s">
        <v>52</v>
      </c>
      <c r="T4593" t="s">
        <v>45</v>
      </c>
      <c r="U4593" t="str">
        <f>TRIM(CLEAN(tbl_Operations[[#This Row],[Location]]))</f>
        <v>Gurugram</v>
      </c>
      <c r="V4593" t="str">
        <f>TRIM(CLEAN(tbl_Operations[[#This Row],[Channel]]))</f>
        <v>Email</v>
      </c>
      <c r="W4593" t="str">
        <f t="shared" si="355"/>
        <v>Vendor Query</v>
      </c>
      <c r="X4593" t="str">
        <f t="shared" si="356"/>
        <v>It</v>
      </c>
      <c r="Y4593" t="str">
        <f t="shared" si="357"/>
        <v>Within SLA</v>
      </c>
      <c r="Z4593" t="str">
        <f t="shared" si="358"/>
        <v>Normal</v>
      </c>
      <c r="AA4593" t="str" cm="1">
        <f t="array" ref="AA4593">_xlfn.IFS(
J4593&lt;=K4593*0.5,"Excellent",
J4593&lt;=K4593,"Good",
J4593&lt;=K4593*1.5,"At Risk",
TRUE,"Critical"
)</f>
        <v>Excellent</v>
      </c>
      <c r="AB4593" t="str">
        <f t="shared" si="359"/>
        <v>No Rework</v>
      </c>
    </row>
    <row r="4594" spans="1:28" x14ac:dyDescent="0.3">
      <c r="A4594" t="s">
        <v>4676</v>
      </c>
      <c r="B4594" s="1">
        <v>45979</v>
      </c>
      <c r="C4594" t="s">
        <v>77</v>
      </c>
      <c r="D4594" t="s">
        <v>47</v>
      </c>
      <c r="E4594" t="s">
        <v>56</v>
      </c>
      <c r="F4594" t="s">
        <v>61</v>
      </c>
      <c r="G4594" t="s">
        <v>25</v>
      </c>
      <c r="H4594" t="s">
        <v>26</v>
      </c>
      <c r="I4594" t="s">
        <v>27</v>
      </c>
      <c r="J4594">
        <v>27.5</v>
      </c>
      <c r="K4594">
        <v>12</v>
      </c>
      <c r="L4594" t="s">
        <v>63</v>
      </c>
      <c r="M4594">
        <v>1</v>
      </c>
      <c r="N4594">
        <v>4.5</v>
      </c>
      <c r="O4594">
        <v>450</v>
      </c>
      <c r="P4594">
        <v>12375</v>
      </c>
      <c r="Q4594" t="s">
        <v>67</v>
      </c>
      <c r="R4594">
        <v>11</v>
      </c>
      <c r="S4594" t="s">
        <v>52</v>
      </c>
      <c r="T4594" t="s">
        <v>38</v>
      </c>
      <c r="U4594" t="str">
        <f>TRIM(CLEAN(tbl_Operations[[#This Row],[Location]]))</f>
        <v>Gurugram</v>
      </c>
      <c r="V4594" t="str">
        <f>TRIM(CLEAN(tbl_Operations[[#This Row],[Channel]]))</f>
        <v>Email</v>
      </c>
      <c r="W4594" t="str">
        <f t="shared" si="355"/>
        <v>Vendor Query</v>
      </c>
      <c r="X4594" t="str">
        <f t="shared" si="356"/>
        <v>Finance</v>
      </c>
      <c r="Y4594" t="str">
        <f t="shared" si="357"/>
        <v>SLA Breach</v>
      </c>
      <c r="Z4594" t="str">
        <f t="shared" si="358"/>
        <v>Normal</v>
      </c>
      <c r="AA4594" t="str" cm="1">
        <f t="array" ref="AA4594">_xlfn.IFS(
J4594&lt;=K4594*0.5,"Excellent",
J4594&lt;=K4594,"Good",
J4594&lt;=K4594*1.5,"At Risk",
TRUE,"Critical"
)</f>
        <v>Critical</v>
      </c>
      <c r="AB4594" t="str">
        <f t="shared" si="359"/>
        <v>Reworked</v>
      </c>
    </row>
    <row r="4595" spans="1:28" x14ac:dyDescent="0.3">
      <c r="A4595" t="s">
        <v>4677</v>
      </c>
      <c r="B4595" s="1">
        <v>45874</v>
      </c>
      <c r="C4595" t="s">
        <v>77</v>
      </c>
      <c r="D4595" t="s">
        <v>47</v>
      </c>
      <c r="E4595" t="s">
        <v>92</v>
      </c>
      <c r="F4595" t="s">
        <v>24</v>
      </c>
      <c r="G4595" t="s">
        <v>62</v>
      </c>
      <c r="H4595" t="s">
        <v>75</v>
      </c>
      <c r="I4595" t="s">
        <v>27</v>
      </c>
      <c r="J4595">
        <v>6.9</v>
      </c>
      <c r="K4595">
        <v>24</v>
      </c>
      <c r="L4595" t="s">
        <v>28</v>
      </c>
      <c r="M4595">
        <v>0</v>
      </c>
      <c r="N4595">
        <v>4.4000000000000004</v>
      </c>
      <c r="O4595">
        <v>350</v>
      </c>
      <c r="P4595">
        <v>2415</v>
      </c>
      <c r="Q4595" t="s">
        <v>36</v>
      </c>
      <c r="R4595">
        <v>8</v>
      </c>
      <c r="S4595" t="s">
        <v>37</v>
      </c>
      <c r="T4595" t="s">
        <v>38</v>
      </c>
      <c r="U4595" t="str">
        <f>TRIM(CLEAN(tbl_Operations[[#This Row],[Location]]))</f>
        <v>Gurugram</v>
      </c>
      <c r="V4595" t="str">
        <f>TRIM(CLEAN(tbl_Operations[[#This Row],[Channel]]))</f>
        <v>Teams</v>
      </c>
      <c r="W4595" t="str">
        <f t="shared" si="355"/>
        <v>Report Request</v>
      </c>
      <c r="X4595" t="str">
        <f t="shared" si="356"/>
        <v>Finance</v>
      </c>
      <c r="Y4595" t="str">
        <f t="shared" si="357"/>
        <v>Within SLA</v>
      </c>
      <c r="Z4595" t="str">
        <f t="shared" si="358"/>
        <v>Normal</v>
      </c>
      <c r="AA4595" t="str" cm="1">
        <f t="array" ref="AA4595">_xlfn.IFS(
J4595&lt;=K4595*0.5,"Excellent",
J4595&lt;=K4595,"Good",
J4595&lt;=K4595*1.5,"At Risk",
TRUE,"Critical"
)</f>
        <v>Excellent</v>
      </c>
      <c r="AB4595" t="str">
        <f t="shared" si="359"/>
        <v>No Rework</v>
      </c>
    </row>
    <row r="4596" spans="1:28" x14ac:dyDescent="0.3">
      <c r="A4596" t="s">
        <v>4678</v>
      </c>
      <c r="B4596" s="1">
        <v>46020</v>
      </c>
      <c r="C4596" t="s">
        <v>40</v>
      </c>
      <c r="D4596" t="s">
        <v>22</v>
      </c>
      <c r="E4596" t="s">
        <v>56</v>
      </c>
      <c r="F4596" t="s">
        <v>24</v>
      </c>
      <c r="G4596" t="s">
        <v>81</v>
      </c>
      <c r="H4596" t="s">
        <v>43</v>
      </c>
      <c r="I4596" t="s">
        <v>27</v>
      </c>
      <c r="J4596">
        <v>3.9</v>
      </c>
      <c r="K4596">
        <v>24</v>
      </c>
      <c r="L4596" t="s">
        <v>28</v>
      </c>
      <c r="M4596">
        <v>0</v>
      </c>
      <c r="N4596">
        <v>4.5</v>
      </c>
      <c r="O4596">
        <v>400</v>
      </c>
      <c r="P4596">
        <v>1560</v>
      </c>
      <c r="Q4596" t="s">
        <v>71</v>
      </c>
      <c r="R4596">
        <v>12</v>
      </c>
      <c r="S4596" t="s">
        <v>52</v>
      </c>
      <c r="T4596" t="s">
        <v>31</v>
      </c>
      <c r="U4596" t="str">
        <f>TRIM(CLEAN(tbl_Operations[[#This Row],[Location]]))</f>
        <v>Noida</v>
      </c>
      <c r="V4596" t="str">
        <f>TRIM(CLEAN(tbl_Operations[[#This Row],[Channel]]))</f>
        <v>Phone</v>
      </c>
      <c r="W4596" t="str">
        <f t="shared" si="355"/>
        <v>Vendor Query</v>
      </c>
      <c r="X4596" t="str">
        <f t="shared" si="356"/>
        <v>Procurement</v>
      </c>
      <c r="Y4596" t="str">
        <f t="shared" si="357"/>
        <v>Within SLA</v>
      </c>
      <c r="Z4596" t="str">
        <f t="shared" si="358"/>
        <v>Normal</v>
      </c>
      <c r="AA4596" t="str" cm="1">
        <f t="array" ref="AA4596">_xlfn.IFS(
J4596&lt;=K4596*0.5,"Excellent",
J4596&lt;=K4596,"Good",
J4596&lt;=K4596*1.5,"At Risk",
TRUE,"Critical"
)</f>
        <v>Excellent</v>
      </c>
      <c r="AB4596" t="str">
        <f t="shared" si="359"/>
        <v>No Rework</v>
      </c>
    </row>
    <row r="4597" spans="1:28" x14ac:dyDescent="0.3">
      <c r="A4597" t="s">
        <v>4679</v>
      </c>
      <c r="B4597" s="1">
        <v>45946</v>
      </c>
      <c r="C4597" t="s">
        <v>21</v>
      </c>
      <c r="D4597" t="s">
        <v>73</v>
      </c>
      <c r="E4597" t="s">
        <v>48</v>
      </c>
      <c r="F4597" t="s">
        <v>61</v>
      </c>
      <c r="G4597" t="s">
        <v>62</v>
      </c>
      <c r="H4597" t="s">
        <v>75</v>
      </c>
      <c r="I4597" t="s">
        <v>27</v>
      </c>
      <c r="J4597">
        <v>19</v>
      </c>
      <c r="K4597">
        <v>12</v>
      </c>
      <c r="L4597" t="s">
        <v>63</v>
      </c>
      <c r="M4597">
        <v>1</v>
      </c>
      <c r="N4597">
        <v>4</v>
      </c>
      <c r="O4597">
        <v>280</v>
      </c>
      <c r="P4597">
        <v>5320</v>
      </c>
      <c r="Q4597" t="s">
        <v>51</v>
      </c>
      <c r="R4597">
        <v>10</v>
      </c>
      <c r="S4597" t="s">
        <v>52</v>
      </c>
      <c r="T4597" t="s">
        <v>84</v>
      </c>
      <c r="U4597" t="str">
        <f>TRIM(CLEAN(tbl_Operations[[#This Row],[Location]]))</f>
        <v>Chennai</v>
      </c>
      <c r="V4597" t="str">
        <f>TRIM(CLEAN(tbl_Operations[[#This Row],[Channel]]))</f>
        <v>Teams</v>
      </c>
      <c r="W4597" t="str">
        <f t="shared" si="355"/>
        <v>Compliance Request</v>
      </c>
      <c r="X4597" t="str">
        <f t="shared" si="356"/>
        <v>Customer Support</v>
      </c>
      <c r="Y4597" t="str">
        <f t="shared" si="357"/>
        <v>SLA Breach</v>
      </c>
      <c r="Z4597" t="str">
        <f t="shared" si="358"/>
        <v>Normal</v>
      </c>
      <c r="AA4597" t="str" cm="1">
        <f t="array" ref="AA4597">_xlfn.IFS(
J4597&lt;=K4597*0.5,"Excellent",
J4597&lt;=K4597,"Good",
J4597&lt;=K4597*1.5,"At Risk",
TRUE,"Critical"
)</f>
        <v>Critical</v>
      </c>
      <c r="AB4597" t="str">
        <f t="shared" si="359"/>
        <v>Reworked</v>
      </c>
    </row>
    <row r="4598" spans="1:28" x14ac:dyDescent="0.3">
      <c r="A4598" t="s">
        <v>4680</v>
      </c>
      <c r="B4598" s="1">
        <v>45972</v>
      </c>
      <c r="C4598" t="s">
        <v>40</v>
      </c>
      <c r="D4598" t="s">
        <v>73</v>
      </c>
      <c r="E4598" t="s">
        <v>70</v>
      </c>
      <c r="F4598" t="s">
        <v>49</v>
      </c>
      <c r="G4598" t="s">
        <v>25</v>
      </c>
      <c r="H4598" t="s">
        <v>66</v>
      </c>
      <c r="I4598" t="s">
        <v>27</v>
      </c>
      <c r="J4598">
        <v>9.6999999999999993</v>
      </c>
      <c r="K4598">
        <v>48</v>
      </c>
      <c r="L4598" t="s">
        <v>28</v>
      </c>
      <c r="M4598">
        <v>1</v>
      </c>
      <c r="N4598">
        <v>4.9000000000000004</v>
      </c>
      <c r="O4598">
        <v>350</v>
      </c>
      <c r="P4598">
        <v>3395</v>
      </c>
      <c r="Q4598" t="s">
        <v>67</v>
      </c>
      <c r="R4598">
        <v>11</v>
      </c>
      <c r="S4598" t="s">
        <v>52</v>
      </c>
      <c r="T4598" t="s">
        <v>38</v>
      </c>
      <c r="U4598" t="str">
        <f>TRIM(CLEAN(tbl_Operations[[#This Row],[Location]]))</f>
        <v>Chennai</v>
      </c>
      <c r="V4598" t="str">
        <f>TRIM(CLEAN(tbl_Operations[[#This Row],[Channel]]))</f>
        <v>Email</v>
      </c>
      <c r="W4598" t="str">
        <f t="shared" si="355"/>
        <v>Data Correction</v>
      </c>
      <c r="X4598" t="str">
        <f t="shared" si="356"/>
        <v>Procurement</v>
      </c>
      <c r="Y4598" t="str">
        <f t="shared" si="357"/>
        <v>Within SLA</v>
      </c>
      <c r="Z4598" t="str">
        <f t="shared" si="358"/>
        <v>Normal</v>
      </c>
      <c r="AA4598" t="str" cm="1">
        <f t="array" ref="AA4598">_xlfn.IFS(
J4598&lt;=K4598*0.5,"Excellent",
J4598&lt;=K4598,"Good",
J4598&lt;=K4598*1.5,"At Risk",
TRUE,"Critical"
)</f>
        <v>Excellent</v>
      </c>
      <c r="AB4598" t="str">
        <f t="shared" si="359"/>
        <v>Reworked</v>
      </c>
    </row>
    <row r="4599" spans="1:28" x14ac:dyDescent="0.3">
      <c r="A4599" t="s">
        <v>4681</v>
      </c>
      <c r="B4599" s="1">
        <v>45838</v>
      </c>
      <c r="C4599" t="s">
        <v>91</v>
      </c>
      <c r="D4599" t="s">
        <v>34</v>
      </c>
      <c r="E4599" t="s">
        <v>56</v>
      </c>
      <c r="F4599" t="s">
        <v>24</v>
      </c>
      <c r="G4599" t="s">
        <v>25</v>
      </c>
      <c r="H4599" t="s">
        <v>66</v>
      </c>
      <c r="I4599" t="s">
        <v>27</v>
      </c>
      <c r="J4599">
        <v>14.6</v>
      </c>
      <c r="K4599">
        <v>24</v>
      </c>
      <c r="L4599" t="s">
        <v>28</v>
      </c>
      <c r="M4599">
        <v>1</v>
      </c>
      <c r="N4599">
        <v>4</v>
      </c>
      <c r="O4599">
        <v>280</v>
      </c>
      <c r="P4599">
        <v>4088</v>
      </c>
      <c r="Q4599" t="s">
        <v>29</v>
      </c>
      <c r="R4599">
        <v>6</v>
      </c>
      <c r="S4599" t="s">
        <v>30</v>
      </c>
      <c r="T4599" t="s">
        <v>31</v>
      </c>
      <c r="U4599" t="str">
        <f>TRIM(CLEAN(tbl_Operations[[#This Row],[Location]]))</f>
        <v>Mumbai</v>
      </c>
      <c r="V4599" t="str">
        <f>TRIM(CLEAN(tbl_Operations[[#This Row],[Channel]]))</f>
        <v>Email</v>
      </c>
      <c r="W4599" t="str">
        <f t="shared" si="355"/>
        <v>Vendor Query</v>
      </c>
      <c r="X4599" t="str">
        <f t="shared" si="356"/>
        <v>Operations</v>
      </c>
      <c r="Y4599" t="str">
        <f t="shared" si="357"/>
        <v>Within SLA</v>
      </c>
      <c r="Z4599" t="str">
        <f t="shared" si="358"/>
        <v>Normal</v>
      </c>
      <c r="AA4599" t="str" cm="1">
        <f t="array" ref="AA4599">_xlfn.IFS(
J4599&lt;=K4599*0.5,"Excellent",
J4599&lt;=K4599,"Good",
J4599&lt;=K4599*1.5,"At Risk",
TRUE,"Critical"
)</f>
        <v>Good</v>
      </c>
      <c r="AB4599" t="str">
        <f t="shared" si="359"/>
        <v>Reworked</v>
      </c>
    </row>
    <row r="4600" spans="1:28" x14ac:dyDescent="0.3">
      <c r="A4600" t="s">
        <v>4682</v>
      </c>
      <c r="B4600" s="1">
        <v>45890</v>
      </c>
      <c r="C4600" t="s">
        <v>54</v>
      </c>
      <c r="D4600" t="s">
        <v>22</v>
      </c>
      <c r="E4600" t="s">
        <v>48</v>
      </c>
      <c r="F4600" t="s">
        <v>49</v>
      </c>
      <c r="G4600" t="s">
        <v>25</v>
      </c>
      <c r="H4600" t="s">
        <v>66</v>
      </c>
      <c r="I4600" t="s">
        <v>27</v>
      </c>
      <c r="J4600">
        <v>14</v>
      </c>
      <c r="K4600">
        <v>48</v>
      </c>
      <c r="L4600" t="s">
        <v>28</v>
      </c>
      <c r="M4600">
        <v>0</v>
      </c>
      <c r="N4600">
        <v>5</v>
      </c>
      <c r="O4600">
        <v>320</v>
      </c>
      <c r="P4600">
        <v>4480</v>
      </c>
      <c r="Q4600" t="s">
        <v>36</v>
      </c>
      <c r="R4600">
        <v>8</v>
      </c>
      <c r="S4600" t="s">
        <v>37</v>
      </c>
      <c r="T4600" t="s">
        <v>84</v>
      </c>
      <c r="U4600" t="str">
        <f>TRIM(CLEAN(tbl_Operations[[#This Row],[Location]]))</f>
        <v>Noida</v>
      </c>
      <c r="V4600" t="str">
        <f>TRIM(CLEAN(tbl_Operations[[#This Row],[Channel]]))</f>
        <v>Email</v>
      </c>
      <c r="W4600" t="str">
        <f t="shared" si="355"/>
        <v>Compliance Request</v>
      </c>
      <c r="X4600" t="str">
        <f t="shared" si="356"/>
        <v>Hr</v>
      </c>
      <c r="Y4600" t="str">
        <f t="shared" si="357"/>
        <v>Within SLA</v>
      </c>
      <c r="Z4600" t="str">
        <f t="shared" si="358"/>
        <v>Normal</v>
      </c>
      <c r="AA4600" t="str" cm="1">
        <f t="array" ref="AA4600">_xlfn.IFS(
J4600&lt;=K4600*0.5,"Excellent",
J4600&lt;=K4600,"Good",
J4600&lt;=K4600*1.5,"At Risk",
TRUE,"Critical"
)</f>
        <v>Excellent</v>
      </c>
      <c r="AB4600" t="str">
        <f t="shared" si="359"/>
        <v>No Rework</v>
      </c>
    </row>
    <row r="4601" spans="1:28" x14ac:dyDescent="0.3">
      <c r="A4601" t="s">
        <v>4683</v>
      </c>
      <c r="B4601" s="1">
        <v>45867</v>
      </c>
      <c r="C4601" t="s">
        <v>33</v>
      </c>
      <c r="D4601" t="s">
        <v>41</v>
      </c>
      <c r="E4601" t="s">
        <v>48</v>
      </c>
      <c r="F4601" t="s">
        <v>24</v>
      </c>
      <c r="G4601" t="s">
        <v>42</v>
      </c>
      <c r="H4601" t="s">
        <v>66</v>
      </c>
      <c r="I4601" t="s">
        <v>27</v>
      </c>
      <c r="J4601">
        <v>1.4</v>
      </c>
      <c r="K4601">
        <v>24</v>
      </c>
      <c r="L4601" t="s">
        <v>28</v>
      </c>
      <c r="M4601">
        <v>2</v>
      </c>
      <c r="N4601">
        <v>4.5999999999999996</v>
      </c>
      <c r="O4601">
        <v>280</v>
      </c>
      <c r="P4601">
        <v>392</v>
      </c>
      <c r="Q4601" t="s">
        <v>114</v>
      </c>
      <c r="R4601">
        <v>7</v>
      </c>
      <c r="S4601" t="s">
        <v>37</v>
      </c>
      <c r="T4601" t="s">
        <v>38</v>
      </c>
      <c r="U4601" t="str">
        <f>TRIM(CLEAN(tbl_Operations[[#This Row],[Location]]))</f>
        <v>Bengaluru</v>
      </c>
      <c r="V4601" t="str">
        <f>TRIM(CLEAN(tbl_Operations[[#This Row],[Channel]]))</f>
        <v>Portal</v>
      </c>
      <c r="W4601" t="str">
        <f t="shared" si="355"/>
        <v>Compliance Request</v>
      </c>
      <c r="X4601" t="str">
        <f t="shared" si="356"/>
        <v>It</v>
      </c>
      <c r="Y4601" t="str">
        <f t="shared" si="357"/>
        <v>Within SLA</v>
      </c>
      <c r="Z4601" t="str">
        <f t="shared" si="358"/>
        <v>Normal</v>
      </c>
      <c r="AA4601" t="str" cm="1">
        <f t="array" ref="AA4601">_xlfn.IFS(
J4601&lt;=K4601*0.5,"Excellent",
J4601&lt;=K4601,"Good",
J4601&lt;=K4601*1.5,"At Risk",
TRUE,"Critical"
)</f>
        <v>Excellent</v>
      </c>
      <c r="AB4601" t="str">
        <f t="shared" si="359"/>
        <v>Reworked</v>
      </c>
    </row>
    <row r="4602" spans="1:28" x14ac:dyDescent="0.3">
      <c r="A4602" t="s">
        <v>4684</v>
      </c>
      <c r="B4602" s="1">
        <v>45669</v>
      </c>
      <c r="C4602" t="s">
        <v>40</v>
      </c>
      <c r="D4602" t="s">
        <v>41</v>
      </c>
      <c r="E4602" t="s">
        <v>74</v>
      </c>
      <c r="F4602" t="s">
        <v>146</v>
      </c>
      <c r="G4602" t="s">
        <v>62</v>
      </c>
      <c r="H4602" t="s">
        <v>26</v>
      </c>
      <c r="I4602" t="s">
        <v>27</v>
      </c>
      <c r="J4602">
        <v>4.9000000000000004</v>
      </c>
      <c r="K4602">
        <v>4</v>
      </c>
      <c r="L4602" t="s">
        <v>63</v>
      </c>
      <c r="M4602">
        <v>0</v>
      </c>
      <c r="N4602">
        <v>4.9000000000000004</v>
      </c>
      <c r="O4602">
        <v>320</v>
      </c>
      <c r="P4602">
        <v>1568</v>
      </c>
      <c r="Q4602" t="s">
        <v>64</v>
      </c>
      <c r="R4602">
        <v>1</v>
      </c>
      <c r="S4602" t="s">
        <v>58</v>
      </c>
      <c r="T4602" t="s">
        <v>102</v>
      </c>
      <c r="U4602" t="str">
        <f>TRIM(CLEAN(tbl_Operations[[#This Row],[Location]]))</f>
        <v>Bengaluru</v>
      </c>
      <c r="V4602" t="str">
        <f>TRIM(CLEAN(tbl_Operations[[#This Row],[Channel]]))</f>
        <v>Teams</v>
      </c>
      <c r="W4602" t="str">
        <f t="shared" si="355"/>
        <v>System Issue</v>
      </c>
      <c r="X4602" t="str">
        <f t="shared" si="356"/>
        <v>Procurement</v>
      </c>
      <c r="Y4602" t="str">
        <f t="shared" si="357"/>
        <v>SLA Breach</v>
      </c>
      <c r="Z4602" t="str">
        <f t="shared" si="358"/>
        <v>Normal</v>
      </c>
      <c r="AA4602" t="str" cm="1">
        <f t="array" ref="AA4602">_xlfn.IFS(
J4602&lt;=K4602*0.5,"Excellent",
J4602&lt;=K4602,"Good",
J4602&lt;=K4602*1.5,"At Risk",
TRUE,"Critical"
)</f>
        <v>At Risk</v>
      </c>
      <c r="AB4602" t="str">
        <f t="shared" si="359"/>
        <v>No Rework</v>
      </c>
    </row>
    <row r="4603" spans="1:28" x14ac:dyDescent="0.3">
      <c r="A4603" t="s">
        <v>4685</v>
      </c>
      <c r="B4603" s="1">
        <v>45806</v>
      </c>
      <c r="C4603" t="s">
        <v>54</v>
      </c>
      <c r="D4603" t="s">
        <v>41</v>
      </c>
      <c r="E4603" t="s">
        <v>56</v>
      </c>
      <c r="F4603" t="s">
        <v>24</v>
      </c>
      <c r="G4603" t="s">
        <v>42</v>
      </c>
      <c r="H4603" t="s">
        <v>75</v>
      </c>
      <c r="I4603" t="s">
        <v>27</v>
      </c>
      <c r="J4603">
        <v>10.5</v>
      </c>
      <c r="K4603">
        <v>24</v>
      </c>
      <c r="L4603" t="s">
        <v>28</v>
      </c>
      <c r="M4603">
        <v>2</v>
      </c>
      <c r="N4603">
        <v>4.3</v>
      </c>
      <c r="O4603">
        <v>350</v>
      </c>
      <c r="P4603">
        <v>3675</v>
      </c>
      <c r="Q4603" t="s">
        <v>44</v>
      </c>
      <c r="R4603">
        <v>5</v>
      </c>
      <c r="S4603" t="s">
        <v>30</v>
      </c>
      <c r="T4603" t="s">
        <v>84</v>
      </c>
      <c r="U4603" t="str">
        <f>TRIM(CLEAN(tbl_Operations[[#This Row],[Location]]))</f>
        <v>Bengaluru</v>
      </c>
      <c r="V4603" t="str">
        <f>TRIM(CLEAN(tbl_Operations[[#This Row],[Channel]]))</f>
        <v>Portal</v>
      </c>
      <c r="W4603" t="str">
        <f t="shared" si="355"/>
        <v>Vendor Query</v>
      </c>
      <c r="X4603" t="str">
        <f t="shared" si="356"/>
        <v>Hr</v>
      </c>
      <c r="Y4603" t="str">
        <f t="shared" si="357"/>
        <v>Within SLA</v>
      </c>
      <c r="Z4603" t="str">
        <f t="shared" si="358"/>
        <v>Normal</v>
      </c>
      <c r="AA4603" t="str" cm="1">
        <f t="array" ref="AA4603">_xlfn.IFS(
J4603&lt;=K4603*0.5,"Excellent",
J4603&lt;=K4603,"Good",
J4603&lt;=K4603*1.5,"At Risk",
TRUE,"Critical"
)</f>
        <v>Excellent</v>
      </c>
      <c r="AB4603" t="str">
        <f t="shared" si="359"/>
        <v>Reworked</v>
      </c>
    </row>
    <row r="4604" spans="1:28" x14ac:dyDescent="0.3">
      <c r="A4604" t="s">
        <v>4686</v>
      </c>
      <c r="B4604" s="1">
        <v>45756</v>
      </c>
      <c r="C4604" t="s">
        <v>21</v>
      </c>
      <c r="D4604" t="s">
        <v>60</v>
      </c>
      <c r="E4604" t="s">
        <v>70</v>
      </c>
      <c r="F4604" t="s">
        <v>24</v>
      </c>
      <c r="G4604" t="s">
        <v>42</v>
      </c>
      <c r="H4604" t="s">
        <v>75</v>
      </c>
      <c r="I4604" t="s">
        <v>27</v>
      </c>
      <c r="J4604">
        <v>18.7</v>
      </c>
      <c r="K4604">
        <v>24</v>
      </c>
      <c r="L4604" t="s">
        <v>28</v>
      </c>
      <c r="M4604">
        <v>1</v>
      </c>
      <c r="N4604">
        <v>4.4000000000000004</v>
      </c>
      <c r="O4604">
        <v>450</v>
      </c>
      <c r="P4604">
        <v>8415</v>
      </c>
      <c r="Q4604" t="s">
        <v>89</v>
      </c>
      <c r="R4604">
        <v>4</v>
      </c>
      <c r="S4604" t="s">
        <v>30</v>
      </c>
      <c r="T4604" t="s">
        <v>86</v>
      </c>
      <c r="U4604" t="str">
        <f>TRIM(CLEAN(tbl_Operations[[#This Row],[Location]]))</f>
        <v>Pune</v>
      </c>
      <c r="V4604" t="str">
        <f>TRIM(CLEAN(tbl_Operations[[#This Row],[Channel]]))</f>
        <v>Portal</v>
      </c>
      <c r="W4604" t="str">
        <f t="shared" si="355"/>
        <v>Data Correction</v>
      </c>
      <c r="X4604" t="str">
        <f t="shared" si="356"/>
        <v>Customer Support</v>
      </c>
      <c r="Y4604" t="str">
        <f t="shared" si="357"/>
        <v>Within SLA</v>
      </c>
      <c r="Z4604" t="str">
        <f t="shared" si="358"/>
        <v>Normal</v>
      </c>
      <c r="AA4604" t="str" cm="1">
        <f t="array" ref="AA4604">_xlfn.IFS(
J4604&lt;=K4604*0.5,"Excellent",
J4604&lt;=K4604,"Good",
J4604&lt;=K4604*1.5,"At Risk",
TRUE,"Critical"
)</f>
        <v>Good</v>
      </c>
      <c r="AB4604" t="str">
        <f t="shared" si="359"/>
        <v>Reworked</v>
      </c>
    </row>
    <row r="4605" spans="1:28" x14ac:dyDescent="0.3">
      <c r="A4605" t="s">
        <v>4687</v>
      </c>
      <c r="B4605" s="1">
        <v>45976</v>
      </c>
      <c r="C4605" t="s">
        <v>33</v>
      </c>
      <c r="D4605" t="s">
        <v>73</v>
      </c>
      <c r="E4605" t="s">
        <v>70</v>
      </c>
      <c r="F4605" t="s">
        <v>61</v>
      </c>
      <c r="G4605" t="s">
        <v>25</v>
      </c>
      <c r="H4605" t="s">
        <v>43</v>
      </c>
      <c r="I4605" t="s">
        <v>101</v>
      </c>
      <c r="J4605">
        <v>15.4</v>
      </c>
      <c r="K4605">
        <v>12</v>
      </c>
      <c r="L4605" t="s">
        <v>63</v>
      </c>
      <c r="M4605">
        <v>0</v>
      </c>
      <c r="N4605">
        <v>5</v>
      </c>
      <c r="O4605">
        <v>400</v>
      </c>
      <c r="P4605">
        <v>6160</v>
      </c>
      <c r="Q4605" t="s">
        <v>67</v>
      </c>
      <c r="R4605">
        <v>11</v>
      </c>
      <c r="S4605" t="s">
        <v>52</v>
      </c>
      <c r="T4605" t="s">
        <v>68</v>
      </c>
      <c r="U4605" t="str">
        <f>TRIM(CLEAN(tbl_Operations[[#This Row],[Location]]))</f>
        <v>Chennai</v>
      </c>
      <c r="V4605" t="str">
        <f>TRIM(CLEAN(tbl_Operations[[#This Row],[Channel]]))</f>
        <v>Email</v>
      </c>
      <c r="W4605" t="str">
        <f t="shared" si="355"/>
        <v>Data Correction</v>
      </c>
      <c r="X4605" t="str">
        <f t="shared" si="356"/>
        <v>It</v>
      </c>
      <c r="Y4605" t="str">
        <f t="shared" si="357"/>
        <v>SLA Breach</v>
      </c>
      <c r="Z4605" t="str">
        <f t="shared" si="358"/>
        <v>Normal</v>
      </c>
      <c r="AA4605" t="str" cm="1">
        <f t="array" ref="AA4605">_xlfn.IFS(
J4605&lt;=K4605*0.5,"Excellent",
J4605&lt;=K4605,"Good",
J4605&lt;=K4605*1.5,"At Risk",
TRUE,"Critical"
)</f>
        <v>At Risk</v>
      </c>
      <c r="AB4605" t="str">
        <f t="shared" si="359"/>
        <v>No Rework</v>
      </c>
    </row>
    <row r="4606" spans="1:28" x14ac:dyDescent="0.3">
      <c r="A4606" t="s">
        <v>4688</v>
      </c>
      <c r="B4606" s="1">
        <v>45708</v>
      </c>
      <c r="C4606" t="s">
        <v>40</v>
      </c>
      <c r="D4606" t="s">
        <v>41</v>
      </c>
      <c r="E4606" t="s">
        <v>35</v>
      </c>
      <c r="F4606" t="s">
        <v>24</v>
      </c>
      <c r="G4606" t="s">
        <v>25</v>
      </c>
      <c r="H4606" t="s">
        <v>26</v>
      </c>
      <c r="I4606" t="s">
        <v>27</v>
      </c>
      <c r="J4606">
        <v>4.5999999999999996</v>
      </c>
      <c r="K4606">
        <v>24</v>
      </c>
      <c r="L4606" t="s">
        <v>28</v>
      </c>
      <c r="M4606">
        <v>0</v>
      </c>
      <c r="N4606">
        <v>5</v>
      </c>
      <c r="O4606">
        <v>400</v>
      </c>
      <c r="P4606">
        <v>1840</v>
      </c>
      <c r="Q4606" t="s">
        <v>57</v>
      </c>
      <c r="R4606">
        <v>2</v>
      </c>
      <c r="S4606" t="s">
        <v>58</v>
      </c>
      <c r="T4606" t="s">
        <v>84</v>
      </c>
      <c r="U4606" t="str">
        <f>TRIM(CLEAN(tbl_Operations[[#This Row],[Location]]))</f>
        <v>Bengaluru</v>
      </c>
      <c r="V4606" t="str">
        <f>TRIM(CLEAN(tbl_Operations[[#This Row],[Channel]]))</f>
        <v>Email</v>
      </c>
      <c r="W4606" t="str">
        <f t="shared" si="355"/>
        <v>Employee Query</v>
      </c>
      <c r="X4606" t="str">
        <f t="shared" si="356"/>
        <v>Procurement</v>
      </c>
      <c r="Y4606" t="str">
        <f t="shared" si="357"/>
        <v>Within SLA</v>
      </c>
      <c r="Z4606" t="str">
        <f t="shared" si="358"/>
        <v>Normal</v>
      </c>
      <c r="AA4606" t="str" cm="1">
        <f t="array" ref="AA4606">_xlfn.IFS(
J4606&lt;=K4606*0.5,"Excellent",
J4606&lt;=K4606,"Good",
J4606&lt;=K4606*1.5,"At Risk",
TRUE,"Critical"
)</f>
        <v>Excellent</v>
      </c>
      <c r="AB4606" t="str">
        <f t="shared" si="359"/>
        <v>No Rework</v>
      </c>
    </row>
    <row r="4607" spans="1:28" x14ac:dyDescent="0.3">
      <c r="A4607" t="s">
        <v>4689</v>
      </c>
      <c r="B4607" s="1">
        <v>45857</v>
      </c>
      <c r="C4607" t="s">
        <v>91</v>
      </c>
      <c r="D4607" t="s">
        <v>73</v>
      </c>
      <c r="E4607" t="s">
        <v>92</v>
      </c>
      <c r="F4607" t="s">
        <v>49</v>
      </c>
      <c r="G4607" t="s">
        <v>25</v>
      </c>
      <c r="H4607" t="s">
        <v>75</v>
      </c>
      <c r="I4607" t="s">
        <v>88</v>
      </c>
      <c r="J4607">
        <v>10.7</v>
      </c>
      <c r="K4607">
        <v>48</v>
      </c>
      <c r="L4607" t="s">
        <v>28</v>
      </c>
      <c r="M4607">
        <v>2</v>
      </c>
      <c r="N4607">
        <v>4.4000000000000004</v>
      </c>
      <c r="O4607">
        <v>280</v>
      </c>
      <c r="P4607">
        <v>2996</v>
      </c>
      <c r="Q4607" t="s">
        <v>114</v>
      </c>
      <c r="R4607">
        <v>7</v>
      </c>
      <c r="S4607" t="s">
        <v>37</v>
      </c>
      <c r="T4607" t="s">
        <v>68</v>
      </c>
      <c r="U4607" t="str">
        <f>TRIM(CLEAN(tbl_Operations[[#This Row],[Location]]))</f>
        <v>Chennai</v>
      </c>
      <c r="V4607" t="str">
        <f>TRIM(CLEAN(tbl_Operations[[#This Row],[Channel]]))</f>
        <v>Email</v>
      </c>
      <c r="W4607" t="str">
        <f t="shared" si="355"/>
        <v>Report Request</v>
      </c>
      <c r="X4607" t="str">
        <f t="shared" si="356"/>
        <v>Operations</v>
      </c>
      <c r="Y4607" t="str">
        <f t="shared" si="357"/>
        <v>Within SLA</v>
      </c>
      <c r="Z4607" t="str">
        <f t="shared" si="358"/>
        <v>Normal</v>
      </c>
      <c r="AA4607" t="str" cm="1">
        <f t="array" ref="AA4607">_xlfn.IFS(
J4607&lt;=K4607*0.5,"Excellent",
J4607&lt;=K4607,"Good",
J4607&lt;=K4607*1.5,"At Risk",
TRUE,"Critical"
)</f>
        <v>Excellent</v>
      </c>
      <c r="AB4607" t="str">
        <f t="shared" si="359"/>
        <v>Reworked</v>
      </c>
    </row>
    <row r="4608" spans="1:28" x14ac:dyDescent="0.3">
      <c r="A4608" t="s">
        <v>4690</v>
      </c>
      <c r="B4608" s="1">
        <v>45704</v>
      </c>
      <c r="C4608" t="s">
        <v>91</v>
      </c>
      <c r="D4608" t="s">
        <v>47</v>
      </c>
      <c r="E4608" t="s">
        <v>35</v>
      </c>
      <c r="F4608" t="s">
        <v>49</v>
      </c>
      <c r="G4608" t="s">
        <v>42</v>
      </c>
      <c r="H4608" t="s">
        <v>50</v>
      </c>
      <c r="I4608" t="s">
        <v>88</v>
      </c>
      <c r="J4608">
        <v>14.1</v>
      </c>
      <c r="K4608">
        <v>48</v>
      </c>
      <c r="L4608" t="s">
        <v>28</v>
      </c>
      <c r="M4608">
        <v>2</v>
      </c>
      <c r="N4608">
        <v>4.4000000000000004</v>
      </c>
      <c r="O4608">
        <v>450</v>
      </c>
      <c r="P4608">
        <v>6345</v>
      </c>
      <c r="Q4608" t="s">
        <v>57</v>
      </c>
      <c r="R4608">
        <v>2</v>
      </c>
      <c r="S4608" t="s">
        <v>58</v>
      </c>
      <c r="T4608" t="s">
        <v>102</v>
      </c>
      <c r="U4608" t="str">
        <f>TRIM(CLEAN(tbl_Operations[[#This Row],[Location]]))</f>
        <v>Gurugram</v>
      </c>
      <c r="V4608" t="str">
        <f>TRIM(CLEAN(tbl_Operations[[#This Row],[Channel]]))</f>
        <v>Portal</v>
      </c>
      <c r="W4608" t="str">
        <f t="shared" si="355"/>
        <v>Employee Query</v>
      </c>
      <c r="X4608" t="str">
        <f t="shared" si="356"/>
        <v>Operations</v>
      </c>
      <c r="Y4608" t="str">
        <f t="shared" si="357"/>
        <v>Within SLA</v>
      </c>
      <c r="Z4608" t="str">
        <f t="shared" si="358"/>
        <v>Normal</v>
      </c>
      <c r="AA4608" t="str" cm="1">
        <f t="array" ref="AA4608">_xlfn.IFS(
J4608&lt;=K4608*0.5,"Excellent",
J4608&lt;=K4608,"Good",
J4608&lt;=K4608*1.5,"At Risk",
TRUE,"Critical"
)</f>
        <v>Excellent</v>
      </c>
      <c r="AB4608" t="str">
        <f t="shared" si="359"/>
        <v>Reworked</v>
      </c>
    </row>
    <row r="4609" spans="1:28" x14ac:dyDescent="0.3">
      <c r="A4609" t="s">
        <v>4691</v>
      </c>
      <c r="B4609" s="1">
        <v>45884</v>
      </c>
      <c r="C4609" t="s">
        <v>91</v>
      </c>
      <c r="D4609" t="s">
        <v>55</v>
      </c>
      <c r="E4609" t="s">
        <v>35</v>
      </c>
      <c r="F4609" t="s">
        <v>49</v>
      </c>
      <c r="G4609" t="s">
        <v>25</v>
      </c>
      <c r="H4609" t="s">
        <v>50</v>
      </c>
      <c r="I4609" t="s">
        <v>88</v>
      </c>
      <c r="J4609">
        <v>30.3</v>
      </c>
      <c r="K4609">
        <v>48</v>
      </c>
      <c r="L4609" t="s">
        <v>28</v>
      </c>
      <c r="M4609">
        <v>3</v>
      </c>
      <c r="N4609">
        <v>3.1</v>
      </c>
      <c r="O4609">
        <v>450</v>
      </c>
      <c r="P4609">
        <v>13635</v>
      </c>
      <c r="Q4609" t="s">
        <v>36</v>
      </c>
      <c r="R4609">
        <v>8</v>
      </c>
      <c r="S4609" t="s">
        <v>37</v>
      </c>
      <c r="T4609" t="s">
        <v>45</v>
      </c>
      <c r="U4609" t="str">
        <f>TRIM(CLEAN(tbl_Operations[[#This Row],[Location]]))</f>
        <v>Hyderabad</v>
      </c>
      <c r="V4609" t="str">
        <f>TRIM(CLEAN(tbl_Operations[[#This Row],[Channel]]))</f>
        <v>Email</v>
      </c>
      <c r="W4609" t="str">
        <f t="shared" si="355"/>
        <v>Employee Query</v>
      </c>
      <c r="X4609" t="str">
        <f t="shared" si="356"/>
        <v>Operations</v>
      </c>
      <c r="Y4609" t="str">
        <f t="shared" si="357"/>
        <v>Within SLA</v>
      </c>
      <c r="Z4609" t="str">
        <f t="shared" si="358"/>
        <v>Normal</v>
      </c>
      <c r="AA4609" t="str" cm="1">
        <f t="array" ref="AA4609">_xlfn.IFS(
J4609&lt;=K4609*0.5,"Excellent",
J4609&lt;=K4609,"Good",
J4609&lt;=K4609*1.5,"At Risk",
TRUE,"Critical"
)</f>
        <v>Good</v>
      </c>
      <c r="AB4609" t="str">
        <f t="shared" si="359"/>
        <v>Reworked</v>
      </c>
    </row>
    <row r="4610" spans="1:28" x14ac:dyDescent="0.3">
      <c r="A4610" t="s">
        <v>4692</v>
      </c>
      <c r="B4610" s="1">
        <v>45685</v>
      </c>
      <c r="C4610" t="s">
        <v>40</v>
      </c>
      <c r="D4610" t="s">
        <v>22</v>
      </c>
      <c r="E4610" t="s">
        <v>48</v>
      </c>
      <c r="F4610" t="s">
        <v>24</v>
      </c>
      <c r="G4610" t="s">
        <v>42</v>
      </c>
      <c r="H4610" t="s">
        <v>26</v>
      </c>
      <c r="I4610" t="s">
        <v>27</v>
      </c>
      <c r="J4610">
        <v>10.9</v>
      </c>
      <c r="K4610">
        <v>24</v>
      </c>
      <c r="L4610" t="s">
        <v>28</v>
      </c>
      <c r="M4610">
        <v>0</v>
      </c>
      <c r="N4610">
        <v>5</v>
      </c>
      <c r="O4610">
        <v>280</v>
      </c>
      <c r="P4610">
        <v>3052</v>
      </c>
      <c r="Q4610" t="s">
        <v>64</v>
      </c>
      <c r="R4610">
        <v>1</v>
      </c>
      <c r="S4610" t="s">
        <v>58</v>
      </c>
      <c r="T4610" t="s">
        <v>38</v>
      </c>
      <c r="U4610" t="str">
        <f>TRIM(CLEAN(tbl_Operations[[#This Row],[Location]]))</f>
        <v>Noida</v>
      </c>
      <c r="V4610" t="str">
        <f>TRIM(CLEAN(tbl_Operations[[#This Row],[Channel]]))</f>
        <v>Portal</v>
      </c>
      <c r="W4610" t="str">
        <f t="shared" ref="W4610:W4673" si="360">TRIM(CLEAN(E4610))</f>
        <v>Compliance Request</v>
      </c>
      <c r="X4610" t="str">
        <f t="shared" ref="X4610:X4673" si="361">PROPER(TRIM(CLEAN(C4610)))</f>
        <v>Procurement</v>
      </c>
      <c r="Y4610" t="str">
        <f t="shared" ref="Y4610:Y4673" si="362">IF(J4610&lt;=K4610,"Within SLA","SLA Breach")</f>
        <v>Within SLA</v>
      </c>
      <c r="Z4610" t="str">
        <f t="shared" ref="Z4610:Z4673" si="363">IF(AND(F4610="Critical",Y4609="SLA Breach"),"Critical Risk","Normal")</f>
        <v>Normal</v>
      </c>
      <c r="AA4610" t="str" cm="1">
        <f t="array" ref="AA4610">_xlfn.IFS(
J4610&lt;=K4610*0.5,"Excellent",
J4610&lt;=K4610,"Good",
J4610&lt;=K4610*1.5,"At Risk",
TRUE,"Critical"
)</f>
        <v>Excellent</v>
      </c>
      <c r="AB4610" t="str">
        <f t="shared" ref="AB4610:AB4673" si="364">IF(M4610&gt;0,"Reworked","No Rework")</f>
        <v>No Rework</v>
      </c>
    </row>
    <row r="4611" spans="1:28" x14ac:dyDescent="0.3">
      <c r="A4611" t="s">
        <v>4693</v>
      </c>
      <c r="B4611" s="1">
        <v>45893</v>
      </c>
      <c r="C4611" t="s">
        <v>40</v>
      </c>
      <c r="D4611" t="s">
        <v>60</v>
      </c>
      <c r="E4611" t="s">
        <v>92</v>
      </c>
      <c r="F4611" t="s">
        <v>49</v>
      </c>
      <c r="G4611" t="s">
        <v>25</v>
      </c>
      <c r="H4611" t="s">
        <v>43</v>
      </c>
      <c r="I4611" t="s">
        <v>88</v>
      </c>
      <c r="J4611">
        <v>57.3</v>
      </c>
      <c r="K4611">
        <v>48</v>
      </c>
      <c r="L4611" t="s">
        <v>63</v>
      </c>
      <c r="M4611">
        <v>1</v>
      </c>
      <c r="N4611">
        <v>3.1</v>
      </c>
      <c r="O4611">
        <v>400</v>
      </c>
      <c r="P4611">
        <v>22920</v>
      </c>
      <c r="Q4611" t="s">
        <v>36</v>
      </c>
      <c r="R4611">
        <v>8</v>
      </c>
      <c r="S4611" t="s">
        <v>37</v>
      </c>
      <c r="T4611" t="s">
        <v>102</v>
      </c>
      <c r="U4611" t="str">
        <f>TRIM(CLEAN(tbl_Operations[[#This Row],[Location]]))</f>
        <v>Pune</v>
      </c>
      <c r="V4611" t="str">
        <f>TRIM(CLEAN(tbl_Operations[[#This Row],[Channel]]))</f>
        <v>Email</v>
      </c>
      <c r="W4611" t="str">
        <f t="shared" si="360"/>
        <v>Report Request</v>
      </c>
      <c r="X4611" t="str">
        <f t="shared" si="361"/>
        <v>Procurement</v>
      </c>
      <c r="Y4611" t="str">
        <f t="shared" si="362"/>
        <v>SLA Breach</v>
      </c>
      <c r="Z4611" t="str">
        <f t="shared" si="363"/>
        <v>Normal</v>
      </c>
      <c r="AA4611" t="str" cm="1">
        <f t="array" ref="AA4611">_xlfn.IFS(
J4611&lt;=K4611*0.5,"Excellent",
J4611&lt;=K4611,"Good",
J4611&lt;=K4611*1.5,"At Risk",
TRUE,"Critical"
)</f>
        <v>At Risk</v>
      </c>
      <c r="AB4611" t="str">
        <f t="shared" si="364"/>
        <v>Reworked</v>
      </c>
    </row>
    <row r="4612" spans="1:28" x14ac:dyDescent="0.3">
      <c r="A4612" t="s">
        <v>4694</v>
      </c>
      <c r="B4612" s="1">
        <v>45866</v>
      </c>
      <c r="C4612" t="s">
        <v>91</v>
      </c>
      <c r="D4612" t="s">
        <v>55</v>
      </c>
      <c r="E4612" t="s">
        <v>56</v>
      </c>
      <c r="F4612" t="s">
        <v>61</v>
      </c>
      <c r="G4612" t="s">
        <v>81</v>
      </c>
      <c r="H4612" t="s">
        <v>43</v>
      </c>
      <c r="I4612" t="s">
        <v>27</v>
      </c>
      <c r="J4612">
        <v>10.6</v>
      </c>
      <c r="K4612">
        <v>12</v>
      </c>
      <c r="L4612" t="s">
        <v>28</v>
      </c>
      <c r="M4612">
        <v>0</v>
      </c>
      <c r="N4612">
        <v>4.8</v>
      </c>
      <c r="O4612">
        <v>280</v>
      </c>
      <c r="P4612">
        <v>2968</v>
      </c>
      <c r="Q4612" t="s">
        <v>114</v>
      </c>
      <c r="R4612">
        <v>7</v>
      </c>
      <c r="S4612" t="s">
        <v>37</v>
      </c>
      <c r="T4612" t="s">
        <v>31</v>
      </c>
      <c r="U4612" t="str">
        <f>TRIM(CLEAN(tbl_Operations[[#This Row],[Location]]))</f>
        <v>Hyderabad</v>
      </c>
      <c r="V4612" t="str">
        <f>TRIM(CLEAN(tbl_Operations[[#This Row],[Channel]]))</f>
        <v>Phone</v>
      </c>
      <c r="W4612" t="str">
        <f t="shared" si="360"/>
        <v>Vendor Query</v>
      </c>
      <c r="X4612" t="str">
        <f t="shared" si="361"/>
        <v>Operations</v>
      </c>
      <c r="Y4612" t="str">
        <f t="shared" si="362"/>
        <v>Within SLA</v>
      </c>
      <c r="Z4612" t="str">
        <f t="shared" si="363"/>
        <v>Normal</v>
      </c>
      <c r="AA4612" t="str" cm="1">
        <f t="array" ref="AA4612">_xlfn.IFS(
J4612&lt;=K4612*0.5,"Excellent",
J4612&lt;=K4612,"Good",
J4612&lt;=K4612*1.5,"At Risk",
TRUE,"Critical"
)</f>
        <v>Good</v>
      </c>
      <c r="AB4612" t="str">
        <f t="shared" si="364"/>
        <v>No Rework</v>
      </c>
    </row>
    <row r="4613" spans="1:28" x14ac:dyDescent="0.3">
      <c r="A4613" t="s">
        <v>4695</v>
      </c>
      <c r="B4613" s="1">
        <v>45847</v>
      </c>
      <c r="C4613" t="s">
        <v>33</v>
      </c>
      <c r="D4613" t="s">
        <v>22</v>
      </c>
      <c r="E4613" t="s">
        <v>74</v>
      </c>
      <c r="F4613" t="s">
        <v>24</v>
      </c>
      <c r="G4613" t="s">
        <v>25</v>
      </c>
      <c r="H4613" t="s">
        <v>43</v>
      </c>
      <c r="I4613" t="s">
        <v>88</v>
      </c>
      <c r="J4613">
        <v>6.3</v>
      </c>
      <c r="K4613">
        <v>24</v>
      </c>
      <c r="L4613" t="s">
        <v>28</v>
      </c>
      <c r="M4613">
        <v>2</v>
      </c>
      <c r="N4613">
        <v>4.5</v>
      </c>
      <c r="O4613">
        <v>400</v>
      </c>
      <c r="P4613">
        <v>2520</v>
      </c>
      <c r="Q4613" t="s">
        <v>114</v>
      </c>
      <c r="R4613">
        <v>7</v>
      </c>
      <c r="S4613" t="s">
        <v>37</v>
      </c>
      <c r="T4613" t="s">
        <v>86</v>
      </c>
      <c r="U4613" t="str">
        <f>TRIM(CLEAN(tbl_Operations[[#This Row],[Location]]))</f>
        <v>Noida</v>
      </c>
      <c r="V4613" t="str">
        <f>TRIM(CLEAN(tbl_Operations[[#This Row],[Channel]]))</f>
        <v>Email</v>
      </c>
      <c r="W4613" t="str">
        <f t="shared" si="360"/>
        <v>System Issue</v>
      </c>
      <c r="X4613" t="str">
        <f t="shared" si="361"/>
        <v>It</v>
      </c>
      <c r="Y4613" t="str">
        <f t="shared" si="362"/>
        <v>Within SLA</v>
      </c>
      <c r="Z4613" t="str">
        <f t="shared" si="363"/>
        <v>Normal</v>
      </c>
      <c r="AA4613" t="str" cm="1">
        <f t="array" ref="AA4613">_xlfn.IFS(
J4613&lt;=K4613*0.5,"Excellent",
J4613&lt;=K4613,"Good",
J4613&lt;=K4613*1.5,"At Risk",
TRUE,"Critical"
)</f>
        <v>Excellent</v>
      </c>
      <c r="AB4613" t="str">
        <f t="shared" si="364"/>
        <v>Reworked</v>
      </c>
    </row>
    <row r="4614" spans="1:28" x14ac:dyDescent="0.3">
      <c r="A4614" t="s">
        <v>4696</v>
      </c>
      <c r="B4614" s="1">
        <v>45832</v>
      </c>
      <c r="C4614" t="s">
        <v>40</v>
      </c>
      <c r="D4614" t="s">
        <v>60</v>
      </c>
      <c r="E4614" t="s">
        <v>70</v>
      </c>
      <c r="F4614" t="s">
        <v>49</v>
      </c>
      <c r="G4614" t="s">
        <v>25</v>
      </c>
      <c r="H4614" t="s">
        <v>66</v>
      </c>
      <c r="I4614" t="s">
        <v>27</v>
      </c>
      <c r="J4614">
        <v>15.6</v>
      </c>
      <c r="K4614">
        <v>48</v>
      </c>
      <c r="L4614" t="s">
        <v>28</v>
      </c>
      <c r="M4614">
        <v>1</v>
      </c>
      <c r="N4614">
        <v>4.0999999999999996</v>
      </c>
      <c r="O4614">
        <v>320</v>
      </c>
      <c r="P4614">
        <v>4992</v>
      </c>
      <c r="Q4614" t="s">
        <v>29</v>
      </c>
      <c r="R4614">
        <v>6</v>
      </c>
      <c r="S4614" t="s">
        <v>30</v>
      </c>
      <c r="T4614" t="s">
        <v>38</v>
      </c>
      <c r="U4614" t="str">
        <f>TRIM(CLEAN(tbl_Operations[[#This Row],[Location]]))</f>
        <v>Pune</v>
      </c>
      <c r="V4614" t="str">
        <f>TRIM(CLEAN(tbl_Operations[[#This Row],[Channel]]))</f>
        <v>Email</v>
      </c>
      <c r="W4614" t="str">
        <f t="shared" si="360"/>
        <v>Data Correction</v>
      </c>
      <c r="X4614" t="str">
        <f t="shared" si="361"/>
        <v>Procurement</v>
      </c>
      <c r="Y4614" t="str">
        <f t="shared" si="362"/>
        <v>Within SLA</v>
      </c>
      <c r="Z4614" t="str">
        <f t="shared" si="363"/>
        <v>Normal</v>
      </c>
      <c r="AA4614" t="str" cm="1">
        <f t="array" ref="AA4614">_xlfn.IFS(
J4614&lt;=K4614*0.5,"Excellent",
J4614&lt;=K4614,"Good",
J4614&lt;=K4614*1.5,"At Risk",
TRUE,"Critical"
)</f>
        <v>Excellent</v>
      </c>
      <c r="AB4614" t="str">
        <f t="shared" si="364"/>
        <v>Reworked</v>
      </c>
    </row>
    <row r="4615" spans="1:28" x14ac:dyDescent="0.3">
      <c r="A4615" t="s">
        <v>4697</v>
      </c>
      <c r="B4615" s="1">
        <v>45782</v>
      </c>
      <c r="C4615" t="s">
        <v>91</v>
      </c>
      <c r="D4615" t="s">
        <v>34</v>
      </c>
      <c r="E4615" t="s">
        <v>78</v>
      </c>
      <c r="F4615" t="s">
        <v>49</v>
      </c>
      <c r="G4615" t="s">
        <v>42</v>
      </c>
      <c r="H4615" t="s">
        <v>66</v>
      </c>
      <c r="I4615" t="s">
        <v>27</v>
      </c>
      <c r="J4615">
        <v>29.9</v>
      </c>
      <c r="K4615">
        <v>48</v>
      </c>
      <c r="L4615" t="s">
        <v>28</v>
      </c>
      <c r="M4615">
        <v>0</v>
      </c>
      <c r="N4615">
        <v>4.5999999999999996</v>
      </c>
      <c r="O4615">
        <v>400</v>
      </c>
      <c r="P4615">
        <v>11960</v>
      </c>
      <c r="Q4615" t="s">
        <v>44</v>
      </c>
      <c r="R4615">
        <v>5</v>
      </c>
      <c r="S4615" t="s">
        <v>30</v>
      </c>
      <c r="T4615" t="s">
        <v>31</v>
      </c>
      <c r="U4615" t="str">
        <f>TRIM(CLEAN(tbl_Operations[[#This Row],[Location]]))</f>
        <v>Mumbai</v>
      </c>
      <c r="V4615" t="str">
        <f>TRIM(CLEAN(tbl_Operations[[#This Row],[Channel]]))</f>
        <v>Portal</v>
      </c>
      <c r="W4615" t="str">
        <f t="shared" si="360"/>
        <v>Access Request</v>
      </c>
      <c r="X4615" t="str">
        <f t="shared" si="361"/>
        <v>Operations</v>
      </c>
      <c r="Y4615" t="str">
        <f t="shared" si="362"/>
        <v>Within SLA</v>
      </c>
      <c r="Z4615" t="str">
        <f t="shared" si="363"/>
        <v>Normal</v>
      </c>
      <c r="AA4615" t="str" cm="1">
        <f t="array" ref="AA4615">_xlfn.IFS(
J4615&lt;=K4615*0.5,"Excellent",
J4615&lt;=K4615,"Good",
J4615&lt;=K4615*1.5,"At Risk",
TRUE,"Critical"
)</f>
        <v>Good</v>
      </c>
      <c r="AB4615" t="str">
        <f t="shared" si="364"/>
        <v>No Rework</v>
      </c>
    </row>
    <row r="4616" spans="1:28" x14ac:dyDescent="0.3">
      <c r="A4616" t="s">
        <v>4698</v>
      </c>
      <c r="B4616" s="1">
        <v>45841</v>
      </c>
      <c r="C4616" t="s">
        <v>33</v>
      </c>
      <c r="D4616" t="s">
        <v>34</v>
      </c>
      <c r="E4616" t="s">
        <v>92</v>
      </c>
      <c r="F4616" t="s">
        <v>49</v>
      </c>
      <c r="G4616" t="s">
        <v>25</v>
      </c>
      <c r="H4616" t="s">
        <v>66</v>
      </c>
      <c r="I4616" t="s">
        <v>27</v>
      </c>
      <c r="J4616">
        <v>19.399999999999999</v>
      </c>
      <c r="K4616">
        <v>48</v>
      </c>
      <c r="L4616" t="s">
        <v>28</v>
      </c>
      <c r="M4616">
        <v>2</v>
      </c>
      <c r="N4616">
        <v>3.9</v>
      </c>
      <c r="O4616">
        <v>280</v>
      </c>
      <c r="P4616">
        <v>5432</v>
      </c>
      <c r="Q4616" t="s">
        <v>114</v>
      </c>
      <c r="R4616">
        <v>7</v>
      </c>
      <c r="S4616" t="s">
        <v>37</v>
      </c>
      <c r="T4616" t="s">
        <v>84</v>
      </c>
      <c r="U4616" t="str">
        <f>TRIM(CLEAN(tbl_Operations[[#This Row],[Location]]))</f>
        <v>Mumbai</v>
      </c>
      <c r="V4616" t="str">
        <f>TRIM(CLEAN(tbl_Operations[[#This Row],[Channel]]))</f>
        <v>Email</v>
      </c>
      <c r="W4616" t="str">
        <f t="shared" si="360"/>
        <v>Report Request</v>
      </c>
      <c r="X4616" t="str">
        <f t="shared" si="361"/>
        <v>It</v>
      </c>
      <c r="Y4616" t="str">
        <f t="shared" si="362"/>
        <v>Within SLA</v>
      </c>
      <c r="Z4616" t="str">
        <f t="shared" si="363"/>
        <v>Normal</v>
      </c>
      <c r="AA4616" t="str" cm="1">
        <f t="array" ref="AA4616">_xlfn.IFS(
J4616&lt;=K4616*0.5,"Excellent",
J4616&lt;=K4616,"Good",
J4616&lt;=K4616*1.5,"At Risk",
TRUE,"Critical"
)</f>
        <v>Excellent</v>
      </c>
      <c r="AB4616" t="str">
        <f t="shared" si="364"/>
        <v>Reworked</v>
      </c>
    </row>
    <row r="4617" spans="1:28" x14ac:dyDescent="0.3">
      <c r="A4617" t="s">
        <v>4699</v>
      </c>
      <c r="B4617" s="1">
        <v>45786</v>
      </c>
      <c r="C4617" t="s">
        <v>77</v>
      </c>
      <c r="D4617" t="s">
        <v>41</v>
      </c>
      <c r="E4617" t="s">
        <v>56</v>
      </c>
      <c r="F4617" t="s">
        <v>146</v>
      </c>
      <c r="G4617" t="s">
        <v>81</v>
      </c>
      <c r="H4617" t="s">
        <v>26</v>
      </c>
      <c r="I4617" t="s">
        <v>88</v>
      </c>
      <c r="J4617">
        <v>10.5</v>
      </c>
      <c r="K4617">
        <v>4</v>
      </c>
      <c r="L4617" t="s">
        <v>63</v>
      </c>
      <c r="M4617">
        <v>1</v>
      </c>
      <c r="N4617">
        <v>4.7</v>
      </c>
      <c r="O4617">
        <v>450</v>
      </c>
      <c r="P4617">
        <v>4725</v>
      </c>
      <c r="Q4617" t="s">
        <v>44</v>
      </c>
      <c r="R4617">
        <v>5</v>
      </c>
      <c r="S4617" t="s">
        <v>30</v>
      </c>
      <c r="T4617" t="s">
        <v>45</v>
      </c>
      <c r="U4617" t="str">
        <f>TRIM(CLEAN(tbl_Operations[[#This Row],[Location]]))</f>
        <v>Bengaluru</v>
      </c>
      <c r="V4617" t="str">
        <f>TRIM(CLEAN(tbl_Operations[[#This Row],[Channel]]))</f>
        <v>Phone</v>
      </c>
      <c r="W4617" t="str">
        <f t="shared" si="360"/>
        <v>Vendor Query</v>
      </c>
      <c r="X4617" t="str">
        <f t="shared" si="361"/>
        <v>Finance</v>
      </c>
      <c r="Y4617" t="str">
        <f t="shared" si="362"/>
        <v>SLA Breach</v>
      </c>
      <c r="Z4617" t="str">
        <f t="shared" si="363"/>
        <v>Normal</v>
      </c>
      <c r="AA4617" t="str" cm="1">
        <f t="array" ref="AA4617">_xlfn.IFS(
J4617&lt;=K4617*0.5,"Excellent",
J4617&lt;=K4617,"Good",
J4617&lt;=K4617*1.5,"At Risk",
TRUE,"Critical"
)</f>
        <v>Critical</v>
      </c>
      <c r="AB4617" t="str">
        <f t="shared" si="364"/>
        <v>Reworked</v>
      </c>
    </row>
    <row r="4618" spans="1:28" x14ac:dyDescent="0.3">
      <c r="A4618" t="s">
        <v>4700</v>
      </c>
      <c r="B4618" s="1">
        <v>45736</v>
      </c>
      <c r="C4618" t="s">
        <v>21</v>
      </c>
      <c r="D4618" t="s">
        <v>47</v>
      </c>
      <c r="E4618" t="s">
        <v>48</v>
      </c>
      <c r="F4618" t="s">
        <v>61</v>
      </c>
      <c r="G4618" t="s">
        <v>81</v>
      </c>
      <c r="H4618" t="s">
        <v>50</v>
      </c>
      <c r="I4618" t="s">
        <v>27</v>
      </c>
      <c r="J4618">
        <v>6.9</v>
      </c>
      <c r="K4618">
        <v>12</v>
      </c>
      <c r="L4618" t="s">
        <v>28</v>
      </c>
      <c r="M4618">
        <v>0</v>
      </c>
      <c r="N4618">
        <v>5</v>
      </c>
      <c r="O4618">
        <v>400</v>
      </c>
      <c r="P4618">
        <v>2760</v>
      </c>
      <c r="Q4618" t="s">
        <v>79</v>
      </c>
      <c r="R4618">
        <v>3</v>
      </c>
      <c r="S4618" t="s">
        <v>58</v>
      </c>
      <c r="T4618" t="s">
        <v>84</v>
      </c>
      <c r="U4618" t="str">
        <f>TRIM(CLEAN(tbl_Operations[[#This Row],[Location]]))</f>
        <v>Gurugram</v>
      </c>
      <c r="V4618" t="str">
        <f>TRIM(CLEAN(tbl_Operations[[#This Row],[Channel]]))</f>
        <v>Phone</v>
      </c>
      <c r="W4618" t="str">
        <f t="shared" si="360"/>
        <v>Compliance Request</v>
      </c>
      <c r="X4618" t="str">
        <f t="shared" si="361"/>
        <v>Customer Support</v>
      </c>
      <c r="Y4618" t="str">
        <f t="shared" si="362"/>
        <v>Within SLA</v>
      </c>
      <c r="Z4618" t="str">
        <f t="shared" si="363"/>
        <v>Normal</v>
      </c>
      <c r="AA4618" t="str" cm="1">
        <f t="array" ref="AA4618">_xlfn.IFS(
J4618&lt;=K4618*0.5,"Excellent",
J4618&lt;=K4618,"Good",
J4618&lt;=K4618*1.5,"At Risk",
TRUE,"Critical"
)</f>
        <v>Good</v>
      </c>
      <c r="AB4618" t="str">
        <f t="shared" si="364"/>
        <v>No Rework</v>
      </c>
    </row>
    <row r="4619" spans="1:28" x14ac:dyDescent="0.3">
      <c r="A4619" t="s">
        <v>4701</v>
      </c>
      <c r="B4619" s="1">
        <v>45900</v>
      </c>
      <c r="C4619" t="s">
        <v>95</v>
      </c>
      <c r="D4619" t="s">
        <v>55</v>
      </c>
      <c r="E4619" t="s">
        <v>23</v>
      </c>
      <c r="F4619" t="s">
        <v>49</v>
      </c>
      <c r="G4619" t="s">
        <v>25</v>
      </c>
      <c r="H4619" t="s">
        <v>75</v>
      </c>
      <c r="I4619" t="s">
        <v>27</v>
      </c>
      <c r="J4619">
        <v>12.8</v>
      </c>
      <c r="K4619">
        <v>48</v>
      </c>
      <c r="L4619" t="s">
        <v>28</v>
      </c>
      <c r="M4619">
        <v>1</v>
      </c>
      <c r="N4619">
        <v>4.4000000000000004</v>
      </c>
      <c r="O4619">
        <v>320</v>
      </c>
      <c r="P4619">
        <v>4096</v>
      </c>
      <c r="Q4619" t="s">
        <v>36</v>
      </c>
      <c r="R4619">
        <v>8</v>
      </c>
      <c r="S4619" t="s">
        <v>37</v>
      </c>
      <c r="T4619" t="s">
        <v>102</v>
      </c>
      <c r="U4619" t="str">
        <f>TRIM(CLEAN(tbl_Operations[[#This Row],[Location]]))</f>
        <v>Hyderabad</v>
      </c>
      <c r="V4619" t="str">
        <f>TRIM(CLEAN(tbl_Operations[[#This Row],[Channel]]))</f>
        <v>Email</v>
      </c>
      <c r="W4619" t="str">
        <f t="shared" si="360"/>
        <v>Invoice Query</v>
      </c>
      <c r="X4619" t="str">
        <f t="shared" si="361"/>
        <v>Sales</v>
      </c>
      <c r="Y4619" t="str">
        <f t="shared" si="362"/>
        <v>Within SLA</v>
      </c>
      <c r="Z4619" t="str">
        <f t="shared" si="363"/>
        <v>Normal</v>
      </c>
      <c r="AA4619" t="str" cm="1">
        <f t="array" ref="AA4619">_xlfn.IFS(
J4619&lt;=K4619*0.5,"Excellent",
J4619&lt;=K4619,"Good",
J4619&lt;=K4619*1.5,"At Risk",
TRUE,"Critical"
)</f>
        <v>Excellent</v>
      </c>
      <c r="AB4619" t="str">
        <f t="shared" si="364"/>
        <v>Reworked</v>
      </c>
    </row>
    <row r="4620" spans="1:28" x14ac:dyDescent="0.3">
      <c r="A4620" t="s">
        <v>4702</v>
      </c>
      <c r="B4620" s="1">
        <v>45982</v>
      </c>
      <c r="C4620" t="s">
        <v>91</v>
      </c>
      <c r="D4620" t="s">
        <v>47</v>
      </c>
      <c r="E4620" t="s">
        <v>92</v>
      </c>
      <c r="F4620" t="s">
        <v>49</v>
      </c>
      <c r="G4620" t="s">
        <v>42</v>
      </c>
      <c r="H4620" t="s">
        <v>50</v>
      </c>
      <c r="I4620" t="s">
        <v>27</v>
      </c>
      <c r="J4620">
        <v>9.3000000000000007</v>
      </c>
      <c r="K4620">
        <v>48</v>
      </c>
      <c r="L4620" t="s">
        <v>28</v>
      </c>
      <c r="M4620">
        <v>0</v>
      </c>
      <c r="N4620">
        <v>4.3</v>
      </c>
      <c r="O4620">
        <v>320</v>
      </c>
      <c r="P4620">
        <v>2976</v>
      </c>
      <c r="Q4620" t="s">
        <v>67</v>
      </c>
      <c r="R4620">
        <v>11</v>
      </c>
      <c r="S4620" t="s">
        <v>52</v>
      </c>
      <c r="T4620" t="s">
        <v>45</v>
      </c>
      <c r="U4620" t="str">
        <f>TRIM(CLEAN(tbl_Operations[[#This Row],[Location]]))</f>
        <v>Gurugram</v>
      </c>
      <c r="V4620" t="str">
        <f>TRIM(CLEAN(tbl_Operations[[#This Row],[Channel]]))</f>
        <v>Portal</v>
      </c>
      <c r="W4620" t="str">
        <f t="shared" si="360"/>
        <v>Report Request</v>
      </c>
      <c r="X4620" t="str">
        <f t="shared" si="361"/>
        <v>Operations</v>
      </c>
      <c r="Y4620" t="str">
        <f t="shared" si="362"/>
        <v>Within SLA</v>
      </c>
      <c r="Z4620" t="str">
        <f t="shared" si="363"/>
        <v>Normal</v>
      </c>
      <c r="AA4620" t="str" cm="1">
        <f t="array" ref="AA4620">_xlfn.IFS(
J4620&lt;=K4620*0.5,"Excellent",
J4620&lt;=K4620,"Good",
J4620&lt;=K4620*1.5,"At Risk",
TRUE,"Critical"
)</f>
        <v>Excellent</v>
      </c>
      <c r="AB4620" t="str">
        <f t="shared" si="364"/>
        <v>No Rework</v>
      </c>
    </row>
    <row r="4621" spans="1:28" x14ac:dyDescent="0.3">
      <c r="A4621" t="s">
        <v>4703</v>
      </c>
      <c r="B4621" s="1">
        <v>45936</v>
      </c>
      <c r="C4621" t="s">
        <v>21</v>
      </c>
      <c r="D4621" t="s">
        <v>60</v>
      </c>
      <c r="E4621" t="s">
        <v>78</v>
      </c>
      <c r="F4621" t="s">
        <v>49</v>
      </c>
      <c r="G4621" t="s">
        <v>42</v>
      </c>
      <c r="H4621" t="s">
        <v>26</v>
      </c>
      <c r="I4621" t="s">
        <v>27</v>
      </c>
      <c r="J4621">
        <v>13.3</v>
      </c>
      <c r="K4621">
        <v>48</v>
      </c>
      <c r="L4621" t="s">
        <v>28</v>
      </c>
      <c r="M4621">
        <v>0</v>
      </c>
      <c r="N4621">
        <v>5</v>
      </c>
      <c r="O4621">
        <v>350</v>
      </c>
      <c r="P4621">
        <v>4655</v>
      </c>
      <c r="Q4621" t="s">
        <v>51</v>
      </c>
      <c r="R4621">
        <v>10</v>
      </c>
      <c r="S4621" t="s">
        <v>52</v>
      </c>
      <c r="T4621" t="s">
        <v>31</v>
      </c>
      <c r="U4621" t="str">
        <f>TRIM(CLEAN(tbl_Operations[[#This Row],[Location]]))</f>
        <v>Pune</v>
      </c>
      <c r="V4621" t="str">
        <f>TRIM(CLEAN(tbl_Operations[[#This Row],[Channel]]))</f>
        <v>Portal</v>
      </c>
      <c r="W4621" t="str">
        <f t="shared" si="360"/>
        <v>Access Request</v>
      </c>
      <c r="X4621" t="str">
        <f t="shared" si="361"/>
        <v>Customer Support</v>
      </c>
      <c r="Y4621" t="str">
        <f t="shared" si="362"/>
        <v>Within SLA</v>
      </c>
      <c r="Z4621" t="str">
        <f t="shared" si="363"/>
        <v>Normal</v>
      </c>
      <c r="AA4621" t="str" cm="1">
        <f t="array" ref="AA4621">_xlfn.IFS(
J4621&lt;=K4621*0.5,"Excellent",
J4621&lt;=K4621,"Good",
J4621&lt;=K4621*1.5,"At Risk",
TRUE,"Critical"
)</f>
        <v>Excellent</v>
      </c>
      <c r="AB4621" t="str">
        <f t="shared" si="364"/>
        <v>No Rework</v>
      </c>
    </row>
    <row r="4622" spans="1:28" x14ac:dyDescent="0.3">
      <c r="A4622" t="s">
        <v>4704</v>
      </c>
      <c r="B4622" s="1">
        <v>45672</v>
      </c>
      <c r="C4622" t="s">
        <v>77</v>
      </c>
      <c r="D4622" t="s">
        <v>34</v>
      </c>
      <c r="E4622" t="s">
        <v>35</v>
      </c>
      <c r="F4622" t="s">
        <v>24</v>
      </c>
      <c r="G4622" t="s">
        <v>25</v>
      </c>
      <c r="H4622" t="s">
        <v>50</v>
      </c>
      <c r="I4622" t="s">
        <v>27</v>
      </c>
      <c r="J4622">
        <v>5.5</v>
      </c>
      <c r="K4622">
        <v>24</v>
      </c>
      <c r="L4622" t="s">
        <v>28</v>
      </c>
      <c r="M4622">
        <v>1</v>
      </c>
      <c r="N4622">
        <v>5</v>
      </c>
      <c r="O4622">
        <v>320</v>
      </c>
      <c r="P4622">
        <v>1760</v>
      </c>
      <c r="Q4622" t="s">
        <v>64</v>
      </c>
      <c r="R4622">
        <v>1</v>
      </c>
      <c r="S4622" t="s">
        <v>58</v>
      </c>
      <c r="T4622" t="s">
        <v>86</v>
      </c>
      <c r="U4622" t="str">
        <f>TRIM(CLEAN(tbl_Operations[[#This Row],[Location]]))</f>
        <v>Mumbai</v>
      </c>
      <c r="V4622" t="str">
        <f>TRIM(CLEAN(tbl_Operations[[#This Row],[Channel]]))</f>
        <v>Email</v>
      </c>
      <c r="W4622" t="str">
        <f t="shared" si="360"/>
        <v>Employee Query</v>
      </c>
      <c r="X4622" t="str">
        <f t="shared" si="361"/>
        <v>Finance</v>
      </c>
      <c r="Y4622" t="str">
        <f t="shared" si="362"/>
        <v>Within SLA</v>
      </c>
      <c r="Z4622" t="str">
        <f t="shared" si="363"/>
        <v>Normal</v>
      </c>
      <c r="AA4622" t="str" cm="1">
        <f t="array" ref="AA4622">_xlfn.IFS(
J4622&lt;=K4622*0.5,"Excellent",
J4622&lt;=K4622,"Good",
J4622&lt;=K4622*1.5,"At Risk",
TRUE,"Critical"
)</f>
        <v>Excellent</v>
      </c>
      <c r="AB4622" t="str">
        <f t="shared" si="364"/>
        <v>Reworked</v>
      </c>
    </row>
    <row r="4623" spans="1:28" x14ac:dyDescent="0.3">
      <c r="A4623" t="s">
        <v>4705</v>
      </c>
      <c r="B4623" s="1">
        <v>45838</v>
      </c>
      <c r="C4623" t="s">
        <v>21</v>
      </c>
      <c r="D4623" t="s">
        <v>47</v>
      </c>
      <c r="E4623" t="s">
        <v>23</v>
      </c>
      <c r="F4623" t="s">
        <v>24</v>
      </c>
      <c r="G4623" t="s">
        <v>42</v>
      </c>
      <c r="H4623" t="s">
        <v>26</v>
      </c>
      <c r="I4623" t="s">
        <v>27</v>
      </c>
      <c r="J4623">
        <v>14.6</v>
      </c>
      <c r="K4623">
        <v>24</v>
      </c>
      <c r="L4623" t="s">
        <v>28</v>
      </c>
      <c r="M4623">
        <v>0</v>
      </c>
      <c r="N4623">
        <v>4.2</v>
      </c>
      <c r="O4623">
        <v>350</v>
      </c>
      <c r="P4623">
        <v>5110</v>
      </c>
      <c r="Q4623" t="s">
        <v>29</v>
      </c>
      <c r="R4623">
        <v>6</v>
      </c>
      <c r="S4623" t="s">
        <v>30</v>
      </c>
      <c r="T4623" t="s">
        <v>31</v>
      </c>
      <c r="U4623" t="str">
        <f>TRIM(CLEAN(tbl_Operations[[#This Row],[Location]]))</f>
        <v>Gurugram</v>
      </c>
      <c r="V4623" t="str">
        <f>TRIM(CLEAN(tbl_Operations[[#This Row],[Channel]]))</f>
        <v>Portal</v>
      </c>
      <c r="W4623" t="str">
        <f t="shared" si="360"/>
        <v>Invoice Query</v>
      </c>
      <c r="X4623" t="str">
        <f t="shared" si="361"/>
        <v>Customer Support</v>
      </c>
      <c r="Y4623" t="str">
        <f t="shared" si="362"/>
        <v>Within SLA</v>
      </c>
      <c r="Z4623" t="str">
        <f t="shared" si="363"/>
        <v>Normal</v>
      </c>
      <c r="AA4623" t="str" cm="1">
        <f t="array" ref="AA4623">_xlfn.IFS(
J4623&lt;=K4623*0.5,"Excellent",
J4623&lt;=K4623,"Good",
J4623&lt;=K4623*1.5,"At Risk",
TRUE,"Critical"
)</f>
        <v>Good</v>
      </c>
      <c r="AB4623" t="str">
        <f t="shared" si="364"/>
        <v>No Rework</v>
      </c>
    </row>
    <row r="4624" spans="1:28" x14ac:dyDescent="0.3">
      <c r="A4624" t="s">
        <v>4706</v>
      </c>
      <c r="B4624" s="1">
        <v>45967</v>
      </c>
      <c r="C4624" t="s">
        <v>40</v>
      </c>
      <c r="D4624" t="s">
        <v>47</v>
      </c>
      <c r="E4624" t="s">
        <v>35</v>
      </c>
      <c r="F4624" t="s">
        <v>49</v>
      </c>
      <c r="G4624" t="s">
        <v>42</v>
      </c>
      <c r="H4624" t="s">
        <v>50</v>
      </c>
      <c r="I4624" t="s">
        <v>27</v>
      </c>
      <c r="J4624">
        <v>2.9</v>
      </c>
      <c r="K4624">
        <v>48</v>
      </c>
      <c r="L4624" t="s">
        <v>28</v>
      </c>
      <c r="M4624">
        <v>0</v>
      </c>
      <c r="N4624">
        <v>4.7</v>
      </c>
      <c r="O4624">
        <v>400</v>
      </c>
      <c r="P4624">
        <v>1160</v>
      </c>
      <c r="Q4624" t="s">
        <v>67</v>
      </c>
      <c r="R4624">
        <v>11</v>
      </c>
      <c r="S4624" t="s">
        <v>52</v>
      </c>
      <c r="T4624" t="s">
        <v>84</v>
      </c>
      <c r="U4624" t="str">
        <f>TRIM(CLEAN(tbl_Operations[[#This Row],[Location]]))</f>
        <v>Gurugram</v>
      </c>
      <c r="V4624" t="str">
        <f>TRIM(CLEAN(tbl_Operations[[#This Row],[Channel]]))</f>
        <v>Portal</v>
      </c>
      <c r="W4624" t="str">
        <f t="shared" si="360"/>
        <v>Employee Query</v>
      </c>
      <c r="X4624" t="str">
        <f t="shared" si="361"/>
        <v>Procurement</v>
      </c>
      <c r="Y4624" t="str">
        <f t="shared" si="362"/>
        <v>Within SLA</v>
      </c>
      <c r="Z4624" t="str">
        <f t="shared" si="363"/>
        <v>Normal</v>
      </c>
      <c r="AA4624" t="str" cm="1">
        <f t="array" ref="AA4624">_xlfn.IFS(
J4624&lt;=K4624*0.5,"Excellent",
J4624&lt;=K4624,"Good",
J4624&lt;=K4624*1.5,"At Risk",
TRUE,"Critical"
)</f>
        <v>Excellent</v>
      </c>
      <c r="AB4624" t="str">
        <f t="shared" si="364"/>
        <v>No Rework</v>
      </c>
    </row>
    <row r="4625" spans="1:28" x14ac:dyDescent="0.3">
      <c r="A4625" t="s">
        <v>4707</v>
      </c>
      <c r="B4625" s="1">
        <v>45973</v>
      </c>
      <c r="C4625" t="s">
        <v>91</v>
      </c>
      <c r="D4625" t="s">
        <v>34</v>
      </c>
      <c r="E4625" t="s">
        <v>23</v>
      </c>
      <c r="F4625" t="s">
        <v>49</v>
      </c>
      <c r="G4625" t="s">
        <v>25</v>
      </c>
      <c r="H4625" t="s">
        <v>43</v>
      </c>
      <c r="I4625" t="s">
        <v>88</v>
      </c>
      <c r="J4625">
        <v>4.8</v>
      </c>
      <c r="K4625">
        <v>48</v>
      </c>
      <c r="L4625" t="s">
        <v>28</v>
      </c>
      <c r="M4625">
        <v>4</v>
      </c>
      <c r="N4625">
        <v>3.6</v>
      </c>
      <c r="O4625">
        <v>400</v>
      </c>
      <c r="P4625">
        <v>1920</v>
      </c>
      <c r="Q4625" t="s">
        <v>67</v>
      </c>
      <c r="R4625">
        <v>11</v>
      </c>
      <c r="S4625" t="s">
        <v>52</v>
      </c>
      <c r="T4625" t="s">
        <v>86</v>
      </c>
      <c r="U4625" t="str">
        <f>TRIM(CLEAN(tbl_Operations[[#This Row],[Location]]))</f>
        <v>Mumbai</v>
      </c>
      <c r="V4625" t="str">
        <f>TRIM(CLEAN(tbl_Operations[[#This Row],[Channel]]))</f>
        <v>Email</v>
      </c>
      <c r="W4625" t="str">
        <f t="shared" si="360"/>
        <v>Invoice Query</v>
      </c>
      <c r="X4625" t="str">
        <f t="shared" si="361"/>
        <v>Operations</v>
      </c>
      <c r="Y4625" t="str">
        <f t="shared" si="362"/>
        <v>Within SLA</v>
      </c>
      <c r="Z4625" t="str">
        <f t="shared" si="363"/>
        <v>Normal</v>
      </c>
      <c r="AA4625" t="str" cm="1">
        <f t="array" ref="AA4625">_xlfn.IFS(
J4625&lt;=K4625*0.5,"Excellent",
J4625&lt;=K4625,"Good",
J4625&lt;=K4625*1.5,"At Risk",
TRUE,"Critical"
)</f>
        <v>Excellent</v>
      </c>
      <c r="AB4625" t="str">
        <f t="shared" si="364"/>
        <v>Reworked</v>
      </c>
    </row>
    <row r="4626" spans="1:28" x14ac:dyDescent="0.3">
      <c r="A4626" t="s">
        <v>4708</v>
      </c>
      <c r="B4626" s="1">
        <v>45758</v>
      </c>
      <c r="C4626" t="s">
        <v>21</v>
      </c>
      <c r="D4626" t="s">
        <v>73</v>
      </c>
      <c r="E4626" t="s">
        <v>56</v>
      </c>
      <c r="F4626" t="s">
        <v>24</v>
      </c>
      <c r="G4626" t="s">
        <v>62</v>
      </c>
      <c r="H4626" t="s">
        <v>43</v>
      </c>
      <c r="I4626" t="s">
        <v>27</v>
      </c>
      <c r="J4626">
        <v>7.6</v>
      </c>
      <c r="K4626">
        <v>24</v>
      </c>
      <c r="L4626" t="s">
        <v>28</v>
      </c>
      <c r="M4626">
        <v>1</v>
      </c>
      <c r="N4626">
        <v>4.3</v>
      </c>
      <c r="O4626">
        <v>350</v>
      </c>
      <c r="P4626">
        <v>2660</v>
      </c>
      <c r="Q4626" t="s">
        <v>89</v>
      </c>
      <c r="R4626">
        <v>4</v>
      </c>
      <c r="S4626" t="s">
        <v>30</v>
      </c>
      <c r="T4626" t="s">
        <v>45</v>
      </c>
      <c r="U4626" t="str">
        <f>TRIM(CLEAN(tbl_Operations[[#This Row],[Location]]))</f>
        <v>Chennai</v>
      </c>
      <c r="V4626" t="str">
        <f>TRIM(CLEAN(tbl_Operations[[#This Row],[Channel]]))</f>
        <v>Teams</v>
      </c>
      <c r="W4626" t="str">
        <f t="shared" si="360"/>
        <v>Vendor Query</v>
      </c>
      <c r="X4626" t="str">
        <f t="shared" si="361"/>
        <v>Customer Support</v>
      </c>
      <c r="Y4626" t="str">
        <f t="shared" si="362"/>
        <v>Within SLA</v>
      </c>
      <c r="Z4626" t="str">
        <f t="shared" si="363"/>
        <v>Normal</v>
      </c>
      <c r="AA4626" t="str" cm="1">
        <f t="array" ref="AA4626">_xlfn.IFS(
J4626&lt;=K4626*0.5,"Excellent",
J4626&lt;=K4626,"Good",
J4626&lt;=K4626*1.5,"At Risk",
TRUE,"Critical"
)</f>
        <v>Excellent</v>
      </c>
      <c r="AB4626" t="str">
        <f t="shared" si="364"/>
        <v>Reworked</v>
      </c>
    </row>
    <row r="4627" spans="1:28" x14ac:dyDescent="0.3">
      <c r="A4627" t="s">
        <v>4709</v>
      </c>
      <c r="B4627" s="1">
        <v>45752</v>
      </c>
      <c r="C4627" t="s">
        <v>33</v>
      </c>
      <c r="D4627" t="s">
        <v>55</v>
      </c>
      <c r="E4627" t="s">
        <v>23</v>
      </c>
      <c r="F4627" t="s">
        <v>24</v>
      </c>
      <c r="G4627" t="s">
        <v>42</v>
      </c>
      <c r="H4627" t="s">
        <v>75</v>
      </c>
      <c r="I4627" t="s">
        <v>27</v>
      </c>
      <c r="J4627">
        <v>4.9000000000000004</v>
      </c>
      <c r="K4627">
        <v>24</v>
      </c>
      <c r="L4627" t="s">
        <v>28</v>
      </c>
      <c r="M4627">
        <v>0</v>
      </c>
      <c r="N4627">
        <v>4.4000000000000004</v>
      </c>
      <c r="O4627">
        <v>450</v>
      </c>
      <c r="P4627">
        <v>2205</v>
      </c>
      <c r="Q4627" t="s">
        <v>89</v>
      </c>
      <c r="R4627">
        <v>4</v>
      </c>
      <c r="S4627" t="s">
        <v>30</v>
      </c>
      <c r="T4627" t="s">
        <v>68</v>
      </c>
      <c r="U4627" t="str">
        <f>TRIM(CLEAN(tbl_Operations[[#This Row],[Location]]))</f>
        <v>Hyderabad</v>
      </c>
      <c r="V4627" t="str">
        <f>TRIM(CLEAN(tbl_Operations[[#This Row],[Channel]]))</f>
        <v>Portal</v>
      </c>
      <c r="W4627" t="str">
        <f t="shared" si="360"/>
        <v>Invoice Query</v>
      </c>
      <c r="X4627" t="str">
        <f t="shared" si="361"/>
        <v>It</v>
      </c>
      <c r="Y4627" t="str">
        <f t="shared" si="362"/>
        <v>Within SLA</v>
      </c>
      <c r="Z4627" t="str">
        <f t="shared" si="363"/>
        <v>Normal</v>
      </c>
      <c r="AA4627" t="str" cm="1">
        <f t="array" ref="AA4627">_xlfn.IFS(
J4627&lt;=K4627*0.5,"Excellent",
J4627&lt;=K4627,"Good",
J4627&lt;=K4627*1.5,"At Risk",
TRUE,"Critical"
)</f>
        <v>Excellent</v>
      </c>
      <c r="AB4627" t="str">
        <f t="shared" si="364"/>
        <v>No Rework</v>
      </c>
    </row>
    <row r="4628" spans="1:28" x14ac:dyDescent="0.3">
      <c r="A4628" t="s">
        <v>4710</v>
      </c>
      <c r="B4628" s="1">
        <v>45761</v>
      </c>
      <c r="C4628" t="s">
        <v>95</v>
      </c>
      <c r="D4628" t="s">
        <v>34</v>
      </c>
      <c r="E4628" t="s">
        <v>35</v>
      </c>
      <c r="F4628" t="s">
        <v>49</v>
      </c>
      <c r="G4628" t="s">
        <v>25</v>
      </c>
      <c r="H4628" t="s">
        <v>50</v>
      </c>
      <c r="I4628" t="s">
        <v>27</v>
      </c>
      <c r="J4628">
        <v>5.5</v>
      </c>
      <c r="K4628">
        <v>48</v>
      </c>
      <c r="L4628" t="s">
        <v>28</v>
      </c>
      <c r="M4628">
        <v>0</v>
      </c>
      <c r="N4628">
        <v>4.4000000000000004</v>
      </c>
      <c r="O4628">
        <v>350</v>
      </c>
      <c r="P4628">
        <v>1925</v>
      </c>
      <c r="Q4628" t="s">
        <v>89</v>
      </c>
      <c r="R4628">
        <v>4</v>
      </c>
      <c r="S4628" t="s">
        <v>30</v>
      </c>
      <c r="T4628" t="s">
        <v>31</v>
      </c>
      <c r="U4628" t="str">
        <f>TRIM(CLEAN(tbl_Operations[[#This Row],[Location]]))</f>
        <v>Mumbai</v>
      </c>
      <c r="V4628" t="str">
        <f>TRIM(CLEAN(tbl_Operations[[#This Row],[Channel]]))</f>
        <v>Email</v>
      </c>
      <c r="W4628" t="str">
        <f t="shared" si="360"/>
        <v>Employee Query</v>
      </c>
      <c r="X4628" t="str">
        <f t="shared" si="361"/>
        <v>Sales</v>
      </c>
      <c r="Y4628" t="str">
        <f t="shared" si="362"/>
        <v>Within SLA</v>
      </c>
      <c r="Z4628" t="str">
        <f t="shared" si="363"/>
        <v>Normal</v>
      </c>
      <c r="AA4628" t="str" cm="1">
        <f t="array" ref="AA4628">_xlfn.IFS(
J4628&lt;=K4628*0.5,"Excellent",
J4628&lt;=K4628,"Good",
J4628&lt;=K4628*1.5,"At Risk",
TRUE,"Critical"
)</f>
        <v>Excellent</v>
      </c>
      <c r="AB4628" t="str">
        <f t="shared" si="364"/>
        <v>No Rework</v>
      </c>
    </row>
    <row r="4629" spans="1:28" x14ac:dyDescent="0.3">
      <c r="A4629" t="s">
        <v>4711</v>
      </c>
      <c r="B4629" s="1">
        <v>45730</v>
      </c>
      <c r="C4629" t="s">
        <v>40</v>
      </c>
      <c r="D4629" t="s">
        <v>55</v>
      </c>
      <c r="E4629" t="s">
        <v>48</v>
      </c>
      <c r="F4629" t="s">
        <v>49</v>
      </c>
      <c r="G4629" t="s">
        <v>25</v>
      </c>
      <c r="H4629" t="s">
        <v>66</v>
      </c>
      <c r="I4629" t="s">
        <v>27</v>
      </c>
      <c r="J4629">
        <v>16.7</v>
      </c>
      <c r="K4629">
        <v>48</v>
      </c>
      <c r="L4629" t="s">
        <v>28</v>
      </c>
      <c r="M4629">
        <v>0</v>
      </c>
      <c r="N4629">
        <v>4.3</v>
      </c>
      <c r="O4629">
        <v>280</v>
      </c>
      <c r="P4629">
        <v>4676</v>
      </c>
      <c r="Q4629" t="s">
        <v>79</v>
      </c>
      <c r="R4629">
        <v>3</v>
      </c>
      <c r="S4629" t="s">
        <v>58</v>
      </c>
      <c r="T4629" t="s">
        <v>45</v>
      </c>
      <c r="U4629" t="str">
        <f>TRIM(CLEAN(tbl_Operations[[#This Row],[Location]]))</f>
        <v>Hyderabad</v>
      </c>
      <c r="V4629" t="str">
        <f>TRIM(CLEAN(tbl_Operations[[#This Row],[Channel]]))</f>
        <v>Email</v>
      </c>
      <c r="W4629" t="str">
        <f t="shared" si="360"/>
        <v>Compliance Request</v>
      </c>
      <c r="X4629" t="str">
        <f t="shared" si="361"/>
        <v>Procurement</v>
      </c>
      <c r="Y4629" t="str">
        <f t="shared" si="362"/>
        <v>Within SLA</v>
      </c>
      <c r="Z4629" t="str">
        <f t="shared" si="363"/>
        <v>Normal</v>
      </c>
      <c r="AA4629" t="str" cm="1">
        <f t="array" ref="AA4629">_xlfn.IFS(
J4629&lt;=K4629*0.5,"Excellent",
J4629&lt;=K4629,"Good",
J4629&lt;=K4629*1.5,"At Risk",
TRUE,"Critical"
)</f>
        <v>Excellent</v>
      </c>
      <c r="AB4629" t="str">
        <f t="shared" si="364"/>
        <v>No Rework</v>
      </c>
    </row>
    <row r="4630" spans="1:28" x14ac:dyDescent="0.3">
      <c r="A4630" t="s">
        <v>4712</v>
      </c>
      <c r="B4630" s="1">
        <v>45794</v>
      </c>
      <c r="C4630" t="s">
        <v>95</v>
      </c>
      <c r="D4630" t="s">
        <v>60</v>
      </c>
      <c r="E4630" t="s">
        <v>5094</v>
      </c>
      <c r="F4630" t="s">
        <v>61</v>
      </c>
      <c r="G4630" t="s">
        <v>25</v>
      </c>
      <c r="H4630" t="s">
        <v>75</v>
      </c>
      <c r="I4630" t="s">
        <v>27</v>
      </c>
      <c r="J4630">
        <v>18.600000000000001</v>
      </c>
      <c r="K4630">
        <v>12</v>
      </c>
      <c r="L4630" t="s">
        <v>63</v>
      </c>
      <c r="M4630">
        <v>0</v>
      </c>
      <c r="N4630">
        <v>4.7</v>
      </c>
      <c r="O4630">
        <v>280</v>
      </c>
      <c r="P4630">
        <v>5208</v>
      </c>
      <c r="Q4630" t="s">
        <v>44</v>
      </c>
      <c r="R4630">
        <v>5</v>
      </c>
      <c r="S4630" t="s">
        <v>30</v>
      </c>
      <c r="T4630" t="s">
        <v>68</v>
      </c>
      <c r="U4630" t="str">
        <f>TRIM(CLEAN(tbl_Operations[[#This Row],[Location]]))</f>
        <v>Pune</v>
      </c>
      <c r="V4630" t="str">
        <f>TRIM(CLEAN(tbl_Operations[[#This Row],[Channel]]))</f>
        <v>Email</v>
      </c>
      <c r="W4630" t="str">
        <f t="shared" si="360"/>
        <v>Unknown</v>
      </c>
      <c r="X4630" t="str">
        <f t="shared" si="361"/>
        <v>Sales</v>
      </c>
      <c r="Y4630" t="str">
        <f t="shared" si="362"/>
        <v>SLA Breach</v>
      </c>
      <c r="Z4630" t="str">
        <f t="shared" si="363"/>
        <v>Normal</v>
      </c>
      <c r="AA4630" t="str" cm="1">
        <f t="array" ref="AA4630">_xlfn.IFS(
J4630&lt;=K4630*0.5,"Excellent",
J4630&lt;=K4630,"Good",
J4630&lt;=K4630*1.5,"At Risk",
TRUE,"Critical"
)</f>
        <v>Critical</v>
      </c>
      <c r="AB4630" t="str">
        <f t="shared" si="364"/>
        <v>No Rework</v>
      </c>
    </row>
    <row r="4631" spans="1:28" x14ac:dyDescent="0.3">
      <c r="A4631" t="s">
        <v>4713</v>
      </c>
      <c r="B4631" s="1">
        <v>45871</v>
      </c>
      <c r="C4631" t="s">
        <v>91</v>
      </c>
      <c r="D4631" t="s">
        <v>47</v>
      </c>
      <c r="E4631" t="s">
        <v>74</v>
      </c>
      <c r="F4631" t="s">
        <v>24</v>
      </c>
      <c r="G4631" t="s">
        <v>81</v>
      </c>
      <c r="H4631" t="s">
        <v>43</v>
      </c>
      <c r="I4631" t="s">
        <v>27</v>
      </c>
      <c r="J4631">
        <v>3.8</v>
      </c>
      <c r="K4631">
        <v>24</v>
      </c>
      <c r="L4631" t="s">
        <v>28</v>
      </c>
      <c r="M4631">
        <v>2</v>
      </c>
      <c r="N4631">
        <v>4.5999999999999996</v>
      </c>
      <c r="O4631">
        <v>350</v>
      </c>
      <c r="P4631">
        <v>1330</v>
      </c>
      <c r="Q4631" t="s">
        <v>36</v>
      </c>
      <c r="R4631">
        <v>8</v>
      </c>
      <c r="S4631" t="s">
        <v>37</v>
      </c>
      <c r="T4631" t="s">
        <v>68</v>
      </c>
      <c r="U4631" t="str">
        <f>TRIM(CLEAN(tbl_Operations[[#This Row],[Location]]))</f>
        <v>Gurugram</v>
      </c>
      <c r="V4631" t="str">
        <f>TRIM(CLEAN(tbl_Operations[[#This Row],[Channel]]))</f>
        <v>Phone</v>
      </c>
      <c r="W4631" t="str">
        <f t="shared" si="360"/>
        <v>System Issue</v>
      </c>
      <c r="X4631" t="str">
        <f t="shared" si="361"/>
        <v>Operations</v>
      </c>
      <c r="Y4631" t="str">
        <f t="shared" si="362"/>
        <v>Within SLA</v>
      </c>
      <c r="Z4631" t="str">
        <f t="shared" si="363"/>
        <v>Normal</v>
      </c>
      <c r="AA4631" t="str" cm="1">
        <f t="array" ref="AA4631">_xlfn.IFS(
J4631&lt;=K4631*0.5,"Excellent",
J4631&lt;=K4631,"Good",
J4631&lt;=K4631*1.5,"At Risk",
TRUE,"Critical"
)</f>
        <v>Excellent</v>
      </c>
      <c r="AB4631" t="str">
        <f t="shared" si="364"/>
        <v>Reworked</v>
      </c>
    </row>
    <row r="4632" spans="1:28" x14ac:dyDescent="0.3">
      <c r="A4632" t="s">
        <v>4714</v>
      </c>
      <c r="B4632" s="1">
        <v>45922</v>
      </c>
      <c r="C4632" t="s">
        <v>77</v>
      </c>
      <c r="D4632" t="s">
        <v>47</v>
      </c>
      <c r="E4632" t="s">
        <v>92</v>
      </c>
      <c r="F4632" t="s">
        <v>61</v>
      </c>
      <c r="G4632" t="s">
        <v>25</v>
      </c>
      <c r="H4632" t="s">
        <v>75</v>
      </c>
      <c r="I4632" t="s">
        <v>88</v>
      </c>
      <c r="J4632">
        <v>10</v>
      </c>
      <c r="K4632">
        <v>12</v>
      </c>
      <c r="L4632" t="s">
        <v>28</v>
      </c>
      <c r="M4632">
        <v>2</v>
      </c>
      <c r="N4632">
        <v>4.0999999999999996</v>
      </c>
      <c r="O4632">
        <v>400</v>
      </c>
      <c r="P4632">
        <v>4000</v>
      </c>
      <c r="Q4632" t="s">
        <v>83</v>
      </c>
      <c r="R4632">
        <v>9</v>
      </c>
      <c r="S4632" t="s">
        <v>37</v>
      </c>
      <c r="T4632" t="s">
        <v>31</v>
      </c>
      <c r="U4632" t="str">
        <f>TRIM(CLEAN(tbl_Operations[[#This Row],[Location]]))</f>
        <v>Gurugram</v>
      </c>
      <c r="V4632" t="str">
        <f>TRIM(CLEAN(tbl_Operations[[#This Row],[Channel]]))</f>
        <v>Email</v>
      </c>
      <c r="W4632" t="str">
        <f t="shared" si="360"/>
        <v>Report Request</v>
      </c>
      <c r="X4632" t="str">
        <f t="shared" si="361"/>
        <v>Finance</v>
      </c>
      <c r="Y4632" t="str">
        <f t="shared" si="362"/>
        <v>Within SLA</v>
      </c>
      <c r="Z4632" t="str">
        <f t="shared" si="363"/>
        <v>Normal</v>
      </c>
      <c r="AA4632" t="str" cm="1">
        <f t="array" ref="AA4632">_xlfn.IFS(
J4632&lt;=K4632*0.5,"Excellent",
J4632&lt;=K4632,"Good",
J4632&lt;=K4632*1.5,"At Risk",
TRUE,"Critical"
)</f>
        <v>Good</v>
      </c>
      <c r="AB4632" t="str">
        <f t="shared" si="364"/>
        <v>Reworked</v>
      </c>
    </row>
    <row r="4633" spans="1:28" x14ac:dyDescent="0.3">
      <c r="A4633" t="s">
        <v>4715</v>
      </c>
      <c r="B4633" s="1">
        <v>45717</v>
      </c>
      <c r="C4633" t="s">
        <v>33</v>
      </c>
      <c r="D4633" t="s">
        <v>41</v>
      </c>
      <c r="E4633" t="s">
        <v>70</v>
      </c>
      <c r="F4633" t="s">
        <v>49</v>
      </c>
      <c r="G4633" t="s">
        <v>25</v>
      </c>
      <c r="H4633" t="s">
        <v>50</v>
      </c>
      <c r="I4633" t="s">
        <v>101</v>
      </c>
      <c r="J4633">
        <v>9.1</v>
      </c>
      <c r="K4633">
        <v>48</v>
      </c>
      <c r="L4633" t="s">
        <v>28</v>
      </c>
      <c r="M4633">
        <v>0</v>
      </c>
      <c r="N4633">
        <v>4.9000000000000004</v>
      </c>
      <c r="O4633">
        <v>320</v>
      </c>
      <c r="P4633">
        <v>2912</v>
      </c>
      <c r="Q4633" t="s">
        <v>79</v>
      </c>
      <c r="R4633">
        <v>3</v>
      </c>
      <c r="S4633" t="s">
        <v>58</v>
      </c>
      <c r="T4633" t="s">
        <v>68</v>
      </c>
      <c r="U4633" t="str">
        <f>TRIM(CLEAN(tbl_Operations[[#This Row],[Location]]))</f>
        <v>Bengaluru</v>
      </c>
      <c r="V4633" t="str">
        <f>TRIM(CLEAN(tbl_Operations[[#This Row],[Channel]]))</f>
        <v>Email</v>
      </c>
      <c r="W4633" t="str">
        <f t="shared" si="360"/>
        <v>Data Correction</v>
      </c>
      <c r="X4633" t="str">
        <f t="shared" si="361"/>
        <v>It</v>
      </c>
      <c r="Y4633" t="str">
        <f t="shared" si="362"/>
        <v>Within SLA</v>
      </c>
      <c r="Z4633" t="str">
        <f t="shared" si="363"/>
        <v>Normal</v>
      </c>
      <c r="AA4633" t="str" cm="1">
        <f t="array" ref="AA4633">_xlfn.IFS(
J4633&lt;=K4633*0.5,"Excellent",
J4633&lt;=K4633,"Good",
J4633&lt;=K4633*1.5,"At Risk",
TRUE,"Critical"
)</f>
        <v>Excellent</v>
      </c>
      <c r="AB4633" t="str">
        <f t="shared" si="364"/>
        <v>No Rework</v>
      </c>
    </row>
    <row r="4634" spans="1:28" x14ac:dyDescent="0.3">
      <c r="A4634" t="s">
        <v>4716</v>
      </c>
      <c r="B4634" s="1">
        <v>46002</v>
      </c>
      <c r="C4634" t="s">
        <v>77</v>
      </c>
      <c r="D4634" t="s">
        <v>47</v>
      </c>
      <c r="E4634" t="s">
        <v>48</v>
      </c>
      <c r="F4634" t="s">
        <v>61</v>
      </c>
      <c r="G4634" t="s">
        <v>42</v>
      </c>
      <c r="H4634" t="s">
        <v>66</v>
      </c>
      <c r="I4634" t="s">
        <v>101</v>
      </c>
      <c r="J4634">
        <v>14.2</v>
      </c>
      <c r="K4634">
        <v>12</v>
      </c>
      <c r="L4634" t="s">
        <v>63</v>
      </c>
      <c r="M4634">
        <v>2</v>
      </c>
      <c r="N4634">
        <v>4.2</v>
      </c>
      <c r="O4634">
        <v>350</v>
      </c>
      <c r="P4634">
        <v>4970</v>
      </c>
      <c r="Q4634" t="s">
        <v>71</v>
      </c>
      <c r="R4634">
        <v>12</v>
      </c>
      <c r="S4634" t="s">
        <v>52</v>
      </c>
      <c r="T4634" t="s">
        <v>84</v>
      </c>
      <c r="U4634" t="str">
        <f>TRIM(CLEAN(tbl_Operations[[#This Row],[Location]]))</f>
        <v>Gurugram</v>
      </c>
      <c r="V4634" t="str">
        <f>TRIM(CLEAN(tbl_Operations[[#This Row],[Channel]]))</f>
        <v>Portal</v>
      </c>
      <c r="W4634" t="str">
        <f t="shared" si="360"/>
        <v>Compliance Request</v>
      </c>
      <c r="X4634" t="str">
        <f t="shared" si="361"/>
        <v>Finance</v>
      </c>
      <c r="Y4634" t="str">
        <f t="shared" si="362"/>
        <v>SLA Breach</v>
      </c>
      <c r="Z4634" t="str">
        <f t="shared" si="363"/>
        <v>Normal</v>
      </c>
      <c r="AA4634" t="str" cm="1">
        <f t="array" ref="AA4634">_xlfn.IFS(
J4634&lt;=K4634*0.5,"Excellent",
J4634&lt;=K4634,"Good",
J4634&lt;=K4634*1.5,"At Risk",
TRUE,"Critical"
)</f>
        <v>At Risk</v>
      </c>
      <c r="AB4634" t="str">
        <f t="shared" si="364"/>
        <v>Reworked</v>
      </c>
    </row>
    <row r="4635" spans="1:28" x14ac:dyDescent="0.3">
      <c r="A4635" t="s">
        <v>4717</v>
      </c>
      <c r="B4635" s="1">
        <v>45836</v>
      </c>
      <c r="C4635" t="s">
        <v>95</v>
      </c>
      <c r="D4635" t="s">
        <v>47</v>
      </c>
      <c r="E4635" t="s">
        <v>92</v>
      </c>
      <c r="F4635" t="s">
        <v>24</v>
      </c>
      <c r="G4635" t="s">
        <v>25</v>
      </c>
      <c r="H4635" t="s">
        <v>50</v>
      </c>
      <c r="I4635" t="s">
        <v>27</v>
      </c>
      <c r="J4635">
        <v>19.2</v>
      </c>
      <c r="K4635">
        <v>24</v>
      </c>
      <c r="L4635" t="s">
        <v>28</v>
      </c>
      <c r="M4635">
        <v>1</v>
      </c>
      <c r="N4635">
        <v>4.4000000000000004</v>
      </c>
      <c r="O4635">
        <v>450</v>
      </c>
      <c r="P4635">
        <v>8640</v>
      </c>
      <c r="Q4635" t="s">
        <v>29</v>
      </c>
      <c r="R4635">
        <v>6</v>
      </c>
      <c r="S4635" t="s">
        <v>30</v>
      </c>
      <c r="T4635" t="s">
        <v>68</v>
      </c>
      <c r="U4635" t="str">
        <f>TRIM(CLEAN(tbl_Operations[[#This Row],[Location]]))</f>
        <v>Gurugram</v>
      </c>
      <c r="V4635" t="str">
        <f>TRIM(CLEAN(tbl_Operations[[#This Row],[Channel]]))</f>
        <v>Email</v>
      </c>
      <c r="W4635" t="str">
        <f t="shared" si="360"/>
        <v>Report Request</v>
      </c>
      <c r="X4635" t="str">
        <f t="shared" si="361"/>
        <v>Sales</v>
      </c>
      <c r="Y4635" t="str">
        <f t="shared" si="362"/>
        <v>Within SLA</v>
      </c>
      <c r="Z4635" t="str">
        <f t="shared" si="363"/>
        <v>Normal</v>
      </c>
      <c r="AA4635" t="str" cm="1">
        <f t="array" ref="AA4635">_xlfn.IFS(
J4635&lt;=K4635*0.5,"Excellent",
J4635&lt;=K4635,"Good",
J4635&lt;=K4635*1.5,"At Risk",
TRUE,"Critical"
)</f>
        <v>Good</v>
      </c>
      <c r="AB4635" t="str">
        <f t="shared" si="364"/>
        <v>Reworked</v>
      </c>
    </row>
    <row r="4636" spans="1:28" x14ac:dyDescent="0.3">
      <c r="A4636" t="s">
        <v>4718</v>
      </c>
      <c r="B4636" s="1">
        <v>45723</v>
      </c>
      <c r="C4636" t="s">
        <v>21</v>
      </c>
      <c r="D4636" t="s">
        <v>73</v>
      </c>
      <c r="E4636" t="s">
        <v>48</v>
      </c>
      <c r="F4636" t="s">
        <v>61</v>
      </c>
      <c r="G4636" t="s">
        <v>81</v>
      </c>
      <c r="H4636" t="s">
        <v>26</v>
      </c>
      <c r="I4636" t="s">
        <v>27</v>
      </c>
      <c r="J4636">
        <v>7.4</v>
      </c>
      <c r="K4636">
        <v>12</v>
      </c>
      <c r="L4636" t="s">
        <v>28</v>
      </c>
      <c r="M4636">
        <v>1</v>
      </c>
      <c r="N4636">
        <v>4.8</v>
      </c>
      <c r="O4636">
        <v>280</v>
      </c>
      <c r="P4636">
        <v>2072</v>
      </c>
      <c r="Q4636" t="s">
        <v>79</v>
      </c>
      <c r="R4636">
        <v>3</v>
      </c>
      <c r="S4636" t="s">
        <v>58</v>
      </c>
      <c r="T4636" t="s">
        <v>45</v>
      </c>
      <c r="U4636" t="str">
        <f>TRIM(CLEAN(tbl_Operations[[#This Row],[Location]]))</f>
        <v>Chennai</v>
      </c>
      <c r="V4636" t="str">
        <f>TRIM(CLEAN(tbl_Operations[[#This Row],[Channel]]))</f>
        <v>Phone</v>
      </c>
      <c r="W4636" t="str">
        <f t="shared" si="360"/>
        <v>Compliance Request</v>
      </c>
      <c r="X4636" t="str">
        <f t="shared" si="361"/>
        <v>Customer Support</v>
      </c>
      <c r="Y4636" t="str">
        <f t="shared" si="362"/>
        <v>Within SLA</v>
      </c>
      <c r="Z4636" t="str">
        <f t="shared" si="363"/>
        <v>Normal</v>
      </c>
      <c r="AA4636" t="str" cm="1">
        <f t="array" ref="AA4636">_xlfn.IFS(
J4636&lt;=K4636*0.5,"Excellent",
J4636&lt;=K4636,"Good",
J4636&lt;=K4636*1.5,"At Risk",
TRUE,"Critical"
)</f>
        <v>Good</v>
      </c>
      <c r="AB4636" t="str">
        <f t="shared" si="364"/>
        <v>Reworked</v>
      </c>
    </row>
    <row r="4637" spans="1:28" x14ac:dyDescent="0.3">
      <c r="A4637" t="s">
        <v>4719</v>
      </c>
      <c r="B4637" s="1">
        <v>45755</v>
      </c>
      <c r="C4637" t="s">
        <v>91</v>
      </c>
      <c r="D4637" t="s">
        <v>22</v>
      </c>
      <c r="E4637" t="s">
        <v>92</v>
      </c>
      <c r="F4637" t="s">
        <v>24</v>
      </c>
      <c r="G4637" t="s">
        <v>25</v>
      </c>
      <c r="H4637" t="s">
        <v>50</v>
      </c>
      <c r="I4637" t="s">
        <v>88</v>
      </c>
      <c r="J4637">
        <v>44.2</v>
      </c>
      <c r="K4637">
        <v>24</v>
      </c>
      <c r="L4637" t="s">
        <v>63</v>
      </c>
      <c r="M4637">
        <v>4</v>
      </c>
      <c r="N4637">
        <v>1.9</v>
      </c>
      <c r="O4637">
        <v>350</v>
      </c>
      <c r="P4637">
        <v>15470</v>
      </c>
      <c r="Q4637" t="s">
        <v>89</v>
      </c>
      <c r="R4637">
        <v>4</v>
      </c>
      <c r="S4637" t="s">
        <v>30</v>
      </c>
      <c r="T4637" t="s">
        <v>38</v>
      </c>
      <c r="U4637" t="str">
        <f>TRIM(CLEAN(tbl_Operations[[#This Row],[Location]]))</f>
        <v>Noida</v>
      </c>
      <c r="V4637" t="str">
        <f>TRIM(CLEAN(tbl_Operations[[#This Row],[Channel]]))</f>
        <v>Email</v>
      </c>
      <c r="W4637" t="str">
        <f t="shared" si="360"/>
        <v>Report Request</v>
      </c>
      <c r="X4637" t="str">
        <f t="shared" si="361"/>
        <v>Operations</v>
      </c>
      <c r="Y4637" t="str">
        <f t="shared" si="362"/>
        <v>SLA Breach</v>
      </c>
      <c r="Z4637" t="str">
        <f t="shared" si="363"/>
        <v>Normal</v>
      </c>
      <c r="AA4637" t="str" cm="1">
        <f t="array" ref="AA4637">_xlfn.IFS(
J4637&lt;=K4637*0.5,"Excellent",
J4637&lt;=K4637,"Good",
J4637&lt;=K4637*1.5,"At Risk",
TRUE,"Critical"
)</f>
        <v>Critical</v>
      </c>
      <c r="AB4637" t="str">
        <f t="shared" si="364"/>
        <v>Reworked</v>
      </c>
    </row>
    <row r="4638" spans="1:28" x14ac:dyDescent="0.3">
      <c r="A4638" t="s">
        <v>4720</v>
      </c>
      <c r="B4638" s="1">
        <v>45933</v>
      </c>
      <c r="C4638" t="s">
        <v>40</v>
      </c>
      <c r="D4638" t="s">
        <v>60</v>
      </c>
      <c r="E4638" t="s">
        <v>74</v>
      </c>
      <c r="F4638" t="s">
        <v>24</v>
      </c>
      <c r="G4638" t="s">
        <v>81</v>
      </c>
      <c r="H4638" t="s">
        <v>50</v>
      </c>
      <c r="I4638" t="s">
        <v>88</v>
      </c>
      <c r="J4638">
        <v>28.4</v>
      </c>
      <c r="K4638">
        <v>24</v>
      </c>
      <c r="L4638" t="s">
        <v>63</v>
      </c>
      <c r="M4638">
        <v>2</v>
      </c>
      <c r="N4638">
        <v>3.7</v>
      </c>
      <c r="O4638">
        <v>400</v>
      </c>
      <c r="P4638">
        <v>11360</v>
      </c>
      <c r="Q4638" t="s">
        <v>51</v>
      </c>
      <c r="R4638">
        <v>10</v>
      </c>
      <c r="S4638" t="s">
        <v>52</v>
      </c>
      <c r="T4638" t="s">
        <v>45</v>
      </c>
      <c r="U4638" t="str">
        <f>TRIM(CLEAN(tbl_Operations[[#This Row],[Location]]))</f>
        <v>Pune</v>
      </c>
      <c r="V4638" t="str">
        <f>TRIM(CLEAN(tbl_Operations[[#This Row],[Channel]]))</f>
        <v>Phone</v>
      </c>
      <c r="W4638" t="str">
        <f t="shared" si="360"/>
        <v>System Issue</v>
      </c>
      <c r="X4638" t="str">
        <f t="shared" si="361"/>
        <v>Procurement</v>
      </c>
      <c r="Y4638" t="str">
        <f t="shared" si="362"/>
        <v>SLA Breach</v>
      </c>
      <c r="Z4638" t="str">
        <f t="shared" si="363"/>
        <v>Normal</v>
      </c>
      <c r="AA4638" t="str" cm="1">
        <f t="array" ref="AA4638">_xlfn.IFS(
J4638&lt;=K4638*0.5,"Excellent",
J4638&lt;=K4638,"Good",
J4638&lt;=K4638*1.5,"At Risk",
TRUE,"Critical"
)</f>
        <v>At Risk</v>
      </c>
      <c r="AB4638" t="str">
        <f t="shared" si="364"/>
        <v>Reworked</v>
      </c>
    </row>
    <row r="4639" spans="1:28" x14ac:dyDescent="0.3">
      <c r="A4639" t="s">
        <v>4721</v>
      </c>
      <c r="B4639" s="1">
        <v>45831</v>
      </c>
      <c r="C4639" t="s">
        <v>91</v>
      </c>
      <c r="D4639" t="s">
        <v>47</v>
      </c>
      <c r="E4639" t="s">
        <v>23</v>
      </c>
      <c r="F4639" t="s">
        <v>24</v>
      </c>
      <c r="G4639" t="s">
        <v>25</v>
      </c>
      <c r="H4639" t="s">
        <v>26</v>
      </c>
      <c r="I4639" t="s">
        <v>27</v>
      </c>
      <c r="J4639">
        <v>4.9000000000000004</v>
      </c>
      <c r="K4639">
        <v>24</v>
      </c>
      <c r="L4639" t="s">
        <v>28</v>
      </c>
      <c r="M4639">
        <v>0</v>
      </c>
      <c r="N4639">
        <v>5</v>
      </c>
      <c r="O4639">
        <v>450</v>
      </c>
      <c r="P4639">
        <v>2205</v>
      </c>
      <c r="Q4639" t="s">
        <v>29</v>
      </c>
      <c r="R4639">
        <v>6</v>
      </c>
      <c r="S4639" t="s">
        <v>30</v>
      </c>
      <c r="T4639" t="s">
        <v>31</v>
      </c>
      <c r="U4639" t="str">
        <f>TRIM(CLEAN(tbl_Operations[[#This Row],[Location]]))</f>
        <v>Gurugram</v>
      </c>
      <c r="V4639" t="str">
        <f>TRIM(CLEAN(tbl_Operations[[#This Row],[Channel]]))</f>
        <v>Email</v>
      </c>
      <c r="W4639" t="str">
        <f t="shared" si="360"/>
        <v>Invoice Query</v>
      </c>
      <c r="X4639" t="str">
        <f t="shared" si="361"/>
        <v>Operations</v>
      </c>
      <c r="Y4639" t="str">
        <f t="shared" si="362"/>
        <v>Within SLA</v>
      </c>
      <c r="Z4639" t="str">
        <f t="shared" si="363"/>
        <v>Normal</v>
      </c>
      <c r="AA4639" t="str" cm="1">
        <f t="array" ref="AA4639">_xlfn.IFS(
J4639&lt;=K4639*0.5,"Excellent",
J4639&lt;=K4639,"Good",
J4639&lt;=K4639*1.5,"At Risk",
TRUE,"Critical"
)</f>
        <v>Excellent</v>
      </c>
      <c r="AB4639" t="str">
        <f t="shared" si="364"/>
        <v>No Rework</v>
      </c>
    </row>
    <row r="4640" spans="1:28" x14ac:dyDescent="0.3">
      <c r="A4640" t="s">
        <v>4722</v>
      </c>
      <c r="B4640" s="1">
        <v>45861</v>
      </c>
      <c r="C4640" t="s">
        <v>91</v>
      </c>
      <c r="D4640" t="s">
        <v>55</v>
      </c>
      <c r="E4640" t="s">
        <v>74</v>
      </c>
      <c r="F4640" t="s">
        <v>49</v>
      </c>
      <c r="G4640" t="s">
        <v>42</v>
      </c>
      <c r="H4640" t="s">
        <v>43</v>
      </c>
      <c r="I4640" t="s">
        <v>27</v>
      </c>
      <c r="J4640">
        <v>9.1</v>
      </c>
      <c r="K4640">
        <v>48</v>
      </c>
      <c r="L4640" t="s">
        <v>28</v>
      </c>
      <c r="M4640">
        <v>0</v>
      </c>
      <c r="N4640">
        <v>5</v>
      </c>
      <c r="O4640">
        <v>350</v>
      </c>
      <c r="P4640">
        <v>3185</v>
      </c>
      <c r="Q4640" t="s">
        <v>114</v>
      </c>
      <c r="R4640">
        <v>7</v>
      </c>
      <c r="S4640" t="s">
        <v>37</v>
      </c>
      <c r="T4640" t="s">
        <v>86</v>
      </c>
      <c r="U4640" t="str">
        <f>TRIM(CLEAN(tbl_Operations[[#This Row],[Location]]))</f>
        <v>Hyderabad</v>
      </c>
      <c r="V4640" t="str">
        <f>TRIM(CLEAN(tbl_Operations[[#This Row],[Channel]]))</f>
        <v>Portal</v>
      </c>
      <c r="W4640" t="str">
        <f t="shared" si="360"/>
        <v>System Issue</v>
      </c>
      <c r="X4640" t="str">
        <f t="shared" si="361"/>
        <v>Operations</v>
      </c>
      <c r="Y4640" t="str">
        <f t="shared" si="362"/>
        <v>Within SLA</v>
      </c>
      <c r="Z4640" t="str">
        <f t="shared" si="363"/>
        <v>Normal</v>
      </c>
      <c r="AA4640" t="str" cm="1">
        <f t="array" ref="AA4640">_xlfn.IFS(
J4640&lt;=K4640*0.5,"Excellent",
J4640&lt;=K4640,"Good",
J4640&lt;=K4640*1.5,"At Risk",
TRUE,"Critical"
)</f>
        <v>Excellent</v>
      </c>
      <c r="AB4640" t="str">
        <f t="shared" si="364"/>
        <v>No Rework</v>
      </c>
    </row>
    <row r="4641" spans="1:28" x14ac:dyDescent="0.3">
      <c r="A4641" t="s">
        <v>4723</v>
      </c>
      <c r="B4641" s="1">
        <v>45838</v>
      </c>
      <c r="C4641" t="s">
        <v>40</v>
      </c>
      <c r="D4641" t="s">
        <v>41</v>
      </c>
      <c r="E4641" t="s">
        <v>23</v>
      </c>
      <c r="F4641" t="s">
        <v>49</v>
      </c>
      <c r="G4641" t="s">
        <v>25</v>
      </c>
      <c r="H4641" t="s">
        <v>50</v>
      </c>
      <c r="I4641" t="s">
        <v>101</v>
      </c>
      <c r="J4641">
        <v>6.4</v>
      </c>
      <c r="K4641">
        <v>48</v>
      </c>
      <c r="L4641" t="s">
        <v>28</v>
      </c>
      <c r="M4641">
        <v>1</v>
      </c>
      <c r="N4641">
        <v>4.7</v>
      </c>
      <c r="O4641">
        <v>280</v>
      </c>
      <c r="P4641">
        <v>1792</v>
      </c>
      <c r="Q4641" t="s">
        <v>29</v>
      </c>
      <c r="R4641">
        <v>6</v>
      </c>
      <c r="S4641" t="s">
        <v>30</v>
      </c>
      <c r="T4641" t="s">
        <v>31</v>
      </c>
      <c r="U4641" t="str">
        <f>TRIM(CLEAN(tbl_Operations[[#This Row],[Location]]))</f>
        <v>Bengaluru</v>
      </c>
      <c r="V4641" t="str">
        <f>TRIM(CLEAN(tbl_Operations[[#This Row],[Channel]]))</f>
        <v>Email</v>
      </c>
      <c r="W4641" t="str">
        <f t="shared" si="360"/>
        <v>Invoice Query</v>
      </c>
      <c r="X4641" t="str">
        <f t="shared" si="361"/>
        <v>Procurement</v>
      </c>
      <c r="Y4641" t="str">
        <f t="shared" si="362"/>
        <v>Within SLA</v>
      </c>
      <c r="Z4641" t="str">
        <f t="shared" si="363"/>
        <v>Normal</v>
      </c>
      <c r="AA4641" t="str" cm="1">
        <f t="array" ref="AA4641">_xlfn.IFS(
J4641&lt;=K4641*0.5,"Excellent",
J4641&lt;=K4641,"Good",
J4641&lt;=K4641*1.5,"At Risk",
TRUE,"Critical"
)</f>
        <v>Excellent</v>
      </c>
      <c r="AB4641" t="str">
        <f t="shared" si="364"/>
        <v>Reworked</v>
      </c>
    </row>
    <row r="4642" spans="1:28" x14ac:dyDescent="0.3">
      <c r="A4642" t="s">
        <v>4724</v>
      </c>
      <c r="B4642" s="1">
        <v>45911</v>
      </c>
      <c r="C4642" t="s">
        <v>91</v>
      </c>
      <c r="D4642" t="s">
        <v>47</v>
      </c>
      <c r="E4642" t="s">
        <v>48</v>
      </c>
      <c r="F4642" t="s">
        <v>61</v>
      </c>
      <c r="G4642" t="s">
        <v>25</v>
      </c>
      <c r="H4642" t="s">
        <v>75</v>
      </c>
      <c r="I4642" t="s">
        <v>27</v>
      </c>
      <c r="J4642">
        <v>11.6</v>
      </c>
      <c r="K4642">
        <v>12</v>
      </c>
      <c r="L4642" t="s">
        <v>28</v>
      </c>
      <c r="M4642">
        <v>0</v>
      </c>
      <c r="N4642">
        <v>5</v>
      </c>
      <c r="O4642">
        <v>450</v>
      </c>
      <c r="P4642">
        <v>5220</v>
      </c>
      <c r="Q4642" t="s">
        <v>83</v>
      </c>
      <c r="R4642">
        <v>9</v>
      </c>
      <c r="S4642" t="s">
        <v>37</v>
      </c>
      <c r="T4642" t="s">
        <v>84</v>
      </c>
      <c r="U4642" t="str">
        <f>TRIM(CLEAN(tbl_Operations[[#This Row],[Location]]))</f>
        <v>Gurugram</v>
      </c>
      <c r="V4642" t="str">
        <f>TRIM(CLEAN(tbl_Operations[[#This Row],[Channel]]))</f>
        <v>Email</v>
      </c>
      <c r="W4642" t="str">
        <f t="shared" si="360"/>
        <v>Compliance Request</v>
      </c>
      <c r="X4642" t="str">
        <f t="shared" si="361"/>
        <v>Operations</v>
      </c>
      <c r="Y4642" t="str">
        <f t="shared" si="362"/>
        <v>Within SLA</v>
      </c>
      <c r="Z4642" t="str">
        <f t="shared" si="363"/>
        <v>Normal</v>
      </c>
      <c r="AA4642" t="str" cm="1">
        <f t="array" ref="AA4642">_xlfn.IFS(
J4642&lt;=K4642*0.5,"Excellent",
J4642&lt;=K4642,"Good",
J4642&lt;=K4642*1.5,"At Risk",
TRUE,"Critical"
)</f>
        <v>Good</v>
      </c>
      <c r="AB4642" t="str">
        <f t="shared" si="364"/>
        <v>No Rework</v>
      </c>
    </row>
    <row r="4643" spans="1:28" x14ac:dyDescent="0.3">
      <c r="A4643" t="s">
        <v>4725</v>
      </c>
      <c r="B4643" s="1">
        <v>45899</v>
      </c>
      <c r="C4643" t="s">
        <v>91</v>
      </c>
      <c r="D4643" t="s">
        <v>34</v>
      </c>
      <c r="E4643" t="s">
        <v>70</v>
      </c>
      <c r="F4643" t="s">
        <v>49</v>
      </c>
      <c r="G4643" t="s">
        <v>42</v>
      </c>
      <c r="H4643" t="s">
        <v>26</v>
      </c>
      <c r="I4643" t="s">
        <v>88</v>
      </c>
      <c r="J4643">
        <v>17.3</v>
      </c>
      <c r="K4643">
        <v>48</v>
      </c>
      <c r="L4643" t="s">
        <v>28</v>
      </c>
      <c r="M4643">
        <v>1</v>
      </c>
      <c r="N4643">
        <v>4.4000000000000004</v>
      </c>
      <c r="O4643">
        <v>350</v>
      </c>
      <c r="P4643">
        <v>6055</v>
      </c>
      <c r="Q4643" t="s">
        <v>36</v>
      </c>
      <c r="R4643">
        <v>8</v>
      </c>
      <c r="S4643" t="s">
        <v>37</v>
      </c>
      <c r="T4643" t="s">
        <v>68</v>
      </c>
      <c r="U4643" t="str">
        <f>TRIM(CLEAN(tbl_Operations[[#This Row],[Location]]))</f>
        <v>Mumbai</v>
      </c>
      <c r="V4643" t="str">
        <f>TRIM(CLEAN(tbl_Operations[[#This Row],[Channel]]))</f>
        <v>Portal</v>
      </c>
      <c r="W4643" t="str">
        <f t="shared" si="360"/>
        <v>Data Correction</v>
      </c>
      <c r="X4643" t="str">
        <f t="shared" si="361"/>
        <v>Operations</v>
      </c>
      <c r="Y4643" t="str">
        <f t="shared" si="362"/>
        <v>Within SLA</v>
      </c>
      <c r="Z4643" t="str">
        <f t="shared" si="363"/>
        <v>Normal</v>
      </c>
      <c r="AA4643" t="str" cm="1">
        <f t="array" ref="AA4643">_xlfn.IFS(
J4643&lt;=K4643*0.5,"Excellent",
J4643&lt;=K4643,"Good",
J4643&lt;=K4643*1.5,"At Risk",
TRUE,"Critical"
)</f>
        <v>Excellent</v>
      </c>
      <c r="AB4643" t="str">
        <f t="shared" si="364"/>
        <v>Reworked</v>
      </c>
    </row>
    <row r="4644" spans="1:28" x14ac:dyDescent="0.3">
      <c r="A4644" t="s">
        <v>4726</v>
      </c>
      <c r="B4644" s="1">
        <v>45977</v>
      </c>
      <c r="C4644" t="s">
        <v>77</v>
      </c>
      <c r="D4644" t="s">
        <v>60</v>
      </c>
      <c r="E4644" t="s">
        <v>35</v>
      </c>
      <c r="F4644" t="s">
        <v>49</v>
      </c>
      <c r="G4644" t="s">
        <v>42</v>
      </c>
      <c r="H4644" t="s">
        <v>66</v>
      </c>
      <c r="I4644" t="s">
        <v>27</v>
      </c>
      <c r="J4644">
        <v>7.6</v>
      </c>
      <c r="K4644">
        <v>48</v>
      </c>
      <c r="L4644" t="s">
        <v>28</v>
      </c>
      <c r="M4644">
        <v>0</v>
      </c>
      <c r="N4644">
        <v>4.2</v>
      </c>
      <c r="O4644">
        <v>350</v>
      </c>
      <c r="P4644">
        <v>2660</v>
      </c>
      <c r="Q4644" t="s">
        <v>67</v>
      </c>
      <c r="R4644">
        <v>11</v>
      </c>
      <c r="S4644" t="s">
        <v>52</v>
      </c>
      <c r="T4644" t="s">
        <v>102</v>
      </c>
      <c r="U4644" t="str">
        <f>TRIM(CLEAN(tbl_Operations[[#This Row],[Location]]))</f>
        <v>Pune</v>
      </c>
      <c r="V4644" t="str">
        <f>TRIM(CLEAN(tbl_Operations[[#This Row],[Channel]]))</f>
        <v>Portal</v>
      </c>
      <c r="W4644" t="str">
        <f t="shared" si="360"/>
        <v>Employee Query</v>
      </c>
      <c r="X4644" t="str">
        <f t="shared" si="361"/>
        <v>Finance</v>
      </c>
      <c r="Y4644" t="str">
        <f t="shared" si="362"/>
        <v>Within SLA</v>
      </c>
      <c r="Z4644" t="str">
        <f t="shared" si="363"/>
        <v>Normal</v>
      </c>
      <c r="AA4644" t="str" cm="1">
        <f t="array" ref="AA4644">_xlfn.IFS(
J4644&lt;=K4644*0.5,"Excellent",
J4644&lt;=K4644,"Good",
J4644&lt;=K4644*1.5,"At Risk",
TRUE,"Critical"
)</f>
        <v>Excellent</v>
      </c>
      <c r="AB4644" t="str">
        <f t="shared" si="364"/>
        <v>No Rework</v>
      </c>
    </row>
    <row r="4645" spans="1:28" x14ac:dyDescent="0.3">
      <c r="A4645" t="s">
        <v>4727</v>
      </c>
      <c r="B4645" s="1">
        <v>45798</v>
      </c>
      <c r="C4645" t="s">
        <v>54</v>
      </c>
      <c r="D4645" t="s">
        <v>55</v>
      </c>
      <c r="E4645" t="s">
        <v>92</v>
      </c>
      <c r="F4645" t="s">
        <v>49</v>
      </c>
      <c r="G4645" t="s">
        <v>42</v>
      </c>
      <c r="H4645" t="s">
        <v>26</v>
      </c>
      <c r="I4645" t="s">
        <v>27</v>
      </c>
      <c r="J4645">
        <v>29.9</v>
      </c>
      <c r="K4645">
        <v>48</v>
      </c>
      <c r="L4645" t="s">
        <v>28</v>
      </c>
      <c r="M4645">
        <v>0</v>
      </c>
      <c r="N4645">
        <v>4.0999999999999996</v>
      </c>
      <c r="O4645">
        <v>450</v>
      </c>
      <c r="P4645">
        <v>13455</v>
      </c>
      <c r="Q4645" t="s">
        <v>44</v>
      </c>
      <c r="R4645">
        <v>5</v>
      </c>
      <c r="S4645" t="s">
        <v>30</v>
      </c>
      <c r="T4645" t="s">
        <v>86</v>
      </c>
      <c r="U4645" t="str">
        <f>TRIM(CLEAN(tbl_Operations[[#This Row],[Location]]))</f>
        <v>Hyderabad</v>
      </c>
      <c r="V4645" t="str">
        <f>TRIM(CLEAN(tbl_Operations[[#This Row],[Channel]]))</f>
        <v>Portal</v>
      </c>
      <c r="W4645" t="str">
        <f t="shared" si="360"/>
        <v>Report Request</v>
      </c>
      <c r="X4645" t="str">
        <f t="shared" si="361"/>
        <v>Hr</v>
      </c>
      <c r="Y4645" t="str">
        <f t="shared" si="362"/>
        <v>Within SLA</v>
      </c>
      <c r="Z4645" t="str">
        <f t="shared" si="363"/>
        <v>Normal</v>
      </c>
      <c r="AA4645" t="str" cm="1">
        <f t="array" ref="AA4645">_xlfn.IFS(
J4645&lt;=K4645*0.5,"Excellent",
J4645&lt;=K4645,"Good",
J4645&lt;=K4645*1.5,"At Risk",
TRUE,"Critical"
)</f>
        <v>Good</v>
      </c>
      <c r="AB4645" t="str">
        <f t="shared" si="364"/>
        <v>No Rework</v>
      </c>
    </row>
    <row r="4646" spans="1:28" x14ac:dyDescent="0.3">
      <c r="A4646" t="s">
        <v>4728</v>
      </c>
      <c r="B4646" s="1">
        <v>45967</v>
      </c>
      <c r="C4646" t="s">
        <v>33</v>
      </c>
      <c r="D4646" t="s">
        <v>34</v>
      </c>
      <c r="E4646" t="s">
        <v>23</v>
      </c>
      <c r="F4646" t="s">
        <v>24</v>
      </c>
      <c r="G4646" t="s">
        <v>25</v>
      </c>
      <c r="H4646" t="s">
        <v>43</v>
      </c>
      <c r="I4646" t="s">
        <v>27</v>
      </c>
      <c r="J4646">
        <v>6.1</v>
      </c>
      <c r="K4646">
        <v>24</v>
      </c>
      <c r="L4646" t="s">
        <v>28</v>
      </c>
      <c r="M4646">
        <v>1</v>
      </c>
      <c r="N4646">
        <v>4</v>
      </c>
      <c r="O4646">
        <v>320</v>
      </c>
      <c r="P4646">
        <v>1952</v>
      </c>
      <c r="Q4646" t="s">
        <v>67</v>
      </c>
      <c r="R4646">
        <v>11</v>
      </c>
      <c r="S4646" t="s">
        <v>52</v>
      </c>
      <c r="T4646" t="s">
        <v>84</v>
      </c>
      <c r="U4646" t="str">
        <f>TRIM(CLEAN(tbl_Operations[[#This Row],[Location]]))</f>
        <v>Mumbai</v>
      </c>
      <c r="V4646" t="str">
        <f>TRIM(CLEAN(tbl_Operations[[#This Row],[Channel]]))</f>
        <v>Email</v>
      </c>
      <c r="W4646" t="str">
        <f t="shared" si="360"/>
        <v>Invoice Query</v>
      </c>
      <c r="X4646" t="str">
        <f t="shared" si="361"/>
        <v>It</v>
      </c>
      <c r="Y4646" t="str">
        <f t="shared" si="362"/>
        <v>Within SLA</v>
      </c>
      <c r="Z4646" t="str">
        <f t="shared" si="363"/>
        <v>Normal</v>
      </c>
      <c r="AA4646" t="str" cm="1">
        <f t="array" ref="AA4646">_xlfn.IFS(
J4646&lt;=K4646*0.5,"Excellent",
J4646&lt;=K4646,"Good",
J4646&lt;=K4646*1.5,"At Risk",
TRUE,"Critical"
)</f>
        <v>Excellent</v>
      </c>
      <c r="AB4646" t="str">
        <f t="shared" si="364"/>
        <v>Reworked</v>
      </c>
    </row>
    <row r="4647" spans="1:28" x14ac:dyDescent="0.3">
      <c r="A4647" t="s">
        <v>4729</v>
      </c>
      <c r="B4647" s="1">
        <v>45764</v>
      </c>
      <c r="C4647" t="s">
        <v>91</v>
      </c>
      <c r="D4647" t="s">
        <v>60</v>
      </c>
      <c r="E4647" t="s">
        <v>56</v>
      </c>
      <c r="F4647" t="s">
        <v>49</v>
      </c>
      <c r="G4647" t="s">
        <v>42</v>
      </c>
      <c r="H4647" t="s">
        <v>26</v>
      </c>
      <c r="I4647" t="s">
        <v>27</v>
      </c>
      <c r="J4647">
        <v>19.600000000000001</v>
      </c>
      <c r="K4647">
        <v>48</v>
      </c>
      <c r="L4647" t="s">
        <v>28</v>
      </c>
      <c r="M4647">
        <v>1</v>
      </c>
      <c r="N4647">
        <v>4.9000000000000004</v>
      </c>
      <c r="O4647">
        <v>450</v>
      </c>
      <c r="P4647">
        <v>8820</v>
      </c>
      <c r="Q4647" t="s">
        <v>89</v>
      </c>
      <c r="R4647">
        <v>4</v>
      </c>
      <c r="S4647" t="s">
        <v>30</v>
      </c>
      <c r="T4647" t="s">
        <v>84</v>
      </c>
      <c r="U4647" t="str">
        <f>TRIM(CLEAN(tbl_Operations[[#This Row],[Location]]))</f>
        <v>Pune</v>
      </c>
      <c r="V4647" t="str">
        <f>TRIM(CLEAN(tbl_Operations[[#This Row],[Channel]]))</f>
        <v>Portal</v>
      </c>
      <c r="W4647" t="str">
        <f t="shared" si="360"/>
        <v>Vendor Query</v>
      </c>
      <c r="X4647" t="str">
        <f t="shared" si="361"/>
        <v>Operations</v>
      </c>
      <c r="Y4647" t="str">
        <f t="shared" si="362"/>
        <v>Within SLA</v>
      </c>
      <c r="Z4647" t="str">
        <f t="shared" si="363"/>
        <v>Normal</v>
      </c>
      <c r="AA4647" t="str" cm="1">
        <f t="array" ref="AA4647">_xlfn.IFS(
J4647&lt;=K4647*0.5,"Excellent",
J4647&lt;=K4647,"Good",
J4647&lt;=K4647*1.5,"At Risk",
TRUE,"Critical"
)</f>
        <v>Excellent</v>
      </c>
      <c r="AB4647" t="str">
        <f t="shared" si="364"/>
        <v>Reworked</v>
      </c>
    </row>
    <row r="4648" spans="1:28" x14ac:dyDescent="0.3">
      <c r="A4648" t="s">
        <v>4730</v>
      </c>
      <c r="B4648" s="1">
        <v>46022</v>
      </c>
      <c r="C4648" t="s">
        <v>33</v>
      </c>
      <c r="D4648" t="s">
        <v>22</v>
      </c>
      <c r="E4648" t="s">
        <v>23</v>
      </c>
      <c r="F4648" t="s">
        <v>61</v>
      </c>
      <c r="G4648" t="s">
        <v>25</v>
      </c>
      <c r="H4648" t="s">
        <v>26</v>
      </c>
      <c r="I4648" t="s">
        <v>27</v>
      </c>
      <c r="J4648">
        <v>6.3</v>
      </c>
      <c r="K4648">
        <v>12</v>
      </c>
      <c r="L4648" t="s">
        <v>28</v>
      </c>
      <c r="M4648">
        <v>1</v>
      </c>
      <c r="N4648">
        <v>4.0999999999999996</v>
      </c>
      <c r="O4648">
        <v>320</v>
      </c>
      <c r="P4648">
        <v>2016</v>
      </c>
      <c r="Q4648" t="s">
        <v>71</v>
      </c>
      <c r="R4648">
        <v>12</v>
      </c>
      <c r="S4648" t="s">
        <v>52</v>
      </c>
      <c r="T4648" t="s">
        <v>86</v>
      </c>
      <c r="U4648" t="str">
        <f>TRIM(CLEAN(tbl_Operations[[#This Row],[Location]]))</f>
        <v>Noida</v>
      </c>
      <c r="V4648" t="str">
        <f>TRIM(CLEAN(tbl_Operations[[#This Row],[Channel]]))</f>
        <v>Email</v>
      </c>
      <c r="W4648" t="str">
        <f t="shared" si="360"/>
        <v>Invoice Query</v>
      </c>
      <c r="X4648" t="str">
        <f t="shared" si="361"/>
        <v>It</v>
      </c>
      <c r="Y4648" t="str">
        <f t="shared" si="362"/>
        <v>Within SLA</v>
      </c>
      <c r="Z4648" t="str">
        <f t="shared" si="363"/>
        <v>Normal</v>
      </c>
      <c r="AA4648" t="str" cm="1">
        <f t="array" ref="AA4648">_xlfn.IFS(
J4648&lt;=K4648*0.5,"Excellent",
J4648&lt;=K4648,"Good",
J4648&lt;=K4648*1.5,"At Risk",
TRUE,"Critical"
)</f>
        <v>Good</v>
      </c>
      <c r="AB4648" t="str">
        <f t="shared" si="364"/>
        <v>Reworked</v>
      </c>
    </row>
    <row r="4649" spans="1:28" x14ac:dyDescent="0.3">
      <c r="A4649" t="s">
        <v>4731</v>
      </c>
      <c r="B4649" s="1">
        <v>45700</v>
      </c>
      <c r="C4649" t="s">
        <v>54</v>
      </c>
      <c r="D4649" t="s">
        <v>60</v>
      </c>
      <c r="E4649" t="s">
        <v>74</v>
      </c>
      <c r="F4649" t="s">
        <v>24</v>
      </c>
      <c r="G4649" t="s">
        <v>25</v>
      </c>
      <c r="H4649" t="s">
        <v>26</v>
      </c>
      <c r="I4649" t="s">
        <v>27</v>
      </c>
      <c r="J4649">
        <v>7.8</v>
      </c>
      <c r="K4649">
        <v>24</v>
      </c>
      <c r="L4649" t="s">
        <v>28</v>
      </c>
      <c r="M4649">
        <v>1</v>
      </c>
      <c r="N4649">
        <v>4.5</v>
      </c>
      <c r="O4649">
        <v>450</v>
      </c>
      <c r="P4649">
        <v>3510</v>
      </c>
      <c r="Q4649" t="s">
        <v>57</v>
      </c>
      <c r="R4649">
        <v>2</v>
      </c>
      <c r="S4649" t="s">
        <v>58</v>
      </c>
      <c r="T4649" t="s">
        <v>86</v>
      </c>
      <c r="U4649" t="str">
        <f>TRIM(CLEAN(tbl_Operations[[#This Row],[Location]]))</f>
        <v>Pune</v>
      </c>
      <c r="V4649" t="str">
        <f>TRIM(CLEAN(tbl_Operations[[#This Row],[Channel]]))</f>
        <v>Email</v>
      </c>
      <c r="W4649" t="str">
        <f t="shared" si="360"/>
        <v>System Issue</v>
      </c>
      <c r="X4649" t="str">
        <f t="shared" si="361"/>
        <v>Hr</v>
      </c>
      <c r="Y4649" t="str">
        <f t="shared" si="362"/>
        <v>Within SLA</v>
      </c>
      <c r="Z4649" t="str">
        <f t="shared" si="363"/>
        <v>Normal</v>
      </c>
      <c r="AA4649" t="str" cm="1">
        <f t="array" ref="AA4649">_xlfn.IFS(
J4649&lt;=K4649*0.5,"Excellent",
J4649&lt;=K4649,"Good",
J4649&lt;=K4649*1.5,"At Risk",
TRUE,"Critical"
)</f>
        <v>Excellent</v>
      </c>
      <c r="AB4649" t="str">
        <f t="shared" si="364"/>
        <v>Reworked</v>
      </c>
    </row>
    <row r="4650" spans="1:28" x14ac:dyDescent="0.3">
      <c r="A4650" t="s">
        <v>4732</v>
      </c>
      <c r="B4650" s="1">
        <v>45977</v>
      </c>
      <c r="C4650" t="s">
        <v>91</v>
      </c>
      <c r="D4650" t="s">
        <v>41</v>
      </c>
      <c r="E4650" t="s">
        <v>23</v>
      </c>
      <c r="F4650" t="s">
        <v>49</v>
      </c>
      <c r="G4650" t="s">
        <v>25</v>
      </c>
      <c r="H4650" t="s">
        <v>66</v>
      </c>
      <c r="I4650" t="s">
        <v>101</v>
      </c>
      <c r="J4650">
        <v>8.1</v>
      </c>
      <c r="K4650">
        <v>48</v>
      </c>
      <c r="L4650" t="s">
        <v>28</v>
      </c>
      <c r="M4650">
        <v>1</v>
      </c>
      <c r="N4650">
        <v>4.2</v>
      </c>
      <c r="O4650">
        <v>320</v>
      </c>
      <c r="P4650">
        <v>2592</v>
      </c>
      <c r="Q4650" t="s">
        <v>67</v>
      </c>
      <c r="R4650">
        <v>11</v>
      </c>
      <c r="S4650" t="s">
        <v>52</v>
      </c>
      <c r="T4650" t="s">
        <v>102</v>
      </c>
      <c r="U4650" t="str">
        <f>TRIM(CLEAN(tbl_Operations[[#This Row],[Location]]))</f>
        <v>Bengaluru</v>
      </c>
      <c r="V4650" t="str">
        <f>TRIM(CLEAN(tbl_Operations[[#This Row],[Channel]]))</f>
        <v>Email</v>
      </c>
      <c r="W4650" t="str">
        <f t="shared" si="360"/>
        <v>Invoice Query</v>
      </c>
      <c r="X4650" t="str">
        <f t="shared" si="361"/>
        <v>Operations</v>
      </c>
      <c r="Y4650" t="str">
        <f t="shared" si="362"/>
        <v>Within SLA</v>
      </c>
      <c r="Z4650" t="str">
        <f t="shared" si="363"/>
        <v>Normal</v>
      </c>
      <c r="AA4650" t="str" cm="1">
        <f t="array" ref="AA4650">_xlfn.IFS(
J4650&lt;=K4650*0.5,"Excellent",
J4650&lt;=K4650,"Good",
J4650&lt;=K4650*1.5,"At Risk",
TRUE,"Critical"
)</f>
        <v>Excellent</v>
      </c>
      <c r="AB4650" t="str">
        <f t="shared" si="364"/>
        <v>Reworked</v>
      </c>
    </row>
    <row r="4651" spans="1:28" x14ac:dyDescent="0.3">
      <c r="A4651" t="s">
        <v>4733</v>
      </c>
      <c r="B4651" s="1">
        <v>45822</v>
      </c>
      <c r="C4651" t="s">
        <v>21</v>
      </c>
      <c r="D4651" t="s">
        <v>22</v>
      </c>
      <c r="E4651" t="s">
        <v>92</v>
      </c>
      <c r="F4651" t="s">
        <v>49</v>
      </c>
      <c r="G4651" t="s">
        <v>25</v>
      </c>
      <c r="H4651" t="s">
        <v>43</v>
      </c>
      <c r="I4651" t="s">
        <v>27</v>
      </c>
      <c r="J4651">
        <v>13.4</v>
      </c>
      <c r="K4651">
        <v>48</v>
      </c>
      <c r="L4651" t="s">
        <v>28</v>
      </c>
      <c r="M4651">
        <v>1</v>
      </c>
      <c r="N4651">
        <v>4.8</v>
      </c>
      <c r="O4651">
        <v>450</v>
      </c>
      <c r="P4651">
        <v>6030</v>
      </c>
      <c r="Q4651" t="s">
        <v>29</v>
      </c>
      <c r="R4651">
        <v>6</v>
      </c>
      <c r="S4651" t="s">
        <v>30</v>
      </c>
      <c r="T4651" t="s">
        <v>68</v>
      </c>
      <c r="U4651" t="str">
        <f>TRIM(CLEAN(tbl_Operations[[#This Row],[Location]]))</f>
        <v>Noida</v>
      </c>
      <c r="V4651" t="str">
        <f>TRIM(CLEAN(tbl_Operations[[#This Row],[Channel]]))</f>
        <v>Email</v>
      </c>
      <c r="W4651" t="str">
        <f t="shared" si="360"/>
        <v>Report Request</v>
      </c>
      <c r="X4651" t="str">
        <f t="shared" si="361"/>
        <v>Customer Support</v>
      </c>
      <c r="Y4651" t="str">
        <f t="shared" si="362"/>
        <v>Within SLA</v>
      </c>
      <c r="Z4651" t="str">
        <f t="shared" si="363"/>
        <v>Normal</v>
      </c>
      <c r="AA4651" t="str" cm="1">
        <f t="array" ref="AA4651">_xlfn.IFS(
J4651&lt;=K4651*0.5,"Excellent",
J4651&lt;=K4651,"Good",
J4651&lt;=K4651*1.5,"At Risk",
TRUE,"Critical"
)</f>
        <v>Excellent</v>
      </c>
      <c r="AB4651" t="str">
        <f t="shared" si="364"/>
        <v>Reworked</v>
      </c>
    </row>
    <row r="4652" spans="1:28" x14ac:dyDescent="0.3">
      <c r="A4652" t="s">
        <v>4734</v>
      </c>
      <c r="B4652" s="1">
        <v>46015</v>
      </c>
      <c r="C4652" t="s">
        <v>21</v>
      </c>
      <c r="D4652" t="s">
        <v>41</v>
      </c>
      <c r="E4652" t="s">
        <v>5094</v>
      </c>
      <c r="F4652" t="s">
        <v>24</v>
      </c>
      <c r="G4652" t="s">
        <v>42</v>
      </c>
      <c r="H4652" t="s">
        <v>66</v>
      </c>
      <c r="I4652" t="s">
        <v>27</v>
      </c>
      <c r="J4652">
        <v>11.8</v>
      </c>
      <c r="K4652">
        <v>24</v>
      </c>
      <c r="L4652" t="s">
        <v>28</v>
      </c>
      <c r="M4652">
        <v>0</v>
      </c>
      <c r="N4652">
        <v>5</v>
      </c>
      <c r="O4652">
        <v>400</v>
      </c>
      <c r="P4652">
        <v>4720</v>
      </c>
      <c r="Q4652" t="s">
        <v>71</v>
      </c>
      <c r="R4652">
        <v>12</v>
      </c>
      <c r="S4652" t="s">
        <v>52</v>
      </c>
      <c r="T4652" t="s">
        <v>86</v>
      </c>
      <c r="U4652" t="str">
        <f>TRIM(CLEAN(tbl_Operations[[#This Row],[Location]]))</f>
        <v>Bengaluru</v>
      </c>
      <c r="V4652" t="str">
        <f>TRIM(CLEAN(tbl_Operations[[#This Row],[Channel]]))</f>
        <v>Portal</v>
      </c>
      <c r="W4652" t="str">
        <f t="shared" si="360"/>
        <v>Unknown</v>
      </c>
      <c r="X4652" t="str">
        <f t="shared" si="361"/>
        <v>Customer Support</v>
      </c>
      <c r="Y4652" t="str">
        <f t="shared" si="362"/>
        <v>Within SLA</v>
      </c>
      <c r="Z4652" t="str">
        <f t="shared" si="363"/>
        <v>Normal</v>
      </c>
      <c r="AA4652" t="str" cm="1">
        <f t="array" ref="AA4652">_xlfn.IFS(
J4652&lt;=K4652*0.5,"Excellent",
J4652&lt;=K4652,"Good",
J4652&lt;=K4652*1.5,"At Risk",
TRUE,"Critical"
)</f>
        <v>Excellent</v>
      </c>
      <c r="AB4652" t="str">
        <f t="shared" si="364"/>
        <v>No Rework</v>
      </c>
    </row>
    <row r="4653" spans="1:28" x14ac:dyDescent="0.3">
      <c r="A4653" t="s">
        <v>4735</v>
      </c>
      <c r="B4653" s="1">
        <v>45900</v>
      </c>
      <c r="C4653" t="s">
        <v>77</v>
      </c>
      <c r="D4653" t="s">
        <v>55</v>
      </c>
      <c r="E4653" t="s">
        <v>23</v>
      </c>
      <c r="F4653" t="s">
        <v>61</v>
      </c>
      <c r="G4653" t="s">
        <v>81</v>
      </c>
      <c r="H4653" t="s">
        <v>66</v>
      </c>
      <c r="I4653" t="s">
        <v>27</v>
      </c>
      <c r="J4653">
        <v>4.3</v>
      </c>
      <c r="K4653">
        <v>12</v>
      </c>
      <c r="L4653" t="s">
        <v>28</v>
      </c>
      <c r="M4653">
        <v>0</v>
      </c>
      <c r="N4653">
        <v>4.3</v>
      </c>
      <c r="O4653">
        <v>400</v>
      </c>
      <c r="P4653">
        <v>1720</v>
      </c>
      <c r="Q4653" t="s">
        <v>36</v>
      </c>
      <c r="R4653">
        <v>8</v>
      </c>
      <c r="S4653" t="s">
        <v>37</v>
      </c>
      <c r="T4653" t="s">
        <v>102</v>
      </c>
      <c r="U4653" t="str">
        <f>TRIM(CLEAN(tbl_Operations[[#This Row],[Location]]))</f>
        <v>Hyderabad</v>
      </c>
      <c r="V4653" t="str">
        <f>TRIM(CLEAN(tbl_Operations[[#This Row],[Channel]]))</f>
        <v>Phone</v>
      </c>
      <c r="W4653" t="str">
        <f t="shared" si="360"/>
        <v>Invoice Query</v>
      </c>
      <c r="X4653" t="str">
        <f t="shared" si="361"/>
        <v>Finance</v>
      </c>
      <c r="Y4653" t="str">
        <f t="shared" si="362"/>
        <v>Within SLA</v>
      </c>
      <c r="Z4653" t="str">
        <f t="shared" si="363"/>
        <v>Normal</v>
      </c>
      <c r="AA4653" t="str" cm="1">
        <f t="array" ref="AA4653">_xlfn.IFS(
J4653&lt;=K4653*0.5,"Excellent",
J4653&lt;=K4653,"Good",
J4653&lt;=K4653*1.5,"At Risk",
TRUE,"Critical"
)</f>
        <v>Excellent</v>
      </c>
      <c r="AB4653" t="str">
        <f t="shared" si="364"/>
        <v>No Rework</v>
      </c>
    </row>
    <row r="4654" spans="1:28" x14ac:dyDescent="0.3">
      <c r="A4654" t="s">
        <v>4736</v>
      </c>
      <c r="B4654" s="1">
        <v>46014</v>
      </c>
      <c r="C4654" t="s">
        <v>33</v>
      </c>
      <c r="D4654" t="s">
        <v>60</v>
      </c>
      <c r="E4654" t="s">
        <v>35</v>
      </c>
      <c r="F4654" t="s">
        <v>49</v>
      </c>
      <c r="G4654" t="s">
        <v>42</v>
      </c>
      <c r="H4654" t="s">
        <v>66</v>
      </c>
      <c r="I4654" t="s">
        <v>88</v>
      </c>
      <c r="J4654">
        <v>6.6</v>
      </c>
      <c r="K4654">
        <v>48</v>
      </c>
      <c r="L4654" t="s">
        <v>28</v>
      </c>
      <c r="M4654">
        <v>4</v>
      </c>
      <c r="N4654">
        <v>3.4</v>
      </c>
      <c r="O4654">
        <v>450</v>
      </c>
      <c r="P4654">
        <v>2970</v>
      </c>
      <c r="Q4654" t="s">
        <v>71</v>
      </c>
      <c r="R4654">
        <v>12</v>
      </c>
      <c r="S4654" t="s">
        <v>52</v>
      </c>
      <c r="T4654" t="s">
        <v>38</v>
      </c>
      <c r="U4654" t="str">
        <f>TRIM(CLEAN(tbl_Operations[[#This Row],[Location]]))</f>
        <v>Pune</v>
      </c>
      <c r="V4654" t="str">
        <f>TRIM(CLEAN(tbl_Operations[[#This Row],[Channel]]))</f>
        <v>Portal</v>
      </c>
      <c r="W4654" t="str">
        <f t="shared" si="360"/>
        <v>Employee Query</v>
      </c>
      <c r="X4654" t="str">
        <f t="shared" si="361"/>
        <v>It</v>
      </c>
      <c r="Y4654" t="str">
        <f t="shared" si="362"/>
        <v>Within SLA</v>
      </c>
      <c r="Z4654" t="str">
        <f t="shared" si="363"/>
        <v>Normal</v>
      </c>
      <c r="AA4654" t="str" cm="1">
        <f t="array" ref="AA4654">_xlfn.IFS(
J4654&lt;=K4654*0.5,"Excellent",
J4654&lt;=K4654,"Good",
J4654&lt;=K4654*1.5,"At Risk",
TRUE,"Critical"
)</f>
        <v>Excellent</v>
      </c>
      <c r="AB4654" t="str">
        <f t="shared" si="364"/>
        <v>Reworked</v>
      </c>
    </row>
    <row r="4655" spans="1:28" x14ac:dyDescent="0.3">
      <c r="A4655" t="s">
        <v>4737</v>
      </c>
      <c r="B4655" s="1">
        <v>45819</v>
      </c>
      <c r="C4655" t="s">
        <v>33</v>
      </c>
      <c r="D4655" t="s">
        <v>60</v>
      </c>
      <c r="E4655" t="s">
        <v>70</v>
      </c>
      <c r="F4655" t="s">
        <v>24</v>
      </c>
      <c r="G4655" t="s">
        <v>25</v>
      </c>
      <c r="H4655" t="s">
        <v>50</v>
      </c>
      <c r="I4655" t="s">
        <v>27</v>
      </c>
      <c r="J4655">
        <v>12.1</v>
      </c>
      <c r="K4655">
        <v>24</v>
      </c>
      <c r="L4655" t="s">
        <v>28</v>
      </c>
      <c r="M4655">
        <v>0</v>
      </c>
      <c r="N4655">
        <v>3.8</v>
      </c>
      <c r="O4655">
        <v>280</v>
      </c>
      <c r="P4655">
        <v>3388</v>
      </c>
      <c r="Q4655" t="s">
        <v>29</v>
      </c>
      <c r="R4655">
        <v>6</v>
      </c>
      <c r="S4655" t="s">
        <v>30</v>
      </c>
      <c r="T4655" t="s">
        <v>86</v>
      </c>
      <c r="U4655" t="str">
        <f>TRIM(CLEAN(tbl_Operations[[#This Row],[Location]]))</f>
        <v>Pune</v>
      </c>
      <c r="V4655" t="str">
        <f>TRIM(CLEAN(tbl_Operations[[#This Row],[Channel]]))</f>
        <v>Email</v>
      </c>
      <c r="W4655" t="str">
        <f t="shared" si="360"/>
        <v>Data Correction</v>
      </c>
      <c r="X4655" t="str">
        <f t="shared" si="361"/>
        <v>It</v>
      </c>
      <c r="Y4655" t="str">
        <f t="shared" si="362"/>
        <v>Within SLA</v>
      </c>
      <c r="Z4655" t="str">
        <f t="shared" si="363"/>
        <v>Normal</v>
      </c>
      <c r="AA4655" t="str" cm="1">
        <f t="array" ref="AA4655">_xlfn.IFS(
J4655&lt;=K4655*0.5,"Excellent",
J4655&lt;=K4655,"Good",
J4655&lt;=K4655*1.5,"At Risk",
TRUE,"Critical"
)</f>
        <v>Good</v>
      </c>
      <c r="AB4655" t="str">
        <f t="shared" si="364"/>
        <v>No Rework</v>
      </c>
    </row>
    <row r="4656" spans="1:28" x14ac:dyDescent="0.3">
      <c r="A4656" t="s">
        <v>4738</v>
      </c>
      <c r="B4656" s="1">
        <v>45671</v>
      </c>
      <c r="C4656" t="s">
        <v>77</v>
      </c>
      <c r="D4656" t="s">
        <v>34</v>
      </c>
      <c r="E4656" t="s">
        <v>92</v>
      </c>
      <c r="F4656" t="s">
        <v>49</v>
      </c>
      <c r="G4656" t="s">
        <v>62</v>
      </c>
      <c r="H4656" t="s">
        <v>66</v>
      </c>
      <c r="I4656" t="s">
        <v>27</v>
      </c>
      <c r="J4656">
        <v>7.1</v>
      </c>
      <c r="K4656">
        <v>48</v>
      </c>
      <c r="L4656" t="s">
        <v>28</v>
      </c>
      <c r="M4656">
        <v>2</v>
      </c>
      <c r="N4656">
        <v>4.8</v>
      </c>
      <c r="O4656">
        <v>450</v>
      </c>
      <c r="P4656">
        <v>3195</v>
      </c>
      <c r="Q4656" t="s">
        <v>64</v>
      </c>
      <c r="R4656">
        <v>1</v>
      </c>
      <c r="S4656" t="s">
        <v>58</v>
      </c>
      <c r="T4656" t="s">
        <v>38</v>
      </c>
      <c r="U4656" t="str">
        <f>TRIM(CLEAN(tbl_Operations[[#This Row],[Location]]))</f>
        <v>Mumbai</v>
      </c>
      <c r="V4656" t="str">
        <f>TRIM(CLEAN(tbl_Operations[[#This Row],[Channel]]))</f>
        <v>Teams</v>
      </c>
      <c r="W4656" t="str">
        <f t="shared" si="360"/>
        <v>Report Request</v>
      </c>
      <c r="X4656" t="str">
        <f t="shared" si="361"/>
        <v>Finance</v>
      </c>
      <c r="Y4656" t="str">
        <f t="shared" si="362"/>
        <v>Within SLA</v>
      </c>
      <c r="Z4656" t="str">
        <f t="shared" si="363"/>
        <v>Normal</v>
      </c>
      <c r="AA4656" t="str" cm="1">
        <f t="array" ref="AA4656">_xlfn.IFS(
J4656&lt;=K4656*0.5,"Excellent",
J4656&lt;=K4656,"Good",
J4656&lt;=K4656*1.5,"At Risk",
TRUE,"Critical"
)</f>
        <v>Excellent</v>
      </c>
      <c r="AB4656" t="str">
        <f t="shared" si="364"/>
        <v>Reworked</v>
      </c>
    </row>
    <row r="4657" spans="1:28" x14ac:dyDescent="0.3">
      <c r="A4657" t="s">
        <v>4739</v>
      </c>
      <c r="B4657" s="1">
        <v>45972</v>
      </c>
      <c r="C4657" t="s">
        <v>95</v>
      </c>
      <c r="D4657" t="s">
        <v>41</v>
      </c>
      <c r="E4657" t="s">
        <v>74</v>
      </c>
      <c r="F4657" t="s">
        <v>49</v>
      </c>
      <c r="G4657" t="s">
        <v>42</v>
      </c>
      <c r="H4657" t="s">
        <v>43</v>
      </c>
      <c r="I4657" t="s">
        <v>27</v>
      </c>
      <c r="J4657">
        <v>8.9</v>
      </c>
      <c r="K4657">
        <v>48</v>
      </c>
      <c r="L4657" t="s">
        <v>28</v>
      </c>
      <c r="M4657">
        <v>1</v>
      </c>
      <c r="N4657">
        <v>5</v>
      </c>
      <c r="O4657">
        <v>320</v>
      </c>
      <c r="P4657">
        <v>2848</v>
      </c>
      <c r="Q4657" t="s">
        <v>67</v>
      </c>
      <c r="R4657">
        <v>11</v>
      </c>
      <c r="S4657" t="s">
        <v>52</v>
      </c>
      <c r="T4657" t="s">
        <v>38</v>
      </c>
      <c r="U4657" t="str">
        <f>TRIM(CLEAN(tbl_Operations[[#This Row],[Location]]))</f>
        <v>Bengaluru</v>
      </c>
      <c r="V4657" t="str">
        <f>TRIM(CLEAN(tbl_Operations[[#This Row],[Channel]]))</f>
        <v>Portal</v>
      </c>
      <c r="W4657" t="str">
        <f t="shared" si="360"/>
        <v>System Issue</v>
      </c>
      <c r="X4657" t="str">
        <f t="shared" si="361"/>
        <v>Sales</v>
      </c>
      <c r="Y4657" t="str">
        <f t="shared" si="362"/>
        <v>Within SLA</v>
      </c>
      <c r="Z4657" t="str">
        <f t="shared" si="363"/>
        <v>Normal</v>
      </c>
      <c r="AA4657" t="str" cm="1">
        <f t="array" ref="AA4657">_xlfn.IFS(
J4657&lt;=K4657*0.5,"Excellent",
J4657&lt;=K4657,"Good",
J4657&lt;=K4657*1.5,"At Risk",
TRUE,"Critical"
)</f>
        <v>Excellent</v>
      </c>
      <c r="AB4657" t="str">
        <f t="shared" si="364"/>
        <v>Reworked</v>
      </c>
    </row>
    <row r="4658" spans="1:28" x14ac:dyDescent="0.3">
      <c r="A4658" t="s">
        <v>4740</v>
      </c>
      <c r="B4658" s="1">
        <v>45660</v>
      </c>
      <c r="C4658" t="s">
        <v>54</v>
      </c>
      <c r="D4658" t="s">
        <v>55</v>
      </c>
      <c r="E4658" t="s">
        <v>48</v>
      </c>
      <c r="F4658" t="s">
        <v>61</v>
      </c>
      <c r="G4658" t="s">
        <v>42</v>
      </c>
      <c r="H4658" t="s">
        <v>26</v>
      </c>
      <c r="I4658" t="s">
        <v>27</v>
      </c>
      <c r="J4658">
        <v>13.2</v>
      </c>
      <c r="K4658">
        <v>12</v>
      </c>
      <c r="L4658" t="s">
        <v>63</v>
      </c>
      <c r="M4658">
        <v>1</v>
      </c>
      <c r="N4658">
        <v>4.4000000000000004</v>
      </c>
      <c r="O4658">
        <v>280</v>
      </c>
      <c r="P4658">
        <v>3696</v>
      </c>
      <c r="Q4658" t="s">
        <v>64</v>
      </c>
      <c r="R4658">
        <v>1</v>
      </c>
      <c r="S4658" t="s">
        <v>58</v>
      </c>
      <c r="T4658" t="s">
        <v>45</v>
      </c>
      <c r="U4658" t="str">
        <f>TRIM(CLEAN(tbl_Operations[[#This Row],[Location]]))</f>
        <v>Hyderabad</v>
      </c>
      <c r="V4658" t="str">
        <f>TRIM(CLEAN(tbl_Operations[[#This Row],[Channel]]))</f>
        <v>Portal</v>
      </c>
      <c r="W4658" t="str">
        <f t="shared" si="360"/>
        <v>Compliance Request</v>
      </c>
      <c r="X4658" t="str">
        <f t="shared" si="361"/>
        <v>Hr</v>
      </c>
      <c r="Y4658" t="str">
        <f t="shared" si="362"/>
        <v>SLA Breach</v>
      </c>
      <c r="Z4658" t="str">
        <f t="shared" si="363"/>
        <v>Normal</v>
      </c>
      <c r="AA4658" t="str" cm="1">
        <f t="array" ref="AA4658">_xlfn.IFS(
J4658&lt;=K4658*0.5,"Excellent",
J4658&lt;=K4658,"Good",
J4658&lt;=K4658*1.5,"At Risk",
TRUE,"Critical"
)</f>
        <v>At Risk</v>
      </c>
      <c r="AB4658" t="str">
        <f t="shared" si="364"/>
        <v>Reworked</v>
      </c>
    </row>
    <row r="4659" spans="1:28" x14ac:dyDescent="0.3">
      <c r="A4659" t="s">
        <v>4741</v>
      </c>
      <c r="B4659" s="1">
        <v>45773</v>
      </c>
      <c r="C4659" t="s">
        <v>95</v>
      </c>
      <c r="D4659" t="s">
        <v>73</v>
      </c>
      <c r="E4659" t="s">
        <v>56</v>
      </c>
      <c r="F4659" t="s">
        <v>24</v>
      </c>
      <c r="G4659" t="s">
        <v>25</v>
      </c>
      <c r="H4659" t="s">
        <v>43</v>
      </c>
      <c r="I4659" t="s">
        <v>88</v>
      </c>
      <c r="J4659">
        <v>9.9</v>
      </c>
      <c r="K4659">
        <v>24</v>
      </c>
      <c r="L4659" t="s">
        <v>28</v>
      </c>
      <c r="M4659">
        <v>1</v>
      </c>
      <c r="N4659">
        <v>4.3</v>
      </c>
      <c r="O4659">
        <v>350</v>
      </c>
      <c r="P4659">
        <v>3465</v>
      </c>
      <c r="Q4659" t="s">
        <v>89</v>
      </c>
      <c r="R4659">
        <v>4</v>
      </c>
      <c r="S4659" t="s">
        <v>30</v>
      </c>
      <c r="T4659" t="s">
        <v>68</v>
      </c>
      <c r="U4659" t="str">
        <f>TRIM(CLEAN(tbl_Operations[[#This Row],[Location]]))</f>
        <v>Chennai</v>
      </c>
      <c r="V4659" t="str">
        <f>TRIM(CLEAN(tbl_Operations[[#This Row],[Channel]]))</f>
        <v>Email</v>
      </c>
      <c r="W4659" t="str">
        <f t="shared" si="360"/>
        <v>Vendor Query</v>
      </c>
      <c r="X4659" t="str">
        <f t="shared" si="361"/>
        <v>Sales</v>
      </c>
      <c r="Y4659" t="str">
        <f t="shared" si="362"/>
        <v>Within SLA</v>
      </c>
      <c r="Z4659" t="str">
        <f t="shared" si="363"/>
        <v>Normal</v>
      </c>
      <c r="AA4659" t="str" cm="1">
        <f t="array" ref="AA4659">_xlfn.IFS(
J4659&lt;=K4659*0.5,"Excellent",
J4659&lt;=K4659,"Good",
J4659&lt;=K4659*1.5,"At Risk",
TRUE,"Critical"
)</f>
        <v>Excellent</v>
      </c>
      <c r="AB4659" t="str">
        <f t="shared" si="364"/>
        <v>Reworked</v>
      </c>
    </row>
    <row r="4660" spans="1:28" x14ac:dyDescent="0.3">
      <c r="A4660" t="s">
        <v>4742</v>
      </c>
      <c r="B4660" s="1">
        <v>45965</v>
      </c>
      <c r="C4660" t="s">
        <v>21</v>
      </c>
      <c r="D4660" t="s">
        <v>60</v>
      </c>
      <c r="E4660" t="s">
        <v>74</v>
      </c>
      <c r="F4660" t="s">
        <v>146</v>
      </c>
      <c r="G4660" t="s">
        <v>62</v>
      </c>
      <c r="H4660" t="s">
        <v>43</v>
      </c>
      <c r="I4660" t="s">
        <v>27</v>
      </c>
      <c r="J4660">
        <v>10.3</v>
      </c>
      <c r="K4660">
        <v>4</v>
      </c>
      <c r="L4660" t="s">
        <v>63</v>
      </c>
      <c r="M4660">
        <v>2</v>
      </c>
      <c r="N4660">
        <v>4.0999999999999996</v>
      </c>
      <c r="O4660">
        <v>350</v>
      </c>
      <c r="P4660">
        <v>3605</v>
      </c>
      <c r="Q4660" t="s">
        <v>67</v>
      </c>
      <c r="R4660">
        <v>11</v>
      </c>
      <c r="S4660" t="s">
        <v>52</v>
      </c>
      <c r="T4660" t="s">
        <v>38</v>
      </c>
      <c r="U4660" t="str">
        <f>TRIM(CLEAN(tbl_Operations[[#This Row],[Location]]))</f>
        <v>Pune</v>
      </c>
      <c r="V4660" t="str">
        <f>TRIM(CLEAN(tbl_Operations[[#This Row],[Channel]]))</f>
        <v>Teams</v>
      </c>
      <c r="W4660" t="str">
        <f t="shared" si="360"/>
        <v>System Issue</v>
      </c>
      <c r="X4660" t="str">
        <f t="shared" si="361"/>
        <v>Customer Support</v>
      </c>
      <c r="Y4660" t="str">
        <f t="shared" si="362"/>
        <v>SLA Breach</v>
      </c>
      <c r="Z4660" t="str">
        <f t="shared" si="363"/>
        <v>Normal</v>
      </c>
      <c r="AA4660" t="str" cm="1">
        <f t="array" ref="AA4660">_xlfn.IFS(
J4660&lt;=K4660*0.5,"Excellent",
J4660&lt;=K4660,"Good",
J4660&lt;=K4660*1.5,"At Risk",
TRUE,"Critical"
)</f>
        <v>Critical</v>
      </c>
      <c r="AB4660" t="str">
        <f t="shared" si="364"/>
        <v>Reworked</v>
      </c>
    </row>
    <row r="4661" spans="1:28" x14ac:dyDescent="0.3">
      <c r="A4661" t="s">
        <v>4743</v>
      </c>
      <c r="B4661" s="1">
        <v>45925</v>
      </c>
      <c r="C4661" t="s">
        <v>95</v>
      </c>
      <c r="D4661" t="s">
        <v>73</v>
      </c>
      <c r="E4661" t="s">
        <v>48</v>
      </c>
      <c r="F4661" t="s">
        <v>24</v>
      </c>
      <c r="G4661" t="s">
        <v>42</v>
      </c>
      <c r="H4661" t="s">
        <v>75</v>
      </c>
      <c r="I4661" t="s">
        <v>27</v>
      </c>
      <c r="J4661">
        <v>14.3</v>
      </c>
      <c r="K4661">
        <v>24</v>
      </c>
      <c r="L4661" t="s">
        <v>28</v>
      </c>
      <c r="M4661">
        <v>1</v>
      </c>
      <c r="N4661">
        <v>4.5999999999999996</v>
      </c>
      <c r="O4661">
        <v>400</v>
      </c>
      <c r="P4661">
        <v>5720</v>
      </c>
      <c r="Q4661" t="s">
        <v>83</v>
      </c>
      <c r="R4661">
        <v>9</v>
      </c>
      <c r="S4661" t="s">
        <v>37</v>
      </c>
      <c r="T4661" t="s">
        <v>84</v>
      </c>
      <c r="U4661" t="str">
        <f>TRIM(CLEAN(tbl_Operations[[#This Row],[Location]]))</f>
        <v>Chennai</v>
      </c>
      <c r="V4661" t="str">
        <f>TRIM(CLEAN(tbl_Operations[[#This Row],[Channel]]))</f>
        <v>Portal</v>
      </c>
      <c r="W4661" t="str">
        <f t="shared" si="360"/>
        <v>Compliance Request</v>
      </c>
      <c r="X4661" t="str">
        <f t="shared" si="361"/>
        <v>Sales</v>
      </c>
      <c r="Y4661" t="str">
        <f t="shared" si="362"/>
        <v>Within SLA</v>
      </c>
      <c r="Z4661" t="str">
        <f t="shared" si="363"/>
        <v>Normal</v>
      </c>
      <c r="AA4661" t="str" cm="1">
        <f t="array" ref="AA4661">_xlfn.IFS(
J4661&lt;=K4661*0.5,"Excellent",
J4661&lt;=K4661,"Good",
J4661&lt;=K4661*1.5,"At Risk",
TRUE,"Critical"
)</f>
        <v>Good</v>
      </c>
      <c r="AB4661" t="str">
        <f t="shared" si="364"/>
        <v>Reworked</v>
      </c>
    </row>
    <row r="4662" spans="1:28" x14ac:dyDescent="0.3">
      <c r="A4662" t="s">
        <v>4744</v>
      </c>
      <c r="B4662" s="1">
        <v>45854</v>
      </c>
      <c r="C4662" t="s">
        <v>54</v>
      </c>
      <c r="D4662" t="s">
        <v>41</v>
      </c>
      <c r="E4662" t="s">
        <v>56</v>
      </c>
      <c r="F4662" t="s">
        <v>24</v>
      </c>
      <c r="G4662" t="s">
        <v>25</v>
      </c>
      <c r="H4662" t="s">
        <v>75</v>
      </c>
      <c r="I4662" t="s">
        <v>27</v>
      </c>
      <c r="J4662">
        <v>27.6</v>
      </c>
      <c r="K4662">
        <v>24</v>
      </c>
      <c r="L4662" t="s">
        <v>63</v>
      </c>
      <c r="M4662">
        <v>1</v>
      </c>
      <c r="N4662">
        <v>4.0999999999999996</v>
      </c>
      <c r="O4662">
        <v>350</v>
      </c>
      <c r="P4662">
        <v>9660</v>
      </c>
      <c r="Q4662" t="s">
        <v>114</v>
      </c>
      <c r="R4662">
        <v>7</v>
      </c>
      <c r="S4662" t="s">
        <v>37</v>
      </c>
      <c r="T4662" t="s">
        <v>86</v>
      </c>
      <c r="U4662" t="str">
        <f>TRIM(CLEAN(tbl_Operations[[#This Row],[Location]]))</f>
        <v>Bengaluru</v>
      </c>
      <c r="V4662" t="str">
        <f>TRIM(CLEAN(tbl_Operations[[#This Row],[Channel]]))</f>
        <v>Email</v>
      </c>
      <c r="W4662" t="str">
        <f t="shared" si="360"/>
        <v>Vendor Query</v>
      </c>
      <c r="X4662" t="str">
        <f t="shared" si="361"/>
        <v>Hr</v>
      </c>
      <c r="Y4662" t="str">
        <f t="shared" si="362"/>
        <v>SLA Breach</v>
      </c>
      <c r="Z4662" t="str">
        <f t="shared" si="363"/>
        <v>Normal</v>
      </c>
      <c r="AA4662" t="str" cm="1">
        <f t="array" ref="AA4662">_xlfn.IFS(
J4662&lt;=K4662*0.5,"Excellent",
J4662&lt;=K4662,"Good",
J4662&lt;=K4662*1.5,"At Risk",
TRUE,"Critical"
)</f>
        <v>At Risk</v>
      </c>
      <c r="AB4662" t="str">
        <f t="shared" si="364"/>
        <v>Reworked</v>
      </c>
    </row>
    <row r="4663" spans="1:28" x14ac:dyDescent="0.3">
      <c r="A4663" t="s">
        <v>4745</v>
      </c>
      <c r="B4663" s="1">
        <v>45767</v>
      </c>
      <c r="C4663" t="s">
        <v>95</v>
      </c>
      <c r="D4663" t="s">
        <v>60</v>
      </c>
      <c r="E4663" t="s">
        <v>70</v>
      </c>
      <c r="F4663" t="s">
        <v>49</v>
      </c>
      <c r="G4663" t="s">
        <v>25</v>
      </c>
      <c r="H4663" t="s">
        <v>50</v>
      </c>
      <c r="I4663" t="s">
        <v>27</v>
      </c>
      <c r="J4663">
        <v>2</v>
      </c>
      <c r="K4663">
        <v>48</v>
      </c>
      <c r="L4663" t="s">
        <v>28</v>
      </c>
      <c r="M4663">
        <v>0</v>
      </c>
      <c r="N4663">
        <v>4.5</v>
      </c>
      <c r="O4663">
        <v>400</v>
      </c>
      <c r="P4663">
        <v>800</v>
      </c>
      <c r="Q4663" t="s">
        <v>89</v>
      </c>
      <c r="R4663">
        <v>4</v>
      </c>
      <c r="S4663" t="s">
        <v>30</v>
      </c>
      <c r="T4663" t="s">
        <v>102</v>
      </c>
      <c r="U4663" t="str">
        <f>TRIM(CLEAN(tbl_Operations[[#This Row],[Location]]))</f>
        <v>Pune</v>
      </c>
      <c r="V4663" t="str">
        <f>TRIM(CLEAN(tbl_Operations[[#This Row],[Channel]]))</f>
        <v>Email</v>
      </c>
      <c r="W4663" t="str">
        <f t="shared" si="360"/>
        <v>Data Correction</v>
      </c>
      <c r="X4663" t="str">
        <f t="shared" si="361"/>
        <v>Sales</v>
      </c>
      <c r="Y4663" t="str">
        <f t="shared" si="362"/>
        <v>Within SLA</v>
      </c>
      <c r="Z4663" t="str">
        <f t="shared" si="363"/>
        <v>Normal</v>
      </c>
      <c r="AA4663" t="str" cm="1">
        <f t="array" ref="AA4663">_xlfn.IFS(
J4663&lt;=K4663*0.5,"Excellent",
J4663&lt;=K4663,"Good",
J4663&lt;=K4663*1.5,"At Risk",
TRUE,"Critical"
)</f>
        <v>Excellent</v>
      </c>
      <c r="AB4663" t="str">
        <f t="shared" si="364"/>
        <v>No Rework</v>
      </c>
    </row>
    <row r="4664" spans="1:28" x14ac:dyDescent="0.3">
      <c r="A4664" t="s">
        <v>4746</v>
      </c>
      <c r="B4664" s="1">
        <v>45810</v>
      </c>
      <c r="C4664" t="s">
        <v>21</v>
      </c>
      <c r="D4664" t="s">
        <v>73</v>
      </c>
      <c r="E4664" t="s">
        <v>56</v>
      </c>
      <c r="F4664" t="s">
        <v>24</v>
      </c>
      <c r="G4664" t="s">
        <v>42</v>
      </c>
      <c r="H4664" t="s">
        <v>50</v>
      </c>
      <c r="I4664" t="s">
        <v>101</v>
      </c>
      <c r="J4664">
        <v>5.3</v>
      </c>
      <c r="K4664">
        <v>24</v>
      </c>
      <c r="L4664" t="s">
        <v>28</v>
      </c>
      <c r="M4664">
        <v>0</v>
      </c>
      <c r="N4664">
        <v>5</v>
      </c>
      <c r="O4664">
        <v>320</v>
      </c>
      <c r="P4664">
        <v>1696</v>
      </c>
      <c r="Q4664" t="s">
        <v>29</v>
      </c>
      <c r="R4664">
        <v>6</v>
      </c>
      <c r="S4664" t="s">
        <v>30</v>
      </c>
      <c r="T4664" t="s">
        <v>31</v>
      </c>
      <c r="U4664" t="str">
        <f>TRIM(CLEAN(tbl_Operations[[#This Row],[Location]]))</f>
        <v>Chennai</v>
      </c>
      <c r="V4664" t="str">
        <f>TRIM(CLEAN(tbl_Operations[[#This Row],[Channel]]))</f>
        <v>Portal</v>
      </c>
      <c r="W4664" t="str">
        <f t="shared" si="360"/>
        <v>Vendor Query</v>
      </c>
      <c r="X4664" t="str">
        <f t="shared" si="361"/>
        <v>Customer Support</v>
      </c>
      <c r="Y4664" t="str">
        <f t="shared" si="362"/>
        <v>Within SLA</v>
      </c>
      <c r="Z4664" t="str">
        <f t="shared" si="363"/>
        <v>Normal</v>
      </c>
      <c r="AA4664" t="str" cm="1">
        <f t="array" ref="AA4664">_xlfn.IFS(
J4664&lt;=K4664*0.5,"Excellent",
J4664&lt;=K4664,"Good",
J4664&lt;=K4664*1.5,"At Risk",
TRUE,"Critical"
)</f>
        <v>Excellent</v>
      </c>
      <c r="AB4664" t="str">
        <f t="shared" si="364"/>
        <v>No Rework</v>
      </c>
    </row>
    <row r="4665" spans="1:28" x14ac:dyDescent="0.3">
      <c r="A4665" t="s">
        <v>4747</v>
      </c>
      <c r="B4665" s="1">
        <v>45920</v>
      </c>
      <c r="C4665" t="s">
        <v>40</v>
      </c>
      <c r="D4665" t="s">
        <v>73</v>
      </c>
      <c r="E4665" t="s">
        <v>5094</v>
      </c>
      <c r="F4665" t="s">
        <v>49</v>
      </c>
      <c r="G4665" t="s">
        <v>42</v>
      </c>
      <c r="H4665" t="s">
        <v>26</v>
      </c>
      <c r="I4665" t="s">
        <v>27</v>
      </c>
      <c r="J4665">
        <v>33.200000000000003</v>
      </c>
      <c r="K4665">
        <v>48</v>
      </c>
      <c r="L4665" t="s">
        <v>28</v>
      </c>
      <c r="M4665">
        <v>2</v>
      </c>
      <c r="N4665">
        <v>3.4</v>
      </c>
      <c r="O4665">
        <v>320</v>
      </c>
      <c r="P4665">
        <v>10624</v>
      </c>
      <c r="Q4665" t="s">
        <v>83</v>
      </c>
      <c r="R4665">
        <v>9</v>
      </c>
      <c r="S4665" t="s">
        <v>37</v>
      </c>
      <c r="T4665" t="s">
        <v>68</v>
      </c>
      <c r="U4665" t="str">
        <f>TRIM(CLEAN(tbl_Operations[[#This Row],[Location]]))</f>
        <v>Chennai</v>
      </c>
      <c r="V4665" t="str">
        <f>TRIM(CLEAN(tbl_Operations[[#This Row],[Channel]]))</f>
        <v>Portal</v>
      </c>
      <c r="W4665" t="str">
        <f t="shared" si="360"/>
        <v>Unknown</v>
      </c>
      <c r="X4665" t="str">
        <f t="shared" si="361"/>
        <v>Procurement</v>
      </c>
      <c r="Y4665" t="str">
        <f t="shared" si="362"/>
        <v>Within SLA</v>
      </c>
      <c r="Z4665" t="str">
        <f t="shared" si="363"/>
        <v>Normal</v>
      </c>
      <c r="AA4665" t="str" cm="1">
        <f t="array" ref="AA4665">_xlfn.IFS(
J4665&lt;=K4665*0.5,"Excellent",
J4665&lt;=K4665,"Good",
J4665&lt;=K4665*1.5,"At Risk",
TRUE,"Critical"
)</f>
        <v>Good</v>
      </c>
      <c r="AB4665" t="str">
        <f t="shared" si="364"/>
        <v>Reworked</v>
      </c>
    </row>
    <row r="4666" spans="1:28" x14ac:dyDescent="0.3">
      <c r="A4666" t="s">
        <v>4748</v>
      </c>
      <c r="B4666" s="1">
        <v>46016</v>
      </c>
      <c r="C4666" t="s">
        <v>54</v>
      </c>
      <c r="D4666" t="s">
        <v>22</v>
      </c>
      <c r="E4666" t="s">
        <v>92</v>
      </c>
      <c r="F4666" t="s">
        <v>49</v>
      </c>
      <c r="G4666" t="s">
        <v>42</v>
      </c>
      <c r="H4666" t="s">
        <v>66</v>
      </c>
      <c r="I4666" t="s">
        <v>101</v>
      </c>
      <c r="J4666">
        <v>8.1</v>
      </c>
      <c r="K4666">
        <v>48</v>
      </c>
      <c r="L4666" t="s">
        <v>28</v>
      </c>
      <c r="M4666">
        <v>0</v>
      </c>
      <c r="N4666">
        <v>5</v>
      </c>
      <c r="O4666">
        <v>350</v>
      </c>
      <c r="P4666">
        <v>2835</v>
      </c>
      <c r="Q4666" t="s">
        <v>71</v>
      </c>
      <c r="R4666">
        <v>12</v>
      </c>
      <c r="S4666" t="s">
        <v>52</v>
      </c>
      <c r="T4666" t="s">
        <v>84</v>
      </c>
      <c r="U4666" t="str">
        <f>TRIM(CLEAN(tbl_Operations[[#This Row],[Location]]))</f>
        <v>Noida</v>
      </c>
      <c r="V4666" t="str">
        <f>TRIM(CLEAN(tbl_Operations[[#This Row],[Channel]]))</f>
        <v>Portal</v>
      </c>
      <c r="W4666" t="str">
        <f t="shared" si="360"/>
        <v>Report Request</v>
      </c>
      <c r="X4666" t="str">
        <f t="shared" si="361"/>
        <v>Hr</v>
      </c>
      <c r="Y4666" t="str">
        <f t="shared" si="362"/>
        <v>Within SLA</v>
      </c>
      <c r="Z4666" t="str">
        <f t="shared" si="363"/>
        <v>Normal</v>
      </c>
      <c r="AA4666" t="str" cm="1">
        <f t="array" ref="AA4666">_xlfn.IFS(
J4666&lt;=K4666*0.5,"Excellent",
J4666&lt;=K4666,"Good",
J4666&lt;=K4666*1.5,"At Risk",
TRUE,"Critical"
)</f>
        <v>Excellent</v>
      </c>
      <c r="AB4666" t="str">
        <f t="shared" si="364"/>
        <v>No Rework</v>
      </c>
    </row>
    <row r="4667" spans="1:28" x14ac:dyDescent="0.3">
      <c r="A4667" t="s">
        <v>4749</v>
      </c>
      <c r="B4667" s="1">
        <v>45665</v>
      </c>
      <c r="C4667" t="s">
        <v>77</v>
      </c>
      <c r="D4667" t="s">
        <v>22</v>
      </c>
      <c r="E4667" t="s">
        <v>74</v>
      </c>
      <c r="F4667" t="s">
        <v>49</v>
      </c>
      <c r="G4667" t="s">
        <v>25</v>
      </c>
      <c r="H4667" t="s">
        <v>26</v>
      </c>
      <c r="I4667" t="s">
        <v>27</v>
      </c>
      <c r="J4667">
        <v>10.7</v>
      </c>
      <c r="K4667">
        <v>48</v>
      </c>
      <c r="L4667" t="s">
        <v>28</v>
      </c>
      <c r="M4667">
        <v>0</v>
      </c>
      <c r="N4667">
        <v>4.7</v>
      </c>
      <c r="O4667">
        <v>320</v>
      </c>
      <c r="P4667">
        <v>3424</v>
      </c>
      <c r="Q4667" t="s">
        <v>64</v>
      </c>
      <c r="R4667">
        <v>1</v>
      </c>
      <c r="S4667" t="s">
        <v>58</v>
      </c>
      <c r="T4667" t="s">
        <v>86</v>
      </c>
      <c r="U4667" t="str">
        <f>TRIM(CLEAN(tbl_Operations[[#This Row],[Location]]))</f>
        <v>Noida</v>
      </c>
      <c r="V4667" t="str">
        <f>TRIM(CLEAN(tbl_Operations[[#This Row],[Channel]]))</f>
        <v>Email</v>
      </c>
      <c r="W4667" t="str">
        <f t="shared" si="360"/>
        <v>System Issue</v>
      </c>
      <c r="X4667" t="str">
        <f t="shared" si="361"/>
        <v>Finance</v>
      </c>
      <c r="Y4667" t="str">
        <f t="shared" si="362"/>
        <v>Within SLA</v>
      </c>
      <c r="Z4667" t="str">
        <f t="shared" si="363"/>
        <v>Normal</v>
      </c>
      <c r="AA4667" t="str" cm="1">
        <f t="array" ref="AA4667">_xlfn.IFS(
J4667&lt;=K4667*0.5,"Excellent",
J4667&lt;=K4667,"Good",
J4667&lt;=K4667*1.5,"At Risk",
TRUE,"Critical"
)</f>
        <v>Excellent</v>
      </c>
      <c r="AB4667" t="str">
        <f t="shared" si="364"/>
        <v>No Rework</v>
      </c>
    </row>
    <row r="4668" spans="1:28" x14ac:dyDescent="0.3">
      <c r="A4668" t="s">
        <v>4750</v>
      </c>
      <c r="B4668" s="1">
        <v>45756</v>
      </c>
      <c r="C4668" t="s">
        <v>54</v>
      </c>
      <c r="D4668" t="s">
        <v>34</v>
      </c>
      <c r="E4668" t="s">
        <v>78</v>
      </c>
      <c r="F4668" t="s">
        <v>49</v>
      </c>
      <c r="G4668" t="s">
        <v>25</v>
      </c>
      <c r="H4668" t="s">
        <v>50</v>
      </c>
      <c r="I4668" t="s">
        <v>88</v>
      </c>
      <c r="J4668">
        <v>27.7</v>
      </c>
      <c r="K4668">
        <v>48</v>
      </c>
      <c r="L4668" t="s">
        <v>28</v>
      </c>
      <c r="M4668">
        <v>1</v>
      </c>
      <c r="N4668">
        <v>4.0999999999999996</v>
      </c>
      <c r="O4668">
        <v>350</v>
      </c>
      <c r="P4668">
        <v>9695</v>
      </c>
      <c r="Q4668" t="s">
        <v>89</v>
      </c>
      <c r="R4668">
        <v>4</v>
      </c>
      <c r="S4668" t="s">
        <v>30</v>
      </c>
      <c r="T4668" t="s">
        <v>86</v>
      </c>
      <c r="U4668" t="str">
        <f>TRIM(CLEAN(tbl_Operations[[#This Row],[Location]]))</f>
        <v>Mumbai</v>
      </c>
      <c r="V4668" t="str">
        <f>TRIM(CLEAN(tbl_Operations[[#This Row],[Channel]]))</f>
        <v>Email</v>
      </c>
      <c r="W4668" t="str">
        <f t="shared" si="360"/>
        <v>Access Request</v>
      </c>
      <c r="X4668" t="str">
        <f t="shared" si="361"/>
        <v>Hr</v>
      </c>
      <c r="Y4668" t="str">
        <f t="shared" si="362"/>
        <v>Within SLA</v>
      </c>
      <c r="Z4668" t="str">
        <f t="shared" si="363"/>
        <v>Normal</v>
      </c>
      <c r="AA4668" t="str" cm="1">
        <f t="array" ref="AA4668">_xlfn.IFS(
J4668&lt;=K4668*0.5,"Excellent",
J4668&lt;=K4668,"Good",
J4668&lt;=K4668*1.5,"At Risk",
TRUE,"Critical"
)</f>
        <v>Good</v>
      </c>
      <c r="AB4668" t="str">
        <f t="shared" si="364"/>
        <v>Reworked</v>
      </c>
    </row>
    <row r="4669" spans="1:28" x14ac:dyDescent="0.3">
      <c r="A4669" t="s">
        <v>4751</v>
      </c>
      <c r="B4669" s="1">
        <v>45919</v>
      </c>
      <c r="C4669" t="s">
        <v>91</v>
      </c>
      <c r="D4669" t="s">
        <v>41</v>
      </c>
      <c r="E4669" t="s">
        <v>35</v>
      </c>
      <c r="F4669" t="s">
        <v>49</v>
      </c>
      <c r="G4669" t="s">
        <v>25</v>
      </c>
      <c r="H4669" t="s">
        <v>66</v>
      </c>
      <c r="I4669" t="s">
        <v>101</v>
      </c>
      <c r="J4669">
        <v>5</v>
      </c>
      <c r="K4669">
        <v>48</v>
      </c>
      <c r="L4669" t="s">
        <v>28</v>
      </c>
      <c r="M4669">
        <v>1</v>
      </c>
      <c r="N4669">
        <v>3.7</v>
      </c>
      <c r="O4669">
        <v>280</v>
      </c>
      <c r="P4669">
        <v>1400</v>
      </c>
      <c r="Q4669" t="s">
        <v>83</v>
      </c>
      <c r="R4669">
        <v>9</v>
      </c>
      <c r="S4669" t="s">
        <v>37</v>
      </c>
      <c r="T4669" t="s">
        <v>45</v>
      </c>
      <c r="U4669" t="str">
        <f>TRIM(CLEAN(tbl_Operations[[#This Row],[Location]]))</f>
        <v>Bengaluru</v>
      </c>
      <c r="V4669" t="str">
        <f>TRIM(CLEAN(tbl_Operations[[#This Row],[Channel]]))</f>
        <v>Email</v>
      </c>
      <c r="W4669" t="str">
        <f t="shared" si="360"/>
        <v>Employee Query</v>
      </c>
      <c r="X4669" t="str">
        <f t="shared" si="361"/>
        <v>Operations</v>
      </c>
      <c r="Y4669" t="str">
        <f t="shared" si="362"/>
        <v>Within SLA</v>
      </c>
      <c r="Z4669" t="str">
        <f t="shared" si="363"/>
        <v>Normal</v>
      </c>
      <c r="AA4669" t="str" cm="1">
        <f t="array" ref="AA4669">_xlfn.IFS(
J4669&lt;=K4669*0.5,"Excellent",
J4669&lt;=K4669,"Good",
J4669&lt;=K4669*1.5,"At Risk",
TRUE,"Critical"
)</f>
        <v>Excellent</v>
      </c>
      <c r="AB4669" t="str">
        <f t="shared" si="364"/>
        <v>Reworked</v>
      </c>
    </row>
    <row r="4670" spans="1:28" x14ac:dyDescent="0.3">
      <c r="A4670" t="s">
        <v>4752</v>
      </c>
      <c r="B4670" s="1">
        <v>45783</v>
      </c>
      <c r="C4670" t="s">
        <v>21</v>
      </c>
      <c r="D4670" t="s">
        <v>47</v>
      </c>
      <c r="E4670" t="s">
        <v>70</v>
      </c>
      <c r="F4670" t="s">
        <v>61</v>
      </c>
      <c r="G4670" t="s">
        <v>62</v>
      </c>
      <c r="H4670" t="s">
        <v>66</v>
      </c>
      <c r="I4670" t="s">
        <v>27</v>
      </c>
      <c r="J4670">
        <v>31.6</v>
      </c>
      <c r="K4670">
        <v>12</v>
      </c>
      <c r="L4670" t="s">
        <v>63</v>
      </c>
      <c r="M4670">
        <v>1</v>
      </c>
      <c r="N4670">
        <v>4.3</v>
      </c>
      <c r="O4670">
        <v>320</v>
      </c>
      <c r="P4670">
        <v>10112</v>
      </c>
      <c r="Q4670" t="s">
        <v>44</v>
      </c>
      <c r="R4670">
        <v>5</v>
      </c>
      <c r="S4670" t="s">
        <v>30</v>
      </c>
      <c r="T4670" t="s">
        <v>38</v>
      </c>
      <c r="U4670" t="str">
        <f>TRIM(CLEAN(tbl_Operations[[#This Row],[Location]]))</f>
        <v>Gurugram</v>
      </c>
      <c r="V4670" t="str">
        <f>TRIM(CLEAN(tbl_Operations[[#This Row],[Channel]]))</f>
        <v>Teams</v>
      </c>
      <c r="W4670" t="str">
        <f t="shared" si="360"/>
        <v>Data Correction</v>
      </c>
      <c r="X4670" t="str">
        <f t="shared" si="361"/>
        <v>Customer Support</v>
      </c>
      <c r="Y4670" t="str">
        <f t="shared" si="362"/>
        <v>SLA Breach</v>
      </c>
      <c r="Z4670" t="str">
        <f t="shared" si="363"/>
        <v>Normal</v>
      </c>
      <c r="AA4670" t="str" cm="1">
        <f t="array" ref="AA4670">_xlfn.IFS(
J4670&lt;=K4670*0.5,"Excellent",
J4670&lt;=K4670,"Good",
J4670&lt;=K4670*1.5,"At Risk",
TRUE,"Critical"
)</f>
        <v>Critical</v>
      </c>
      <c r="AB4670" t="str">
        <f t="shared" si="364"/>
        <v>Reworked</v>
      </c>
    </row>
    <row r="4671" spans="1:28" x14ac:dyDescent="0.3">
      <c r="A4671" t="s">
        <v>4753</v>
      </c>
      <c r="B4671" s="1">
        <v>45886</v>
      </c>
      <c r="C4671" t="s">
        <v>21</v>
      </c>
      <c r="D4671" t="s">
        <v>55</v>
      </c>
      <c r="E4671" t="s">
        <v>35</v>
      </c>
      <c r="F4671" t="s">
        <v>146</v>
      </c>
      <c r="G4671" t="s">
        <v>42</v>
      </c>
      <c r="H4671" t="s">
        <v>66</v>
      </c>
      <c r="I4671" t="s">
        <v>27</v>
      </c>
      <c r="J4671">
        <v>13</v>
      </c>
      <c r="K4671">
        <v>4</v>
      </c>
      <c r="L4671" t="s">
        <v>63</v>
      </c>
      <c r="M4671">
        <v>0</v>
      </c>
      <c r="N4671">
        <v>4.8</v>
      </c>
      <c r="O4671">
        <v>450</v>
      </c>
      <c r="P4671">
        <v>5850</v>
      </c>
      <c r="Q4671" t="s">
        <v>36</v>
      </c>
      <c r="R4671">
        <v>8</v>
      </c>
      <c r="S4671" t="s">
        <v>37</v>
      </c>
      <c r="T4671" t="s">
        <v>102</v>
      </c>
      <c r="U4671" t="str">
        <f>TRIM(CLEAN(tbl_Operations[[#This Row],[Location]]))</f>
        <v>Hyderabad</v>
      </c>
      <c r="V4671" t="str">
        <f>TRIM(CLEAN(tbl_Operations[[#This Row],[Channel]]))</f>
        <v>Portal</v>
      </c>
      <c r="W4671" t="str">
        <f t="shared" si="360"/>
        <v>Employee Query</v>
      </c>
      <c r="X4671" t="str">
        <f t="shared" si="361"/>
        <v>Customer Support</v>
      </c>
      <c r="Y4671" t="str">
        <f t="shared" si="362"/>
        <v>SLA Breach</v>
      </c>
      <c r="Z4671" t="str">
        <f t="shared" si="363"/>
        <v>Critical Risk</v>
      </c>
      <c r="AA4671" t="str" cm="1">
        <f t="array" ref="AA4671">_xlfn.IFS(
J4671&lt;=K4671*0.5,"Excellent",
J4671&lt;=K4671,"Good",
J4671&lt;=K4671*1.5,"At Risk",
TRUE,"Critical"
)</f>
        <v>Critical</v>
      </c>
      <c r="AB4671" t="str">
        <f t="shared" si="364"/>
        <v>No Rework</v>
      </c>
    </row>
    <row r="4672" spans="1:28" x14ac:dyDescent="0.3">
      <c r="A4672" t="s">
        <v>4754</v>
      </c>
      <c r="B4672" s="1">
        <v>45793</v>
      </c>
      <c r="C4672" t="s">
        <v>21</v>
      </c>
      <c r="D4672" t="s">
        <v>73</v>
      </c>
      <c r="E4672" t="s">
        <v>48</v>
      </c>
      <c r="F4672" t="s">
        <v>61</v>
      </c>
      <c r="G4672" t="s">
        <v>25</v>
      </c>
      <c r="H4672" t="s">
        <v>66</v>
      </c>
      <c r="I4672" t="s">
        <v>27</v>
      </c>
      <c r="J4672">
        <v>15.1</v>
      </c>
      <c r="K4672">
        <v>12</v>
      </c>
      <c r="L4672" t="s">
        <v>63</v>
      </c>
      <c r="M4672">
        <v>1</v>
      </c>
      <c r="N4672">
        <v>4.2</v>
      </c>
      <c r="O4672">
        <v>350</v>
      </c>
      <c r="P4672">
        <v>5285</v>
      </c>
      <c r="Q4672" t="s">
        <v>44</v>
      </c>
      <c r="R4672">
        <v>5</v>
      </c>
      <c r="S4672" t="s">
        <v>30</v>
      </c>
      <c r="T4672" t="s">
        <v>45</v>
      </c>
      <c r="U4672" t="str">
        <f>TRIM(CLEAN(tbl_Operations[[#This Row],[Location]]))</f>
        <v>Chennai</v>
      </c>
      <c r="V4672" t="str">
        <f>TRIM(CLEAN(tbl_Operations[[#This Row],[Channel]]))</f>
        <v>Email</v>
      </c>
      <c r="W4672" t="str">
        <f t="shared" si="360"/>
        <v>Compliance Request</v>
      </c>
      <c r="X4672" t="str">
        <f t="shared" si="361"/>
        <v>Customer Support</v>
      </c>
      <c r="Y4672" t="str">
        <f t="shared" si="362"/>
        <v>SLA Breach</v>
      </c>
      <c r="Z4672" t="str">
        <f t="shared" si="363"/>
        <v>Normal</v>
      </c>
      <c r="AA4672" t="str" cm="1">
        <f t="array" ref="AA4672">_xlfn.IFS(
J4672&lt;=K4672*0.5,"Excellent",
J4672&lt;=K4672,"Good",
J4672&lt;=K4672*1.5,"At Risk",
TRUE,"Critical"
)</f>
        <v>At Risk</v>
      </c>
      <c r="AB4672" t="str">
        <f t="shared" si="364"/>
        <v>Reworked</v>
      </c>
    </row>
    <row r="4673" spans="1:28" x14ac:dyDescent="0.3">
      <c r="A4673" t="s">
        <v>4755</v>
      </c>
      <c r="B4673" s="1">
        <v>45913</v>
      </c>
      <c r="C4673" t="s">
        <v>77</v>
      </c>
      <c r="D4673" t="s">
        <v>41</v>
      </c>
      <c r="E4673" t="s">
        <v>92</v>
      </c>
      <c r="F4673" t="s">
        <v>49</v>
      </c>
      <c r="G4673" t="s">
        <v>25</v>
      </c>
      <c r="H4673" t="s">
        <v>26</v>
      </c>
      <c r="I4673" t="s">
        <v>27</v>
      </c>
      <c r="J4673">
        <v>7.1</v>
      </c>
      <c r="K4673">
        <v>48</v>
      </c>
      <c r="L4673" t="s">
        <v>28</v>
      </c>
      <c r="M4673">
        <v>0</v>
      </c>
      <c r="N4673">
        <v>4.5999999999999996</v>
      </c>
      <c r="O4673">
        <v>350</v>
      </c>
      <c r="P4673">
        <v>2485</v>
      </c>
      <c r="Q4673" t="s">
        <v>83</v>
      </c>
      <c r="R4673">
        <v>9</v>
      </c>
      <c r="S4673" t="s">
        <v>37</v>
      </c>
      <c r="T4673" t="s">
        <v>68</v>
      </c>
      <c r="U4673" t="str">
        <f>TRIM(CLEAN(tbl_Operations[[#This Row],[Location]]))</f>
        <v>Bengaluru</v>
      </c>
      <c r="V4673" t="str">
        <f>TRIM(CLEAN(tbl_Operations[[#This Row],[Channel]]))</f>
        <v>Email</v>
      </c>
      <c r="W4673" t="str">
        <f t="shared" si="360"/>
        <v>Report Request</v>
      </c>
      <c r="X4673" t="str">
        <f t="shared" si="361"/>
        <v>Finance</v>
      </c>
      <c r="Y4673" t="str">
        <f t="shared" si="362"/>
        <v>Within SLA</v>
      </c>
      <c r="Z4673" t="str">
        <f t="shared" si="363"/>
        <v>Normal</v>
      </c>
      <c r="AA4673" t="str" cm="1">
        <f t="array" ref="AA4673">_xlfn.IFS(
J4673&lt;=K4673*0.5,"Excellent",
J4673&lt;=K4673,"Good",
J4673&lt;=K4673*1.5,"At Risk",
TRUE,"Critical"
)</f>
        <v>Excellent</v>
      </c>
      <c r="AB4673" t="str">
        <f t="shared" si="364"/>
        <v>No Rework</v>
      </c>
    </row>
    <row r="4674" spans="1:28" x14ac:dyDescent="0.3">
      <c r="A4674" t="s">
        <v>4756</v>
      </c>
      <c r="B4674" s="1">
        <v>45682</v>
      </c>
      <c r="C4674" t="s">
        <v>77</v>
      </c>
      <c r="D4674" t="s">
        <v>41</v>
      </c>
      <c r="E4674" t="s">
        <v>23</v>
      </c>
      <c r="F4674" t="s">
        <v>49</v>
      </c>
      <c r="G4674" t="s">
        <v>42</v>
      </c>
      <c r="H4674" t="s">
        <v>66</v>
      </c>
      <c r="I4674" t="s">
        <v>101</v>
      </c>
      <c r="J4674">
        <v>6.8</v>
      </c>
      <c r="K4674">
        <v>48</v>
      </c>
      <c r="L4674" t="s">
        <v>28</v>
      </c>
      <c r="M4674">
        <v>0</v>
      </c>
      <c r="N4674">
        <v>4.9000000000000004</v>
      </c>
      <c r="O4674">
        <v>450</v>
      </c>
      <c r="P4674">
        <v>3060</v>
      </c>
      <c r="Q4674" t="s">
        <v>64</v>
      </c>
      <c r="R4674">
        <v>1</v>
      </c>
      <c r="S4674" t="s">
        <v>58</v>
      </c>
      <c r="T4674" t="s">
        <v>68</v>
      </c>
      <c r="U4674" t="str">
        <f>TRIM(CLEAN(tbl_Operations[[#This Row],[Location]]))</f>
        <v>Bengaluru</v>
      </c>
      <c r="V4674" t="str">
        <f>TRIM(CLEAN(tbl_Operations[[#This Row],[Channel]]))</f>
        <v>Portal</v>
      </c>
      <c r="W4674" t="str">
        <f t="shared" ref="W4674:W4737" si="365">TRIM(CLEAN(E4674))</f>
        <v>Invoice Query</v>
      </c>
      <c r="X4674" t="str">
        <f t="shared" ref="X4674:X4737" si="366">PROPER(TRIM(CLEAN(C4674)))</f>
        <v>Finance</v>
      </c>
      <c r="Y4674" t="str">
        <f t="shared" ref="Y4674:Y4737" si="367">IF(J4674&lt;=K4674,"Within SLA","SLA Breach")</f>
        <v>Within SLA</v>
      </c>
      <c r="Z4674" t="str">
        <f t="shared" ref="Z4674:Z4737" si="368">IF(AND(F4674="Critical",Y4673="SLA Breach"),"Critical Risk","Normal")</f>
        <v>Normal</v>
      </c>
      <c r="AA4674" t="str" cm="1">
        <f t="array" ref="AA4674">_xlfn.IFS(
J4674&lt;=K4674*0.5,"Excellent",
J4674&lt;=K4674,"Good",
J4674&lt;=K4674*1.5,"At Risk",
TRUE,"Critical"
)</f>
        <v>Excellent</v>
      </c>
      <c r="AB4674" t="str">
        <f t="shared" ref="AB4674:AB4737" si="369">IF(M4674&gt;0,"Reworked","No Rework")</f>
        <v>No Rework</v>
      </c>
    </row>
    <row r="4675" spans="1:28" x14ac:dyDescent="0.3">
      <c r="A4675" t="s">
        <v>4757</v>
      </c>
      <c r="B4675" s="1">
        <v>45914</v>
      </c>
      <c r="C4675" t="s">
        <v>54</v>
      </c>
      <c r="D4675" t="s">
        <v>34</v>
      </c>
      <c r="E4675" t="s">
        <v>48</v>
      </c>
      <c r="F4675" t="s">
        <v>61</v>
      </c>
      <c r="G4675" t="s">
        <v>42</v>
      </c>
      <c r="H4675" t="s">
        <v>26</v>
      </c>
      <c r="I4675" t="s">
        <v>27</v>
      </c>
      <c r="J4675">
        <v>10</v>
      </c>
      <c r="K4675">
        <v>12</v>
      </c>
      <c r="L4675" t="s">
        <v>28</v>
      </c>
      <c r="M4675">
        <v>1</v>
      </c>
      <c r="N4675">
        <v>4</v>
      </c>
      <c r="O4675">
        <v>320</v>
      </c>
      <c r="P4675">
        <v>3200</v>
      </c>
      <c r="Q4675" t="s">
        <v>83</v>
      </c>
      <c r="R4675">
        <v>9</v>
      </c>
      <c r="S4675" t="s">
        <v>37</v>
      </c>
      <c r="T4675" t="s">
        <v>102</v>
      </c>
      <c r="U4675" t="str">
        <f>TRIM(CLEAN(tbl_Operations[[#This Row],[Location]]))</f>
        <v>Mumbai</v>
      </c>
      <c r="V4675" t="str">
        <f>TRIM(CLEAN(tbl_Operations[[#This Row],[Channel]]))</f>
        <v>Portal</v>
      </c>
      <c r="W4675" t="str">
        <f t="shared" si="365"/>
        <v>Compliance Request</v>
      </c>
      <c r="X4675" t="str">
        <f t="shared" si="366"/>
        <v>Hr</v>
      </c>
      <c r="Y4675" t="str">
        <f t="shared" si="367"/>
        <v>Within SLA</v>
      </c>
      <c r="Z4675" t="str">
        <f t="shared" si="368"/>
        <v>Normal</v>
      </c>
      <c r="AA4675" t="str" cm="1">
        <f t="array" ref="AA4675">_xlfn.IFS(
J4675&lt;=K4675*0.5,"Excellent",
J4675&lt;=K4675,"Good",
J4675&lt;=K4675*1.5,"At Risk",
TRUE,"Critical"
)</f>
        <v>Good</v>
      </c>
      <c r="AB4675" t="str">
        <f t="shared" si="369"/>
        <v>Reworked</v>
      </c>
    </row>
    <row r="4676" spans="1:28" x14ac:dyDescent="0.3">
      <c r="A4676" t="s">
        <v>4758</v>
      </c>
      <c r="B4676" s="1">
        <v>45852</v>
      </c>
      <c r="C4676" t="s">
        <v>77</v>
      </c>
      <c r="D4676" t="s">
        <v>41</v>
      </c>
      <c r="E4676" t="s">
        <v>23</v>
      </c>
      <c r="F4676" t="s">
        <v>49</v>
      </c>
      <c r="G4676" t="s">
        <v>81</v>
      </c>
      <c r="H4676" t="s">
        <v>43</v>
      </c>
      <c r="I4676" t="s">
        <v>27</v>
      </c>
      <c r="J4676">
        <v>30.9</v>
      </c>
      <c r="K4676">
        <v>48</v>
      </c>
      <c r="L4676" t="s">
        <v>28</v>
      </c>
      <c r="M4676">
        <v>0</v>
      </c>
      <c r="N4676">
        <v>3.8</v>
      </c>
      <c r="O4676">
        <v>350</v>
      </c>
      <c r="P4676">
        <v>10815</v>
      </c>
      <c r="Q4676" t="s">
        <v>114</v>
      </c>
      <c r="R4676">
        <v>7</v>
      </c>
      <c r="S4676" t="s">
        <v>37</v>
      </c>
      <c r="T4676" t="s">
        <v>31</v>
      </c>
      <c r="U4676" t="str">
        <f>TRIM(CLEAN(tbl_Operations[[#This Row],[Location]]))</f>
        <v>Bengaluru</v>
      </c>
      <c r="V4676" t="str">
        <f>TRIM(CLEAN(tbl_Operations[[#This Row],[Channel]]))</f>
        <v>Phone</v>
      </c>
      <c r="W4676" t="str">
        <f t="shared" si="365"/>
        <v>Invoice Query</v>
      </c>
      <c r="X4676" t="str">
        <f t="shared" si="366"/>
        <v>Finance</v>
      </c>
      <c r="Y4676" t="str">
        <f t="shared" si="367"/>
        <v>Within SLA</v>
      </c>
      <c r="Z4676" t="str">
        <f t="shared" si="368"/>
        <v>Normal</v>
      </c>
      <c r="AA4676" t="str" cm="1">
        <f t="array" ref="AA4676">_xlfn.IFS(
J4676&lt;=K4676*0.5,"Excellent",
J4676&lt;=K4676,"Good",
J4676&lt;=K4676*1.5,"At Risk",
TRUE,"Critical"
)</f>
        <v>Good</v>
      </c>
      <c r="AB4676" t="str">
        <f t="shared" si="369"/>
        <v>No Rework</v>
      </c>
    </row>
    <row r="4677" spans="1:28" x14ac:dyDescent="0.3">
      <c r="A4677" t="s">
        <v>4759</v>
      </c>
      <c r="B4677" s="1">
        <v>45891</v>
      </c>
      <c r="C4677" t="s">
        <v>33</v>
      </c>
      <c r="D4677" t="s">
        <v>22</v>
      </c>
      <c r="E4677" t="s">
        <v>56</v>
      </c>
      <c r="F4677" t="s">
        <v>61</v>
      </c>
      <c r="G4677" t="s">
        <v>25</v>
      </c>
      <c r="H4677" t="s">
        <v>43</v>
      </c>
      <c r="I4677" t="s">
        <v>27</v>
      </c>
      <c r="J4677">
        <v>7.3</v>
      </c>
      <c r="K4677">
        <v>12</v>
      </c>
      <c r="L4677" t="s">
        <v>28</v>
      </c>
      <c r="M4677">
        <v>0</v>
      </c>
      <c r="N4677">
        <v>5</v>
      </c>
      <c r="O4677">
        <v>400</v>
      </c>
      <c r="P4677">
        <v>2920</v>
      </c>
      <c r="Q4677" t="s">
        <v>36</v>
      </c>
      <c r="R4677">
        <v>8</v>
      </c>
      <c r="S4677" t="s">
        <v>37</v>
      </c>
      <c r="T4677" t="s">
        <v>45</v>
      </c>
      <c r="U4677" t="str">
        <f>TRIM(CLEAN(tbl_Operations[[#This Row],[Location]]))</f>
        <v>Noida</v>
      </c>
      <c r="V4677" t="str">
        <f>TRIM(CLEAN(tbl_Operations[[#This Row],[Channel]]))</f>
        <v>Email</v>
      </c>
      <c r="W4677" t="str">
        <f t="shared" si="365"/>
        <v>Vendor Query</v>
      </c>
      <c r="X4677" t="str">
        <f t="shared" si="366"/>
        <v>It</v>
      </c>
      <c r="Y4677" t="str">
        <f t="shared" si="367"/>
        <v>Within SLA</v>
      </c>
      <c r="Z4677" t="str">
        <f t="shared" si="368"/>
        <v>Normal</v>
      </c>
      <c r="AA4677" t="str" cm="1">
        <f t="array" ref="AA4677">_xlfn.IFS(
J4677&lt;=K4677*0.5,"Excellent",
J4677&lt;=K4677,"Good",
J4677&lt;=K4677*1.5,"At Risk",
TRUE,"Critical"
)</f>
        <v>Good</v>
      </c>
      <c r="AB4677" t="str">
        <f t="shared" si="369"/>
        <v>No Rework</v>
      </c>
    </row>
    <row r="4678" spans="1:28" x14ac:dyDescent="0.3">
      <c r="A4678" t="s">
        <v>4760</v>
      </c>
      <c r="B4678" s="1">
        <v>45899</v>
      </c>
      <c r="C4678" t="s">
        <v>77</v>
      </c>
      <c r="D4678" t="s">
        <v>60</v>
      </c>
      <c r="E4678" t="s">
        <v>92</v>
      </c>
      <c r="F4678" t="s">
        <v>49</v>
      </c>
      <c r="G4678" t="s">
        <v>62</v>
      </c>
      <c r="H4678" t="s">
        <v>26</v>
      </c>
      <c r="I4678" t="s">
        <v>27</v>
      </c>
      <c r="J4678">
        <v>5.7</v>
      </c>
      <c r="K4678">
        <v>48</v>
      </c>
      <c r="L4678" t="s">
        <v>28</v>
      </c>
      <c r="M4678">
        <v>0</v>
      </c>
      <c r="N4678">
        <v>4.8</v>
      </c>
      <c r="O4678">
        <v>280</v>
      </c>
      <c r="P4678">
        <v>1596</v>
      </c>
      <c r="Q4678" t="s">
        <v>36</v>
      </c>
      <c r="R4678">
        <v>8</v>
      </c>
      <c r="S4678" t="s">
        <v>37</v>
      </c>
      <c r="T4678" t="s">
        <v>68</v>
      </c>
      <c r="U4678" t="str">
        <f>TRIM(CLEAN(tbl_Operations[[#This Row],[Location]]))</f>
        <v>Pune</v>
      </c>
      <c r="V4678" t="str">
        <f>TRIM(CLEAN(tbl_Operations[[#This Row],[Channel]]))</f>
        <v>Teams</v>
      </c>
      <c r="W4678" t="str">
        <f t="shared" si="365"/>
        <v>Report Request</v>
      </c>
      <c r="X4678" t="str">
        <f t="shared" si="366"/>
        <v>Finance</v>
      </c>
      <c r="Y4678" t="str">
        <f t="shared" si="367"/>
        <v>Within SLA</v>
      </c>
      <c r="Z4678" t="str">
        <f t="shared" si="368"/>
        <v>Normal</v>
      </c>
      <c r="AA4678" t="str" cm="1">
        <f t="array" ref="AA4678">_xlfn.IFS(
J4678&lt;=K4678*0.5,"Excellent",
J4678&lt;=K4678,"Good",
J4678&lt;=K4678*1.5,"At Risk",
TRUE,"Critical"
)</f>
        <v>Excellent</v>
      </c>
      <c r="AB4678" t="str">
        <f t="shared" si="369"/>
        <v>No Rework</v>
      </c>
    </row>
    <row r="4679" spans="1:28" x14ac:dyDescent="0.3">
      <c r="A4679" t="s">
        <v>4761</v>
      </c>
      <c r="B4679" s="1">
        <v>45675</v>
      </c>
      <c r="C4679" t="s">
        <v>54</v>
      </c>
      <c r="D4679" t="s">
        <v>60</v>
      </c>
      <c r="E4679" t="s">
        <v>70</v>
      </c>
      <c r="F4679" t="s">
        <v>24</v>
      </c>
      <c r="G4679" t="s">
        <v>62</v>
      </c>
      <c r="H4679" t="s">
        <v>50</v>
      </c>
      <c r="I4679" t="s">
        <v>27</v>
      </c>
      <c r="J4679">
        <v>12.8</v>
      </c>
      <c r="K4679">
        <v>24</v>
      </c>
      <c r="L4679" t="s">
        <v>28</v>
      </c>
      <c r="M4679">
        <v>0</v>
      </c>
      <c r="N4679" t="s">
        <v>5094</v>
      </c>
      <c r="O4679">
        <v>400</v>
      </c>
      <c r="P4679">
        <v>5120</v>
      </c>
      <c r="Q4679" t="s">
        <v>64</v>
      </c>
      <c r="R4679">
        <v>1</v>
      </c>
      <c r="S4679" t="s">
        <v>58</v>
      </c>
      <c r="T4679" t="s">
        <v>68</v>
      </c>
      <c r="U4679" t="str">
        <f>TRIM(CLEAN(tbl_Operations[[#This Row],[Location]]))</f>
        <v>Pune</v>
      </c>
      <c r="V4679" t="str">
        <f>TRIM(CLEAN(tbl_Operations[[#This Row],[Channel]]))</f>
        <v>Teams</v>
      </c>
      <c r="W4679" t="str">
        <f t="shared" si="365"/>
        <v>Data Correction</v>
      </c>
      <c r="X4679" t="str">
        <f t="shared" si="366"/>
        <v>Hr</v>
      </c>
      <c r="Y4679" t="str">
        <f t="shared" si="367"/>
        <v>Within SLA</v>
      </c>
      <c r="Z4679" t="str">
        <f t="shared" si="368"/>
        <v>Normal</v>
      </c>
      <c r="AA4679" t="str" cm="1">
        <f t="array" ref="AA4679">_xlfn.IFS(
J4679&lt;=K4679*0.5,"Excellent",
J4679&lt;=K4679,"Good",
J4679&lt;=K4679*1.5,"At Risk",
TRUE,"Critical"
)</f>
        <v>Good</v>
      </c>
      <c r="AB4679" t="str">
        <f t="shared" si="369"/>
        <v>No Rework</v>
      </c>
    </row>
    <row r="4680" spans="1:28" x14ac:dyDescent="0.3">
      <c r="A4680" t="s">
        <v>4762</v>
      </c>
      <c r="B4680" s="1">
        <v>45756</v>
      </c>
      <c r="C4680" t="s">
        <v>40</v>
      </c>
      <c r="D4680" t="s">
        <v>34</v>
      </c>
      <c r="E4680" t="s">
        <v>48</v>
      </c>
      <c r="F4680" t="s">
        <v>49</v>
      </c>
      <c r="G4680" t="s">
        <v>25</v>
      </c>
      <c r="H4680" t="s">
        <v>75</v>
      </c>
      <c r="I4680" t="s">
        <v>27</v>
      </c>
      <c r="J4680">
        <v>9.4</v>
      </c>
      <c r="K4680">
        <v>48</v>
      </c>
      <c r="L4680" t="s">
        <v>28</v>
      </c>
      <c r="M4680">
        <v>2</v>
      </c>
      <c r="N4680">
        <v>3.7</v>
      </c>
      <c r="O4680">
        <v>350</v>
      </c>
      <c r="P4680">
        <v>3290</v>
      </c>
      <c r="Q4680" t="s">
        <v>89</v>
      </c>
      <c r="R4680">
        <v>4</v>
      </c>
      <c r="S4680" t="s">
        <v>30</v>
      </c>
      <c r="T4680" t="s">
        <v>86</v>
      </c>
      <c r="U4680" t="str">
        <f>TRIM(CLEAN(tbl_Operations[[#This Row],[Location]]))</f>
        <v>Mumbai</v>
      </c>
      <c r="V4680" t="str">
        <f>TRIM(CLEAN(tbl_Operations[[#This Row],[Channel]]))</f>
        <v>Email</v>
      </c>
      <c r="W4680" t="str">
        <f t="shared" si="365"/>
        <v>Compliance Request</v>
      </c>
      <c r="X4680" t="str">
        <f t="shared" si="366"/>
        <v>Procurement</v>
      </c>
      <c r="Y4680" t="str">
        <f t="shared" si="367"/>
        <v>Within SLA</v>
      </c>
      <c r="Z4680" t="str">
        <f t="shared" si="368"/>
        <v>Normal</v>
      </c>
      <c r="AA4680" t="str" cm="1">
        <f t="array" ref="AA4680">_xlfn.IFS(
J4680&lt;=K4680*0.5,"Excellent",
J4680&lt;=K4680,"Good",
J4680&lt;=K4680*1.5,"At Risk",
TRUE,"Critical"
)</f>
        <v>Excellent</v>
      </c>
      <c r="AB4680" t="str">
        <f t="shared" si="369"/>
        <v>Reworked</v>
      </c>
    </row>
    <row r="4681" spans="1:28" x14ac:dyDescent="0.3">
      <c r="A4681" t="s">
        <v>4763</v>
      </c>
      <c r="B4681" s="1">
        <v>45925</v>
      </c>
      <c r="C4681" t="s">
        <v>54</v>
      </c>
      <c r="D4681" t="s">
        <v>55</v>
      </c>
      <c r="E4681" t="s">
        <v>23</v>
      </c>
      <c r="F4681" t="s">
        <v>49</v>
      </c>
      <c r="G4681" t="s">
        <v>25</v>
      </c>
      <c r="H4681" t="s">
        <v>5095</v>
      </c>
      <c r="I4681" t="s">
        <v>27</v>
      </c>
      <c r="J4681">
        <v>4.8</v>
      </c>
      <c r="K4681">
        <v>48</v>
      </c>
      <c r="L4681" t="s">
        <v>28</v>
      </c>
      <c r="M4681">
        <v>0</v>
      </c>
      <c r="N4681">
        <v>5</v>
      </c>
      <c r="O4681">
        <v>320</v>
      </c>
      <c r="P4681">
        <v>1536</v>
      </c>
      <c r="Q4681" t="s">
        <v>83</v>
      </c>
      <c r="R4681">
        <v>9</v>
      </c>
      <c r="S4681" t="s">
        <v>37</v>
      </c>
      <c r="T4681" t="s">
        <v>84</v>
      </c>
      <c r="U4681" t="str">
        <f>TRIM(CLEAN(tbl_Operations[[#This Row],[Location]]))</f>
        <v>Hyderabad</v>
      </c>
      <c r="V4681" t="str">
        <f>TRIM(CLEAN(tbl_Operations[[#This Row],[Channel]]))</f>
        <v>Email</v>
      </c>
      <c r="W4681" t="str">
        <f t="shared" si="365"/>
        <v>Invoice Query</v>
      </c>
      <c r="X4681" t="str">
        <f t="shared" si="366"/>
        <v>Hr</v>
      </c>
      <c r="Y4681" t="str">
        <f t="shared" si="367"/>
        <v>Within SLA</v>
      </c>
      <c r="Z4681" t="str">
        <f t="shared" si="368"/>
        <v>Normal</v>
      </c>
      <c r="AA4681" t="str" cm="1">
        <f t="array" ref="AA4681">_xlfn.IFS(
J4681&lt;=K4681*0.5,"Excellent",
J4681&lt;=K4681,"Good",
J4681&lt;=K4681*1.5,"At Risk",
TRUE,"Critical"
)</f>
        <v>Excellent</v>
      </c>
      <c r="AB4681" t="str">
        <f t="shared" si="369"/>
        <v>No Rework</v>
      </c>
    </row>
    <row r="4682" spans="1:28" x14ac:dyDescent="0.3">
      <c r="A4682" t="s">
        <v>4764</v>
      </c>
      <c r="B4682" s="1">
        <v>45941</v>
      </c>
      <c r="C4682" t="s">
        <v>54</v>
      </c>
      <c r="D4682" t="s">
        <v>55</v>
      </c>
      <c r="E4682" t="s">
        <v>56</v>
      </c>
      <c r="F4682" t="s">
        <v>49</v>
      </c>
      <c r="G4682" t="s">
        <v>25</v>
      </c>
      <c r="H4682" t="s">
        <v>43</v>
      </c>
      <c r="I4682" t="s">
        <v>27</v>
      </c>
      <c r="J4682">
        <v>17</v>
      </c>
      <c r="K4682">
        <v>48</v>
      </c>
      <c r="L4682" t="s">
        <v>28</v>
      </c>
      <c r="M4682">
        <v>0</v>
      </c>
      <c r="N4682">
        <v>4.5999999999999996</v>
      </c>
      <c r="O4682">
        <v>400</v>
      </c>
      <c r="P4682">
        <v>6800</v>
      </c>
      <c r="Q4682" t="s">
        <v>51</v>
      </c>
      <c r="R4682">
        <v>10</v>
      </c>
      <c r="S4682" t="s">
        <v>52</v>
      </c>
      <c r="T4682" t="s">
        <v>68</v>
      </c>
      <c r="U4682" t="str">
        <f>TRIM(CLEAN(tbl_Operations[[#This Row],[Location]]))</f>
        <v>Hyderabad</v>
      </c>
      <c r="V4682" t="str">
        <f>TRIM(CLEAN(tbl_Operations[[#This Row],[Channel]]))</f>
        <v>Email</v>
      </c>
      <c r="W4682" t="str">
        <f t="shared" si="365"/>
        <v>Vendor Query</v>
      </c>
      <c r="X4682" t="str">
        <f t="shared" si="366"/>
        <v>Hr</v>
      </c>
      <c r="Y4682" t="str">
        <f t="shared" si="367"/>
        <v>Within SLA</v>
      </c>
      <c r="Z4682" t="str">
        <f t="shared" si="368"/>
        <v>Normal</v>
      </c>
      <c r="AA4682" t="str" cm="1">
        <f t="array" ref="AA4682">_xlfn.IFS(
J4682&lt;=K4682*0.5,"Excellent",
J4682&lt;=K4682,"Good",
J4682&lt;=K4682*1.5,"At Risk",
TRUE,"Critical"
)</f>
        <v>Excellent</v>
      </c>
      <c r="AB4682" t="str">
        <f t="shared" si="369"/>
        <v>No Rework</v>
      </c>
    </row>
    <row r="4683" spans="1:28" x14ac:dyDescent="0.3">
      <c r="A4683" t="s">
        <v>4765</v>
      </c>
      <c r="B4683" s="1">
        <v>45732</v>
      </c>
      <c r="C4683" t="s">
        <v>33</v>
      </c>
      <c r="D4683" t="s">
        <v>41</v>
      </c>
      <c r="E4683" t="s">
        <v>78</v>
      </c>
      <c r="F4683" t="s">
        <v>24</v>
      </c>
      <c r="G4683" t="s">
        <v>62</v>
      </c>
      <c r="H4683" t="s">
        <v>50</v>
      </c>
      <c r="I4683" t="s">
        <v>27</v>
      </c>
      <c r="J4683">
        <v>6.1</v>
      </c>
      <c r="K4683">
        <v>24</v>
      </c>
      <c r="L4683" t="s">
        <v>28</v>
      </c>
      <c r="M4683">
        <v>1</v>
      </c>
      <c r="N4683">
        <v>5</v>
      </c>
      <c r="O4683">
        <v>280</v>
      </c>
      <c r="P4683">
        <v>1708</v>
      </c>
      <c r="Q4683" t="s">
        <v>79</v>
      </c>
      <c r="R4683">
        <v>3</v>
      </c>
      <c r="S4683" t="s">
        <v>58</v>
      </c>
      <c r="T4683" t="s">
        <v>102</v>
      </c>
      <c r="U4683" t="str">
        <f>TRIM(CLEAN(tbl_Operations[[#This Row],[Location]]))</f>
        <v>Bengaluru</v>
      </c>
      <c r="V4683" t="str">
        <f>TRIM(CLEAN(tbl_Operations[[#This Row],[Channel]]))</f>
        <v>Teams</v>
      </c>
      <c r="W4683" t="str">
        <f t="shared" si="365"/>
        <v>Access Request</v>
      </c>
      <c r="X4683" t="str">
        <f t="shared" si="366"/>
        <v>It</v>
      </c>
      <c r="Y4683" t="str">
        <f t="shared" si="367"/>
        <v>Within SLA</v>
      </c>
      <c r="Z4683" t="str">
        <f t="shared" si="368"/>
        <v>Normal</v>
      </c>
      <c r="AA4683" t="str" cm="1">
        <f t="array" ref="AA4683">_xlfn.IFS(
J4683&lt;=K4683*0.5,"Excellent",
J4683&lt;=K4683,"Good",
J4683&lt;=K4683*1.5,"At Risk",
TRUE,"Critical"
)</f>
        <v>Excellent</v>
      </c>
      <c r="AB4683" t="str">
        <f t="shared" si="369"/>
        <v>Reworked</v>
      </c>
    </row>
    <row r="4684" spans="1:28" x14ac:dyDescent="0.3">
      <c r="A4684" t="s">
        <v>4766</v>
      </c>
      <c r="B4684" s="1">
        <v>46007</v>
      </c>
      <c r="C4684" t="s">
        <v>40</v>
      </c>
      <c r="D4684" t="s">
        <v>55</v>
      </c>
      <c r="E4684" t="s">
        <v>70</v>
      </c>
      <c r="F4684" t="s">
        <v>24</v>
      </c>
      <c r="G4684" t="s">
        <v>62</v>
      </c>
      <c r="H4684" t="s">
        <v>75</v>
      </c>
      <c r="I4684" t="s">
        <v>27</v>
      </c>
      <c r="J4684">
        <v>8.4</v>
      </c>
      <c r="K4684">
        <v>24</v>
      </c>
      <c r="L4684" t="s">
        <v>28</v>
      </c>
      <c r="M4684">
        <v>1</v>
      </c>
      <c r="N4684">
        <v>4.4000000000000004</v>
      </c>
      <c r="O4684">
        <v>280</v>
      </c>
      <c r="P4684">
        <v>2352</v>
      </c>
      <c r="Q4684" t="s">
        <v>71</v>
      </c>
      <c r="R4684">
        <v>12</v>
      </c>
      <c r="S4684" t="s">
        <v>52</v>
      </c>
      <c r="T4684" t="s">
        <v>38</v>
      </c>
      <c r="U4684" t="str">
        <f>TRIM(CLEAN(tbl_Operations[[#This Row],[Location]]))</f>
        <v>Hyderabad</v>
      </c>
      <c r="V4684" t="str">
        <f>TRIM(CLEAN(tbl_Operations[[#This Row],[Channel]]))</f>
        <v>Teams</v>
      </c>
      <c r="W4684" t="str">
        <f t="shared" si="365"/>
        <v>Data Correction</v>
      </c>
      <c r="X4684" t="str">
        <f t="shared" si="366"/>
        <v>Procurement</v>
      </c>
      <c r="Y4684" t="str">
        <f t="shared" si="367"/>
        <v>Within SLA</v>
      </c>
      <c r="Z4684" t="str">
        <f t="shared" si="368"/>
        <v>Normal</v>
      </c>
      <c r="AA4684" t="str" cm="1">
        <f t="array" ref="AA4684">_xlfn.IFS(
J4684&lt;=K4684*0.5,"Excellent",
J4684&lt;=K4684,"Good",
J4684&lt;=K4684*1.5,"At Risk",
TRUE,"Critical"
)</f>
        <v>Excellent</v>
      </c>
      <c r="AB4684" t="str">
        <f t="shared" si="369"/>
        <v>Reworked</v>
      </c>
    </row>
    <row r="4685" spans="1:28" x14ac:dyDescent="0.3">
      <c r="A4685" t="s">
        <v>4767</v>
      </c>
      <c r="B4685" s="1">
        <v>45802</v>
      </c>
      <c r="C4685" t="s">
        <v>40</v>
      </c>
      <c r="D4685" t="s">
        <v>22</v>
      </c>
      <c r="E4685" t="s">
        <v>35</v>
      </c>
      <c r="F4685" t="s">
        <v>24</v>
      </c>
      <c r="G4685" t="s">
        <v>25</v>
      </c>
      <c r="H4685" t="s">
        <v>75</v>
      </c>
      <c r="I4685" t="s">
        <v>88</v>
      </c>
      <c r="J4685">
        <v>16.3</v>
      </c>
      <c r="K4685">
        <v>24</v>
      </c>
      <c r="L4685" t="s">
        <v>28</v>
      </c>
      <c r="M4685">
        <v>3</v>
      </c>
      <c r="N4685">
        <v>4.0999999999999996</v>
      </c>
      <c r="O4685">
        <v>350</v>
      </c>
      <c r="P4685">
        <v>5705</v>
      </c>
      <c r="Q4685" t="s">
        <v>44</v>
      </c>
      <c r="R4685">
        <v>5</v>
      </c>
      <c r="S4685" t="s">
        <v>30</v>
      </c>
      <c r="T4685" t="s">
        <v>102</v>
      </c>
      <c r="U4685" t="str">
        <f>TRIM(CLEAN(tbl_Operations[[#This Row],[Location]]))</f>
        <v>Noida</v>
      </c>
      <c r="V4685" t="str">
        <f>TRIM(CLEAN(tbl_Operations[[#This Row],[Channel]]))</f>
        <v>Email</v>
      </c>
      <c r="W4685" t="str">
        <f t="shared" si="365"/>
        <v>Employee Query</v>
      </c>
      <c r="X4685" t="str">
        <f t="shared" si="366"/>
        <v>Procurement</v>
      </c>
      <c r="Y4685" t="str">
        <f t="shared" si="367"/>
        <v>Within SLA</v>
      </c>
      <c r="Z4685" t="str">
        <f t="shared" si="368"/>
        <v>Normal</v>
      </c>
      <c r="AA4685" t="str" cm="1">
        <f t="array" ref="AA4685">_xlfn.IFS(
J4685&lt;=K4685*0.5,"Excellent",
J4685&lt;=K4685,"Good",
J4685&lt;=K4685*1.5,"At Risk",
TRUE,"Critical"
)</f>
        <v>Good</v>
      </c>
      <c r="AB4685" t="str">
        <f t="shared" si="369"/>
        <v>Reworked</v>
      </c>
    </row>
    <row r="4686" spans="1:28" x14ac:dyDescent="0.3">
      <c r="A4686" t="s">
        <v>4768</v>
      </c>
      <c r="B4686" s="1">
        <v>45811</v>
      </c>
      <c r="C4686" t="s">
        <v>95</v>
      </c>
      <c r="D4686" t="s">
        <v>41</v>
      </c>
      <c r="E4686" t="s">
        <v>35</v>
      </c>
      <c r="F4686" t="s">
        <v>61</v>
      </c>
      <c r="G4686" t="s">
        <v>25</v>
      </c>
      <c r="H4686" t="s">
        <v>66</v>
      </c>
      <c r="I4686" t="s">
        <v>27</v>
      </c>
      <c r="J4686">
        <v>8.3000000000000007</v>
      </c>
      <c r="K4686">
        <v>12</v>
      </c>
      <c r="L4686" t="s">
        <v>28</v>
      </c>
      <c r="M4686">
        <v>1</v>
      </c>
      <c r="N4686">
        <v>4.4000000000000004</v>
      </c>
      <c r="O4686">
        <v>400</v>
      </c>
      <c r="P4686">
        <v>3320</v>
      </c>
      <c r="Q4686" t="s">
        <v>29</v>
      </c>
      <c r="R4686">
        <v>6</v>
      </c>
      <c r="S4686" t="s">
        <v>30</v>
      </c>
      <c r="T4686" t="s">
        <v>38</v>
      </c>
      <c r="U4686" t="str">
        <f>TRIM(CLEAN(tbl_Operations[[#This Row],[Location]]))</f>
        <v>Bengaluru</v>
      </c>
      <c r="V4686" t="str">
        <f>TRIM(CLEAN(tbl_Operations[[#This Row],[Channel]]))</f>
        <v>Email</v>
      </c>
      <c r="W4686" t="str">
        <f t="shared" si="365"/>
        <v>Employee Query</v>
      </c>
      <c r="X4686" t="str">
        <f t="shared" si="366"/>
        <v>Sales</v>
      </c>
      <c r="Y4686" t="str">
        <f t="shared" si="367"/>
        <v>Within SLA</v>
      </c>
      <c r="Z4686" t="str">
        <f t="shared" si="368"/>
        <v>Normal</v>
      </c>
      <c r="AA4686" t="str" cm="1">
        <f t="array" ref="AA4686">_xlfn.IFS(
J4686&lt;=K4686*0.5,"Excellent",
J4686&lt;=K4686,"Good",
J4686&lt;=K4686*1.5,"At Risk",
TRUE,"Critical"
)</f>
        <v>Good</v>
      </c>
      <c r="AB4686" t="str">
        <f t="shared" si="369"/>
        <v>Reworked</v>
      </c>
    </row>
    <row r="4687" spans="1:28" x14ac:dyDescent="0.3">
      <c r="A4687" t="s">
        <v>4769</v>
      </c>
      <c r="B4687" s="1">
        <v>45772</v>
      </c>
      <c r="C4687" t="s">
        <v>33</v>
      </c>
      <c r="D4687" t="s">
        <v>34</v>
      </c>
      <c r="E4687" t="s">
        <v>92</v>
      </c>
      <c r="F4687" t="s">
        <v>61</v>
      </c>
      <c r="G4687" t="s">
        <v>42</v>
      </c>
      <c r="H4687" t="s">
        <v>75</v>
      </c>
      <c r="I4687" t="s">
        <v>27</v>
      </c>
      <c r="J4687">
        <v>14.3</v>
      </c>
      <c r="K4687">
        <v>12</v>
      </c>
      <c r="L4687" t="s">
        <v>63</v>
      </c>
      <c r="M4687">
        <v>0</v>
      </c>
      <c r="N4687">
        <v>5</v>
      </c>
      <c r="O4687">
        <v>350</v>
      </c>
      <c r="P4687">
        <v>5005</v>
      </c>
      <c r="Q4687" t="s">
        <v>89</v>
      </c>
      <c r="R4687">
        <v>4</v>
      </c>
      <c r="S4687" t="s">
        <v>30</v>
      </c>
      <c r="T4687" t="s">
        <v>45</v>
      </c>
      <c r="U4687" t="str">
        <f>TRIM(CLEAN(tbl_Operations[[#This Row],[Location]]))</f>
        <v>Mumbai</v>
      </c>
      <c r="V4687" t="str">
        <f>TRIM(CLEAN(tbl_Operations[[#This Row],[Channel]]))</f>
        <v>Portal</v>
      </c>
      <c r="W4687" t="str">
        <f t="shared" si="365"/>
        <v>Report Request</v>
      </c>
      <c r="X4687" t="str">
        <f t="shared" si="366"/>
        <v>It</v>
      </c>
      <c r="Y4687" t="str">
        <f t="shared" si="367"/>
        <v>SLA Breach</v>
      </c>
      <c r="Z4687" t="str">
        <f t="shared" si="368"/>
        <v>Normal</v>
      </c>
      <c r="AA4687" t="str" cm="1">
        <f t="array" ref="AA4687">_xlfn.IFS(
J4687&lt;=K4687*0.5,"Excellent",
J4687&lt;=K4687,"Good",
J4687&lt;=K4687*1.5,"At Risk",
TRUE,"Critical"
)</f>
        <v>At Risk</v>
      </c>
      <c r="AB4687" t="str">
        <f t="shared" si="369"/>
        <v>No Rework</v>
      </c>
    </row>
    <row r="4688" spans="1:28" x14ac:dyDescent="0.3">
      <c r="A4688" t="s">
        <v>4770</v>
      </c>
      <c r="B4688" s="1">
        <v>45836</v>
      </c>
      <c r="C4688" t="s">
        <v>33</v>
      </c>
      <c r="D4688" t="s">
        <v>41</v>
      </c>
      <c r="E4688" t="s">
        <v>74</v>
      </c>
      <c r="F4688" t="s">
        <v>49</v>
      </c>
      <c r="G4688" t="s">
        <v>62</v>
      </c>
      <c r="H4688" t="s">
        <v>66</v>
      </c>
      <c r="I4688" t="s">
        <v>27</v>
      </c>
      <c r="J4688">
        <v>8.4</v>
      </c>
      <c r="K4688">
        <v>48</v>
      </c>
      <c r="L4688" t="s">
        <v>28</v>
      </c>
      <c r="M4688">
        <v>1</v>
      </c>
      <c r="N4688">
        <v>4</v>
      </c>
      <c r="O4688">
        <v>350</v>
      </c>
      <c r="P4688">
        <v>2940</v>
      </c>
      <c r="Q4688" t="s">
        <v>29</v>
      </c>
      <c r="R4688">
        <v>6</v>
      </c>
      <c r="S4688" t="s">
        <v>30</v>
      </c>
      <c r="T4688" t="s">
        <v>68</v>
      </c>
      <c r="U4688" t="str">
        <f>TRIM(CLEAN(tbl_Operations[[#This Row],[Location]]))</f>
        <v>Bengaluru</v>
      </c>
      <c r="V4688" t="str">
        <f>TRIM(CLEAN(tbl_Operations[[#This Row],[Channel]]))</f>
        <v>Teams</v>
      </c>
      <c r="W4688" t="str">
        <f t="shared" si="365"/>
        <v>System Issue</v>
      </c>
      <c r="X4688" t="str">
        <f t="shared" si="366"/>
        <v>It</v>
      </c>
      <c r="Y4688" t="str">
        <f t="shared" si="367"/>
        <v>Within SLA</v>
      </c>
      <c r="Z4688" t="str">
        <f t="shared" si="368"/>
        <v>Normal</v>
      </c>
      <c r="AA4688" t="str" cm="1">
        <f t="array" ref="AA4688">_xlfn.IFS(
J4688&lt;=K4688*0.5,"Excellent",
J4688&lt;=K4688,"Good",
J4688&lt;=K4688*1.5,"At Risk",
TRUE,"Critical"
)</f>
        <v>Excellent</v>
      </c>
      <c r="AB4688" t="str">
        <f t="shared" si="369"/>
        <v>Reworked</v>
      </c>
    </row>
    <row r="4689" spans="1:28" x14ac:dyDescent="0.3">
      <c r="A4689" t="s">
        <v>4771</v>
      </c>
      <c r="B4689" s="1">
        <v>45694</v>
      </c>
      <c r="C4689" t="s">
        <v>54</v>
      </c>
      <c r="D4689" t="s">
        <v>60</v>
      </c>
      <c r="E4689" t="s">
        <v>92</v>
      </c>
      <c r="F4689" t="s">
        <v>24</v>
      </c>
      <c r="G4689" t="s">
        <v>81</v>
      </c>
      <c r="H4689" t="s">
        <v>26</v>
      </c>
      <c r="I4689" t="s">
        <v>27</v>
      </c>
      <c r="J4689">
        <v>8.4</v>
      </c>
      <c r="K4689">
        <v>24</v>
      </c>
      <c r="L4689" t="s">
        <v>28</v>
      </c>
      <c r="M4689">
        <v>0</v>
      </c>
      <c r="N4689">
        <v>4.4000000000000004</v>
      </c>
      <c r="O4689">
        <v>450</v>
      </c>
      <c r="P4689">
        <v>3780</v>
      </c>
      <c r="Q4689" t="s">
        <v>57</v>
      </c>
      <c r="R4689">
        <v>2</v>
      </c>
      <c r="S4689" t="s">
        <v>58</v>
      </c>
      <c r="T4689" t="s">
        <v>84</v>
      </c>
      <c r="U4689" t="str">
        <f>TRIM(CLEAN(tbl_Operations[[#This Row],[Location]]))</f>
        <v>Pune</v>
      </c>
      <c r="V4689" t="str">
        <f>TRIM(CLEAN(tbl_Operations[[#This Row],[Channel]]))</f>
        <v>Phone</v>
      </c>
      <c r="W4689" t="str">
        <f t="shared" si="365"/>
        <v>Report Request</v>
      </c>
      <c r="X4689" t="str">
        <f t="shared" si="366"/>
        <v>Hr</v>
      </c>
      <c r="Y4689" t="str">
        <f t="shared" si="367"/>
        <v>Within SLA</v>
      </c>
      <c r="Z4689" t="str">
        <f t="shared" si="368"/>
        <v>Normal</v>
      </c>
      <c r="AA4689" t="str" cm="1">
        <f t="array" ref="AA4689">_xlfn.IFS(
J4689&lt;=K4689*0.5,"Excellent",
J4689&lt;=K4689,"Good",
J4689&lt;=K4689*1.5,"At Risk",
TRUE,"Critical"
)</f>
        <v>Excellent</v>
      </c>
      <c r="AB4689" t="str">
        <f t="shared" si="369"/>
        <v>No Rework</v>
      </c>
    </row>
    <row r="4690" spans="1:28" x14ac:dyDescent="0.3">
      <c r="A4690" t="s">
        <v>4772</v>
      </c>
      <c r="B4690" s="1">
        <v>45685</v>
      </c>
      <c r="C4690" t="s">
        <v>33</v>
      </c>
      <c r="D4690" t="s">
        <v>55</v>
      </c>
      <c r="E4690" t="s">
        <v>78</v>
      </c>
      <c r="F4690" t="s">
        <v>24</v>
      </c>
      <c r="G4690" t="s">
        <v>42</v>
      </c>
      <c r="H4690" t="s">
        <v>26</v>
      </c>
      <c r="I4690" t="s">
        <v>27</v>
      </c>
      <c r="J4690">
        <v>15.8</v>
      </c>
      <c r="K4690">
        <v>24</v>
      </c>
      <c r="L4690" t="s">
        <v>28</v>
      </c>
      <c r="M4690">
        <v>0</v>
      </c>
      <c r="N4690">
        <v>4.4000000000000004</v>
      </c>
      <c r="O4690">
        <v>280</v>
      </c>
      <c r="P4690">
        <v>4424</v>
      </c>
      <c r="Q4690" t="s">
        <v>64</v>
      </c>
      <c r="R4690">
        <v>1</v>
      </c>
      <c r="S4690" t="s">
        <v>58</v>
      </c>
      <c r="T4690" t="s">
        <v>38</v>
      </c>
      <c r="U4690" t="str">
        <f>TRIM(CLEAN(tbl_Operations[[#This Row],[Location]]))</f>
        <v>Hyderabad</v>
      </c>
      <c r="V4690" t="str">
        <f>TRIM(CLEAN(tbl_Operations[[#This Row],[Channel]]))</f>
        <v>Portal</v>
      </c>
      <c r="W4690" t="str">
        <f t="shared" si="365"/>
        <v>Access Request</v>
      </c>
      <c r="X4690" t="str">
        <f t="shared" si="366"/>
        <v>It</v>
      </c>
      <c r="Y4690" t="str">
        <f t="shared" si="367"/>
        <v>Within SLA</v>
      </c>
      <c r="Z4690" t="str">
        <f t="shared" si="368"/>
        <v>Normal</v>
      </c>
      <c r="AA4690" t="str" cm="1">
        <f t="array" ref="AA4690">_xlfn.IFS(
J4690&lt;=K4690*0.5,"Excellent",
J4690&lt;=K4690,"Good",
J4690&lt;=K4690*1.5,"At Risk",
TRUE,"Critical"
)</f>
        <v>Good</v>
      </c>
      <c r="AB4690" t="str">
        <f t="shared" si="369"/>
        <v>No Rework</v>
      </c>
    </row>
    <row r="4691" spans="1:28" x14ac:dyDescent="0.3">
      <c r="A4691" t="s">
        <v>4773</v>
      </c>
      <c r="B4691" s="1">
        <v>45968</v>
      </c>
      <c r="C4691" t="s">
        <v>54</v>
      </c>
      <c r="D4691" t="s">
        <v>22</v>
      </c>
      <c r="E4691" t="s">
        <v>92</v>
      </c>
      <c r="F4691" t="s">
        <v>61</v>
      </c>
      <c r="G4691" t="s">
        <v>42</v>
      </c>
      <c r="H4691" t="s">
        <v>43</v>
      </c>
      <c r="I4691" t="s">
        <v>27</v>
      </c>
      <c r="J4691">
        <v>10.4</v>
      </c>
      <c r="K4691">
        <v>12</v>
      </c>
      <c r="L4691" t="s">
        <v>28</v>
      </c>
      <c r="M4691">
        <v>0</v>
      </c>
      <c r="N4691">
        <v>4.5999999999999996</v>
      </c>
      <c r="O4691">
        <v>280</v>
      </c>
      <c r="P4691">
        <v>2912</v>
      </c>
      <c r="Q4691" t="s">
        <v>67</v>
      </c>
      <c r="R4691">
        <v>11</v>
      </c>
      <c r="S4691" t="s">
        <v>52</v>
      </c>
      <c r="T4691" t="s">
        <v>45</v>
      </c>
      <c r="U4691" t="str">
        <f>TRIM(CLEAN(tbl_Operations[[#This Row],[Location]]))</f>
        <v>Noida</v>
      </c>
      <c r="V4691" t="str">
        <f>TRIM(CLEAN(tbl_Operations[[#This Row],[Channel]]))</f>
        <v>Portal</v>
      </c>
      <c r="W4691" t="str">
        <f t="shared" si="365"/>
        <v>Report Request</v>
      </c>
      <c r="X4691" t="str">
        <f t="shared" si="366"/>
        <v>Hr</v>
      </c>
      <c r="Y4691" t="str">
        <f t="shared" si="367"/>
        <v>Within SLA</v>
      </c>
      <c r="Z4691" t="str">
        <f t="shared" si="368"/>
        <v>Normal</v>
      </c>
      <c r="AA4691" t="str" cm="1">
        <f t="array" ref="AA4691">_xlfn.IFS(
J4691&lt;=K4691*0.5,"Excellent",
J4691&lt;=K4691,"Good",
J4691&lt;=K4691*1.5,"At Risk",
TRUE,"Critical"
)</f>
        <v>Good</v>
      </c>
      <c r="AB4691" t="str">
        <f t="shared" si="369"/>
        <v>No Rework</v>
      </c>
    </row>
    <row r="4692" spans="1:28" x14ac:dyDescent="0.3">
      <c r="A4692" t="s">
        <v>4774</v>
      </c>
      <c r="B4692" s="1">
        <v>45879</v>
      </c>
      <c r="C4692" t="s">
        <v>33</v>
      </c>
      <c r="D4692" t="s">
        <v>60</v>
      </c>
      <c r="E4692" t="s">
        <v>56</v>
      </c>
      <c r="F4692" t="s">
        <v>49</v>
      </c>
      <c r="G4692" t="s">
        <v>42</v>
      </c>
      <c r="H4692" t="s">
        <v>75</v>
      </c>
      <c r="I4692" t="s">
        <v>88</v>
      </c>
      <c r="J4692">
        <v>21.9</v>
      </c>
      <c r="K4692">
        <v>48</v>
      </c>
      <c r="L4692" t="s">
        <v>28</v>
      </c>
      <c r="M4692">
        <v>2</v>
      </c>
      <c r="N4692">
        <v>3.8</v>
      </c>
      <c r="O4692">
        <v>400</v>
      </c>
      <c r="P4692">
        <v>8760</v>
      </c>
      <c r="Q4692" t="s">
        <v>36</v>
      </c>
      <c r="R4692">
        <v>8</v>
      </c>
      <c r="S4692" t="s">
        <v>37</v>
      </c>
      <c r="T4692" t="s">
        <v>102</v>
      </c>
      <c r="U4692" t="str">
        <f>TRIM(CLEAN(tbl_Operations[[#This Row],[Location]]))</f>
        <v>Pune</v>
      </c>
      <c r="V4692" t="str">
        <f>TRIM(CLEAN(tbl_Operations[[#This Row],[Channel]]))</f>
        <v>Portal</v>
      </c>
      <c r="W4692" t="str">
        <f t="shared" si="365"/>
        <v>Vendor Query</v>
      </c>
      <c r="X4692" t="str">
        <f t="shared" si="366"/>
        <v>It</v>
      </c>
      <c r="Y4692" t="str">
        <f t="shared" si="367"/>
        <v>Within SLA</v>
      </c>
      <c r="Z4692" t="str">
        <f t="shared" si="368"/>
        <v>Normal</v>
      </c>
      <c r="AA4692" t="str" cm="1">
        <f t="array" ref="AA4692">_xlfn.IFS(
J4692&lt;=K4692*0.5,"Excellent",
J4692&lt;=K4692,"Good",
J4692&lt;=K4692*1.5,"At Risk",
TRUE,"Critical"
)</f>
        <v>Excellent</v>
      </c>
      <c r="AB4692" t="str">
        <f t="shared" si="369"/>
        <v>Reworked</v>
      </c>
    </row>
    <row r="4693" spans="1:28" x14ac:dyDescent="0.3">
      <c r="A4693" t="s">
        <v>4775</v>
      </c>
      <c r="B4693" s="1">
        <v>45967</v>
      </c>
      <c r="C4693" t="s">
        <v>40</v>
      </c>
      <c r="D4693" t="s">
        <v>47</v>
      </c>
      <c r="E4693" t="s">
        <v>35</v>
      </c>
      <c r="F4693" t="s">
        <v>24</v>
      </c>
      <c r="G4693" t="s">
        <v>42</v>
      </c>
      <c r="H4693" t="s">
        <v>43</v>
      </c>
      <c r="I4693" t="s">
        <v>27</v>
      </c>
      <c r="J4693">
        <v>14.2</v>
      </c>
      <c r="K4693">
        <v>24</v>
      </c>
      <c r="L4693" t="s">
        <v>28</v>
      </c>
      <c r="M4693">
        <v>1</v>
      </c>
      <c r="N4693">
        <v>4.5999999999999996</v>
      </c>
      <c r="O4693">
        <v>320</v>
      </c>
      <c r="P4693">
        <v>4544</v>
      </c>
      <c r="Q4693" t="s">
        <v>67</v>
      </c>
      <c r="R4693">
        <v>11</v>
      </c>
      <c r="S4693" t="s">
        <v>52</v>
      </c>
      <c r="T4693" t="s">
        <v>84</v>
      </c>
      <c r="U4693" t="str">
        <f>TRIM(CLEAN(tbl_Operations[[#This Row],[Location]]))</f>
        <v>Gurugram</v>
      </c>
      <c r="V4693" t="str">
        <f>TRIM(CLEAN(tbl_Operations[[#This Row],[Channel]]))</f>
        <v>Portal</v>
      </c>
      <c r="W4693" t="str">
        <f t="shared" si="365"/>
        <v>Employee Query</v>
      </c>
      <c r="X4693" t="str">
        <f t="shared" si="366"/>
        <v>Procurement</v>
      </c>
      <c r="Y4693" t="str">
        <f t="shared" si="367"/>
        <v>Within SLA</v>
      </c>
      <c r="Z4693" t="str">
        <f t="shared" si="368"/>
        <v>Normal</v>
      </c>
      <c r="AA4693" t="str" cm="1">
        <f t="array" ref="AA4693">_xlfn.IFS(
J4693&lt;=K4693*0.5,"Excellent",
J4693&lt;=K4693,"Good",
J4693&lt;=K4693*1.5,"At Risk",
TRUE,"Critical"
)</f>
        <v>Good</v>
      </c>
      <c r="AB4693" t="str">
        <f t="shared" si="369"/>
        <v>Reworked</v>
      </c>
    </row>
    <row r="4694" spans="1:28" x14ac:dyDescent="0.3">
      <c r="A4694" t="s">
        <v>4776</v>
      </c>
      <c r="B4694" s="1">
        <v>45667</v>
      </c>
      <c r="C4694" t="s">
        <v>77</v>
      </c>
      <c r="D4694" t="s">
        <v>47</v>
      </c>
      <c r="E4694" t="s">
        <v>92</v>
      </c>
      <c r="F4694" t="s">
        <v>61</v>
      </c>
      <c r="G4694" t="s">
        <v>25</v>
      </c>
      <c r="H4694" t="s">
        <v>75</v>
      </c>
      <c r="I4694" t="s">
        <v>27</v>
      </c>
      <c r="J4694">
        <v>8.1</v>
      </c>
      <c r="K4694">
        <v>12</v>
      </c>
      <c r="L4694" t="s">
        <v>28</v>
      </c>
      <c r="M4694">
        <v>1</v>
      </c>
      <c r="N4694">
        <v>5</v>
      </c>
      <c r="O4694">
        <v>320</v>
      </c>
      <c r="P4694">
        <v>2592</v>
      </c>
      <c r="Q4694" t="s">
        <v>64</v>
      </c>
      <c r="R4694">
        <v>1</v>
      </c>
      <c r="S4694" t="s">
        <v>58</v>
      </c>
      <c r="T4694" t="s">
        <v>45</v>
      </c>
      <c r="U4694" t="str">
        <f>TRIM(CLEAN(tbl_Operations[[#This Row],[Location]]))</f>
        <v>Gurugram</v>
      </c>
      <c r="V4694" t="str">
        <f>TRIM(CLEAN(tbl_Operations[[#This Row],[Channel]]))</f>
        <v>Email</v>
      </c>
      <c r="W4694" t="str">
        <f t="shared" si="365"/>
        <v>Report Request</v>
      </c>
      <c r="X4694" t="str">
        <f t="shared" si="366"/>
        <v>Finance</v>
      </c>
      <c r="Y4694" t="str">
        <f t="shared" si="367"/>
        <v>Within SLA</v>
      </c>
      <c r="Z4694" t="str">
        <f t="shared" si="368"/>
        <v>Normal</v>
      </c>
      <c r="AA4694" t="str" cm="1">
        <f t="array" ref="AA4694">_xlfn.IFS(
J4694&lt;=K4694*0.5,"Excellent",
J4694&lt;=K4694,"Good",
J4694&lt;=K4694*1.5,"At Risk",
TRUE,"Critical"
)</f>
        <v>Good</v>
      </c>
      <c r="AB4694" t="str">
        <f t="shared" si="369"/>
        <v>Reworked</v>
      </c>
    </row>
    <row r="4695" spans="1:28" x14ac:dyDescent="0.3">
      <c r="A4695" t="s">
        <v>4777</v>
      </c>
      <c r="B4695" s="1">
        <v>45919</v>
      </c>
      <c r="C4695" t="s">
        <v>21</v>
      </c>
      <c r="D4695" t="s">
        <v>34</v>
      </c>
      <c r="E4695" t="s">
        <v>23</v>
      </c>
      <c r="F4695" t="s">
        <v>24</v>
      </c>
      <c r="G4695" t="s">
        <v>42</v>
      </c>
      <c r="H4695" t="s">
        <v>75</v>
      </c>
      <c r="I4695" t="s">
        <v>27</v>
      </c>
      <c r="J4695">
        <v>3.4</v>
      </c>
      <c r="K4695">
        <v>24</v>
      </c>
      <c r="L4695" t="s">
        <v>28</v>
      </c>
      <c r="M4695">
        <v>1</v>
      </c>
      <c r="N4695">
        <v>4.4000000000000004</v>
      </c>
      <c r="O4695">
        <v>400</v>
      </c>
      <c r="P4695">
        <v>1360</v>
      </c>
      <c r="Q4695" t="s">
        <v>83</v>
      </c>
      <c r="R4695">
        <v>9</v>
      </c>
      <c r="S4695" t="s">
        <v>37</v>
      </c>
      <c r="T4695" t="s">
        <v>45</v>
      </c>
      <c r="U4695" t="str">
        <f>TRIM(CLEAN(tbl_Operations[[#This Row],[Location]]))</f>
        <v>Mumbai</v>
      </c>
      <c r="V4695" t="str">
        <f>TRIM(CLEAN(tbl_Operations[[#This Row],[Channel]]))</f>
        <v>Portal</v>
      </c>
      <c r="W4695" t="str">
        <f t="shared" si="365"/>
        <v>Invoice Query</v>
      </c>
      <c r="X4695" t="str">
        <f t="shared" si="366"/>
        <v>Customer Support</v>
      </c>
      <c r="Y4695" t="str">
        <f t="shared" si="367"/>
        <v>Within SLA</v>
      </c>
      <c r="Z4695" t="str">
        <f t="shared" si="368"/>
        <v>Normal</v>
      </c>
      <c r="AA4695" t="str" cm="1">
        <f t="array" ref="AA4695">_xlfn.IFS(
J4695&lt;=K4695*0.5,"Excellent",
J4695&lt;=K4695,"Good",
J4695&lt;=K4695*1.5,"At Risk",
TRUE,"Critical"
)</f>
        <v>Excellent</v>
      </c>
      <c r="AB4695" t="str">
        <f t="shared" si="369"/>
        <v>Reworked</v>
      </c>
    </row>
    <row r="4696" spans="1:28" x14ac:dyDescent="0.3">
      <c r="A4696" t="s">
        <v>4778</v>
      </c>
      <c r="B4696" s="1">
        <v>45750</v>
      </c>
      <c r="C4696" t="s">
        <v>77</v>
      </c>
      <c r="D4696" t="s">
        <v>41</v>
      </c>
      <c r="E4696" t="s">
        <v>78</v>
      </c>
      <c r="F4696" t="s">
        <v>24</v>
      </c>
      <c r="G4696" t="s">
        <v>25</v>
      </c>
      <c r="H4696" t="s">
        <v>50</v>
      </c>
      <c r="I4696" t="s">
        <v>27</v>
      </c>
      <c r="J4696">
        <v>29</v>
      </c>
      <c r="K4696">
        <v>24</v>
      </c>
      <c r="L4696" t="s">
        <v>63</v>
      </c>
      <c r="M4696">
        <v>1</v>
      </c>
      <c r="N4696">
        <v>4.3</v>
      </c>
      <c r="O4696">
        <v>320</v>
      </c>
      <c r="P4696">
        <v>9280</v>
      </c>
      <c r="Q4696" t="s">
        <v>89</v>
      </c>
      <c r="R4696">
        <v>4</v>
      </c>
      <c r="S4696" t="s">
        <v>30</v>
      </c>
      <c r="T4696" t="s">
        <v>84</v>
      </c>
      <c r="U4696" t="str">
        <f>TRIM(CLEAN(tbl_Operations[[#This Row],[Location]]))</f>
        <v>Bengaluru</v>
      </c>
      <c r="V4696" t="str">
        <f>TRIM(CLEAN(tbl_Operations[[#This Row],[Channel]]))</f>
        <v>Email</v>
      </c>
      <c r="W4696" t="str">
        <f t="shared" si="365"/>
        <v>Access Request</v>
      </c>
      <c r="X4696" t="str">
        <f t="shared" si="366"/>
        <v>Finance</v>
      </c>
      <c r="Y4696" t="str">
        <f t="shared" si="367"/>
        <v>SLA Breach</v>
      </c>
      <c r="Z4696" t="str">
        <f t="shared" si="368"/>
        <v>Normal</v>
      </c>
      <c r="AA4696" t="str" cm="1">
        <f t="array" ref="AA4696">_xlfn.IFS(
J4696&lt;=K4696*0.5,"Excellent",
J4696&lt;=K4696,"Good",
J4696&lt;=K4696*1.5,"At Risk",
TRUE,"Critical"
)</f>
        <v>At Risk</v>
      </c>
      <c r="AB4696" t="str">
        <f t="shared" si="369"/>
        <v>Reworked</v>
      </c>
    </row>
    <row r="4697" spans="1:28" x14ac:dyDescent="0.3">
      <c r="A4697" t="s">
        <v>4779</v>
      </c>
      <c r="B4697" s="1">
        <v>45926</v>
      </c>
      <c r="C4697" t="s">
        <v>40</v>
      </c>
      <c r="D4697" t="s">
        <v>34</v>
      </c>
      <c r="E4697" t="s">
        <v>70</v>
      </c>
      <c r="F4697" t="s">
        <v>49</v>
      </c>
      <c r="G4697" t="s">
        <v>25</v>
      </c>
      <c r="H4697" t="s">
        <v>43</v>
      </c>
      <c r="I4697" t="s">
        <v>27</v>
      </c>
      <c r="J4697">
        <v>12</v>
      </c>
      <c r="K4697">
        <v>48</v>
      </c>
      <c r="L4697" t="s">
        <v>28</v>
      </c>
      <c r="M4697">
        <v>0</v>
      </c>
      <c r="N4697">
        <v>4.9000000000000004</v>
      </c>
      <c r="O4697">
        <v>400</v>
      </c>
      <c r="P4697">
        <v>4800</v>
      </c>
      <c r="Q4697" t="s">
        <v>83</v>
      </c>
      <c r="R4697">
        <v>9</v>
      </c>
      <c r="S4697" t="s">
        <v>37</v>
      </c>
      <c r="T4697" t="s">
        <v>45</v>
      </c>
      <c r="U4697" t="str">
        <f>TRIM(CLEAN(tbl_Operations[[#This Row],[Location]]))</f>
        <v>Mumbai</v>
      </c>
      <c r="V4697" t="str">
        <f>TRIM(CLEAN(tbl_Operations[[#This Row],[Channel]]))</f>
        <v>Email</v>
      </c>
      <c r="W4697" t="str">
        <f t="shared" si="365"/>
        <v>Data Correction</v>
      </c>
      <c r="X4697" t="str">
        <f t="shared" si="366"/>
        <v>Procurement</v>
      </c>
      <c r="Y4697" t="str">
        <f t="shared" si="367"/>
        <v>Within SLA</v>
      </c>
      <c r="Z4697" t="str">
        <f t="shared" si="368"/>
        <v>Normal</v>
      </c>
      <c r="AA4697" t="str" cm="1">
        <f t="array" ref="AA4697">_xlfn.IFS(
J4697&lt;=K4697*0.5,"Excellent",
J4697&lt;=K4697,"Good",
J4697&lt;=K4697*1.5,"At Risk",
TRUE,"Critical"
)</f>
        <v>Excellent</v>
      </c>
      <c r="AB4697" t="str">
        <f t="shared" si="369"/>
        <v>No Rework</v>
      </c>
    </row>
    <row r="4698" spans="1:28" x14ac:dyDescent="0.3">
      <c r="A4698" t="s">
        <v>4780</v>
      </c>
      <c r="B4698" s="1">
        <v>45944</v>
      </c>
      <c r="C4698" t="s">
        <v>77</v>
      </c>
      <c r="D4698" t="s">
        <v>34</v>
      </c>
      <c r="E4698" t="s">
        <v>5094</v>
      </c>
      <c r="F4698" t="s">
        <v>49</v>
      </c>
      <c r="G4698" t="s">
        <v>25</v>
      </c>
      <c r="H4698" t="s">
        <v>26</v>
      </c>
      <c r="I4698" t="s">
        <v>88</v>
      </c>
      <c r="J4698">
        <v>4.9000000000000004</v>
      </c>
      <c r="K4698">
        <v>48</v>
      </c>
      <c r="L4698" t="s">
        <v>28</v>
      </c>
      <c r="M4698">
        <v>2</v>
      </c>
      <c r="N4698">
        <v>4</v>
      </c>
      <c r="O4698">
        <v>320</v>
      </c>
      <c r="P4698">
        <v>1568</v>
      </c>
      <c r="Q4698" t="s">
        <v>51</v>
      </c>
      <c r="R4698">
        <v>10</v>
      </c>
      <c r="S4698" t="s">
        <v>52</v>
      </c>
      <c r="T4698" t="s">
        <v>38</v>
      </c>
      <c r="U4698" t="str">
        <f>TRIM(CLEAN(tbl_Operations[[#This Row],[Location]]))</f>
        <v>Mumbai</v>
      </c>
      <c r="V4698" t="str">
        <f>TRIM(CLEAN(tbl_Operations[[#This Row],[Channel]]))</f>
        <v>Email</v>
      </c>
      <c r="W4698" t="str">
        <f t="shared" si="365"/>
        <v>Unknown</v>
      </c>
      <c r="X4698" t="str">
        <f t="shared" si="366"/>
        <v>Finance</v>
      </c>
      <c r="Y4698" t="str">
        <f t="shared" si="367"/>
        <v>Within SLA</v>
      </c>
      <c r="Z4698" t="str">
        <f t="shared" si="368"/>
        <v>Normal</v>
      </c>
      <c r="AA4698" t="str" cm="1">
        <f t="array" ref="AA4698">_xlfn.IFS(
J4698&lt;=K4698*0.5,"Excellent",
J4698&lt;=K4698,"Good",
J4698&lt;=K4698*1.5,"At Risk",
TRUE,"Critical"
)</f>
        <v>Excellent</v>
      </c>
      <c r="AB4698" t="str">
        <f t="shared" si="369"/>
        <v>Reworked</v>
      </c>
    </row>
    <row r="4699" spans="1:28" x14ac:dyDescent="0.3">
      <c r="A4699" t="s">
        <v>4781</v>
      </c>
      <c r="B4699" s="1">
        <v>45704</v>
      </c>
      <c r="C4699" t="s">
        <v>77</v>
      </c>
      <c r="D4699" t="s">
        <v>22</v>
      </c>
      <c r="E4699" t="s">
        <v>92</v>
      </c>
      <c r="F4699" t="s">
        <v>24</v>
      </c>
      <c r="G4699" t="s">
        <v>25</v>
      </c>
      <c r="H4699" t="s">
        <v>50</v>
      </c>
      <c r="I4699" t="s">
        <v>88</v>
      </c>
      <c r="J4699">
        <v>25.8</v>
      </c>
      <c r="K4699">
        <v>24</v>
      </c>
      <c r="L4699" t="s">
        <v>63</v>
      </c>
      <c r="M4699">
        <v>1</v>
      </c>
      <c r="N4699">
        <v>3.6</v>
      </c>
      <c r="O4699">
        <v>280</v>
      </c>
      <c r="P4699">
        <v>7224</v>
      </c>
      <c r="Q4699" t="s">
        <v>57</v>
      </c>
      <c r="R4699">
        <v>2</v>
      </c>
      <c r="S4699" t="s">
        <v>58</v>
      </c>
      <c r="T4699" t="s">
        <v>102</v>
      </c>
      <c r="U4699" t="str">
        <f>TRIM(CLEAN(tbl_Operations[[#This Row],[Location]]))</f>
        <v>Noida</v>
      </c>
      <c r="V4699" t="str">
        <f>TRIM(CLEAN(tbl_Operations[[#This Row],[Channel]]))</f>
        <v>Email</v>
      </c>
      <c r="W4699" t="str">
        <f t="shared" si="365"/>
        <v>Report Request</v>
      </c>
      <c r="X4699" t="str">
        <f t="shared" si="366"/>
        <v>Finance</v>
      </c>
      <c r="Y4699" t="str">
        <f t="shared" si="367"/>
        <v>SLA Breach</v>
      </c>
      <c r="Z4699" t="str">
        <f t="shared" si="368"/>
        <v>Normal</v>
      </c>
      <c r="AA4699" t="str" cm="1">
        <f t="array" ref="AA4699">_xlfn.IFS(
J4699&lt;=K4699*0.5,"Excellent",
J4699&lt;=K4699,"Good",
J4699&lt;=K4699*1.5,"At Risk",
TRUE,"Critical"
)</f>
        <v>At Risk</v>
      </c>
      <c r="AB4699" t="str">
        <f t="shared" si="369"/>
        <v>Reworked</v>
      </c>
    </row>
    <row r="4700" spans="1:28" x14ac:dyDescent="0.3">
      <c r="A4700" t="s">
        <v>4782</v>
      </c>
      <c r="B4700" s="1">
        <v>46012</v>
      </c>
      <c r="C4700" t="s">
        <v>54</v>
      </c>
      <c r="D4700" t="s">
        <v>55</v>
      </c>
      <c r="E4700" t="s">
        <v>70</v>
      </c>
      <c r="F4700" t="s">
        <v>49</v>
      </c>
      <c r="G4700" t="s">
        <v>25</v>
      </c>
      <c r="H4700" t="s">
        <v>43</v>
      </c>
      <c r="I4700" t="s">
        <v>27</v>
      </c>
      <c r="J4700">
        <v>4.2</v>
      </c>
      <c r="K4700">
        <v>48</v>
      </c>
      <c r="L4700" t="s">
        <v>28</v>
      </c>
      <c r="M4700">
        <v>0</v>
      </c>
      <c r="N4700">
        <v>4.7</v>
      </c>
      <c r="O4700">
        <v>450</v>
      </c>
      <c r="P4700">
        <v>1890</v>
      </c>
      <c r="Q4700" t="s">
        <v>71</v>
      </c>
      <c r="R4700">
        <v>12</v>
      </c>
      <c r="S4700" t="s">
        <v>52</v>
      </c>
      <c r="T4700" t="s">
        <v>102</v>
      </c>
      <c r="U4700" t="str">
        <f>TRIM(CLEAN(tbl_Operations[[#This Row],[Location]]))</f>
        <v>Hyderabad</v>
      </c>
      <c r="V4700" t="str">
        <f>TRIM(CLEAN(tbl_Operations[[#This Row],[Channel]]))</f>
        <v>Email</v>
      </c>
      <c r="W4700" t="str">
        <f t="shared" si="365"/>
        <v>Data Correction</v>
      </c>
      <c r="X4700" t="str">
        <f t="shared" si="366"/>
        <v>Hr</v>
      </c>
      <c r="Y4700" t="str">
        <f t="shared" si="367"/>
        <v>Within SLA</v>
      </c>
      <c r="Z4700" t="str">
        <f t="shared" si="368"/>
        <v>Normal</v>
      </c>
      <c r="AA4700" t="str" cm="1">
        <f t="array" ref="AA4700">_xlfn.IFS(
J4700&lt;=K4700*0.5,"Excellent",
J4700&lt;=K4700,"Good",
J4700&lt;=K4700*1.5,"At Risk",
TRUE,"Critical"
)</f>
        <v>Excellent</v>
      </c>
      <c r="AB4700" t="str">
        <f t="shared" si="369"/>
        <v>No Rework</v>
      </c>
    </row>
    <row r="4701" spans="1:28" x14ac:dyDescent="0.3">
      <c r="A4701" t="s">
        <v>4783</v>
      </c>
      <c r="B4701" s="1">
        <v>45708</v>
      </c>
      <c r="C4701" t="s">
        <v>77</v>
      </c>
      <c r="D4701" t="s">
        <v>60</v>
      </c>
      <c r="E4701" t="s">
        <v>56</v>
      </c>
      <c r="F4701" t="s">
        <v>61</v>
      </c>
      <c r="G4701" t="s">
        <v>25</v>
      </c>
      <c r="H4701" t="s">
        <v>26</v>
      </c>
      <c r="I4701" t="s">
        <v>27</v>
      </c>
      <c r="J4701">
        <v>26.2</v>
      </c>
      <c r="K4701">
        <v>12</v>
      </c>
      <c r="L4701" t="s">
        <v>63</v>
      </c>
      <c r="M4701">
        <v>0</v>
      </c>
      <c r="N4701">
        <v>4.4000000000000004</v>
      </c>
      <c r="O4701">
        <v>350</v>
      </c>
      <c r="P4701">
        <v>9170</v>
      </c>
      <c r="Q4701" t="s">
        <v>57</v>
      </c>
      <c r="R4701">
        <v>2</v>
      </c>
      <c r="S4701" t="s">
        <v>58</v>
      </c>
      <c r="T4701" t="s">
        <v>84</v>
      </c>
      <c r="U4701" t="str">
        <f>TRIM(CLEAN(tbl_Operations[[#This Row],[Location]]))</f>
        <v>Pune</v>
      </c>
      <c r="V4701" t="str">
        <f>TRIM(CLEAN(tbl_Operations[[#This Row],[Channel]]))</f>
        <v>Email</v>
      </c>
      <c r="W4701" t="str">
        <f t="shared" si="365"/>
        <v>Vendor Query</v>
      </c>
      <c r="X4701" t="str">
        <f t="shared" si="366"/>
        <v>Finance</v>
      </c>
      <c r="Y4701" t="str">
        <f t="shared" si="367"/>
        <v>SLA Breach</v>
      </c>
      <c r="Z4701" t="str">
        <f t="shared" si="368"/>
        <v>Normal</v>
      </c>
      <c r="AA4701" t="str" cm="1">
        <f t="array" ref="AA4701">_xlfn.IFS(
J4701&lt;=K4701*0.5,"Excellent",
J4701&lt;=K4701,"Good",
J4701&lt;=K4701*1.5,"At Risk",
TRUE,"Critical"
)</f>
        <v>Critical</v>
      </c>
      <c r="AB4701" t="str">
        <f t="shared" si="369"/>
        <v>No Rework</v>
      </c>
    </row>
    <row r="4702" spans="1:28" x14ac:dyDescent="0.3">
      <c r="A4702" t="s">
        <v>4784</v>
      </c>
      <c r="B4702" s="1">
        <v>45686</v>
      </c>
      <c r="C4702" t="s">
        <v>33</v>
      </c>
      <c r="D4702" t="s">
        <v>41</v>
      </c>
      <c r="E4702" t="s">
        <v>92</v>
      </c>
      <c r="F4702" t="s">
        <v>24</v>
      </c>
      <c r="G4702" t="s">
        <v>25</v>
      </c>
      <c r="H4702" t="s">
        <v>43</v>
      </c>
      <c r="I4702" t="s">
        <v>27</v>
      </c>
      <c r="J4702">
        <v>7.6</v>
      </c>
      <c r="K4702">
        <v>24</v>
      </c>
      <c r="L4702" t="s">
        <v>28</v>
      </c>
      <c r="M4702">
        <v>1</v>
      </c>
      <c r="N4702">
        <v>4.7</v>
      </c>
      <c r="O4702">
        <v>320</v>
      </c>
      <c r="P4702">
        <v>2432</v>
      </c>
      <c r="Q4702" t="s">
        <v>64</v>
      </c>
      <c r="R4702">
        <v>1</v>
      </c>
      <c r="S4702" t="s">
        <v>58</v>
      </c>
      <c r="T4702" t="s">
        <v>86</v>
      </c>
      <c r="U4702" t="str">
        <f>TRIM(CLEAN(tbl_Operations[[#This Row],[Location]]))</f>
        <v>Bengaluru</v>
      </c>
      <c r="V4702" t="str">
        <f>TRIM(CLEAN(tbl_Operations[[#This Row],[Channel]]))</f>
        <v>Email</v>
      </c>
      <c r="W4702" t="str">
        <f t="shared" si="365"/>
        <v>Report Request</v>
      </c>
      <c r="X4702" t="str">
        <f t="shared" si="366"/>
        <v>It</v>
      </c>
      <c r="Y4702" t="str">
        <f t="shared" si="367"/>
        <v>Within SLA</v>
      </c>
      <c r="Z4702" t="str">
        <f t="shared" si="368"/>
        <v>Normal</v>
      </c>
      <c r="AA4702" t="str" cm="1">
        <f t="array" ref="AA4702">_xlfn.IFS(
J4702&lt;=K4702*0.5,"Excellent",
J4702&lt;=K4702,"Good",
J4702&lt;=K4702*1.5,"At Risk",
TRUE,"Critical"
)</f>
        <v>Excellent</v>
      </c>
      <c r="AB4702" t="str">
        <f t="shared" si="369"/>
        <v>Reworked</v>
      </c>
    </row>
    <row r="4703" spans="1:28" x14ac:dyDescent="0.3">
      <c r="A4703" t="s">
        <v>4785</v>
      </c>
      <c r="B4703" s="1">
        <v>45834</v>
      </c>
      <c r="C4703" t="s">
        <v>54</v>
      </c>
      <c r="D4703" t="s">
        <v>47</v>
      </c>
      <c r="E4703" t="s">
        <v>48</v>
      </c>
      <c r="F4703" t="s">
        <v>24</v>
      </c>
      <c r="G4703" t="s">
        <v>42</v>
      </c>
      <c r="H4703" t="s">
        <v>43</v>
      </c>
      <c r="I4703" t="s">
        <v>27</v>
      </c>
      <c r="J4703">
        <v>2</v>
      </c>
      <c r="K4703">
        <v>24</v>
      </c>
      <c r="L4703" t="s">
        <v>28</v>
      </c>
      <c r="M4703">
        <v>0</v>
      </c>
      <c r="N4703">
        <v>4.3</v>
      </c>
      <c r="O4703">
        <v>350</v>
      </c>
      <c r="P4703">
        <v>700</v>
      </c>
      <c r="Q4703" t="s">
        <v>29</v>
      </c>
      <c r="R4703">
        <v>6</v>
      </c>
      <c r="S4703" t="s">
        <v>30</v>
      </c>
      <c r="T4703" t="s">
        <v>84</v>
      </c>
      <c r="U4703" t="str">
        <f>TRIM(CLEAN(tbl_Operations[[#This Row],[Location]]))</f>
        <v>Gurugram</v>
      </c>
      <c r="V4703" t="str">
        <f>TRIM(CLEAN(tbl_Operations[[#This Row],[Channel]]))</f>
        <v>Portal</v>
      </c>
      <c r="W4703" t="str">
        <f t="shared" si="365"/>
        <v>Compliance Request</v>
      </c>
      <c r="X4703" t="str">
        <f t="shared" si="366"/>
        <v>Hr</v>
      </c>
      <c r="Y4703" t="str">
        <f t="shared" si="367"/>
        <v>Within SLA</v>
      </c>
      <c r="Z4703" t="str">
        <f t="shared" si="368"/>
        <v>Normal</v>
      </c>
      <c r="AA4703" t="str" cm="1">
        <f t="array" ref="AA4703">_xlfn.IFS(
J4703&lt;=K4703*0.5,"Excellent",
J4703&lt;=K4703,"Good",
J4703&lt;=K4703*1.5,"At Risk",
TRUE,"Critical"
)</f>
        <v>Excellent</v>
      </c>
      <c r="AB4703" t="str">
        <f t="shared" si="369"/>
        <v>No Rework</v>
      </c>
    </row>
    <row r="4704" spans="1:28" x14ac:dyDescent="0.3">
      <c r="A4704" t="s">
        <v>4786</v>
      </c>
      <c r="B4704" s="1">
        <v>45975</v>
      </c>
      <c r="C4704" t="s">
        <v>54</v>
      </c>
      <c r="D4704" t="s">
        <v>60</v>
      </c>
      <c r="E4704" t="s">
        <v>70</v>
      </c>
      <c r="F4704" t="s">
        <v>49</v>
      </c>
      <c r="G4704" t="s">
        <v>81</v>
      </c>
      <c r="H4704" t="s">
        <v>66</v>
      </c>
      <c r="I4704" t="s">
        <v>27</v>
      </c>
      <c r="J4704">
        <v>13.6</v>
      </c>
      <c r="K4704">
        <v>48</v>
      </c>
      <c r="L4704" t="s">
        <v>28</v>
      </c>
      <c r="M4704">
        <v>0</v>
      </c>
      <c r="N4704">
        <v>5</v>
      </c>
      <c r="O4704">
        <v>400</v>
      </c>
      <c r="P4704">
        <v>5440</v>
      </c>
      <c r="Q4704" t="s">
        <v>67</v>
      </c>
      <c r="R4704">
        <v>11</v>
      </c>
      <c r="S4704" t="s">
        <v>52</v>
      </c>
      <c r="T4704" t="s">
        <v>45</v>
      </c>
      <c r="U4704" t="str">
        <f>TRIM(CLEAN(tbl_Operations[[#This Row],[Location]]))</f>
        <v>Pune</v>
      </c>
      <c r="V4704" t="str">
        <f>TRIM(CLEAN(tbl_Operations[[#This Row],[Channel]]))</f>
        <v>Phone</v>
      </c>
      <c r="W4704" t="str">
        <f t="shared" si="365"/>
        <v>Data Correction</v>
      </c>
      <c r="X4704" t="str">
        <f t="shared" si="366"/>
        <v>Hr</v>
      </c>
      <c r="Y4704" t="str">
        <f t="shared" si="367"/>
        <v>Within SLA</v>
      </c>
      <c r="Z4704" t="str">
        <f t="shared" si="368"/>
        <v>Normal</v>
      </c>
      <c r="AA4704" t="str" cm="1">
        <f t="array" ref="AA4704">_xlfn.IFS(
J4704&lt;=K4704*0.5,"Excellent",
J4704&lt;=K4704,"Good",
J4704&lt;=K4704*1.5,"At Risk",
TRUE,"Critical"
)</f>
        <v>Excellent</v>
      </c>
      <c r="AB4704" t="str">
        <f t="shared" si="369"/>
        <v>No Rework</v>
      </c>
    </row>
    <row r="4705" spans="1:28" x14ac:dyDescent="0.3">
      <c r="A4705" t="s">
        <v>4787</v>
      </c>
      <c r="B4705" s="1">
        <v>45829</v>
      </c>
      <c r="C4705" t="s">
        <v>54</v>
      </c>
      <c r="D4705" t="s">
        <v>47</v>
      </c>
      <c r="E4705" t="s">
        <v>74</v>
      </c>
      <c r="F4705" t="s">
        <v>146</v>
      </c>
      <c r="G4705" t="s">
        <v>62</v>
      </c>
      <c r="H4705" t="s">
        <v>43</v>
      </c>
      <c r="I4705" t="s">
        <v>27</v>
      </c>
      <c r="J4705">
        <v>15.7</v>
      </c>
      <c r="K4705">
        <v>4</v>
      </c>
      <c r="L4705" t="s">
        <v>63</v>
      </c>
      <c r="M4705">
        <v>1</v>
      </c>
      <c r="N4705">
        <v>4.3</v>
      </c>
      <c r="O4705">
        <v>400</v>
      </c>
      <c r="P4705">
        <v>6280</v>
      </c>
      <c r="Q4705" t="s">
        <v>29</v>
      </c>
      <c r="R4705">
        <v>6</v>
      </c>
      <c r="S4705" t="s">
        <v>30</v>
      </c>
      <c r="T4705" t="s">
        <v>68</v>
      </c>
      <c r="U4705" t="str">
        <f>TRIM(CLEAN(tbl_Operations[[#This Row],[Location]]))</f>
        <v>Gurugram</v>
      </c>
      <c r="V4705" t="str">
        <f>TRIM(CLEAN(tbl_Operations[[#This Row],[Channel]]))</f>
        <v>Teams</v>
      </c>
      <c r="W4705" t="str">
        <f t="shared" si="365"/>
        <v>System Issue</v>
      </c>
      <c r="X4705" t="str">
        <f t="shared" si="366"/>
        <v>Hr</v>
      </c>
      <c r="Y4705" t="str">
        <f t="shared" si="367"/>
        <v>SLA Breach</v>
      </c>
      <c r="Z4705" t="str">
        <f t="shared" si="368"/>
        <v>Normal</v>
      </c>
      <c r="AA4705" t="str" cm="1">
        <f t="array" ref="AA4705">_xlfn.IFS(
J4705&lt;=K4705*0.5,"Excellent",
J4705&lt;=K4705,"Good",
J4705&lt;=K4705*1.5,"At Risk",
TRUE,"Critical"
)</f>
        <v>Critical</v>
      </c>
      <c r="AB4705" t="str">
        <f t="shared" si="369"/>
        <v>Reworked</v>
      </c>
    </row>
    <row r="4706" spans="1:28" x14ac:dyDescent="0.3">
      <c r="A4706" t="s">
        <v>4788</v>
      </c>
      <c r="B4706" s="1">
        <v>45776</v>
      </c>
      <c r="C4706" t="s">
        <v>77</v>
      </c>
      <c r="D4706" t="s">
        <v>22</v>
      </c>
      <c r="E4706" t="s">
        <v>23</v>
      </c>
      <c r="F4706" t="s">
        <v>24</v>
      </c>
      <c r="G4706" t="s">
        <v>62</v>
      </c>
      <c r="H4706" t="s">
        <v>43</v>
      </c>
      <c r="I4706" t="s">
        <v>101</v>
      </c>
      <c r="J4706">
        <v>1.7</v>
      </c>
      <c r="K4706">
        <v>24</v>
      </c>
      <c r="L4706" t="s">
        <v>28</v>
      </c>
      <c r="M4706">
        <v>1</v>
      </c>
      <c r="N4706">
        <v>4.8</v>
      </c>
      <c r="O4706">
        <v>350</v>
      </c>
      <c r="P4706">
        <v>595</v>
      </c>
      <c r="Q4706" t="s">
        <v>89</v>
      </c>
      <c r="R4706">
        <v>4</v>
      </c>
      <c r="S4706" t="s">
        <v>30</v>
      </c>
      <c r="T4706" t="s">
        <v>38</v>
      </c>
      <c r="U4706" t="str">
        <f>TRIM(CLEAN(tbl_Operations[[#This Row],[Location]]))</f>
        <v>Noida</v>
      </c>
      <c r="V4706" t="str">
        <f>TRIM(CLEAN(tbl_Operations[[#This Row],[Channel]]))</f>
        <v>Teams</v>
      </c>
      <c r="W4706" t="str">
        <f t="shared" si="365"/>
        <v>Invoice Query</v>
      </c>
      <c r="X4706" t="str">
        <f t="shared" si="366"/>
        <v>Finance</v>
      </c>
      <c r="Y4706" t="str">
        <f t="shared" si="367"/>
        <v>Within SLA</v>
      </c>
      <c r="Z4706" t="str">
        <f t="shared" si="368"/>
        <v>Normal</v>
      </c>
      <c r="AA4706" t="str" cm="1">
        <f t="array" ref="AA4706">_xlfn.IFS(
J4706&lt;=K4706*0.5,"Excellent",
J4706&lt;=K4706,"Good",
J4706&lt;=K4706*1.5,"At Risk",
TRUE,"Critical"
)</f>
        <v>Excellent</v>
      </c>
      <c r="AB4706" t="str">
        <f t="shared" si="369"/>
        <v>Reworked</v>
      </c>
    </row>
    <row r="4707" spans="1:28" x14ac:dyDescent="0.3">
      <c r="A4707" t="s">
        <v>4789</v>
      </c>
      <c r="B4707" s="1">
        <v>45931</v>
      </c>
      <c r="C4707" t="s">
        <v>33</v>
      </c>
      <c r="D4707" t="s">
        <v>34</v>
      </c>
      <c r="E4707" t="s">
        <v>74</v>
      </c>
      <c r="F4707" t="s">
        <v>24</v>
      </c>
      <c r="G4707" t="s">
        <v>25</v>
      </c>
      <c r="H4707" t="s">
        <v>26</v>
      </c>
      <c r="I4707" t="s">
        <v>88</v>
      </c>
      <c r="J4707">
        <v>23.6</v>
      </c>
      <c r="K4707">
        <v>24</v>
      </c>
      <c r="L4707" t="s">
        <v>28</v>
      </c>
      <c r="M4707">
        <v>1</v>
      </c>
      <c r="N4707">
        <v>4</v>
      </c>
      <c r="O4707">
        <v>450</v>
      </c>
      <c r="P4707">
        <v>10620</v>
      </c>
      <c r="Q4707" t="s">
        <v>51</v>
      </c>
      <c r="R4707">
        <v>10</v>
      </c>
      <c r="S4707" t="s">
        <v>52</v>
      </c>
      <c r="T4707" t="s">
        <v>86</v>
      </c>
      <c r="U4707" t="str">
        <f>TRIM(CLEAN(tbl_Operations[[#This Row],[Location]]))</f>
        <v>Mumbai</v>
      </c>
      <c r="V4707" t="str">
        <f>TRIM(CLEAN(tbl_Operations[[#This Row],[Channel]]))</f>
        <v>Email</v>
      </c>
      <c r="W4707" t="str">
        <f t="shared" si="365"/>
        <v>System Issue</v>
      </c>
      <c r="X4707" t="str">
        <f t="shared" si="366"/>
        <v>It</v>
      </c>
      <c r="Y4707" t="str">
        <f t="shared" si="367"/>
        <v>Within SLA</v>
      </c>
      <c r="Z4707" t="str">
        <f t="shared" si="368"/>
        <v>Normal</v>
      </c>
      <c r="AA4707" t="str" cm="1">
        <f t="array" ref="AA4707">_xlfn.IFS(
J4707&lt;=K4707*0.5,"Excellent",
J4707&lt;=K4707,"Good",
J4707&lt;=K4707*1.5,"At Risk",
TRUE,"Critical"
)</f>
        <v>Good</v>
      </c>
      <c r="AB4707" t="str">
        <f t="shared" si="369"/>
        <v>Reworked</v>
      </c>
    </row>
    <row r="4708" spans="1:28" x14ac:dyDescent="0.3">
      <c r="A4708" t="s">
        <v>4790</v>
      </c>
      <c r="B4708" s="1">
        <v>45937</v>
      </c>
      <c r="C4708" t="s">
        <v>40</v>
      </c>
      <c r="D4708" t="s">
        <v>47</v>
      </c>
      <c r="E4708" t="s">
        <v>92</v>
      </c>
      <c r="F4708" t="s">
        <v>61</v>
      </c>
      <c r="G4708" t="s">
        <v>42</v>
      </c>
      <c r="H4708" t="s">
        <v>66</v>
      </c>
      <c r="I4708" t="s">
        <v>88</v>
      </c>
      <c r="J4708">
        <v>19.399999999999999</v>
      </c>
      <c r="K4708">
        <v>12</v>
      </c>
      <c r="L4708" t="s">
        <v>63</v>
      </c>
      <c r="M4708">
        <v>1</v>
      </c>
      <c r="N4708">
        <v>4.5999999999999996</v>
      </c>
      <c r="O4708">
        <v>450</v>
      </c>
      <c r="P4708">
        <v>8730</v>
      </c>
      <c r="Q4708" t="s">
        <v>51</v>
      </c>
      <c r="R4708">
        <v>10</v>
      </c>
      <c r="S4708" t="s">
        <v>52</v>
      </c>
      <c r="T4708" t="s">
        <v>38</v>
      </c>
      <c r="U4708" t="str">
        <f>TRIM(CLEAN(tbl_Operations[[#This Row],[Location]]))</f>
        <v>Gurugram</v>
      </c>
      <c r="V4708" t="str">
        <f>TRIM(CLEAN(tbl_Operations[[#This Row],[Channel]]))</f>
        <v>Portal</v>
      </c>
      <c r="W4708" t="str">
        <f t="shared" si="365"/>
        <v>Report Request</v>
      </c>
      <c r="X4708" t="str">
        <f t="shared" si="366"/>
        <v>Procurement</v>
      </c>
      <c r="Y4708" t="str">
        <f t="shared" si="367"/>
        <v>SLA Breach</v>
      </c>
      <c r="Z4708" t="str">
        <f t="shared" si="368"/>
        <v>Normal</v>
      </c>
      <c r="AA4708" t="str" cm="1">
        <f t="array" ref="AA4708">_xlfn.IFS(
J4708&lt;=K4708*0.5,"Excellent",
J4708&lt;=K4708,"Good",
J4708&lt;=K4708*1.5,"At Risk",
TRUE,"Critical"
)</f>
        <v>Critical</v>
      </c>
      <c r="AB4708" t="str">
        <f t="shared" si="369"/>
        <v>Reworked</v>
      </c>
    </row>
    <row r="4709" spans="1:28" x14ac:dyDescent="0.3">
      <c r="A4709" t="s">
        <v>4791</v>
      </c>
      <c r="B4709" s="1">
        <v>45929</v>
      </c>
      <c r="C4709" t="s">
        <v>21</v>
      </c>
      <c r="D4709" t="s">
        <v>41</v>
      </c>
      <c r="E4709" t="s">
        <v>70</v>
      </c>
      <c r="F4709" t="s">
        <v>49</v>
      </c>
      <c r="G4709" t="s">
        <v>42</v>
      </c>
      <c r="H4709" t="s">
        <v>43</v>
      </c>
      <c r="I4709" t="s">
        <v>27</v>
      </c>
      <c r="J4709">
        <v>19.899999999999999</v>
      </c>
      <c r="K4709">
        <v>48</v>
      </c>
      <c r="L4709" t="s">
        <v>28</v>
      </c>
      <c r="M4709">
        <v>1</v>
      </c>
      <c r="N4709">
        <v>4.5</v>
      </c>
      <c r="O4709">
        <v>350</v>
      </c>
      <c r="P4709">
        <v>6965</v>
      </c>
      <c r="Q4709" t="s">
        <v>83</v>
      </c>
      <c r="R4709">
        <v>9</v>
      </c>
      <c r="S4709" t="s">
        <v>37</v>
      </c>
      <c r="T4709" t="s">
        <v>31</v>
      </c>
      <c r="U4709" t="str">
        <f>TRIM(CLEAN(tbl_Operations[[#This Row],[Location]]))</f>
        <v>Bengaluru</v>
      </c>
      <c r="V4709" t="str">
        <f>TRIM(CLEAN(tbl_Operations[[#This Row],[Channel]]))</f>
        <v>Portal</v>
      </c>
      <c r="W4709" t="str">
        <f t="shared" si="365"/>
        <v>Data Correction</v>
      </c>
      <c r="X4709" t="str">
        <f t="shared" si="366"/>
        <v>Customer Support</v>
      </c>
      <c r="Y4709" t="str">
        <f t="shared" si="367"/>
        <v>Within SLA</v>
      </c>
      <c r="Z4709" t="str">
        <f t="shared" si="368"/>
        <v>Normal</v>
      </c>
      <c r="AA4709" t="str" cm="1">
        <f t="array" ref="AA4709">_xlfn.IFS(
J4709&lt;=K4709*0.5,"Excellent",
J4709&lt;=K4709,"Good",
J4709&lt;=K4709*1.5,"At Risk",
TRUE,"Critical"
)</f>
        <v>Excellent</v>
      </c>
      <c r="AB4709" t="str">
        <f t="shared" si="369"/>
        <v>Reworked</v>
      </c>
    </row>
    <row r="4710" spans="1:28" x14ac:dyDescent="0.3">
      <c r="A4710" t="s">
        <v>4792</v>
      </c>
      <c r="B4710" s="1">
        <v>45868</v>
      </c>
      <c r="C4710" t="s">
        <v>95</v>
      </c>
      <c r="D4710" t="s">
        <v>41</v>
      </c>
      <c r="E4710" t="s">
        <v>35</v>
      </c>
      <c r="F4710" t="s">
        <v>24</v>
      </c>
      <c r="G4710" t="s">
        <v>25</v>
      </c>
      <c r="H4710" t="s">
        <v>43</v>
      </c>
      <c r="I4710" t="s">
        <v>27</v>
      </c>
      <c r="J4710">
        <v>6.7</v>
      </c>
      <c r="K4710">
        <v>24</v>
      </c>
      <c r="L4710" t="s">
        <v>28</v>
      </c>
      <c r="M4710">
        <v>1</v>
      </c>
      <c r="N4710">
        <v>4.4000000000000004</v>
      </c>
      <c r="O4710">
        <v>280</v>
      </c>
      <c r="P4710">
        <v>1876</v>
      </c>
      <c r="Q4710" t="s">
        <v>114</v>
      </c>
      <c r="R4710">
        <v>7</v>
      </c>
      <c r="S4710" t="s">
        <v>37</v>
      </c>
      <c r="T4710" t="s">
        <v>86</v>
      </c>
      <c r="U4710" t="str">
        <f>TRIM(CLEAN(tbl_Operations[[#This Row],[Location]]))</f>
        <v>Bengaluru</v>
      </c>
      <c r="V4710" t="str">
        <f>TRIM(CLEAN(tbl_Operations[[#This Row],[Channel]]))</f>
        <v>Email</v>
      </c>
      <c r="W4710" t="str">
        <f t="shared" si="365"/>
        <v>Employee Query</v>
      </c>
      <c r="X4710" t="str">
        <f t="shared" si="366"/>
        <v>Sales</v>
      </c>
      <c r="Y4710" t="str">
        <f t="shared" si="367"/>
        <v>Within SLA</v>
      </c>
      <c r="Z4710" t="str">
        <f t="shared" si="368"/>
        <v>Normal</v>
      </c>
      <c r="AA4710" t="str" cm="1">
        <f t="array" ref="AA4710">_xlfn.IFS(
J4710&lt;=K4710*0.5,"Excellent",
J4710&lt;=K4710,"Good",
J4710&lt;=K4710*1.5,"At Risk",
TRUE,"Critical"
)</f>
        <v>Excellent</v>
      </c>
      <c r="AB4710" t="str">
        <f t="shared" si="369"/>
        <v>Reworked</v>
      </c>
    </row>
    <row r="4711" spans="1:28" x14ac:dyDescent="0.3">
      <c r="A4711" t="s">
        <v>4793</v>
      </c>
      <c r="B4711" s="1">
        <v>45675</v>
      </c>
      <c r="C4711" t="s">
        <v>91</v>
      </c>
      <c r="D4711" t="s">
        <v>22</v>
      </c>
      <c r="E4711" t="s">
        <v>48</v>
      </c>
      <c r="F4711" t="s">
        <v>24</v>
      </c>
      <c r="G4711" t="s">
        <v>42</v>
      </c>
      <c r="H4711" t="s">
        <v>50</v>
      </c>
      <c r="I4711" t="s">
        <v>27</v>
      </c>
      <c r="J4711">
        <v>12.6</v>
      </c>
      <c r="K4711">
        <v>24</v>
      </c>
      <c r="L4711" t="s">
        <v>28</v>
      </c>
      <c r="M4711">
        <v>2</v>
      </c>
      <c r="N4711">
        <v>4.2</v>
      </c>
      <c r="O4711">
        <v>400</v>
      </c>
      <c r="P4711">
        <v>5040</v>
      </c>
      <c r="Q4711" t="s">
        <v>64</v>
      </c>
      <c r="R4711">
        <v>1</v>
      </c>
      <c r="S4711" t="s">
        <v>58</v>
      </c>
      <c r="T4711" t="s">
        <v>68</v>
      </c>
      <c r="U4711" t="str">
        <f>TRIM(CLEAN(tbl_Operations[[#This Row],[Location]]))</f>
        <v>Noida</v>
      </c>
      <c r="V4711" t="str">
        <f>TRIM(CLEAN(tbl_Operations[[#This Row],[Channel]]))</f>
        <v>Portal</v>
      </c>
      <c r="W4711" t="str">
        <f t="shared" si="365"/>
        <v>Compliance Request</v>
      </c>
      <c r="X4711" t="str">
        <f t="shared" si="366"/>
        <v>Operations</v>
      </c>
      <c r="Y4711" t="str">
        <f t="shared" si="367"/>
        <v>Within SLA</v>
      </c>
      <c r="Z4711" t="str">
        <f t="shared" si="368"/>
        <v>Normal</v>
      </c>
      <c r="AA4711" t="str" cm="1">
        <f t="array" ref="AA4711">_xlfn.IFS(
J4711&lt;=K4711*0.5,"Excellent",
J4711&lt;=K4711,"Good",
J4711&lt;=K4711*1.5,"At Risk",
TRUE,"Critical"
)</f>
        <v>Good</v>
      </c>
      <c r="AB4711" t="str">
        <f t="shared" si="369"/>
        <v>Reworked</v>
      </c>
    </row>
    <row r="4712" spans="1:28" x14ac:dyDescent="0.3">
      <c r="A4712" t="s">
        <v>4794</v>
      </c>
      <c r="B4712" s="1">
        <v>45747</v>
      </c>
      <c r="C4712" t="s">
        <v>95</v>
      </c>
      <c r="D4712" t="s">
        <v>47</v>
      </c>
      <c r="E4712" t="s">
        <v>48</v>
      </c>
      <c r="F4712" t="s">
        <v>24</v>
      </c>
      <c r="G4712" t="s">
        <v>25</v>
      </c>
      <c r="H4712" t="s">
        <v>50</v>
      </c>
      <c r="I4712" t="s">
        <v>27</v>
      </c>
      <c r="J4712">
        <v>9.5</v>
      </c>
      <c r="K4712">
        <v>24</v>
      </c>
      <c r="L4712" t="s">
        <v>28</v>
      </c>
      <c r="M4712">
        <v>0</v>
      </c>
      <c r="N4712">
        <v>4.7</v>
      </c>
      <c r="O4712">
        <v>400</v>
      </c>
      <c r="P4712">
        <v>3800</v>
      </c>
      <c r="Q4712" t="s">
        <v>79</v>
      </c>
      <c r="R4712">
        <v>3</v>
      </c>
      <c r="S4712" t="s">
        <v>58</v>
      </c>
      <c r="T4712" t="s">
        <v>31</v>
      </c>
      <c r="U4712" t="str">
        <f>TRIM(CLEAN(tbl_Operations[[#This Row],[Location]]))</f>
        <v>Gurugram</v>
      </c>
      <c r="V4712" t="str">
        <f>TRIM(CLEAN(tbl_Operations[[#This Row],[Channel]]))</f>
        <v>Email</v>
      </c>
      <c r="W4712" t="str">
        <f t="shared" si="365"/>
        <v>Compliance Request</v>
      </c>
      <c r="X4712" t="str">
        <f t="shared" si="366"/>
        <v>Sales</v>
      </c>
      <c r="Y4712" t="str">
        <f t="shared" si="367"/>
        <v>Within SLA</v>
      </c>
      <c r="Z4712" t="str">
        <f t="shared" si="368"/>
        <v>Normal</v>
      </c>
      <c r="AA4712" t="str" cm="1">
        <f t="array" ref="AA4712">_xlfn.IFS(
J4712&lt;=K4712*0.5,"Excellent",
J4712&lt;=K4712,"Good",
J4712&lt;=K4712*1.5,"At Risk",
TRUE,"Critical"
)</f>
        <v>Excellent</v>
      </c>
      <c r="AB4712" t="str">
        <f t="shared" si="369"/>
        <v>No Rework</v>
      </c>
    </row>
    <row r="4713" spans="1:28" x14ac:dyDescent="0.3">
      <c r="A4713" t="s">
        <v>4795</v>
      </c>
      <c r="B4713" s="1">
        <v>46008</v>
      </c>
      <c r="C4713" t="s">
        <v>77</v>
      </c>
      <c r="D4713" t="s">
        <v>22</v>
      </c>
      <c r="E4713" t="s">
        <v>74</v>
      </c>
      <c r="F4713" t="s">
        <v>24</v>
      </c>
      <c r="G4713" t="s">
        <v>25</v>
      </c>
      <c r="H4713" t="s">
        <v>43</v>
      </c>
      <c r="I4713" t="s">
        <v>27</v>
      </c>
      <c r="J4713">
        <v>10.3</v>
      </c>
      <c r="K4713">
        <v>24</v>
      </c>
      <c r="L4713" t="s">
        <v>28</v>
      </c>
      <c r="M4713">
        <v>0</v>
      </c>
      <c r="N4713">
        <v>5</v>
      </c>
      <c r="O4713">
        <v>320</v>
      </c>
      <c r="P4713">
        <v>3296</v>
      </c>
      <c r="Q4713" t="s">
        <v>71</v>
      </c>
      <c r="R4713">
        <v>12</v>
      </c>
      <c r="S4713" t="s">
        <v>52</v>
      </c>
      <c r="T4713" t="s">
        <v>86</v>
      </c>
      <c r="U4713" t="str">
        <f>TRIM(CLEAN(tbl_Operations[[#This Row],[Location]]))</f>
        <v>Noida</v>
      </c>
      <c r="V4713" t="str">
        <f>TRIM(CLEAN(tbl_Operations[[#This Row],[Channel]]))</f>
        <v>Email</v>
      </c>
      <c r="W4713" t="str">
        <f t="shared" si="365"/>
        <v>System Issue</v>
      </c>
      <c r="X4713" t="str">
        <f t="shared" si="366"/>
        <v>Finance</v>
      </c>
      <c r="Y4713" t="str">
        <f t="shared" si="367"/>
        <v>Within SLA</v>
      </c>
      <c r="Z4713" t="str">
        <f t="shared" si="368"/>
        <v>Normal</v>
      </c>
      <c r="AA4713" t="str" cm="1">
        <f t="array" ref="AA4713">_xlfn.IFS(
J4713&lt;=K4713*0.5,"Excellent",
J4713&lt;=K4713,"Good",
J4713&lt;=K4713*1.5,"At Risk",
TRUE,"Critical"
)</f>
        <v>Excellent</v>
      </c>
      <c r="AB4713" t="str">
        <f t="shared" si="369"/>
        <v>No Rework</v>
      </c>
    </row>
    <row r="4714" spans="1:28" x14ac:dyDescent="0.3">
      <c r="A4714" t="s">
        <v>4796</v>
      </c>
      <c r="B4714" s="1">
        <v>45987</v>
      </c>
      <c r="C4714" t="s">
        <v>77</v>
      </c>
      <c r="D4714" t="s">
        <v>73</v>
      </c>
      <c r="E4714" t="s">
        <v>35</v>
      </c>
      <c r="F4714" t="s">
        <v>61</v>
      </c>
      <c r="G4714" t="s">
        <v>25</v>
      </c>
      <c r="H4714" t="s">
        <v>50</v>
      </c>
      <c r="I4714" t="s">
        <v>27</v>
      </c>
      <c r="J4714">
        <v>15.2</v>
      </c>
      <c r="K4714">
        <v>12</v>
      </c>
      <c r="L4714" t="s">
        <v>63</v>
      </c>
      <c r="M4714">
        <v>0</v>
      </c>
      <c r="N4714">
        <v>4.4000000000000004</v>
      </c>
      <c r="O4714">
        <v>350</v>
      </c>
      <c r="P4714">
        <v>5320</v>
      </c>
      <c r="Q4714" t="s">
        <v>67</v>
      </c>
      <c r="R4714">
        <v>11</v>
      </c>
      <c r="S4714" t="s">
        <v>52</v>
      </c>
      <c r="T4714" t="s">
        <v>86</v>
      </c>
      <c r="U4714" t="str">
        <f>TRIM(CLEAN(tbl_Operations[[#This Row],[Location]]))</f>
        <v>Chennai</v>
      </c>
      <c r="V4714" t="str">
        <f>TRIM(CLEAN(tbl_Operations[[#This Row],[Channel]]))</f>
        <v>Email</v>
      </c>
      <c r="W4714" t="str">
        <f t="shared" si="365"/>
        <v>Employee Query</v>
      </c>
      <c r="X4714" t="str">
        <f t="shared" si="366"/>
        <v>Finance</v>
      </c>
      <c r="Y4714" t="str">
        <f t="shared" si="367"/>
        <v>SLA Breach</v>
      </c>
      <c r="Z4714" t="str">
        <f t="shared" si="368"/>
        <v>Normal</v>
      </c>
      <c r="AA4714" t="str" cm="1">
        <f t="array" ref="AA4714">_xlfn.IFS(
J4714&lt;=K4714*0.5,"Excellent",
J4714&lt;=K4714,"Good",
J4714&lt;=K4714*1.5,"At Risk",
TRUE,"Critical"
)</f>
        <v>At Risk</v>
      </c>
      <c r="AB4714" t="str">
        <f t="shared" si="369"/>
        <v>No Rework</v>
      </c>
    </row>
    <row r="4715" spans="1:28" x14ac:dyDescent="0.3">
      <c r="A4715" t="s">
        <v>4797</v>
      </c>
      <c r="B4715" s="1">
        <v>45716</v>
      </c>
      <c r="C4715" t="s">
        <v>54</v>
      </c>
      <c r="D4715" t="s">
        <v>47</v>
      </c>
      <c r="E4715" t="s">
        <v>56</v>
      </c>
      <c r="F4715" t="s">
        <v>24</v>
      </c>
      <c r="G4715" t="s">
        <v>62</v>
      </c>
      <c r="H4715" t="s">
        <v>66</v>
      </c>
      <c r="I4715" t="s">
        <v>88</v>
      </c>
      <c r="J4715">
        <v>1.9</v>
      </c>
      <c r="K4715">
        <v>24</v>
      </c>
      <c r="L4715" t="s">
        <v>28</v>
      </c>
      <c r="M4715">
        <v>3</v>
      </c>
      <c r="N4715">
        <v>4.4000000000000004</v>
      </c>
      <c r="O4715">
        <v>350</v>
      </c>
      <c r="P4715">
        <v>665</v>
      </c>
      <c r="Q4715" t="s">
        <v>57</v>
      </c>
      <c r="R4715">
        <v>2</v>
      </c>
      <c r="S4715" t="s">
        <v>58</v>
      </c>
      <c r="T4715" t="s">
        <v>45</v>
      </c>
      <c r="U4715" t="str">
        <f>TRIM(CLEAN(tbl_Operations[[#This Row],[Location]]))</f>
        <v>Gurugram</v>
      </c>
      <c r="V4715" t="str">
        <f>TRIM(CLEAN(tbl_Operations[[#This Row],[Channel]]))</f>
        <v>Teams</v>
      </c>
      <c r="W4715" t="str">
        <f t="shared" si="365"/>
        <v>Vendor Query</v>
      </c>
      <c r="X4715" t="str">
        <f t="shared" si="366"/>
        <v>Hr</v>
      </c>
      <c r="Y4715" t="str">
        <f t="shared" si="367"/>
        <v>Within SLA</v>
      </c>
      <c r="Z4715" t="str">
        <f t="shared" si="368"/>
        <v>Normal</v>
      </c>
      <c r="AA4715" t="str" cm="1">
        <f t="array" ref="AA4715">_xlfn.IFS(
J4715&lt;=K4715*0.5,"Excellent",
J4715&lt;=K4715,"Good",
J4715&lt;=K4715*1.5,"At Risk",
TRUE,"Critical"
)</f>
        <v>Excellent</v>
      </c>
      <c r="AB4715" t="str">
        <f t="shared" si="369"/>
        <v>Reworked</v>
      </c>
    </row>
    <row r="4716" spans="1:28" x14ac:dyDescent="0.3">
      <c r="A4716" t="s">
        <v>4798</v>
      </c>
      <c r="B4716" s="1">
        <v>46003</v>
      </c>
      <c r="C4716" t="s">
        <v>95</v>
      </c>
      <c r="D4716" t="s">
        <v>47</v>
      </c>
      <c r="E4716" t="s">
        <v>70</v>
      </c>
      <c r="F4716" t="s">
        <v>49</v>
      </c>
      <c r="G4716" t="s">
        <v>81</v>
      </c>
      <c r="H4716" t="s">
        <v>5095</v>
      </c>
      <c r="I4716" t="s">
        <v>27</v>
      </c>
      <c r="J4716">
        <v>15.1</v>
      </c>
      <c r="K4716">
        <v>48</v>
      </c>
      <c r="L4716" t="s">
        <v>28</v>
      </c>
      <c r="M4716">
        <v>0</v>
      </c>
      <c r="N4716">
        <v>4.4000000000000004</v>
      </c>
      <c r="O4716">
        <v>280</v>
      </c>
      <c r="P4716">
        <v>4228</v>
      </c>
      <c r="Q4716" t="s">
        <v>71</v>
      </c>
      <c r="R4716">
        <v>12</v>
      </c>
      <c r="S4716" t="s">
        <v>52</v>
      </c>
      <c r="T4716" t="s">
        <v>45</v>
      </c>
      <c r="U4716" t="str">
        <f>TRIM(CLEAN(tbl_Operations[[#This Row],[Location]]))</f>
        <v>Gurugram</v>
      </c>
      <c r="V4716" t="str">
        <f>TRIM(CLEAN(tbl_Operations[[#This Row],[Channel]]))</f>
        <v>Phone</v>
      </c>
      <c r="W4716" t="str">
        <f t="shared" si="365"/>
        <v>Data Correction</v>
      </c>
      <c r="X4716" t="str">
        <f t="shared" si="366"/>
        <v>Sales</v>
      </c>
      <c r="Y4716" t="str">
        <f t="shared" si="367"/>
        <v>Within SLA</v>
      </c>
      <c r="Z4716" t="str">
        <f t="shared" si="368"/>
        <v>Normal</v>
      </c>
      <c r="AA4716" t="str" cm="1">
        <f t="array" ref="AA4716">_xlfn.IFS(
J4716&lt;=K4716*0.5,"Excellent",
J4716&lt;=K4716,"Good",
J4716&lt;=K4716*1.5,"At Risk",
TRUE,"Critical"
)</f>
        <v>Excellent</v>
      </c>
      <c r="AB4716" t="str">
        <f t="shared" si="369"/>
        <v>No Rework</v>
      </c>
    </row>
    <row r="4717" spans="1:28" x14ac:dyDescent="0.3">
      <c r="A4717" t="s">
        <v>4799</v>
      </c>
      <c r="B4717" s="1">
        <v>45919</v>
      </c>
      <c r="C4717" t="s">
        <v>33</v>
      </c>
      <c r="D4717" t="s">
        <v>22</v>
      </c>
      <c r="E4717" t="s">
        <v>74</v>
      </c>
      <c r="F4717" t="s">
        <v>24</v>
      </c>
      <c r="G4717" t="s">
        <v>42</v>
      </c>
      <c r="H4717" t="s">
        <v>26</v>
      </c>
      <c r="I4717" t="s">
        <v>27</v>
      </c>
      <c r="J4717">
        <v>13</v>
      </c>
      <c r="K4717">
        <v>24</v>
      </c>
      <c r="L4717" t="s">
        <v>28</v>
      </c>
      <c r="M4717">
        <v>0</v>
      </c>
      <c r="N4717">
        <v>4.4000000000000004</v>
      </c>
      <c r="O4717">
        <v>320</v>
      </c>
      <c r="P4717">
        <v>4160</v>
      </c>
      <c r="Q4717" t="s">
        <v>83</v>
      </c>
      <c r="R4717">
        <v>9</v>
      </c>
      <c r="S4717" t="s">
        <v>37</v>
      </c>
      <c r="T4717" t="s">
        <v>45</v>
      </c>
      <c r="U4717" t="str">
        <f>TRIM(CLEAN(tbl_Operations[[#This Row],[Location]]))</f>
        <v>Noida</v>
      </c>
      <c r="V4717" t="str">
        <f>TRIM(CLEAN(tbl_Operations[[#This Row],[Channel]]))</f>
        <v>Portal</v>
      </c>
      <c r="W4717" t="str">
        <f t="shared" si="365"/>
        <v>System Issue</v>
      </c>
      <c r="X4717" t="str">
        <f t="shared" si="366"/>
        <v>It</v>
      </c>
      <c r="Y4717" t="str">
        <f t="shared" si="367"/>
        <v>Within SLA</v>
      </c>
      <c r="Z4717" t="str">
        <f t="shared" si="368"/>
        <v>Normal</v>
      </c>
      <c r="AA4717" t="str" cm="1">
        <f t="array" ref="AA4717">_xlfn.IFS(
J4717&lt;=K4717*0.5,"Excellent",
J4717&lt;=K4717,"Good",
J4717&lt;=K4717*1.5,"At Risk",
TRUE,"Critical"
)</f>
        <v>Good</v>
      </c>
      <c r="AB4717" t="str">
        <f t="shared" si="369"/>
        <v>No Rework</v>
      </c>
    </row>
    <row r="4718" spans="1:28" x14ac:dyDescent="0.3">
      <c r="A4718" t="s">
        <v>4800</v>
      </c>
      <c r="B4718" s="1">
        <v>45930</v>
      </c>
      <c r="C4718" t="s">
        <v>21</v>
      </c>
      <c r="D4718" t="s">
        <v>60</v>
      </c>
      <c r="E4718" t="s">
        <v>92</v>
      </c>
      <c r="F4718" t="s">
        <v>24</v>
      </c>
      <c r="G4718" t="s">
        <v>62</v>
      </c>
      <c r="H4718" t="s">
        <v>43</v>
      </c>
      <c r="I4718" t="s">
        <v>27</v>
      </c>
      <c r="J4718">
        <v>9.6999999999999993</v>
      </c>
      <c r="K4718">
        <v>24</v>
      </c>
      <c r="L4718" t="s">
        <v>28</v>
      </c>
      <c r="M4718">
        <v>0</v>
      </c>
      <c r="N4718">
        <v>4.8</v>
      </c>
      <c r="O4718">
        <v>350</v>
      </c>
      <c r="P4718">
        <v>3395</v>
      </c>
      <c r="Q4718" t="s">
        <v>83</v>
      </c>
      <c r="R4718">
        <v>9</v>
      </c>
      <c r="S4718" t="s">
        <v>37</v>
      </c>
      <c r="T4718" t="s">
        <v>38</v>
      </c>
      <c r="U4718" t="str">
        <f>TRIM(CLEAN(tbl_Operations[[#This Row],[Location]]))</f>
        <v>Pune</v>
      </c>
      <c r="V4718" t="str">
        <f>TRIM(CLEAN(tbl_Operations[[#This Row],[Channel]]))</f>
        <v>Teams</v>
      </c>
      <c r="W4718" t="str">
        <f t="shared" si="365"/>
        <v>Report Request</v>
      </c>
      <c r="X4718" t="str">
        <f t="shared" si="366"/>
        <v>Customer Support</v>
      </c>
      <c r="Y4718" t="str">
        <f t="shared" si="367"/>
        <v>Within SLA</v>
      </c>
      <c r="Z4718" t="str">
        <f t="shared" si="368"/>
        <v>Normal</v>
      </c>
      <c r="AA4718" t="str" cm="1">
        <f t="array" ref="AA4718">_xlfn.IFS(
J4718&lt;=K4718*0.5,"Excellent",
J4718&lt;=K4718,"Good",
J4718&lt;=K4718*1.5,"At Risk",
TRUE,"Critical"
)</f>
        <v>Excellent</v>
      </c>
      <c r="AB4718" t="str">
        <f t="shared" si="369"/>
        <v>No Rework</v>
      </c>
    </row>
    <row r="4719" spans="1:28" x14ac:dyDescent="0.3">
      <c r="A4719" t="s">
        <v>4801</v>
      </c>
      <c r="B4719" s="1">
        <v>45814</v>
      </c>
      <c r="C4719" t="s">
        <v>21</v>
      </c>
      <c r="D4719" t="s">
        <v>47</v>
      </c>
      <c r="E4719" t="s">
        <v>78</v>
      </c>
      <c r="F4719" t="s">
        <v>49</v>
      </c>
      <c r="G4719" t="s">
        <v>81</v>
      </c>
      <c r="H4719" t="s">
        <v>26</v>
      </c>
      <c r="I4719" t="s">
        <v>27</v>
      </c>
      <c r="J4719">
        <v>18.8</v>
      </c>
      <c r="K4719">
        <v>48</v>
      </c>
      <c r="L4719" t="s">
        <v>28</v>
      </c>
      <c r="M4719">
        <v>0</v>
      </c>
      <c r="N4719">
        <v>4.3</v>
      </c>
      <c r="O4719">
        <v>450</v>
      </c>
      <c r="P4719">
        <v>8460</v>
      </c>
      <c r="Q4719" t="s">
        <v>29</v>
      </c>
      <c r="R4719">
        <v>6</v>
      </c>
      <c r="S4719" t="s">
        <v>30</v>
      </c>
      <c r="T4719" t="s">
        <v>45</v>
      </c>
      <c r="U4719" t="str">
        <f>TRIM(CLEAN(tbl_Operations[[#This Row],[Location]]))</f>
        <v>Gurugram</v>
      </c>
      <c r="V4719" t="str">
        <f>TRIM(CLEAN(tbl_Operations[[#This Row],[Channel]]))</f>
        <v>Phone</v>
      </c>
      <c r="W4719" t="str">
        <f t="shared" si="365"/>
        <v>Access Request</v>
      </c>
      <c r="X4719" t="str">
        <f t="shared" si="366"/>
        <v>Customer Support</v>
      </c>
      <c r="Y4719" t="str">
        <f t="shared" si="367"/>
        <v>Within SLA</v>
      </c>
      <c r="Z4719" t="str">
        <f t="shared" si="368"/>
        <v>Normal</v>
      </c>
      <c r="AA4719" t="str" cm="1">
        <f t="array" ref="AA4719">_xlfn.IFS(
J4719&lt;=K4719*0.5,"Excellent",
J4719&lt;=K4719,"Good",
J4719&lt;=K4719*1.5,"At Risk",
TRUE,"Critical"
)</f>
        <v>Excellent</v>
      </c>
      <c r="AB4719" t="str">
        <f t="shared" si="369"/>
        <v>No Rework</v>
      </c>
    </row>
    <row r="4720" spans="1:28" x14ac:dyDescent="0.3">
      <c r="A4720" t="s">
        <v>4802</v>
      </c>
      <c r="B4720" s="1">
        <v>45999</v>
      </c>
      <c r="C4720" t="s">
        <v>95</v>
      </c>
      <c r="D4720" t="s">
        <v>47</v>
      </c>
      <c r="E4720" t="s">
        <v>78</v>
      </c>
      <c r="F4720" t="s">
        <v>49</v>
      </c>
      <c r="G4720" t="s">
        <v>42</v>
      </c>
      <c r="H4720" t="s">
        <v>26</v>
      </c>
      <c r="I4720" t="s">
        <v>27</v>
      </c>
      <c r="J4720">
        <v>2.1</v>
      </c>
      <c r="K4720">
        <v>48</v>
      </c>
      <c r="L4720" t="s">
        <v>28</v>
      </c>
      <c r="M4720">
        <v>0</v>
      </c>
      <c r="N4720">
        <v>5</v>
      </c>
      <c r="O4720">
        <v>280</v>
      </c>
      <c r="P4720">
        <v>588</v>
      </c>
      <c r="Q4720" t="s">
        <v>71</v>
      </c>
      <c r="R4720">
        <v>12</v>
      </c>
      <c r="S4720" t="s">
        <v>52</v>
      </c>
      <c r="T4720" t="s">
        <v>31</v>
      </c>
      <c r="U4720" t="str">
        <f>TRIM(CLEAN(tbl_Operations[[#This Row],[Location]]))</f>
        <v>Gurugram</v>
      </c>
      <c r="V4720" t="str">
        <f>TRIM(CLEAN(tbl_Operations[[#This Row],[Channel]]))</f>
        <v>Portal</v>
      </c>
      <c r="W4720" t="str">
        <f t="shared" si="365"/>
        <v>Access Request</v>
      </c>
      <c r="X4720" t="str">
        <f t="shared" si="366"/>
        <v>Sales</v>
      </c>
      <c r="Y4720" t="str">
        <f t="shared" si="367"/>
        <v>Within SLA</v>
      </c>
      <c r="Z4720" t="str">
        <f t="shared" si="368"/>
        <v>Normal</v>
      </c>
      <c r="AA4720" t="str" cm="1">
        <f t="array" ref="AA4720">_xlfn.IFS(
J4720&lt;=K4720*0.5,"Excellent",
J4720&lt;=K4720,"Good",
J4720&lt;=K4720*1.5,"At Risk",
TRUE,"Critical"
)</f>
        <v>Excellent</v>
      </c>
      <c r="AB4720" t="str">
        <f t="shared" si="369"/>
        <v>No Rework</v>
      </c>
    </row>
    <row r="4721" spans="1:28" x14ac:dyDescent="0.3">
      <c r="A4721" t="s">
        <v>4803</v>
      </c>
      <c r="B4721" s="1">
        <v>45659</v>
      </c>
      <c r="C4721" t="s">
        <v>95</v>
      </c>
      <c r="D4721" t="s">
        <v>55</v>
      </c>
      <c r="E4721" t="s">
        <v>56</v>
      </c>
      <c r="F4721" t="s">
        <v>49</v>
      </c>
      <c r="G4721" t="s">
        <v>42</v>
      </c>
      <c r="H4721" t="s">
        <v>26</v>
      </c>
      <c r="I4721" t="s">
        <v>27</v>
      </c>
      <c r="J4721">
        <v>9.5</v>
      </c>
      <c r="K4721">
        <v>48</v>
      </c>
      <c r="L4721" t="s">
        <v>28</v>
      </c>
      <c r="M4721">
        <v>0</v>
      </c>
      <c r="N4721">
        <v>4.5999999999999996</v>
      </c>
      <c r="O4721">
        <v>400</v>
      </c>
      <c r="P4721">
        <v>3800</v>
      </c>
      <c r="Q4721" t="s">
        <v>64</v>
      </c>
      <c r="R4721">
        <v>1</v>
      </c>
      <c r="S4721" t="s">
        <v>58</v>
      </c>
      <c r="T4721" t="s">
        <v>84</v>
      </c>
      <c r="U4721" t="str">
        <f>TRIM(CLEAN(tbl_Operations[[#This Row],[Location]]))</f>
        <v>Hyderabad</v>
      </c>
      <c r="V4721" t="str">
        <f>TRIM(CLEAN(tbl_Operations[[#This Row],[Channel]]))</f>
        <v>Portal</v>
      </c>
      <c r="W4721" t="str">
        <f t="shared" si="365"/>
        <v>Vendor Query</v>
      </c>
      <c r="X4721" t="str">
        <f t="shared" si="366"/>
        <v>Sales</v>
      </c>
      <c r="Y4721" t="str">
        <f t="shared" si="367"/>
        <v>Within SLA</v>
      </c>
      <c r="Z4721" t="str">
        <f t="shared" si="368"/>
        <v>Normal</v>
      </c>
      <c r="AA4721" t="str" cm="1">
        <f t="array" ref="AA4721">_xlfn.IFS(
J4721&lt;=K4721*0.5,"Excellent",
J4721&lt;=K4721,"Good",
J4721&lt;=K4721*1.5,"At Risk",
TRUE,"Critical"
)</f>
        <v>Excellent</v>
      </c>
      <c r="AB4721" t="str">
        <f t="shared" si="369"/>
        <v>No Rework</v>
      </c>
    </row>
    <row r="4722" spans="1:28" x14ac:dyDescent="0.3">
      <c r="A4722" t="s">
        <v>4804</v>
      </c>
      <c r="B4722" s="1">
        <v>45658</v>
      </c>
      <c r="C4722" t="s">
        <v>21</v>
      </c>
      <c r="D4722" t="s">
        <v>41</v>
      </c>
      <c r="E4722" t="s">
        <v>92</v>
      </c>
      <c r="F4722" t="s">
        <v>146</v>
      </c>
      <c r="G4722" t="s">
        <v>62</v>
      </c>
      <c r="H4722" t="s">
        <v>75</v>
      </c>
      <c r="I4722" t="s">
        <v>27</v>
      </c>
      <c r="J4722">
        <v>13.3</v>
      </c>
      <c r="K4722">
        <v>4</v>
      </c>
      <c r="L4722" t="s">
        <v>63</v>
      </c>
      <c r="M4722">
        <v>0</v>
      </c>
      <c r="N4722">
        <v>3.7</v>
      </c>
      <c r="O4722">
        <v>350</v>
      </c>
      <c r="P4722">
        <v>4655</v>
      </c>
      <c r="Q4722" t="s">
        <v>64</v>
      </c>
      <c r="R4722">
        <v>1</v>
      </c>
      <c r="S4722" t="s">
        <v>58</v>
      </c>
      <c r="T4722" t="s">
        <v>86</v>
      </c>
      <c r="U4722" t="str">
        <f>TRIM(CLEAN(tbl_Operations[[#This Row],[Location]]))</f>
        <v>Bengaluru</v>
      </c>
      <c r="V4722" t="str">
        <f>TRIM(CLEAN(tbl_Operations[[#This Row],[Channel]]))</f>
        <v>Teams</v>
      </c>
      <c r="W4722" t="str">
        <f t="shared" si="365"/>
        <v>Report Request</v>
      </c>
      <c r="X4722" t="str">
        <f t="shared" si="366"/>
        <v>Customer Support</v>
      </c>
      <c r="Y4722" t="str">
        <f t="shared" si="367"/>
        <v>SLA Breach</v>
      </c>
      <c r="Z4722" t="str">
        <f t="shared" si="368"/>
        <v>Normal</v>
      </c>
      <c r="AA4722" t="str" cm="1">
        <f t="array" ref="AA4722">_xlfn.IFS(
J4722&lt;=K4722*0.5,"Excellent",
J4722&lt;=K4722,"Good",
J4722&lt;=K4722*1.5,"At Risk",
TRUE,"Critical"
)</f>
        <v>Critical</v>
      </c>
      <c r="AB4722" t="str">
        <f t="shared" si="369"/>
        <v>No Rework</v>
      </c>
    </row>
    <row r="4723" spans="1:28" x14ac:dyDescent="0.3">
      <c r="A4723" t="s">
        <v>4805</v>
      </c>
      <c r="B4723" s="1">
        <v>45717</v>
      </c>
      <c r="C4723" t="s">
        <v>77</v>
      </c>
      <c r="D4723" t="s">
        <v>60</v>
      </c>
      <c r="E4723" t="s">
        <v>35</v>
      </c>
      <c r="F4723" t="s">
        <v>24</v>
      </c>
      <c r="G4723" t="s">
        <v>25</v>
      </c>
      <c r="H4723" t="s">
        <v>26</v>
      </c>
      <c r="I4723" t="s">
        <v>27</v>
      </c>
      <c r="J4723">
        <v>8.1</v>
      </c>
      <c r="K4723">
        <v>24</v>
      </c>
      <c r="L4723" t="s">
        <v>28</v>
      </c>
      <c r="M4723">
        <v>1</v>
      </c>
      <c r="N4723">
        <v>4.5999999999999996</v>
      </c>
      <c r="O4723">
        <v>450</v>
      </c>
      <c r="P4723">
        <v>3645</v>
      </c>
      <c r="Q4723" t="s">
        <v>79</v>
      </c>
      <c r="R4723">
        <v>3</v>
      </c>
      <c r="S4723" t="s">
        <v>58</v>
      </c>
      <c r="T4723" t="s">
        <v>68</v>
      </c>
      <c r="U4723" t="str">
        <f>TRIM(CLEAN(tbl_Operations[[#This Row],[Location]]))</f>
        <v>Pune</v>
      </c>
      <c r="V4723" t="str">
        <f>TRIM(CLEAN(tbl_Operations[[#This Row],[Channel]]))</f>
        <v>Email</v>
      </c>
      <c r="W4723" t="str">
        <f t="shared" si="365"/>
        <v>Employee Query</v>
      </c>
      <c r="X4723" t="str">
        <f t="shared" si="366"/>
        <v>Finance</v>
      </c>
      <c r="Y4723" t="str">
        <f t="shared" si="367"/>
        <v>Within SLA</v>
      </c>
      <c r="Z4723" t="str">
        <f t="shared" si="368"/>
        <v>Normal</v>
      </c>
      <c r="AA4723" t="str" cm="1">
        <f t="array" ref="AA4723">_xlfn.IFS(
J4723&lt;=K4723*0.5,"Excellent",
J4723&lt;=K4723,"Good",
J4723&lt;=K4723*1.5,"At Risk",
TRUE,"Critical"
)</f>
        <v>Excellent</v>
      </c>
      <c r="AB4723" t="str">
        <f t="shared" si="369"/>
        <v>Reworked</v>
      </c>
    </row>
    <row r="4724" spans="1:28" x14ac:dyDescent="0.3">
      <c r="A4724" t="s">
        <v>4806</v>
      </c>
      <c r="B4724" s="1">
        <v>45887</v>
      </c>
      <c r="C4724" t="s">
        <v>40</v>
      </c>
      <c r="D4724" t="s">
        <v>60</v>
      </c>
      <c r="E4724" t="s">
        <v>56</v>
      </c>
      <c r="F4724" t="s">
        <v>49</v>
      </c>
      <c r="G4724" t="s">
        <v>42</v>
      </c>
      <c r="H4724" t="s">
        <v>26</v>
      </c>
      <c r="I4724" t="s">
        <v>27</v>
      </c>
      <c r="J4724">
        <v>4.5999999999999996</v>
      </c>
      <c r="K4724">
        <v>48</v>
      </c>
      <c r="L4724" t="s">
        <v>28</v>
      </c>
      <c r="M4724">
        <v>0</v>
      </c>
      <c r="N4724">
        <v>4.7</v>
      </c>
      <c r="O4724">
        <v>280</v>
      </c>
      <c r="P4724">
        <v>1288</v>
      </c>
      <c r="Q4724" t="s">
        <v>36</v>
      </c>
      <c r="R4724">
        <v>8</v>
      </c>
      <c r="S4724" t="s">
        <v>37</v>
      </c>
      <c r="T4724" t="s">
        <v>31</v>
      </c>
      <c r="U4724" t="str">
        <f>TRIM(CLEAN(tbl_Operations[[#This Row],[Location]]))</f>
        <v>Pune</v>
      </c>
      <c r="V4724" t="str">
        <f>TRIM(CLEAN(tbl_Operations[[#This Row],[Channel]]))</f>
        <v>Portal</v>
      </c>
      <c r="W4724" t="str">
        <f t="shared" si="365"/>
        <v>Vendor Query</v>
      </c>
      <c r="X4724" t="str">
        <f t="shared" si="366"/>
        <v>Procurement</v>
      </c>
      <c r="Y4724" t="str">
        <f t="shared" si="367"/>
        <v>Within SLA</v>
      </c>
      <c r="Z4724" t="str">
        <f t="shared" si="368"/>
        <v>Normal</v>
      </c>
      <c r="AA4724" t="str" cm="1">
        <f t="array" ref="AA4724">_xlfn.IFS(
J4724&lt;=K4724*0.5,"Excellent",
J4724&lt;=K4724,"Good",
J4724&lt;=K4724*1.5,"At Risk",
TRUE,"Critical"
)</f>
        <v>Excellent</v>
      </c>
      <c r="AB4724" t="str">
        <f t="shared" si="369"/>
        <v>No Rework</v>
      </c>
    </row>
    <row r="4725" spans="1:28" x14ac:dyDescent="0.3">
      <c r="A4725" t="s">
        <v>4807</v>
      </c>
      <c r="B4725" s="1">
        <v>45750</v>
      </c>
      <c r="C4725" t="s">
        <v>54</v>
      </c>
      <c r="D4725" t="s">
        <v>47</v>
      </c>
      <c r="E4725" t="s">
        <v>56</v>
      </c>
      <c r="F4725" t="s">
        <v>541</v>
      </c>
      <c r="G4725" t="s">
        <v>5094</v>
      </c>
      <c r="H4725" t="s">
        <v>66</v>
      </c>
      <c r="I4725" t="s">
        <v>88</v>
      </c>
      <c r="J4725">
        <v>14.4</v>
      </c>
      <c r="K4725">
        <v>24</v>
      </c>
      <c r="L4725" t="s">
        <v>28</v>
      </c>
      <c r="M4725">
        <v>2</v>
      </c>
      <c r="N4725">
        <v>3.2</v>
      </c>
      <c r="O4725">
        <v>400</v>
      </c>
      <c r="P4725">
        <v>5760</v>
      </c>
      <c r="Q4725" t="s">
        <v>89</v>
      </c>
      <c r="R4725">
        <v>4</v>
      </c>
      <c r="S4725" t="s">
        <v>30</v>
      </c>
      <c r="T4725" t="s">
        <v>84</v>
      </c>
      <c r="U4725" t="str">
        <f>TRIM(CLEAN(tbl_Operations[[#This Row],[Location]]))</f>
        <v>Gurugram</v>
      </c>
      <c r="V4725" t="str">
        <f>TRIM(CLEAN(tbl_Operations[[#This Row],[Channel]]))</f>
        <v>Unknown</v>
      </c>
      <c r="W4725" t="str">
        <f t="shared" si="365"/>
        <v>Vendor Query</v>
      </c>
      <c r="X4725" t="str">
        <f t="shared" si="366"/>
        <v>Hr</v>
      </c>
      <c r="Y4725" t="str">
        <f t="shared" si="367"/>
        <v>Within SLA</v>
      </c>
      <c r="Z4725" t="str">
        <f t="shared" si="368"/>
        <v>Normal</v>
      </c>
      <c r="AA4725" t="str" cm="1">
        <f t="array" ref="AA4725">_xlfn.IFS(
J4725&lt;=K4725*0.5,"Excellent",
J4725&lt;=K4725,"Good",
J4725&lt;=K4725*1.5,"At Risk",
TRUE,"Critical"
)</f>
        <v>Good</v>
      </c>
      <c r="AB4725" t="str">
        <f t="shared" si="369"/>
        <v>Reworked</v>
      </c>
    </row>
    <row r="4726" spans="1:28" x14ac:dyDescent="0.3">
      <c r="A4726" t="s">
        <v>4808</v>
      </c>
      <c r="B4726" s="1">
        <v>45881</v>
      </c>
      <c r="C4726" t="s">
        <v>95</v>
      </c>
      <c r="D4726" t="s">
        <v>22</v>
      </c>
      <c r="E4726" t="s">
        <v>23</v>
      </c>
      <c r="F4726" t="s">
        <v>146</v>
      </c>
      <c r="G4726" t="s">
        <v>42</v>
      </c>
      <c r="H4726" t="s">
        <v>26</v>
      </c>
      <c r="I4726" t="s">
        <v>27</v>
      </c>
      <c r="J4726">
        <v>9.9</v>
      </c>
      <c r="K4726">
        <v>4</v>
      </c>
      <c r="L4726" t="s">
        <v>63</v>
      </c>
      <c r="M4726">
        <v>0</v>
      </c>
      <c r="N4726">
        <v>4.0999999999999996</v>
      </c>
      <c r="O4726">
        <v>320</v>
      </c>
      <c r="P4726">
        <v>3168</v>
      </c>
      <c r="Q4726" t="s">
        <v>36</v>
      </c>
      <c r="R4726">
        <v>8</v>
      </c>
      <c r="S4726" t="s">
        <v>37</v>
      </c>
      <c r="T4726" t="s">
        <v>38</v>
      </c>
      <c r="U4726" t="str">
        <f>TRIM(CLEAN(tbl_Operations[[#This Row],[Location]]))</f>
        <v>Noida</v>
      </c>
      <c r="V4726" t="str">
        <f>TRIM(CLEAN(tbl_Operations[[#This Row],[Channel]]))</f>
        <v>Portal</v>
      </c>
      <c r="W4726" t="str">
        <f t="shared" si="365"/>
        <v>Invoice Query</v>
      </c>
      <c r="X4726" t="str">
        <f t="shared" si="366"/>
        <v>Sales</v>
      </c>
      <c r="Y4726" t="str">
        <f t="shared" si="367"/>
        <v>SLA Breach</v>
      </c>
      <c r="Z4726" t="str">
        <f t="shared" si="368"/>
        <v>Normal</v>
      </c>
      <c r="AA4726" t="str" cm="1">
        <f t="array" ref="AA4726">_xlfn.IFS(
J4726&lt;=K4726*0.5,"Excellent",
J4726&lt;=K4726,"Good",
J4726&lt;=K4726*1.5,"At Risk",
TRUE,"Critical"
)</f>
        <v>Critical</v>
      </c>
      <c r="AB4726" t="str">
        <f t="shared" si="369"/>
        <v>No Rework</v>
      </c>
    </row>
    <row r="4727" spans="1:28" x14ac:dyDescent="0.3">
      <c r="A4727" t="s">
        <v>4809</v>
      </c>
      <c r="B4727" s="1">
        <v>45759</v>
      </c>
      <c r="C4727" t="s">
        <v>21</v>
      </c>
      <c r="D4727" t="s">
        <v>41</v>
      </c>
      <c r="E4727" t="s">
        <v>23</v>
      </c>
      <c r="F4727" t="s">
        <v>61</v>
      </c>
      <c r="G4727" t="s">
        <v>62</v>
      </c>
      <c r="H4727" t="s">
        <v>66</v>
      </c>
      <c r="I4727" t="s">
        <v>27</v>
      </c>
      <c r="J4727">
        <v>4</v>
      </c>
      <c r="K4727">
        <v>12</v>
      </c>
      <c r="L4727" t="s">
        <v>28</v>
      </c>
      <c r="M4727">
        <v>1</v>
      </c>
      <c r="N4727">
        <v>4.5999999999999996</v>
      </c>
      <c r="O4727">
        <v>350</v>
      </c>
      <c r="P4727">
        <v>1400</v>
      </c>
      <c r="Q4727" t="s">
        <v>89</v>
      </c>
      <c r="R4727">
        <v>4</v>
      </c>
      <c r="S4727" t="s">
        <v>30</v>
      </c>
      <c r="T4727" t="s">
        <v>68</v>
      </c>
      <c r="U4727" t="str">
        <f>TRIM(CLEAN(tbl_Operations[[#This Row],[Location]]))</f>
        <v>Bengaluru</v>
      </c>
      <c r="V4727" t="str">
        <f>TRIM(CLEAN(tbl_Operations[[#This Row],[Channel]]))</f>
        <v>Teams</v>
      </c>
      <c r="W4727" t="str">
        <f t="shared" si="365"/>
        <v>Invoice Query</v>
      </c>
      <c r="X4727" t="str">
        <f t="shared" si="366"/>
        <v>Customer Support</v>
      </c>
      <c r="Y4727" t="str">
        <f t="shared" si="367"/>
        <v>Within SLA</v>
      </c>
      <c r="Z4727" t="str">
        <f t="shared" si="368"/>
        <v>Normal</v>
      </c>
      <c r="AA4727" t="str" cm="1">
        <f t="array" ref="AA4727">_xlfn.IFS(
J4727&lt;=K4727*0.5,"Excellent",
J4727&lt;=K4727,"Good",
J4727&lt;=K4727*1.5,"At Risk",
TRUE,"Critical"
)</f>
        <v>Excellent</v>
      </c>
      <c r="AB4727" t="str">
        <f t="shared" si="369"/>
        <v>Reworked</v>
      </c>
    </row>
    <row r="4728" spans="1:28" x14ac:dyDescent="0.3">
      <c r="A4728" t="s">
        <v>4810</v>
      </c>
      <c r="B4728" s="1">
        <v>45998</v>
      </c>
      <c r="C4728" t="s">
        <v>77</v>
      </c>
      <c r="D4728" t="s">
        <v>55</v>
      </c>
      <c r="E4728" t="s">
        <v>92</v>
      </c>
      <c r="F4728" t="s">
        <v>49</v>
      </c>
      <c r="G4728" t="s">
        <v>25</v>
      </c>
      <c r="H4728" t="s">
        <v>26</v>
      </c>
      <c r="I4728" t="s">
        <v>27</v>
      </c>
      <c r="J4728">
        <v>8.8000000000000007</v>
      </c>
      <c r="K4728">
        <v>48</v>
      </c>
      <c r="L4728" t="s">
        <v>28</v>
      </c>
      <c r="M4728">
        <v>0</v>
      </c>
      <c r="N4728">
        <v>4.5</v>
      </c>
      <c r="O4728">
        <v>450</v>
      </c>
      <c r="P4728">
        <v>3960</v>
      </c>
      <c r="Q4728" t="s">
        <v>71</v>
      </c>
      <c r="R4728">
        <v>12</v>
      </c>
      <c r="S4728" t="s">
        <v>52</v>
      </c>
      <c r="T4728" t="s">
        <v>102</v>
      </c>
      <c r="U4728" t="str">
        <f>TRIM(CLEAN(tbl_Operations[[#This Row],[Location]]))</f>
        <v>Hyderabad</v>
      </c>
      <c r="V4728" t="str">
        <f>TRIM(CLEAN(tbl_Operations[[#This Row],[Channel]]))</f>
        <v>Email</v>
      </c>
      <c r="W4728" t="str">
        <f t="shared" si="365"/>
        <v>Report Request</v>
      </c>
      <c r="X4728" t="str">
        <f t="shared" si="366"/>
        <v>Finance</v>
      </c>
      <c r="Y4728" t="str">
        <f t="shared" si="367"/>
        <v>Within SLA</v>
      </c>
      <c r="Z4728" t="str">
        <f t="shared" si="368"/>
        <v>Normal</v>
      </c>
      <c r="AA4728" t="str" cm="1">
        <f t="array" ref="AA4728">_xlfn.IFS(
J4728&lt;=K4728*0.5,"Excellent",
J4728&lt;=K4728,"Good",
J4728&lt;=K4728*1.5,"At Risk",
TRUE,"Critical"
)</f>
        <v>Excellent</v>
      </c>
      <c r="AB4728" t="str">
        <f t="shared" si="369"/>
        <v>No Rework</v>
      </c>
    </row>
    <row r="4729" spans="1:28" x14ac:dyDescent="0.3">
      <c r="A4729" t="s">
        <v>4811</v>
      </c>
      <c r="B4729" s="1">
        <v>45882</v>
      </c>
      <c r="C4729" t="s">
        <v>77</v>
      </c>
      <c r="D4729" t="s">
        <v>22</v>
      </c>
      <c r="E4729" t="s">
        <v>70</v>
      </c>
      <c r="F4729" t="s">
        <v>49</v>
      </c>
      <c r="G4729" t="s">
        <v>42</v>
      </c>
      <c r="H4729" t="s">
        <v>26</v>
      </c>
      <c r="I4729" t="s">
        <v>101</v>
      </c>
      <c r="J4729">
        <v>9</v>
      </c>
      <c r="K4729">
        <v>48</v>
      </c>
      <c r="L4729" t="s">
        <v>28</v>
      </c>
      <c r="M4729">
        <v>0</v>
      </c>
      <c r="N4729">
        <v>5</v>
      </c>
      <c r="O4729">
        <v>450</v>
      </c>
      <c r="P4729">
        <v>4050</v>
      </c>
      <c r="Q4729" t="s">
        <v>36</v>
      </c>
      <c r="R4729">
        <v>8</v>
      </c>
      <c r="S4729" t="s">
        <v>37</v>
      </c>
      <c r="T4729" t="s">
        <v>86</v>
      </c>
      <c r="U4729" t="str">
        <f>TRIM(CLEAN(tbl_Operations[[#This Row],[Location]]))</f>
        <v>Noida</v>
      </c>
      <c r="V4729" t="str">
        <f>TRIM(CLEAN(tbl_Operations[[#This Row],[Channel]]))</f>
        <v>Portal</v>
      </c>
      <c r="W4729" t="str">
        <f t="shared" si="365"/>
        <v>Data Correction</v>
      </c>
      <c r="X4729" t="str">
        <f t="shared" si="366"/>
        <v>Finance</v>
      </c>
      <c r="Y4729" t="str">
        <f t="shared" si="367"/>
        <v>Within SLA</v>
      </c>
      <c r="Z4729" t="str">
        <f t="shared" si="368"/>
        <v>Normal</v>
      </c>
      <c r="AA4729" t="str" cm="1">
        <f t="array" ref="AA4729">_xlfn.IFS(
J4729&lt;=K4729*0.5,"Excellent",
J4729&lt;=K4729,"Good",
J4729&lt;=K4729*1.5,"At Risk",
TRUE,"Critical"
)</f>
        <v>Excellent</v>
      </c>
      <c r="AB4729" t="str">
        <f t="shared" si="369"/>
        <v>No Rework</v>
      </c>
    </row>
    <row r="4730" spans="1:28" x14ac:dyDescent="0.3">
      <c r="A4730" t="s">
        <v>4812</v>
      </c>
      <c r="B4730" s="1">
        <v>45759</v>
      </c>
      <c r="C4730" t="s">
        <v>91</v>
      </c>
      <c r="D4730" t="s">
        <v>60</v>
      </c>
      <c r="E4730" t="s">
        <v>78</v>
      </c>
      <c r="F4730" t="s">
        <v>49</v>
      </c>
      <c r="G4730" t="s">
        <v>62</v>
      </c>
      <c r="H4730" t="s">
        <v>66</v>
      </c>
      <c r="I4730" t="s">
        <v>27</v>
      </c>
      <c r="J4730">
        <v>5.9</v>
      </c>
      <c r="K4730">
        <v>48</v>
      </c>
      <c r="L4730" t="s">
        <v>28</v>
      </c>
      <c r="M4730">
        <v>0</v>
      </c>
      <c r="N4730">
        <v>4.9000000000000004</v>
      </c>
      <c r="O4730">
        <v>450</v>
      </c>
      <c r="P4730">
        <v>2655</v>
      </c>
      <c r="Q4730" t="s">
        <v>89</v>
      </c>
      <c r="R4730">
        <v>4</v>
      </c>
      <c r="S4730" t="s">
        <v>30</v>
      </c>
      <c r="T4730" t="s">
        <v>68</v>
      </c>
      <c r="U4730" t="str">
        <f>TRIM(CLEAN(tbl_Operations[[#This Row],[Location]]))</f>
        <v>Pune</v>
      </c>
      <c r="V4730" t="str">
        <f>TRIM(CLEAN(tbl_Operations[[#This Row],[Channel]]))</f>
        <v>Teams</v>
      </c>
      <c r="W4730" t="str">
        <f t="shared" si="365"/>
        <v>Access Request</v>
      </c>
      <c r="X4730" t="str">
        <f t="shared" si="366"/>
        <v>Operations</v>
      </c>
      <c r="Y4730" t="str">
        <f t="shared" si="367"/>
        <v>Within SLA</v>
      </c>
      <c r="Z4730" t="str">
        <f t="shared" si="368"/>
        <v>Normal</v>
      </c>
      <c r="AA4730" t="str" cm="1">
        <f t="array" ref="AA4730">_xlfn.IFS(
J4730&lt;=K4730*0.5,"Excellent",
J4730&lt;=K4730,"Good",
J4730&lt;=K4730*1.5,"At Risk",
TRUE,"Critical"
)</f>
        <v>Excellent</v>
      </c>
      <c r="AB4730" t="str">
        <f t="shared" si="369"/>
        <v>No Rework</v>
      </c>
    </row>
    <row r="4731" spans="1:28" x14ac:dyDescent="0.3">
      <c r="A4731" t="s">
        <v>4813</v>
      </c>
      <c r="B4731" s="1">
        <v>45684</v>
      </c>
      <c r="C4731" t="s">
        <v>77</v>
      </c>
      <c r="D4731" t="s">
        <v>55</v>
      </c>
      <c r="E4731" t="s">
        <v>35</v>
      </c>
      <c r="F4731" t="s">
        <v>49</v>
      </c>
      <c r="G4731" t="s">
        <v>25</v>
      </c>
      <c r="H4731" t="s">
        <v>75</v>
      </c>
      <c r="I4731" t="s">
        <v>27</v>
      </c>
      <c r="J4731">
        <v>7.2</v>
      </c>
      <c r="K4731">
        <v>48</v>
      </c>
      <c r="L4731" t="s">
        <v>28</v>
      </c>
      <c r="M4731">
        <v>0</v>
      </c>
      <c r="N4731">
        <v>5</v>
      </c>
      <c r="O4731">
        <v>320</v>
      </c>
      <c r="P4731">
        <v>2304</v>
      </c>
      <c r="Q4731" t="s">
        <v>64</v>
      </c>
      <c r="R4731">
        <v>1</v>
      </c>
      <c r="S4731" t="s">
        <v>58</v>
      </c>
      <c r="T4731" t="s">
        <v>31</v>
      </c>
      <c r="U4731" t="str">
        <f>TRIM(CLEAN(tbl_Operations[[#This Row],[Location]]))</f>
        <v>Hyderabad</v>
      </c>
      <c r="V4731" t="str">
        <f>TRIM(CLEAN(tbl_Operations[[#This Row],[Channel]]))</f>
        <v>Email</v>
      </c>
      <c r="W4731" t="str">
        <f t="shared" si="365"/>
        <v>Employee Query</v>
      </c>
      <c r="X4731" t="str">
        <f t="shared" si="366"/>
        <v>Finance</v>
      </c>
      <c r="Y4731" t="str">
        <f t="shared" si="367"/>
        <v>Within SLA</v>
      </c>
      <c r="Z4731" t="str">
        <f t="shared" si="368"/>
        <v>Normal</v>
      </c>
      <c r="AA4731" t="str" cm="1">
        <f t="array" ref="AA4731">_xlfn.IFS(
J4731&lt;=K4731*0.5,"Excellent",
J4731&lt;=K4731,"Good",
J4731&lt;=K4731*1.5,"At Risk",
TRUE,"Critical"
)</f>
        <v>Excellent</v>
      </c>
      <c r="AB4731" t="str">
        <f t="shared" si="369"/>
        <v>No Rework</v>
      </c>
    </row>
    <row r="4732" spans="1:28" x14ac:dyDescent="0.3">
      <c r="A4732" t="s">
        <v>4814</v>
      </c>
      <c r="B4732" s="1">
        <v>45873</v>
      </c>
      <c r="C4732" t="s">
        <v>54</v>
      </c>
      <c r="D4732" t="s">
        <v>73</v>
      </c>
      <c r="E4732" t="s">
        <v>5094</v>
      </c>
      <c r="F4732" t="s">
        <v>24</v>
      </c>
      <c r="G4732" t="s">
        <v>25</v>
      </c>
      <c r="H4732" t="s">
        <v>50</v>
      </c>
      <c r="I4732" t="s">
        <v>27</v>
      </c>
      <c r="J4732">
        <v>23</v>
      </c>
      <c r="K4732">
        <v>24</v>
      </c>
      <c r="L4732" t="s">
        <v>28</v>
      </c>
      <c r="M4732">
        <v>1</v>
      </c>
      <c r="N4732">
        <v>4.5999999999999996</v>
      </c>
      <c r="O4732">
        <v>280</v>
      </c>
      <c r="P4732">
        <v>6440</v>
      </c>
      <c r="Q4732" t="s">
        <v>36</v>
      </c>
      <c r="R4732">
        <v>8</v>
      </c>
      <c r="S4732" t="s">
        <v>37</v>
      </c>
      <c r="T4732" t="s">
        <v>31</v>
      </c>
      <c r="U4732" t="str">
        <f>TRIM(CLEAN(tbl_Operations[[#This Row],[Location]]))</f>
        <v>Chennai</v>
      </c>
      <c r="V4732" t="str">
        <f>TRIM(CLEAN(tbl_Operations[[#This Row],[Channel]]))</f>
        <v>Email</v>
      </c>
      <c r="W4732" t="str">
        <f t="shared" si="365"/>
        <v>Unknown</v>
      </c>
      <c r="X4732" t="str">
        <f t="shared" si="366"/>
        <v>Hr</v>
      </c>
      <c r="Y4732" t="str">
        <f t="shared" si="367"/>
        <v>Within SLA</v>
      </c>
      <c r="Z4732" t="str">
        <f t="shared" si="368"/>
        <v>Normal</v>
      </c>
      <c r="AA4732" t="str" cm="1">
        <f t="array" ref="AA4732">_xlfn.IFS(
J4732&lt;=K4732*0.5,"Excellent",
J4732&lt;=K4732,"Good",
J4732&lt;=K4732*1.5,"At Risk",
TRUE,"Critical"
)</f>
        <v>Good</v>
      </c>
      <c r="AB4732" t="str">
        <f t="shared" si="369"/>
        <v>Reworked</v>
      </c>
    </row>
    <row r="4733" spans="1:28" x14ac:dyDescent="0.3">
      <c r="A4733" t="s">
        <v>4815</v>
      </c>
      <c r="B4733" s="1">
        <v>45806</v>
      </c>
      <c r="C4733" t="s">
        <v>40</v>
      </c>
      <c r="D4733" t="s">
        <v>55</v>
      </c>
      <c r="E4733" t="s">
        <v>78</v>
      </c>
      <c r="F4733" t="s">
        <v>61</v>
      </c>
      <c r="G4733" t="s">
        <v>25</v>
      </c>
      <c r="H4733" t="s">
        <v>66</v>
      </c>
      <c r="I4733" t="s">
        <v>27</v>
      </c>
      <c r="J4733">
        <v>15</v>
      </c>
      <c r="K4733">
        <v>12</v>
      </c>
      <c r="L4733" t="s">
        <v>63</v>
      </c>
      <c r="M4733">
        <v>2</v>
      </c>
      <c r="N4733">
        <v>4.8</v>
      </c>
      <c r="O4733">
        <v>320</v>
      </c>
      <c r="P4733">
        <v>4800</v>
      </c>
      <c r="Q4733" t="s">
        <v>44</v>
      </c>
      <c r="R4733">
        <v>5</v>
      </c>
      <c r="S4733" t="s">
        <v>30</v>
      </c>
      <c r="T4733" t="s">
        <v>84</v>
      </c>
      <c r="U4733" t="str">
        <f>TRIM(CLEAN(tbl_Operations[[#This Row],[Location]]))</f>
        <v>Hyderabad</v>
      </c>
      <c r="V4733" t="str">
        <f>TRIM(CLEAN(tbl_Operations[[#This Row],[Channel]]))</f>
        <v>Email</v>
      </c>
      <c r="W4733" t="str">
        <f t="shared" si="365"/>
        <v>Access Request</v>
      </c>
      <c r="X4733" t="str">
        <f t="shared" si="366"/>
        <v>Procurement</v>
      </c>
      <c r="Y4733" t="str">
        <f t="shared" si="367"/>
        <v>SLA Breach</v>
      </c>
      <c r="Z4733" t="str">
        <f t="shared" si="368"/>
        <v>Normal</v>
      </c>
      <c r="AA4733" t="str" cm="1">
        <f t="array" ref="AA4733">_xlfn.IFS(
J4733&lt;=K4733*0.5,"Excellent",
J4733&lt;=K4733,"Good",
J4733&lt;=K4733*1.5,"At Risk",
TRUE,"Critical"
)</f>
        <v>At Risk</v>
      </c>
      <c r="AB4733" t="str">
        <f t="shared" si="369"/>
        <v>Reworked</v>
      </c>
    </row>
    <row r="4734" spans="1:28" x14ac:dyDescent="0.3">
      <c r="A4734" t="s">
        <v>4816</v>
      </c>
      <c r="B4734" s="1">
        <v>45809</v>
      </c>
      <c r="C4734" t="s">
        <v>21</v>
      </c>
      <c r="D4734" t="s">
        <v>73</v>
      </c>
      <c r="E4734" t="s">
        <v>56</v>
      </c>
      <c r="F4734" t="s">
        <v>24</v>
      </c>
      <c r="G4734" t="s">
        <v>42</v>
      </c>
      <c r="H4734" t="s">
        <v>75</v>
      </c>
      <c r="I4734" t="s">
        <v>27</v>
      </c>
      <c r="J4734">
        <v>4.5999999999999996</v>
      </c>
      <c r="K4734">
        <v>24</v>
      </c>
      <c r="L4734" t="s">
        <v>28</v>
      </c>
      <c r="M4734">
        <v>3</v>
      </c>
      <c r="N4734">
        <v>3.9</v>
      </c>
      <c r="O4734">
        <v>350</v>
      </c>
      <c r="P4734">
        <v>1610</v>
      </c>
      <c r="Q4734" t="s">
        <v>29</v>
      </c>
      <c r="R4734">
        <v>6</v>
      </c>
      <c r="S4734" t="s">
        <v>30</v>
      </c>
      <c r="T4734" t="s">
        <v>102</v>
      </c>
      <c r="U4734" t="str">
        <f>TRIM(CLEAN(tbl_Operations[[#This Row],[Location]]))</f>
        <v>Chennai</v>
      </c>
      <c r="V4734" t="str">
        <f>TRIM(CLEAN(tbl_Operations[[#This Row],[Channel]]))</f>
        <v>Portal</v>
      </c>
      <c r="W4734" t="str">
        <f t="shared" si="365"/>
        <v>Vendor Query</v>
      </c>
      <c r="X4734" t="str">
        <f t="shared" si="366"/>
        <v>Customer Support</v>
      </c>
      <c r="Y4734" t="str">
        <f t="shared" si="367"/>
        <v>Within SLA</v>
      </c>
      <c r="Z4734" t="str">
        <f t="shared" si="368"/>
        <v>Normal</v>
      </c>
      <c r="AA4734" t="str" cm="1">
        <f t="array" ref="AA4734">_xlfn.IFS(
J4734&lt;=K4734*0.5,"Excellent",
J4734&lt;=K4734,"Good",
J4734&lt;=K4734*1.5,"At Risk",
TRUE,"Critical"
)</f>
        <v>Excellent</v>
      </c>
      <c r="AB4734" t="str">
        <f t="shared" si="369"/>
        <v>Reworked</v>
      </c>
    </row>
    <row r="4735" spans="1:28" x14ac:dyDescent="0.3">
      <c r="A4735" t="s">
        <v>4817</v>
      </c>
      <c r="B4735" s="1">
        <v>45862</v>
      </c>
      <c r="C4735" t="s">
        <v>91</v>
      </c>
      <c r="D4735" t="s">
        <v>47</v>
      </c>
      <c r="E4735" t="s">
        <v>92</v>
      </c>
      <c r="F4735" t="s">
        <v>24</v>
      </c>
      <c r="G4735" t="s">
        <v>42</v>
      </c>
      <c r="H4735" t="s">
        <v>66</v>
      </c>
      <c r="I4735" t="s">
        <v>27</v>
      </c>
      <c r="J4735">
        <v>5.8</v>
      </c>
      <c r="K4735">
        <v>24</v>
      </c>
      <c r="L4735" t="s">
        <v>28</v>
      </c>
      <c r="M4735">
        <v>0</v>
      </c>
      <c r="N4735">
        <v>4.8</v>
      </c>
      <c r="O4735">
        <v>400</v>
      </c>
      <c r="P4735">
        <v>2320</v>
      </c>
      <c r="Q4735" t="s">
        <v>114</v>
      </c>
      <c r="R4735">
        <v>7</v>
      </c>
      <c r="S4735" t="s">
        <v>37</v>
      </c>
      <c r="T4735" t="s">
        <v>84</v>
      </c>
      <c r="U4735" t="str">
        <f>TRIM(CLEAN(tbl_Operations[[#This Row],[Location]]))</f>
        <v>Gurugram</v>
      </c>
      <c r="V4735" t="str">
        <f>TRIM(CLEAN(tbl_Operations[[#This Row],[Channel]]))</f>
        <v>Portal</v>
      </c>
      <c r="W4735" t="str">
        <f t="shared" si="365"/>
        <v>Report Request</v>
      </c>
      <c r="X4735" t="str">
        <f t="shared" si="366"/>
        <v>Operations</v>
      </c>
      <c r="Y4735" t="str">
        <f t="shared" si="367"/>
        <v>Within SLA</v>
      </c>
      <c r="Z4735" t="str">
        <f t="shared" si="368"/>
        <v>Normal</v>
      </c>
      <c r="AA4735" t="str" cm="1">
        <f t="array" ref="AA4735">_xlfn.IFS(
J4735&lt;=K4735*0.5,"Excellent",
J4735&lt;=K4735,"Good",
J4735&lt;=K4735*1.5,"At Risk",
TRUE,"Critical"
)</f>
        <v>Excellent</v>
      </c>
      <c r="AB4735" t="str">
        <f t="shared" si="369"/>
        <v>No Rework</v>
      </c>
    </row>
    <row r="4736" spans="1:28" x14ac:dyDescent="0.3">
      <c r="A4736" t="s">
        <v>4818</v>
      </c>
      <c r="B4736" s="1">
        <v>45993</v>
      </c>
      <c r="C4736" t="s">
        <v>54</v>
      </c>
      <c r="D4736" t="s">
        <v>22</v>
      </c>
      <c r="E4736" t="s">
        <v>23</v>
      </c>
      <c r="F4736" t="s">
        <v>49</v>
      </c>
      <c r="G4736" t="s">
        <v>25</v>
      </c>
      <c r="H4736" t="s">
        <v>75</v>
      </c>
      <c r="I4736" t="s">
        <v>27</v>
      </c>
      <c r="J4736">
        <v>9.6999999999999993</v>
      </c>
      <c r="K4736">
        <v>48</v>
      </c>
      <c r="L4736" t="s">
        <v>28</v>
      </c>
      <c r="M4736">
        <v>0</v>
      </c>
      <c r="N4736">
        <v>5</v>
      </c>
      <c r="O4736">
        <v>450</v>
      </c>
      <c r="P4736">
        <v>4365</v>
      </c>
      <c r="Q4736" t="s">
        <v>71</v>
      </c>
      <c r="R4736">
        <v>12</v>
      </c>
      <c r="S4736" t="s">
        <v>52</v>
      </c>
      <c r="T4736" t="s">
        <v>38</v>
      </c>
      <c r="U4736" t="str">
        <f>TRIM(CLEAN(tbl_Operations[[#This Row],[Location]]))</f>
        <v>Noida</v>
      </c>
      <c r="V4736" t="str">
        <f>TRIM(CLEAN(tbl_Operations[[#This Row],[Channel]]))</f>
        <v>Email</v>
      </c>
      <c r="W4736" t="str">
        <f t="shared" si="365"/>
        <v>Invoice Query</v>
      </c>
      <c r="X4736" t="str">
        <f t="shared" si="366"/>
        <v>Hr</v>
      </c>
      <c r="Y4736" t="str">
        <f t="shared" si="367"/>
        <v>Within SLA</v>
      </c>
      <c r="Z4736" t="str">
        <f t="shared" si="368"/>
        <v>Normal</v>
      </c>
      <c r="AA4736" t="str" cm="1">
        <f t="array" ref="AA4736">_xlfn.IFS(
J4736&lt;=K4736*0.5,"Excellent",
J4736&lt;=K4736,"Good",
J4736&lt;=K4736*1.5,"At Risk",
TRUE,"Critical"
)</f>
        <v>Excellent</v>
      </c>
      <c r="AB4736" t="str">
        <f t="shared" si="369"/>
        <v>No Rework</v>
      </c>
    </row>
    <row r="4737" spans="1:28" x14ac:dyDescent="0.3">
      <c r="A4737" t="s">
        <v>4819</v>
      </c>
      <c r="B4737" s="1">
        <v>45888</v>
      </c>
      <c r="C4737" t="s">
        <v>40</v>
      </c>
      <c r="D4737" t="s">
        <v>22</v>
      </c>
      <c r="E4737" t="s">
        <v>48</v>
      </c>
      <c r="F4737" t="s">
        <v>24</v>
      </c>
      <c r="G4737" t="s">
        <v>25</v>
      </c>
      <c r="H4737" t="s">
        <v>75</v>
      </c>
      <c r="I4737" t="s">
        <v>27</v>
      </c>
      <c r="J4737">
        <v>1.2</v>
      </c>
      <c r="K4737">
        <v>24</v>
      </c>
      <c r="L4737" t="s">
        <v>28</v>
      </c>
      <c r="M4737">
        <v>1</v>
      </c>
      <c r="N4737">
        <v>4.5</v>
      </c>
      <c r="O4737">
        <v>320</v>
      </c>
      <c r="P4737">
        <v>384</v>
      </c>
      <c r="Q4737" t="s">
        <v>36</v>
      </c>
      <c r="R4737">
        <v>8</v>
      </c>
      <c r="S4737" t="s">
        <v>37</v>
      </c>
      <c r="T4737" t="s">
        <v>38</v>
      </c>
      <c r="U4737" t="str">
        <f>TRIM(CLEAN(tbl_Operations[[#This Row],[Location]]))</f>
        <v>Noida</v>
      </c>
      <c r="V4737" t="str">
        <f>TRIM(CLEAN(tbl_Operations[[#This Row],[Channel]]))</f>
        <v>Email</v>
      </c>
      <c r="W4737" t="str">
        <f t="shared" si="365"/>
        <v>Compliance Request</v>
      </c>
      <c r="X4737" t="str">
        <f t="shared" si="366"/>
        <v>Procurement</v>
      </c>
      <c r="Y4737" t="str">
        <f t="shared" si="367"/>
        <v>Within SLA</v>
      </c>
      <c r="Z4737" t="str">
        <f t="shared" si="368"/>
        <v>Normal</v>
      </c>
      <c r="AA4737" t="str" cm="1">
        <f t="array" ref="AA4737">_xlfn.IFS(
J4737&lt;=K4737*0.5,"Excellent",
J4737&lt;=K4737,"Good",
J4737&lt;=K4737*1.5,"At Risk",
TRUE,"Critical"
)</f>
        <v>Excellent</v>
      </c>
      <c r="AB4737" t="str">
        <f t="shared" si="369"/>
        <v>Reworked</v>
      </c>
    </row>
    <row r="4738" spans="1:28" x14ac:dyDescent="0.3">
      <c r="A4738" t="s">
        <v>4820</v>
      </c>
      <c r="B4738" s="1">
        <v>45951</v>
      </c>
      <c r="C4738" t="s">
        <v>54</v>
      </c>
      <c r="D4738" t="s">
        <v>60</v>
      </c>
      <c r="E4738" t="s">
        <v>70</v>
      </c>
      <c r="F4738" t="s">
        <v>24</v>
      </c>
      <c r="G4738" t="s">
        <v>25</v>
      </c>
      <c r="H4738" t="s">
        <v>75</v>
      </c>
      <c r="I4738" t="s">
        <v>27</v>
      </c>
      <c r="J4738">
        <v>12.7</v>
      </c>
      <c r="K4738">
        <v>24</v>
      </c>
      <c r="L4738" t="s">
        <v>28</v>
      </c>
      <c r="M4738">
        <v>2</v>
      </c>
      <c r="N4738">
        <v>4</v>
      </c>
      <c r="O4738">
        <v>400</v>
      </c>
      <c r="P4738">
        <v>5080</v>
      </c>
      <c r="Q4738" t="s">
        <v>51</v>
      </c>
      <c r="R4738">
        <v>10</v>
      </c>
      <c r="S4738" t="s">
        <v>52</v>
      </c>
      <c r="T4738" t="s">
        <v>38</v>
      </c>
      <c r="U4738" t="str">
        <f>TRIM(CLEAN(tbl_Operations[[#This Row],[Location]]))</f>
        <v>Pune</v>
      </c>
      <c r="V4738" t="str">
        <f>TRIM(CLEAN(tbl_Operations[[#This Row],[Channel]]))</f>
        <v>Email</v>
      </c>
      <c r="W4738" t="str">
        <f t="shared" ref="W4738:W4801" si="370">TRIM(CLEAN(E4738))</f>
        <v>Data Correction</v>
      </c>
      <c r="X4738" t="str">
        <f t="shared" ref="X4738:X4801" si="371">PROPER(TRIM(CLEAN(C4738)))</f>
        <v>Hr</v>
      </c>
      <c r="Y4738" t="str">
        <f t="shared" ref="Y4738:Y4801" si="372">IF(J4738&lt;=K4738,"Within SLA","SLA Breach")</f>
        <v>Within SLA</v>
      </c>
      <c r="Z4738" t="str">
        <f t="shared" ref="Z4738:Z4801" si="373">IF(AND(F4738="Critical",Y4737="SLA Breach"),"Critical Risk","Normal")</f>
        <v>Normal</v>
      </c>
      <c r="AA4738" t="str" cm="1">
        <f t="array" ref="AA4738">_xlfn.IFS(
J4738&lt;=K4738*0.5,"Excellent",
J4738&lt;=K4738,"Good",
J4738&lt;=K4738*1.5,"At Risk",
TRUE,"Critical"
)</f>
        <v>Good</v>
      </c>
      <c r="AB4738" t="str">
        <f t="shared" ref="AB4738:AB4801" si="374">IF(M4738&gt;0,"Reworked","No Rework")</f>
        <v>Reworked</v>
      </c>
    </row>
    <row r="4739" spans="1:28" x14ac:dyDescent="0.3">
      <c r="A4739" t="s">
        <v>4821</v>
      </c>
      <c r="B4739" s="1">
        <v>45786</v>
      </c>
      <c r="C4739" t="s">
        <v>91</v>
      </c>
      <c r="D4739" t="s">
        <v>22</v>
      </c>
      <c r="E4739" t="s">
        <v>92</v>
      </c>
      <c r="F4739" t="s">
        <v>49</v>
      </c>
      <c r="G4739" t="s">
        <v>25</v>
      </c>
      <c r="H4739" t="s">
        <v>50</v>
      </c>
      <c r="I4739" t="s">
        <v>27</v>
      </c>
      <c r="J4739">
        <v>7.9</v>
      </c>
      <c r="K4739">
        <v>48</v>
      </c>
      <c r="L4739" t="s">
        <v>28</v>
      </c>
      <c r="M4739">
        <v>2</v>
      </c>
      <c r="N4739">
        <v>4.4000000000000004</v>
      </c>
      <c r="O4739">
        <v>280</v>
      </c>
      <c r="P4739">
        <v>2212</v>
      </c>
      <c r="Q4739" t="s">
        <v>44</v>
      </c>
      <c r="R4739">
        <v>5</v>
      </c>
      <c r="S4739" t="s">
        <v>30</v>
      </c>
      <c r="T4739" t="s">
        <v>45</v>
      </c>
      <c r="U4739" t="str">
        <f>TRIM(CLEAN(tbl_Operations[[#This Row],[Location]]))</f>
        <v>Noida</v>
      </c>
      <c r="V4739" t="str">
        <f>TRIM(CLEAN(tbl_Operations[[#This Row],[Channel]]))</f>
        <v>Email</v>
      </c>
      <c r="W4739" t="str">
        <f t="shared" si="370"/>
        <v>Report Request</v>
      </c>
      <c r="X4739" t="str">
        <f t="shared" si="371"/>
        <v>Operations</v>
      </c>
      <c r="Y4739" t="str">
        <f t="shared" si="372"/>
        <v>Within SLA</v>
      </c>
      <c r="Z4739" t="str">
        <f t="shared" si="373"/>
        <v>Normal</v>
      </c>
      <c r="AA4739" t="str" cm="1">
        <f t="array" ref="AA4739">_xlfn.IFS(
J4739&lt;=K4739*0.5,"Excellent",
J4739&lt;=K4739,"Good",
J4739&lt;=K4739*1.5,"At Risk",
TRUE,"Critical"
)</f>
        <v>Excellent</v>
      </c>
      <c r="AB4739" t="str">
        <f t="shared" si="374"/>
        <v>Reworked</v>
      </c>
    </row>
    <row r="4740" spans="1:28" x14ac:dyDescent="0.3">
      <c r="A4740" t="s">
        <v>4822</v>
      </c>
      <c r="B4740" s="1">
        <v>45797</v>
      </c>
      <c r="C4740" t="s">
        <v>33</v>
      </c>
      <c r="D4740" t="s">
        <v>60</v>
      </c>
      <c r="E4740" t="s">
        <v>74</v>
      </c>
      <c r="F4740" t="s">
        <v>146</v>
      </c>
      <c r="G4740" t="s">
        <v>25</v>
      </c>
      <c r="H4740" t="s">
        <v>50</v>
      </c>
      <c r="I4740" t="s">
        <v>88</v>
      </c>
      <c r="J4740">
        <v>21.9</v>
      </c>
      <c r="K4740">
        <v>4</v>
      </c>
      <c r="L4740" t="s">
        <v>63</v>
      </c>
      <c r="M4740">
        <v>4</v>
      </c>
      <c r="N4740">
        <v>3.6</v>
      </c>
      <c r="O4740">
        <v>280</v>
      </c>
      <c r="P4740">
        <v>6132</v>
      </c>
      <c r="Q4740" t="s">
        <v>44</v>
      </c>
      <c r="R4740">
        <v>5</v>
      </c>
      <c r="S4740" t="s">
        <v>30</v>
      </c>
      <c r="T4740" t="s">
        <v>38</v>
      </c>
      <c r="U4740" t="str">
        <f>TRIM(CLEAN(tbl_Operations[[#This Row],[Location]]))</f>
        <v>Pune</v>
      </c>
      <c r="V4740" t="str">
        <f>TRIM(CLEAN(tbl_Operations[[#This Row],[Channel]]))</f>
        <v>Email</v>
      </c>
      <c r="W4740" t="str">
        <f t="shared" si="370"/>
        <v>System Issue</v>
      </c>
      <c r="X4740" t="str">
        <f t="shared" si="371"/>
        <v>It</v>
      </c>
      <c r="Y4740" t="str">
        <f t="shared" si="372"/>
        <v>SLA Breach</v>
      </c>
      <c r="Z4740" t="str">
        <f t="shared" si="373"/>
        <v>Normal</v>
      </c>
      <c r="AA4740" t="str" cm="1">
        <f t="array" ref="AA4740">_xlfn.IFS(
J4740&lt;=K4740*0.5,"Excellent",
J4740&lt;=K4740,"Good",
J4740&lt;=K4740*1.5,"At Risk",
TRUE,"Critical"
)</f>
        <v>Critical</v>
      </c>
      <c r="AB4740" t="str">
        <f t="shared" si="374"/>
        <v>Reworked</v>
      </c>
    </row>
    <row r="4741" spans="1:28" x14ac:dyDescent="0.3">
      <c r="A4741" t="s">
        <v>4823</v>
      </c>
      <c r="B4741" s="1">
        <v>45852</v>
      </c>
      <c r="C4741" t="s">
        <v>77</v>
      </c>
      <c r="D4741" t="s">
        <v>60</v>
      </c>
      <c r="E4741" t="s">
        <v>70</v>
      </c>
      <c r="F4741" t="s">
        <v>24</v>
      </c>
      <c r="G4741" t="s">
        <v>25</v>
      </c>
      <c r="H4741" t="s">
        <v>26</v>
      </c>
      <c r="I4741" t="s">
        <v>101</v>
      </c>
      <c r="J4741">
        <v>6.1</v>
      </c>
      <c r="K4741">
        <v>24</v>
      </c>
      <c r="L4741" t="s">
        <v>28</v>
      </c>
      <c r="M4741">
        <v>2</v>
      </c>
      <c r="N4741">
        <v>3.9</v>
      </c>
      <c r="O4741">
        <v>320</v>
      </c>
      <c r="P4741">
        <v>1952</v>
      </c>
      <c r="Q4741" t="s">
        <v>114</v>
      </c>
      <c r="R4741">
        <v>7</v>
      </c>
      <c r="S4741" t="s">
        <v>37</v>
      </c>
      <c r="T4741" t="s">
        <v>31</v>
      </c>
      <c r="U4741" t="str">
        <f>TRIM(CLEAN(tbl_Operations[[#This Row],[Location]]))</f>
        <v>Pune</v>
      </c>
      <c r="V4741" t="str">
        <f>TRIM(CLEAN(tbl_Operations[[#This Row],[Channel]]))</f>
        <v>Email</v>
      </c>
      <c r="W4741" t="str">
        <f t="shared" si="370"/>
        <v>Data Correction</v>
      </c>
      <c r="X4741" t="str">
        <f t="shared" si="371"/>
        <v>Finance</v>
      </c>
      <c r="Y4741" t="str">
        <f t="shared" si="372"/>
        <v>Within SLA</v>
      </c>
      <c r="Z4741" t="str">
        <f t="shared" si="373"/>
        <v>Normal</v>
      </c>
      <c r="AA4741" t="str" cm="1">
        <f t="array" ref="AA4741">_xlfn.IFS(
J4741&lt;=K4741*0.5,"Excellent",
J4741&lt;=K4741,"Good",
J4741&lt;=K4741*1.5,"At Risk",
TRUE,"Critical"
)</f>
        <v>Excellent</v>
      </c>
      <c r="AB4741" t="str">
        <f t="shared" si="374"/>
        <v>Reworked</v>
      </c>
    </row>
    <row r="4742" spans="1:28" x14ac:dyDescent="0.3">
      <c r="A4742" t="s">
        <v>4824</v>
      </c>
      <c r="B4742" s="1">
        <v>45826</v>
      </c>
      <c r="C4742" t="s">
        <v>95</v>
      </c>
      <c r="D4742" t="s">
        <v>73</v>
      </c>
      <c r="E4742" t="s">
        <v>35</v>
      </c>
      <c r="F4742" t="s">
        <v>61</v>
      </c>
      <c r="G4742" t="s">
        <v>62</v>
      </c>
      <c r="H4742" t="s">
        <v>26</v>
      </c>
      <c r="I4742" t="s">
        <v>27</v>
      </c>
      <c r="J4742">
        <v>12</v>
      </c>
      <c r="K4742">
        <v>12</v>
      </c>
      <c r="L4742" t="s">
        <v>28</v>
      </c>
      <c r="M4742">
        <v>1</v>
      </c>
      <c r="N4742">
        <v>4.4000000000000004</v>
      </c>
      <c r="O4742">
        <v>320</v>
      </c>
      <c r="P4742">
        <v>3840</v>
      </c>
      <c r="Q4742" t="s">
        <v>29</v>
      </c>
      <c r="R4742">
        <v>6</v>
      </c>
      <c r="S4742" t="s">
        <v>30</v>
      </c>
      <c r="T4742" t="s">
        <v>86</v>
      </c>
      <c r="U4742" t="str">
        <f>TRIM(CLEAN(tbl_Operations[[#This Row],[Location]]))</f>
        <v>Chennai</v>
      </c>
      <c r="V4742" t="str">
        <f>TRIM(CLEAN(tbl_Operations[[#This Row],[Channel]]))</f>
        <v>Teams</v>
      </c>
      <c r="W4742" t="str">
        <f t="shared" si="370"/>
        <v>Employee Query</v>
      </c>
      <c r="X4742" t="str">
        <f t="shared" si="371"/>
        <v>Sales</v>
      </c>
      <c r="Y4742" t="str">
        <f t="shared" si="372"/>
        <v>Within SLA</v>
      </c>
      <c r="Z4742" t="str">
        <f t="shared" si="373"/>
        <v>Normal</v>
      </c>
      <c r="AA4742" t="str" cm="1">
        <f t="array" ref="AA4742">_xlfn.IFS(
J4742&lt;=K4742*0.5,"Excellent",
J4742&lt;=K4742,"Good",
J4742&lt;=K4742*1.5,"At Risk",
TRUE,"Critical"
)</f>
        <v>Good</v>
      </c>
      <c r="AB4742" t="str">
        <f t="shared" si="374"/>
        <v>Reworked</v>
      </c>
    </row>
    <row r="4743" spans="1:28" x14ac:dyDescent="0.3">
      <c r="A4743" t="s">
        <v>4825</v>
      </c>
      <c r="B4743" s="1">
        <v>45778</v>
      </c>
      <c r="C4743" t="s">
        <v>21</v>
      </c>
      <c r="D4743" t="s">
        <v>34</v>
      </c>
      <c r="E4743" t="s">
        <v>35</v>
      </c>
      <c r="F4743" t="s">
        <v>49</v>
      </c>
      <c r="G4743" t="s">
        <v>25</v>
      </c>
      <c r="H4743" t="s">
        <v>26</v>
      </c>
      <c r="I4743" t="s">
        <v>27</v>
      </c>
      <c r="J4743">
        <v>5.3</v>
      </c>
      <c r="K4743">
        <v>48</v>
      </c>
      <c r="L4743" t="s">
        <v>28</v>
      </c>
      <c r="M4743">
        <v>0</v>
      </c>
      <c r="N4743">
        <v>4.5</v>
      </c>
      <c r="O4743">
        <v>320</v>
      </c>
      <c r="P4743">
        <v>1696</v>
      </c>
      <c r="Q4743" t="s">
        <v>44</v>
      </c>
      <c r="R4743">
        <v>5</v>
      </c>
      <c r="S4743" t="s">
        <v>30</v>
      </c>
      <c r="T4743" t="s">
        <v>84</v>
      </c>
      <c r="U4743" t="str">
        <f>TRIM(CLEAN(tbl_Operations[[#This Row],[Location]]))</f>
        <v>Mumbai</v>
      </c>
      <c r="V4743" t="str">
        <f>TRIM(CLEAN(tbl_Operations[[#This Row],[Channel]]))</f>
        <v>Email</v>
      </c>
      <c r="W4743" t="str">
        <f t="shared" si="370"/>
        <v>Employee Query</v>
      </c>
      <c r="X4743" t="str">
        <f t="shared" si="371"/>
        <v>Customer Support</v>
      </c>
      <c r="Y4743" t="str">
        <f t="shared" si="372"/>
        <v>Within SLA</v>
      </c>
      <c r="Z4743" t="str">
        <f t="shared" si="373"/>
        <v>Normal</v>
      </c>
      <c r="AA4743" t="str" cm="1">
        <f t="array" ref="AA4743">_xlfn.IFS(
J4743&lt;=K4743*0.5,"Excellent",
J4743&lt;=K4743,"Good",
J4743&lt;=K4743*1.5,"At Risk",
TRUE,"Critical"
)</f>
        <v>Excellent</v>
      </c>
      <c r="AB4743" t="str">
        <f t="shared" si="374"/>
        <v>No Rework</v>
      </c>
    </row>
    <row r="4744" spans="1:28" x14ac:dyDescent="0.3">
      <c r="A4744" t="s">
        <v>4826</v>
      </c>
      <c r="B4744" s="1">
        <v>45962</v>
      </c>
      <c r="C4744" t="s">
        <v>21</v>
      </c>
      <c r="D4744" t="s">
        <v>55</v>
      </c>
      <c r="E4744" t="s">
        <v>70</v>
      </c>
      <c r="F4744" t="s">
        <v>24</v>
      </c>
      <c r="G4744" t="s">
        <v>5094</v>
      </c>
      <c r="H4744" t="s">
        <v>50</v>
      </c>
      <c r="I4744" t="s">
        <v>27</v>
      </c>
      <c r="J4744">
        <v>11.6</v>
      </c>
      <c r="K4744">
        <v>24</v>
      </c>
      <c r="L4744" t="s">
        <v>28</v>
      </c>
      <c r="M4744">
        <v>1</v>
      </c>
      <c r="N4744">
        <v>4.4000000000000004</v>
      </c>
      <c r="O4744">
        <v>450</v>
      </c>
      <c r="P4744">
        <v>5220</v>
      </c>
      <c r="Q4744" t="s">
        <v>67</v>
      </c>
      <c r="R4744">
        <v>11</v>
      </c>
      <c r="S4744" t="s">
        <v>52</v>
      </c>
      <c r="T4744" t="s">
        <v>68</v>
      </c>
      <c r="U4744" t="str">
        <f>TRIM(CLEAN(tbl_Operations[[#This Row],[Location]]))</f>
        <v>Hyderabad</v>
      </c>
      <c r="V4744" t="str">
        <f>TRIM(CLEAN(tbl_Operations[[#This Row],[Channel]]))</f>
        <v>Unknown</v>
      </c>
      <c r="W4744" t="str">
        <f t="shared" si="370"/>
        <v>Data Correction</v>
      </c>
      <c r="X4744" t="str">
        <f t="shared" si="371"/>
        <v>Customer Support</v>
      </c>
      <c r="Y4744" t="str">
        <f t="shared" si="372"/>
        <v>Within SLA</v>
      </c>
      <c r="Z4744" t="str">
        <f t="shared" si="373"/>
        <v>Normal</v>
      </c>
      <c r="AA4744" t="str" cm="1">
        <f t="array" ref="AA4744">_xlfn.IFS(
J4744&lt;=K4744*0.5,"Excellent",
J4744&lt;=K4744,"Good",
J4744&lt;=K4744*1.5,"At Risk",
TRUE,"Critical"
)</f>
        <v>Excellent</v>
      </c>
      <c r="AB4744" t="str">
        <f t="shared" si="374"/>
        <v>Reworked</v>
      </c>
    </row>
    <row r="4745" spans="1:28" x14ac:dyDescent="0.3">
      <c r="A4745" t="s">
        <v>4827</v>
      </c>
      <c r="B4745" s="1">
        <v>45962</v>
      </c>
      <c r="C4745" t="s">
        <v>21</v>
      </c>
      <c r="D4745" t="s">
        <v>47</v>
      </c>
      <c r="E4745" t="s">
        <v>70</v>
      </c>
      <c r="F4745" t="s">
        <v>61</v>
      </c>
      <c r="G4745" t="s">
        <v>42</v>
      </c>
      <c r="H4745" t="s">
        <v>43</v>
      </c>
      <c r="I4745" t="s">
        <v>27</v>
      </c>
      <c r="J4745">
        <v>2.1</v>
      </c>
      <c r="K4745">
        <v>12</v>
      </c>
      <c r="L4745" t="s">
        <v>28</v>
      </c>
      <c r="M4745">
        <v>1</v>
      </c>
      <c r="N4745">
        <v>4.4000000000000004</v>
      </c>
      <c r="O4745">
        <v>280</v>
      </c>
      <c r="P4745">
        <v>588</v>
      </c>
      <c r="Q4745" t="s">
        <v>67</v>
      </c>
      <c r="R4745">
        <v>11</v>
      </c>
      <c r="S4745" t="s">
        <v>52</v>
      </c>
      <c r="T4745" t="s">
        <v>68</v>
      </c>
      <c r="U4745" t="str">
        <f>TRIM(CLEAN(tbl_Operations[[#This Row],[Location]]))</f>
        <v>Gurugram</v>
      </c>
      <c r="V4745" t="str">
        <f>TRIM(CLEAN(tbl_Operations[[#This Row],[Channel]]))</f>
        <v>Portal</v>
      </c>
      <c r="W4745" t="str">
        <f t="shared" si="370"/>
        <v>Data Correction</v>
      </c>
      <c r="X4745" t="str">
        <f t="shared" si="371"/>
        <v>Customer Support</v>
      </c>
      <c r="Y4745" t="str">
        <f t="shared" si="372"/>
        <v>Within SLA</v>
      </c>
      <c r="Z4745" t="str">
        <f t="shared" si="373"/>
        <v>Normal</v>
      </c>
      <c r="AA4745" t="str" cm="1">
        <f t="array" ref="AA4745">_xlfn.IFS(
J4745&lt;=K4745*0.5,"Excellent",
J4745&lt;=K4745,"Good",
J4745&lt;=K4745*1.5,"At Risk",
TRUE,"Critical"
)</f>
        <v>Excellent</v>
      </c>
      <c r="AB4745" t="str">
        <f t="shared" si="374"/>
        <v>Reworked</v>
      </c>
    </row>
    <row r="4746" spans="1:28" x14ac:dyDescent="0.3">
      <c r="A4746" t="s">
        <v>4828</v>
      </c>
      <c r="B4746" s="1">
        <v>45750</v>
      </c>
      <c r="C4746" t="s">
        <v>54</v>
      </c>
      <c r="D4746" t="s">
        <v>60</v>
      </c>
      <c r="E4746" t="s">
        <v>70</v>
      </c>
      <c r="F4746" t="s">
        <v>49</v>
      </c>
      <c r="G4746" t="s">
        <v>25</v>
      </c>
      <c r="H4746" t="s">
        <v>43</v>
      </c>
      <c r="I4746" t="s">
        <v>27</v>
      </c>
      <c r="J4746">
        <v>9.1</v>
      </c>
      <c r="K4746">
        <v>48</v>
      </c>
      <c r="L4746" t="s">
        <v>28</v>
      </c>
      <c r="M4746">
        <v>0</v>
      </c>
      <c r="N4746">
        <v>4.9000000000000004</v>
      </c>
      <c r="O4746">
        <v>350</v>
      </c>
      <c r="P4746">
        <v>3185</v>
      </c>
      <c r="Q4746" t="s">
        <v>89</v>
      </c>
      <c r="R4746">
        <v>4</v>
      </c>
      <c r="S4746" t="s">
        <v>30</v>
      </c>
      <c r="T4746" t="s">
        <v>84</v>
      </c>
      <c r="U4746" t="str">
        <f>TRIM(CLEAN(tbl_Operations[[#This Row],[Location]]))</f>
        <v>Pune</v>
      </c>
      <c r="V4746" t="str">
        <f>TRIM(CLEAN(tbl_Operations[[#This Row],[Channel]]))</f>
        <v>Email</v>
      </c>
      <c r="W4746" t="str">
        <f t="shared" si="370"/>
        <v>Data Correction</v>
      </c>
      <c r="X4746" t="str">
        <f t="shared" si="371"/>
        <v>Hr</v>
      </c>
      <c r="Y4746" t="str">
        <f t="shared" si="372"/>
        <v>Within SLA</v>
      </c>
      <c r="Z4746" t="str">
        <f t="shared" si="373"/>
        <v>Normal</v>
      </c>
      <c r="AA4746" t="str" cm="1">
        <f t="array" ref="AA4746">_xlfn.IFS(
J4746&lt;=K4746*0.5,"Excellent",
J4746&lt;=K4746,"Good",
J4746&lt;=K4746*1.5,"At Risk",
TRUE,"Critical"
)</f>
        <v>Excellent</v>
      </c>
      <c r="AB4746" t="str">
        <f t="shared" si="374"/>
        <v>No Rework</v>
      </c>
    </row>
    <row r="4747" spans="1:28" x14ac:dyDescent="0.3">
      <c r="A4747" t="s">
        <v>4829</v>
      </c>
      <c r="B4747" s="1">
        <v>45804</v>
      </c>
      <c r="C4747" t="s">
        <v>91</v>
      </c>
      <c r="D4747" t="s">
        <v>34</v>
      </c>
      <c r="E4747" t="s">
        <v>78</v>
      </c>
      <c r="F4747" t="s">
        <v>24</v>
      </c>
      <c r="G4747" t="s">
        <v>25</v>
      </c>
      <c r="H4747" t="s">
        <v>66</v>
      </c>
      <c r="I4747" t="s">
        <v>27</v>
      </c>
      <c r="J4747">
        <v>5.4</v>
      </c>
      <c r="K4747">
        <v>24</v>
      </c>
      <c r="L4747" t="s">
        <v>28</v>
      </c>
      <c r="M4747">
        <v>2</v>
      </c>
      <c r="N4747">
        <v>4.5999999999999996</v>
      </c>
      <c r="O4747">
        <v>320</v>
      </c>
      <c r="P4747">
        <v>1728</v>
      </c>
      <c r="Q4747" t="s">
        <v>44</v>
      </c>
      <c r="R4747">
        <v>5</v>
      </c>
      <c r="S4747" t="s">
        <v>30</v>
      </c>
      <c r="T4747" t="s">
        <v>38</v>
      </c>
      <c r="U4747" t="str">
        <f>TRIM(CLEAN(tbl_Operations[[#This Row],[Location]]))</f>
        <v>Mumbai</v>
      </c>
      <c r="V4747" t="str">
        <f>TRIM(CLEAN(tbl_Operations[[#This Row],[Channel]]))</f>
        <v>Email</v>
      </c>
      <c r="W4747" t="str">
        <f t="shared" si="370"/>
        <v>Access Request</v>
      </c>
      <c r="X4747" t="str">
        <f t="shared" si="371"/>
        <v>Operations</v>
      </c>
      <c r="Y4747" t="str">
        <f t="shared" si="372"/>
        <v>Within SLA</v>
      </c>
      <c r="Z4747" t="str">
        <f t="shared" si="373"/>
        <v>Normal</v>
      </c>
      <c r="AA4747" t="str" cm="1">
        <f t="array" ref="AA4747">_xlfn.IFS(
J4747&lt;=K4747*0.5,"Excellent",
J4747&lt;=K4747,"Good",
J4747&lt;=K4747*1.5,"At Risk",
TRUE,"Critical"
)</f>
        <v>Excellent</v>
      </c>
      <c r="AB4747" t="str">
        <f t="shared" si="374"/>
        <v>Reworked</v>
      </c>
    </row>
    <row r="4748" spans="1:28" x14ac:dyDescent="0.3">
      <c r="A4748" t="s">
        <v>4830</v>
      </c>
      <c r="B4748" s="1">
        <v>45823</v>
      </c>
      <c r="C4748" t="s">
        <v>54</v>
      </c>
      <c r="D4748" t="s">
        <v>73</v>
      </c>
      <c r="E4748" t="s">
        <v>35</v>
      </c>
      <c r="F4748" t="s">
        <v>49</v>
      </c>
      <c r="G4748" t="s">
        <v>25</v>
      </c>
      <c r="H4748" t="s">
        <v>66</v>
      </c>
      <c r="I4748" t="s">
        <v>27</v>
      </c>
      <c r="J4748">
        <v>5.9</v>
      </c>
      <c r="K4748">
        <v>48</v>
      </c>
      <c r="L4748" t="s">
        <v>28</v>
      </c>
      <c r="M4748">
        <v>1</v>
      </c>
      <c r="N4748">
        <v>4.9000000000000004</v>
      </c>
      <c r="O4748">
        <v>400</v>
      </c>
      <c r="P4748">
        <v>2360</v>
      </c>
      <c r="Q4748" t="s">
        <v>29</v>
      </c>
      <c r="R4748">
        <v>6</v>
      </c>
      <c r="S4748" t="s">
        <v>30</v>
      </c>
      <c r="T4748" t="s">
        <v>102</v>
      </c>
      <c r="U4748" t="str">
        <f>TRIM(CLEAN(tbl_Operations[[#This Row],[Location]]))</f>
        <v>Chennai</v>
      </c>
      <c r="V4748" t="str">
        <f>TRIM(CLEAN(tbl_Operations[[#This Row],[Channel]]))</f>
        <v>Email</v>
      </c>
      <c r="W4748" t="str">
        <f t="shared" si="370"/>
        <v>Employee Query</v>
      </c>
      <c r="X4748" t="str">
        <f t="shared" si="371"/>
        <v>Hr</v>
      </c>
      <c r="Y4748" t="str">
        <f t="shared" si="372"/>
        <v>Within SLA</v>
      </c>
      <c r="Z4748" t="str">
        <f t="shared" si="373"/>
        <v>Normal</v>
      </c>
      <c r="AA4748" t="str" cm="1">
        <f t="array" ref="AA4748">_xlfn.IFS(
J4748&lt;=K4748*0.5,"Excellent",
J4748&lt;=K4748,"Good",
J4748&lt;=K4748*1.5,"At Risk",
TRUE,"Critical"
)</f>
        <v>Excellent</v>
      </c>
      <c r="AB4748" t="str">
        <f t="shared" si="374"/>
        <v>Reworked</v>
      </c>
    </row>
    <row r="4749" spans="1:28" x14ac:dyDescent="0.3">
      <c r="A4749" t="s">
        <v>4831</v>
      </c>
      <c r="B4749" s="1">
        <v>45954</v>
      </c>
      <c r="C4749" t="s">
        <v>95</v>
      </c>
      <c r="D4749" t="s">
        <v>55</v>
      </c>
      <c r="E4749" t="s">
        <v>35</v>
      </c>
      <c r="F4749" t="s">
        <v>49</v>
      </c>
      <c r="G4749" t="s">
        <v>62</v>
      </c>
      <c r="H4749" t="s">
        <v>50</v>
      </c>
      <c r="I4749" t="s">
        <v>101</v>
      </c>
      <c r="J4749">
        <v>7.6</v>
      </c>
      <c r="K4749">
        <v>48</v>
      </c>
      <c r="L4749" t="s">
        <v>28</v>
      </c>
      <c r="M4749">
        <v>0</v>
      </c>
      <c r="N4749">
        <v>4.5</v>
      </c>
      <c r="O4749">
        <v>350</v>
      </c>
      <c r="P4749">
        <v>2660</v>
      </c>
      <c r="Q4749" t="s">
        <v>51</v>
      </c>
      <c r="R4749">
        <v>10</v>
      </c>
      <c r="S4749" t="s">
        <v>52</v>
      </c>
      <c r="T4749" t="s">
        <v>45</v>
      </c>
      <c r="U4749" t="str">
        <f>TRIM(CLEAN(tbl_Operations[[#This Row],[Location]]))</f>
        <v>Hyderabad</v>
      </c>
      <c r="V4749" t="str">
        <f>TRIM(CLEAN(tbl_Operations[[#This Row],[Channel]]))</f>
        <v>Teams</v>
      </c>
      <c r="W4749" t="str">
        <f t="shared" si="370"/>
        <v>Employee Query</v>
      </c>
      <c r="X4749" t="str">
        <f t="shared" si="371"/>
        <v>Sales</v>
      </c>
      <c r="Y4749" t="str">
        <f t="shared" si="372"/>
        <v>Within SLA</v>
      </c>
      <c r="Z4749" t="str">
        <f t="shared" si="373"/>
        <v>Normal</v>
      </c>
      <c r="AA4749" t="str" cm="1">
        <f t="array" ref="AA4749">_xlfn.IFS(
J4749&lt;=K4749*0.5,"Excellent",
J4749&lt;=K4749,"Good",
J4749&lt;=K4749*1.5,"At Risk",
TRUE,"Critical"
)</f>
        <v>Excellent</v>
      </c>
      <c r="AB4749" t="str">
        <f t="shared" si="374"/>
        <v>No Rework</v>
      </c>
    </row>
    <row r="4750" spans="1:28" x14ac:dyDescent="0.3">
      <c r="A4750" t="s">
        <v>4832</v>
      </c>
      <c r="B4750" s="1">
        <v>45932</v>
      </c>
      <c r="C4750" t="s">
        <v>40</v>
      </c>
      <c r="D4750" t="s">
        <v>34</v>
      </c>
      <c r="E4750" t="s">
        <v>74</v>
      </c>
      <c r="F4750" t="s">
        <v>49</v>
      </c>
      <c r="G4750" t="s">
        <v>25</v>
      </c>
      <c r="H4750" t="s">
        <v>75</v>
      </c>
      <c r="I4750" t="s">
        <v>27</v>
      </c>
      <c r="J4750">
        <v>4.4000000000000004</v>
      </c>
      <c r="K4750">
        <v>48</v>
      </c>
      <c r="L4750" t="s">
        <v>28</v>
      </c>
      <c r="M4750">
        <v>1</v>
      </c>
      <c r="N4750">
        <v>4.9000000000000004</v>
      </c>
      <c r="O4750">
        <v>280</v>
      </c>
      <c r="P4750">
        <v>1232</v>
      </c>
      <c r="Q4750" t="s">
        <v>51</v>
      </c>
      <c r="R4750">
        <v>10</v>
      </c>
      <c r="S4750" t="s">
        <v>52</v>
      </c>
      <c r="T4750" t="s">
        <v>84</v>
      </c>
      <c r="U4750" t="str">
        <f>TRIM(CLEAN(tbl_Operations[[#This Row],[Location]]))</f>
        <v>Mumbai</v>
      </c>
      <c r="V4750" t="str">
        <f>TRIM(CLEAN(tbl_Operations[[#This Row],[Channel]]))</f>
        <v>Email</v>
      </c>
      <c r="W4750" t="str">
        <f t="shared" si="370"/>
        <v>System Issue</v>
      </c>
      <c r="X4750" t="str">
        <f t="shared" si="371"/>
        <v>Procurement</v>
      </c>
      <c r="Y4750" t="str">
        <f t="shared" si="372"/>
        <v>Within SLA</v>
      </c>
      <c r="Z4750" t="str">
        <f t="shared" si="373"/>
        <v>Normal</v>
      </c>
      <c r="AA4750" t="str" cm="1">
        <f t="array" ref="AA4750">_xlfn.IFS(
J4750&lt;=K4750*0.5,"Excellent",
J4750&lt;=K4750,"Good",
J4750&lt;=K4750*1.5,"At Risk",
TRUE,"Critical"
)</f>
        <v>Excellent</v>
      </c>
      <c r="AB4750" t="str">
        <f t="shared" si="374"/>
        <v>Reworked</v>
      </c>
    </row>
    <row r="4751" spans="1:28" x14ac:dyDescent="0.3">
      <c r="A4751" t="s">
        <v>4833</v>
      </c>
      <c r="B4751" s="1">
        <v>45816</v>
      </c>
      <c r="C4751" t="s">
        <v>95</v>
      </c>
      <c r="D4751" t="s">
        <v>73</v>
      </c>
      <c r="E4751" t="s">
        <v>23</v>
      </c>
      <c r="F4751" t="s">
        <v>61</v>
      </c>
      <c r="G4751" t="s">
        <v>25</v>
      </c>
      <c r="H4751" t="s">
        <v>75</v>
      </c>
      <c r="I4751" t="s">
        <v>27</v>
      </c>
      <c r="J4751">
        <v>12.2</v>
      </c>
      <c r="K4751">
        <v>12</v>
      </c>
      <c r="L4751" t="s">
        <v>63</v>
      </c>
      <c r="M4751">
        <v>0</v>
      </c>
      <c r="N4751">
        <v>4.7</v>
      </c>
      <c r="O4751">
        <v>320</v>
      </c>
      <c r="P4751">
        <v>3904</v>
      </c>
      <c r="Q4751" t="s">
        <v>29</v>
      </c>
      <c r="R4751">
        <v>6</v>
      </c>
      <c r="S4751" t="s">
        <v>30</v>
      </c>
      <c r="T4751" t="s">
        <v>102</v>
      </c>
      <c r="U4751" t="str">
        <f>TRIM(CLEAN(tbl_Operations[[#This Row],[Location]]))</f>
        <v>Chennai</v>
      </c>
      <c r="V4751" t="str">
        <f>TRIM(CLEAN(tbl_Operations[[#This Row],[Channel]]))</f>
        <v>Email</v>
      </c>
      <c r="W4751" t="str">
        <f t="shared" si="370"/>
        <v>Invoice Query</v>
      </c>
      <c r="X4751" t="str">
        <f t="shared" si="371"/>
        <v>Sales</v>
      </c>
      <c r="Y4751" t="str">
        <f t="shared" si="372"/>
        <v>SLA Breach</v>
      </c>
      <c r="Z4751" t="str">
        <f t="shared" si="373"/>
        <v>Normal</v>
      </c>
      <c r="AA4751" t="str" cm="1">
        <f t="array" ref="AA4751">_xlfn.IFS(
J4751&lt;=K4751*0.5,"Excellent",
J4751&lt;=K4751,"Good",
J4751&lt;=K4751*1.5,"At Risk",
TRUE,"Critical"
)</f>
        <v>At Risk</v>
      </c>
      <c r="AB4751" t="str">
        <f t="shared" si="374"/>
        <v>No Rework</v>
      </c>
    </row>
    <row r="4752" spans="1:28" x14ac:dyDescent="0.3">
      <c r="A4752" t="s">
        <v>4834</v>
      </c>
      <c r="B4752" s="1">
        <v>45880</v>
      </c>
      <c r="C4752" t="s">
        <v>21</v>
      </c>
      <c r="D4752" t="s">
        <v>34</v>
      </c>
      <c r="E4752" t="s">
        <v>74</v>
      </c>
      <c r="F4752" t="s">
        <v>49</v>
      </c>
      <c r="G4752" t="s">
        <v>42</v>
      </c>
      <c r="H4752" t="s">
        <v>43</v>
      </c>
      <c r="I4752" t="s">
        <v>27</v>
      </c>
      <c r="J4752">
        <v>10.3</v>
      </c>
      <c r="K4752">
        <v>48</v>
      </c>
      <c r="L4752" t="s">
        <v>28</v>
      </c>
      <c r="M4752">
        <v>0</v>
      </c>
      <c r="N4752">
        <v>5</v>
      </c>
      <c r="O4752">
        <v>450</v>
      </c>
      <c r="P4752">
        <v>4635</v>
      </c>
      <c r="Q4752" t="s">
        <v>36</v>
      </c>
      <c r="R4752">
        <v>8</v>
      </c>
      <c r="S4752" t="s">
        <v>37</v>
      </c>
      <c r="T4752" t="s">
        <v>31</v>
      </c>
      <c r="U4752" t="str">
        <f>TRIM(CLEAN(tbl_Operations[[#This Row],[Location]]))</f>
        <v>Mumbai</v>
      </c>
      <c r="V4752" t="str">
        <f>TRIM(CLEAN(tbl_Operations[[#This Row],[Channel]]))</f>
        <v>Portal</v>
      </c>
      <c r="W4752" t="str">
        <f t="shared" si="370"/>
        <v>System Issue</v>
      </c>
      <c r="X4752" t="str">
        <f t="shared" si="371"/>
        <v>Customer Support</v>
      </c>
      <c r="Y4752" t="str">
        <f t="shared" si="372"/>
        <v>Within SLA</v>
      </c>
      <c r="Z4752" t="str">
        <f t="shared" si="373"/>
        <v>Normal</v>
      </c>
      <c r="AA4752" t="str" cm="1">
        <f t="array" ref="AA4752">_xlfn.IFS(
J4752&lt;=K4752*0.5,"Excellent",
J4752&lt;=K4752,"Good",
J4752&lt;=K4752*1.5,"At Risk",
TRUE,"Critical"
)</f>
        <v>Excellent</v>
      </c>
      <c r="AB4752" t="str">
        <f t="shared" si="374"/>
        <v>No Rework</v>
      </c>
    </row>
    <row r="4753" spans="1:28" x14ac:dyDescent="0.3">
      <c r="A4753" t="s">
        <v>4835</v>
      </c>
      <c r="B4753" s="1">
        <v>45887</v>
      </c>
      <c r="C4753" t="s">
        <v>33</v>
      </c>
      <c r="D4753" t="s">
        <v>73</v>
      </c>
      <c r="E4753" t="s">
        <v>48</v>
      </c>
      <c r="F4753" t="s">
        <v>24</v>
      </c>
      <c r="G4753" t="s">
        <v>42</v>
      </c>
      <c r="H4753" t="s">
        <v>43</v>
      </c>
      <c r="I4753" t="s">
        <v>27</v>
      </c>
      <c r="J4753">
        <v>13.5</v>
      </c>
      <c r="K4753">
        <v>24</v>
      </c>
      <c r="L4753" t="s">
        <v>28</v>
      </c>
      <c r="M4753">
        <v>3</v>
      </c>
      <c r="N4753">
        <v>3.9</v>
      </c>
      <c r="O4753">
        <v>400</v>
      </c>
      <c r="P4753">
        <v>5400</v>
      </c>
      <c r="Q4753" t="s">
        <v>36</v>
      </c>
      <c r="R4753">
        <v>8</v>
      </c>
      <c r="S4753" t="s">
        <v>37</v>
      </c>
      <c r="T4753" t="s">
        <v>31</v>
      </c>
      <c r="U4753" t="str">
        <f>TRIM(CLEAN(tbl_Operations[[#This Row],[Location]]))</f>
        <v>Chennai</v>
      </c>
      <c r="V4753" t="str">
        <f>TRIM(CLEAN(tbl_Operations[[#This Row],[Channel]]))</f>
        <v>Portal</v>
      </c>
      <c r="W4753" t="str">
        <f t="shared" si="370"/>
        <v>Compliance Request</v>
      </c>
      <c r="X4753" t="str">
        <f t="shared" si="371"/>
        <v>It</v>
      </c>
      <c r="Y4753" t="str">
        <f t="shared" si="372"/>
        <v>Within SLA</v>
      </c>
      <c r="Z4753" t="str">
        <f t="shared" si="373"/>
        <v>Normal</v>
      </c>
      <c r="AA4753" t="str" cm="1">
        <f t="array" ref="AA4753">_xlfn.IFS(
J4753&lt;=K4753*0.5,"Excellent",
J4753&lt;=K4753,"Good",
J4753&lt;=K4753*1.5,"At Risk",
TRUE,"Critical"
)</f>
        <v>Good</v>
      </c>
      <c r="AB4753" t="str">
        <f t="shared" si="374"/>
        <v>Reworked</v>
      </c>
    </row>
    <row r="4754" spans="1:28" x14ac:dyDescent="0.3">
      <c r="A4754" t="s">
        <v>4836</v>
      </c>
      <c r="B4754" s="1">
        <v>45693</v>
      </c>
      <c r="C4754" t="s">
        <v>21</v>
      </c>
      <c r="D4754" t="s">
        <v>60</v>
      </c>
      <c r="E4754" t="s">
        <v>23</v>
      </c>
      <c r="F4754" t="s">
        <v>49</v>
      </c>
      <c r="G4754" t="s">
        <v>42</v>
      </c>
      <c r="H4754" t="s">
        <v>66</v>
      </c>
      <c r="I4754" t="s">
        <v>101</v>
      </c>
      <c r="J4754">
        <v>29.1</v>
      </c>
      <c r="K4754">
        <v>48</v>
      </c>
      <c r="L4754" t="s">
        <v>28</v>
      </c>
      <c r="M4754">
        <v>0</v>
      </c>
      <c r="N4754">
        <v>4.5999999999999996</v>
      </c>
      <c r="O4754">
        <v>280</v>
      </c>
      <c r="P4754">
        <v>8148</v>
      </c>
      <c r="Q4754" t="s">
        <v>57</v>
      </c>
      <c r="R4754">
        <v>2</v>
      </c>
      <c r="S4754" t="s">
        <v>58</v>
      </c>
      <c r="T4754" t="s">
        <v>86</v>
      </c>
      <c r="U4754" t="str">
        <f>TRIM(CLEAN(tbl_Operations[[#This Row],[Location]]))</f>
        <v>Pune</v>
      </c>
      <c r="V4754" t="str">
        <f>TRIM(CLEAN(tbl_Operations[[#This Row],[Channel]]))</f>
        <v>Portal</v>
      </c>
      <c r="W4754" t="str">
        <f t="shared" si="370"/>
        <v>Invoice Query</v>
      </c>
      <c r="X4754" t="str">
        <f t="shared" si="371"/>
        <v>Customer Support</v>
      </c>
      <c r="Y4754" t="str">
        <f t="shared" si="372"/>
        <v>Within SLA</v>
      </c>
      <c r="Z4754" t="str">
        <f t="shared" si="373"/>
        <v>Normal</v>
      </c>
      <c r="AA4754" t="str" cm="1">
        <f t="array" ref="AA4754">_xlfn.IFS(
J4754&lt;=K4754*0.5,"Excellent",
J4754&lt;=K4754,"Good",
J4754&lt;=K4754*1.5,"At Risk",
TRUE,"Critical"
)</f>
        <v>Good</v>
      </c>
      <c r="AB4754" t="str">
        <f t="shared" si="374"/>
        <v>No Rework</v>
      </c>
    </row>
    <row r="4755" spans="1:28" x14ac:dyDescent="0.3">
      <c r="A4755" t="s">
        <v>4837</v>
      </c>
      <c r="B4755" s="1">
        <v>45805</v>
      </c>
      <c r="C4755" t="s">
        <v>95</v>
      </c>
      <c r="D4755" t="s">
        <v>55</v>
      </c>
      <c r="E4755" t="s">
        <v>92</v>
      </c>
      <c r="F4755" t="s">
        <v>24</v>
      </c>
      <c r="G4755" t="s">
        <v>62</v>
      </c>
      <c r="H4755" t="s">
        <v>75</v>
      </c>
      <c r="I4755" t="s">
        <v>27</v>
      </c>
      <c r="J4755">
        <v>12.2</v>
      </c>
      <c r="K4755">
        <v>24</v>
      </c>
      <c r="L4755" t="s">
        <v>28</v>
      </c>
      <c r="M4755">
        <v>0</v>
      </c>
      <c r="N4755">
        <v>5</v>
      </c>
      <c r="O4755">
        <v>350</v>
      </c>
      <c r="P4755">
        <v>4270</v>
      </c>
      <c r="Q4755" t="s">
        <v>44</v>
      </c>
      <c r="R4755">
        <v>5</v>
      </c>
      <c r="S4755" t="s">
        <v>30</v>
      </c>
      <c r="T4755" t="s">
        <v>86</v>
      </c>
      <c r="U4755" t="str">
        <f>TRIM(CLEAN(tbl_Operations[[#This Row],[Location]]))</f>
        <v>Hyderabad</v>
      </c>
      <c r="V4755" t="str">
        <f>TRIM(CLEAN(tbl_Operations[[#This Row],[Channel]]))</f>
        <v>Teams</v>
      </c>
      <c r="W4755" t="str">
        <f t="shared" si="370"/>
        <v>Report Request</v>
      </c>
      <c r="X4755" t="str">
        <f t="shared" si="371"/>
        <v>Sales</v>
      </c>
      <c r="Y4755" t="str">
        <f t="shared" si="372"/>
        <v>Within SLA</v>
      </c>
      <c r="Z4755" t="str">
        <f t="shared" si="373"/>
        <v>Normal</v>
      </c>
      <c r="AA4755" t="str" cm="1">
        <f t="array" ref="AA4755">_xlfn.IFS(
J4755&lt;=K4755*0.5,"Excellent",
J4755&lt;=K4755,"Good",
J4755&lt;=K4755*1.5,"At Risk",
TRUE,"Critical"
)</f>
        <v>Good</v>
      </c>
      <c r="AB4755" t="str">
        <f t="shared" si="374"/>
        <v>No Rework</v>
      </c>
    </row>
    <row r="4756" spans="1:28" x14ac:dyDescent="0.3">
      <c r="A4756" t="s">
        <v>4838</v>
      </c>
      <c r="B4756" s="1">
        <v>45702</v>
      </c>
      <c r="C4756" t="s">
        <v>33</v>
      </c>
      <c r="D4756" t="s">
        <v>55</v>
      </c>
      <c r="E4756" t="s">
        <v>56</v>
      </c>
      <c r="F4756" t="s">
        <v>24</v>
      </c>
      <c r="G4756" t="s">
        <v>25</v>
      </c>
      <c r="H4756" t="s">
        <v>50</v>
      </c>
      <c r="I4756" t="s">
        <v>27</v>
      </c>
      <c r="J4756">
        <v>37</v>
      </c>
      <c r="K4756">
        <v>24</v>
      </c>
      <c r="L4756" t="s">
        <v>63</v>
      </c>
      <c r="M4756">
        <v>1</v>
      </c>
      <c r="N4756">
        <v>4.7</v>
      </c>
      <c r="O4756">
        <v>450</v>
      </c>
      <c r="P4756">
        <v>16650</v>
      </c>
      <c r="Q4756" t="s">
        <v>57</v>
      </c>
      <c r="R4756">
        <v>2</v>
      </c>
      <c r="S4756" t="s">
        <v>58</v>
      </c>
      <c r="T4756" t="s">
        <v>45</v>
      </c>
      <c r="U4756" t="str">
        <f>TRIM(CLEAN(tbl_Operations[[#This Row],[Location]]))</f>
        <v>Hyderabad</v>
      </c>
      <c r="V4756" t="str">
        <f>TRIM(CLEAN(tbl_Operations[[#This Row],[Channel]]))</f>
        <v>Email</v>
      </c>
      <c r="W4756" t="str">
        <f t="shared" si="370"/>
        <v>Vendor Query</v>
      </c>
      <c r="X4756" t="str">
        <f t="shared" si="371"/>
        <v>It</v>
      </c>
      <c r="Y4756" t="str">
        <f t="shared" si="372"/>
        <v>SLA Breach</v>
      </c>
      <c r="Z4756" t="str">
        <f t="shared" si="373"/>
        <v>Normal</v>
      </c>
      <c r="AA4756" t="str" cm="1">
        <f t="array" ref="AA4756">_xlfn.IFS(
J4756&lt;=K4756*0.5,"Excellent",
J4756&lt;=K4756,"Good",
J4756&lt;=K4756*1.5,"At Risk",
TRUE,"Critical"
)</f>
        <v>Critical</v>
      </c>
      <c r="AB4756" t="str">
        <f t="shared" si="374"/>
        <v>Reworked</v>
      </c>
    </row>
    <row r="4757" spans="1:28" x14ac:dyDescent="0.3">
      <c r="A4757" t="s">
        <v>4839</v>
      </c>
      <c r="B4757" s="1">
        <v>45845</v>
      </c>
      <c r="C4757" t="s">
        <v>77</v>
      </c>
      <c r="D4757" t="s">
        <v>60</v>
      </c>
      <c r="E4757" t="s">
        <v>74</v>
      </c>
      <c r="F4757" t="s">
        <v>49</v>
      </c>
      <c r="G4757" t="s">
        <v>42</v>
      </c>
      <c r="H4757" t="s">
        <v>66</v>
      </c>
      <c r="I4757" t="s">
        <v>27</v>
      </c>
      <c r="J4757">
        <v>8.1</v>
      </c>
      <c r="K4757">
        <v>48</v>
      </c>
      <c r="L4757" t="s">
        <v>28</v>
      </c>
      <c r="M4757">
        <v>1</v>
      </c>
      <c r="N4757">
        <v>3.9</v>
      </c>
      <c r="O4757">
        <v>450</v>
      </c>
      <c r="P4757">
        <v>3645</v>
      </c>
      <c r="Q4757" t="s">
        <v>114</v>
      </c>
      <c r="R4757">
        <v>7</v>
      </c>
      <c r="S4757" t="s">
        <v>37</v>
      </c>
      <c r="T4757" t="s">
        <v>31</v>
      </c>
      <c r="U4757" t="str">
        <f>TRIM(CLEAN(tbl_Operations[[#This Row],[Location]]))</f>
        <v>Pune</v>
      </c>
      <c r="V4757" t="str">
        <f>TRIM(CLEAN(tbl_Operations[[#This Row],[Channel]]))</f>
        <v>Portal</v>
      </c>
      <c r="W4757" t="str">
        <f t="shared" si="370"/>
        <v>System Issue</v>
      </c>
      <c r="X4757" t="str">
        <f t="shared" si="371"/>
        <v>Finance</v>
      </c>
      <c r="Y4757" t="str">
        <f t="shared" si="372"/>
        <v>Within SLA</v>
      </c>
      <c r="Z4757" t="str">
        <f t="shared" si="373"/>
        <v>Normal</v>
      </c>
      <c r="AA4757" t="str" cm="1">
        <f t="array" ref="AA4757">_xlfn.IFS(
J4757&lt;=K4757*0.5,"Excellent",
J4757&lt;=K4757,"Good",
J4757&lt;=K4757*1.5,"At Risk",
TRUE,"Critical"
)</f>
        <v>Excellent</v>
      </c>
      <c r="AB4757" t="str">
        <f t="shared" si="374"/>
        <v>Reworked</v>
      </c>
    </row>
    <row r="4758" spans="1:28" x14ac:dyDescent="0.3">
      <c r="A4758" t="s">
        <v>4840</v>
      </c>
      <c r="B4758" s="1">
        <v>45960</v>
      </c>
      <c r="C4758" t="s">
        <v>91</v>
      </c>
      <c r="D4758" t="s">
        <v>5094</v>
      </c>
      <c r="E4758" t="s">
        <v>78</v>
      </c>
      <c r="F4758" t="s">
        <v>24</v>
      </c>
      <c r="G4758" t="s">
        <v>25</v>
      </c>
      <c r="H4758" t="s">
        <v>66</v>
      </c>
      <c r="I4758" t="s">
        <v>88</v>
      </c>
      <c r="J4758">
        <v>19.399999999999999</v>
      </c>
      <c r="K4758">
        <v>24</v>
      </c>
      <c r="L4758" t="s">
        <v>28</v>
      </c>
      <c r="M4758">
        <v>2</v>
      </c>
      <c r="N4758">
        <v>3.7</v>
      </c>
      <c r="O4758">
        <v>320</v>
      </c>
      <c r="P4758">
        <v>6208</v>
      </c>
      <c r="Q4758" t="s">
        <v>51</v>
      </c>
      <c r="R4758">
        <v>10</v>
      </c>
      <c r="S4758" t="s">
        <v>52</v>
      </c>
      <c r="T4758" t="s">
        <v>84</v>
      </c>
      <c r="U4758" t="str">
        <f>TRIM(CLEAN(tbl_Operations[[#This Row],[Location]]))</f>
        <v>Unknown</v>
      </c>
      <c r="V4758" t="str">
        <f>TRIM(CLEAN(tbl_Operations[[#This Row],[Channel]]))</f>
        <v>Email</v>
      </c>
      <c r="W4758" t="str">
        <f t="shared" si="370"/>
        <v>Access Request</v>
      </c>
      <c r="X4758" t="str">
        <f t="shared" si="371"/>
        <v>Operations</v>
      </c>
      <c r="Y4758" t="str">
        <f t="shared" si="372"/>
        <v>Within SLA</v>
      </c>
      <c r="Z4758" t="str">
        <f t="shared" si="373"/>
        <v>Normal</v>
      </c>
      <c r="AA4758" t="str" cm="1">
        <f t="array" ref="AA4758">_xlfn.IFS(
J4758&lt;=K4758*0.5,"Excellent",
J4758&lt;=K4758,"Good",
J4758&lt;=K4758*1.5,"At Risk",
TRUE,"Critical"
)</f>
        <v>Good</v>
      </c>
      <c r="AB4758" t="str">
        <f t="shared" si="374"/>
        <v>Reworked</v>
      </c>
    </row>
    <row r="4759" spans="1:28" x14ac:dyDescent="0.3">
      <c r="A4759" t="s">
        <v>4841</v>
      </c>
      <c r="B4759" s="1">
        <v>45844</v>
      </c>
      <c r="C4759" t="s">
        <v>21</v>
      </c>
      <c r="D4759" t="s">
        <v>73</v>
      </c>
      <c r="E4759" t="s">
        <v>92</v>
      </c>
      <c r="F4759" t="s">
        <v>49</v>
      </c>
      <c r="G4759" t="s">
        <v>25</v>
      </c>
      <c r="H4759" t="s">
        <v>50</v>
      </c>
      <c r="I4759" t="s">
        <v>27</v>
      </c>
      <c r="J4759">
        <v>16.100000000000001</v>
      </c>
      <c r="K4759">
        <v>48</v>
      </c>
      <c r="L4759" t="s">
        <v>28</v>
      </c>
      <c r="M4759">
        <v>3</v>
      </c>
      <c r="N4759">
        <v>3.9</v>
      </c>
      <c r="O4759">
        <v>400</v>
      </c>
      <c r="P4759">
        <v>6440</v>
      </c>
      <c r="Q4759" t="s">
        <v>114</v>
      </c>
      <c r="R4759">
        <v>7</v>
      </c>
      <c r="S4759" t="s">
        <v>37</v>
      </c>
      <c r="T4759" t="s">
        <v>102</v>
      </c>
      <c r="U4759" t="str">
        <f>TRIM(CLEAN(tbl_Operations[[#This Row],[Location]]))</f>
        <v>Chennai</v>
      </c>
      <c r="V4759" t="str">
        <f>TRIM(CLEAN(tbl_Operations[[#This Row],[Channel]]))</f>
        <v>Email</v>
      </c>
      <c r="W4759" t="str">
        <f t="shared" si="370"/>
        <v>Report Request</v>
      </c>
      <c r="X4759" t="str">
        <f t="shared" si="371"/>
        <v>Customer Support</v>
      </c>
      <c r="Y4759" t="str">
        <f t="shared" si="372"/>
        <v>Within SLA</v>
      </c>
      <c r="Z4759" t="str">
        <f t="shared" si="373"/>
        <v>Normal</v>
      </c>
      <c r="AA4759" t="str" cm="1">
        <f t="array" ref="AA4759">_xlfn.IFS(
J4759&lt;=K4759*0.5,"Excellent",
J4759&lt;=K4759,"Good",
J4759&lt;=K4759*1.5,"At Risk",
TRUE,"Critical"
)</f>
        <v>Excellent</v>
      </c>
      <c r="AB4759" t="str">
        <f t="shared" si="374"/>
        <v>Reworked</v>
      </c>
    </row>
    <row r="4760" spans="1:28" x14ac:dyDescent="0.3">
      <c r="A4760" t="s">
        <v>4842</v>
      </c>
      <c r="B4760" s="1">
        <v>45855</v>
      </c>
      <c r="C4760" t="s">
        <v>54</v>
      </c>
      <c r="D4760" t="s">
        <v>34</v>
      </c>
      <c r="E4760" t="s">
        <v>48</v>
      </c>
      <c r="F4760" t="s">
        <v>49</v>
      </c>
      <c r="G4760" t="s">
        <v>42</v>
      </c>
      <c r="H4760" t="s">
        <v>50</v>
      </c>
      <c r="I4760" t="s">
        <v>27</v>
      </c>
      <c r="J4760">
        <v>9.8000000000000007</v>
      </c>
      <c r="K4760">
        <v>48</v>
      </c>
      <c r="L4760" t="s">
        <v>28</v>
      </c>
      <c r="M4760">
        <v>0</v>
      </c>
      <c r="N4760">
        <v>5</v>
      </c>
      <c r="O4760">
        <v>350</v>
      </c>
      <c r="P4760">
        <v>3430</v>
      </c>
      <c r="Q4760" t="s">
        <v>114</v>
      </c>
      <c r="R4760">
        <v>7</v>
      </c>
      <c r="S4760" t="s">
        <v>37</v>
      </c>
      <c r="T4760" t="s">
        <v>84</v>
      </c>
      <c r="U4760" t="str">
        <f>TRIM(CLEAN(tbl_Operations[[#This Row],[Location]]))</f>
        <v>Mumbai</v>
      </c>
      <c r="V4760" t="str">
        <f>TRIM(CLEAN(tbl_Operations[[#This Row],[Channel]]))</f>
        <v>Portal</v>
      </c>
      <c r="W4760" t="str">
        <f t="shared" si="370"/>
        <v>Compliance Request</v>
      </c>
      <c r="X4760" t="str">
        <f t="shared" si="371"/>
        <v>Hr</v>
      </c>
      <c r="Y4760" t="str">
        <f t="shared" si="372"/>
        <v>Within SLA</v>
      </c>
      <c r="Z4760" t="str">
        <f t="shared" si="373"/>
        <v>Normal</v>
      </c>
      <c r="AA4760" t="str" cm="1">
        <f t="array" ref="AA4760">_xlfn.IFS(
J4760&lt;=K4760*0.5,"Excellent",
J4760&lt;=K4760,"Good",
J4760&lt;=K4760*1.5,"At Risk",
TRUE,"Critical"
)</f>
        <v>Excellent</v>
      </c>
      <c r="AB4760" t="str">
        <f t="shared" si="374"/>
        <v>No Rework</v>
      </c>
    </row>
    <row r="4761" spans="1:28" x14ac:dyDescent="0.3">
      <c r="A4761" t="s">
        <v>4843</v>
      </c>
      <c r="B4761" s="1">
        <v>45959</v>
      </c>
      <c r="C4761" t="s">
        <v>21</v>
      </c>
      <c r="D4761" t="s">
        <v>73</v>
      </c>
      <c r="E4761" t="s">
        <v>78</v>
      </c>
      <c r="F4761" t="s">
        <v>24</v>
      </c>
      <c r="G4761" t="s">
        <v>25</v>
      </c>
      <c r="H4761" t="s">
        <v>26</v>
      </c>
      <c r="I4761" t="s">
        <v>27</v>
      </c>
      <c r="J4761">
        <v>9</v>
      </c>
      <c r="K4761">
        <v>24</v>
      </c>
      <c r="L4761" t="s">
        <v>28</v>
      </c>
      <c r="M4761">
        <v>2</v>
      </c>
      <c r="N4761">
        <v>4.4000000000000004</v>
      </c>
      <c r="O4761">
        <v>450</v>
      </c>
      <c r="P4761">
        <v>4050</v>
      </c>
      <c r="Q4761" t="s">
        <v>51</v>
      </c>
      <c r="R4761">
        <v>10</v>
      </c>
      <c r="S4761" t="s">
        <v>52</v>
      </c>
      <c r="T4761" t="s">
        <v>86</v>
      </c>
      <c r="U4761" t="str">
        <f>TRIM(CLEAN(tbl_Operations[[#This Row],[Location]]))</f>
        <v>Chennai</v>
      </c>
      <c r="V4761" t="str">
        <f>TRIM(CLEAN(tbl_Operations[[#This Row],[Channel]]))</f>
        <v>Email</v>
      </c>
      <c r="W4761" t="str">
        <f t="shared" si="370"/>
        <v>Access Request</v>
      </c>
      <c r="X4761" t="str">
        <f t="shared" si="371"/>
        <v>Customer Support</v>
      </c>
      <c r="Y4761" t="str">
        <f t="shared" si="372"/>
        <v>Within SLA</v>
      </c>
      <c r="Z4761" t="str">
        <f t="shared" si="373"/>
        <v>Normal</v>
      </c>
      <c r="AA4761" t="str" cm="1">
        <f t="array" ref="AA4761">_xlfn.IFS(
J4761&lt;=K4761*0.5,"Excellent",
J4761&lt;=K4761,"Good",
J4761&lt;=K4761*1.5,"At Risk",
TRUE,"Critical"
)</f>
        <v>Excellent</v>
      </c>
      <c r="AB4761" t="str">
        <f t="shared" si="374"/>
        <v>Reworked</v>
      </c>
    </row>
    <row r="4762" spans="1:28" x14ac:dyDescent="0.3">
      <c r="A4762" t="s">
        <v>4844</v>
      </c>
      <c r="B4762" s="1">
        <v>45789</v>
      </c>
      <c r="C4762" t="s">
        <v>77</v>
      </c>
      <c r="D4762" t="s">
        <v>60</v>
      </c>
      <c r="E4762" t="s">
        <v>56</v>
      </c>
      <c r="F4762" t="s">
        <v>24</v>
      </c>
      <c r="G4762" t="s">
        <v>81</v>
      </c>
      <c r="H4762" t="s">
        <v>66</v>
      </c>
      <c r="I4762" t="s">
        <v>27</v>
      </c>
      <c r="J4762">
        <v>15.3</v>
      </c>
      <c r="K4762">
        <v>24</v>
      </c>
      <c r="L4762" t="s">
        <v>28</v>
      </c>
      <c r="M4762">
        <v>2</v>
      </c>
      <c r="N4762">
        <v>4.4000000000000004</v>
      </c>
      <c r="O4762">
        <v>400</v>
      </c>
      <c r="P4762">
        <v>6120</v>
      </c>
      <c r="Q4762" t="s">
        <v>44</v>
      </c>
      <c r="R4762">
        <v>5</v>
      </c>
      <c r="S4762" t="s">
        <v>30</v>
      </c>
      <c r="T4762" t="s">
        <v>31</v>
      </c>
      <c r="U4762" t="str">
        <f>TRIM(CLEAN(tbl_Operations[[#This Row],[Location]]))</f>
        <v>Pune</v>
      </c>
      <c r="V4762" t="str">
        <f>TRIM(CLEAN(tbl_Operations[[#This Row],[Channel]]))</f>
        <v>Phone</v>
      </c>
      <c r="W4762" t="str">
        <f t="shared" si="370"/>
        <v>Vendor Query</v>
      </c>
      <c r="X4762" t="str">
        <f t="shared" si="371"/>
        <v>Finance</v>
      </c>
      <c r="Y4762" t="str">
        <f t="shared" si="372"/>
        <v>Within SLA</v>
      </c>
      <c r="Z4762" t="str">
        <f t="shared" si="373"/>
        <v>Normal</v>
      </c>
      <c r="AA4762" t="str" cm="1">
        <f t="array" ref="AA4762">_xlfn.IFS(
J4762&lt;=K4762*0.5,"Excellent",
J4762&lt;=K4762,"Good",
J4762&lt;=K4762*1.5,"At Risk",
TRUE,"Critical"
)</f>
        <v>Good</v>
      </c>
      <c r="AB4762" t="str">
        <f t="shared" si="374"/>
        <v>Reworked</v>
      </c>
    </row>
    <row r="4763" spans="1:28" x14ac:dyDescent="0.3">
      <c r="A4763" t="s">
        <v>4845</v>
      </c>
      <c r="B4763" s="1">
        <v>45930</v>
      </c>
      <c r="C4763" t="s">
        <v>91</v>
      </c>
      <c r="D4763" t="s">
        <v>47</v>
      </c>
      <c r="E4763" t="s">
        <v>56</v>
      </c>
      <c r="F4763" t="s">
        <v>24</v>
      </c>
      <c r="G4763" t="s">
        <v>62</v>
      </c>
      <c r="H4763" t="s">
        <v>26</v>
      </c>
      <c r="I4763" t="s">
        <v>27</v>
      </c>
      <c r="J4763">
        <v>4.8</v>
      </c>
      <c r="K4763">
        <v>24</v>
      </c>
      <c r="L4763" t="s">
        <v>28</v>
      </c>
      <c r="M4763">
        <v>0</v>
      </c>
      <c r="N4763">
        <v>4.7</v>
      </c>
      <c r="O4763">
        <v>320</v>
      </c>
      <c r="P4763">
        <v>1536</v>
      </c>
      <c r="Q4763" t="s">
        <v>83</v>
      </c>
      <c r="R4763">
        <v>9</v>
      </c>
      <c r="S4763" t="s">
        <v>37</v>
      </c>
      <c r="T4763" t="s">
        <v>38</v>
      </c>
      <c r="U4763" t="str">
        <f>TRIM(CLEAN(tbl_Operations[[#This Row],[Location]]))</f>
        <v>Gurugram</v>
      </c>
      <c r="V4763" t="str">
        <f>TRIM(CLEAN(tbl_Operations[[#This Row],[Channel]]))</f>
        <v>Teams</v>
      </c>
      <c r="W4763" t="str">
        <f t="shared" si="370"/>
        <v>Vendor Query</v>
      </c>
      <c r="X4763" t="str">
        <f t="shared" si="371"/>
        <v>Operations</v>
      </c>
      <c r="Y4763" t="str">
        <f t="shared" si="372"/>
        <v>Within SLA</v>
      </c>
      <c r="Z4763" t="str">
        <f t="shared" si="373"/>
        <v>Normal</v>
      </c>
      <c r="AA4763" t="str" cm="1">
        <f t="array" ref="AA4763">_xlfn.IFS(
J4763&lt;=K4763*0.5,"Excellent",
J4763&lt;=K4763,"Good",
J4763&lt;=K4763*1.5,"At Risk",
TRUE,"Critical"
)</f>
        <v>Excellent</v>
      </c>
      <c r="AB4763" t="str">
        <f t="shared" si="374"/>
        <v>No Rework</v>
      </c>
    </row>
    <row r="4764" spans="1:28" x14ac:dyDescent="0.3">
      <c r="A4764" t="s">
        <v>4846</v>
      </c>
      <c r="B4764" s="1">
        <v>45768</v>
      </c>
      <c r="C4764" t="s">
        <v>54</v>
      </c>
      <c r="D4764" t="s">
        <v>73</v>
      </c>
      <c r="E4764" t="s">
        <v>23</v>
      </c>
      <c r="F4764" t="s">
        <v>61</v>
      </c>
      <c r="G4764" t="s">
        <v>25</v>
      </c>
      <c r="H4764" t="s">
        <v>75</v>
      </c>
      <c r="I4764" t="s">
        <v>101</v>
      </c>
      <c r="J4764">
        <v>15.5</v>
      </c>
      <c r="K4764">
        <v>12</v>
      </c>
      <c r="L4764" t="s">
        <v>63</v>
      </c>
      <c r="M4764">
        <v>0</v>
      </c>
      <c r="N4764">
        <v>4.5</v>
      </c>
      <c r="O4764">
        <v>350</v>
      </c>
      <c r="P4764">
        <v>5425</v>
      </c>
      <c r="Q4764" t="s">
        <v>89</v>
      </c>
      <c r="R4764">
        <v>4</v>
      </c>
      <c r="S4764" t="s">
        <v>30</v>
      </c>
      <c r="T4764" t="s">
        <v>31</v>
      </c>
      <c r="U4764" t="str">
        <f>TRIM(CLEAN(tbl_Operations[[#This Row],[Location]]))</f>
        <v>Chennai</v>
      </c>
      <c r="V4764" t="str">
        <f>TRIM(CLEAN(tbl_Operations[[#This Row],[Channel]]))</f>
        <v>Email</v>
      </c>
      <c r="W4764" t="str">
        <f t="shared" si="370"/>
        <v>Invoice Query</v>
      </c>
      <c r="X4764" t="str">
        <f t="shared" si="371"/>
        <v>Hr</v>
      </c>
      <c r="Y4764" t="str">
        <f t="shared" si="372"/>
        <v>SLA Breach</v>
      </c>
      <c r="Z4764" t="str">
        <f t="shared" si="373"/>
        <v>Normal</v>
      </c>
      <c r="AA4764" t="str" cm="1">
        <f t="array" ref="AA4764">_xlfn.IFS(
J4764&lt;=K4764*0.5,"Excellent",
J4764&lt;=K4764,"Good",
J4764&lt;=K4764*1.5,"At Risk",
TRUE,"Critical"
)</f>
        <v>At Risk</v>
      </c>
      <c r="AB4764" t="str">
        <f t="shared" si="374"/>
        <v>No Rework</v>
      </c>
    </row>
    <row r="4765" spans="1:28" x14ac:dyDescent="0.3">
      <c r="A4765" t="s">
        <v>4847</v>
      </c>
      <c r="B4765" s="1">
        <v>46018</v>
      </c>
      <c r="C4765" t="s">
        <v>95</v>
      </c>
      <c r="D4765" t="s">
        <v>41</v>
      </c>
      <c r="E4765" t="s">
        <v>92</v>
      </c>
      <c r="F4765" t="s">
        <v>49</v>
      </c>
      <c r="G4765" t="s">
        <v>25</v>
      </c>
      <c r="H4765" t="s">
        <v>43</v>
      </c>
      <c r="I4765" t="s">
        <v>88</v>
      </c>
      <c r="J4765">
        <v>14.4</v>
      </c>
      <c r="K4765">
        <v>48</v>
      </c>
      <c r="L4765" t="s">
        <v>28</v>
      </c>
      <c r="M4765">
        <v>2</v>
      </c>
      <c r="N4765">
        <v>4.5999999999999996</v>
      </c>
      <c r="O4765">
        <v>320</v>
      </c>
      <c r="P4765">
        <v>4608</v>
      </c>
      <c r="Q4765" t="s">
        <v>71</v>
      </c>
      <c r="R4765">
        <v>12</v>
      </c>
      <c r="S4765" t="s">
        <v>52</v>
      </c>
      <c r="T4765" t="s">
        <v>68</v>
      </c>
      <c r="U4765" t="str">
        <f>TRIM(CLEAN(tbl_Operations[[#This Row],[Location]]))</f>
        <v>Bengaluru</v>
      </c>
      <c r="V4765" t="str">
        <f>TRIM(CLEAN(tbl_Operations[[#This Row],[Channel]]))</f>
        <v>Email</v>
      </c>
      <c r="W4765" t="str">
        <f t="shared" si="370"/>
        <v>Report Request</v>
      </c>
      <c r="X4765" t="str">
        <f t="shared" si="371"/>
        <v>Sales</v>
      </c>
      <c r="Y4765" t="str">
        <f t="shared" si="372"/>
        <v>Within SLA</v>
      </c>
      <c r="Z4765" t="str">
        <f t="shared" si="373"/>
        <v>Normal</v>
      </c>
      <c r="AA4765" t="str" cm="1">
        <f t="array" ref="AA4765">_xlfn.IFS(
J4765&lt;=K4765*0.5,"Excellent",
J4765&lt;=K4765,"Good",
J4765&lt;=K4765*1.5,"At Risk",
TRUE,"Critical"
)</f>
        <v>Excellent</v>
      </c>
      <c r="AB4765" t="str">
        <f t="shared" si="374"/>
        <v>Reworked</v>
      </c>
    </row>
    <row r="4766" spans="1:28" x14ac:dyDescent="0.3">
      <c r="A4766" t="s">
        <v>4848</v>
      </c>
      <c r="B4766" s="1">
        <v>45875</v>
      </c>
      <c r="C4766" t="s">
        <v>33</v>
      </c>
      <c r="D4766" t="s">
        <v>22</v>
      </c>
      <c r="E4766" t="s">
        <v>48</v>
      </c>
      <c r="F4766" t="s">
        <v>24</v>
      </c>
      <c r="G4766" t="s">
        <v>42</v>
      </c>
      <c r="H4766" t="s">
        <v>66</v>
      </c>
      <c r="I4766" t="s">
        <v>101</v>
      </c>
      <c r="J4766">
        <v>15.9</v>
      </c>
      <c r="K4766">
        <v>24</v>
      </c>
      <c r="L4766" t="s">
        <v>28</v>
      </c>
      <c r="M4766">
        <v>0</v>
      </c>
      <c r="N4766">
        <v>4.3</v>
      </c>
      <c r="O4766">
        <v>400</v>
      </c>
      <c r="P4766">
        <v>6360</v>
      </c>
      <c r="Q4766" t="s">
        <v>36</v>
      </c>
      <c r="R4766">
        <v>8</v>
      </c>
      <c r="S4766" t="s">
        <v>37</v>
      </c>
      <c r="T4766" t="s">
        <v>86</v>
      </c>
      <c r="U4766" t="str">
        <f>TRIM(CLEAN(tbl_Operations[[#This Row],[Location]]))</f>
        <v>Noida</v>
      </c>
      <c r="V4766" t="str">
        <f>TRIM(CLEAN(tbl_Operations[[#This Row],[Channel]]))</f>
        <v>Portal</v>
      </c>
      <c r="W4766" t="str">
        <f t="shared" si="370"/>
        <v>Compliance Request</v>
      </c>
      <c r="X4766" t="str">
        <f t="shared" si="371"/>
        <v>It</v>
      </c>
      <c r="Y4766" t="str">
        <f t="shared" si="372"/>
        <v>Within SLA</v>
      </c>
      <c r="Z4766" t="str">
        <f t="shared" si="373"/>
        <v>Normal</v>
      </c>
      <c r="AA4766" t="str" cm="1">
        <f t="array" ref="AA4766">_xlfn.IFS(
J4766&lt;=K4766*0.5,"Excellent",
J4766&lt;=K4766,"Good",
J4766&lt;=K4766*1.5,"At Risk",
TRUE,"Critical"
)</f>
        <v>Good</v>
      </c>
      <c r="AB4766" t="str">
        <f t="shared" si="374"/>
        <v>No Rework</v>
      </c>
    </row>
    <row r="4767" spans="1:28" x14ac:dyDescent="0.3">
      <c r="A4767" t="s">
        <v>4849</v>
      </c>
      <c r="B4767" s="1">
        <v>45720</v>
      </c>
      <c r="C4767" t="s">
        <v>77</v>
      </c>
      <c r="D4767" t="s">
        <v>55</v>
      </c>
      <c r="E4767" t="s">
        <v>48</v>
      </c>
      <c r="F4767" t="s">
        <v>49</v>
      </c>
      <c r="G4767" t="s">
        <v>25</v>
      </c>
      <c r="H4767" t="s">
        <v>26</v>
      </c>
      <c r="I4767" t="s">
        <v>27</v>
      </c>
      <c r="J4767">
        <v>21.4</v>
      </c>
      <c r="K4767">
        <v>48</v>
      </c>
      <c r="L4767" t="s">
        <v>28</v>
      </c>
      <c r="M4767">
        <v>0</v>
      </c>
      <c r="N4767">
        <v>4.4000000000000004</v>
      </c>
      <c r="O4767">
        <v>280</v>
      </c>
      <c r="P4767">
        <v>5992</v>
      </c>
      <c r="Q4767" t="s">
        <v>79</v>
      </c>
      <c r="R4767">
        <v>3</v>
      </c>
      <c r="S4767" t="s">
        <v>58</v>
      </c>
      <c r="T4767" t="s">
        <v>38</v>
      </c>
      <c r="U4767" t="str">
        <f>TRIM(CLEAN(tbl_Operations[[#This Row],[Location]]))</f>
        <v>Hyderabad</v>
      </c>
      <c r="V4767" t="str">
        <f>TRIM(CLEAN(tbl_Operations[[#This Row],[Channel]]))</f>
        <v>Email</v>
      </c>
      <c r="W4767" t="str">
        <f t="shared" si="370"/>
        <v>Compliance Request</v>
      </c>
      <c r="X4767" t="str">
        <f t="shared" si="371"/>
        <v>Finance</v>
      </c>
      <c r="Y4767" t="str">
        <f t="shared" si="372"/>
        <v>Within SLA</v>
      </c>
      <c r="Z4767" t="str">
        <f t="shared" si="373"/>
        <v>Normal</v>
      </c>
      <c r="AA4767" t="str" cm="1">
        <f t="array" ref="AA4767">_xlfn.IFS(
J4767&lt;=K4767*0.5,"Excellent",
J4767&lt;=K4767,"Good",
J4767&lt;=K4767*1.5,"At Risk",
TRUE,"Critical"
)</f>
        <v>Excellent</v>
      </c>
      <c r="AB4767" t="str">
        <f t="shared" si="374"/>
        <v>No Rework</v>
      </c>
    </row>
    <row r="4768" spans="1:28" x14ac:dyDescent="0.3">
      <c r="A4768" t="s">
        <v>4850</v>
      </c>
      <c r="B4768" s="1">
        <v>45782</v>
      </c>
      <c r="C4768" t="s">
        <v>33</v>
      </c>
      <c r="D4768" t="s">
        <v>47</v>
      </c>
      <c r="E4768" t="s">
        <v>70</v>
      </c>
      <c r="F4768" t="s">
        <v>61</v>
      </c>
      <c r="G4768" t="s">
        <v>25</v>
      </c>
      <c r="H4768" t="s">
        <v>50</v>
      </c>
      <c r="I4768" t="s">
        <v>27</v>
      </c>
      <c r="J4768">
        <v>7.1</v>
      </c>
      <c r="K4768">
        <v>12</v>
      </c>
      <c r="L4768" t="s">
        <v>28</v>
      </c>
      <c r="M4768">
        <v>0</v>
      </c>
      <c r="N4768">
        <v>4.7</v>
      </c>
      <c r="O4768">
        <v>450</v>
      </c>
      <c r="P4768">
        <v>3195</v>
      </c>
      <c r="Q4768" t="s">
        <v>44</v>
      </c>
      <c r="R4768">
        <v>5</v>
      </c>
      <c r="S4768" t="s">
        <v>30</v>
      </c>
      <c r="T4768" t="s">
        <v>31</v>
      </c>
      <c r="U4768" t="str">
        <f>TRIM(CLEAN(tbl_Operations[[#This Row],[Location]]))</f>
        <v>Gurugram</v>
      </c>
      <c r="V4768" t="str">
        <f>TRIM(CLEAN(tbl_Operations[[#This Row],[Channel]]))</f>
        <v>Email</v>
      </c>
      <c r="W4768" t="str">
        <f t="shared" si="370"/>
        <v>Data Correction</v>
      </c>
      <c r="X4768" t="str">
        <f t="shared" si="371"/>
        <v>It</v>
      </c>
      <c r="Y4768" t="str">
        <f t="shared" si="372"/>
        <v>Within SLA</v>
      </c>
      <c r="Z4768" t="str">
        <f t="shared" si="373"/>
        <v>Normal</v>
      </c>
      <c r="AA4768" t="str" cm="1">
        <f t="array" ref="AA4768">_xlfn.IFS(
J4768&lt;=K4768*0.5,"Excellent",
J4768&lt;=K4768,"Good",
J4768&lt;=K4768*1.5,"At Risk",
TRUE,"Critical"
)</f>
        <v>Good</v>
      </c>
      <c r="AB4768" t="str">
        <f t="shared" si="374"/>
        <v>No Rework</v>
      </c>
    </row>
    <row r="4769" spans="1:28" x14ac:dyDescent="0.3">
      <c r="A4769" t="s">
        <v>4851</v>
      </c>
      <c r="B4769" s="1">
        <v>45943</v>
      </c>
      <c r="C4769" t="s">
        <v>40</v>
      </c>
      <c r="D4769" t="s">
        <v>55</v>
      </c>
      <c r="E4769" t="s">
        <v>78</v>
      </c>
      <c r="F4769" t="s">
        <v>24</v>
      </c>
      <c r="G4769" t="s">
        <v>81</v>
      </c>
      <c r="H4769" t="s">
        <v>66</v>
      </c>
      <c r="I4769" t="s">
        <v>27</v>
      </c>
      <c r="J4769">
        <v>8.8000000000000007</v>
      </c>
      <c r="K4769">
        <v>24</v>
      </c>
      <c r="L4769" t="s">
        <v>28</v>
      </c>
      <c r="M4769">
        <v>1</v>
      </c>
      <c r="N4769">
        <v>4.8</v>
      </c>
      <c r="O4769">
        <v>400</v>
      </c>
      <c r="P4769">
        <v>3520</v>
      </c>
      <c r="Q4769" t="s">
        <v>51</v>
      </c>
      <c r="R4769">
        <v>10</v>
      </c>
      <c r="S4769" t="s">
        <v>52</v>
      </c>
      <c r="T4769" t="s">
        <v>31</v>
      </c>
      <c r="U4769" t="str">
        <f>TRIM(CLEAN(tbl_Operations[[#This Row],[Location]]))</f>
        <v>Hyderabad</v>
      </c>
      <c r="V4769" t="str">
        <f>TRIM(CLEAN(tbl_Operations[[#This Row],[Channel]]))</f>
        <v>Phone</v>
      </c>
      <c r="W4769" t="str">
        <f t="shared" si="370"/>
        <v>Access Request</v>
      </c>
      <c r="X4769" t="str">
        <f t="shared" si="371"/>
        <v>Procurement</v>
      </c>
      <c r="Y4769" t="str">
        <f t="shared" si="372"/>
        <v>Within SLA</v>
      </c>
      <c r="Z4769" t="str">
        <f t="shared" si="373"/>
        <v>Normal</v>
      </c>
      <c r="AA4769" t="str" cm="1">
        <f t="array" ref="AA4769">_xlfn.IFS(
J4769&lt;=K4769*0.5,"Excellent",
J4769&lt;=K4769,"Good",
J4769&lt;=K4769*1.5,"At Risk",
TRUE,"Critical"
)</f>
        <v>Excellent</v>
      </c>
      <c r="AB4769" t="str">
        <f t="shared" si="374"/>
        <v>Reworked</v>
      </c>
    </row>
    <row r="4770" spans="1:28" x14ac:dyDescent="0.3">
      <c r="A4770" t="s">
        <v>4852</v>
      </c>
      <c r="B4770" s="1">
        <v>45916</v>
      </c>
      <c r="C4770" t="s">
        <v>54</v>
      </c>
      <c r="D4770" t="s">
        <v>73</v>
      </c>
      <c r="E4770" t="s">
        <v>35</v>
      </c>
      <c r="F4770" t="s">
        <v>49</v>
      </c>
      <c r="G4770" t="s">
        <v>25</v>
      </c>
      <c r="H4770" t="s">
        <v>66</v>
      </c>
      <c r="I4770" t="s">
        <v>27</v>
      </c>
      <c r="J4770">
        <v>9.4</v>
      </c>
      <c r="K4770">
        <v>48</v>
      </c>
      <c r="L4770" t="s">
        <v>28</v>
      </c>
      <c r="M4770">
        <v>0</v>
      </c>
      <c r="N4770">
        <v>5</v>
      </c>
      <c r="O4770">
        <v>400</v>
      </c>
      <c r="P4770">
        <v>3760</v>
      </c>
      <c r="Q4770" t="s">
        <v>83</v>
      </c>
      <c r="R4770">
        <v>9</v>
      </c>
      <c r="S4770" t="s">
        <v>37</v>
      </c>
      <c r="T4770" t="s">
        <v>38</v>
      </c>
      <c r="U4770" t="str">
        <f>TRIM(CLEAN(tbl_Operations[[#This Row],[Location]]))</f>
        <v>Chennai</v>
      </c>
      <c r="V4770" t="str">
        <f>TRIM(CLEAN(tbl_Operations[[#This Row],[Channel]]))</f>
        <v>Email</v>
      </c>
      <c r="W4770" t="str">
        <f t="shared" si="370"/>
        <v>Employee Query</v>
      </c>
      <c r="X4770" t="str">
        <f t="shared" si="371"/>
        <v>Hr</v>
      </c>
      <c r="Y4770" t="str">
        <f t="shared" si="372"/>
        <v>Within SLA</v>
      </c>
      <c r="Z4770" t="str">
        <f t="shared" si="373"/>
        <v>Normal</v>
      </c>
      <c r="AA4770" t="str" cm="1">
        <f t="array" ref="AA4770">_xlfn.IFS(
J4770&lt;=K4770*0.5,"Excellent",
J4770&lt;=K4770,"Good",
J4770&lt;=K4770*1.5,"At Risk",
TRUE,"Critical"
)</f>
        <v>Excellent</v>
      </c>
      <c r="AB4770" t="str">
        <f t="shared" si="374"/>
        <v>No Rework</v>
      </c>
    </row>
    <row r="4771" spans="1:28" x14ac:dyDescent="0.3">
      <c r="A4771" t="s">
        <v>4853</v>
      </c>
      <c r="B4771" s="1">
        <v>45866</v>
      </c>
      <c r="C4771" t="s">
        <v>54</v>
      </c>
      <c r="D4771" t="s">
        <v>47</v>
      </c>
      <c r="E4771" t="s">
        <v>23</v>
      </c>
      <c r="F4771" t="s">
        <v>61</v>
      </c>
      <c r="G4771" t="s">
        <v>25</v>
      </c>
      <c r="H4771" t="s">
        <v>66</v>
      </c>
      <c r="I4771" t="s">
        <v>27</v>
      </c>
      <c r="J4771">
        <v>4.8</v>
      </c>
      <c r="K4771">
        <v>12</v>
      </c>
      <c r="L4771" t="s">
        <v>28</v>
      </c>
      <c r="M4771">
        <v>0</v>
      </c>
      <c r="N4771">
        <v>5</v>
      </c>
      <c r="O4771">
        <v>350</v>
      </c>
      <c r="P4771">
        <v>1680</v>
      </c>
      <c r="Q4771" t="s">
        <v>114</v>
      </c>
      <c r="R4771">
        <v>7</v>
      </c>
      <c r="S4771" t="s">
        <v>37</v>
      </c>
      <c r="T4771" t="s">
        <v>31</v>
      </c>
      <c r="U4771" t="str">
        <f>TRIM(CLEAN(tbl_Operations[[#This Row],[Location]]))</f>
        <v>Gurugram</v>
      </c>
      <c r="V4771" t="str">
        <f>TRIM(CLEAN(tbl_Operations[[#This Row],[Channel]]))</f>
        <v>Email</v>
      </c>
      <c r="W4771" t="str">
        <f t="shared" si="370"/>
        <v>Invoice Query</v>
      </c>
      <c r="X4771" t="str">
        <f t="shared" si="371"/>
        <v>Hr</v>
      </c>
      <c r="Y4771" t="str">
        <f t="shared" si="372"/>
        <v>Within SLA</v>
      </c>
      <c r="Z4771" t="str">
        <f t="shared" si="373"/>
        <v>Normal</v>
      </c>
      <c r="AA4771" t="str" cm="1">
        <f t="array" ref="AA4771">_xlfn.IFS(
J4771&lt;=K4771*0.5,"Excellent",
J4771&lt;=K4771,"Good",
J4771&lt;=K4771*1.5,"At Risk",
TRUE,"Critical"
)</f>
        <v>Excellent</v>
      </c>
      <c r="AB4771" t="str">
        <f t="shared" si="374"/>
        <v>No Rework</v>
      </c>
    </row>
    <row r="4772" spans="1:28" x14ac:dyDescent="0.3">
      <c r="A4772" t="s">
        <v>4854</v>
      </c>
      <c r="B4772" s="1">
        <v>45844</v>
      </c>
      <c r="C4772" t="s">
        <v>95</v>
      </c>
      <c r="D4772" t="s">
        <v>47</v>
      </c>
      <c r="E4772" t="s">
        <v>70</v>
      </c>
      <c r="F4772" t="s">
        <v>61</v>
      </c>
      <c r="G4772" t="s">
        <v>25</v>
      </c>
      <c r="H4772" t="s">
        <v>75</v>
      </c>
      <c r="I4772" t="s">
        <v>27</v>
      </c>
      <c r="J4772">
        <v>8.1999999999999993</v>
      </c>
      <c r="K4772">
        <v>12</v>
      </c>
      <c r="L4772" t="s">
        <v>28</v>
      </c>
      <c r="M4772">
        <v>0</v>
      </c>
      <c r="N4772">
        <v>4.2</v>
      </c>
      <c r="O4772">
        <v>400</v>
      </c>
      <c r="P4772">
        <v>3280</v>
      </c>
      <c r="Q4772" t="s">
        <v>114</v>
      </c>
      <c r="R4772">
        <v>7</v>
      </c>
      <c r="S4772" t="s">
        <v>37</v>
      </c>
      <c r="T4772" t="s">
        <v>102</v>
      </c>
      <c r="U4772" t="str">
        <f>TRIM(CLEAN(tbl_Operations[[#This Row],[Location]]))</f>
        <v>Gurugram</v>
      </c>
      <c r="V4772" t="str">
        <f>TRIM(CLEAN(tbl_Operations[[#This Row],[Channel]]))</f>
        <v>Email</v>
      </c>
      <c r="W4772" t="str">
        <f t="shared" si="370"/>
        <v>Data Correction</v>
      </c>
      <c r="X4772" t="str">
        <f t="shared" si="371"/>
        <v>Sales</v>
      </c>
      <c r="Y4772" t="str">
        <f t="shared" si="372"/>
        <v>Within SLA</v>
      </c>
      <c r="Z4772" t="str">
        <f t="shared" si="373"/>
        <v>Normal</v>
      </c>
      <c r="AA4772" t="str" cm="1">
        <f t="array" ref="AA4772">_xlfn.IFS(
J4772&lt;=K4772*0.5,"Excellent",
J4772&lt;=K4772,"Good",
J4772&lt;=K4772*1.5,"At Risk",
TRUE,"Critical"
)</f>
        <v>Good</v>
      </c>
      <c r="AB4772" t="str">
        <f t="shared" si="374"/>
        <v>No Rework</v>
      </c>
    </row>
    <row r="4773" spans="1:28" x14ac:dyDescent="0.3">
      <c r="A4773" t="s">
        <v>4855</v>
      </c>
      <c r="B4773" s="1">
        <v>45733</v>
      </c>
      <c r="C4773" t="s">
        <v>77</v>
      </c>
      <c r="D4773" t="s">
        <v>41</v>
      </c>
      <c r="E4773" t="s">
        <v>35</v>
      </c>
      <c r="F4773" t="s">
        <v>49</v>
      </c>
      <c r="G4773" t="s">
        <v>42</v>
      </c>
      <c r="H4773" t="s">
        <v>26</v>
      </c>
      <c r="I4773" t="s">
        <v>27</v>
      </c>
      <c r="J4773">
        <v>3.3</v>
      </c>
      <c r="K4773">
        <v>48</v>
      </c>
      <c r="L4773" t="s">
        <v>28</v>
      </c>
      <c r="M4773">
        <v>1</v>
      </c>
      <c r="N4773">
        <v>4.3</v>
      </c>
      <c r="O4773">
        <v>450</v>
      </c>
      <c r="P4773">
        <v>1485</v>
      </c>
      <c r="Q4773" t="s">
        <v>79</v>
      </c>
      <c r="R4773">
        <v>3</v>
      </c>
      <c r="S4773" t="s">
        <v>58</v>
      </c>
      <c r="T4773" t="s">
        <v>31</v>
      </c>
      <c r="U4773" t="str">
        <f>TRIM(CLEAN(tbl_Operations[[#This Row],[Location]]))</f>
        <v>Bengaluru</v>
      </c>
      <c r="V4773" t="str">
        <f>TRIM(CLEAN(tbl_Operations[[#This Row],[Channel]]))</f>
        <v>Portal</v>
      </c>
      <c r="W4773" t="str">
        <f t="shared" si="370"/>
        <v>Employee Query</v>
      </c>
      <c r="X4773" t="str">
        <f t="shared" si="371"/>
        <v>Finance</v>
      </c>
      <c r="Y4773" t="str">
        <f t="shared" si="372"/>
        <v>Within SLA</v>
      </c>
      <c r="Z4773" t="str">
        <f t="shared" si="373"/>
        <v>Normal</v>
      </c>
      <c r="AA4773" t="str" cm="1">
        <f t="array" ref="AA4773">_xlfn.IFS(
J4773&lt;=K4773*0.5,"Excellent",
J4773&lt;=K4773,"Good",
J4773&lt;=K4773*1.5,"At Risk",
TRUE,"Critical"
)</f>
        <v>Excellent</v>
      </c>
      <c r="AB4773" t="str">
        <f t="shared" si="374"/>
        <v>Reworked</v>
      </c>
    </row>
    <row r="4774" spans="1:28" x14ac:dyDescent="0.3">
      <c r="A4774" t="s">
        <v>4856</v>
      </c>
      <c r="B4774" s="1">
        <v>46022</v>
      </c>
      <c r="C4774" t="s">
        <v>40</v>
      </c>
      <c r="D4774" t="s">
        <v>55</v>
      </c>
      <c r="E4774" t="s">
        <v>23</v>
      </c>
      <c r="F4774" t="s">
        <v>24</v>
      </c>
      <c r="G4774" t="s">
        <v>25</v>
      </c>
      <c r="H4774" t="s">
        <v>26</v>
      </c>
      <c r="I4774" t="s">
        <v>27</v>
      </c>
      <c r="J4774">
        <v>12.4</v>
      </c>
      <c r="K4774">
        <v>24</v>
      </c>
      <c r="L4774" t="s">
        <v>28</v>
      </c>
      <c r="M4774">
        <v>0</v>
      </c>
      <c r="N4774">
        <v>5</v>
      </c>
      <c r="O4774">
        <v>320</v>
      </c>
      <c r="P4774">
        <v>3968</v>
      </c>
      <c r="Q4774" t="s">
        <v>71</v>
      </c>
      <c r="R4774">
        <v>12</v>
      </c>
      <c r="S4774" t="s">
        <v>52</v>
      </c>
      <c r="T4774" t="s">
        <v>86</v>
      </c>
      <c r="U4774" t="str">
        <f>TRIM(CLEAN(tbl_Operations[[#This Row],[Location]]))</f>
        <v>Hyderabad</v>
      </c>
      <c r="V4774" t="str">
        <f>TRIM(CLEAN(tbl_Operations[[#This Row],[Channel]]))</f>
        <v>Email</v>
      </c>
      <c r="W4774" t="str">
        <f t="shared" si="370"/>
        <v>Invoice Query</v>
      </c>
      <c r="X4774" t="str">
        <f t="shared" si="371"/>
        <v>Procurement</v>
      </c>
      <c r="Y4774" t="str">
        <f t="shared" si="372"/>
        <v>Within SLA</v>
      </c>
      <c r="Z4774" t="str">
        <f t="shared" si="373"/>
        <v>Normal</v>
      </c>
      <c r="AA4774" t="str" cm="1">
        <f t="array" ref="AA4774">_xlfn.IFS(
J4774&lt;=K4774*0.5,"Excellent",
J4774&lt;=K4774,"Good",
J4774&lt;=K4774*1.5,"At Risk",
TRUE,"Critical"
)</f>
        <v>Good</v>
      </c>
      <c r="AB4774" t="str">
        <f t="shared" si="374"/>
        <v>No Rework</v>
      </c>
    </row>
    <row r="4775" spans="1:28" x14ac:dyDescent="0.3">
      <c r="A4775" t="s">
        <v>4857</v>
      </c>
      <c r="B4775" s="1">
        <v>45835</v>
      </c>
      <c r="C4775" t="s">
        <v>95</v>
      </c>
      <c r="D4775" t="s">
        <v>73</v>
      </c>
      <c r="E4775" t="s">
        <v>48</v>
      </c>
      <c r="F4775" t="s">
        <v>24</v>
      </c>
      <c r="G4775" t="s">
        <v>62</v>
      </c>
      <c r="H4775" t="s">
        <v>66</v>
      </c>
      <c r="I4775" t="s">
        <v>27</v>
      </c>
      <c r="J4775">
        <v>26.4</v>
      </c>
      <c r="K4775">
        <v>24</v>
      </c>
      <c r="L4775" t="s">
        <v>63</v>
      </c>
      <c r="M4775">
        <v>1</v>
      </c>
      <c r="N4775">
        <v>3.3</v>
      </c>
      <c r="O4775">
        <v>400</v>
      </c>
      <c r="P4775">
        <v>10560</v>
      </c>
      <c r="Q4775" t="s">
        <v>29</v>
      </c>
      <c r="R4775">
        <v>6</v>
      </c>
      <c r="S4775" t="s">
        <v>30</v>
      </c>
      <c r="T4775" t="s">
        <v>45</v>
      </c>
      <c r="U4775" t="str">
        <f>TRIM(CLEAN(tbl_Operations[[#This Row],[Location]]))</f>
        <v>Chennai</v>
      </c>
      <c r="V4775" t="str">
        <f>TRIM(CLEAN(tbl_Operations[[#This Row],[Channel]]))</f>
        <v>Teams</v>
      </c>
      <c r="W4775" t="str">
        <f t="shared" si="370"/>
        <v>Compliance Request</v>
      </c>
      <c r="X4775" t="str">
        <f t="shared" si="371"/>
        <v>Sales</v>
      </c>
      <c r="Y4775" t="str">
        <f t="shared" si="372"/>
        <v>SLA Breach</v>
      </c>
      <c r="Z4775" t="str">
        <f t="shared" si="373"/>
        <v>Normal</v>
      </c>
      <c r="AA4775" t="str" cm="1">
        <f t="array" ref="AA4775">_xlfn.IFS(
J4775&lt;=K4775*0.5,"Excellent",
J4775&lt;=K4775,"Good",
J4775&lt;=K4775*1.5,"At Risk",
TRUE,"Critical"
)</f>
        <v>At Risk</v>
      </c>
      <c r="AB4775" t="str">
        <f t="shared" si="374"/>
        <v>Reworked</v>
      </c>
    </row>
    <row r="4776" spans="1:28" x14ac:dyDescent="0.3">
      <c r="A4776" t="s">
        <v>4858</v>
      </c>
      <c r="B4776" s="1">
        <v>45771</v>
      </c>
      <c r="C4776" t="s">
        <v>77</v>
      </c>
      <c r="D4776" t="s">
        <v>47</v>
      </c>
      <c r="E4776" t="s">
        <v>48</v>
      </c>
      <c r="F4776" t="s">
        <v>24</v>
      </c>
      <c r="G4776" t="s">
        <v>25</v>
      </c>
      <c r="H4776" t="s">
        <v>50</v>
      </c>
      <c r="I4776" t="s">
        <v>88</v>
      </c>
      <c r="J4776">
        <v>1.5</v>
      </c>
      <c r="K4776">
        <v>24</v>
      </c>
      <c r="L4776" t="s">
        <v>28</v>
      </c>
      <c r="M4776">
        <v>2</v>
      </c>
      <c r="N4776">
        <v>4.5999999999999996</v>
      </c>
      <c r="O4776">
        <v>450</v>
      </c>
      <c r="P4776">
        <v>675</v>
      </c>
      <c r="Q4776" t="s">
        <v>89</v>
      </c>
      <c r="R4776">
        <v>4</v>
      </c>
      <c r="S4776" t="s">
        <v>30</v>
      </c>
      <c r="T4776" t="s">
        <v>84</v>
      </c>
      <c r="U4776" t="str">
        <f>TRIM(CLEAN(tbl_Operations[[#This Row],[Location]]))</f>
        <v>Gurugram</v>
      </c>
      <c r="V4776" t="str">
        <f>TRIM(CLEAN(tbl_Operations[[#This Row],[Channel]]))</f>
        <v>Email</v>
      </c>
      <c r="W4776" t="str">
        <f t="shared" si="370"/>
        <v>Compliance Request</v>
      </c>
      <c r="X4776" t="str">
        <f t="shared" si="371"/>
        <v>Finance</v>
      </c>
      <c r="Y4776" t="str">
        <f t="shared" si="372"/>
        <v>Within SLA</v>
      </c>
      <c r="Z4776" t="str">
        <f t="shared" si="373"/>
        <v>Normal</v>
      </c>
      <c r="AA4776" t="str" cm="1">
        <f t="array" ref="AA4776">_xlfn.IFS(
J4776&lt;=K4776*0.5,"Excellent",
J4776&lt;=K4776,"Good",
J4776&lt;=K4776*1.5,"At Risk",
TRUE,"Critical"
)</f>
        <v>Excellent</v>
      </c>
      <c r="AB4776" t="str">
        <f t="shared" si="374"/>
        <v>Reworked</v>
      </c>
    </row>
    <row r="4777" spans="1:28" x14ac:dyDescent="0.3">
      <c r="A4777" t="s">
        <v>4859</v>
      </c>
      <c r="B4777" s="1">
        <v>45866</v>
      </c>
      <c r="C4777" t="s">
        <v>91</v>
      </c>
      <c r="D4777" t="s">
        <v>22</v>
      </c>
      <c r="E4777" t="s">
        <v>70</v>
      </c>
      <c r="F4777" t="s">
        <v>24</v>
      </c>
      <c r="G4777" t="s">
        <v>25</v>
      </c>
      <c r="H4777" t="s">
        <v>66</v>
      </c>
      <c r="I4777" t="s">
        <v>101</v>
      </c>
      <c r="J4777">
        <v>5.4</v>
      </c>
      <c r="K4777">
        <v>24</v>
      </c>
      <c r="L4777" t="s">
        <v>28</v>
      </c>
      <c r="M4777">
        <v>0</v>
      </c>
      <c r="N4777">
        <v>4.5999999999999996</v>
      </c>
      <c r="O4777">
        <v>280</v>
      </c>
      <c r="P4777">
        <v>1512</v>
      </c>
      <c r="Q4777" t="s">
        <v>114</v>
      </c>
      <c r="R4777">
        <v>7</v>
      </c>
      <c r="S4777" t="s">
        <v>37</v>
      </c>
      <c r="T4777" t="s">
        <v>31</v>
      </c>
      <c r="U4777" t="str">
        <f>TRIM(CLEAN(tbl_Operations[[#This Row],[Location]]))</f>
        <v>Noida</v>
      </c>
      <c r="V4777" t="str">
        <f>TRIM(CLEAN(tbl_Operations[[#This Row],[Channel]]))</f>
        <v>Email</v>
      </c>
      <c r="W4777" t="str">
        <f t="shared" si="370"/>
        <v>Data Correction</v>
      </c>
      <c r="X4777" t="str">
        <f t="shared" si="371"/>
        <v>Operations</v>
      </c>
      <c r="Y4777" t="str">
        <f t="shared" si="372"/>
        <v>Within SLA</v>
      </c>
      <c r="Z4777" t="str">
        <f t="shared" si="373"/>
        <v>Normal</v>
      </c>
      <c r="AA4777" t="str" cm="1">
        <f t="array" ref="AA4777">_xlfn.IFS(
J4777&lt;=K4777*0.5,"Excellent",
J4777&lt;=K4777,"Good",
J4777&lt;=K4777*1.5,"At Risk",
TRUE,"Critical"
)</f>
        <v>Excellent</v>
      </c>
      <c r="AB4777" t="str">
        <f t="shared" si="374"/>
        <v>No Rework</v>
      </c>
    </row>
    <row r="4778" spans="1:28" x14ac:dyDescent="0.3">
      <c r="A4778" t="s">
        <v>4860</v>
      </c>
      <c r="B4778" s="1">
        <v>45812</v>
      </c>
      <c r="C4778" t="s">
        <v>40</v>
      </c>
      <c r="D4778" t="s">
        <v>47</v>
      </c>
      <c r="E4778" t="s">
        <v>70</v>
      </c>
      <c r="F4778" t="s">
        <v>24</v>
      </c>
      <c r="G4778" t="s">
        <v>42</v>
      </c>
      <c r="H4778" t="s">
        <v>50</v>
      </c>
      <c r="I4778" t="s">
        <v>27</v>
      </c>
      <c r="J4778">
        <v>3.5</v>
      </c>
      <c r="K4778">
        <v>24</v>
      </c>
      <c r="L4778" t="s">
        <v>28</v>
      </c>
      <c r="M4778">
        <v>0</v>
      </c>
      <c r="N4778">
        <v>4.5999999999999996</v>
      </c>
      <c r="O4778">
        <v>400</v>
      </c>
      <c r="P4778">
        <v>1400</v>
      </c>
      <c r="Q4778" t="s">
        <v>29</v>
      </c>
      <c r="R4778">
        <v>6</v>
      </c>
      <c r="S4778" t="s">
        <v>30</v>
      </c>
      <c r="T4778" t="s">
        <v>86</v>
      </c>
      <c r="U4778" t="str">
        <f>TRIM(CLEAN(tbl_Operations[[#This Row],[Location]]))</f>
        <v>Gurugram</v>
      </c>
      <c r="V4778" t="str">
        <f>TRIM(CLEAN(tbl_Operations[[#This Row],[Channel]]))</f>
        <v>Portal</v>
      </c>
      <c r="W4778" t="str">
        <f t="shared" si="370"/>
        <v>Data Correction</v>
      </c>
      <c r="X4778" t="str">
        <f t="shared" si="371"/>
        <v>Procurement</v>
      </c>
      <c r="Y4778" t="str">
        <f t="shared" si="372"/>
        <v>Within SLA</v>
      </c>
      <c r="Z4778" t="str">
        <f t="shared" si="373"/>
        <v>Normal</v>
      </c>
      <c r="AA4778" t="str" cm="1">
        <f t="array" ref="AA4778">_xlfn.IFS(
J4778&lt;=K4778*0.5,"Excellent",
J4778&lt;=K4778,"Good",
J4778&lt;=K4778*1.5,"At Risk",
TRUE,"Critical"
)</f>
        <v>Excellent</v>
      </c>
      <c r="AB4778" t="str">
        <f t="shared" si="374"/>
        <v>No Rework</v>
      </c>
    </row>
    <row r="4779" spans="1:28" x14ac:dyDescent="0.3">
      <c r="A4779" t="s">
        <v>4861</v>
      </c>
      <c r="B4779" s="1">
        <v>45799</v>
      </c>
      <c r="C4779" t="s">
        <v>40</v>
      </c>
      <c r="D4779" t="s">
        <v>41</v>
      </c>
      <c r="E4779" t="s">
        <v>74</v>
      </c>
      <c r="F4779" t="s">
        <v>49</v>
      </c>
      <c r="G4779" t="s">
        <v>81</v>
      </c>
      <c r="H4779" t="s">
        <v>43</v>
      </c>
      <c r="I4779" t="s">
        <v>27</v>
      </c>
      <c r="J4779">
        <v>8.3000000000000007</v>
      </c>
      <c r="K4779">
        <v>48</v>
      </c>
      <c r="L4779" t="s">
        <v>28</v>
      </c>
      <c r="M4779">
        <v>0</v>
      </c>
      <c r="N4779">
        <v>4.5</v>
      </c>
      <c r="O4779">
        <v>400</v>
      </c>
      <c r="P4779">
        <v>3320</v>
      </c>
      <c r="Q4779" t="s">
        <v>44</v>
      </c>
      <c r="R4779">
        <v>5</v>
      </c>
      <c r="S4779" t="s">
        <v>30</v>
      </c>
      <c r="T4779" t="s">
        <v>84</v>
      </c>
      <c r="U4779" t="str">
        <f>TRIM(CLEAN(tbl_Operations[[#This Row],[Location]]))</f>
        <v>Bengaluru</v>
      </c>
      <c r="V4779" t="str">
        <f>TRIM(CLEAN(tbl_Operations[[#This Row],[Channel]]))</f>
        <v>Phone</v>
      </c>
      <c r="W4779" t="str">
        <f t="shared" si="370"/>
        <v>System Issue</v>
      </c>
      <c r="X4779" t="str">
        <f t="shared" si="371"/>
        <v>Procurement</v>
      </c>
      <c r="Y4779" t="str">
        <f t="shared" si="372"/>
        <v>Within SLA</v>
      </c>
      <c r="Z4779" t="str">
        <f t="shared" si="373"/>
        <v>Normal</v>
      </c>
      <c r="AA4779" t="str" cm="1">
        <f t="array" ref="AA4779">_xlfn.IFS(
J4779&lt;=K4779*0.5,"Excellent",
J4779&lt;=K4779,"Good",
J4779&lt;=K4779*1.5,"At Risk",
TRUE,"Critical"
)</f>
        <v>Excellent</v>
      </c>
      <c r="AB4779" t="str">
        <f t="shared" si="374"/>
        <v>No Rework</v>
      </c>
    </row>
    <row r="4780" spans="1:28" x14ac:dyDescent="0.3">
      <c r="A4780" t="s">
        <v>4862</v>
      </c>
      <c r="B4780" s="1">
        <v>45947</v>
      </c>
      <c r="C4780" t="s">
        <v>40</v>
      </c>
      <c r="D4780" t="s">
        <v>55</v>
      </c>
      <c r="E4780" t="s">
        <v>70</v>
      </c>
      <c r="F4780" t="s">
        <v>49</v>
      </c>
      <c r="G4780" t="s">
        <v>81</v>
      </c>
      <c r="H4780" t="s">
        <v>26</v>
      </c>
      <c r="I4780" t="s">
        <v>101</v>
      </c>
      <c r="J4780">
        <v>3.7</v>
      </c>
      <c r="K4780">
        <v>48</v>
      </c>
      <c r="L4780" t="s">
        <v>28</v>
      </c>
      <c r="M4780">
        <v>0</v>
      </c>
      <c r="N4780">
        <v>5</v>
      </c>
      <c r="O4780">
        <v>400</v>
      </c>
      <c r="P4780">
        <v>1480</v>
      </c>
      <c r="Q4780" t="s">
        <v>51</v>
      </c>
      <c r="R4780">
        <v>10</v>
      </c>
      <c r="S4780" t="s">
        <v>52</v>
      </c>
      <c r="T4780" t="s">
        <v>45</v>
      </c>
      <c r="U4780" t="str">
        <f>TRIM(CLEAN(tbl_Operations[[#This Row],[Location]]))</f>
        <v>Hyderabad</v>
      </c>
      <c r="V4780" t="str">
        <f>TRIM(CLEAN(tbl_Operations[[#This Row],[Channel]]))</f>
        <v>Phone</v>
      </c>
      <c r="W4780" t="str">
        <f t="shared" si="370"/>
        <v>Data Correction</v>
      </c>
      <c r="X4780" t="str">
        <f t="shared" si="371"/>
        <v>Procurement</v>
      </c>
      <c r="Y4780" t="str">
        <f t="shared" si="372"/>
        <v>Within SLA</v>
      </c>
      <c r="Z4780" t="str">
        <f t="shared" si="373"/>
        <v>Normal</v>
      </c>
      <c r="AA4780" t="str" cm="1">
        <f t="array" ref="AA4780">_xlfn.IFS(
J4780&lt;=K4780*0.5,"Excellent",
J4780&lt;=K4780,"Good",
J4780&lt;=K4780*1.5,"At Risk",
TRUE,"Critical"
)</f>
        <v>Excellent</v>
      </c>
      <c r="AB4780" t="str">
        <f t="shared" si="374"/>
        <v>No Rework</v>
      </c>
    </row>
    <row r="4781" spans="1:28" x14ac:dyDescent="0.3">
      <c r="A4781" t="s">
        <v>4863</v>
      </c>
      <c r="B4781" s="1">
        <v>45980</v>
      </c>
      <c r="C4781" t="s">
        <v>91</v>
      </c>
      <c r="D4781" t="s">
        <v>41</v>
      </c>
      <c r="E4781" t="s">
        <v>70</v>
      </c>
      <c r="F4781" t="s">
        <v>24</v>
      </c>
      <c r="G4781" t="s">
        <v>25</v>
      </c>
      <c r="H4781" t="s">
        <v>50</v>
      </c>
      <c r="I4781" t="s">
        <v>27</v>
      </c>
      <c r="J4781">
        <v>14.4</v>
      </c>
      <c r="K4781">
        <v>24</v>
      </c>
      <c r="L4781" t="s">
        <v>28</v>
      </c>
      <c r="M4781">
        <v>0</v>
      </c>
      <c r="N4781">
        <v>4.7</v>
      </c>
      <c r="O4781">
        <v>450</v>
      </c>
      <c r="P4781">
        <v>6480</v>
      </c>
      <c r="Q4781" t="s">
        <v>67</v>
      </c>
      <c r="R4781">
        <v>11</v>
      </c>
      <c r="S4781" t="s">
        <v>52</v>
      </c>
      <c r="T4781" t="s">
        <v>86</v>
      </c>
      <c r="U4781" t="str">
        <f>TRIM(CLEAN(tbl_Operations[[#This Row],[Location]]))</f>
        <v>Bengaluru</v>
      </c>
      <c r="V4781" t="str">
        <f>TRIM(CLEAN(tbl_Operations[[#This Row],[Channel]]))</f>
        <v>Email</v>
      </c>
      <c r="W4781" t="str">
        <f t="shared" si="370"/>
        <v>Data Correction</v>
      </c>
      <c r="X4781" t="str">
        <f t="shared" si="371"/>
        <v>Operations</v>
      </c>
      <c r="Y4781" t="str">
        <f t="shared" si="372"/>
        <v>Within SLA</v>
      </c>
      <c r="Z4781" t="str">
        <f t="shared" si="373"/>
        <v>Normal</v>
      </c>
      <c r="AA4781" t="str" cm="1">
        <f t="array" ref="AA4781">_xlfn.IFS(
J4781&lt;=K4781*0.5,"Excellent",
J4781&lt;=K4781,"Good",
J4781&lt;=K4781*1.5,"At Risk",
TRUE,"Critical"
)</f>
        <v>Good</v>
      </c>
      <c r="AB4781" t="str">
        <f t="shared" si="374"/>
        <v>No Rework</v>
      </c>
    </row>
    <row r="4782" spans="1:28" x14ac:dyDescent="0.3">
      <c r="A4782" t="s">
        <v>4864</v>
      </c>
      <c r="B4782" s="1">
        <v>45804</v>
      </c>
      <c r="C4782" t="s">
        <v>40</v>
      </c>
      <c r="D4782" t="s">
        <v>73</v>
      </c>
      <c r="E4782" t="s">
        <v>56</v>
      </c>
      <c r="F4782" t="s">
        <v>49</v>
      </c>
      <c r="G4782" t="s">
        <v>25</v>
      </c>
      <c r="H4782" t="s">
        <v>75</v>
      </c>
      <c r="I4782" t="s">
        <v>27</v>
      </c>
      <c r="J4782">
        <v>11.1</v>
      </c>
      <c r="K4782">
        <v>48</v>
      </c>
      <c r="L4782" t="s">
        <v>28</v>
      </c>
      <c r="M4782">
        <v>0</v>
      </c>
      <c r="N4782">
        <v>4.5999999999999996</v>
      </c>
      <c r="O4782">
        <v>450</v>
      </c>
      <c r="P4782">
        <v>4995</v>
      </c>
      <c r="Q4782" t="s">
        <v>44</v>
      </c>
      <c r="R4782">
        <v>5</v>
      </c>
      <c r="S4782" t="s">
        <v>30</v>
      </c>
      <c r="T4782" t="s">
        <v>38</v>
      </c>
      <c r="U4782" t="str">
        <f>TRIM(CLEAN(tbl_Operations[[#This Row],[Location]]))</f>
        <v>Chennai</v>
      </c>
      <c r="V4782" t="str">
        <f>TRIM(CLEAN(tbl_Operations[[#This Row],[Channel]]))</f>
        <v>Email</v>
      </c>
      <c r="W4782" t="str">
        <f t="shared" si="370"/>
        <v>Vendor Query</v>
      </c>
      <c r="X4782" t="str">
        <f t="shared" si="371"/>
        <v>Procurement</v>
      </c>
      <c r="Y4782" t="str">
        <f t="shared" si="372"/>
        <v>Within SLA</v>
      </c>
      <c r="Z4782" t="str">
        <f t="shared" si="373"/>
        <v>Normal</v>
      </c>
      <c r="AA4782" t="str" cm="1">
        <f t="array" ref="AA4782">_xlfn.IFS(
J4782&lt;=K4782*0.5,"Excellent",
J4782&lt;=K4782,"Good",
J4782&lt;=K4782*1.5,"At Risk",
TRUE,"Critical"
)</f>
        <v>Excellent</v>
      </c>
      <c r="AB4782" t="str">
        <f t="shared" si="374"/>
        <v>No Rework</v>
      </c>
    </row>
    <row r="4783" spans="1:28" x14ac:dyDescent="0.3">
      <c r="A4783" t="s">
        <v>4865</v>
      </c>
      <c r="B4783" s="1">
        <v>45992</v>
      </c>
      <c r="C4783" t="s">
        <v>21</v>
      </c>
      <c r="D4783" t="s">
        <v>73</v>
      </c>
      <c r="E4783" t="s">
        <v>92</v>
      </c>
      <c r="F4783" t="s">
        <v>61</v>
      </c>
      <c r="G4783" t="s">
        <v>25</v>
      </c>
      <c r="H4783" t="s">
        <v>43</v>
      </c>
      <c r="I4783" t="s">
        <v>27</v>
      </c>
      <c r="J4783">
        <v>7.1</v>
      </c>
      <c r="K4783">
        <v>12</v>
      </c>
      <c r="L4783" t="s">
        <v>28</v>
      </c>
      <c r="M4783">
        <v>0</v>
      </c>
      <c r="N4783">
        <v>5</v>
      </c>
      <c r="O4783">
        <v>400</v>
      </c>
      <c r="P4783">
        <v>2840</v>
      </c>
      <c r="Q4783" t="s">
        <v>71</v>
      </c>
      <c r="R4783">
        <v>12</v>
      </c>
      <c r="S4783" t="s">
        <v>52</v>
      </c>
      <c r="T4783" t="s">
        <v>31</v>
      </c>
      <c r="U4783" t="str">
        <f>TRIM(CLEAN(tbl_Operations[[#This Row],[Location]]))</f>
        <v>Chennai</v>
      </c>
      <c r="V4783" t="str">
        <f>TRIM(CLEAN(tbl_Operations[[#This Row],[Channel]]))</f>
        <v>Email</v>
      </c>
      <c r="W4783" t="str">
        <f t="shared" si="370"/>
        <v>Report Request</v>
      </c>
      <c r="X4783" t="str">
        <f t="shared" si="371"/>
        <v>Customer Support</v>
      </c>
      <c r="Y4783" t="str">
        <f t="shared" si="372"/>
        <v>Within SLA</v>
      </c>
      <c r="Z4783" t="str">
        <f t="shared" si="373"/>
        <v>Normal</v>
      </c>
      <c r="AA4783" t="str" cm="1">
        <f t="array" ref="AA4783">_xlfn.IFS(
J4783&lt;=K4783*0.5,"Excellent",
J4783&lt;=K4783,"Good",
J4783&lt;=K4783*1.5,"At Risk",
TRUE,"Critical"
)</f>
        <v>Good</v>
      </c>
      <c r="AB4783" t="str">
        <f t="shared" si="374"/>
        <v>No Rework</v>
      </c>
    </row>
    <row r="4784" spans="1:28" x14ac:dyDescent="0.3">
      <c r="A4784" t="s">
        <v>4866</v>
      </c>
      <c r="B4784" s="1">
        <v>45843</v>
      </c>
      <c r="C4784" t="s">
        <v>21</v>
      </c>
      <c r="D4784" t="s">
        <v>41</v>
      </c>
      <c r="E4784" t="s">
        <v>70</v>
      </c>
      <c r="F4784" t="s">
        <v>49</v>
      </c>
      <c r="G4784" t="s">
        <v>25</v>
      </c>
      <c r="H4784" t="s">
        <v>50</v>
      </c>
      <c r="I4784" t="s">
        <v>27</v>
      </c>
      <c r="J4784">
        <v>2.2000000000000002</v>
      </c>
      <c r="K4784">
        <v>48</v>
      </c>
      <c r="L4784" t="s">
        <v>28</v>
      </c>
      <c r="M4784">
        <v>0</v>
      </c>
      <c r="N4784">
        <v>4.7</v>
      </c>
      <c r="O4784">
        <v>450</v>
      </c>
      <c r="P4784">
        <v>990</v>
      </c>
      <c r="Q4784" t="s">
        <v>114</v>
      </c>
      <c r="R4784">
        <v>7</v>
      </c>
      <c r="S4784" t="s">
        <v>37</v>
      </c>
      <c r="T4784" t="s">
        <v>68</v>
      </c>
      <c r="U4784" t="str">
        <f>TRIM(CLEAN(tbl_Operations[[#This Row],[Location]]))</f>
        <v>Bengaluru</v>
      </c>
      <c r="V4784" t="str">
        <f>TRIM(CLEAN(tbl_Operations[[#This Row],[Channel]]))</f>
        <v>Email</v>
      </c>
      <c r="W4784" t="str">
        <f t="shared" si="370"/>
        <v>Data Correction</v>
      </c>
      <c r="X4784" t="str">
        <f t="shared" si="371"/>
        <v>Customer Support</v>
      </c>
      <c r="Y4784" t="str">
        <f t="shared" si="372"/>
        <v>Within SLA</v>
      </c>
      <c r="Z4784" t="str">
        <f t="shared" si="373"/>
        <v>Normal</v>
      </c>
      <c r="AA4784" t="str" cm="1">
        <f t="array" ref="AA4784">_xlfn.IFS(
J4784&lt;=K4784*0.5,"Excellent",
J4784&lt;=K4784,"Good",
J4784&lt;=K4784*1.5,"At Risk",
TRUE,"Critical"
)</f>
        <v>Excellent</v>
      </c>
      <c r="AB4784" t="str">
        <f t="shared" si="374"/>
        <v>No Rework</v>
      </c>
    </row>
    <row r="4785" spans="1:28" x14ac:dyDescent="0.3">
      <c r="A4785" t="s">
        <v>4867</v>
      </c>
      <c r="B4785" s="1">
        <v>45927</v>
      </c>
      <c r="C4785" t="s">
        <v>21</v>
      </c>
      <c r="D4785" t="s">
        <v>55</v>
      </c>
      <c r="E4785" t="s">
        <v>74</v>
      </c>
      <c r="F4785" t="s">
        <v>24</v>
      </c>
      <c r="G4785" t="s">
        <v>42</v>
      </c>
      <c r="H4785" t="s">
        <v>75</v>
      </c>
      <c r="I4785" t="s">
        <v>88</v>
      </c>
      <c r="J4785">
        <v>2</v>
      </c>
      <c r="K4785">
        <v>24</v>
      </c>
      <c r="L4785" t="s">
        <v>28</v>
      </c>
      <c r="M4785">
        <v>4</v>
      </c>
      <c r="N4785">
        <v>3.8</v>
      </c>
      <c r="O4785">
        <v>400</v>
      </c>
      <c r="P4785">
        <v>800</v>
      </c>
      <c r="Q4785" t="s">
        <v>83</v>
      </c>
      <c r="R4785">
        <v>9</v>
      </c>
      <c r="S4785" t="s">
        <v>37</v>
      </c>
      <c r="T4785" t="s">
        <v>68</v>
      </c>
      <c r="U4785" t="str">
        <f>TRIM(CLEAN(tbl_Operations[[#This Row],[Location]]))</f>
        <v>Hyderabad</v>
      </c>
      <c r="V4785" t="str">
        <f>TRIM(CLEAN(tbl_Operations[[#This Row],[Channel]]))</f>
        <v>Portal</v>
      </c>
      <c r="W4785" t="str">
        <f t="shared" si="370"/>
        <v>System Issue</v>
      </c>
      <c r="X4785" t="str">
        <f t="shared" si="371"/>
        <v>Customer Support</v>
      </c>
      <c r="Y4785" t="str">
        <f t="shared" si="372"/>
        <v>Within SLA</v>
      </c>
      <c r="Z4785" t="str">
        <f t="shared" si="373"/>
        <v>Normal</v>
      </c>
      <c r="AA4785" t="str" cm="1">
        <f t="array" ref="AA4785">_xlfn.IFS(
J4785&lt;=K4785*0.5,"Excellent",
J4785&lt;=K4785,"Good",
J4785&lt;=K4785*1.5,"At Risk",
TRUE,"Critical"
)</f>
        <v>Excellent</v>
      </c>
      <c r="AB4785" t="str">
        <f t="shared" si="374"/>
        <v>Reworked</v>
      </c>
    </row>
    <row r="4786" spans="1:28" x14ac:dyDescent="0.3">
      <c r="A4786" t="s">
        <v>4868</v>
      </c>
      <c r="B4786" s="1">
        <v>46006</v>
      </c>
      <c r="C4786" t="s">
        <v>21</v>
      </c>
      <c r="D4786" t="s">
        <v>55</v>
      </c>
      <c r="E4786" t="s">
        <v>70</v>
      </c>
      <c r="F4786" t="s">
        <v>61</v>
      </c>
      <c r="G4786" t="s">
        <v>81</v>
      </c>
      <c r="H4786" t="s">
        <v>26</v>
      </c>
      <c r="I4786" t="s">
        <v>88</v>
      </c>
      <c r="J4786">
        <v>19.600000000000001</v>
      </c>
      <c r="K4786">
        <v>12</v>
      </c>
      <c r="L4786" t="s">
        <v>63</v>
      </c>
      <c r="M4786">
        <v>2</v>
      </c>
      <c r="N4786">
        <v>4</v>
      </c>
      <c r="O4786">
        <v>350</v>
      </c>
      <c r="P4786">
        <v>6860</v>
      </c>
      <c r="Q4786" t="s">
        <v>71</v>
      </c>
      <c r="R4786">
        <v>12</v>
      </c>
      <c r="S4786" t="s">
        <v>52</v>
      </c>
      <c r="T4786" t="s">
        <v>31</v>
      </c>
      <c r="U4786" t="str">
        <f>TRIM(CLEAN(tbl_Operations[[#This Row],[Location]]))</f>
        <v>Hyderabad</v>
      </c>
      <c r="V4786" t="str">
        <f>TRIM(CLEAN(tbl_Operations[[#This Row],[Channel]]))</f>
        <v>Phone</v>
      </c>
      <c r="W4786" t="str">
        <f t="shared" si="370"/>
        <v>Data Correction</v>
      </c>
      <c r="X4786" t="str">
        <f t="shared" si="371"/>
        <v>Customer Support</v>
      </c>
      <c r="Y4786" t="str">
        <f t="shared" si="372"/>
        <v>SLA Breach</v>
      </c>
      <c r="Z4786" t="str">
        <f t="shared" si="373"/>
        <v>Normal</v>
      </c>
      <c r="AA4786" t="str" cm="1">
        <f t="array" ref="AA4786">_xlfn.IFS(
J4786&lt;=K4786*0.5,"Excellent",
J4786&lt;=K4786,"Good",
J4786&lt;=K4786*1.5,"At Risk",
TRUE,"Critical"
)</f>
        <v>Critical</v>
      </c>
      <c r="AB4786" t="str">
        <f t="shared" si="374"/>
        <v>Reworked</v>
      </c>
    </row>
    <row r="4787" spans="1:28" x14ac:dyDescent="0.3">
      <c r="A4787" t="s">
        <v>4869</v>
      </c>
      <c r="B4787" s="1">
        <v>45982</v>
      </c>
      <c r="C4787" t="s">
        <v>40</v>
      </c>
      <c r="D4787" t="s">
        <v>22</v>
      </c>
      <c r="E4787" t="s">
        <v>23</v>
      </c>
      <c r="F4787" t="s">
        <v>49</v>
      </c>
      <c r="G4787" t="s">
        <v>62</v>
      </c>
      <c r="H4787" t="s">
        <v>43</v>
      </c>
      <c r="I4787" t="s">
        <v>101</v>
      </c>
      <c r="J4787">
        <v>15.9</v>
      </c>
      <c r="K4787">
        <v>48</v>
      </c>
      <c r="L4787" t="s">
        <v>28</v>
      </c>
      <c r="M4787">
        <v>0</v>
      </c>
      <c r="N4787">
        <v>4.7</v>
      </c>
      <c r="O4787">
        <v>450</v>
      </c>
      <c r="P4787">
        <v>7155</v>
      </c>
      <c r="Q4787" t="s">
        <v>67</v>
      </c>
      <c r="R4787">
        <v>11</v>
      </c>
      <c r="S4787" t="s">
        <v>52</v>
      </c>
      <c r="T4787" t="s">
        <v>45</v>
      </c>
      <c r="U4787" t="str">
        <f>TRIM(CLEAN(tbl_Operations[[#This Row],[Location]]))</f>
        <v>Noida</v>
      </c>
      <c r="V4787" t="str">
        <f>TRIM(CLEAN(tbl_Operations[[#This Row],[Channel]]))</f>
        <v>Teams</v>
      </c>
      <c r="W4787" t="str">
        <f t="shared" si="370"/>
        <v>Invoice Query</v>
      </c>
      <c r="X4787" t="str">
        <f t="shared" si="371"/>
        <v>Procurement</v>
      </c>
      <c r="Y4787" t="str">
        <f t="shared" si="372"/>
        <v>Within SLA</v>
      </c>
      <c r="Z4787" t="str">
        <f t="shared" si="373"/>
        <v>Normal</v>
      </c>
      <c r="AA4787" t="str" cm="1">
        <f t="array" ref="AA4787">_xlfn.IFS(
J4787&lt;=K4787*0.5,"Excellent",
J4787&lt;=K4787,"Good",
J4787&lt;=K4787*1.5,"At Risk",
TRUE,"Critical"
)</f>
        <v>Excellent</v>
      </c>
      <c r="AB4787" t="str">
        <f t="shared" si="374"/>
        <v>No Rework</v>
      </c>
    </row>
    <row r="4788" spans="1:28" x14ac:dyDescent="0.3">
      <c r="A4788" t="s">
        <v>4870</v>
      </c>
      <c r="B4788" s="1">
        <v>45775</v>
      </c>
      <c r="C4788" t="s">
        <v>95</v>
      </c>
      <c r="D4788" t="s">
        <v>73</v>
      </c>
      <c r="E4788" t="s">
        <v>70</v>
      </c>
      <c r="F4788" t="s">
        <v>146</v>
      </c>
      <c r="G4788" t="s">
        <v>25</v>
      </c>
      <c r="H4788" t="s">
        <v>43</v>
      </c>
      <c r="I4788" t="s">
        <v>27</v>
      </c>
      <c r="J4788">
        <v>8.6</v>
      </c>
      <c r="K4788">
        <v>4</v>
      </c>
      <c r="L4788" t="s">
        <v>63</v>
      </c>
      <c r="M4788">
        <v>0</v>
      </c>
      <c r="N4788">
        <v>4.3</v>
      </c>
      <c r="O4788">
        <v>320</v>
      </c>
      <c r="P4788">
        <v>2752</v>
      </c>
      <c r="Q4788" t="s">
        <v>89</v>
      </c>
      <c r="R4788">
        <v>4</v>
      </c>
      <c r="S4788" t="s">
        <v>30</v>
      </c>
      <c r="T4788" t="s">
        <v>31</v>
      </c>
      <c r="U4788" t="str">
        <f>TRIM(CLEAN(tbl_Operations[[#This Row],[Location]]))</f>
        <v>Chennai</v>
      </c>
      <c r="V4788" t="str">
        <f>TRIM(CLEAN(tbl_Operations[[#This Row],[Channel]]))</f>
        <v>Email</v>
      </c>
      <c r="W4788" t="str">
        <f t="shared" si="370"/>
        <v>Data Correction</v>
      </c>
      <c r="X4788" t="str">
        <f t="shared" si="371"/>
        <v>Sales</v>
      </c>
      <c r="Y4788" t="str">
        <f t="shared" si="372"/>
        <v>SLA Breach</v>
      </c>
      <c r="Z4788" t="str">
        <f t="shared" si="373"/>
        <v>Normal</v>
      </c>
      <c r="AA4788" t="str" cm="1">
        <f t="array" ref="AA4788">_xlfn.IFS(
J4788&lt;=K4788*0.5,"Excellent",
J4788&lt;=K4788,"Good",
J4788&lt;=K4788*1.5,"At Risk",
TRUE,"Critical"
)</f>
        <v>Critical</v>
      </c>
      <c r="AB4788" t="str">
        <f t="shared" si="374"/>
        <v>No Rework</v>
      </c>
    </row>
    <row r="4789" spans="1:28" x14ac:dyDescent="0.3">
      <c r="A4789" t="s">
        <v>4871</v>
      </c>
      <c r="B4789" s="1">
        <v>45885</v>
      </c>
      <c r="C4789" t="s">
        <v>54</v>
      </c>
      <c r="D4789" t="s">
        <v>34</v>
      </c>
      <c r="E4789" t="s">
        <v>35</v>
      </c>
      <c r="F4789" t="s">
        <v>24</v>
      </c>
      <c r="G4789" t="s">
        <v>25</v>
      </c>
      <c r="H4789" t="s">
        <v>43</v>
      </c>
      <c r="I4789" t="s">
        <v>27</v>
      </c>
      <c r="J4789">
        <v>6.9</v>
      </c>
      <c r="K4789">
        <v>24</v>
      </c>
      <c r="L4789" t="s">
        <v>28</v>
      </c>
      <c r="M4789">
        <v>0</v>
      </c>
      <c r="N4789">
        <v>5</v>
      </c>
      <c r="O4789">
        <v>400</v>
      </c>
      <c r="P4789">
        <v>2760</v>
      </c>
      <c r="Q4789" t="s">
        <v>36</v>
      </c>
      <c r="R4789">
        <v>8</v>
      </c>
      <c r="S4789" t="s">
        <v>37</v>
      </c>
      <c r="T4789" t="s">
        <v>68</v>
      </c>
      <c r="U4789" t="str">
        <f>TRIM(CLEAN(tbl_Operations[[#This Row],[Location]]))</f>
        <v>Mumbai</v>
      </c>
      <c r="V4789" t="str">
        <f>TRIM(CLEAN(tbl_Operations[[#This Row],[Channel]]))</f>
        <v>Email</v>
      </c>
      <c r="W4789" t="str">
        <f t="shared" si="370"/>
        <v>Employee Query</v>
      </c>
      <c r="X4789" t="str">
        <f t="shared" si="371"/>
        <v>Hr</v>
      </c>
      <c r="Y4789" t="str">
        <f t="shared" si="372"/>
        <v>Within SLA</v>
      </c>
      <c r="Z4789" t="str">
        <f t="shared" si="373"/>
        <v>Normal</v>
      </c>
      <c r="AA4789" t="str" cm="1">
        <f t="array" ref="AA4789">_xlfn.IFS(
J4789&lt;=K4789*0.5,"Excellent",
J4789&lt;=K4789,"Good",
J4789&lt;=K4789*1.5,"At Risk",
TRUE,"Critical"
)</f>
        <v>Excellent</v>
      </c>
      <c r="AB4789" t="str">
        <f t="shared" si="374"/>
        <v>No Rework</v>
      </c>
    </row>
    <row r="4790" spans="1:28" x14ac:dyDescent="0.3">
      <c r="A4790" t="s">
        <v>4872</v>
      </c>
      <c r="B4790" s="1">
        <v>45735</v>
      </c>
      <c r="C4790" t="s">
        <v>95</v>
      </c>
      <c r="D4790" t="s">
        <v>55</v>
      </c>
      <c r="E4790" t="s">
        <v>74</v>
      </c>
      <c r="F4790" t="s">
        <v>24</v>
      </c>
      <c r="G4790" t="s">
        <v>25</v>
      </c>
      <c r="H4790" t="s">
        <v>50</v>
      </c>
      <c r="I4790" t="s">
        <v>27</v>
      </c>
      <c r="J4790">
        <v>5.2</v>
      </c>
      <c r="K4790">
        <v>24</v>
      </c>
      <c r="L4790" t="s">
        <v>28</v>
      </c>
      <c r="M4790">
        <v>0</v>
      </c>
      <c r="N4790">
        <v>5</v>
      </c>
      <c r="O4790">
        <v>450</v>
      </c>
      <c r="P4790">
        <v>2340</v>
      </c>
      <c r="Q4790" t="s">
        <v>79</v>
      </c>
      <c r="R4790">
        <v>3</v>
      </c>
      <c r="S4790" t="s">
        <v>58</v>
      </c>
      <c r="T4790" t="s">
        <v>86</v>
      </c>
      <c r="U4790" t="str">
        <f>TRIM(CLEAN(tbl_Operations[[#This Row],[Location]]))</f>
        <v>Hyderabad</v>
      </c>
      <c r="V4790" t="str">
        <f>TRIM(CLEAN(tbl_Operations[[#This Row],[Channel]]))</f>
        <v>Email</v>
      </c>
      <c r="W4790" t="str">
        <f t="shared" si="370"/>
        <v>System Issue</v>
      </c>
      <c r="X4790" t="str">
        <f t="shared" si="371"/>
        <v>Sales</v>
      </c>
      <c r="Y4790" t="str">
        <f t="shared" si="372"/>
        <v>Within SLA</v>
      </c>
      <c r="Z4790" t="str">
        <f t="shared" si="373"/>
        <v>Normal</v>
      </c>
      <c r="AA4790" t="str" cm="1">
        <f t="array" ref="AA4790">_xlfn.IFS(
J4790&lt;=K4790*0.5,"Excellent",
J4790&lt;=K4790,"Good",
J4790&lt;=K4790*1.5,"At Risk",
TRUE,"Critical"
)</f>
        <v>Excellent</v>
      </c>
      <c r="AB4790" t="str">
        <f t="shared" si="374"/>
        <v>No Rework</v>
      </c>
    </row>
    <row r="4791" spans="1:28" x14ac:dyDescent="0.3">
      <c r="A4791" t="s">
        <v>4873</v>
      </c>
      <c r="B4791" s="1">
        <v>45804</v>
      </c>
      <c r="C4791" t="s">
        <v>77</v>
      </c>
      <c r="D4791" t="s">
        <v>34</v>
      </c>
      <c r="E4791" t="s">
        <v>23</v>
      </c>
      <c r="F4791" t="s">
        <v>24</v>
      </c>
      <c r="G4791" t="s">
        <v>25</v>
      </c>
      <c r="H4791" t="s">
        <v>50</v>
      </c>
      <c r="I4791" t="s">
        <v>27</v>
      </c>
      <c r="J4791">
        <v>7.7</v>
      </c>
      <c r="K4791">
        <v>24</v>
      </c>
      <c r="L4791" t="s">
        <v>28</v>
      </c>
      <c r="M4791">
        <v>2</v>
      </c>
      <c r="N4791">
        <v>4.5</v>
      </c>
      <c r="O4791">
        <v>400</v>
      </c>
      <c r="P4791">
        <v>3080</v>
      </c>
      <c r="Q4791" t="s">
        <v>44</v>
      </c>
      <c r="R4791">
        <v>5</v>
      </c>
      <c r="S4791" t="s">
        <v>30</v>
      </c>
      <c r="T4791" t="s">
        <v>38</v>
      </c>
      <c r="U4791" t="str">
        <f>TRIM(CLEAN(tbl_Operations[[#This Row],[Location]]))</f>
        <v>Mumbai</v>
      </c>
      <c r="V4791" t="str">
        <f>TRIM(CLEAN(tbl_Operations[[#This Row],[Channel]]))</f>
        <v>Email</v>
      </c>
      <c r="W4791" t="str">
        <f t="shared" si="370"/>
        <v>Invoice Query</v>
      </c>
      <c r="X4791" t="str">
        <f t="shared" si="371"/>
        <v>Finance</v>
      </c>
      <c r="Y4791" t="str">
        <f t="shared" si="372"/>
        <v>Within SLA</v>
      </c>
      <c r="Z4791" t="str">
        <f t="shared" si="373"/>
        <v>Normal</v>
      </c>
      <c r="AA4791" t="str" cm="1">
        <f t="array" ref="AA4791">_xlfn.IFS(
J4791&lt;=K4791*0.5,"Excellent",
J4791&lt;=K4791,"Good",
J4791&lt;=K4791*1.5,"At Risk",
TRUE,"Critical"
)</f>
        <v>Excellent</v>
      </c>
      <c r="AB4791" t="str">
        <f t="shared" si="374"/>
        <v>Reworked</v>
      </c>
    </row>
    <row r="4792" spans="1:28" x14ac:dyDescent="0.3">
      <c r="A4792" t="s">
        <v>4874</v>
      </c>
      <c r="B4792" s="1">
        <v>45988</v>
      </c>
      <c r="C4792" t="s">
        <v>40</v>
      </c>
      <c r="D4792" t="s">
        <v>73</v>
      </c>
      <c r="E4792" t="s">
        <v>23</v>
      </c>
      <c r="F4792" t="s">
        <v>24</v>
      </c>
      <c r="G4792" t="s">
        <v>25</v>
      </c>
      <c r="H4792" t="s">
        <v>75</v>
      </c>
      <c r="I4792" t="s">
        <v>27</v>
      </c>
      <c r="J4792">
        <v>6.7</v>
      </c>
      <c r="K4792">
        <v>24</v>
      </c>
      <c r="L4792" t="s">
        <v>28</v>
      </c>
      <c r="M4792">
        <v>0</v>
      </c>
      <c r="N4792">
        <v>4.9000000000000004</v>
      </c>
      <c r="O4792">
        <v>350</v>
      </c>
      <c r="P4792">
        <v>2345</v>
      </c>
      <c r="Q4792" t="s">
        <v>67</v>
      </c>
      <c r="R4792">
        <v>11</v>
      </c>
      <c r="S4792" t="s">
        <v>52</v>
      </c>
      <c r="T4792" t="s">
        <v>84</v>
      </c>
      <c r="U4792" t="str">
        <f>TRIM(CLEAN(tbl_Operations[[#This Row],[Location]]))</f>
        <v>Chennai</v>
      </c>
      <c r="V4792" t="str">
        <f>TRIM(CLEAN(tbl_Operations[[#This Row],[Channel]]))</f>
        <v>Email</v>
      </c>
      <c r="W4792" t="str">
        <f t="shared" si="370"/>
        <v>Invoice Query</v>
      </c>
      <c r="X4792" t="str">
        <f t="shared" si="371"/>
        <v>Procurement</v>
      </c>
      <c r="Y4792" t="str">
        <f t="shared" si="372"/>
        <v>Within SLA</v>
      </c>
      <c r="Z4792" t="str">
        <f t="shared" si="373"/>
        <v>Normal</v>
      </c>
      <c r="AA4792" t="str" cm="1">
        <f t="array" ref="AA4792">_xlfn.IFS(
J4792&lt;=K4792*0.5,"Excellent",
J4792&lt;=K4792,"Good",
J4792&lt;=K4792*1.5,"At Risk",
TRUE,"Critical"
)</f>
        <v>Excellent</v>
      </c>
      <c r="AB4792" t="str">
        <f t="shared" si="374"/>
        <v>No Rework</v>
      </c>
    </row>
    <row r="4793" spans="1:28" x14ac:dyDescent="0.3">
      <c r="A4793" t="s">
        <v>4875</v>
      </c>
      <c r="B4793" s="1">
        <v>45814</v>
      </c>
      <c r="C4793" t="s">
        <v>40</v>
      </c>
      <c r="D4793" t="s">
        <v>47</v>
      </c>
      <c r="E4793" t="s">
        <v>78</v>
      </c>
      <c r="F4793" t="s">
        <v>61</v>
      </c>
      <c r="G4793" t="s">
        <v>25</v>
      </c>
      <c r="H4793" t="s">
        <v>43</v>
      </c>
      <c r="I4793" t="s">
        <v>27</v>
      </c>
      <c r="J4793">
        <v>28.2</v>
      </c>
      <c r="K4793">
        <v>12</v>
      </c>
      <c r="L4793" t="s">
        <v>63</v>
      </c>
      <c r="M4793">
        <v>0</v>
      </c>
      <c r="N4793">
        <v>4.3</v>
      </c>
      <c r="O4793">
        <v>280</v>
      </c>
      <c r="P4793">
        <v>7896</v>
      </c>
      <c r="Q4793" t="s">
        <v>29</v>
      </c>
      <c r="R4793">
        <v>6</v>
      </c>
      <c r="S4793" t="s">
        <v>30</v>
      </c>
      <c r="T4793" t="s">
        <v>45</v>
      </c>
      <c r="U4793" t="str">
        <f>TRIM(CLEAN(tbl_Operations[[#This Row],[Location]]))</f>
        <v>Gurugram</v>
      </c>
      <c r="V4793" t="str">
        <f>TRIM(CLEAN(tbl_Operations[[#This Row],[Channel]]))</f>
        <v>Email</v>
      </c>
      <c r="W4793" t="str">
        <f t="shared" si="370"/>
        <v>Access Request</v>
      </c>
      <c r="X4793" t="str">
        <f t="shared" si="371"/>
        <v>Procurement</v>
      </c>
      <c r="Y4793" t="str">
        <f t="shared" si="372"/>
        <v>SLA Breach</v>
      </c>
      <c r="Z4793" t="str">
        <f t="shared" si="373"/>
        <v>Normal</v>
      </c>
      <c r="AA4793" t="str" cm="1">
        <f t="array" ref="AA4793">_xlfn.IFS(
J4793&lt;=K4793*0.5,"Excellent",
J4793&lt;=K4793,"Good",
J4793&lt;=K4793*1.5,"At Risk",
TRUE,"Critical"
)</f>
        <v>Critical</v>
      </c>
      <c r="AB4793" t="str">
        <f t="shared" si="374"/>
        <v>No Rework</v>
      </c>
    </row>
    <row r="4794" spans="1:28" x14ac:dyDescent="0.3">
      <c r="A4794" t="s">
        <v>4876</v>
      </c>
      <c r="B4794" s="1">
        <v>46001</v>
      </c>
      <c r="C4794" t="s">
        <v>95</v>
      </c>
      <c r="D4794" t="s">
        <v>47</v>
      </c>
      <c r="E4794" t="s">
        <v>78</v>
      </c>
      <c r="F4794" t="s">
        <v>61</v>
      </c>
      <c r="G4794" t="s">
        <v>25</v>
      </c>
      <c r="H4794" t="s">
        <v>75</v>
      </c>
      <c r="I4794" t="s">
        <v>27</v>
      </c>
      <c r="J4794">
        <v>33.1</v>
      </c>
      <c r="K4794">
        <v>12</v>
      </c>
      <c r="L4794" t="s">
        <v>63</v>
      </c>
      <c r="M4794">
        <v>1</v>
      </c>
      <c r="N4794">
        <v>4</v>
      </c>
      <c r="O4794">
        <v>350</v>
      </c>
      <c r="P4794">
        <v>11585</v>
      </c>
      <c r="Q4794" t="s">
        <v>71</v>
      </c>
      <c r="R4794">
        <v>12</v>
      </c>
      <c r="S4794" t="s">
        <v>52</v>
      </c>
      <c r="T4794" t="s">
        <v>86</v>
      </c>
      <c r="U4794" t="str">
        <f>TRIM(CLEAN(tbl_Operations[[#This Row],[Location]]))</f>
        <v>Gurugram</v>
      </c>
      <c r="V4794" t="str">
        <f>TRIM(CLEAN(tbl_Operations[[#This Row],[Channel]]))</f>
        <v>Email</v>
      </c>
      <c r="W4794" t="str">
        <f t="shared" si="370"/>
        <v>Access Request</v>
      </c>
      <c r="X4794" t="str">
        <f t="shared" si="371"/>
        <v>Sales</v>
      </c>
      <c r="Y4794" t="str">
        <f t="shared" si="372"/>
        <v>SLA Breach</v>
      </c>
      <c r="Z4794" t="str">
        <f t="shared" si="373"/>
        <v>Normal</v>
      </c>
      <c r="AA4794" t="str" cm="1">
        <f t="array" ref="AA4794">_xlfn.IFS(
J4794&lt;=K4794*0.5,"Excellent",
J4794&lt;=K4794,"Good",
J4794&lt;=K4794*1.5,"At Risk",
TRUE,"Critical"
)</f>
        <v>Critical</v>
      </c>
      <c r="AB4794" t="str">
        <f t="shared" si="374"/>
        <v>Reworked</v>
      </c>
    </row>
    <row r="4795" spans="1:28" x14ac:dyDescent="0.3">
      <c r="A4795" t="s">
        <v>4877</v>
      </c>
      <c r="B4795" s="1">
        <v>45921</v>
      </c>
      <c r="C4795" t="s">
        <v>54</v>
      </c>
      <c r="D4795" t="s">
        <v>22</v>
      </c>
      <c r="E4795" t="s">
        <v>92</v>
      </c>
      <c r="F4795" t="s">
        <v>24</v>
      </c>
      <c r="G4795" t="s">
        <v>42</v>
      </c>
      <c r="H4795" t="s">
        <v>26</v>
      </c>
      <c r="I4795" t="s">
        <v>27</v>
      </c>
      <c r="J4795">
        <v>19</v>
      </c>
      <c r="K4795">
        <v>24</v>
      </c>
      <c r="L4795" t="s">
        <v>28</v>
      </c>
      <c r="M4795">
        <v>1</v>
      </c>
      <c r="N4795">
        <v>3.9</v>
      </c>
      <c r="O4795">
        <v>350</v>
      </c>
      <c r="P4795">
        <v>6650</v>
      </c>
      <c r="Q4795" t="s">
        <v>83</v>
      </c>
      <c r="R4795">
        <v>9</v>
      </c>
      <c r="S4795" t="s">
        <v>37</v>
      </c>
      <c r="T4795" t="s">
        <v>102</v>
      </c>
      <c r="U4795" t="str">
        <f>TRIM(CLEAN(tbl_Operations[[#This Row],[Location]]))</f>
        <v>Noida</v>
      </c>
      <c r="V4795" t="str">
        <f>TRIM(CLEAN(tbl_Operations[[#This Row],[Channel]]))</f>
        <v>Portal</v>
      </c>
      <c r="W4795" t="str">
        <f t="shared" si="370"/>
        <v>Report Request</v>
      </c>
      <c r="X4795" t="str">
        <f t="shared" si="371"/>
        <v>Hr</v>
      </c>
      <c r="Y4795" t="str">
        <f t="shared" si="372"/>
        <v>Within SLA</v>
      </c>
      <c r="Z4795" t="str">
        <f t="shared" si="373"/>
        <v>Normal</v>
      </c>
      <c r="AA4795" t="str" cm="1">
        <f t="array" ref="AA4795">_xlfn.IFS(
J4795&lt;=K4795*0.5,"Excellent",
J4795&lt;=K4795,"Good",
J4795&lt;=K4795*1.5,"At Risk",
TRUE,"Critical"
)</f>
        <v>Good</v>
      </c>
      <c r="AB4795" t="str">
        <f t="shared" si="374"/>
        <v>Reworked</v>
      </c>
    </row>
    <row r="4796" spans="1:28" x14ac:dyDescent="0.3">
      <c r="A4796" t="s">
        <v>4878</v>
      </c>
      <c r="B4796" s="1">
        <v>45779</v>
      </c>
      <c r="C4796" t="s">
        <v>91</v>
      </c>
      <c r="D4796" t="s">
        <v>60</v>
      </c>
      <c r="E4796" t="s">
        <v>78</v>
      </c>
      <c r="F4796" t="s">
        <v>49</v>
      </c>
      <c r="G4796" t="s">
        <v>42</v>
      </c>
      <c r="H4796" t="s">
        <v>50</v>
      </c>
      <c r="I4796" t="s">
        <v>27</v>
      </c>
      <c r="J4796">
        <v>26.2</v>
      </c>
      <c r="K4796">
        <v>48</v>
      </c>
      <c r="L4796" t="s">
        <v>28</v>
      </c>
      <c r="M4796">
        <v>0</v>
      </c>
      <c r="N4796">
        <v>4.4000000000000004</v>
      </c>
      <c r="O4796">
        <v>320</v>
      </c>
      <c r="P4796">
        <v>8384</v>
      </c>
      <c r="Q4796" t="s">
        <v>44</v>
      </c>
      <c r="R4796">
        <v>5</v>
      </c>
      <c r="S4796" t="s">
        <v>30</v>
      </c>
      <c r="T4796" t="s">
        <v>45</v>
      </c>
      <c r="U4796" t="str">
        <f>TRIM(CLEAN(tbl_Operations[[#This Row],[Location]]))</f>
        <v>Pune</v>
      </c>
      <c r="V4796" t="str">
        <f>TRIM(CLEAN(tbl_Operations[[#This Row],[Channel]]))</f>
        <v>Portal</v>
      </c>
      <c r="W4796" t="str">
        <f t="shared" si="370"/>
        <v>Access Request</v>
      </c>
      <c r="X4796" t="str">
        <f t="shared" si="371"/>
        <v>Operations</v>
      </c>
      <c r="Y4796" t="str">
        <f t="shared" si="372"/>
        <v>Within SLA</v>
      </c>
      <c r="Z4796" t="str">
        <f t="shared" si="373"/>
        <v>Normal</v>
      </c>
      <c r="AA4796" t="str" cm="1">
        <f t="array" ref="AA4796">_xlfn.IFS(
J4796&lt;=K4796*0.5,"Excellent",
J4796&lt;=K4796,"Good",
J4796&lt;=K4796*1.5,"At Risk",
TRUE,"Critical"
)</f>
        <v>Good</v>
      </c>
      <c r="AB4796" t="str">
        <f t="shared" si="374"/>
        <v>No Rework</v>
      </c>
    </row>
    <row r="4797" spans="1:28" x14ac:dyDescent="0.3">
      <c r="A4797" t="s">
        <v>4879</v>
      </c>
      <c r="B4797" s="1">
        <v>45666</v>
      </c>
      <c r="C4797" t="s">
        <v>77</v>
      </c>
      <c r="D4797" t="s">
        <v>60</v>
      </c>
      <c r="E4797" t="s">
        <v>35</v>
      </c>
      <c r="F4797" t="s">
        <v>24</v>
      </c>
      <c r="G4797" t="s">
        <v>81</v>
      </c>
      <c r="H4797" t="s">
        <v>75</v>
      </c>
      <c r="I4797" t="s">
        <v>27</v>
      </c>
      <c r="J4797">
        <v>23.2</v>
      </c>
      <c r="K4797">
        <v>24</v>
      </c>
      <c r="L4797" t="s">
        <v>28</v>
      </c>
      <c r="M4797">
        <v>0</v>
      </c>
      <c r="N4797">
        <v>4.3</v>
      </c>
      <c r="O4797">
        <v>350</v>
      </c>
      <c r="P4797">
        <v>8120</v>
      </c>
      <c r="Q4797" t="s">
        <v>64</v>
      </c>
      <c r="R4797">
        <v>1</v>
      </c>
      <c r="S4797" t="s">
        <v>58</v>
      </c>
      <c r="T4797" t="s">
        <v>84</v>
      </c>
      <c r="U4797" t="str">
        <f>TRIM(CLEAN(tbl_Operations[[#This Row],[Location]]))</f>
        <v>Pune</v>
      </c>
      <c r="V4797" t="str">
        <f>TRIM(CLEAN(tbl_Operations[[#This Row],[Channel]]))</f>
        <v>Phone</v>
      </c>
      <c r="W4797" t="str">
        <f t="shared" si="370"/>
        <v>Employee Query</v>
      </c>
      <c r="X4797" t="str">
        <f t="shared" si="371"/>
        <v>Finance</v>
      </c>
      <c r="Y4797" t="str">
        <f t="shared" si="372"/>
        <v>Within SLA</v>
      </c>
      <c r="Z4797" t="str">
        <f t="shared" si="373"/>
        <v>Normal</v>
      </c>
      <c r="AA4797" t="str" cm="1">
        <f t="array" ref="AA4797">_xlfn.IFS(
J4797&lt;=K4797*0.5,"Excellent",
J4797&lt;=K4797,"Good",
J4797&lt;=K4797*1.5,"At Risk",
TRUE,"Critical"
)</f>
        <v>Good</v>
      </c>
      <c r="AB4797" t="str">
        <f t="shared" si="374"/>
        <v>No Rework</v>
      </c>
    </row>
    <row r="4798" spans="1:28" x14ac:dyDescent="0.3">
      <c r="A4798" t="s">
        <v>4880</v>
      </c>
      <c r="B4798" s="1">
        <v>45703</v>
      </c>
      <c r="C4798" t="s">
        <v>54</v>
      </c>
      <c r="D4798" t="s">
        <v>34</v>
      </c>
      <c r="E4798" t="s">
        <v>35</v>
      </c>
      <c r="F4798" t="s">
        <v>24</v>
      </c>
      <c r="G4798" t="s">
        <v>25</v>
      </c>
      <c r="H4798" t="s">
        <v>43</v>
      </c>
      <c r="I4798" t="s">
        <v>27</v>
      </c>
      <c r="J4798">
        <v>7.3</v>
      </c>
      <c r="K4798">
        <v>24</v>
      </c>
      <c r="L4798" t="s">
        <v>28</v>
      </c>
      <c r="M4798">
        <v>0</v>
      </c>
      <c r="N4798">
        <v>4.8</v>
      </c>
      <c r="O4798">
        <v>350</v>
      </c>
      <c r="P4798">
        <v>2555</v>
      </c>
      <c r="Q4798" t="s">
        <v>57</v>
      </c>
      <c r="R4798">
        <v>2</v>
      </c>
      <c r="S4798" t="s">
        <v>58</v>
      </c>
      <c r="T4798" t="s">
        <v>68</v>
      </c>
      <c r="U4798" t="str">
        <f>TRIM(CLEAN(tbl_Operations[[#This Row],[Location]]))</f>
        <v>Mumbai</v>
      </c>
      <c r="V4798" t="str">
        <f>TRIM(CLEAN(tbl_Operations[[#This Row],[Channel]]))</f>
        <v>Email</v>
      </c>
      <c r="W4798" t="str">
        <f t="shared" si="370"/>
        <v>Employee Query</v>
      </c>
      <c r="X4798" t="str">
        <f t="shared" si="371"/>
        <v>Hr</v>
      </c>
      <c r="Y4798" t="str">
        <f t="shared" si="372"/>
        <v>Within SLA</v>
      </c>
      <c r="Z4798" t="str">
        <f t="shared" si="373"/>
        <v>Normal</v>
      </c>
      <c r="AA4798" t="str" cm="1">
        <f t="array" ref="AA4798">_xlfn.IFS(
J4798&lt;=K4798*0.5,"Excellent",
J4798&lt;=K4798,"Good",
J4798&lt;=K4798*1.5,"At Risk",
TRUE,"Critical"
)</f>
        <v>Excellent</v>
      </c>
      <c r="AB4798" t="str">
        <f t="shared" si="374"/>
        <v>No Rework</v>
      </c>
    </row>
    <row r="4799" spans="1:28" x14ac:dyDescent="0.3">
      <c r="A4799" t="s">
        <v>4881</v>
      </c>
      <c r="B4799" s="1">
        <v>45979</v>
      </c>
      <c r="C4799" t="s">
        <v>91</v>
      </c>
      <c r="D4799" t="s">
        <v>22</v>
      </c>
      <c r="E4799" t="s">
        <v>23</v>
      </c>
      <c r="F4799" t="s">
        <v>24</v>
      </c>
      <c r="G4799" t="s">
        <v>62</v>
      </c>
      <c r="H4799" t="s">
        <v>66</v>
      </c>
      <c r="I4799" t="s">
        <v>27</v>
      </c>
      <c r="J4799">
        <v>4.9000000000000004</v>
      </c>
      <c r="K4799">
        <v>24</v>
      </c>
      <c r="L4799" t="s">
        <v>28</v>
      </c>
      <c r="M4799">
        <v>0</v>
      </c>
      <c r="N4799">
        <v>4.7</v>
      </c>
      <c r="O4799">
        <v>320</v>
      </c>
      <c r="P4799">
        <v>1568</v>
      </c>
      <c r="Q4799" t="s">
        <v>67</v>
      </c>
      <c r="R4799">
        <v>11</v>
      </c>
      <c r="S4799" t="s">
        <v>52</v>
      </c>
      <c r="T4799" t="s">
        <v>38</v>
      </c>
      <c r="U4799" t="str">
        <f>TRIM(CLEAN(tbl_Operations[[#This Row],[Location]]))</f>
        <v>Noida</v>
      </c>
      <c r="V4799" t="str">
        <f>TRIM(CLEAN(tbl_Operations[[#This Row],[Channel]]))</f>
        <v>Teams</v>
      </c>
      <c r="W4799" t="str">
        <f t="shared" si="370"/>
        <v>Invoice Query</v>
      </c>
      <c r="X4799" t="str">
        <f t="shared" si="371"/>
        <v>Operations</v>
      </c>
      <c r="Y4799" t="str">
        <f t="shared" si="372"/>
        <v>Within SLA</v>
      </c>
      <c r="Z4799" t="str">
        <f t="shared" si="373"/>
        <v>Normal</v>
      </c>
      <c r="AA4799" t="str" cm="1">
        <f t="array" ref="AA4799">_xlfn.IFS(
J4799&lt;=K4799*0.5,"Excellent",
J4799&lt;=K4799,"Good",
J4799&lt;=K4799*1.5,"At Risk",
TRUE,"Critical"
)</f>
        <v>Excellent</v>
      </c>
      <c r="AB4799" t="str">
        <f t="shared" si="374"/>
        <v>No Rework</v>
      </c>
    </row>
    <row r="4800" spans="1:28" x14ac:dyDescent="0.3">
      <c r="A4800" t="s">
        <v>4882</v>
      </c>
      <c r="B4800" s="1">
        <v>45889</v>
      </c>
      <c r="C4800" t="s">
        <v>77</v>
      </c>
      <c r="D4800" t="s">
        <v>60</v>
      </c>
      <c r="E4800" t="s">
        <v>48</v>
      </c>
      <c r="F4800" t="s">
        <v>24</v>
      </c>
      <c r="G4800" t="s">
        <v>25</v>
      </c>
      <c r="H4800" t="s">
        <v>43</v>
      </c>
      <c r="I4800" t="s">
        <v>27</v>
      </c>
      <c r="J4800">
        <v>13.6</v>
      </c>
      <c r="K4800">
        <v>24</v>
      </c>
      <c r="L4800" t="s">
        <v>28</v>
      </c>
      <c r="M4800">
        <v>1</v>
      </c>
      <c r="N4800">
        <v>4.5</v>
      </c>
      <c r="O4800">
        <v>320</v>
      </c>
      <c r="P4800">
        <v>4352</v>
      </c>
      <c r="Q4800" t="s">
        <v>36</v>
      </c>
      <c r="R4800">
        <v>8</v>
      </c>
      <c r="S4800" t="s">
        <v>37</v>
      </c>
      <c r="T4800" t="s">
        <v>86</v>
      </c>
      <c r="U4800" t="str">
        <f>TRIM(CLEAN(tbl_Operations[[#This Row],[Location]]))</f>
        <v>Pune</v>
      </c>
      <c r="V4800" t="str">
        <f>TRIM(CLEAN(tbl_Operations[[#This Row],[Channel]]))</f>
        <v>Email</v>
      </c>
      <c r="W4800" t="str">
        <f t="shared" si="370"/>
        <v>Compliance Request</v>
      </c>
      <c r="X4800" t="str">
        <f t="shared" si="371"/>
        <v>Finance</v>
      </c>
      <c r="Y4800" t="str">
        <f t="shared" si="372"/>
        <v>Within SLA</v>
      </c>
      <c r="Z4800" t="str">
        <f t="shared" si="373"/>
        <v>Normal</v>
      </c>
      <c r="AA4800" t="str" cm="1">
        <f t="array" ref="AA4800">_xlfn.IFS(
J4800&lt;=K4800*0.5,"Excellent",
J4800&lt;=K4800,"Good",
J4800&lt;=K4800*1.5,"At Risk",
TRUE,"Critical"
)</f>
        <v>Good</v>
      </c>
      <c r="AB4800" t="str">
        <f t="shared" si="374"/>
        <v>Reworked</v>
      </c>
    </row>
    <row r="4801" spans="1:28" x14ac:dyDescent="0.3">
      <c r="A4801" t="s">
        <v>4883</v>
      </c>
      <c r="B4801" s="1">
        <v>45681</v>
      </c>
      <c r="C4801" t="s">
        <v>21</v>
      </c>
      <c r="D4801" t="s">
        <v>60</v>
      </c>
      <c r="E4801" t="s">
        <v>92</v>
      </c>
      <c r="F4801" t="s">
        <v>61</v>
      </c>
      <c r="G4801" t="s">
        <v>25</v>
      </c>
      <c r="H4801" t="s">
        <v>66</v>
      </c>
      <c r="I4801" t="s">
        <v>27</v>
      </c>
      <c r="J4801">
        <v>10.5</v>
      </c>
      <c r="K4801">
        <v>12</v>
      </c>
      <c r="L4801" t="s">
        <v>28</v>
      </c>
      <c r="M4801">
        <v>1</v>
      </c>
      <c r="N4801">
        <v>4.0999999999999996</v>
      </c>
      <c r="O4801">
        <v>450</v>
      </c>
      <c r="P4801">
        <v>4725</v>
      </c>
      <c r="Q4801" t="s">
        <v>64</v>
      </c>
      <c r="R4801">
        <v>1</v>
      </c>
      <c r="S4801" t="s">
        <v>58</v>
      </c>
      <c r="T4801" t="s">
        <v>45</v>
      </c>
      <c r="U4801" t="str">
        <f>TRIM(CLEAN(tbl_Operations[[#This Row],[Location]]))</f>
        <v>Pune</v>
      </c>
      <c r="V4801" t="str">
        <f>TRIM(CLEAN(tbl_Operations[[#This Row],[Channel]]))</f>
        <v>Email</v>
      </c>
      <c r="W4801" t="str">
        <f t="shared" si="370"/>
        <v>Report Request</v>
      </c>
      <c r="X4801" t="str">
        <f t="shared" si="371"/>
        <v>Customer Support</v>
      </c>
      <c r="Y4801" t="str">
        <f t="shared" si="372"/>
        <v>Within SLA</v>
      </c>
      <c r="Z4801" t="str">
        <f t="shared" si="373"/>
        <v>Normal</v>
      </c>
      <c r="AA4801" t="str" cm="1">
        <f t="array" ref="AA4801">_xlfn.IFS(
J4801&lt;=K4801*0.5,"Excellent",
J4801&lt;=K4801,"Good",
J4801&lt;=K4801*1.5,"At Risk",
TRUE,"Critical"
)</f>
        <v>Good</v>
      </c>
      <c r="AB4801" t="str">
        <f t="shared" si="374"/>
        <v>Reworked</v>
      </c>
    </row>
    <row r="4802" spans="1:28" x14ac:dyDescent="0.3">
      <c r="A4802" t="s">
        <v>4884</v>
      </c>
      <c r="B4802" s="1">
        <v>45872</v>
      </c>
      <c r="C4802" t="s">
        <v>40</v>
      </c>
      <c r="D4802" t="s">
        <v>34</v>
      </c>
      <c r="E4802" t="s">
        <v>56</v>
      </c>
      <c r="F4802" t="s">
        <v>61</v>
      </c>
      <c r="G4802" t="s">
        <v>42</v>
      </c>
      <c r="H4802" t="s">
        <v>66</v>
      </c>
      <c r="I4802" t="s">
        <v>27</v>
      </c>
      <c r="J4802">
        <v>10.8</v>
      </c>
      <c r="K4802">
        <v>12</v>
      </c>
      <c r="L4802" t="s">
        <v>28</v>
      </c>
      <c r="M4802">
        <v>1</v>
      </c>
      <c r="N4802">
        <v>5</v>
      </c>
      <c r="O4802">
        <v>400</v>
      </c>
      <c r="P4802">
        <v>4320</v>
      </c>
      <c r="Q4802" t="s">
        <v>36</v>
      </c>
      <c r="R4802">
        <v>8</v>
      </c>
      <c r="S4802" t="s">
        <v>37</v>
      </c>
      <c r="T4802" t="s">
        <v>102</v>
      </c>
      <c r="U4802" t="str">
        <f>TRIM(CLEAN(tbl_Operations[[#This Row],[Location]]))</f>
        <v>Mumbai</v>
      </c>
      <c r="V4802" t="str">
        <f>TRIM(CLEAN(tbl_Operations[[#This Row],[Channel]]))</f>
        <v>Portal</v>
      </c>
      <c r="W4802" t="str">
        <f t="shared" ref="W4802:W4865" si="375">TRIM(CLEAN(E4802))</f>
        <v>Vendor Query</v>
      </c>
      <c r="X4802" t="str">
        <f t="shared" ref="X4802:X4865" si="376">PROPER(TRIM(CLEAN(C4802)))</f>
        <v>Procurement</v>
      </c>
      <c r="Y4802" t="str">
        <f t="shared" ref="Y4802:Y4865" si="377">IF(J4802&lt;=K4802,"Within SLA","SLA Breach")</f>
        <v>Within SLA</v>
      </c>
      <c r="Z4802" t="str">
        <f t="shared" ref="Z4802:Z4865" si="378">IF(AND(F4802="Critical",Y4801="SLA Breach"),"Critical Risk","Normal")</f>
        <v>Normal</v>
      </c>
      <c r="AA4802" t="str" cm="1">
        <f t="array" ref="AA4802">_xlfn.IFS(
J4802&lt;=K4802*0.5,"Excellent",
J4802&lt;=K4802,"Good",
J4802&lt;=K4802*1.5,"At Risk",
TRUE,"Critical"
)</f>
        <v>Good</v>
      </c>
      <c r="AB4802" t="str">
        <f t="shared" ref="AB4802:AB4865" si="379">IF(M4802&gt;0,"Reworked","No Rework")</f>
        <v>Reworked</v>
      </c>
    </row>
    <row r="4803" spans="1:28" x14ac:dyDescent="0.3">
      <c r="A4803" t="s">
        <v>4885</v>
      </c>
      <c r="B4803" s="1">
        <v>45819</v>
      </c>
      <c r="C4803" t="s">
        <v>33</v>
      </c>
      <c r="D4803" t="s">
        <v>41</v>
      </c>
      <c r="E4803" t="s">
        <v>48</v>
      </c>
      <c r="F4803" t="s">
        <v>61</v>
      </c>
      <c r="G4803" t="s">
        <v>25</v>
      </c>
      <c r="H4803" t="s">
        <v>66</v>
      </c>
      <c r="I4803" t="s">
        <v>27</v>
      </c>
      <c r="J4803">
        <v>9.1999999999999993</v>
      </c>
      <c r="K4803">
        <v>12</v>
      </c>
      <c r="L4803" t="s">
        <v>28</v>
      </c>
      <c r="M4803">
        <v>0</v>
      </c>
      <c r="N4803">
        <v>3.6</v>
      </c>
      <c r="O4803">
        <v>450</v>
      </c>
      <c r="P4803">
        <v>4140</v>
      </c>
      <c r="Q4803" t="s">
        <v>29</v>
      </c>
      <c r="R4803">
        <v>6</v>
      </c>
      <c r="S4803" t="s">
        <v>30</v>
      </c>
      <c r="T4803" t="s">
        <v>86</v>
      </c>
      <c r="U4803" t="str">
        <f>TRIM(CLEAN(tbl_Operations[[#This Row],[Location]]))</f>
        <v>Bengaluru</v>
      </c>
      <c r="V4803" t="str">
        <f>TRIM(CLEAN(tbl_Operations[[#This Row],[Channel]]))</f>
        <v>Email</v>
      </c>
      <c r="W4803" t="str">
        <f t="shared" si="375"/>
        <v>Compliance Request</v>
      </c>
      <c r="X4803" t="str">
        <f t="shared" si="376"/>
        <v>It</v>
      </c>
      <c r="Y4803" t="str">
        <f t="shared" si="377"/>
        <v>Within SLA</v>
      </c>
      <c r="Z4803" t="str">
        <f t="shared" si="378"/>
        <v>Normal</v>
      </c>
      <c r="AA4803" t="str" cm="1">
        <f t="array" ref="AA4803">_xlfn.IFS(
J4803&lt;=K4803*0.5,"Excellent",
J4803&lt;=K4803,"Good",
J4803&lt;=K4803*1.5,"At Risk",
TRUE,"Critical"
)</f>
        <v>Good</v>
      </c>
      <c r="AB4803" t="str">
        <f t="shared" si="379"/>
        <v>No Rework</v>
      </c>
    </row>
    <row r="4804" spans="1:28" x14ac:dyDescent="0.3">
      <c r="A4804" t="s">
        <v>4886</v>
      </c>
      <c r="B4804" s="1">
        <v>45755</v>
      </c>
      <c r="C4804" t="s">
        <v>21</v>
      </c>
      <c r="D4804" t="s">
        <v>41</v>
      </c>
      <c r="E4804" t="s">
        <v>78</v>
      </c>
      <c r="F4804" t="s">
        <v>61</v>
      </c>
      <c r="G4804" t="s">
        <v>25</v>
      </c>
      <c r="H4804" t="s">
        <v>75</v>
      </c>
      <c r="I4804" t="s">
        <v>27</v>
      </c>
      <c r="J4804">
        <v>17.3</v>
      </c>
      <c r="K4804">
        <v>12</v>
      </c>
      <c r="L4804" t="s">
        <v>63</v>
      </c>
      <c r="M4804">
        <v>0</v>
      </c>
      <c r="N4804">
        <v>5</v>
      </c>
      <c r="O4804">
        <v>320</v>
      </c>
      <c r="P4804">
        <v>5536</v>
      </c>
      <c r="Q4804" t="s">
        <v>89</v>
      </c>
      <c r="R4804">
        <v>4</v>
      </c>
      <c r="S4804" t="s">
        <v>30</v>
      </c>
      <c r="T4804" t="s">
        <v>38</v>
      </c>
      <c r="U4804" t="str">
        <f>TRIM(CLEAN(tbl_Operations[[#This Row],[Location]]))</f>
        <v>Bengaluru</v>
      </c>
      <c r="V4804" t="str">
        <f>TRIM(CLEAN(tbl_Operations[[#This Row],[Channel]]))</f>
        <v>Email</v>
      </c>
      <c r="W4804" t="str">
        <f t="shared" si="375"/>
        <v>Access Request</v>
      </c>
      <c r="X4804" t="str">
        <f t="shared" si="376"/>
        <v>Customer Support</v>
      </c>
      <c r="Y4804" t="str">
        <f t="shared" si="377"/>
        <v>SLA Breach</v>
      </c>
      <c r="Z4804" t="str">
        <f t="shared" si="378"/>
        <v>Normal</v>
      </c>
      <c r="AA4804" t="str" cm="1">
        <f t="array" ref="AA4804">_xlfn.IFS(
J4804&lt;=K4804*0.5,"Excellent",
J4804&lt;=K4804,"Good",
J4804&lt;=K4804*1.5,"At Risk",
TRUE,"Critical"
)</f>
        <v>At Risk</v>
      </c>
      <c r="AB4804" t="str">
        <f t="shared" si="379"/>
        <v>No Rework</v>
      </c>
    </row>
    <row r="4805" spans="1:28" x14ac:dyDescent="0.3">
      <c r="A4805" t="s">
        <v>4887</v>
      </c>
      <c r="B4805" s="1">
        <v>45868</v>
      </c>
      <c r="C4805" t="s">
        <v>54</v>
      </c>
      <c r="D4805" t="s">
        <v>73</v>
      </c>
      <c r="E4805" t="s">
        <v>35</v>
      </c>
      <c r="F4805" t="s">
        <v>24</v>
      </c>
      <c r="G4805" t="s">
        <v>25</v>
      </c>
      <c r="H4805" t="s">
        <v>43</v>
      </c>
      <c r="I4805" t="s">
        <v>27</v>
      </c>
      <c r="J4805">
        <v>38.200000000000003</v>
      </c>
      <c r="K4805">
        <v>24</v>
      </c>
      <c r="L4805" t="s">
        <v>63</v>
      </c>
      <c r="M4805">
        <v>0</v>
      </c>
      <c r="N4805">
        <v>3.5</v>
      </c>
      <c r="O4805">
        <v>400</v>
      </c>
      <c r="P4805">
        <v>15280</v>
      </c>
      <c r="Q4805" t="s">
        <v>114</v>
      </c>
      <c r="R4805">
        <v>7</v>
      </c>
      <c r="S4805" t="s">
        <v>37</v>
      </c>
      <c r="T4805" t="s">
        <v>86</v>
      </c>
      <c r="U4805" t="str">
        <f>TRIM(CLEAN(tbl_Operations[[#This Row],[Location]]))</f>
        <v>Chennai</v>
      </c>
      <c r="V4805" t="str">
        <f>TRIM(CLEAN(tbl_Operations[[#This Row],[Channel]]))</f>
        <v>Email</v>
      </c>
      <c r="W4805" t="str">
        <f t="shared" si="375"/>
        <v>Employee Query</v>
      </c>
      <c r="X4805" t="str">
        <f t="shared" si="376"/>
        <v>Hr</v>
      </c>
      <c r="Y4805" t="str">
        <f t="shared" si="377"/>
        <v>SLA Breach</v>
      </c>
      <c r="Z4805" t="str">
        <f t="shared" si="378"/>
        <v>Normal</v>
      </c>
      <c r="AA4805" t="str" cm="1">
        <f t="array" ref="AA4805">_xlfn.IFS(
J4805&lt;=K4805*0.5,"Excellent",
J4805&lt;=K4805,"Good",
J4805&lt;=K4805*1.5,"At Risk",
TRUE,"Critical"
)</f>
        <v>Critical</v>
      </c>
      <c r="AB4805" t="str">
        <f t="shared" si="379"/>
        <v>No Rework</v>
      </c>
    </row>
    <row r="4806" spans="1:28" x14ac:dyDescent="0.3">
      <c r="A4806" t="s">
        <v>4888</v>
      </c>
      <c r="B4806" s="1">
        <v>45970</v>
      </c>
      <c r="C4806" t="s">
        <v>95</v>
      </c>
      <c r="D4806" t="s">
        <v>55</v>
      </c>
      <c r="E4806" t="s">
        <v>23</v>
      </c>
      <c r="F4806" t="s">
        <v>24</v>
      </c>
      <c r="G4806" t="s">
        <v>81</v>
      </c>
      <c r="H4806" t="s">
        <v>26</v>
      </c>
      <c r="I4806" t="s">
        <v>27</v>
      </c>
      <c r="J4806">
        <v>25.5</v>
      </c>
      <c r="K4806">
        <v>24</v>
      </c>
      <c r="L4806" t="s">
        <v>63</v>
      </c>
      <c r="M4806">
        <v>1</v>
      </c>
      <c r="N4806">
        <v>4.7</v>
      </c>
      <c r="O4806">
        <v>400</v>
      </c>
      <c r="P4806">
        <v>10200</v>
      </c>
      <c r="Q4806" t="s">
        <v>67</v>
      </c>
      <c r="R4806">
        <v>11</v>
      </c>
      <c r="S4806" t="s">
        <v>52</v>
      </c>
      <c r="T4806" t="s">
        <v>102</v>
      </c>
      <c r="U4806" t="str">
        <f>TRIM(CLEAN(tbl_Operations[[#This Row],[Location]]))</f>
        <v>Hyderabad</v>
      </c>
      <c r="V4806" t="str">
        <f>TRIM(CLEAN(tbl_Operations[[#This Row],[Channel]]))</f>
        <v>Phone</v>
      </c>
      <c r="W4806" t="str">
        <f t="shared" si="375"/>
        <v>Invoice Query</v>
      </c>
      <c r="X4806" t="str">
        <f t="shared" si="376"/>
        <v>Sales</v>
      </c>
      <c r="Y4806" t="str">
        <f t="shared" si="377"/>
        <v>SLA Breach</v>
      </c>
      <c r="Z4806" t="str">
        <f t="shared" si="378"/>
        <v>Normal</v>
      </c>
      <c r="AA4806" t="str" cm="1">
        <f t="array" ref="AA4806">_xlfn.IFS(
J4806&lt;=K4806*0.5,"Excellent",
J4806&lt;=K4806,"Good",
J4806&lt;=K4806*1.5,"At Risk",
TRUE,"Critical"
)</f>
        <v>At Risk</v>
      </c>
      <c r="AB4806" t="str">
        <f t="shared" si="379"/>
        <v>Reworked</v>
      </c>
    </row>
    <row r="4807" spans="1:28" x14ac:dyDescent="0.3">
      <c r="A4807" t="s">
        <v>4889</v>
      </c>
      <c r="B4807" s="1">
        <v>45965</v>
      </c>
      <c r="C4807" t="s">
        <v>40</v>
      </c>
      <c r="D4807" t="s">
        <v>41</v>
      </c>
      <c r="E4807" t="s">
        <v>56</v>
      </c>
      <c r="F4807" t="s">
        <v>24</v>
      </c>
      <c r="G4807" t="s">
        <v>25</v>
      </c>
      <c r="H4807" t="s">
        <v>75</v>
      </c>
      <c r="I4807" t="s">
        <v>27</v>
      </c>
      <c r="J4807">
        <v>11.4</v>
      </c>
      <c r="K4807">
        <v>24</v>
      </c>
      <c r="L4807" t="s">
        <v>28</v>
      </c>
      <c r="M4807">
        <v>1</v>
      </c>
      <c r="N4807">
        <v>5</v>
      </c>
      <c r="O4807">
        <v>350</v>
      </c>
      <c r="P4807">
        <v>3990</v>
      </c>
      <c r="Q4807" t="s">
        <v>67</v>
      </c>
      <c r="R4807">
        <v>11</v>
      </c>
      <c r="S4807" t="s">
        <v>52</v>
      </c>
      <c r="T4807" t="s">
        <v>38</v>
      </c>
      <c r="U4807" t="str">
        <f>TRIM(CLEAN(tbl_Operations[[#This Row],[Location]]))</f>
        <v>Bengaluru</v>
      </c>
      <c r="V4807" t="str">
        <f>TRIM(CLEAN(tbl_Operations[[#This Row],[Channel]]))</f>
        <v>Email</v>
      </c>
      <c r="W4807" t="str">
        <f t="shared" si="375"/>
        <v>Vendor Query</v>
      </c>
      <c r="X4807" t="str">
        <f t="shared" si="376"/>
        <v>Procurement</v>
      </c>
      <c r="Y4807" t="str">
        <f t="shared" si="377"/>
        <v>Within SLA</v>
      </c>
      <c r="Z4807" t="str">
        <f t="shared" si="378"/>
        <v>Normal</v>
      </c>
      <c r="AA4807" t="str" cm="1">
        <f t="array" ref="AA4807">_xlfn.IFS(
J4807&lt;=K4807*0.5,"Excellent",
J4807&lt;=K4807,"Good",
J4807&lt;=K4807*1.5,"At Risk",
TRUE,"Critical"
)</f>
        <v>Excellent</v>
      </c>
      <c r="AB4807" t="str">
        <f t="shared" si="379"/>
        <v>Reworked</v>
      </c>
    </row>
    <row r="4808" spans="1:28" x14ac:dyDescent="0.3">
      <c r="A4808" t="s">
        <v>4890</v>
      </c>
      <c r="B4808" s="1">
        <v>45883</v>
      </c>
      <c r="C4808" t="s">
        <v>95</v>
      </c>
      <c r="D4808" t="s">
        <v>41</v>
      </c>
      <c r="E4808" t="s">
        <v>23</v>
      </c>
      <c r="F4808" t="s">
        <v>49</v>
      </c>
      <c r="G4808" t="s">
        <v>25</v>
      </c>
      <c r="H4808" t="s">
        <v>26</v>
      </c>
      <c r="I4808" t="s">
        <v>27</v>
      </c>
      <c r="J4808">
        <v>7.3</v>
      </c>
      <c r="K4808">
        <v>48</v>
      </c>
      <c r="L4808" t="s">
        <v>28</v>
      </c>
      <c r="M4808">
        <v>3</v>
      </c>
      <c r="N4808">
        <v>4.2</v>
      </c>
      <c r="O4808">
        <v>450</v>
      </c>
      <c r="P4808">
        <v>3285</v>
      </c>
      <c r="Q4808" t="s">
        <v>36</v>
      </c>
      <c r="R4808">
        <v>8</v>
      </c>
      <c r="S4808" t="s">
        <v>37</v>
      </c>
      <c r="T4808" t="s">
        <v>84</v>
      </c>
      <c r="U4808" t="str">
        <f>TRIM(CLEAN(tbl_Operations[[#This Row],[Location]]))</f>
        <v>Bengaluru</v>
      </c>
      <c r="V4808" t="str">
        <f>TRIM(CLEAN(tbl_Operations[[#This Row],[Channel]]))</f>
        <v>Email</v>
      </c>
      <c r="W4808" t="str">
        <f t="shared" si="375"/>
        <v>Invoice Query</v>
      </c>
      <c r="X4808" t="str">
        <f t="shared" si="376"/>
        <v>Sales</v>
      </c>
      <c r="Y4808" t="str">
        <f t="shared" si="377"/>
        <v>Within SLA</v>
      </c>
      <c r="Z4808" t="str">
        <f t="shared" si="378"/>
        <v>Normal</v>
      </c>
      <c r="AA4808" t="str" cm="1">
        <f t="array" ref="AA4808">_xlfn.IFS(
J4808&lt;=K4808*0.5,"Excellent",
J4808&lt;=K4808,"Good",
J4808&lt;=K4808*1.5,"At Risk",
TRUE,"Critical"
)</f>
        <v>Excellent</v>
      </c>
      <c r="AB4808" t="str">
        <f t="shared" si="379"/>
        <v>Reworked</v>
      </c>
    </row>
    <row r="4809" spans="1:28" x14ac:dyDescent="0.3">
      <c r="A4809" t="s">
        <v>4891</v>
      </c>
      <c r="B4809" s="1">
        <v>45730</v>
      </c>
      <c r="C4809" t="s">
        <v>95</v>
      </c>
      <c r="D4809" t="s">
        <v>47</v>
      </c>
      <c r="E4809" t="s">
        <v>56</v>
      </c>
      <c r="F4809" t="s">
        <v>24</v>
      </c>
      <c r="G4809" t="s">
        <v>81</v>
      </c>
      <c r="H4809" t="s">
        <v>43</v>
      </c>
      <c r="I4809" t="s">
        <v>27</v>
      </c>
      <c r="J4809">
        <v>9.1</v>
      </c>
      <c r="K4809">
        <v>24</v>
      </c>
      <c r="L4809" t="s">
        <v>28</v>
      </c>
      <c r="M4809">
        <v>0</v>
      </c>
      <c r="N4809">
        <v>4.5</v>
      </c>
      <c r="O4809">
        <v>450</v>
      </c>
      <c r="P4809">
        <v>4095</v>
      </c>
      <c r="Q4809" t="s">
        <v>79</v>
      </c>
      <c r="R4809">
        <v>3</v>
      </c>
      <c r="S4809" t="s">
        <v>58</v>
      </c>
      <c r="T4809" t="s">
        <v>45</v>
      </c>
      <c r="U4809" t="str">
        <f>TRIM(CLEAN(tbl_Operations[[#This Row],[Location]]))</f>
        <v>Gurugram</v>
      </c>
      <c r="V4809" t="str">
        <f>TRIM(CLEAN(tbl_Operations[[#This Row],[Channel]]))</f>
        <v>Phone</v>
      </c>
      <c r="W4809" t="str">
        <f t="shared" si="375"/>
        <v>Vendor Query</v>
      </c>
      <c r="X4809" t="str">
        <f t="shared" si="376"/>
        <v>Sales</v>
      </c>
      <c r="Y4809" t="str">
        <f t="shared" si="377"/>
        <v>Within SLA</v>
      </c>
      <c r="Z4809" t="str">
        <f t="shared" si="378"/>
        <v>Normal</v>
      </c>
      <c r="AA4809" t="str" cm="1">
        <f t="array" ref="AA4809">_xlfn.IFS(
J4809&lt;=K4809*0.5,"Excellent",
J4809&lt;=K4809,"Good",
J4809&lt;=K4809*1.5,"At Risk",
TRUE,"Critical"
)</f>
        <v>Excellent</v>
      </c>
      <c r="AB4809" t="str">
        <f t="shared" si="379"/>
        <v>No Rework</v>
      </c>
    </row>
    <row r="4810" spans="1:28" x14ac:dyDescent="0.3">
      <c r="A4810" t="s">
        <v>4892</v>
      </c>
      <c r="B4810" s="1">
        <v>45905</v>
      </c>
      <c r="C4810" t="s">
        <v>54</v>
      </c>
      <c r="D4810" t="s">
        <v>41</v>
      </c>
      <c r="E4810" t="s">
        <v>92</v>
      </c>
      <c r="F4810" t="s">
        <v>24</v>
      </c>
      <c r="G4810" t="s">
        <v>25</v>
      </c>
      <c r="H4810" t="s">
        <v>50</v>
      </c>
      <c r="I4810" t="s">
        <v>27</v>
      </c>
      <c r="J4810">
        <v>13.9</v>
      </c>
      <c r="K4810">
        <v>24</v>
      </c>
      <c r="L4810" t="s">
        <v>28</v>
      </c>
      <c r="M4810">
        <v>2</v>
      </c>
      <c r="N4810">
        <v>3.6</v>
      </c>
      <c r="O4810">
        <v>280</v>
      </c>
      <c r="P4810">
        <v>3892</v>
      </c>
      <c r="Q4810" t="s">
        <v>83</v>
      </c>
      <c r="R4810">
        <v>9</v>
      </c>
      <c r="S4810" t="s">
        <v>37</v>
      </c>
      <c r="T4810" t="s">
        <v>45</v>
      </c>
      <c r="U4810" t="str">
        <f>TRIM(CLEAN(tbl_Operations[[#This Row],[Location]]))</f>
        <v>Bengaluru</v>
      </c>
      <c r="V4810" t="str">
        <f>TRIM(CLEAN(tbl_Operations[[#This Row],[Channel]]))</f>
        <v>Email</v>
      </c>
      <c r="W4810" t="str">
        <f t="shared" si="375"/>
        <v>Report Request</v>
      </c>
      <c r="X4810" t="str">
        <f t="shared" si="376"/>
        <v>Hr</v>
      </c>
      <c r="Y4810" t="str">
        <f t="shared" si="377"/>
        <v>Within SLA</v>
      </c>
      <c r="Z4810" t="str">
        <f t="shared" si="378"/>
        <v>Normal</v>
      </c>
      <c r="AA4810" t="str" cm="1">
        <f t="array" ref="AA4810">_xlfn.IFS(
J4810&lt;=K4810*0.5,"Excellent",
J4810&lt;=K4810,"Good",
J4810&lt;=K4810*1.5,"At Risk",
TRUE,"Critical"
)</f>
        <v>Good</v>
      </c>
      <c r="AB4810" t="str">
        <f t="shared" si="379"/>
        <v>Reworked</v>
      </c>
    </row>
    <row r="4811" spans="1:28" x14ac:dyDescent="0.3">
      <c r="A4811" t="s">
        <v>4893</v>
      </c>
      <c r="B4811" s="1">
        <v>45666</v>
      </c>
      <c r="C4811" t="s">
        <v>33</v>
      </c>
      <c r="D4811" t="s">
        <v>34</v>
      </c>
      <c r="E4811" t="s">
        <v>56</v>
      </c>
      <c r="F4811" t="s">
        <v>24</v>
      </c>
      <c r="G4811" t="s">
        <v>25</v>
      </c>
      <c r="H4811" t="s">
        <v>26</v>
      </c>
      <c r="I4811" t="s">
        <v>27</v>
      </c>
      <c r="J4811">
        <v>4.8</v>
      </c>
      <c r="K4811">
        <v>24</v>
      </c>
      <c r="L4811" t="s">
        <v>28</v>
      </c>
      <c r="M4811">
        <v>0</v>
      </c>
      <c r="N4811">
        <v>4.5999999999999996</v>
      </c>
      <c r="O4811">
        <v>400</v>
      </c>
      <c r="P4811">
        <v>1920</v>
      </c>
      <c r="Q4811" t="s">
        <v>64</v>
      </c>
      <c r="R4811">
        <v>1</v>
      </c>
      <c r="S4811" t="s">
        <v>58</v>
      </c>
      <c r="T4811" t="s">
        <v>84</v>
      </c>
      <c r="U4811" t="str">
        <f>TRIM(CLEAN(tbl_Operations[[#This Row],[Location]]))</f>
        <v>Mumbai</v>
      </c>
      <c r="V4811" t="str">
        <f>TRIM(CLEAN(tbl_Operations[[#This Row],[Channel]]))</f>
        <v>Email</v>
      </c>
      <c r="W4811" t="str">
        <f t="shared" si="375"/>
        <v>Vendor Query</v>
      </c>
      <c r="X4811" t="str">
        <f t="shared" si="376"/>
        <v>It</v>
      </c>
      <c r="Y4811" t="str">
        <f t="shared" si="377"/>
        <v>Within SLA</v>
      </c>
      <c r="Z4811" t="str">
        <f t="shared" si="378"/>
        <v>Normal</v>
      </c>
      <c r="AA4811" t="str" cm="1">
        <f t="array" ref="AA4811">_xlfn.IFS(
J4811&lt;=K4811*0.5,"Excellent",
J4811&lt;=K4811,"Good",
J4811&lt;=K4811*1.5,"At Risk",
TRUE,"Critical"
)</f>
        <v>Excellent</v>
      </c>
      <c r="AB4811" t="str">
        <f t="shared" si="379"/>
        <v>No Rework</v>
      </c>
    </row>
    <row r="4812" spans="1:28" x14ac:dyDescent="0.3">
      <c r="A4812" t="s">
        <v>4894</v>
      </c>
      <c r="B4812" s="1">
        <v>45668</v>
      </c>
      <c r="C4812" t="s">
        <v>95</v>
      </c>
      <c r="D4812" t="s">
        <v>60</v>
      </c>
      <c r="E4812" t="s">
        <v>78</v>
      </c>
      <c r="F4812" t="s">
        <v>49</v>
      </c>
      <c r="G4812" t="s">
        <v>62</v>
      </c>
      <c r="H4812" t="s">
        <v>26</v>
      </c>
      <c r="I4812" t="s">
        <v>27</v>
      </c>
      <c r="J4812">
        <v>4.9000000000000004</v>
      </c>
      <c r="K4812">
        <v>48</v>
      </c>
      <c r="L4812" t="s">
        <v>28</v>
      </c>
      <c r="M4812">
        <v>0</v>
      </c>
      <c r="N4812">
        <v>4.7</v>
      </c>
      <c r="O4812">
        <v>280</v>
      </c>
      <c r="P4812">
        <v>1372</v>
      </c>
      <c r="Q4812" t="s">
        <v>64</v>
      </c>
      <c r="R4812">
        <v>1</v>
      </c>
      <c r="S4812" t="s">
        <v>58</v>
      </c>
      <c r="T4812" t="s">
        <v>68</v>
      </c>
      <c r="U4812" t="str">
        <f>TRIM(CLEAN(tbl_Operations[[#This Row],[Location]]))</f>
        <v>Pune</v>
      </c>
      <c r="V4812" t="str">
        <f>TRIM(CLEAN(tbl_Operations[[#This Row],[Channel]]))</f>
        <v>Teams</v>
      </c>
      <c r="W4812" t="str">
        <f t="shared" si="375"/>
        <v>Access Request</v>
      </c>
      <c r="X4812" t="str">
        <f t="shared" si="376"/>
        <v>Sales</v>
      </c>
      <c r="Y4812" t="str">
        <f t="shared" si="377"/>
        <v>Within SLA</v>
      </c>
      <c r="Z4812" t="str">
        <f t="shared" si="378"/>
        <v>Normal</v>
      </c>
      <c r="AA4812" t="str" cm="1">
        <f t="array" ref="AA4812">_xlfn.IFS(
J4812&lt;=K4812*0.5,"Excellent",
J4812&lt;=K4812,"Good",
J4812&lt;=K4812*1.5,"At Risk",
TRUE,"Critical"
)</f>
        <v>Excellent</v>
      </c>
      <c r="AB4812" t="str">
        <f t="shared" si="379"/>
        <v>No Rework</v>
      </c>
    </row>
    <row r="4813" spans="1:28" x14ac:dyDescent="0.3">
      <c r="A4813" t="s">
        <v>4895</v>
      </c>
      <c r="B4813" s="1">
        <v>45925</v>
      </c>
      <c r="C4813" t="s">
        <v>91</v>
      </c>
      <c r="D4813" t="s">
        <v>55</v>
      </c>
      <c r="E4813" t="s">
        <v>70</v>
      </c>
      <c r="F4813" t="s">
        <v>24</v>
      </c>
      <c r="G4813" t="s">
        <v>42</v>
      </c>
      <c r="H4813" t="s">
        <v>26</v>
      </c>
      <c r="I4813" t="s">
        <v>27</v>
      </c>
      <c r="J4813">
        <v>7.4</v>
      </c>
      <c r="K4813">
        <v>24</v>
      </c>
      <c r="L4813" t="s">
        <v>28</v>
      </c>
      <c r="M4813">
        <v>0</v>
      </c>
      <c r="N4813">
        <v>4.5999999999999996</v>
      </c>
      <c r="O4813">
        <v>320</v>
      </c>
      <c r="P4813">
        <v>2368</v>
      </c>
      <c r="Q4813" t="s">
        <v>83</v>
      </c>
      <c r="R4813">
        <v>9</v>
      </c>
      <c r="S4813" t="s">
        <v>37</v>
      </c>
      <c r="T4813" t="s">
        <v>84</v>
      </c>
      <c r="U4813" t="str">
        <f>TRIM(CLEAN(tbl_Operations[[#This Row],[Location]]))</f>
        <v>Hyderabad</v>
      </c>
      <c r="V4813" t="str">
        <f>TRIM(CLEAN(tbl_Operations[[#This Row],[Channel]]))</f>
        <v>Portal</v>
      </c>
      <c r="W4813" t="str">
        <f t="shared" si="375"/>
        <v>Data Correction</v>
      </c>
      <c r="X4813" t="str">
        <f t="shared" si="376"/>
        <v>Operations</v>
      </c>
      <c r="Y4813" t="str">
        <f t="shared" si="377"/>
        <v>Within SLA</v>
      </c>
      <c r="Z4813" t="str">
        <f t="shared" si="378"/>
        <v>Normal</v>
      </c>
      <c r="AA4813" t="str" cm="1">
        <f t="array" ref="AA4813">_xlfn.IFS(
J4813&lt;=K4813*0.5,"Excellent",
J4813&lt;=K4813,"Good",
J4813&lt;=K4813*1.5,"At Risk",
TRUE,"Critical"
)</f>
        <v>Excellent</v>
      </c>
      <c r="AB4813" t="str">
        <f t="shared" si="379"/>
        <v>No Rework</v>
      </c>
    </row>
    <row r="4814" spans="1:28" x14ac:dyDescent="0.3">
      <c r="A4814" t="s">
        <v>4896</v>
      </c>
      <c r="B4814" s="1">
        <v>45810</v>
      </c>
      <c r="C4814" t="s">
        <v>21</v>
      </c>
      <c r="D4814" t="s">
        <v>73</v>
      </c>
      <c r="E4814" t="s">
        <v>74</v>
      </c>
      <c r="F4814" t="s">
        <v>49</v>
      </c>
      <c r="G4814" t="s">
        <v>62</v>
      </c>
      <c r="H4814" t="s">
        <v>75</v>
      </c>
      <c r="I4814" t="s">
        <v>88</v>
      </c>
      <c r="J4814">
        <v>73.599999999999994</v>
      </c>
      <c r="K4814">
        <v>48</v>
      </c>
      <c r="L4814" t="s">
        <v>63</v>
      </c>
      <c r="M4814">
        <v>2</v>
      </c>
      <c r="N4814">
        <v>2.2999999999999998</v>
      </c>
      <c r="O4814">
        <v>320</v>
      </c>
      <c r="P4814">
        <v>23552</v>
      </c>
      <c r="Q4814" t="s">
        <v>29</v>
      </c>
      <c r="R4814">
        <v>6</v>
      </c>
      <c r="S4814" t="s">
        <v>30</v>
      </c>
      <c r="T4814" t="s">
        <v>31</v>
      </c>
      <c r="U4814" t="str">
        <f>TRIM(CLEAN(tbl_Operations[[#This Row],[Location]]))</f>
        <v>Chennai</v>
      </c>
      <c r="V4814" t="str">
        <f>TRIM(CLEAN(tbl_Operations[[#This Row],[Channel]]))</f>
        <v>Teams</v>
      </c>
      <c r="W4814" t="str">
        <f t="shared" si="375"/>
        <v>System Issue</v>
      </c>
      <c r="X4814" t="str">
        <f t="shared" si="376"/>
        <v>Customer Support</v>
      </c>
      <c r="Y4814" t="str">
        <f t="shared" si="377"/>
        <v>SLA Breach</v>
      </c>
      <c r="Z4814" t="str">
        <f t="shared" si="378"/>
        <v>Normal</v>
      </c>
      <c r="AA4814" t="str" cm="1">
        <f t="array" ref="AA4814">_xlfn.IFS(
J4814&lt;=K4814*0.5,"Excellent",
J4814&lt;=K4814,"Good",
J4814&lt;=K4814*1.5,"At Risk",
TRUE,"Critical"
)</f>
        <v>Critical</v>
      </c>
      <c r="AB4814" t="str">
        <f t="shared" si="379"/>
        <v>Reworked</v>
      </c>
    </row>
    <row r="4815" spans="1:28" x14ac:dyDescent="0.3">
      <c r="A4815" t="s">
        <v>4897</v>
      </c>
      <c r="B4815" s="1">
        <v>45926</v>
      </c>
      <c r="C4815" t="s">
        <v>54</v>
      </c>
      <c r="D4815" t="s">
        <v>41</v>
      </c>
      <c r="E4815" t="s">
        <v>70</v>
      </c>
      <c r="F4815" t="s">
        <v>49</v>
      </c>
      <c r="G4815" t="s">
        <v>25</v>
      </c>
      <c r="H4815" t="s">
        <v>43</v>
      </c>
      <c r="I4815" t="s">
        <v>27</v>
      </c>
      <c r="J4815">
        <v>19.100000000000001</v>
      </c>
      <c r="K4815">
        <v>48</v>
      </c>
      <c r="L4815" t="s">
        <v>28</v>
      </c>
      <c r="M4815">
        <v>1</v>
      </c>
      <c r="N4815">
        <v>3.9</v>
      </c>
      <c r="O4815">
        <v>400</v>
      </c>
      <c r="P4815">
        <v>7640</v>
      </c>
      <c r="Q4815" t="s">
        <v>83</v>
      </c>
      <c r="R4815">
        <v>9</v>
      </c>
      <c r="S4815" t="s">
        <v>37</v>
      </c>
      <c r="T4815" t="s">
        <v>45</v>
      </c>
      <c r="U4815" t="str">
        <f>TRIM(CLEAN(tbl_Operations[[#This Row],[Location]]))</f>
        <v>Bengaluru</v>
      </c>
      <c r="V4815" t="str">
        <f>TRIM(CLEAN(tbl_Operations[[#This Row],[Channel]]))</f>
        <v>Email</v>
      </c>
      <c r="W4815" t="str">
        <f t="shared" si="375"/>
        <v>Data Correction</v>
      </c>
      <c r="X4815" t="str">
        <f t="shared" si="376"/>
        <v>Hr</v>
      </c>
      <c r="Y4815" t="str">
        <f t="shared" si="377"/>
        <v>Within SLA</v>
      </c>
      <c r="Z4815" t="str">
        <f t="shared" si="378"/>
        <v>Normal</v>
      </c>
      <c r="AA4815" t="str" cm="1">
        <f t="array" ref="AA4815">_xlfn.IFS(
J4815&lt;=K4815*0.5,"Excellent",
J4815&lt;=K4815,"Good",
J4815&lt;=K4815*1.5,"At Risk",
TRUE,"Critical"
)</f>
        <v>Excellent</v>
      </c>
      <c r="AB4815" t="str">
        <f t="shared" si="379"/>
        <v>Reworked</v>
      </c>
    </row>
    <row r="4816" spans="1:28" x14ac:dyDescent="0.3">
      <c r="A4816" t="s">
        <v>4898</v>
      </c>
      <c r="B4816" s="1">
        <v>45849</v>
      </c>
      <c r="C4816" t="s">
        <v>54</v>
      </c>
      <c r="D4816" t="s">
        <v>60</v>
      </c>
      <c r="E4816" t="s">
        <v>70</v>
      </c>
      <c r="F4816" t="s">
        <v>24</v>
      </c>
      <c r="G4816" t="s">
        <v>25</v>
      </c>
      <c r="H4816" t="s">
        <v>26</v>
      </c>
      <c r="I4816" t="s">
        <v>88</v>
      </c>
      <c r="J4816">
        <v>6</v>
      </c>
      <c r="K4816">
        <v>24</v>
      </c>
      <c r="L4816" t="s">
        <v>28</v>
      </c>
      <c r="M4816">
        <v>2</v>
      </c>
      <c r="N4816">
        <v>4.2</v>
      </c>
      <c r="O4816">
        <v>320</v>
      </c>
      <c r="P4816">
        <v>1920</v>
      </c>
      <c r="Q4816" t="s">
        <v>114</v>
      </c>
      <c r="R4816">
        <v>7</v>
      </c>
      <c r="S4816" t="s">
        <v>37</v>
      </c>
      <c r="T4816" t="s">
        <v>45</v>
      </c>
      <c r="U4816" t="str">
        <f>TRIM(CLEAN(tbl_Operations[[#This Row],[Location]]))</f>
        <v>Pune</v>
      </c>
      <c r="V4816" t="str">
        <f>TRIM(CLEAN(tbl_Operations[[#This Row],[Channel]]))</f>
        <v>Email</v>
      </c>
      <c r="W4816" t="str">
        <f t="shared" si="375"/>
        <v>Data Correction</v>
      </c>
      <c r="X4816" t="str">
        <f t="shared" si="376"/>
        <v>Hr</v>
      </c>
      <c r="Y4816" t="str">
        <f t="shared" si="377"/>
        <v>Within SLA</v>
      </c>
      <c r="Z4816" t="str">
        <f t="shared" si="378"/>
        <v>Normal</v>
      </c>
      <c r="AA4816" t="str" cm="1">
        <f t="array" ref="AA4816">_xlfn.IFS(
J4816&lt;=K4816*0.5,"Excellent",
J4816&lt;=K4816,"Good",
J4816&lt;=K4816*1.5,"At Risk",
TRUE,"Critical"
)</f>
        <v>Excellent</v>
      </c>
      <c r="AB4816" t="str">
        <f t="shared" si="379"/>
        <v>Reworked</v>
      </c>
    </row>
    <row r="4817" spans="1:28" x14ac:dyDescent="0.3">
      <c r="A4817" t="s">
        <v>4899</v>
      </c>
      <c r="B4817" s="1">
        <v>45927</v>
      </c>
      <c r="C4817" t="s">
        <v>91</v>
      </c>
      <c r="D4817" t="s">
        <v>41</v>
      </c>
      <c r="E4817" t="s">
        <v>56</v>
      </c>
      <c r="F4817" t="s">
        <v>49</v>
      </c>
      <c r="G4817" t="s">
        <v>81</v>
      </c>
      <c r="H4817" t="s">
        <v>50</v>
      </c>
      <c r="I4817" t="s">
        <v>27</v>
      </c>
      <c r="J4817">
        <v>7.5</v>
      </c>
      <c r="K4817">
        <v>48</v>
      </c>
      <c r="L4817" t="s">
        <v>28</v>
      </c>
      <c r="M4817">
        <v>0</v>
      </c>
      <c r="N4817">
        <v>5</v>
      </c>
      <c r="O4817">
        <v>280</v>
      </c>
      <c r="P4817">
        <v>2100</v>
      </c>
      <c r="Q4817" t="s">
        <v>83</v>
      </c>
      <c r="R4817">
        <v>9</v>
      </c>
      <c r="S4817" t="s">
        <v>37</v>
      </c>
      <c r="T4817" t="s">
        <v>68</v>
      </c>
      <c r="U4817" t="str">
        <f>TRIM(CLEAN(tbl_Operations[[#This Row],[Location]]))</f>
        <v>Bengaluru</v>
      </c>
      <c r="V4817" t="str">
        <f>TRIM(CLEAN(tbl_Operations[[#This Row],[Channel]]))</f>
        <v>Phone</v>
      </c>
      <c r="W4817" t="str">
        <f t="shared" si="375"/>
        <v>Vendor Query</v>
      </c>
      <c r="X4817" t="str">
        <f t="shared" si="376"/>
        <v>Operations</v>
      </c>
      <c r="Y4817" t="str">
        <f t="shared" si="377"/>
        <v>Within SLA</v>
      </c>
      <c r="Z4817" t="str">
        <f t="shared" si="378"/>
        <v>Normal</v>
      </c>
      <c r="AA4817" t="str" cm="1">
        <f t="array" ref="AA4817">_xlfn.IFS(
J4817&lt;=K4817*0.5,"Excellent",
J4817&lt;=K4817,"Good",
J4817&lt;=K4817*1.5,"At Risk",
TRUE,"Critical"
)</f>
        <v>Excellent</v>
      </c>
      <c r="AB4817" t="str">
        <f t="shared" si="379"/>
        <v>No Rework</v>
      </c>
    </row>
    <row r="4818" spans="1:28" x14ac:dyDescent="0.3">
      <c r="A4818" t="s">
        <v>4900</v>
      </c>
      <c r="B4818" s="1">
        <v>45866</v>
      </c>
      <c r="C4818" t="s">
        <v>54</v>
      </c>
      <c r="D4818" t="s">
        <v>41</v>
      </c>
      <c r="E4818" t="s">
        <v>92</v>
      </c>
      <c r="F4818" t="s">
        <v>49</v>
      </c>
      <c r="G4818" t="s">
        <v>42</v>
      </c>
      <c r="H4818" t="s">
        <v>43</v>
      </c>
      <c r="I4818" t="s">
        <v>27</v>
      </c>
      <c r="J4818">
        <v>8</v>
      </c>
      <c r="K4818">
        <v>48</v>
      </c>
      <c r="L4818" t="s">
        <v>28</v>
      </c>
      <c r="M4818">
        <v>1</v>
      </c>
      <c r="N4818">
        <v>5</v>
      </c>
      <c r="O4818">
        <v>400</v>
      </c>
      <c r="P4818">
        <v>3200</v>
      </c>
      <c r="Q4818" t="s">
        <v>114</v>
      </c>
      <c r="R4818">
        <v>7</v>
      </c>
      <c r="S4818" t="s">
        <v>37</v>
      </c>
      <c r="T4818" t="s">
        <v>31</v>
      </c>
      <c r="U4818" t="str">
        <f>TRIM(CLEAN(tbl_Operations[[#This Row],[Location]]))</f>
        <v>Bengaluru</v>
      </c>
      <c r="V4818" t="str">
        <f>TRIM(CLEAN(tbl_Operations[[#This Row],[Channel]]))</f>
        <v>Portal</v>
      </c>
      <c r="W4818" t="str">
        <f t="shared" si="375"/>
        <v>Report Request</v>
      </c>
      <c r="X4818" t="str">
        <f t="shared" si="376"/>
        <v>Hr</v>
      </c>
      <c r="Y4818" t="str">
        <f t="shared" si="377"/>
        <v>Within SLA</v>
      </c>
      <c r="Z4818" t="str">
        <f t="shared" si="378"/>
        <v>Normal</v>
      </c>
      <c r="AA4818" t="str" cm="1">
        <f t="array" ref="AA4818">_xlfn.IFS(
J4818&lt;=K4818*0.5,"Excellent",
J4818&lt;=K4818,"Good",
J4818&lt;=K4818*1.5,"At Risk",
TRUE,"Critical"
)</f>
        <v>Excellent</v>
      </c>
      <c r="AB4818" t="str">
        <f t="shared" si="379"/>
        <v>Reworked</v>
      </c>
    </row>
    <row r="4819" spans="1:28" x14ac:dyDescent="0.3">
      <c r="A4819" t="s">
        <v>4901</v>
      </c>
      <c r="B4819" s="1">
        <v>45827</v>
      </c>
      <c r="C4819" t="s">
        <v>91</v>
      </c>
      <c r="D4819" t="s">
        <v>22</v>
      </c>
      <c r="E4819" t="s">
        <v>23</v>
      </c>
      <c r="F4819" t="s">
        <v>24</v>
      </c>
      <c r="G4819" t="s">
        <v>81</v>
      </c>
      <c r="H4819" t="s">
        <v>43</v>
      </c>
      <c r="I4819" t="s">
        <v>88</v>
      </c>
      <c r="J4819">
        <v>4.2</v>
      </c>
      <c r="K4819">
        <v>24</v>
      </c>
      <c r="L4819" t="s">
        <v>28</v>
      </c>
      <c r="M4819">
        <v>2</v>
      </c>
      <c r="N4819">
        <v>4.4000000000000004</v>
      </c>
      <c r="O4819">
        <v>350</v>
      </c>
      <c r="P4819">
        <v>1470</v>
      </c>
      <c r="Q4819" t="s">
        <v>29</v>
      </c>
      <c r="R4819">
        <v>6</v>
      </c>
      <c r="S4819" t="s">
        <v>30</v>
      </c>
      <c r="T4819" t="s">
        <v>84</v>
      </c>
      <c r="U4819" t="str">
        <f>TRIM(CLEAN(tbl_Operations[[#This Row],[Location]]))</f>
        <v>Noida</v>
      </c>
      <c r="V4819" t="str">
        <f>TRIM(CLEAN(tbl_Operations[[#This Row],[Channel]]))</f>
        <v>Phone</v>
      </c>
      <c r="W4819" t="str">
        <f t="shared" si="375"/>
        <v>Invoice Query</v>
      </c>
      <c r="X4819" t="str">
        <f t="shared" si="376"/>
        <v>Operations</v>
      </c>
      <c r="Y4819" t="str">
        <f t="shared" si="377"/>
        <v>Within SLA</v>
      </c>
      <c r="Z4819" t="str">
        <f t="shared" si="378"/>
        <v>Normal</v>
      </c>
      <c r="AA4819" t="str" cm="1">
        <f t="array" ref="AA4819">_xlfn.IFS(
J4819&lt;=K4819*0.5,"Excellent",
J4819&lt;=K4819,"Good",
J4819&lt;=K4819*1.5,"At Risk",
TRUE,"Critical"
)</f>
        <v>Excellent</v>
      </c>
      <c r="AB4819" t="str">
        <f t="shared" si="379"/>
        <v>Reworked</v>
      </c>
    </row>
    <row r="4820" spans="1:28" x14ac:dyDescent="0.3">
      <c r="A4820" t="s">
        <v>4902</v>
      </c>
      <c r="B4820" s="1">
        <v>45687</v>
      </c>
      <c r="C4820" t="s">
        <v>21</v>
      </c>
      <c r="D4820" t="s">
        <v>41</v>
      </c>
      <c r="E4820" t="s">
        <v>23</v>
      </c>
      <c r="F4820" t="s">
        <v>24</v>
      </c>
      <c r="G4820" t="s">
        <v>42</v>
      </c>
      <c r="H4820" t="s">
        <v>43</v>
      </c>
      <c r="I4820" t="s">
        <v>101</v>
      </c>
      <c r="J4820">
        <v>19.7</v>
      </c>
      <c r="K4820">
        <v>24</v>
      </c>
      <c r="L4820" t="s">
        <v>28</v>
      </c>
      <c r="M4820">
        <v>0</v>
      </c>
      <c r="N4820">
        <v>4.3</v>
      </c>
      <c r="O4820">
        <v>350</v>
      </c>
      <c r="P4820">
        <v>6895</v>
      </c>
      <c r="Q4820" t="s">
        <v>64</v>
      </c>
      <c r="R4820">
        <v>1</v>
      </c>
      <c r="S4820" t="s">
        <v>58</v>
      </c>
      <c r="T4820" t="s">
        <v>84</v>
      </c>
      <c r="U4820" t="str">
        <f>TRIM(CLEAN(tbl_Operations[[#This Row],[Location]]))</f>
        <v>Bengaluru</v>
      </c>
      <c r="V4820" t="str">
        <f>TRIM(CLEAN(tbl_Operations[[#This Row],[Channel]]))</f>
        <v>Portal</v>
      </c>
      <c r="W4820" t="str">
        <f t="shared" si="375"/>
        <v>Invoice Query</v>
      </c>
      <c r="X4820" t="str">
        <f t="shared" si="376"/>
        <v>Customer Support</v>
      </c>
      <c r="Y4820" t="str">
        <f t="shared" si="377"/>
        <v>Within SLA</v>
      </c>
      <c r="Z4820" t="str">
        <f t="shared" si="378"/>
        <v>Normal</v>
      </c>
      <c r="AA4820" t="str" cm="1">
        <f t="array" ref="AA4820">_xlfn.IFS(
J4820&lt;=K4820*0.5,"Excellent",
J4820&lt;=K4820,"Good",
J4820&lt;=K4820*1.5,"At Risk",
TRUE,"Critical"
)</f>
        <v>Good</v>
      </c>
      <c r="AB4820" t="str">
        <f t="shared" si="379"/>
        <v>No Rework</v>
      </c>
    </row>
    <row r="4821" spans="1:28" x14ac:dyDescent="0.3">
      <c r="A4821" t="s">
        <v>4903</v>
      </c>
      <c r="B4821" s="1">
        <v>45809</v>
      </c>
      <c r="C4821" t="s">
        <v>77</v>
      </c>
      <c r="D4821" t="s">
        <v>22</v>
      </c>
      <c r="E4821" t="s">
        <v>92</v>
      </c>
      <c r="F4821" t="s">
        <v>49</v>
      </c>
      <c r="G4821" t="s">
        <v>81</v>
      </c>
      <c r="H4821" t="s">
        <v>50</v>
      </c>
      <c r="I4821" t="s">
        <v>27</v>
      </c>
      <c r="J4821">
        <v>6</v>
      </c>
      <c r="K4821">
        <v>48</v>
      </c>
      <c r="L4821" t="s">
        <v>28</v>
      </c>
      <c r="M4821">
        <v>0</v>
      </c>
      <c r="N4821">
        <v>4.7</v>
      </c>
      <c r="O4821">
        <v>350</v>
      </c>
      <c r="P4821">
        <v>2100</v>
      </c>
      <c r="Q4821" t="s">
        <v>29</v>
      </c>
      <c r="R4821">
        <v>6</v>
      </c>
      <c r="S4821" t="s">
        <v>30</v>
      </c>
      <c r="T4821" t="s">
        <v>102</v>
      </c>
      <c r="U4821" t="str">
        <f>TRIM(CLEAN(tbl_Operations[[#This Row],[Location]]))</f>
        <v>Noida</v>
      </c>
      <c r="V4821" t="str">
        <f>TRIM(CLEAN(tbl_Operations[[#This Row],[Channel]]))</f>
        <v>Phone</v>
      </c>
      <c r="W4821" t="str">
        <f t="shared" si="375"/>
        <v>Report Request</v>
      </c>
      <c r="X4821" t="str">
        <f t="shared" si="376"/>
        <v>Finance</v>
      </c>
      <c r="Y4821" t="str">
        <f t="shared" si="377"/>
        <v>Within SLA</v>
      </c>
      <c r="Z4821" t="str">
        <f t="shared" si="378"/>
        <v>Normal</v>
      </c>
      <c r="AA4821" t="str" cm="1">
        <f t="array" ref="AA4821">_xlfn.IFS(
J4821&lt;=K4821*0.5,"Excellent",
J4821&lt;=K4821,"Good",
J4821&lt;=K4821*1.5,"At Risk",
TRUE,"Critical"
)</f>
        <v>Excellent</v>
      </c>
      <c r="AB4821" t="str">
        <f t="shared" si="379"/>
        <v>No Rework</v>
      </c>
    </row>
    <row r="4822" spans="1:28" x14ac:dyDescent="0.3">
      <c r="A4822" t="s">
        <v>4904</v>
      </c>
      <c r="B4822" s="1">
        <v>45928</v>
      </c>
      <c r="C4822" t="s">
        <v>91</v>
      </c>
      <c r="D4822" t="s">
        <v>55</v>
      </c>
      <c r="E4822" t="s">
        <v>56</v>
      </c>
      <c r="F4822" t="s">
        <v>24</v>
      </c>
      <c r="G4822" t="s">
        <v>42</v>
      </c>
      <c r="H4822" t="s">
        <v>75</v>
      </c>
      <c r="I4822" t="s">
        <v>27</v>
      </c>
      <c r="J4822">
        <v>16</v>
      </c>
      <c r="K4822">
        <v>24</v>
      </c>
      <c r="L4822" t="s">
        <v>28</v>
      </c>
      <c r="M4822">
        <v>0</v>
      </c>
      <c r="N4822">
        <v>5</v>
      </c>
      <c r="O4822">
        <v>280</v>
      </c>
      <c r="P4822">
        <v>4480</v>
      </c>
      <c r="Q4822" t="s">
        <v>83</v>
      </c>
      <c r="R4822">
        <v>9</v>
      </c>
      <c r="S4822" t="s">
        <v>37</v>
      </c>
      <c r="T4822" t="s">
        <v>102</v>
      </c>
      <c r="U4822" t="str">
        <f>TRIM(CLEAN(tbl_Operations[[#This Row],[Location]]))</f>
        <v>Hyderabad</v>
      </c>
      <c r="V4822" t="str">
        <f>TRIM(CLEAN(tbl_Operations[[#This Row],[Channel]]))</f>
        <v>Portal</v>
      </c>
      <c r="W4822" t="str">
        <f t="shared" si="375"/>
        <v>Vendor Query</v>
      </c>
      <c r="X4822" t="str">
        <f t="shared" si="376"/>
        <v>Operations</v>
      </c>
      <c r="Y4822" t="str">
        <f t="shared" si="377"/>
        <v>Within SLA</v>
      </c>
      <c r="Z4822" t="str">
        <f t="shared" si="378"/>
        <v>Normal</v>
      </c>
      <c r="AA4822" t="str" cm="1">
        <f t="array" ref="AA4822">_xlfn.IFS(
J4822&lt;=K4822*0.5,"Excellent",
J4822&lt;=K4822,"Good",
J4822&lt;=K4822*1.5,"At Risk",
TRUE,"Critical"
)</f>
        <v>Good</v>
      </c>
      <c r="AB4822" t="str">
        <f t="shared" si="379"/>
        <v>No Rework</v>
      </c>
    </row>
    <row r="4823" spans="1:28" x14ac:dyDescent="0.3">
      <c r="A4823" t="s">
        <v>4905</v>
      </c>
      <c r="B4823" s="1">
        <v>45687</v>
      </c>
      <c r="C4823" t="s">
        <v>54</v>
      </c>
      <c r="D4823" t="s">
        <v>60</v>
      </c>
      <c r="E4823" t="s">
        <v>23</v>
      </c>
      <c r="F4823" t="s">
        <v>24</v>
      </c>
      <c r="G4823" t="s">
        <v>25</v>
      </c>
      <c r="H4823" t="s">
        <v>75</v>
      </c>
      <c r="I4823" t="s">
        <v>27</v>
      </c>
      <c r="J4823">
        <v>31.7</v>
      </c>
      <c r="K4823">
        <v>24</v>
      </c>
      <c r="L4823" t="s">
        <v>63</v>
      </c>
      <c r="M4823">
        <v>0</v>
      </c>
      <c r="N4823">
        <v>3.8</v>
      </c>
      <c r="O4823">
        <v>320</v>
      </c>
      <c r="P4823">
        <v>10144</v>
      </c>
      <c r="Q4823" t="s">
        <v>64</v>
      </c>
      <c r="R4823">
        <v>1</v>
      </c>
      <c r="S4823" t="s">
        <v>58</v>
      </c>
      <c r="T4823" t="s">
        <v>84</v>
      </c>
      <c r="U4823" t="str">
        <f>TRIM(CLEAN(tbl_Operations[[#This Row],[Location]]))</f>
        <v>Pune</v>
      </c>
      <c r="V4823" t="str">
        <f>TRIM(CLEAN(tbl_Operations[[#This Row],[Channel]]))</f>
        <v>Email</v>
      </c>
      <c r="W4823" t="str">
        <f t="shared" si="375"/>
        <v>Invoice Query</v>
      </c>
      <c r="X4823" t="str">
        <f t="shared" si="376"/>
        <v>Hr</v>
      </c>
      <c r="Y4823" t="str">
        <f t="shared" si="377"/>
        <v>SLA Breach</v>
      </c>
      <c r="Z4823" t="str">
        <f t="shared" si="378"/>
        <v>Normal</v>
      </c>
      <c r="AA4823" t="str" cm="1">
        <f t="array" ref="AA4823">_xlfn.IFS(
J4823&lt;=K4823*0.5,"Excellent",
J4823&lt;=K4823,"Good",
J4823&lt;=K4823*1.5,"At Risk",
TRUE,"Critical"
)</f>
        <v>At Risk</v>
      </c>
      <c r="AB4823" t="str">
        <f t="shared" si="379"/>
        <v>No Rework</v>
      </c>
    </row>
    <row r="4824" spans="1:28" x14ac:dyDescent="0.3">
      <c r="A4824" t="s">
        <v>4906</v>
      </c>
      <c r="B4824" s="1">
        <v>45923</v>
      </c>
      <c r="C4824" t="s">
        <v>95</v>
      </c>
      <c r="D4824" t="s">
        <v>41</v>
      </c>
      <c r="E4824" t="s">
        <v>70</v>
      </c>
      <c r="F4824" t="s">
        <v>61</v>
      </c>
      <c r="G4824" t="s">
        <v>42</v>
      </c>
      <c r="H4824" t="s">
        <v>43</v>
      </c>
      <c r="I4824" t="s">
        <v>27</v>
      </c>
      <c r="J4824">
        <v>13</v>
      </c>
      <c r="K4824">
        <v>12</v>
      </c>
      <c r="L4824" t="s">
        <v>63</v>
      </c>
      <c r="M4824">
        <v>1</v>
      </c>
      <c r="N4824">
        <v>4.3</v>
      </c>
      <c r="O4824">
        <v>400</v>
      </c>
      <c r="P4824">
        <v>5200</v>
      </c>
      <c r="Q4824" t="s">
        <v>83</v>
      </c>
      <c r="R4824">
        <v>9</v>
      </c>
      <c r="S4824" t="s">
        <v>37</v>
      </c>
      <c r="T4824" t="s">
        <v>38</v>
      </c>
      <c r="U4824" t="str">
        <f>TRIM(CLEAN(tbl_Operations[[#This Row],[Location]]))</f>
        <v>Bengaluru</v>
      </c>
      <c r="V4824" t="str">
        <f>TRIM(CLEAN(tbl_Operations[[#This Row],[Channel]]))</f>
        <v>Portal</v>
      </c>
      <c r="W4824" t="str">
        <f t="shared" si="375"/>
        <v>Data Correction</v>
      </c>
      <c r="X4824" t="str">
        <f t="shared" si="376"/>
        <v>Sales</v>
      </c>
      <c r="Y4824" t="str">
        <f t="shared" si="377"/>
        <v>SLA Breach</v>
      </c>
      <c r="Z4824" t="str">
        <f t="shared" si="378"/>
        <v>Normal</v>
      </c>
      <c r="AA4824" t="str" cm="1">
        <f t="array" ref="AA4824">_xlfn.IFS(
J4824&lt;=K4824*0.5,"Excellent",
J4824&lt;=K4824,"Good",
J4824&lt;=K4824*1.5,"At Risk",
TRUE,"Critical"
)</f>
        <v>At Risk</v>
      </c>
      <c r="AB4824" t="str">
        <f t="shared" si="379"/>
        <v>Reworked</v>
      </c>
    </row>
    <row r="4825" spans="1:28" x14ac:dyDescent="0.3">
      <c r="A4825" t="s">
        <v>4907</v>
      </c>
      <c r="B4825" s="1">
        <v>45881</v>
      </c>
      <c r="C4825" t="s">
        <v>91</v>
      </c>
      <c r="D4825" t="s">
        <v>41</v>
      </c>
      <c r="E4825" t="s">
        <v>5094</v>
      </c>
      <c r="F4825" t="s">
        <v>49</v>
      </c>
      <c r="G4825" t="s">
        <v>25</v>
      </c>
      <c r="H4825" t="s">
        <v>66</v>
      </c>
      <c r="I4825" t="s">
        <v>101</v>
      </c>
      <c r="J4825">
        <v>16.5</v>
      </c>
      <c r="K4825">
        <v>48</v>
      </c>
      <c r="L4825" t="s">
        <v>28</v>
      </c>
      <c r="M4825">
        <v>0</v>
      </c>
      <c r="N4825">
        <v>4.0999999999999996</v>
      </c>
      <c r="O4825">
        <v>450</v>
      </c>
      <c r="P4825">
        <v>7425</v>
      </c>
      <c r="Q4825" t="s">
        <v>36</v>
      </c>
      <c r="R4825">
        <v>8</v>
      </c>
      <c r="S4825" t="s">
        <v>37</v>
      </c>
      <c r="T4825" t="s">
        <v>38</v>
      </c>
      <c r="U4825" t="str">
        <f>TRIM(CLEAN(tbl_Operations[[#This Row],[Location]]))</f>
        <v>Bengaluru</v>
      </c>
      <c r="V4825" t="str">
        <f>TRIM(CLEAN(tbl_Operations[[#This Row],[Channel]]))</f>
        <v>Email</v>
      </c>
      <c r="W4825" t="str">
        <f t="shared" si="375"/>
        <v>Unknown</v>
      </c>
      <c r="X4825" t="str">
        <f t="shared" si="376"/>
        <v>Operations</v>
      </c>
      <c r="Y4825" t="str">
        <f t="shared" si="377"/>
        <v>Within SLA</v>
      </c>
      <c r="Z4825" t="str">
        <f t="shared" si="378"/>
        <v>Normal</v>
      </c>
      <c r="AA4825" t="str" cm="1">
        <f t="array" ref="AA4825">_xlfn.IFS(
J4825&lt;=K4825*0.5,"Excellent",
J4825&lt;=K4825,"Good",
J4825&lt;=K4825*1.5,"At Risk",
TRUE,"Critical"
)</f>
        <v>Excellent</v>
      </c>
      <c r="AB4825" t="str">
        <f t="shared" si="379"/>
        <v>No Rework</v>
      </c>
    </row>
    <row r="4826" spans="1:28" x14ac:dyDescent="0.3">
      <c r="A4826" t="s">
        <v>4908</v>
      </c>
      <c r="B4826" s="1">
        <v>45811</v>
      </c>
      <c r="C4826" t="s">
        <v>54</v>
      </c>
      <c r="D4826" t="s">
        <v>22</v>
      </c>
      <c r="E4826" t="s">
        <v>48</v>
      </c>
      <c r="F4826" t="s">
        <v>61</v>
      </c>
      <c r="G4826" t="s">
        <v>42</v>
      </c>
      <c r="H4826" t="s">
        <v>43</v>
      </c>
      <c r="I4826" t="s">
        <v>27</v>
      </c>
      <c r="J4826">
        <v>5</v>
      </c>
      <c r="K4826">
        <v>12</v>
      </c>
      <c r="L4826" t="s">
        <v>28</v>
      </c>
      <c r="M4826">
        <v>0</v>
      </c>
      <c r="N4826">
        <v>5</v>
      </c>
      <c r="O4826">
        <v>320</v>
      </c>
      <c r="P4826">
        <v>1600</v>
      </c>
      <c r="Q4826" t="s">
        <v>29</v>
      </c>
      <c r="R4826">
        <v>6</v>
      </c>
      <c r="S4826" t="s">
        <v>30</v>
      </c>
      <c r="T4826" t="s">
        <v>38</v>
      </c>
      <c r="U4826" t="str">
        <f>TRIM(CLEAN(tbl_Operations[[#This Row],[Location]]))</f>
        <v>Noida</v>
      </c>
      <c r="V4826" t="str">
        <f>TRIM(CLEAN(tbl_Operations[[#This Row],[Channel]]))</f>
        <v>Portal</v>
      </c>
      <c r="W4826" t="str">
        <f t="shared" si="375"/>
        <v>Compliance Request</v>
      </c>
      <c r="X4826" t="str">
        <f t="shared" si="376"/>
        <v>Hr</v>
      </c>
      <c r="Y4826" t="str">
        <f t="shared" si="377"/>
        <v>Within SLA</v>
      </c>
      <c r="Z4826" t="str">
        <f t="shared" si="378"/>
        <v>Normal</v>
      </c>
      <c r="AA4826" t="str" cm="1">
        <f t="array" ref="AA4826">_xlfn.IFS(
J4826&lt;=K4826*0.5,"Excellent",
J4826&lt;=K4826,"Good",
J4826&lt;=K4826*1.5,"At Risk",
TRUE,"Critical"
)</f>
        <v>Excellent</v>
      </c>
      <c r="AB4826" t="str">
        <f t="shared" si="379"/>
        <v>No Rework</v>
      </c>
    </row>
    <row r="4827" spans="1:28" x14ac:dyDescent="0.3">
      <c r="A4827" t="s">
        <v>4909</v>
      </c>
      <c r="B4827" s="1">
        <v>45913</v>
      </c>
      <c r="C4827" t="s">
        <v>21</v>
      </c>
      <c r="D4827" t="s">
        <v>47</v>
      </c>
      <c r="E4827" t="s">
        <v>74</v>
      </c>
      <c r="F4827" t="s">
        <v>24</v>
      </c>
      <c r="G4827" t="s">
        <v>25</v>
      </c>
      <c r="H4827" t="s">
        <v>26</v>
      </c>
      <c r="I4827" t="s">
        <v>27</v>
      </c>
      <c r="J4827">
        <v>3.5</v>
      </c>
      <c r="K4827">
        <v>24</v>
      </c>
      <c r="L4827" t="s">
        <v>28</v>
      </c>
      <c r="M4827">
        <v>0</v>
      </c>
      <c r="N4827">
        <v>4.5999999999999996</v>
      </c>
      <c r="O4827">
        <v>400</v>
      </c>
      <c r="P4827">
        <v>1400</v>
      </c>
      <c r="Q4827" t="s">
        <v>83</v>
      </c>
      <c r="R4827">
        <v>9</v>
      </c>
      <c r="S4827" t="s">
        <v>37</v>
      </c>
      <c r="T4827" t="s">
        <v>68</v>
      </c>
      <c r="U4827" t="str">
        <f>TRIM(CLEAN(tbl_Operations[[#This Row],[Location]]))</f>
        <v>Gurugram</v>
      </c>
      <c r="V4827" t="str">
        <f>TRIM(CLEAN(tbl_Operations[[#This Row],[Channel]]))</f>
        <v>Email</v>
      </c>
      <c r="W4827" t="str">
        <f t="shared" si="375"/>
        <v>System Issue</v>
      </c>
      <c r="X4827" t="str">
        <f t="shared" si="376"/>
        <v>Customer Support</v>
      </c>
      <c r="Y4827" t="str">
        <f t="shared" si="377"/>
        <v>Within SLA</v>
      </c>
      <c r="Z4827" t="str">
        <f t="shared" si="378"/>
        <v>Normal</v>
      </c>
      <c r="AA4827" t="str" cm="1">
        <f t="array" ref="AA4827">_xlfn.IFS(
J4827&lt;=K4827*0.5,"Excellent",
J4827&lt;=K4827,"Good",
J4827&lt;=K4827*1.5,"At Risk",
TRUE,"Critical"
)</f>
        <v>Excellent</v>
      </c>
      <c r="AB4827" t="str">
        <f t="shared" si="379"/>
        <v>No Rework</v>
      </c>
    </row>
    <row r="4828" spans="1:28" x14ac:dyDescent="0.3">
      <c r="A4828" t="s">
        <v>4910</v>
      </c>
      <c r="B4828" s="1">
        <v>45881</v>
      </c>
      <c r="C4828" t="s">
        <v>54</v>
      </c>
      <c r="D4828" t="s">
        <v>73</v>
      </c>
      <c r="E4828" t="s">
        <v>74</v>
      </c>
      <c r="F4828" t="s">
        <v>24</v>
      </c>
      <c r="G4828" t="s">
        <v>42</v>
      </c>
      <c r="H4828" t="s">
        <v>75</v>
      </c>
      <c r="I4828" t="s">
        <v>27</v>
      </c>
      <c r="J4828">
        <v>7.5</v>
      </c>
      <c r="K4828">
        <v>24</v>
      </c>
      <c r="L4828" t="s">
        <v>28</v>
      </c>
      <c r="M4828">
        <v>0</v>
      </c>
      <c r="N4828">
        <v>4.8</v>
      </c>
      <c r="O4828">
        <v>450</v>
      </c>
      <c r="P4828">
        <v>3375</v>
      </c>
      <c r="Q4828" t="s">
        <v>36</v>
      </c>
      <c r="R4828">
        <v>8</v>
      </c>
      <c r="S4828" t="s">
        <v>37</v>
      </c>
      <c r="T4828" t="s">
        <v>38</v>
      </c>
      <c r="U4828" t="str">
        <f>TRIM(CLEAN(tbl_Operations[[#This Row],[Location]]))</f>
        <v>Chennai</v>
      </c>
      <c r="V4828" t="str">
        <f>TRIM(CLEAN(tbl_Operations[[#This Row],[Channel]]))</f>
        <v>Portal</v>
      </c>
      <c r="W4828" t="str">
        <f t="shared" si="375"/>
        <v>System Issue</v>
      </c>
      <c r="X4828" t="str">
        <f t="shared" si="376"/>
        <v>Hr</v>
      </c>
      <c r="Y4828" t="str">
        <f t="shared" si="377"/>
        <v>Within SLA</v>
      </c>
      <c r="Z4828" t="str">
        <f t="shared" si="378"/>
        <v>Normal</v>
      </c>
      <c r="AA4828" t="str" cm="1">
        <f t="array" ref="AA4828">_xlfn.IFS(
J4828&lt;=K4828*0.5,"Excellent",
J4828&lt;=K4828,"Good",
J4828&lt;=K4828*1.5,"At Risk",
TRUE,"Critical"
)</f>
        <v>Excellent</v>
      </c>
      <c r="AB4828" t="str">
        <f t="shared" si="379"/>
        <v>No Rework</v>
      </c>
    </row>
    <row r="4829" spans="1:28" x14ac:dyDescent="0.3">
      <c r="A4829" t="s">
        <v>4911</v>
      </c>
      <c r="B4829" s="1">
        <v>46016</v>
      </c>
      <c r="C4829" t="s">
        <v>33</v>
      </c>
      <c r="D4829" t="s">
        <v>22</v>
      </c>
      <c r="E4829" t="s">
        <v>92</v>
      </c>
      <c r="F4829" t="s">
        <v>61</v>
      </c>
      <c r="G4829" t="s">
        <v>81</v>
      </c>
      <c r="H4829" t="s">
        <v>43</v>
      </c>
      <c r="I4829" t="s">
        <v>27</v>
      </c>
      <c r="J4829">
        <v>12.7</v>
      </c>
      <c r="K4829">
        <v>12</v>
      </c>
      <c r="L4829" t="s">
        <v>63</v>
      </c>
      <c r="M4829">
        <v>0</v>
      </c>
      <c r="N4829">
        <v>4.5999999999999996</v>
      </c>
      <c r="O4829">
        <v>280</v>
      </c>
      <c r="P4829">
        <v>3556</v>
      </c>
      <c r="Q4829" t="s">
        <v>71</v>
      </c>
      <c r="R4829">
        <v>12</v>
      </c>
      <c r="S4829" t="s">
        <v>52</v>
      </c>
      <c r="T4829" t="s">
        <v>84</v>
      </c>
      <c r="U4829" t="str">
        <f>TRIM(CLEAN(tbl_Operations[[#This Row],[Location]]))</f>
        <v>Noida</v>
      </c>
      <c r="V4829" t="str">
        <f>TRIM(CLEAN(tbl_Operations[[#This Row],[Channel]]))</f>
        <v>Phone</v>
      </c>
      <c r="W4829" t="str">
        <f t="shared" si="375"/>
        <v>Report Request</v>
      </c>
      <c r="X4829" t="str">
        <f t="shared" si="376"/>
        <v>It</v>
      </c>
      <c r="Y4829" t="str">
        <f t="shared" si="377"/>
        <v>SLA Breach</v>
      </c>
      <c r="Z4829" t="str">
        <f t="shared" si="378"/>
        <v>Normal</v>
      </c>
      <c r="AA4829" t="str" cm="1">
        <f t="array" ref="AA4829">_xlfn.IFS(
J4829&lt;=K4829*0.5,"Excellent",
J4829&lt;=K4829,"Good",
J4829&lt;=K4829*1.5,"At Risk",
TRUE,"Critical"
)</f>
        <v>At Risk</v>
      </c>
      <c r="AB4829" t="str">
        <f t="shared" si="379"/>
        <v>No Rework</v>
      </c>
    </row>
    <row r="4830" spans="1:28" x14ac:dyDescent="0.3">
      <c r="A4830" t="s">
        <v>4912</v>
      </c>
      <c r="B4830" s="1">
        <v>45696</v>
      </c>
      <c r="C4830" t="s">
        <v>91</v>
      </c>
      <c r="D4830" t="s">
        <v>41</v>
      </c>
      <c r="E4830" t="s">
        <v>92</v>
      </c>
      <c r="F4830" t="s">
        <v>49</v>
      </c>
      <c r="G4830" t="s">
        <v>62</v>
      </c>
      <c r="H4830" t="s">
        <v>75</v>
      </c>
      <c r="I4830" t="s">
        <v>27</v>
      </c>
      <c r="J4830">
        <v>3</v>
      </c>
      <c r="K4830">
        <v>48</v>
      </c>
      <c r="L4830" t="s">
        <v>28</v>
      </c>
      <c r="M4830">
        <v>0</v>
      </c>
      <c r="N4830">
        <v>4.3</v>
      </c>
      <c r="O4830">
        <v>280</v>
      </c>
      <c r="P4830">
        <v>840</v>
      </c>
      <c r="Q4830" t="s">
        <v>57</v>
      </c>
      <c r="R4830">
        <v>2</v>
      </c>
      <c r="S4830" t="s">
        <v>58</v>
      </c>
      <c r="T4830" t="s">
        <v>68</v>
      </c>
      <c r="U4830" t="str">
        <f>TRIM(CLEAN(tbl_Operations[[#This Row],[Location]]))</f>
        <v>Bengaluru</v>
      </c>
      <c r="V4830" t="str">
        <f>TRIM(CLEAN(tbl_Operations[[#This Row],[Channel]]))</f>
        <v>Teams</v>
      </c>
      <c r="W4830" t="str">
        <f t="shared" si="375"/>
        <v>Report Request</v>
      </c>
      <c r="X4830" t="str">
        <f t="shared" si="376"/>
        <v>Operations</v>
      </c>
      <c r="Y4830" t="str">
        <f t="shared" si="377"/>
        <v>Within SLA</v>
      </c>
      <c r="Z4830" t="str">
        <f t="shared" si="378"/>
        <v>Normal</v>
      </c>
      <c r="AA4830" t="str" cm="1">
        <f t="array" ref="AA4830">_xlfn.IFS(
J4830&lt;=K4830*0.5,"Excellent",
J4830&lt;=K4830,"Good",
J4830&lt;=K4830*1.5,"At Risk",
TRUE,"Critical"
)</f>
        <v>Excellent</v>
      </c>
      <c r="AB4830" t="str">
        <f t="shared" si="379"/>
        <v>No Rework</v>
      </c>
    </row>
    <row r="4831" spans="1:28" x14ac:dyDescent="0.3">
      <c r="A4831" t="s">
        <v>4913</v>
      </c>
      <c r="B4831" s="1">
        <v>45804</v>
      </c>
      <c r="C4831" t="s">
        <v>77</v>
      </c>
      <c r="D4831" t="s">
        <v>55</v>
      </c>
      <c r="E4831" t="s">
        <v>56</v>
      </c>
      <c r="F4831" t="s">
        <v>24</v>
      </c>
      <c r="G4831" t="s">
        <v>25</v>
      </c>
      <c r="H4831" t="s">
        <v>50</v>
      </c>
      <c r="I4831" t="s">
        <v>27</v>
      </c>
      <c r="J4831">
        <v>20.399999999999999</v>
      </c>
      <c r="K4831">
        <v>24</v>
      </c>
      <c r="L4831" t="s">
        <v>28</v>
      </c>
      <c r="M4831">
        <v>0</v>
      </c>
      <c r="N4831">
        <v>4</v>
      </c>
      <c r="O4831">
        <v>280</v>
      </c>
      <c r="P4831">
        <v>5712</v>
      </c>
      <c r="Q4831" t="s">
        <v>44</v>
      </c>
      <c r="R4831">
        <v>5</v>
      </c>
      <c r="S4831" t="s">
        <v>30</v>
      </c>
      <c r="T4831" t="s">
        <v>38</v>
      </c>
      <c r="U4831" t="str">
        <f>TRIM(CLEAN(tbl_Operations[[#This Row],[Location]]))</f>
        <v>Hyderabad</v>
      </c>
      <c r="V4831" t="str">
        <f>TRIM(CLEAN(tbl_Operations[[#This Row],[Channel]]))</f>
        <v>Email</v>
      </c>
      <c r="W4831" t="str">
        <f t="shared" si="375"/>
        <v>Vendor Query</v>
      </c>
      <c r="X4831" t="str">
        <f t="shared" si="376"/>
        <v>Finance</v>
      </c>
      <c r="Y4831" t="str">
        <f t="shared" si="377"/>
        <v>Within SLA</v>
      </c>
      <c r="Z4831" t="str">
        <f t="shared" si="378"/>
        <v>Normal</v>
      </c>
      <c r="AA4831" t="str" cm="1">
        <f t="array" ref="AA4831">_xlfn.IFS(
J4831&lt;=K4831*0.5,"Excellent",
J4831&lt;=K4831,"Good",
J4831&lt;=K4831*1.5,"At Risk",
TRUE,"Critical"
)</f>
        <v>Good</v>
      </c>
      <c r="AB4831" t="str">
        <f t="shared" si="379"/>
        <v>No Rework</v>
      </c>
    </row>
    <row r="4832" spans="1:28" x14ac:dyDescent="0.3">
      <c r="A4832" t="s">
        <v>4914</v>
      </c>
      <c r="B4832" s="1">
        <v>45689</v>
      </c>
      <c r="C4832" t="s">
        <v>95</v>
      </c>
      <c r="D4832" t="s">
        <v>55</v>
      </c>
      <c r="E4832" t="s">
        <v>70</v>
      </c>
      <c r="F4832" t="s">
        <v>24</v>
      </c>
      <c r="G4832" t="s">
        <v>42</v>
      </c>
      <c r="H4832" t="s">
        <v>75</v>
      </c>
      <c r="I4832" t="s">
        <v>27</v>
      </c>
      <c r="J4832">
        <v>36.6</v>
      </c>
      <c r="K4832">
        <v>24</v>
      </c>
      <c r="L4832" t="s">
        <v>63</v>
      </c>
      <c r="M4832">
        <v>1</v>
      </c>
      <c r="N4832">
        <v>3.8</v>
      </c>
      <c r="O4832">
        <v>280</v>
      </c>
      <c r="P4832">
        <v>10248</v>
      </c>
      <c r="Q4832" t="s">
        <v>57</v>
      </c>
      <c r="R4832">
        <v>2</v>
      </c>
      <c r="S4832" t="s">
        <v>58</v>
      </c>
      <c r="T4832" t="s">
        <v>68</v>
      </c>
      <c r="U4832" t="str">
        <f>TRIM(CLEAN(tbl_Operations[[#This Row],[Location]]))</f>
        <v>Hyderabad</v>
      </c>
      <c r="V4832" t="str">
        <f>TRIM(CLEAN(tbl_Operations[[#This Row],[Channel]]))</f>
        <v>Portal</v>
      </c>
      <c r="W4832" t="str">
        <f t="shared" si="375"/>
        <v>Data Correction</v>
      </c>
      <c r="X4832" t="str">
        <f t="shared" si="376"/>
        <v>Sales</v>
      </c>
      <c r="Y4832" t="str">
        <f t="shared" si="377"/>
        <v>SLA Breach</v>
      </c>
      <c r="Z4832" t="str">
        <f t="shared" si="378"/>
        <v>Normal</v>
      </c>
      <c r="AA4832" t="str" cm="1">
        <f t="array" ref="AA4832">_xlfn.IFS(
J4832&lt;=K4832*0.5,"Excellent",
J4832&lt;=K4832,"Good",
J4832&lt;=K4832*1.5,"At Risk",
TRUE,"Critical"
)</f>
        <v>Critical</v>
      </c>
      <c r="AB4832" t="str">
        <f t="shared" si="379"/>
        <v>Reworked</v>
      </c>
    </row>
    <row r="4833" spans="1:28" x14ac:dyDescent="0.3">
      <c r="A4833" t="s">
        <v>4915</v>
      </c>
      <c r="B4833" s="1">
        <v>45864</v>
      </c>
      <c r="C4833" t="s">
        <v>54</v>
      </c>
      <c r="D4833" t="s">
        <v>73</v>
      </c>
      <c r="E4833" t="s">
        <v>78</v>
      </c>
      <c r="F4833" t="s">
        <v>24</v>
      </c>
      <c r="G4833" t="s">
        <v>25</v>
      </c>
      <c r="H4833" t="s">
        <v>50</v>
      </c>
      <c r="I4833" t="s">
        <v>27</v>
      </c>
      <c r="J4833">
        <v>9.6</v>
      </c>
      <c r="K4833">
        <v>24</v>
      </c>
      <c r="L4833" t="s">
        <v>28</v>
      </c>
      <c r="M4833">
        <v>0</v>
      </c>
      <c r="N4833">
        <v>4.4000000000000004</v>
      </c>
      <c r="O4833">
        <v>350</v>
      </c>
      <c r="P4833">
        <v>3360</v>
      </c>
      <c r="Q4833" t="s">
        <v>114</v>
      </c>
      <c r="R4833">
        <v>7</v>
      </c>
      <c r="S4833" t="s">
        <v>37</v>
      </c>
      <c r="T4833" t="s">
        <v>68</v>
      </c>
      <c r="U4833" t="str">
        <f>TRIM(CLEAN(tbl_Operations[[#This Row],[Location]]))</f>
        <v>Chennai</v>
      </c>
      <c r="V4833" t="str">
        <f>TRIM(CLEAN(tbl_Operations[[#This Row],[Channel]]))</f>
        <v>Email</v>
      </c>
      <c r="W4833" t="str">
        <f t="shared" si="375"/>
        <v>Access Request</v>
      </c>
      <c r="X4833" t="str">
        <f t="shared" si="376"/>
        <v>Hr</v>
      </c>
      <c r="Y4833" t="str">
        <f t="shared" si="377"/>
        <v>Within SLA</v>
      </c>
      <c r="Z4833" t="str">
        <f t="shared" si="378"/>
        <v>Normal</v>
      </c>
      <c r="AA4833" t="str" cm="1">
        <f t="array" ref="AA4833">_xlfn.IFS(
J4833&lt;=K4833*0.5,"Excellent",
J4833&lt;=K4833,"Good",
J4833&lt;=K4833*1.5,"At Risk",
TRUE,"Critical"
)</f>
        <v>Excellent</v>
      </c>
      <c r="AB4833" t="str">
        <f t="shared" si="379"/>
        <v>No Rework</v>
      </c>
    </row>
    <row r="4834" spans="1:28" x14ac:dyDescent="0.3">
      <c r="A4834" t="s">
        <v>4916</v>
      </c>
      <c r="B4834" s="1">
        <v>45758</v>
      </c>
      <c r="C4834" t="s">
        <v>77</v>
      </c>
      <c r="D4834" t="s">
        <v>34</v>
      </c>
      <c r="E4834" t="s">
        <v>78</v>
      </c>
      <c r="F4834" t="s">
        <v>61</v>
      </c>
      <c r="G4834" t="s">
        <v>25</v>
      </c>
      <c r="H4834" t="s">
        <v>26</v>
      </c>
      <c r="I4834" t="s">
        <v>27</v>
      </c>
      <c r="J4834">
        <v>16.899999999999999</v>
      </c>
      <c r="K4834">
        <v>12</v>
      </c>
      <c r="L4834" t="s">
        <v>63</v>
      </c>
      <c r="M4834">
        <v>1</v>
      </c>
      <c r="N4834">
        <v>4.0999999999999996</v>
      </c>
      <c r="O4834">
        <v>350</v>
      </c>
      <c r="P4834">
        <v>5915</v>
      </c>
      <c r="Q4834" t="s">
        <v>89</v>
      </c>
      <c r="R4834">
        <v>4</v>
      </c>
      <c r="S4834" t="s">
        <v>30</v>
      </c>
      <c r="T4834" t="s">
        <v>45</v>
      </c>
      <c r="U4834" t="str">
        <f>TRIM(CLEAN(tbl_Operations[[#This Row],[Location]]))</f>
        <v>Mumbai</v>
      </c>
      <c r="V4834" t="str">
        <f>TRIM(CLEAN(tbl_Operations[[#This Row],[Channel]]))</f>
        <v>Email</v>
      </c>
      <c r="W4834" t="str">
        <f t="shared" si="375"/>
        <v>Access Request</v>
      </c>
      <c r="X4834" t="str">
        <f t="shared" si="376"/>
        <v>Finance</v>
      </c>
      <c r="Y4834" t="str">
        <f t="shared" si="377"/>
        <v>SLA Breach</v>
      </c>
      <c r="Z4834" t="str">
        <f t="shared" si="378"/>
        <v>Normal</v>
      </c>
      <c r="AA4834" t="str" cm="1">
        <f t="array" ref="AA4834">_xlfn.IFS(
J4834&lt;=K4834*0.5,"Excellent",
J4834&lt;=K4834,"Good",
J4834&lt;=K4834*1.5,"At Risk",
TRUE,"Critical"
)</f>
        <v>At Risk</v>
      </c>
      <c r="AB4834" t="str">
        <f t="shared" si="379"/>
        <v>Reworked</v>
      </c>
    </row>
    <row r="4835" spans="1:28" x14ac:dyDescent="0.3">
      <c r="A4835" t="s">
        <v>4917</v>
      </c>
      <c r="B4835" s="1">
        <v>45774</v>
      </c>
      <c r="C4835" t="s">
        <v>33</v>
      </c>
      <c r="D4835" t="s">
        <v>60</v>
      </c>
      <c r="E4835" t="s">
        <v>78</v>
      </c>
      <c r="F4835" t="s">
        <v>49</v>
      </c>
      <c r="G4835" t="s">
        <v>42</v>
      </c>
      <c r="H4835" t="s">
        <v>50</v>
      </c>
      <c r="I4835" t="s">
        <v>27</v>
      </c>
      <c r="J4835">
        <v>21.8</v>
      </c>
      <c r="K4835">
        <v>48</v>
      </c>
      <c r="L4835" t="s">
        <v>28</v>
      </c>
      <c r="M4835">
        <v>1</v>
      </c>
      <c r="N4835">
        <v>4.4000000000000004</v>
      </c>
      <c r="O4835">
        <v>320</v>
      </c>
      <c r="P4835">
        <v>6976</v>
      </c>
      <c r="Q4835" t="s">
        <v>89</v>
      </c>
      <c r="R4835">
        <v>4</v>
      </c>
      <c r="S4835" t="s">
        <v>30</v>
      </c>
      <c r="T4835" t="s">
        <v>102</v>
      </c>
      <c r="U4835" t="str">
        <f>TRIM(CLEAN(tbl_Operations[[#This Row],[Location]]))</f>
        <v>Pune</v>
      </c>
      <c r="V4835" t="str">
        <f>TRIM(CLEAN(tbl_Operations[[#This Row],[Channel]]))</f>
        <v>Portal</v>
      </c>
      <c r="W4835" t="str">
        <f t="shared" si="375"/>
        <v>Access Request</v>
      </c>
      <c r="X4835" t="str">
        <f t="shared" si="376"/>
        <v>It</v>
      </c>
      <c r="Y4835" t="str">
        <f t="shared" si="377"/>
        <v>Within SLA</v>
      </c>
      <c r="Z4835" t="str">
        <f t="shared" si="378"/>
        <v>Normal</v>
      </c>
      <c r="AA4835" t="str" cm="1">
        <f t="array" ref="AA4835">_xlfn.IFS(
J4835&lt;=K4835*0.5,"Excellent",
J4835&lt;=K4835,"Good",
J4835&lt;=K4835*1.5,"At Risk",
TRUE,"Critical"
)</f>
        <v>Excellent</v>
      </c>
      <c r="AB4835" t="str">
        <f t="shared" si="379"/>
        <v>Reworked</v>
      </c>
    </row>
    <row r="4836" spans="1:28" x14ac:dyDescent="0.3">
      <c r="A4836" t="s">
        <v>4918</v>
      </c>
      <c r="B4836" s="1">
        <v>45959</v>
      </c>
      <c r="C4836" t="s">
        <v>54</v>
      </c>
      <c r="D4836" t="s">
        <v>34</v>
      </c>
      <c r="E4836" t="s">
        <v>92</v>
      </c>
      <c r="F4836" t="s">
        <v>49</v>
      </c>
      <c r="G4836" t="s">
        <v>25</v>
      </c>
      <c r="H4836" t="s">
        <v>43</v>
      </c>
      <c r="I4836" t="s">
        <v>27</v>
      </c>
      <c r="J4836">
        <v>28.7</v>
      </c>
      <c r="K4836">
        <v>48</v>
      </c>
      <c r="L4836" t="s">
        <v>28</v>
      </c>
      <c r="M4836">
        <v>0</v>
      </c>
      <c r="N4836">
        <v>3.8</v>
      </c>
      <c r="O4836">
        <v>280</v>
      </c>
      <c r="P4836">
        <v>8036</v>
      </c>
      <c r="Q4836" t="s">
        <v>51</v>
      </c>
      <c r="R4836">
        <v>10</v>
      </c>
      <c r="S4836" t="s">
        <v>52</v>
      </c>
      <c r="T4836" t="s">
        <v>86</v>
      </c>
      <c r="U4836" t="str">
        <f>TRIM(CLEAN(tbl_Operations[[#This Row],[Location]]))</f>
        <v>Mumbai</v>
      </c>
      <c r="V4836" t="str">
        <f>TRIM(CLEAN(tbl_Operations[[#This Row],[Channel]]))</f>
        <v>Email</v>
      </c>
      <c r="W4836" t="str">
        <f t="shared" si="375"/>
        <v>Report Request</v>
      </c>
      <c r="X4836" t="str">
        <f t="shared" si="376"/>
        <v>Hr</v>
      </c>
      <c r="Y4836" t="str">
        <f t="shared" si="377"/>
        <v>Within SLA</v>
      </c>
      <c r="Z4836" t="str">
        <f t="shared" si="378"/>
        <v>Normal</v>
      </c>
      <c r="AA4836" t="str" cm="1">
        <f t="array" ref="AA4836">_xlfn.IFS(
J4836&lt;=K4836*0.5,"Excellent",
J4836&lt;=K4836,"Good",
J4836&lt;=K4836*1.5,"At Risk",
TRUE,"Critical"
)</f>
        <v>Good</v>
      </c>
      <c r="AB4836" t="str">
        <f t="shared" si="379"/>
        <v>No Rework</v>
      </c>
    </row>
    <row r="4837" spans="1:28" x14ac:dyDescent="0.3">
      <c r="A4837" t="s">
        <v>4919</v>
      </c>
      <c r="B4837" s="1">
        <v>46001</v>
      </c>
      <c r="C4837" t="s">
        <v>40</v>
      </c>
      <c r="D4837" t="s">
        <v>47</v>
      </c>
      <c r="E4837" t="s">
        <v>23</v>
      </c>
      <c r="F4837" t="s">
        <v>49</v>
      </c>
      <c r="G4837" t="s">
        <v>62</v>
      </c>
      <c r="H4837" t="s">
        <v>43</v>
      </c>
      <c r="I4837" t="s">
        <v>27</v>
      </c>
      <c r="J4837">
        <v>15.1</v>
      </c>
      <c r="K4837">
        <v>48</v>
      </c>
      <c r="L4837" t="s">
        <v>28</v>
      </c>
      <c r="M4837">
        <v>1</v>
      </c>
      <c r="N4837">
        <v>4</v>
      </c>
      <c r="O4837">
        <v>450</v>
      </c>
      <c r="P4837">
        <v>6795</v>
      </c>
      <c r="Q4837" t="s">
        <v>71</v>
      </c>
      <c r="R4837">
        <v>12</v>
      </c>
      <c r="S4837" t="s">
        <v>52</v>
      </c>
      <c r="T4837" t="s">
        <v>86</v>
      </c>
      <c r="U4837" t="str">
        <f>TRIM(CLEAN(tbl_Operations[[#This Row],[Location]]))</f>
        <v>Gurugram</v>
      </c>
      <c r="V4837" t="str">
        <f>TRIM(CLEAN(tbl_Operations[[#This Row],[Channel]]))</f>
        <v>Teams</v>
      </c>
      <c r="W4837" t="str">
        <f t="shared" si="375"/>
        <v>Invoice Query</v>
      </c>
      <c r="X4837" t="str">
        <f t="shared" si="376"/>
        <v>Procurement</v>
      </c>
      <c r="Y4837" t="str">
        <f t="shared" si="377"/>
        <v>Within SLA</v>
      </c>
      <c r="Z4837" t="str">
        <f t="shared" si="378"/>
        <v>Normal</v>
      </c>
      <c r="AA4837" t="str" cm="1">
        <f t="array" ref="AA4837">_xlfn.IFS(
J4837&lt;=K4837*0.5,"Excellent",
J4837&lt;=K4837,"Good",
J4837&lt;=K4837*1.5,"At Risk",
TRUE,"Critical"
)</f>
        <v>Excellent</v>
      </c>
      <c r="AB4837" t="str">
        <f t="shared" si="379"/>
        <v>Reworked</v>
      </c>
    </row>
    <row r="4838" spans="1:28" x14ac:dyDescent="0.3">
      <c r="A4838" t="s">
        <v>4920</v>
      </c>
      <c r="B4838" s="1">
        <v>45908</v>
      </c>
      <c r="C4838" t="s">
        <v>40</v>
      </c>
      <c r="D4838" t="s">
        <v>22</v>
      </c>
      <c r="E4838" t="s">
        <v>56</v>
      </c>
      <c r="F4838" t="s">
        <v>24</v>
      </c>
      <c r="G4838" t="s">
        <v>25</v>
      </c>
      <c r="H4838" t="s">
        <v>43</v>
      </c>
      <c r="I4838" t="s">
        <v>27</v>
      </c>
      <c r="J4838">
        <v>17.3</v>
      </c>
      <c r="K4838">
        <v>24</v>
      </c>
      <c r="L4838" t="s">
        <v>28</v>
      </c>
      <c r="M4838">
        <v>1</v>
      </c>
      <c r="N4838">
        <v>4.5</v>
      </c>
      <c r="O4838">
        <v>350</v>
      </c>
      <c r="P4838">
        <v>6055</v>
      </c>
      <c r="Q4838" t="s">
        <v>83</v>
      </c>
      <c r="R4838">
        <v>9</v>
      </c>
      <c r="S4838" t="s">
        <v>37</v>
      </c>
      <c r="T4838" t="s">
        <v>31</v>
      </c>
      <c r="U4838" t="str">
        <f>TRIM(CLEAN(tbl_Operations[[#This Row],[Location]]))</f>
        <v>Noida</v>
      </c>
      <c r="V4838" t="str">
        <f>TRIM(CLEAN(tbl_Operations[[#This Row],[Channel]]))</f>
        <v>Email</v>
      </c>
      <c r="W4838" t="str">
        <f t="shared" si="375"/>
        <v>Vendor Query</v>
      </c>
      <c r="X4838" t="str">
        <f t="shared" si="376"/>
        <v>Procurement</v>
      </c>
      <c r="Y4838" t="str">
        <f t="shared" si="377"/>
        <v>Within SLA</v>
      </c>
      <c r="Z4838" t="str">
        <f t="shared" si="378"/>
        <v>Normal</v>
      </c>
      <c r="AA4838" t="str" cm="1">
        <f t="array" ref="AA4838">_xlfn.IFS(
J4838&lt;=K4838*0.5,"Excellent",
J4838&lt;=K4838,"Good",
J4838&lt;=K4838*1.5,"At Risk",
TRUE,"Critical"
)</f>
        <v>Good</v>
      </c>
      <c r="AB4838" t="str">
        <f t="shared" si="379"/>
        <v>Reworked</v>
      </c>
    </row>
    <row r="4839" spans="1:28" x14ac:dyDescent="0.3">
      <c r="A4839" t="s">
        <v>4921</v>
      </c>
      <c r="B4839" s="1">
        <v>45783</v>
      </c>
      <c r="C4839" t="s">
        <v>95</v>
      </c>
      <c r="D4839" t="s">
        <v>34</v>
      </c>
      <c r="E4839" t="s">
        <v>56</v>
      </c>
      <c r="F4839" t="s">
        <v>49</v>
      </c>
      <c r="G4839" t="s">
        <v>25</v>
      </c>
      <c r="H4839" t="s">
        <v>26</v>
      </c>
      <c r="I4839" t="s">
        <v>88</v>
      </c>
      <c r="J4839">
        <v>49.5</v>
      </c>
      <c r="K4839">
        <v>48</v>
      </c>
      <c r="L4839" t="s">
        <v>63</v>
      </c>
      <c r="M4839">
        <v>1</v>
      </c>
      <c r="N4839">
        <v>3.7</v>
      </c>
      <c r="O4839">
        <v>350</v>
      </c>
      <c r="P4839">
        <v>17325</v>
      </c>
      <c r="Q4839" t="s">
        <v>44</v>
      </c>
      <c r="R4839">
        <v>5</v>
      </c>
      <c r="S4839" t="s">
        <v>30</v>
      </c>
      <c r="T4839" t="s">
        <v>38</v>
      </c>
      <c r="U4839" t="str">
        <f>TRIM(CLEAN(tbl_Operations[[#This Row],[Location]]))</f>
        <v>Mumbai</v>
      </c>
      <c r="V4839" t="str">
        <f>TRIM(CLEAN(tbl_Operations[[#This Row],[Channel]]))</f>
        <v>Email</v>
      </c>
      <c r="W4839" t="str">
        <f t="shared" si="375"/>
        <v>Vendor Query</v>
      </c>
      <c r="X4839" t="str">
        <f t="shared" si="376"/>
        <v>Sales</v>
      </c>
      <c r="Y4839" t="str">
        <f t="shared" si="377"/>
        <v>SLA Breach</v>
      </c>
      <c r="Z4839" t="str">
        <f t="shared" si="378"/>
        <v>Normal</v>
      </c>
      <c r="AA4839" t="str" cm="1">
        <f t="array" ref="AA4839">_xlfn.IFS(
J4839&lt;=K4839*0.5,"Excellent",
J4839&lt;=K4839,"Good",
J4839&lt;=K4839*1.5,"At Risk",
TRUE,"Critical"
)</f>
        <v>At Risk</v>
      </c>
      <c r="AB4839" t="str">
        <f t="shared" si="379"/>
        <v>Reworked</v>
      </c>
    </row>
    <row r="4840" spans="1:28" x14ac:dyDescent="0.3">
      <c r="A4840" t="s">
        <v>4922</v>
      </c>
      <c r="B4840" s="1">
        <v>45768</v>
      </c>
      <c r="C4840" t="s">
        <v>95</v>
      </c>
      <c r="D4840" t="s">
        <v>73</v>
      </c>
      <c r="E4840" t="s">
        <v>35</v>
      </c>
      <c r="F4840" t="s">
        <v>24</v>
      </c>
      <c r="G4840" t="s">
        <v>62</v>
      </c>
      <c r="H4840" t="s">
        <v>26</v>
      </c>
      <c r="I4840" t="s">
        <v>27</v>
      </c>
      <c r="J4840">
        <v>11.7</v>
      </c>
      <c r="K4840">
        <v>24</v>
      </c>
      <c r="L4840" t="s">
        <v>28</v>
      </c>
      <c r="M4840">
        <v>0</v>
      </c>
      <c r="N4840">
        <v>4.5</v>
      </c>
      <c r="O4840">
        <v>350</v>
      </c>
      <c r="P4840">
        <v>4095</v>
      </c>
      <c r="Q4840" t="s">
        <v>89</v>
      </c>
      <c r="R4840">
        <v>4</v>
      </c>
      <c r="S4840" t="s">
        <v>30</v>
      </c>
      <c r="T4840" t="s">
        <v>31</v>
      </c>
      <c r="U4840" t="str">
        <f>TRIM(CLEAN(tbl_Operations[[#This Row],[Location]]))</f>
        <v>Chennai</v>
      </c>
      <c r="V4840" t="str">
        <f>TRIM(CLEAN(tbl_Operations[[#This Row],[Channel]]))</f>
        <v>Teams</v>
      </c>
      <c r="W4840" t="str">
        <f t="shared" si="375"/>
        <v>Employee Query</v>
      </c>
      <c r="X4840" t="str">
        <f t="shared" si="376"/>
        <v>Sales</v>
      </c>
      <c r="Y4840" t="str">
        <f t="shared" si="377"/>
        <v>Within SLA</v>
      </c>
      <c r="Z4840" t="str">
        <f t="shared" si="378"/>
        <v>Normal</v>
      </c>
      <c r="AA4840" t="str" cm="1">
        <f t="array" ref="AA4840">_xlfn.IFS(
J4840&lt;=K4840*0.5,"Excellent",
J4840&lt;=K4840,"Good",
J4840&lt;=K4840*1.5,"At Risk",
TRUE,"Critical"
)</f>
        <v>Excellent</v>
      </c>
      <c r="AB4840" t="str">
        <f t="shared" si="379"/>
        <v>No Rework</v>
      </c>
    </row>
    <row r="4841" spans="1:28" x14ac:dyDescent="0.3">
      <c r="A4841" t="s">
        <v>4923</v>
      </c>
      <c r="B4841" s="1">
        <v>45764</v>
      </c>
      <c r="C4841" t="s">
        <v>40</v>
      </c>
      <c r="D4841" t="s">
        <v>34</v>
      </c>
      <c r="E4841" t="s">
        <v>56</v>
      </c>
      <c r="F4841" t="s">
        <v>49</v>
      </c>
      <c r="G4841" t="s">
        <v>42</v>
      </c>
      <c r="H4841" t="s">
        <v>43</v>
      </c>
      <c r="I4841" t="s">
        <v>27</v>
      </c>
      <c r="J4841">
        <v>5.3</v>
      </c>
      <c r="K4841">
        <v>48</v>
      </c>
      <c r="L4841" t="s">
        <v>28</v>
      </c>
      <c r="M4841">
        <v>1</v>
      </c>
      <c r="N4841">
        <v>4.5</v>
      </c>
      <c r="O4841">
        <v>450</v>
      </c>
      <c r="P4841">
        <v>2385</v>
      </c>
      <c r="Q4841" t="s">
        <v>89</v>
      </c>
      <c r="R4841">
        <v>4</v>
      </c>
      <c r="S4841" t="s">
        <v>30</v>
      </c>
      <c r="T4841" t="s">
        <v>84</v>
      </c>
      <c r="U4841" t="str">
        <f>TRIM(CLEAN(tbl_Operations[[#This Row],[Location]]))</f>
        <v>Mumbai</v>
      </c>
      <c r="V4841" t="str">
        <f>TRIM(CLEAN(tbl_Operations[[#This Row],[Channel]]))</f>
        <v>Portal</v>
      </c>
      <c r="W4841" t="str">
        <f t="shared" si="375"/>
        <v>Vendor Query</v>
      </c>
      <c r="X4841" t="str">
        <f t="shared" si="376"/>
        <v>Procurement</v>
      </c>
      <c r="Y4841" t="str">
        <f t="shared" si="377"/>
        <v>Within SLA</v>
      </c>
      <c r="Z4841" t="str">
        <f t="shared" si="378"/>
        <v>Normal</v>
      </c>
      <c r="AA4841" t="str" cm="1">
        <f t="array" ref="AA4841">_xlfn.IFS(
J4841&lt;=K4841*0.5,"Excellent",
J4841&lt;=K4841,"Good",
J4841&lt;=K4841*1.5,"At Risk",
TRUE,"Critical"
)</f>
        <v>Excellent</v>
      </c>
      <c r="AB4841" t="str">
        <f t="shared" si="379"/>
        <v>Reworked</v>
      </c>
    </row>
    <row r="4842" spans="1:28" x14ac:dyDescent="0.3">
      <c r="A4842" t="s">
        <v>4924</v>
      </c>
      <c r="B4842" s="1">
        <v>45811</v>
      </c>
      <c r="C4842" t="s">
        <v>33</v>
      </c>
      <c r="D4842" t="s">
        <v>47</v>
      </c>
      <c r="E4842" t="s">
        <v>92</v>
      </c>
      <c r="F4842" t="s">
        <v>24</v>
      </c>
      <c r="G4842" t="s">
        <v>42</v>
      </c>
      <c r="H4842" t="s">
        <v>75</v>
      </c>
      <c r="I4842" t="s">
        <v>27</v>
      </c>
      <c r="J4842">
        <v>4</v>
      </c>
      <c r="K4842">
        <v>24</v>
      </c>
      <c r="L4842" t="s">
        <v>28</v>
      </c>
      <c r="M4842">
        <v>1</v>
      </c>
      <c r="N4842">
        <v>4.9000000000000004</v>
      </c>
      <c r="O4842">
        <v>320</v>
      </c>
      <c r="P4842">
        <v>1280</v>
      </c>
      <c r="Q4842" t="s">
        <v>29</v>
      </c>
      <c r="R4842">
        <v>6</v>
      </c>
      <c r="S4842" t="s">
        <v>30</v>
      </c>
      <c r="T4842" t="s">
        <v>38</v>
      </c>
      <c r="U4842" t="str">
        <f>TRIM(CLEAN(tbl_Operations[[#This Row],[Location]]))</f>
        <v>Gurugram</v>
      </c>
      <c r="V4842" t="str">
        <f>TRIM(CLEAN(tbl_Operations[[#This Row],[Channel]]))</f>
        <v>Portal</v>
      </c>
      <c r="W4842" t="str">
        <f t="shared" si="375"/>
        <v>Report Request</v>
      </c>
      <c r="X4842" t="str">
        <f t="shared" si="376"/>
        <v>It</v>
      </c>
      <c r="Y4842" t="str">
        <f t="shared" si="377"/>
        <v>Within SLA</v>
      </c>
      <c r="Z4842" t="str">
        <f t="shared" si="378"/>
        <v>Normal</v>
      </c>
      <c r="AA4842" t="str" cm="1">
        <f t="array" ref="AA4842">_xlfn.IFS(
J4842&lt;=K4842*0.5,"Excellent",
J4842&lt;=K4842,"Good",
J4842&lt;=K4842*1.5,"At Risk",
TRUE,"Critical"
)</f>
        <v>Excellent</v>
      </c>
      <c r="AB4842" t="str">
        <f t="shared" si="379"/>
        <v>Reworked</v>
      </c>
    </row>
    <row r="4843" spans="1:28" x14ac:dyDescent="0.3">
      <c r="A4843" t="s">
        <v>4925</v>
      </c>
      <c r="B4843" s="1">
        <v>45715</v>
      </c>
      <c r="C4843" t="s">
        <v>54</v>
      </c>
      <c r="D4843" t="s">
        <v>34</v>
      </c>
      <c r="E4843" t="s">
        <v>56</v>
      </c>
      <c r="F4843" t="s">
        <v>49</v>
      </c>
      <c r="G4843" t="s">
        <v>25</v>
      </c>
      <c r="H4843" t="s">
        <v>26</v>
      </c>
      <c r="I4843" t="s">
        <v>27</v>
      </c>
      <c r="J4843">
        <v>6.6</v>
      </c>
      <c r="K4843">
        <v>48</v>
      </c>
      <c r="L4843" t="s">
        <v>28</v>
      </c>
      <c r="M4843">
        <v>0</v>
      </c>
      <c r="N4843">
        <v>4.4000000000000004</v>
      </c>
      <c r="O4843">
        <v>350</v>
      </c>
      <c r="P4843">
        <v>2310</v>
      </c>
      <c r="Q4843" t="s">
        <v>57</v>
      </c>
      <c r="R4843">
        <v>2</v>
      </c>
      <c r="S4843" t="s">
        <v>58</v>
      </c>
      <c r="T4843" t="s">
        <v>84</v>
      </c>
      <c r="U4843" t="str">
        <f>TRIM(CLEAN(tbl_Operations[[#This Row],[Location]]))</f>
        <v>Mumbai</v>
      </c>
      <c r="V4843" t="str">
        <f>TRIM(CLEAN(tbl_Operations[[#This Row],[Channel]]))</f>
        <v>Email</v>
      </c>
      <c r="W4843" t="str">
        <f t="shared" si="375"/>
        <v>Vendor Query</v>
      </c>
      <c r="X4843" t="str">
        <f t="shared" si="376"/>
        <v>Hr</v>
      </c>
      <c r="Y4843" t="str">
        <f t="shared" si="377"/>
        <v>Within SLA</v>
      </c>
      <c r="Z4843" t="str">
        <f t="shared" si="378"/>
        <v>Normal</v>
      </c>
      <c r="AA4843" t="str" cm="1">
        <f t="array" ref="AA4843">_xlfn.IFS(
J4843&lt;=K4843*0.5,"Excellent",
J4843&lt;=K4843,"Good",
J4843&lt;=K4843*1.5,"At Risk",
TRUE,"Critical"
)</f>
        <v>Excellent</v>
      </c>
      <c r="AB4843" t="str">
        <f t="shared" si="379"/>
        <v>No Rework</v>
      </c>
    </row>
    <row r="4844" spans="1:28" x14ac:dyDescent="0.3">
      <c r="A4844" t="s">
        <v>4926</v>
      </c>
      <c r="B4844" s="1">
        <v>45904</v>
      </c>
      <c r="C4844" t="s">
        <v>33</v>
      </c>
      <c r="D4844" t="s">
        <v>55</v>
      </c>
      <c r="E4844" t="s">
        <v>70</v>
      </c>
      <c r="F4844" t="s">
        <v>49</v>
      </c>
      <c r="G4844" t="s">
        <v>42</v>
      </c>
      <c r="H4844" t="s">
        <v>26</v>
      </c>
      <c r="I4844" t="s">
        <v>88</v>
      </c>
      <c r="J4844">
        <v>18.399999999999999</v>
      </c>
      <c r="K4844">
        <v>48</v>
      </c>
      <c r="L4844" t="s">
        <v>28</v>
      </c>
      <c r="M4844">
        <v>1</v>
      </c>
      <c r="N4844">
        <v>4.5</v>
      </c>
      <c r="O4844">
        <v>450</v>
      </c>
      <c r="P4844">
        <v>8280</v>
      </c>
      <c r="Q4844" t="s">
        <v>83</v>
      </c>
      <c r="R4844">
        <v>9</v>
      </c>
      <c r="S4844" t="s">
        <v>37</v>
      </c>
      <c r="T4844" t="s">
        <v>84</v>
      </c>
      <c r="U4844" t="str">
        <f>TRIM(CLEAN(tbl_Operations[[#This Row],[Location]]))</f>
        <v>Hyderabad</v>
      </c>
      <c r="V4844" t="str">
        <f>TRIM(CLEAN(tbl_Operations[[#This Row],[Channel]]))</f>
        <v>Portal</v>
      </c>
      <c r="W4844" t="str">
        <f t="shared" si="375"/>
        <v>Data Correction</v>
      </c>
      <c r="X4844" t="str">
        <f t="shared" si="376"/>
        <v>It</v>
      </c>
      <c r="Y4844" t="str">
        <f t="shared" si="377"/>
        <v>Within SLA</v>
      </c>
      <c r="Z4844" t="str">
        <f t="shared" si="378"/>
        <v>Normal</v>
      </c>
      <c r="AA4844" t="str" cm="1">
        <f t="array" ref="AA4844">_xlfn.IFS(
J4844&lt;=K4844*0.5,"Excellent",
J4844&lt;=K4844,"Good",
J4844&lt;=K4844*1.5,"At Risk",
TRUE,"Critical"
)</f>
        <v>Excellent</v>
      </c>
      <c r="AB4844" t="str">
        <f t="shared" si="379"/>
        <v>Reworked</v>
      </c>
    </row>
    <row r="4845" spans="1:28" x14ac:dyDescent="0.3">
      <c r="A4845" t="s">
        <v>4927</v>
      </c>
      <c r="B4845" s="1">
        <v>45875</v>
      </c>
      <c r="C4845" t="s">
        <v>33</v>
      </c>
      <c r="D4845" t="s">
        <v>22</v>
      </c>
      <c r="E4845" t="s">
        <v>78</v>
      </c>
      <c r="F4845" t="s">
        <v>24</v>
      </c>
      <c r="G4845" t="s">
        <v>25</v>
      </c>
      <c r="H4845" t="s">
        <v>75</v>
      </c>
      <c r="I4845" t="s">
        <v>88</v>
      </c>
      <c r="J4845">
        <v>17</v>
      </c>
      <c r="K4845">
        <v>24</v>
      </c>
      <c r="L4845" t="s">
        <v>28</v>
      </c>
      <c r="M4845">
        <v>2</v>
      </c>
      <c r="N4845">
        <v>3.8</v>
      </c>
      <c r="O4845">
        <v>350</v>
      </c>
      <c r="P4845">
        <v>5950</v>
      </c>
      <c r="Q4845" t="s">
        <v>36</v>
      </c>
      <c r="R4845">
        <v>8</v>
      </c>
      <c r="S4845" t="s">
        <v>37</v>
      </c>
      <c r="T4845" t="s">
        <v>86</v>
      </c>
      <c r="U4845" t="str">
        <f>TRIM(CLEAN(tbl_Operations[[#This Row],[Location]]))</f>
        <v>Noida</v>
      </c>
      <c r="V4845" t="str">
        <f>TRIM(CLEAN(tbl_Operations[[#This Row],[Channel]]))</f>
        <v>Email</v>
      </c>
      <c r="W4845" t="str">
        <f t="shared" si="375"/>
        <v>Access Request</v>
      </c>
      <c r="X4845" t="str">
        <f t="shared" si="376"/>
        <v>It</v>
      </c>
      <c r="Y4845" t="str">
        <f t="shared" si="377"/>
        <v>Within SLA</v>
      </c>
      <c r="Z4845" t="str">
        <f t="shared" si="378"/>
        <v>Normal</v>
      </c>
      <c r="AA4845" t="str" cm="1">
        <f t="array" ref="AA4845">_xlfn.IFS(
J4845&lt;=K4845*0.5,"Excellent",
J4845&lt;=K4845,"Good",
J4845&lt;=K4845*1.5,"At Risk",
TRUE,"Critical"
)</f>
        <v>Good</v>
      </c>
      <c r="AB4845" t="str">
        <f t="shared" si="379"/>
        <v>Reworked</v>
      </c>
    </row>
    <row r="4846" spans="1:28" x14ac:dyDescent="0.3">
      <c r="A4846" t="s">
        <v>4928</v>
      </c>
      <c r="B4846" s="1">
        <v>45770</v>
      </c>
      <c r="C4846" t="s">
        <v>77</v>
      </c>
      <c r="D4846" t="s">
        <v>73</v>
      </c>
      <c r="E4846" t="s">
        <v>78</v>
      </c>
      <c r="F4846" t="s">
        <v>49</v>
      </c>
      <c r="G4846" t="s">
        <v>62</v>
      </c>
      <c r="H4846" t="s">
        <v>50</v>
      </c>
      <c r="I4846" t="s">
        <v>27</v>
      </c>
      <c r="J4846">
        <v>2.9</v>
      </c>
      <c r="K4846">
        <v>48</v>
      </c>
      <c r="L4846" t="s">
        <v>28</v>
      </c>
      <c r="M4846">
        <v>0</v>
      </c>
      <c r="N4846">
        <v>4.9000000000000004</v>
      </c>
      <c r="O4846">
        <v>400</v>
      </c>
      <c r="P4846">
        <v>1160</v>
      </c>
      <c r="Q4846" t="s">
        <v>89</v>
      </c>
      <c r="R4846">
        <v>4</v>
      </c>
      <c r="S4846" t="s">
        <v>30</v>
      </c>
      <c r="T4846" t="s">
        <v>86</v>
      </c>
      <c r="U4846" t="str">
        <f>TRIM(CLEAN(tbl_Operations[[#This Row],[Location]]))</f>
        <v>Chennai</v>
      </c>
      <c r="V4846" t="str">
        <f>TRIM(CLEAN(tbl_Operations[[#This Row],[Channel]]))</f>
        <v>Teams</v>
      </c>
      <c r="W4846" t="str">
        <f t="shared" si="375"/>
        <v>Access Request</v>
      </c>
      <c r="X4846" t="str">
        <f t="shared" si="376"/>
        <v>Finance</v>
      </c>
      <c r="Y4846" t="str">
        <f t="shared" si="377"/>
        <v>Within SLA</v>
      </c>
      <c r="Z4846" t="str">
        <f t="shared" si="378"/>
        <v>Normal</v>
      </c>
      <c r="AA4846" t="str" cm="1">
        <f t="array" ref="AA4846">_xlfn.IFS(
J4846&lt;=K4846*0.5,"Excellent",
J4846&lt;=K4846,"Good",
J4846&lt;=K4846*1.5,"At Risk",
TRUE,"Critical"
)</f>
        <v>Excellent</v>
      </c>
      <c r="AB4846" t="str">
        <f t="shared" si="379"/>
        <v>No Rework</v>
      </c>
    </row>
    <row r="4847" spans="1:28" x14ac:dyDescent="0.3">
      <c r="A4847" t="s">
        <v>4929</v>
      </c>
      <c r="B4847" s="1">
        <v>45812</v>
      </c>
      <c r="C4847" t="s">
        <v>21</v>
      </c>
      <c r="D4847" t="s">
        <v>34</v>
      </c>
      <c r="E4847" t="s">
        <v>35</v>
      </c>
      <c r="F4847" t="s">
        <v>24</v>
      </c>
      <c r="G4847" t="s">
        <v>25</v>
      </c>
      <c r="H4847" t="s">
        <v>43</v>
      </c>
      <c r="I4847" t="s">
        <v>27</v>
      </c>
      <c r="J4847">
        <v>20.399999999999999</v>
      </c>
      <c r="K4847">
        <v>24</v>
      </c>
      <c r="L4847" t="s">
        <v>28</v>
      </c>
      <c r="M4847">
        <v>1</v>
      </c>
      <c r="N4847">
        <v>4.4000000000000004</v>
      </c>
      <c r="O4847">
        <v>320</v>
      </c>
      <c r="P4847">
        <v>6528</v>
      </c>
      <c r="Q4847" t="s">
        <v>29</v>
      </c>
      <c r="R4847">
        <v>6</v>
      </c>
      <c r="S4847" t="s">
        <v>30</v>
      </c>
      <c r="T4847" t="s">
        <v>86</v>
      </c>
      <c r="U4847" t="str">
        <f>TRIM(CLEAN(tbl_Operations[[#This Row],[Location]]))</f>
        <v>Mumbai</v>
      </c>
      <c r="V4847" t="str">
        <f>TRIM(CLEAN(tbl_Operations[[#This Row],[Channel]]))</f>
        <v>Email</v>
      </c>
      <c r="W4847" t="str">
        <f t="shared" si="375"/>
        <v>Employee Query</v>
      </c>
      <c r="X4847" t="str">
        <f t="shared" si="376"/>
        <v>Customer Support</v>
      </c>
      <c r="Y4847" t="str">
        <f t="shared" si="377"/>
        <v>Within SLA</v>
      </c>
      <c r="Z4847" t="str">
        <f t="shared" si="378"/>
        <v>Normal</v>
      </c>
      <c r="AA4847" t="str" cm="1">
        <f t="array" ref="AA4847">_xlfn.IFS(
J4847&lt;=K4847*0.5,"Excellent",
J4847&lt;=K4847,"Good",
J4847&lt;=K4847*1.5,"At Risk",
TRUE,"Critical"
)</f>
        <v>Good</v>
      </c>
      <c r="AB4847" t="str">
        <f t="shared" si="379"/>
        <v>Reworked</v>
      </c>
    </row>
    <row r="4848" spans="1:28" x14ac:dyDescent="0.3">
      <c r="A4848" t="s">
        <v>4930</v>
      </c>
      <c r="B4848" s="1">
        <v>45811</v>
      </c>
      <c r="C4848" t="s">
        <v>54</v>
      </c>
      <c r="D4848" t="s">
        <v>55</v>
      </c>
      <c r="E4848" t="s">
        <v>78</v>
      </c>
      <c r="F4848" t="s">
        <v>49</v>
      </c>
      <c r="G4848" t="s">
        <v>42</v>
      </c>
      <c r="H4848" t="s">
        <v>26</v>
      </c>
      <c r="I4848" t="s">
        <v>27</v>
      </c>
      <c r="J4848">
        <v>21</v>
      </c>
      <c r="K4848">
        <v>48</v>
      </c>
      <c r="L4848" t="s">
        <v>28</v>
      </c>
      <c r="M4848">
        <v>0</v>
      </c>
      <c r="N4848">
        <v>4.5999999999999996</v>
      </c>
      <c r="O4848">
        <v>320</v>
      </c>
      <c r="P4848">
        <v>6720</v>
      </c>
      <c r="Q4848" t="s">
        <v>29</v>
      </c>
      <c r="R4848">
        <v>6</v>
      </c>
      <c r="S4848" t="s">
        <v>30</v>
      </c>
      <c r="T4848" t="s">
        <v>38</v>
      </c>
      <c r="U4848" t="str">
        <f>TRIM(CLEAN(tbl_Operations[[#This Row],[Location]]))</f>
        <v>Hyderabad</v>
      </c>
      <c r="V4848" t="str">
        <f>TRIM(CLEAN(tbl_Operations[[#This Row],[Channel]]))</f>
        <v>Portal</v>
      </c>
      <c r="W4848" t="str">
        <f t="shared" si="375"/>
        <v>Access Request</v>
      </c>
      <c r="X4848" t="str">
        <f t="shared" si="376"/>
        <v>Hr</v>
      </c>
      <c r="Y4848" t="str">
        <f t="shared" si="377"/>
        <v>Within SLA</v>
      </c>
      <c r="Z4848" t="str">
        <f t="shared" si="378"/>
        <v>Normal</v>
      </c>
      <c r="AA4848" t="str" cm="1">
        <f t="array" ref="AA4848">_xlfn.IFS(
J4848&lt;=K4848*0.5,"Excellent",
J4848&lt;=K4848,"Good",
J4848&lt;=K4848*1.5,"At Risk",
TRUE,"Critical"
)</f>
        <v>Excellent</v>
      </c>
      <c r="AB4848" t="str">
        <f t="shared" si="379"/>
        <v>No Rework</v>
      </c>
    </row>
    <row r="4849" spans="1:28" x14ac:dyDescent="0.3">
      <c r="A4849" t="s">
        <v>4931</v>
      </c>
      <c r="B4849" s="1">
        <v>45836</v>
      </c>
      <c r="C4849" t="s">
        <v>33</v>
      </c>
      <c r="D4849" t="s">
        <v>73</v>
      </c>
      <c r="E4849" t="s">
        <v>23</v>
      </c>
      <c r="F4849" t="s">
        <v>24</v>
      </c>
      <c r="G4849" t="s">
        <v>25</v>
      </c>
      <c r="H4849" t="s">
        <v>75</v>
      </c>
      <c r="I4849" t="s">
        <v>27</v>
      </c>
      <c r="J4849">
        <v>19.399999999999999</v>
      </c>
      <c r="K4849">
        <v>24</v>
      </c>
      <c r="L4849" t="s">
        <v>28</v>
      </c>
      <c r="M4849">
        <v>1</v>
      </c>
      <c r="N4849">
        <v>4.7</v>
      </c>
      <c r="O4849">
        <v>280</v>
      </c>
      <c r="P4849">
        <v>5432</v>
      </c>
      <c r="Q4849" t="s">
        <v>29</v>
      </c>
      <c r="R4849">
        <v>6</v>
      </c>
      <c r="S4849" t="s">
        <v>30</v>
      </c>
      <c r="T4849" t="s">
        <v>68</v>
      </c>
      <c r="U4849" t="str">
        <f>TRIM(CLEAN(tbl_Operations[[#This Row],[Location]]))</f>
        <v>Chennai</v>
      </c>
      <c r="V4849" t="str">
        <f>TRIM(CLEAN(tbl_Operations[[#This Row],[Channel]]))</f>
        <v>Email</v>
      </c>
      <c r="W4849" t="str">
        <f t="shared" si="375"/>
        <v>Invoice Query</v>
      </c>
      <c r="X4849" t="str">
        <f t="shared" si="376"/>
        <v>It</v>
      </c>
      <c r="Y4849" t="str">
        <f t="shared" si="377"/>
        <v>Within SLA</v>
      </c>
      <c r="Z4849" t="str">
        <f t="shared" si="378"/>
        <v>Normal</v>
      </c>
      <c r="AA4849" t="str" cm="1">
        <f t="array" ref="AA4849">_xlfn.IFS(
J4849&lt;=K4849*0.5,"Excellent",
J4849&lt;=K4849,"Good",
J4849&lt;=K4849*1.5,"At Risk",
TRUE,"Critical"
)</f>
        <v>Good</v>
      </c>
      <c r="AB4849" t="str">
        <f t="shared" si="379"/>
        <v>Reworked</v>
      </c>
    </row>
    <row r="4850" spans="1:28" x14ac:dyDescent="0.3">
      <c r="A4850" t="s">
        <v>4932</v>
      </c>
      <c r="B4850" s="1">
        <v>45743</v>
      </c>
      <c r="C4850" t="s">
        <v>33</v>
      </c>
      <c r="D4850" t="s">
        <v>55</v>
      </c>
      <c r="E4850" t="s">
        <v>23</v>
      </c>
      <c r="F4850" t="s">
        <v>24</v>
      </c>
      <c r="G4850" t="s">
        <v>25</v>
      </c>
      <c r="H4850" t="s">
        <v>43</v>
      </c>
      <c r="I4850" t="s">
        <v>27</v>
      </c>
      <c r="J4850">
        <v>6</v>
      </c>
      <c r="K4850">
        <v>24</v>
      </c>
      <c r="L4850" t="s">
        <v>28</v>
      </c>
      <c r="M4850">
        <v>1</v>
      </c>
      <c r="N4850">
        <v>4.5999999999999996</v>
      </c>
      <c r="O4850">
        <v>350</v>
      </c>
      <c r="P4850">
        <v>2100</v>
      </c>
      <c r="Q4850" t="s">
        <v>79</v>
      </c>
      <c r="R4850">
        <v>3</v>
      </c>
      <c r="S4850" t="s">
        <v>58</v>
      </c>
      <c r="T4850" t="s">
        <v>84</v>
      </c>
      <c r="U4850" t="str">
        <f>TRIM(CLEAN(tbl_Operations[[#This Row],[Location]]))</f>
        <v>Hyderabad</v>
      </c>
      <c r="V4850" t="str">
        <f>TRIM(CLEAN(tbl_Operations[[#This Row],[Channel]]))</f>
        <v>Email</v>
      </c>
      <c r="W4850" t="str">
        <f t="shared" si="375"/>
        <v>Invoice Query</v>
      </c>
      <c r="X4850" t="str">
        <f t="shared" si="376"/>
        <v>It</v>
      </c>
      <c r="Y4850" t="str">
        <f t="shared" si="377"/>
        <v>Within SLA</v>
      </c>
      <c r="Z4850" t="str">
        <f t="shared" si="378"/>
        <v>Normal</v>
      </c>
      <c r="AA4850" t="str" cm="1">
        <f t="array" ref="AA4850">_xlfn.IFS(
J4850&lt;=K4850*0.5,"Excellent",
J4850&lt;=K4850,"Good",
J4850&lt;=K4850*1.5,"At Risk",
TRUE,"Critical"
)</f>
        <v>Excellent</v>
      </c>
      <c r="AB4850" t="str">
        <f t="shared" si="379"/>
        <v>Reworked</v>
      </c>
    </row>
    <row r="4851" spans="1:28" x14ac:dyDescent="0.3">
      <c r="A4851" t="s">
        <v>4933</v>
      </c>
      <c r="B4851" s="1">
        <v>45835</v>
      </c>
      <c r="C4851" t="s">
        <v>77</v>
      </c>
      <c r="D4851" t="s">
        <v>34</v>
      </c>
      <c r="E4851" t="s">
        <v>70</v>
      </c>
      <c r="F4851" t="s">
        <v>49</v>
      </c>
      <c r="G4851" t="s">
        <v>25</v>
      </c>
      <c r="H4851" t="s">
        <v>26</v>
      </c>
      <c r="I4851" t="s">
        <v>27</v>
      </c>
      <c r="J4851">
        <v>9.4</v>
      </c>
      <c r="K4851">
        <v>48</v>
      </c>
      <c r="L4851" t="s">
        <v>28</v>
      </c>
      <c r="M4851">
        <v>1</v>
      </c>
      <c r="N4851">
        <v>5</v>
      </c>
      <c r="O4851">
        <v>450</v>
      </c>
      <c r="P4851">
        <v>4230</v>
      </c>
      <c r="Q4851" t="s">
        <v>29</v>
      </c>
      <c r="R4851">
        <v>6</v>
      </c>
      <c r="S4851" t="s">
        <v>30</v>
      </c>
      <c r="T4851" t="s">
        <v>45</v>
      </c>
      <c r="U4851" t="str">
        <f>TRIM(CLEAN(tbl_Operations[[#This Row],[Location]]))</f>
        <v>Mumbai</v>
      </c>
      <c r="V4851" t="str">
        <f>TRIM(CLEAN(tbl_Operations[[#This Row],[Channel]]))</f>
        <v>Email</v>
      </c>
      <c r="W4851" t="str">
        <f t="shared" si="375"/>
        <v>Data Correction</v>
      </c>
      <c r="X4851" t="str">
        <f t="shared" si="376"/>
        <v>Finance</v>
      </c>
      <c r="Y4851" t="str">
        <f t="shared" si="377"/>
        <v>Within SLA</v>
      </c>
      <c r="Z4851" t="str">
        <f t="shared" si="378"/>
        <v>Normal</v>
      </c>
      <c r="AA4851" t="str" cm="1">
        <f t="array" ref="AA4851">_xlfn.IFS(
J4851&lt;=K4851*0.5,"Excellent",
J4851&lt;=K4851,"Good",
J4851&lt;=K4851*1.5,"At Risk",
TRUE,"Critical"
)</f>
        <v>Excellent</v>
      </c>
      <c r="AB4851" t="str">
        <f t="shared" si="379"/>
        <v>Reworked</v>
      </c>
    </row>
    <row r="4852" spans="1:28" x14ac:dyDescent="0.3">
      <c r="A4852" t="s">
        <v>4934</v>
      </c>
      <c r="B4852" s="1">
        <v>45889</v>
      </c>
      <c r="C4852" t="s">
        <v>95</v>
      </c>
      <c r="D4852" t="s">
        <v>55</v>
      </c>
      <c r="E4852" t="s">
        <v>74</v>
      </c>
      <c r="F4852" t="s">
        <v>61</v>
      </c>
      <c r="G4852" t="s">
        <v>42</v>
      </c>
      <c r="H4852" t="s">
        <v>50</v>
      </c>
      <c r="I4852" t="s">
        <v>27</v>
      </c>
      <c r="J4852">
        <v>27.1</v>
      </c>
      <c r="K4852">
        <v>12</v>
      </c>
      <c r="L4852" t="s">
        <v>63</v>
      </c>
      <c r="M4852">
        <v>2</v>
      </c>
      <c r="N4852">
        <v>3.8</v>
      </c>
      <c r="O4852">
        <v>320</v>
      </c>
      <c r="P4852">
        <v>8672</v>
      </c>
      <c r="Q4852" t="s">
        <v>36</v>
      </c>
      <c r="R4852">
        <v>8</v>
      </c>
      <c r="S4852" t="s">
        <v>37</v>
      </c>
      <c r="T4852" t="s">
        <v>86</v>
      </c>
      <c r="U4852" t="str">
        <f>TRIM(CLEAN(tbl_Operations[[#This Row],[Location]]))</f>
        <v>Hyderabad</v>
      </c>
      <c r="V4852" t="str">
        <f>TRIM(CLEAN(tbl_Operations[[#This Row],[Channel]]))</f>
        <v>Portal</v>
      </c>
      <c r="W4852" t="str">
        <f t="shared" si="375"/>
        <v>System Issue</v>
      </c>
      <c r="X4852" t="str">
        <f t="shared" si="376"/>
        <v>Sales</v>
      </c>
      <c r="Y4852" t="str">
        <f t="shared" si="377"/>
        <v>SLA Breach</v>
      </c>
      <c r="Z4852" t="str">
        <f t="shared" si="378"/>
        <v>Normal</v>
      </c>
      <c r="AA4852" t="str" cm="1">
        <f t="array" ref="AA4852">_xlfn.IFS(
J4852&lt;=K4852*0.5,"Excellent",
J4852&lt;=K4852,"Good",
J4852&lt;=K4852*1.5,"At Risk",
TRUE,"Critical"
)</f>
        <v>Critical</v>
      </c>
      <c r="AB4852" t="str">
        <f t="shared" si="379"/>
        <v>Reworked</v>
      </c>
    </row>
    <row r="4853" spans="1:28" x14ac:dyDescent="0.3">
      <c r="A4853" t="s">
        <v>4935</v>
      </c>
      <c r="B4853" s="1">
        <v>46021</v>
      </c>
      <c r="C4853" t="s">
        <v>40</v>
      </c>
      <c r="D4853" t="s">
        <v>22</v>
      </c>
      <c r="E4853" t="s">
        <v>56</v>
      </c>
      <c r="F4853" t="s">
        <v>24</v>
      </c>
      <c r="G4853" t="s">
        <v>25</v>
      </c>
      <c r="H4853" t="s">
        <v>26</v>
      </c>
      <c r="I4853" t="s">
        <v>27</v>
      </c>
      <c r="J4853">
        <v>19.5</v>
      </c>
      <c r="K4853">
        <v>24</v>
      </c>
      <c r="L4853" t="s">
        <v>28</v>
      </c>
      <c r="M4853">
        <v>0</v>
      </c>
      <c r="N4853">
        <v>4.2</v>
      </c>
      <c r="O4853">
        <v>280</v>
      </c>
      <c r="P4853">
        <v>5460</v>
      </c>
      <c r="Q4853" t="s">
        <v>71</v>
      </c>
      <c r="R4853">
        <v>12</v>
      </c>
      <c r="S4853" t="s">
        <v>52</v>
      </c>
      <c r="T4853" t="s">
        <v>38</v>
      </c>
      <c r="U4853" t="str">
        <f>TRIM(CLEAN(tbl_Operations[[#This Row],[Location]]))</f>
        <v>Noida</v>
      </c>
      <c r="V4853" t="str">
        <f>TRIM(CLEAN(tbl_Operations[[#This Row],[Channel]]))</f>
        <v>Email</v>
      </c>
      <c r="W4853" t="str">
        <f t="shared" si="375"/>
        <v>Vendor Query</v>
      </c>
      <c r="X4853" t="str">
        <f t="shared" si="376"/>
        <v>Procurement</v>
      </c>
      <c r="Y4853" t="str">
        <f t="shared" si="377"/>
        <v>Within SLA</v>
      </c>
      <c r="Z4853" t="str">
        <f t="shared" si="378"/>
        <v>Normal</v>
      </c>
      <c r="AA4853" t="str" cm="1">
        <f t="array" ref="AA4853">_xlfn.IFS(
J4853&lt;=K4853*0.5,"Excellent",
J4853&lt;=K4853,"Good",
J4853&lt;=K4853*1.5,"At Risk",
TRUE,"Critical"
)</f>
        <v>Good</v>
      </c>
      <c r="AB4853" t="str">
        <f t="shared" si="379"/>
        <v>No Rework</v>
      </c>
    </row>
    <row r="4854" spans="1:28" x14ac:dyDescent="0.3">
      <c r="A4854" t="s">
        <v>4936</v>
      </c>
      <c r="B4854" s="1">
        <v>45787</v>
      </c>
      <c r="C4854" t="s">
        <v>77</v>
      </c>
      <c r="D4854" t="s">
        <v>22</v>
      </c>
      <c r="E4854" t="s">
        <v>70</v>
      </c>
      <c r="F4854" t="s">
        <v>49</v>
      </c>
      <c r="G4854" t="s">
        <v>81</v>
      </c>
      <c r="H4854" t="s">
        <v>50</v>
      </c>
      <c r="I4854" t="s">
        <v>27</v>
      </c>
      <c r="J4854">
        <v>7.8</v>
      </c>
      <c r="K4854">
        <v>48</v>
      </c>
      <c r="L4854" t="s">
        <v>28</v>
      </c>
      <c r="M4854">
        <v>0</v>
      </c>
      <c r="N4854">
        <v>4.8</v>
      </c>
      <c r="O4854">
        <v>350</v>
      </c>
      <c r="P4854">
        <v>2730</v>
      </c>
      <c r="Q4854" t="s">
        <v>44</v>
      </c>
      <c r="R4854">
        <v>5</v>
      </c>
      <c r="S4854" t="s">
        <v>30</v>
      </c>
      <c r="T4854" t="s">
        <v>68</v>
      </c>
      <c r="U4854" t="str">
        <f>TRIM(CLEAN(tbl_Operations[[#This Row],[Location]]))</f>
        <v>Noida</v>
      </c>
      <c r="V4854" t="str">
        <f>TRIM(CLEAN(tbl_Operations[[#This Row],[Channel]]))</f>
        <v>Phone</v>
      </c>
      <c r="W4854" t="str">
        <f t="shared" si="375"/>
        <v>Data Correction</v>
      </c>
      <c r="X4854" t="str">
        <f t="shared" si="376"/>
        <v>Finance</v>
      </c>
      <c r="Y4854" t="str">
        <f t="shared" si="377"/>
        <v>Within SLA</v>
      </c>
      <c r="Z4854" t="str">
        <f t="shared" si="378"/>
        <v>Normal</v>
      </c>
      <c r="AA4854" t="str" cm="1">
        <f t="array" ref="AA4854">_xlfn.IFS(
J4854&lt;=K4854*0.5,"Excellent",
J4854&lt;=K4854,"Good",
J4854&lt;=K4854*1.5,"At Risk",
TRUE,"Critical"
)</f>
        <v>Excellent</v>
      </c>
      <c r="AB4854" t="str">
        <f t="shared" si="379"/>
        <v>No Rework</v>
      </c>
    </row>
    <row r="4855" spans="1:28" x14ac:dyDescent="0.3">
      <c r="A4855" t="s">
        <v>4937</v>
      </c>
      <c r="B4855" s="1">
        <v>45945</v>
      </c>
      <c r="C4855" t="s">
        <v>21</v>
      </c>
      <c r="D4855" t="s">
        <v>60</v>
      </c>
      <c r="E4855" t="s">
        <v>48</v>
      </c>
      <c r="F4855" t="s">
        <v>24</v>
      </c>
      <c r="G4855" t="s">
        <v>25</v>
      </c>
      <c r="H4855" t="s">
        <v>75</v>
      </c>
      <c r="I4855" t="s">
        <v>101</v>
      </c>
      <c r="J4855">
        <v>2.2000000000000002</v>
      </c>
      <c r="K4855">
        <v>24</v>
      </c>
      <c r="L4855" t="s">
        <v>28</v>
      </c>
      <c r="M4855">
        <v>0</v>
      </c>
      <c r="N4855">
        <v>5</v>
      </c>
      <c r="O4855">
        <v>280</v>
      </c>
      <c r="P4855">
        <v>616</v>
      </c>
      <c r="Q4855" t="s">
        <v>51</v>
      </c>
      <c r="R4855">
        <v>10</v>
      </c>
      <c r="S4855" t="s">
        <v>52</v>
      </c>
      <c r="T4855" t="s">
        <v>86</v>
      </c>
      <c r="U4855" t="str">
        <f>TRIM(CLEAN(tbl_Operations[[#This Row],[Location]]))</f>
        <v>Pune</v>
      </c>
      <c r="V4855" t="str">
        <f>TRIM(CLEAN(tbl_Operations[[#This Row],[Channel]]))</f>
        <v>Email</v>
      </c>
      <c r="W4855" t="str">
        <f t="shared" si="375"/>
        <v>Compliance Request</v>
      </c>
      <c r="X4855" t="str">
        <f t="shared" si="376"/>
        <v>Customer Support</v>
      </c>
      <c r="Y4855" t="str">
        <f t="shared" si="377"/>
        <v>Within SLA</v>
      </c>
      <c r="Z4855" t="str">
        <f t="shared" si="378"/>
        <v>Normal</v>
      </c>
      <c r="AA4855" t="str" cm="1">
        <f t="array" ref="AA4855">_xlfn.IFS(
J4855&lt;=K4855*0.5,"Excellent",
J4855&lt;=K4855,"Good",
J4855&lt;=K4855*1.5,"At Risk",
TRUE,"Critical"
)</f>
        <v>Excellent</v>
      </c>
      <c r="AB4855" t="str">
        <f t="shared" si="379"/>
        <v>No Rework</v>
      </c>
    </row>
    <row r="4856" spans="1:28" x14ac:dyDescent="0.3">
      <c r="A4856" t="s">
        <v>4938</v>
      </c>
      <c r="B4856" s="1">
        <v>45867</v>
      </c>
      <c r="C4856" t="s">
        <v>21</v>
      </c>
      <c r="D4856" t="s">
        <v>22</v>
      </c>
      <c r="E4856" t="s">
        <v>23</v>
      </c>
      <c r="F4856" t="s">
        <v>61</v>
      </c>
      <c r="G4856" t="s">
        <v>81</v>
      </c>
      <c r="H4856" t="s">
        <v>66</v>
      </c>
      <c r="I4856" t="s">
        <v>27</v>
      </c>
      <c r="J4856">
        <v>10.8</v>
      </c>
      <c r="K4856">
        <v>12</v>
      </c>
      <c r="L4856" t="s">
        <v>28</v>
      </c>
      <c r="M4856">
        <v>1</v>
      </c>
      <c r="N4856">
        <v>4.2</v>
      </c>
      <c r="O4856">
        <v>400</v>
      </c>
      <c r="P4856">
        <v>4320</v>
      </c>
      <c r="Q4856" t="s">
        <v>114</v>
      </c>
      <c r="R4856">
        <v>7</v>
      </c>
      <c r="S4856" t="s">
        <v>37</v>
      </c>
      <c r="T4856" t="s">
        <v>38</v>
      </c>
      <c r="U4856" t="str">
        <f>TRIM(CLEAN(tbl_Operations[[#This Row],[Location]]))</f>
        <v>Noida</v>
      </c>
      <c r="V4856" t="str">
        <f>TRIM(CLEAN(tbl_Operations[[#This Row],[Channel]]))</f>
        <v>Phone</v>
      </c>
      <c r="W4856" t="str">
        <f t="shared" si="375"/>
        <v>Invoice Query</v>
      </c>
      <c r="X4856" t="str">
        <f t="shared" si="376"/>
        <v>Customer Support</v>
      </c>
      <c r="Y4856" t="str">
        <f t="shared" si="377"/>
        <v>Within SLA</v>
      </c>
      <c r="Z4856" t="str">
        <f t="shared" si="378"/>
        <v>Normal</v>
      </c>
      <c r="AA4856" t="str" cm="1">
        <f t="array" ref="AA4856">_xlfn.IFS(
J4856&lt;=K4856*0.5,"Excellent",
J4856&lt;=K4856,"Good",
J4856&lt;=K4856*1.5,"At Risk",
TRUE,"Critical"
)</f>
        <v>Good</v>
      </c>
      <c r="AB4856" t="str">
        <f t="shared" si="379"/>
        <v>Reworked</v>
      </c>
    </row>
    <row r="4857" spans="1:28" x14ac:dyDescent="0.3">
      <c r="A4857" t="s">
        <v>4939</v>
      </c>
      <c r="B4857" s="1">
        <v>45934</v>
      </c>
      <c r="C4857" t="s">
        <v>91</v>
      </c>
      <c r="D4857" t="s">
        <v>47</v>
      </c>
      <c r="E4857" t="s">
        <v>74</v>
      </c>
      <c r="F4857" t="s">
        <v>24</v>
      </c>
      <c r="G4857" t="s">
        <v>62</v>
      </c>
      <c r="H4857" t="s">
        <v>66</v>
      </c>
      <c r="I4857" t="s">
        <v>88</v>
      </c>
      <c r="J4857">
        <v>11.4</v>
      </c>
      <c r="K4857">
        <v>24</v>
      </c>
      <c r="L4857" t="s">
        <v>28</v>
      </c>
      <c r="M4857">
        <v>3</v>
      </c>
      <c r="N4857">
        <v>3.6</v>
      </c>
      <c r="O4857">
        <v>450</v>
      </c>
      <c r="P4857">
        <v>5130</v>
      </c>
      <c r="Q4857" t="s">
        <v>51</v>
      </c>
      <c r="R4857">
        <v>10</v>
      </c>
      <c r="S4857" t="s">
        <v>52</v>
      </c>
      <c r="T4857" t="s">
        <v>68</v>
      </c>
      <c r="U4857" t="str">
        <f>TRIM(CLEAN(tbl_Operations[[#This Row],[Location]]))</f>
        <v>Gurugram</v>
      </c>
      <c r="V4857" t="str">
        <f>TRIM(CLEAN(tbl_Operations[[#This Row],[Channel]]))</f>
        <v>Teams</v>
      </c>
      <c r="W4857" t="str">
        <f t="shared" si="375"/>
        <v>System Issue</v>
      </c>
      <c r="X4857" t="str">
        <f t="shared" si="376"/>
        <v>Operations</v>
      </c>
      <c r="Y4857" t="str">
        <f t="shared" si="377"/>
        <v>Within SLA</v>
      </c>
      <c r="Z4857" t="str">
        <f t="shared" si="378"/>
        <v>Normal</v>
      </c>
      <c r="AA4857" t="str" cm="1">
        <f t="array" ref="AA4857">_xlfn.IFS(
J4857&lt;=K4857*0.5,"Excellent",
J4857&lt;=K4857,"Good",
J4857&lt;=K4857*1.5,"At Risk",
TRUE,"Critical"
)</f>
        <v>Excellent</v>
      </c>
      <c r="AB4857" t="str">
        <f t="shared" si="379"/>
        <v>Reworked</v>
      </c>
    </row>
    <row r="4858" spans="1:28" x14ac:dyDescent="0.3">
      <c r="A4858" t="s">
        <v>4940</v>
      </c>
      <c r="B4858" s="1">
        <v>45850</v>
      </c>
      <c r="C4858" t="s">
        <v>54</v>
      </c>
      <c r="D4858" t="s">
        <v>34</v>
      </c>
      <c r="E4858" t="s">
        <v>56</v>
      </c>
      <c r="F4858" t="s">
        <v>61</v>
      </c>
      <c r="G4858" t="s">
        <v>25</v>
      </c>
      <c r="H4858" t="s">
        <v>75</v>
      </c>
      <c r="I4858" t="s">
        <v>27</v>
      </c>
      <c r="J4858">
        <v>10</v>
      </c>
      <c r="K4858">
        <v>12</v>
      </c>
      <c r="L4858" t="s">
        <v>28</v>
      </c>
      <c r="M4858">
        <v>1</v>
      </c>
      <c r="N4858">
        <v>4.5</v>
      </c>
      <c r="O4858">
        <v>400</v>
      </c>
      <c r="P4858">
        <v>4000</v>
      </c>
      <c r="Q4858" t="s">
        <v>114</v>
      </c>
      <c r="R4858">
        <v>7</v>
      </c>
      <c r="S4858" t="s">
        <v>37</v>
      </c>
      <c r="T4858" t="s">
        <v>68</v>
      </c>
      <c r="U4858" t="str">
        <f>TRIM(CLEAN(tbl_Operations[[#This Row],[Location]]))</f>
        <v>Mumbai</v>
      </c>
      <c r="V4858" t="str">
        <f>TRIM(CLEAN(tbl_Operations[[#This Row],[Channel]]))</f>
        <v>Email</v>
      </c>
      <c r="W4858" t="str">
        <f t="shared" si="375"/>
        <v>Vendor Query</v>
      </c>
      <c r="X4858" t="str">
        <f t="shared" si="376"/>
        <v>Hr</v>
      </c>
      <c r="Y4858" t="str">
        <f t="shared" si="377"/>
        <v>Within SLA</v>
      </c>
      <c r="Z4858" t="str">
        <f t="shared" si="378"/>
        <v>Normal</v>
      </c>
      <c r="AA4858" t="str" cm="1">
        <f t="array" ref="AA4858">_xlfn.IFS(
J4858&lt;=K4858*0.5,"Excellent",
J4858&lt;=K4858,"Good",
J4858&lt;=K4858*1.5,"At Risk",
TRUE,"Critical"
)</f>
        <v>Good</v>
      </c>
      <c r="AB4858" t="str">
        <f t="shared" si="379"/>
        <v>Reworked</v>
      </c>
    </row>
    <row r="4859" spans="1:28" x14ac:dyDescent="0.3">
      <c r="A4859" t="s">
        <v>4941</v>
      </c>
      <c r="B4859" s="1">
        <v>45735</v>
      </c>
      <c r="C4859" t="s">
        <v>33</v>
      </c>
      <c r="D4859" t="s">
        <v>55</v>
      </c>
      <c r="E4859" t="s">
        <v>78</v>
      </c>
      <c r="F4859" t="s">
        <v>61</v>
      </c>
      <c r="G4859" t="s">
        <v>25</v>
      </c>
      <c r="H4859" t="s">
        <v>75</v>
      </c>
      <c r="I4859" t="s">
        <v>27</v>
      </c>
      <c r="J4859">
        <v>0.7</v>
      </c>
      <c r="K4859">
        <v>12</v>
      </c>
      <c r="L4859" t="s">
        <v>28</v>
      </c>
      <c r="M4859">
        <v>0</v>
      </c>
      <c r="N4859">
        <v>5</v>
      </c>
      <c r="O4859">
        <v>280</v>
      </c>
      <c r="P4859">
        <v>196</v>
      </c>
      <c r="Q4859" t="s">
        <v>79</v>
      </c>
      <c r="R4859">
        <v>3</v>
      </c>
      <c r="S4859" t="s">
        <v>58</v>
      </c>
      <c r="T4859" t="s">
        <v>86</v>
      </c>
      <c r="U4859" t="str">
        <f>TRIM(CLEAN(tbl_Operations[[#This Row],[Location]]))</f>
        <v>Hyderabad</v>
      </c>
      <c r="V4859" t="str">
        <f>TRIM(CLEAN(tbl_Operations[[#This Row],[Channel]]))</f>
        <v>Email</v>
      </c>
      <c r="W4859" t="str">
        <f t="shared" si="375"/>
        <v>Access Request</v>
      </c>
      <c r="X4859" t="str">
        <f t="shared" si="376"/>
        <v>It</v>
      </c>
      <c r="Y4859" t="str">
        <f t="shared" si="377"/>
        <v>Within SLA</v>
      </c>
      <c r="Z4859" t="str">
        <f t="shared" si="378"/>
        <v>Normal</v>
      </c>
      <c r="AA4859" t="str" cm="1">
        <f t="array" ref="AA4859">_xlfn.IFS(
J4859&lt;=K4859*0.5,"Excellent",
J4859&lt;=K4859,"Good",
J4859&lt;=K4859*1.5,"At Risk",
TRUE,"Critical"
)</f>
        <v>Excellent</v>
      </c>
      <c r="AB4859" t="str">
        <f t="shared" si="379"/>
        <v>No Rework</v>
      </c>
    </row>
    <row r="4860" spans="1:28" x14ac:dyDescent="0.3">
      <c r="A4860" t="s">
        <v>4942</v>
      </c>
      <c r="B4860" s="1">
        <v>45717</v>
      </c>
      <c r="C4860" t="s">
        <v>54</v>
      </c>
      <c r="D4860" t="s">
        <v>22</v>
      </c>
      <c r="E4860" t="s">
        <v>56</v>
      </c>
      <c r="F4860" t="s">
        <v>24</v>
      </c>
      <c r="G4860" t="s">
        <v>25</v>
      </c>
      <c r="H4860" t="s">
        <v>50</v>
      </c>
      <c r="I4860" t="s">
        <v>27</v>
      </c>
      <c r="J4860">
        <v>1.9</v>
      </c>
      <c r="K4860">
        <v>24</v>
      </c>
      <c r="L4860" t="s">
        <v>28</v>
      </c>
      <c r="M4860">
        <v>0</v>
      </c>
      <c r="N4860">
        <v>5</v>
      </c>
      <c r="O4860">
        <v>450</v>
      </c>
      <c r="P4860">
        <v>855</v>
      </c>
      <c r="Q4860" t="s">
        <v>79</v>
      </c>
      <c r="R4860">
        <v>3</v>
      </c>
      <c r="S4860" t="s">
        <v>58</v>
      </c>
      <c r="T4860" t="s">
        <v>68</v>
      </c>
      <c r="U4860" t="str">
        <f>TRIM(CLEAN(tbl_Operations[[#This Row],[Location]]))</f>
        <v>Noida</v>
      </c>
      <c r="V4860" t="str">
        <f>TRIM(CLEAN(tbl_Operations[[#This Row],[Channel]]))</f>
        <v>Email</v>
      </c>
      <c r="W4860" t="str">
        <f t="shared" si="375"/>
        <v>Vendor Query</v>
      </c>
      <c r="X4860" t="str">
        <f t="shared" si="376"/>
        <v>Hr</v>
      </c>
      <c r="Y4860" t="str">
        <f t="shared" si="377"/>
        <v>Within SLA</v>
      </c>
      <c r="Z4860" t="str">
        <f t="shared" si="378"/>
        <v>Normal</v>
      </c>
      <c r="AA4860" t="str" cm="1">
        <f t="array" ref="AA4860">_xlfn.IFS(
J4860&lt;=K4860*0.5,"Excellent",
J4860&lt;=K4860,"Good",
J4860&lt;=K4860*1.5,"At Risk",
TRUE,"Critical"
)</f>
        <v>Excellent</v>
      </c>
      <c r="AB4860" t="str">
        <f t="shared" si="379"/>
        <v>No Rework</v>
      </c>
    </row>
    <row r="4861" spans="1:28" x14ac:dyDescent="0.3">
      <c r="A4861" t="s">
        <v>4943</v>
      </c>
      <c r="B4861" s="1">
        <v>45989</v>
      </c>
      <c r="C4861" t="s">
        <v>21</v>
      </c>
      <c r="D4861" t="s">
        <v>55</v>
      </c>
      <c r="E4861" t="s">
        <v>48</v>
      </c>
      <c r="F4861" t="s">
        <v>49</v>
      </c>
      <c r="G4861" t="s">
        <v>25</v>
      </c>
      <c r="H4861" t="s">
        <v>66</v>
      </c>
      <c r="I4861" t="s">
        <v>27</v>
      </c>
      <c r="J4861">
        <v>7.9</v>
      </c>
      <c r="K4861">
        <v>48</v>
      </c>
      <c r="L4861" t="s">
        <v>28</v>
      </c>
      <c r="M4861">
        <v>0</v>
      </c>
      <c r="N4861">
        <v>4.4000000000000004</v>
      </c>
      <c r="O4861">
        <v>350</v>
      </c>
      <c r="P4861">
        <v>2765</v>
      </c>
      <c r="Q4861" t="s">
        <v>67</v>
      </c>
      <c r="R4861">
        <v>11</v>
      </c>
      <c r="S4861" t="s">
        <v>52</v>
      </c>
      <c r="T4861" t="s">
        <v>45</v>
      </c>
      <c r="U4861" t="str">
        <f>TRIM(CLEAN(tbl_Operations[[#This Row],[Location]]))</f>
        <v>Hyderabad</v>
      </c>
      <c r="V4861" t="str">
        <f>TRIM(CLEAN(tbl_Operations[[#This Row],[Channel]]))</f>
        <v>Email</v>
      </c>
      <c r="W4861" t="str">
        <f t="shared" si="375"/>
        <v>Compliance Request</v>
      </c>
      <c r="X4861" t="str">
        <f t="shared" si="376"/>
        <v>Customer Support</v>
      </c>
      <c r="Y4861" t="str">
        <f t="shared" si="377"/>
        <v>Within SLA</v>
      </c>
      <c r="Z4861" t="str">
        <f t="shared" si="378"/>
        <v>Normal</v>
      </c>
      <c r="AA4861" t="str" cm="1">
        <f t="array" ref="AA4861">_xlfn.IFS(
J4861&lt;=K4861*0.5,"Excellent",
J4861&lt;=K4861,"Good",
J4861&lt;=K4861*1.5,"At Risk",
TRUE,"Critical"
)</f>
        <v>Excellent</v>
      </c>
      <c r="AB4861" t="str">
        <f t="shared" si="379"/>
        <v>No Rework</v>
      </c>
    </row>
    <row r="4862" spans="1:28" x14ac:dyDescent="0.3">
      <c r="A4862" t="s">
        <v>4944</v>
      </c>
      <c r="B4862" s="1">
        <v>45820</v>
      </c>
      <c r="C4862" t="s">
        <v>54</v>
      </c>
      <c r="D4862" t="s">
        <v>55</v>
      </c>
      <c r="E4862" t="s">
        <v>70</v>
      </c>
      <c r="F4862" t="s">
        <v>61</v>
      </c>
      <c r="G4862" t="s">
        <v>62</v>
      </c>
      <c r="H4862" t="s">
        <v>43</v>
      </c>
      <c r="I4862" t="s">
        <v>27</v>
      </c>
      <c r="J4862">
        <v>3.1</v>
      </c>
      <c r="K4862">
        <v>12</v>
      </c>
      <c r="L4862" t="s">
        <v>28</v>
      </c>
      <c r="M4862">
        <v>1</v>
      </c>
      <c r="N4862">
        <v>4.4000000000000004</v>
      </c>
      <c r="O4862">
        <v>450</v>
      </c>
      <c r="P4862">
        <v>1395</v>
      </c>
      <c r="Q4862" t="s">
        <v>29</v>
      </c>
      <c r="R4862">
        <v>6</v>
      </c>
      <c r="S4862" t="s">
        <v>30</v>
      </c>
      <c r="T4862" t="s">
        <v>84</v>
      </c>
      <c r="U4862" t="str">
        <f>TRIM(CLEAN(tbl_Operations[[#This Row],[Location]]))</f>
        <v>Hyderabad</v>
      </c>
      <c r="V4862" t="str">
        <f>TRIM(CLEAN(tbl_Operations[[#This Row],[Channel]]))</f>
        <v>Teams</v>
      </c>
      <c r="W4862" t="str">
        <f t="shared" si="375"/>
        <v>Data Correction</v>
      </c>
      <c r="X4862" t="str">
        <f t="shared" si="376"/>
        <v>Hr</v>
      </c>
      <c r="Y4862" t="str">
        <f t="shared" si="377"/>
        <v>Within SLA</v>
      </c>
      <c r="Z4862" t="str">
        <f t="shared" si="378"/>
        <v>Normal</v>
      </c>
      <c r="AA4862" t="str" cm="1">
        <f t="array" ref="AA4862">_xlfn.IFS(
J4862&lt;=K4862*0.5,"Excellent",
J4862&lt;=K4862,"Good",
J4862&lt;=K4862*1.5,"At Risk",
TRUE,"Critical"
)</f>
        <v>Excellent</v>
      </c>
      <c r="AB4862" t="str">
        <f t="shared" si="379"/>
        <v>Reworked</v>
      </c>
    </row>
    <row r="4863" spans="1:28" x14ac:dyDescent="0.3">
      <c r="A4863" t="s">
        <v>4945</v>
      </c>
      <c r="B4863" s="1">
        <v>45683</v>
      </c>
      <c r="C4863" t="s">
        <v>77</v>
      </c>
      <c r="D4863" t="s">
        <v>60</v>
      </c>
      <c r="E4863" t="s">
        <v>56</v>
      </c>
      <c r="F4863" t="s">
        <v>61</v>
      </c>
      <c r="G4863" t="s">
        <v>81</v>
      </c>
      <c r="H4863" t="s">
        <v>66</v>
      </c>
      <c r="I4863" t="s">
        <v>27</v>
      </c>
      <c r="J4863">
        <v>19.899999999999999</v>
      </c>
      <c r="K4863">
        <v>12</v>
      </c>
      <c r="L4863" t="s">
        <v>63</v>
      </c>
      <c r="M4863">
        <v>1</v>
      </c>
      <c r="N4863">
        <v>3.8</v>
      </c>
      <c r="O4863">
        <v>280</v>
      </c>
      <c r="P4863">
        <v>5572</v>
      </c>
      <c r="Q4863" t="s">
        <v>64</v>
      </c>
      <c r="R4863">
        <v>1</v>
      </c>
      <c r="S4863" t="s">
        <v>58</v>
      </c>
      <c r="T4863" t="s">
        <v>102</v>
      </c>
      <c r="U4863" t="str">
        <f>TRIM(CLEAN(tbl_Operations[[#This Row],[Location]]))</f>
        <v>Pune</v>
      </c>
      <c r="V4863" t="str">
        <f>TRIM(CLEAN(tbl_Operations[[#This Row],[Channel]]))</f>
        <v>Phone</v>
      </c>
      <c r="W4863" t="str">
        <f t="shared" si="375"/>
        <v>Vendor Query</v>
      </c>
      <c r="X4863" t="str">
        <f t="shared" si="376"/>
        <v>Finance</v>
      </c>
      <c r="Y4863" t="str">
        <f t="shared" si="377"/>
        <v>SLA Breach</v>
      </c>
      <c r="Z4863" t="str">
        <f t="shared" si="378"/>
        <v>Normal</v>
      </c>
      <c r="AA4863" t="str" cm="1">
        <f t="array" ref="AA4863">_xlfn.IFS(
J4863&lt;=K4863*0.5,"Excellent",
J4863&lt;=K4863,"Good",
J4863&lt;=K4863*1.5,"At Risk",
TRUE,"Critical"
)</f>
        <v>Critical</v>
      </c>
      <c r="AB4863" t="str">
        <f t="shared" si="379"/>
        <v>Reworked</v>
      </c>
    </row>
    <row r="4864" spans="1:28" x14ac:dyDescent="0.3">
      <c r="A4864" t="s">
        <v>4946</v>
      </c>
      <c r="B4864" s="1">
        <v>45799</v>
      </c>
      <c r="C4864" t="s">
        <v>21</v>
      </c>
      <c r="D4864" t="s">
        <v>41</v>
      </c>
      <c r="E4864" t="s">
        <v>48</v>
      </c>
      <c r="F4864" t="s">
        <v>61</v>
      </c>
      <c r="G4864" t="s">
        <v>25</v>
      </c>
      <c r="H4864" t="s">
        <v>75</v>
      </c>
      <c r="I4864" t="s">
        <v>27</v>
      </c>
      <c r="J4864">
        <v>30</v>
      </c>
      <c r="K4864">
        <v>12</v>
      </c>
      <c r="L4864" t="s">
        <v>63</v>
      </c>
      <c r="M4864">
        <v>0</v>
      </c>
      <c r="N4864">
        <v>3.9</v>
      </c>
      <c r="O4864">
        <v>350</v>
      </c>
      <c r="P4864">
        <v>10500</v>
      </c>
      <c r="Q4864" t="s">
        <v>44</v>
      </c>
      <c r="R4864">
        <v>5</v>
      </c>
      <c r="S4864" t="s">
        <v>30</v>
      </c>
      <c r="T4864" t="s">
        <v>84</v>
      </c>
      <c r="U4864" t="str">
        <f>TRIM(CLEAN(tbl_Operations[[#This Row],[Location]]))</f>
        <v>Bengaluru</v>
      </c>
      <c r="V4864" t="str">
        <f>TRIM(CLEAN(tbl_Operations[[#This Row],[Channel]]))</f>
        <v>Email</v>
      </c>
      <c r="W4864" t="str">
        <f t="shared" si="375"/>
        <v>Compliance Request</v>
      </c>
      <c r="X4864" t="str">
        <f t="shared" si="376"/>
        <v>Customer Support</v>
      </c>
      <c r="Y4864" t="str">
        <f t="shared" si="377"/>
        <v>SLA Breach</v>
      </c>
      <c r="Z4864" t="str">
        <f t="shared" si="378"/>
        <v>Normal</v>
      </c>
      <c r="AA4864" t="str" cm="1">
        <f t="array" ref="AA4864">_xlfn.IFS(
J4864&lt;=K4864*0.5,"Excellent",
J4864&lt;=K4864,"Good",
J4864&lt;=K4864*1.5,"At Risk",
TRUE,"Critical"
)</f>
        <v>Critical</v>
      </c>
      <c r="AB4864" t="str">
        <f t="shared" si="379"/>
        <v>No Rework</v>
      </c>
    </row>
    <row r="4865" spans="1:28" x14ac:dyDescent="0.3">
      <c r="A4865" t="s">
        <v>4947</v>
      </c>
      <c r="B4865" s="1">
        <v>45715</v>
      </c>
      <c r="C4865" t="s">
        <v>91</v>
      </c>
      <c r="D4865" t="s">
        <v>34</v>
      </c>
      <c r="E4865" t="s">
        <v>35</v>
      </c>
      <c r="F4865" t="s">
        <v>49</v>
      </c>
      <c r="G4865" t="s">
        <v>25</v>
      </c>
      <c r="H4865" t="s">
        <v>26</v>
      </c>
      <c r="I4865" t="s">
        <v>27</v>
      </c>
      <c r="J4865">
        <v>21.9</v>
      </c>
      <c r="K4865">
        <v>48</v>
      </c>
      <c r="L4865" t="s">
        <v>28</v>
      </c>
      <c r="M4865">
        <v>1</v>
      </c>
      <c r="N4865">
        <v>3.7</v>
      </c>
      <c r="O4865">
        <v>450</v>
      </c>
      <c r="P4865">
        <v>9855</v>
      </c>
      <c r="Q4865" t="s">
        <v>57</v>
      </c>
      <c r="R4865">
        <v>2</v>
      </c>
      <c r="S4865" t="s">
        <v>58</v>
      </c>
      <c r="T4865" t="s">
        <v>84</v>
      </c>
      <c r="U4865" t="str">
        <f>TRIM(CLEAN(tbl_Operations[[#This Row],[Location]]))</f>
        <v>Mumbai</v>
      </c>
      <c r="V4865" t="str">
        <f>TRIM(CLEAN(tbl_Operations[[#This Row],[Channel]]))</f>
        <v>Email</v>
      </c>
      <c r="W4865" t="str">
        <f t="shared" si="375"/>
        <v>Employee Query</v>
      </c>
      <c r="X4865" t="str">
        <f t="shared" si="376"/>
        <v>Operations</v>
      </c>
      <c r="Y4865" t="str">
        <f t="shared" si="377"/>
        <v>Within SLA</v>
      </c>
      <c r="Z4865" t="str">
        <f t="shared" si="378"/>
        <v>Normal</v>
      </c>
      <c r="AA4865" t="str" cm="1">
        <f t="array" ref="AA4865">_xlfn.IFS(
J4865&lt;=K4865*0.5,"Excellent",
J4865&lt;=K4865,"Good",
J4865&lt;=K4865*1.5,"At Risk",
TRUE,"Critical"
)</f>
        <v>Excellent</v>
      </c>
      <c r="AB4865" t="str">
        <f t="shared" si="379"/>
        <v>Reworked</v>
      </c>
    </row>
    <row r="4866" spans="1:28" x14ac:dyDescent="0.3">
      <c r="A4866" t="s">
        <v>4948</v>
      </c>
      <c r="B4866" s="1">
        <v>45926</v>
      </c>
      <c r="C4866" t="s">
        <v>33</v>
      </c>
      <c r="D4866" t="s">
        <v>55</v>
      </c>
      <c r="E4866" t="s">
        <v>74</v>
      </c>
      <c r="F4866" t="s">
        <v>24</v>
      </c>
      <c r="G4866" t="s">
        <v>42</v>
      </c>
      <c r="H4866" t="s">
        <v>43</v>
      </c>
      <c r="I4866" t="s">
        <v>27</v>
      </c>
      <c r="J4866">
        <v>18.100000000000001</v>
      </c>
      <c r="K4866">
        <v>24</v>
      </c>
      <c r="L4866" t="s">
        <v>28</v>
      </c>
      <c r="M4866">
        <v>1</v>
      </c>
      <c r="N4866">
        <v>4.0999999999999996</v>
      </c>
      <c r="O4866">
        <v>350</v>
      </c>
      <c r="P4866">
        <v>6335</v>
      </c>
      <c r="Q4866" t="s">
        <v>83</v>
      </c>
      <c r="R4866">
        <v>9</v>
      </c>
      <c r="S4866" t="s">
        <v>37</v>
      </c>
      <c r="T4866" t="s">
        <v>45</v>
      </c>
      <c r="U4866" t="str">
        <f>TRIM(CLEAN(tbl_Operations[[#This Row],[Location]]))</f>
        <v>Hyderabad</v>
      </c>
      <c r="V4866" t="str">
        <f>TRIM(CLEAN(tbl_Operations[[#This Row],[Channel]]))</f>
        <v>Portal</v>
      </c>
      <c r="W4866" t="str">
        <f t="shared" ref="W4866:W4929" si="380">TRIM(CLEAN(E4866))</f>
        <v>System Issue</v>
      </c>
      <c r="X4866" t="str">
        <f t="shared" ref="X4866:X4929" si="381">PROPER(TRIM(CLEAN(C4866)))</f>
        <v>It</v>
      </c>
      <c r="Y4866" t="str">
        <f t="shared" ref="Y4866:Y4929" si="382">IF(J4866&lt;=K4866,"Within SLA","SLA Breach")</f>
        <v>Within SLA</v>
      </c>
      <c r="Z4866" t="str">
        <f t="shared" ref="Z4866:Z4929" si="383">IF(AND(F4866="Critical",Y4865="SLA Breach"),"Critical Risk","Normal")</f>
        <v>Normal</v>
      </c>
      <c r="AA4866" t="str" cm="1">
        <f t="array" ref="AA4866">_xlfn.IFS(
J4866&lt;=K4866*0.5,"Excellent",
J4866&lt;=K4866,"Good",
J4866&lt;=K4866*1.5,"At Risk",
TRUE,"Critical"
)</f>
        <v>Good</v>
      </c>
      <c r="AB4866" t="str">
        <f t="shared" ref="AB4866:AB4929" si="384">IF(M4866&gt;0,"Reworked","No Rework")</f>
        <v>Reworked</v>
      </c>
    </row>
    <row r="4867" spans="1:28" x14ac:dyDescent="0.3">
      <c r="A4867" t="s">
        <v>4949</v>
      </c>
      <c r="B4867" s="1">
        <v>45749</v>
      </c>
      <c r="C4867" t="s">
        <v>40</v>
      </c>
      <c r="D4867" t="s">
        <v>73</v>
      </c>
      <c r="E4867" t="s">
        <v>23</v>
      </c>
      <c r="F4867" t="s">
        <v>146</v>
      </c>
      <c r="G4867" t="s">
        <v>25</v>
      </c>
      <c r="H4867" t="s">
        <v>26</v>
      </c>
      <c r="I4867" t="s">
        <v>27</v>
      </c>
      <c r="J4867">
        <v>2.5</v>
      </c>
      <c r="K4867">
        <v>4</v>
      </c>
      <c r="L4867" t="s">
        <v>28</v>
      </c>
      <c r="M4867">
        <v>1</v>
      </c>
      <c r="N4867">
        <v>4.7</v>
      </c>
      <c r="O4867">
        <v>280</v>
      </c>
      <c r="P4867">
        <v>700</v>
      </c>
      <c r="Q4867" t="s">
        <v>89</v>
      </c>
      <c r="R4867">
        <v>4</v>
      </c>
      <c r="S4867" t="s">
        <v>30</v>
      </c>
      <c r="T4867" t="s">
        <v>86</v>
      </c>
      <c r="U4867" t="str">
        <f>TRIM(CLEAN(tbl_Operations[[#This Row],[Location]]))</f>
        <v>Chennai</v>
      </c>
      <c r="V4867" t="str">
        <f>TRIM(CLEAN(tbl_Operations[[#This Row],[Channel]]))</f>
        <v>Email</v>
      </c>
      <c r="W4867" t="str">
        <f t="shared" si="380"/>
        <v>Invoice Query</v>
      </c>
      <c r="X4867" t="str">
        <f t="shared" si="381"/>
        <v>Procurement</v>
      </c>
      <c r="Y4867" t="str">
        <f t="shared" si="382"/>
        <v>Within SLA</v>
      </c>
      <c r="Z4867" t="str">
        <f t="shared" si="383"/>
        <v>Normal</v>
      </c>
      <c r="AA4867" t="str" cm="1">
        <f t="array" ref="AA4867">_xlfn.IFS(
J4867&lt;=K4867*0.5,"Excellent",
J4867&lt;=K4867,"Good",
J4867&lt;=K4867*1.5,"At Risk",
TRUE,"Critical"
)</f>
        <v>Good</v>
      </c>
      <c r="AB4867" t="str">
        <f t="shared" si="384"/>
        <v>Reworked</v>
      </c>
    </row>
    <row r="4868" spans="1:28" x14ac:dyDescent="0.3">
      <c r="A4868" t="s">
        <v>4950</v>
      </c>
      <c r="B4868" s="1">
        <v>45774</v>
      </c>
      <c r="C4868" t="s">
        <v>54</v>
      </c>
      <c r="D4868" t="s">
        <v>60</v>
      </c>
      <c r="E4868" t="s">
        <v>56</v>
      </c>
      <c r="F4868" t="s">
        <v>24</v>
      </c>
      <c r="G4868" t="s">
        <v>25</v>
      </c>
      <c r="H4868" t="s">
        <v>50</v>
      </c>
      <c r="I4868" t="s">
        <v>27</v>
      </c>
      <c r="J4868">
        <v>2.7</v>
      </c>
      <c r="K4868">
        <v>24</v>
      </c>
      <c r="L4868" t="s">
        <v>28</v>
      </c>
      <c r="M4868">
        <v>0</v>
      </c>
      <c r="N4868">
        <v>4.8</v>
      </c>
      <c r="O4868">
        <v>450</v>
      </c>
      <c r="P4868">
        <v>1215</v>
      </c>
      <c r="Q4868" t="s">
        <v>89</v>
      </c>
      <c r="R4868">
        <v>4</v>
      </c>
      <c r="S4868" t="s">
        <v>30</v>
      </c>
      <c r="T4868" t="s">
        <v>102</v>
      </c>
      <c r="U4868" t="str">
        <f>TRIM(CLEAN(tbl_Operations[[#This Row],[Location]]))</f>
        <v>Pune</v>
      </c>
      <c r="V4868" t="str">
        <f>TRIM(CLEAN(tbl_Operations[[#This Row],[Channel]]))</f>
        <v>Email</v>
      </c>
      <c r="W4868" t="str">
        <f t="shared" si="380"/>
        <v>Vendor Query</v>
      </c>
      <c r="X4868" t="str">
        <f t="shared" si="381"/>
        <v>Hr</v>
      </c>
      <c r="Y4868" t="str">
        <f t="shared" si="382"/>
        <v>Within SLA</v>
      </c>
      <c r="Z4868" t="str">
        <f t="shared" si="383"/>
        <v>Normal</v>
      </c>
      <c r="AA4868" t="str" cm="1">
        <f t="array" ref="AA4868">_xlfn.IFS(
J4868&lt;=K4868*0.5,"Excellent",
J4868&lt;=K4868,"Good",
J4868&lt;=K4868*1.5,"At Risk",
TRUE,"Critical"
)</f>
        <v>Excellent</v>
      </c>
      <c r="AB4868" t="str">
        <f t="shared" si="384"/>
        <v>No Rework</v>
      </c>
    </row>
    <row r="4869" spans="1:28" x14ac:dyDescent="0.3">
      <c r="A4869" t="s">
        <v>4951</v>
      </c>
      <c r="B4869" s="1">
        <v>45665</v>
      </c>
      <c r="C4869" t="s">
        <v>40</v>
      </c>
      <c r="D4869" t="s">
        <v>34</v>
      </c>
      <c r="E4869" t="s">
        <v>23</v>
      </c>
      <c r="F4869" t="s">
        <v>24</v>
      </c>
      <c r="G4869" t="s">
        <v>25</v>
      </c>
      <c r="H4869" t="s">
        <v>75</v>
      </c>
      <c r="I4869" t="s">
        <v>27</v>
      </c>
      <c r="J4869">
        <v>13.6</v>
      </c>
      <c r="K4869">
        <v>24</v>
      </c>
      <c r="L4869" t="s">
        <v>28</v>
      </c>
      <c r="M4869">
        <v>0</v>
      </c>
      <c r="N4869">
        <v>4.2</v>
      </c>
      <c r="O4869">
        <v>400</v>
      </c>
      <c r="P4869">
        <v>5440</v>
      </c>
      <c r="Q4869" t="s">
        <v>64</v>
      </c>
      <c r="R4869">
        <v>1</v>
      </c>
      <c r="S4869" t="s">
        <v>58</v>
      </c>
      <c r="T4869" t="s">
        <v>86</v>
      </c>
      <c r="U4869" t="str">
        <f>TRIM(CLEAN(tbl_Operations[[#This Row],[Location]]))</f>
        <v>Mumbai</v>
      </c>
      <c r="V4869" t="str">
        <f>TRIM(CLEAN(tbl_Operations[[#This Row],[Channel]]))</f>
        <v>Email</v>
      </c>
      <c r="W4869" t="str">
        <f t="shared" si="380"/>
        <v>Invoice Query</v>
      </c>
      <c r="X4869" t="str">
        <f t="shared" si="381"/>
        <v>Procurement</v>
      </c>
      <c r="Y4869" t="str">
        <f t="shared" si="382"/>
        <v>Within SLA</v>
      </c>
      <c r="Z4869" t="str">
        <f t="shared" si="383"/>
        <v>Normal</v>
      </c>
      <c r="AA4869" t="str" cm="1">
        <f t="array" ref="AA4869">_xlfn.IFS(
J4869&lt;=K4869*0.5,"Excellent",
J4869&lt;=K4869,"Good",
J4869&lt;=K4869*1.5,"At Risk",
TRUE,"Critical"
)</f>
        <v>Good</v>
      </c>
      <c r="AB4869" t="str">
        <f t="shared" si="384"/>
        <v>No Rework</v>
      </c>
    </row>
    <row r="4870" spans="1:28" x14ac:dyDescent="0.3">
      <c r="A4870" t="s">
        <v>4952</v>
      </c>
      <c r="B4870" s="1">
        <v>45694</v>
      </c>
      <c r="C4870" t="s">
        <v>77</v>
      </c>
      <c r="D4870" t="s">
        <v>60</v>
      </c>
      <c r="E4870" t="s">
        <v>70</v>
      </c>
      <c r="F4870" t="s">
        <v>61</v>
      </c>
      <c r="G4870" t="s">
        <v>81</v>
      </c>
      <c r="H4870" t="s">
        <v>66</v>
      </c>
      <c r="I4870" t="s">
        <v>27</v>
      </c>
      <c r="J4870">
        <v>5.2</v>
      </c>
      <c r="K4870">
        <v>12</v>
      </c>
      <c r="L4870" t="s">
        <v>28</v>
      </c>
      <c r="M4870">
        <v>0</v>
      </c>
      <c r="N4870">
        <v>5</v>
      </c>
      <c r="O4870">
        <v>280</v>
      </c>
      <c r="P4870">
        <v>1456</v>
      </c>
      <c r="Q4870" t="s">
        <v>57</v>
      </c>
      <c r="R4870">
        <v>2</v>
      </c>
      <c r="S4870" t="s">
        <v>58</v>
      </c>
      <c r="T4870" t="s">
        <v>84</v>
      </c>
      <c r="U4870" t="str">
        <f>TRIM(CLEAN(tbl_Operations[[#This Row],[Location]]))</f>
        <v>Pune</v>
      </c>
      <c r="V4870" t="str">
        <f>TRIM(CLEAN(tbl_Operations[[#This Row],[Channel]]))</f>
        <v>Phone</v>
      </c>
      <c r="W4870" t="str">
        <f t="shared" si="380"/>
        <v>Data Correction</v>
      </c>
      <c r="X4870" t="str">
        <f t="shared" si="381"/>
        <v>Finance</v>
      </c>
      <c r="Y4870" t="str">
        <f t="shared" si="382"/>
        <v>Within SLA</v>
      </c>
      <c r="Z4870" t="str">
        <f t="shared" si="383"/>
        <v>Normal</v>
      </c>
      <c r="AA4870" t="str" cm="1">
        <f t="array" ref="AA4870">_xlfn.IFS(
J4870&lt;=K4870*0.5,"Excellent",
J4870&lt;=K4870,"Good",
J4870&lt;=K4870*1.5,"At Risk",
TRUE,"Critical"
)</f>
        <v>Excellent</v>
      </c>
      <c r="AB4870" t="str">
        <f t="shared" si="384"/>
        <v>No Rework</v>
      </c>
    </row>
    <row r="4871" spans="1:28" x14ac:dyDescent="0.3">
      <c r="A4871" t="s">
        <v>4953</v>
      </c>
      <c r="B4871" s="1">
        <v>45879</v>
      </c>
      <c r="C4871" t="s">
        <v>21</v>
      </c>
      <c r="D4871" t="s">
        <v>22</v>
      </c>
      <c r="E4871" t="s">
        <v>48</v>
      </c>
      <c r="F4871" t="s">
        <v>24</v>
      </c>
      <c r="G4871" t="s">
        <v>42</v>
      </c>
      <c r="H4871" t="s">
        <v>50</v>
      </c>
      <c r="I4871" t="s">
        <v>27</v>
      </c>
      <c r="J4871">
        <v>14</v>
      </c>
      <c r="K4871">
        <v>24</v>
      </c>
      <c r="L4871" t="s">
        <v>28</v>
      </c>
      <c r="M4871">
        <v>1</v>
      </c>
      <c r="N4871">
        <v>4</v>
      </c>
      <c r="O4871">
        <v>450</v>
      </c>
      <c r="P4871">
        <v>6300</v>
      </c>
      <c r="Q4871" t="s">
        <v>36</v>
      </c>
      <c r="R4871">
        <v>8</v>
      </c>
      <c r="S4871" t="s">
        <v>37</v>
      </c>
      <c r="T4871" t="s">
        <v>102</v>
      </c>
      <c r="U4871" t="str">
        <f>TRIM(CLEAN(tbl_Operations[[#This Row],[Location]]))</f>
        <v>Noida</v>
      </c>
      <c r="V4871" t="str">
        <f>TRIM(CLEAN(tbl_Operations[[#This Row],[Channel]]))</f>
        <v>Portal</v>
      </c>
      <c r="W4871" t="str">
        <f t="shared" si="380"/>
        <v>Compliance Request</v>
      </c>
      <c r="X4871" t="str">
        <f t="shared" si="381"/>
        <v>Customer Support</v>
      </c>
      <c r="Y4871" t="str">
        <f t="shared" si="382"/>
        <v>Within SLA</v>
      </c>
      <c r="Z4871" t="str">
        <f t="shared" si="383"/>
        <v>Normal</v>
      </c>
      <c r="AA4871" t="str" cm="1">
        <f t="array" ref="AA4871">_xlfn.IFS(
J4871&lt;=K4871*0.5,"Excellent",
J4871&lt;=K4871,"Good",
J4871&lt;=K4871*1.5,"At Risk",
TRUE,"Critical"
)</f>
        <v>Good</v>
      </c>
      <c r="AB4871" t="str">
        <f t="shared" si="384"/>
        <v>Reworked</v>
      </c>
    </row>
    <row r="4872" spans="1:28" x14ac:dyDescent="0.3">
      <c r="A4872" t="s">
        <v>4954</v>
      </c>
      <c r="B4872" s="1">
        <v>45699</v>
      </c>
      <c r="C4872" t="s">
        <v>91</v>
      </c>
      <c r="D4872" t="s">
        <v>22</v>
      </c>
      <c r="E4872" t="s">
        <v>23</v>
      </c>
      <c r="F4872" t="s">
        <v>24</v>
      </c>
      <c r="G4872" t="s">
        <v>42</v>
      </c>
      <c r="H4872" t="s">
        <v>50</v>
      </c>
      <c r="I4872" t="s">
        <v>88</v>
      </c>
      <c r="J4872">
        <v>10.199999999999999</v>
      </c>
      <c r="K4872">
        <v>24</v>
      </c>
      <c r="L4872" t="s">
        <v>28</v>
      </c>
      <c r="M4872">
        <v>2</v>
      </c>
      <c r="N4872">
        <v>4.2</v>
      </c>
      <c r="O4872">
        <v>350</v>
      </c>
      <c r="P4872">
        <v>3570</v>
      </c>
      <c r="Q4872" t="s">
        <v>57</v>
      </c>
      <c r="R4872">
        <v>2</v>
      </c>
      <c r="S4872" t="s">
        <v>58</v>
      </c>
      <c r="T4872" t="s">
        <v>38</v>
      </c>
      <c r="U4872" t="str">
        <f>TRIM(CLEAN(tbl_Operations[[#This Row],[Location]]))</f>
        <v>Noida</v>
      </c>
      <c r="V4872" t="str">
        <f>TRIM(CLEAN(tbl_Operations[[#This Row],[Channel]]))</f>
        <v>Portal</v>
      </c>
      <c r="W4872" t="str">
        <f t="shared" si="380"/>
        <v>Invoice Query</v>
      </c>
      <c r="X4872" t="str">
        <f t="shared" si="381"/>
        <v>Operations</v>
      </c>
      <c r="Y4872" t="str">
        <f t="shared" si="382"/>
        <v>Within SLA</v>
      </c>
      <c r="Z4872" t="str">
        <f t="shared" si="383"/>
        <v>Normal</v>
      </c>
      <c r="AA4872" t="str" cm="1">
        <f t="array" ref="AA4872">_xlfn.IFS(
J4872&lt;=K4872*0.5,"Excellent",
J4872&lt;=K4872,"Good",
J4872&lt;=K4872*1.5,"At Risk",
TRUE,"Critical"
)</f>
        <v>Excellent</v>
      </c>
      <c r="AB4872" t="str">
        <f t="shared" si="384"/>
        <v>Reworked</v>
      </c>
    </row>
    <row r="4873" spans="1:28" x14ac:dyDescent="0.3">
      <c r="A4873" t="s">
        <v>4955</v>
      </c>
      <c r="B4873" s="1">
        <v>45774</v>
      </c>
      <c r="C4873" t="s">
        <v>54</v>
      </c>
      <c r="D4873" t="s">
        <v>73</v>
      </c>
      <c r="E4873" t="s">
        <v>92</v>
      </c>
      <c r="F4873" t="s">
        <v>24</v>
      </c>
      <c r="G4873" t="s">
        <v>81</v>
      </c>
      <c r="H4873" t="s">
        <v>75</v>
      </c>
      <c r="I4873" t="s">
        <v>27</v>
      </c>
      <c r="J4873">
        <v>7.1</v>
      </c>
      <c r="K4873">
        <v>24</v>
      </c>
      <c r="L4873" t="s">
        <v>28</v>
      </c>
      <c r="M4873">
        <v>1</v>
      </c>
      <c r="N4873">
        <v>4.8</v>
      </c>
      <c r="O4873">
        <v>280</v>
      </c>
      <c r="P4873">
        <v>1988</v>
      </c>
      <c r="Q4873" t="s">
        <v>89</v>
      </c>
      <c r="R4873">
        <v>4</v>
      </c>
      <c r="S4873" t="s">
        <v>30</v>
      </c>
      <c r="T4873" t="s">
        <v>102</v>
      </c>
      <c r="U4873" t="str">
        <f>TRIM(CLEAN(tbl_Operations[[#This Row],[Location]]))</f>
        <v>Chennai</v>
      </c>
      <c r="V4873" t="str">
        <f>TRIM(CLEAN(tbl_Operations[[#This Row],[Channel]]))</f>
        <v>Phone</v>
      </c>
      <c r="W4873" t="str">
        <f t="shared" si="380"/>
        <v>Report Request</v>
      </c>
      <c r="X4873" t="str">
        <f t="shared" si="381"/>
        <v>Hr</v>
      </c>
      <c r="Y4873" t="str">
        <f t="shared" si="382"/>
        <v>Within SLA</v>
      </c>
      <c r="Z4873" t="str">
        <f t="shared" si="383"/>
        <v>Normal</v>
      </c>
      <c r="AA4873" t="str" cm="1">
        <f t="array" ref="AA4873">_xlfn.IFS(
J4873&lt;=K4873*0.5,"Excellent",
J4873&lt;=K4873,"Good",
J4873&lt;=K4873*1.5,"At Risk",
TRUE,"Critical"
)</f>
        <v>Excellent</v>
      </c>
      <c r="AB4873" t="str">
        <f t="shared" si="384"/>
        <v>Reworked</v>
      </c>
    </row>
    <row r="4874" spans="1:28" x14ac:dyDescent="0.3">
      <c r="A4874" t="s">
        <v>4956</v>
      </c>
      <c r="B4874" s="1">
        <v>45804</v>
      </c>
      <c r="C4874" t="s">
        <v>21</v>
      </c>
      <c r="D4874" t="s">
        <v>41</v>
      </c>
      <c r="E4874" t="s">
        <v>35</v>
      </c>
      <c r="F4874" t="s">
        <v>49</v>
      </c>
      <c r="G4874" t="s">
        <v>62</v>
      </c>
      <c r="H4874" t="s">
        <v>75</v>
      </c>
      <c r="I4874" t="s">
        <v>101</v>
      </c>
      <c r="J4874">
        <v>3.5</v>
      </c>
      <c r="K4874">
        <v>48</v>
      </c>
      <c r="L4874" t="s">
        <v>28</v>
      </c>
      <c r="M4874">
        <v>0</v>
      </c>
      <c r="N4874">
        <v>4.5999999999999996</v>
      </c>
      <c r="O4874">
        <v>280</v>
      </c>
      <c r="P4874">
        <v>980</v>
      </c>
      <c r="Q4874" t="s">
        <v>44</v>
      </c>
      <c r="R4874">
        <v>5</v>
      </c>
      <c r="S4874" t="s">
        <v>30</v>
      </c>
      <c r="T4874" t="s">
        <v>38</v>
      </c>
      <c r="U4874" t="str">
        <f>TRIM(CLEAN(tbl_Operations[[#This Row],[Location]]))</f>
        <v>Bengaluru</v>
      </c>
      <c r="V4874" t="str">
        <f>TRIM(CLEAN(tbl_Operations[[#This Row],[Channel]]))</f>
        <v>Teams</v>
      </c>
      <c r="W4874" t="str">
        <f t="shared" si="380"/>
        <v>Employee Query</v>
      </c>
      <c r="X4874" t="str">
        <f t="shared" si="381"/>
        <v>Customer Support</v>
      </c>
      <c r="Y4874" t="str">
        <f t="shared" si="382"/>
        <v>Within SLA</v>
      </c>
      <c r="Z4874" t="str">
        <f t="shared" si="383"/>
        <v>Normal</v>
      </c>
      <c r="AA4874" t="str" cm="1">
        <f t="array" ref="AA4874">_xlfn.IFS(
J4874&lt;=K4874*0.5,"Excellent",
J4874&lt;=K4874,"Good",
J4874&lt;=K4874*1.5,"At Risk",
TRUE,"Critical"
)</f>
        <v>Excellent</v>
      </c>
      <c r="AB4874" t="str">
        <f t="shared" si="384"/>
        <v>No Rework</v>
      </c>
    </row>
    <row r="4875" spans="1:28" x14ac:dyDescent="0.3">
      <c r="A4875" t="s">
        <v>4957</v>
      </c>
      <c r="B4875" s="1">
        <v>45675</v>
      </c>
      <c r="C4875" t="s">
        <v>40</v>
      </c>
      <c r="D4875" t="s">
        <v>73</v>
      </c>
      <c r="E4875" t="s">
        <v>35</v>
      </c>
      <c r="F4875" t="s">
        <v>61</v>
      </c>
      <c r="G4875" t="s">
        <v>25</v>
      </c>
      <c r="H4875" t="s">
        <v>50</v>
      </c>
      <c r="I4875" t="s">
        <v>27</v>
      </c>
      <c r="J4875">
        <v>5.2</v>
      </c>
      <c r="K4875">
        <v>12</v>
      </c>
      <c r="L4875" t="s">
        <v>28</v>
      </c>
      <c r="M4875">
        <v>1</v>
      </c>
      <c r="N4875">
        <v>4.4000000000000004</v>
      </c>
      <c r="O4875">
        <v>450</v>
      </c>
      <c r="P4875">
        <v>2340</v>
      </c>
      <c r="Q4875" t="s">
        <v>64</v>
      </c>
      <c r="R4875">
        <v>1</v>
      </c>
      <c r="S4875" t="s">
        <v>58</v>
      </c>
      <c r="T4875" t="s">
        <v>68</v>
      </c>
      <c r="U4875" t="str">
        <f>TRIM(CLEAN(tbl_Operations[[#This Row],[Location]]))</f>
        <v>Chennai</v>
      </c>
      <c r="V4875" t="str">
        <f>TRIM(CLEAN(tbl_Operations[[#This Row],[Channel]]))</f>
        <v>Email</v>
      </c>
      <c r="W4875" t="str">
        <f t="shared" si="380"/>
        <v>Employee Query</v>
      </c>
      <c r="X4875" t="str">
        <f t="shared" si="381"/>
        <v>Procurement</v>
      </c>
      <c r="Y4875" t="str">
        <f t="shared" si="382"/>
        <v>Within SLA</v>
      </c>
      <c r="Z4875" t="str">
        <f t="shared" si="383"/>
        <v>Normal</v>
      </c>
      <c r="AA4875" t="str" cm="1">
        <f t="array" ref="AA4875">_xlfn.IFS(
J4875&lt;=K4875*0.5,"Excellent",
J4875&lt;=K4875,"Good",
J4875&lt;=K4875*1.5,"At Risk",
TRUE,"Critical"
)</f>
        <v>Excellent</v>
      </c>
      <c r="AB4875" t="str">
        <f t="shared" si="384"/>
        <v>Reworked</v>
      </c>
    </row>
    <row r="4876" spans="1:28" x14ac:dyDescent="0.3">
      <c r="A4876" t="s">
        <v>4958</v>
      </c>
      <c r="B4876" s="1">
        <v>45708</v>
      </c>
      <c r="C4876" t="s">
        <v>33</v>
      </c>
      <c r="D4876" t="s">
        <v>55</v>
      </c>
      <c r="E4876" t="s">
        <v>48</v>
      </c>
      <c r="F4876" t="s">
        <v>24</v>
      </c>
      <c r="G4876" t="s">
        <v>81</v>
      </c>
      <c r="H4876" t="s">
        <v>26</v>
      </c>
      <c r="I4876" t="s">
        <v>27</v>
      </c>
      <c r="J4876">
        <v>18</v>
      </c>
      <c r="K4876">
        <v>24</v>
      </c>
      <c r="L4876" t="s">
        <v>28</v>
      </c>
      <c r="M4876">
        <v>0</v>
      </c>
      <c r="N4876">
        <v>4.7</v>
      </c>
      <c r="O4876">
        <v>350</v>
      </c>
      <c r="P4876">
        <v>6300</v>
      </c>
      <c r="Q4876" t="s">
        <v>57</v>
      </c>
      <c r="R4876">
        <v>2</v>
      </c>
      <c r="S4876" t="s">
        <v>58</v>
      </c>
      <c r="T4876" t="s">
        <v>84</v>
      </c>
      <c r="U4876" t="str">
        <f>TRIM(CLEAN(tbl_Operations[[#This Row],[Location]]))</f>
        <v>Hyderabad</v>
      </c>
      <c r="V4876" t="str">
        <f>TRIM(CLEAN(tbl_Operations[[#This Row],[Channel]]))</f>
        <v>Phone</v>
      </c>
      <c r="W4876" t="str">
        <f t="shared" si="380"/>
        <v>Compliance Request</v>
      </c>
      <c r="X4876" t="str">
        <f t="shared" si="381"/>
        <v>It</v>
      </c>
      <c r="Y4876" t="str">
        <f t="shared" si="382"/>
        <v>Within SLA</v>
      </c>
      <c r="Z4876" t="str">
        <f t="shared" si="383"/>
        <v>Normal</v>
      </c>
      <c r="AA4876" t="str" cm="1">
        <f t="array" ref="AA4876">_xlfn.IFS(
J4876&lt;=K4876*0.5,"Excellent",
J4876&lt;=K4876,"Good",
J4876&lt;=K4876*1.5,"At Risk",
TRUE,"Critical"
)</f>
        <v>Good</v>
      </c>
      <c r="AB4876" t="str">
        <f t="shared" si="384"/>
        <v>No Rework</v>
      </c>
    </row>
    <row r="4877" spans="1:28" x14ac:dyDescent="0.3">
      <c r="A4877" t="s">
        <v>4959</v>
      </c>
      <c r="B4877" s="1">
        <v>45938</v>
      </c>
      <c r="C4877" t="s">
        <v>54</v>
      </c>
      <c r="D4877" t="s">
        <v>73</v>
      </c>
      <c r="E4877" t="s">
        <v>92</v>
      </c>
      <c r="F4877" t="s">
        <v>49</v>
      </c>
      <c r="G4877" t="s">
        <v>81</v>
      </c>
      <c r="H4877" t="s">
        <v>43</v>
      </c>
      <c r="I4877" t="s">
        <v>88</v>
      </c>
      <c r="J4877">
        <v>2.7</v>
      </c>
      <c r="K4877">
        <v>48</v>
      </c>
      <c r="L4877" t="s">
        <v>28</v>
      </c>
      <c r="M4877">
        <v>1</v>
      </c>
      <c r="N4877">
        <v>4.0999999999999996</v>
      </c>
      <c r="O4877">
        <v>400</v>
      </c>
      <c r="P4877">
        <v>1080</v>
      </c>
      <c r="Q4877" t="s">
        <v>51</v>
      </c>
      <c r="R4877">
        <v>10</v>
      </c>
      <c r="S4877" t="s">
        <v>52</v>
      </c>
      <c r="T4877" t="s">
        <v>86</v>
      </c>
      <c r="U4877" t="str">
        <f>TRIM(CLEAN(tbl_Operations[[#This Row],[Location]]))</f>
        <v>Chennai</v>
      </c>
      <c r="V4877" t="str">
        <f>TRIM(CLEAN(tbl_Operations[[#This Row],[Channel]]))</f>
        <v>Phone</v>
      </c>
      <c r="W4877" t="str">
        <f t="shared" si="380"/>
        <v>Report Request</v>
      </c>
      <c r="X4877" t="str">
        <f t="shared" si="381"/>
        <v>Hr</v>
      </c>
      <c r="Y4877" t="str">
        <f t="shared" si="382"/>
        <v>Within SLA</v>
      </c>
      <c r="Z4877" t="str">
        <f t="shared" si="383"/>
        <v>Normal</v>
      </c>
      <c r="AA4877" t="str" cm="1">
        <f t="array" ref="AA4877">_xlfn.IFS(
J4877&lt;=K4877*0.5,"Excellent",
J4877&lt;=K4877,"Good",
J4877&lt;=K4877*1.5,"At Risk",
TRUE,"Critical"
)</f>
        <v>Excellent</v>
      </c>
      <c r="AB4877" t="str">
        <f t="shared" si="384"/>
        <v>Reworked</v>
      </c>
    </row>
    <row r="4878" spans="1:28" x14ac:dyDescent="0.3">
      <c r="A4878" t="s">
        <v>4960</v>
      </c>
      <c r="B4878" s="1">
        <v>45751</v>
      </c>
      <c r="C4878" t="s">
        <v>21</v>
      </c>
      <c r="D4878" t="s">
        <v>55</v>
      </c>
      <c r="E4878" t="s">
        <v>74</v>
      </c>
      <c r="F4878" t="s">
        <v>49</v>
      </c>
      <c r="G4878" t="s">
        <v>25</v>
      </c>
      <c r="H4878" t="s">
        <v>66</v>
      </c>
      <c r="I4878" t="s">
        <v>88</v>
      </c>
      <c r="J4878">
        <v>29.9</v>
      </c>
      <c r="K4878">
        <v>48</v>
      </c>
      <c r="L4878" t="s">
        <v>28</v>
      </c>
      <c r="M4878">
        <v>2</v>
      </c>
      <c r="N4878">
        <v>3.8</v>
      </c>
      <c r="O4878">
        <v>280</v>
      </c>
      <c r="P4878">
        <v>8372</v>
      </c>
      <c r="Q4878" t="s">
        <v>89</v>
      </c>
      <c r="R4878">
        <v>4</v>
      </c>
      <c r="S4878" t="s">
        <v>30</v>
      </c>
      <c r="T4878" t="s">
        <v>45</v>
      </c>
      <c r="U4878" t="str">
        <f>TRIM(CLEAN(tbl_Operations[[#This Row],[Location]]))</f>
        <v>Hyderabad</v>
      </c>
      <c r="V4878" t="str">
        <f>TRIM(CLEAN(tbl_Operations[[#This Row],[Channel]]))</f>
        <v>Email</v>
      </c>
      <c r="W4878" t="str">
        <f t="shared" si="380"/>
        <v>System Issue</v>
      </c>
      <c r="X4878" t="str">
        <f t="shared" si="381"/>
        <v>Customer Support</v>
      </c>
      <c r="Y4878" t="str">
        <f t="shared" si="382"/>
        <v>Within SLA</v>
      </c>
      <c r="Z4878" t="str">
        <f t="shared" si="383"/>
        <v>Normal</v>
      </c>
      <c r="AA4878" t="str" cm="1">
        <f t="array" ref="AA4878">_xlfn.IFS(
J4878&lt;=K4878*0.5,"Excellent",
J4878&lt;=K4878,"Good",
J4878&lt;=K4878*1.5,"At Risk",
TRUE,"Critical"
)</f>
        <v>Good</v>
      </c>
      <c r="AB4878" t="str">
        <f t="shared" si="384"/>
        <v>Reworked</v>
      </c>
    </row>
    <row r="4879" spans="1:28" x14ac:dyDescent="0.3">
      <c r="A4879" t="s">
        <v>4961</v>
      </c>
      <c r="B4879" s="1">
        <v>45892</v>
      </c>
      <c r="C4879" t="s">
        <v>33</v>
      </c>
      <c r="D4879" t="s">
        <v>47</v>
      </c>
      <c r="E4879" t="s">
        <v>92</v>
      </c>
      <c r="F4879" t="s">
        <v>61</v>
      </c>
      <c r="G4879" t="s">
        <v>25</v>
      </c>
      <c r="H4879" t="s">
        <v>26</v>
      </c>
      <c r="I4879" t="s">
        <v>27</v>
      </c>
      <c r="J4879">
        <v>13.9</v>
      </c>
      <c r="K4879">
        <v>12</v>
      </c>
      <c r="L4879" t="s">
        <v>63</v>
      </c>
      <c r="M4879">
        <v>0</v>
      </c>
      <c r="N4879">
        <v>4.8</v>
      </c>
      <c r="O4879">
        <v>320</v>
      </c>
      <c r="P4879">
        <v>4448</v>
      </c>
      <c r="Q4879" t="s">
        <v>36</v>
      </c>
      <c r="R4879">
        <v>8</v>
      </c>
      <c r="S4879" t="s">
        <v>37</v>
      </c>
      <c r="T4879" t="s">
        <v>68</v>
      </c>
      <c r="U4879" t="str">
        <f>TRIM(CLEAN(tbl_Operations[[#This Row],[Location]]))</f>
        <v>Gurugram</v>
      </c>
      <c r="V4879" t="str">
        <f>TRIM(CLEAN(tbl_Operations[[#This Row],[Channel]]))</f>
        <v>Email</v>
      </c>
      <c r="W4879" t="str">
        <f t="shared" si="380"/>
        <v>Report Request</v>
      </c>
      <c r="X4879" t="str">
        <f t="shared" si="381"/>
        <v>It</v>
      </c>
      <c r="Y4879" t="str">
        <f t="shared" si="382"/>
        <v>SLA Breach</v>
      </c>
      <c r="Z4879" t="str">
        <f t="shared" si="383"/>
        <v>Normal</v>
      </c>
      <c r="AA4879" t="str" cm="1">
        <f t="array" ref="AA4879">_xlfn.IFS(
J4879&lt;=K4879*0.5,"Excellent",
J4879&lt;=K4879,"Good",
J4879&lt;=K4879*1.5,"At Risk",
TRUE,"Critical"
)</f>
        <v>At Risk</v>
      </c>
      <c r="AB4879" t="str">
        <f t="shared" si="384"/>
        <v>No Rework</v>
      </c>
    </row>
    <row r="4880" spans="1:28" x14ac:dyDescent="0.3">
      <c r="A4880" t="s">
        <v>4962</v>
      </c>
      <c r="B4880" s="1">
        <v>45853</v>
      </c>
      <c r="C4880" t="s">
        <v>54</v>
      </c>
      <c r="D4880" t="s">
        <v>41</v>
      </c>
      <c r="E4880" t="s">
        <v>70</v>
      </c>
      <c r="F4880" t="s">
        <v>61</v>
      </c>
      <c r="G4880" t="s">
        <v>25</v>
      </c>
      <c r="H4880" t="s">
        <v>50</v>
      </c>
      <c r="I4880" t="s">
        <v>27</v>
      </c>
      <c r="J4880">
        <v>32.700000000000003</v>
      </c>
      <c r="K4880">
        <v>12</v>
      </c>
      <c r="L4880" t="s">
        <v>63</v>
      </c>
      <c r="M4880">
        <v>0</v>
      </c>
      <c r="N4880">
        <v>4.5</v>
      </c>
      <c r="O4880">
        <v>350</v>
      </c>
      <c r="P4880">
        <v>11445</v>
      </c>
      <c r="Q4880" t="s">
        <v>114</v>
      </c>
      <c r="R4880">
        <v>7</v>
      </c>
      <c r="S4880" t="s">
        <v>37</v>
      </c>
      <c r="T4880" t="s">
        <v>38</v>
      </c>
      <c r="U4880" t="str">
        <f>TRIM(CLEAN(tbl_Operations[[#This Row],[Location]]))</f>
        <v>Bengaluru</v>
      </c>
      <c r="V4880" t="str">
        <f>TRIM(CLEAN(tbl_Operations[[#This Row],[Channel]]))</f>
        <v>Email</v>
      </c>
      <c r="W4880" t="str">
        <f t="shared" si="380"/>
        <v>Data Correction</v>
      </c>
      <c r="X4880" t="str">
        <f t="shared" si="381"/>
        <v>Hr</v>
      </c>
      <c r="Y4880" t="str">
        <f t="shared" si="382"/>
        <v>SLA Breach</v>
      </c>
      <c r="Z4880" t="str">
        <f t="shared" si="383"/>
        <v>Normal</v>
      </c>
      <c r="AA4880" t="str" cm="1">
        <f t="array" ref="AA4880">_xlfn.IFS(
J4880&lt;=K4880*0.5,"Excellent",
J4880&lt;=K4880,"Good",
J4880&lt;=K4880*1.5,"At Risk",
TRUE,"Critical"
)</f>
        <v>Critical</v>
      </c>
      <c r="AB4880" t="str">
        <f t="shared" si="384"/>
        <v>No Rework</v>
      </c>
    </row>
    <row r="4881" spans="1:28" x14ac:dyDescent="0.3">
      <c r="A4881" t="s">
        <v>4963</v>
      </c>
      <c r="B4881" s="1">
        <v>45945</v>
      </c>
      <c r="C4881" t="s">
        <v>77</v>
      </c>
      <c r="D4881" t="s">
        <v>47</v>
      </c>
      <c r="E4881" t="s">
        <v>35</v>
      </c>
      <c r="F4881" t="s">
        <v>61</v>
      </c>
      <c r="G4881" t="s">
        <v>25</v>
      </c>
      <c r="H4881" t="s">
        <v>66</v>
      </c>
      <c r="I4881" t="s">
        <v>101</v>
      </c>
      <c r="J4881">
        <v>1.4</v>
      </c>
      <c r="K4881">
        <v>12</v>
      </c>
      <c r="L4881" t="s">
        <v>28</v>
      </c>
      <c r="M4881">
        <v>0</v>
      </c>
      <c r="N4881">
        <v>4.9000000000000004</v>
      </c>
      <c r="O4881">
        <v>350</v>
      </c>
      <c r="P4881">
        <v>490</v>
      </c>
      <c r="Q4881" t="s">
        <v>51</v>
      </c>
      <c r="R4881">
        <v>10</v>
      </c>
      <c r="S4881" t="s">
        <v>52</v>
      </c>
      <c r="T4881" t="s">
        <v>86</v>
      </c>
      <c r="U4881" t="str">
        <f>TRIM(CLEAN(tbl_Operations[[#This Row],[Location]]))</f>
        <v>Gurugram</v>
      </c>
      <c r="V4881" t="str">
        <f>TRIM(CLEAN(tbl_Operations[[#This Row],[Channel]]))</f>
        <v>Email</v>
      </c>
      <c r="W4881" t="str">
        <f t="shared" si="380"/>
        <v>Employee Query</v>
      </c>
      <c r="X4881" t="str">
        <f t="shared" si="381"/>
        <v>Finance</v>
      </c>
      <c r="Y4881" t="str">
        <f t="shared" si="382"/>
        <v>Within SLA</v>
      </c>
      <c r="Z4881" t="str">
        <f t="shared" si="383"/>
        <v>Normal</v>
      </c>
      <c r="AA4881" t="str" cm="1">
        <f t="array" ref="AA4881">_xlfn.IFS(
J4881&lt;=K4881*0.5,"Excellent",
J4881&lt;=K4881,"Good",
J4881&lt;=K4881*1.5,"At Risk",
TRUE,"Critical"
)</f>
        <v>Excellent</v>
      </c>
      <c r="AB4881" t="str">
        <f t="shared" si="384"/>
        <v>No Rework</v>
      </c>
    </row>
    <row r="4882" spans="1:28" x14ac:dyDescent="0.3">
      <c r="A4882" t="s">
        <v>4964</v>
      </c>
      <c r="B4882" s="1">
        <v>45954</v>
      </c>
      <c r="C4882" t="s">
        <v>40</v>
      </c>
      <c r="D4882" t="s">
        <v>22</v>
      </c>
      <c r="E4882" t="s">
        <v>70</v>
      </c>
      <c r="F4882" t="s">
        <v>49</v>
      </c>
      <c r="G4882" t="s">
        <v>42</v>
      </c>
      <c r="H4882" t="s">
        <v>43</v>
      </c>
      <c r="I4882" t="s">
        <v>27</v>
      </c>
      <c r="J4882">
        <v>16.2</v>
      </c>
      <c r="K4882">
        <v>48</v>
      </c>
      <c r="L4882" t="s">
        <v>28</v>
      </c>
      <c r="M4882">
        <v>0</v>
      </c>
      <c r="N4882">
        <v>4.3</v>
      </c>
      <c r="O4882">
        <v>280</v>
      </c>
      <c r="P4882">
        <v>4536</v>
      </c>
      <c r="Q4882" t="s">
        <v>51</v>
      </c>
      <c r="R4882">
        <v>10</v>
      </c>
      <c r="S4882" t="s">
        <v>52</v>
      </c>
      <c r="T4882" t="s">
        <v>45</v>
      </c>
      <c r="U4882" t="str">
        <f>TRIM(CLEAN(tbl_Operations[[#This Row],[Location]]))</f>
        <v>Noida</v>
      </c>
      <c r="V4882" t="str">
        <f>TRIM(CLEAN(tbl_Operations[[#This Row],[Channel]]))</f>
        <v>Portal</v>
      </c>
      <c r="W4882" t="str">
        <f t="shared" si="380"/>
        <v>Data Correction</v>
      </c>
      <c r="X4882" t="str">
        <f t="shared" si="381"/>
        <v>Procurement</v>
      </c>
      <c r="Y4882" t="str">
        <f t="shared" si="382"/>
        <v>Within SLA</v>
      </c>
      <c r="Z4882" t="str">
        <f t="shared" si="383"/>
        <v>Normal</v>
      </c>
      <c r="AA4882" t="str" cm="1">
        <f t="array" ref="AA4882">_xlfn.IFS(
J4882&lt;=K4882*0.5,"Excellent",
J4882&lt;=K4882,"Good",
J4882&lt;=K4882*1.5,"At Risk",
TRUE,"Critical"
)</f>
        <v>Excellent</v>
      </c>
      <c r="AB4882" t="str">
        <f t="shared" si="384"/>
        <v>No Rework</v>
      </c>
    </row>
    <row r="4883" spans="1:28" x14ac:dyDescent="0.3">
      <c r="A4883" t="s">
        <v>4965</v>
      </c>
      <c r="B4883" s="1">
        <v>45664</v>
      </c>
      <c r="C4883" t="s">
        <v>40</v>
      </c>
      <c r="D4883" t="s">
        <v>73</v>
      </c>
      <c r="E4883" t="s">
        <v>74</v>
      </c>
      <c r="F4883" t="s">
        <v>61</v>
      </c>
      <c r="G4883" t="s">
        <v>42</v>
      </c>
      <c r="H4883" t="s">
        <v>5095</v>
      </c>
      <c r="I4883" t="s">
        <v>88</v>
      </c>
      <c r="J4883">
        <v>45.4</v>
      </c>
      <c r="K4883">
        <v>12</v>
      </c>
      <c r="L4883" t="s">
        <v>63</v>
      </c>
      <c r="M4883">
        <v>2</v>
      </c>
      <c r="N4883">
        <v>3.7</v>
      </c>
      <c r="O4883">
        <v>320</v>
      </c>
      <c r="P4883">
        <v>14528</v>
      </c>
      <c r="Q4883" t="s">
        <v>64</v>
      </c>
      <c r="R4883">
        <v>1</v>
      </c>
      <c r="S4883" t="s">
        <v>58</v>
      </c>
      <c r="T4883" t="s">
        <v>38</v>
      </c>
      <c r="U4883" t="str">
        <f>TRIM(CLEAN(tbl_Operations[[#This Row],[Location]]))</f>
        <v>Chennai</v>
      </c>
      <c r="V4883" t="str">
        <f>TRIM(CLEAN(tbl_Operations[[#This Row],[Channel]]))</f>
        <v>Portal</v>
      </c>
      <c r="W4883" t="str">
        <f t="shared" si="380"/>
        <v>System Issue</v>
      </c>
      <c r="X4883" t="str">
        <f t="shared" si="381"/>
        <v>Procurement</v>
      </c>
      <c r="Y4883" t="str">
        <f t="shared" si="382"/>
        <v>SLA Breach</v>
      </c>
      <c r="Z4883" t="str">
        <f t="shared" si="383"/>
        <v>Normal</v>
      </c>
      <c r="AA4883" t="str" cm="1">
        <f t="array" ref="AA4883">_xlfn.IFS(
J4883&lt;=K4883*0.5,"Excellent",
J4883&lt;=K4883,"Good",
J4883&lt;=K4883*1.5,"At Risk",
TRUE,"Critical"
)</f>
        <v>Critical</v>
      </c>
      <c r="AB4883" t="str">
        <f t="shared" si="384"/>
        <v>Reworked</v>
      </c>
    </row>
    <row r="4884" spans="1:28" x14ac:dyDescent="0.3">
      <c r="A4884" t="s">
        <v>4966</v>
      </c>
      <c r="B4884" s="1">
        <v>45924</v>
      </c>
      <c r="C4884" t="s">
        <v>54</v>
      </c>
      <c r="D4884" t="s">
        <v>34</v>
      </c>
      <c r="E4884" t="s">
        <v>35</v>
      </c>
      <c r="F4884" t="s">
        <v>61</v>
      </c>
      <c r="G4884" t="s">
        <v>81</v>
      </c>
      <c r="H4884" t="s">
        <v>75</v>
      </c>
      <c r="I4884" t="s">
        <v>27</v>
      </c>
      <c r="J4884">
        <v>24.2</v>
      </c>
      <c r="K4884">
        <v>12</v>
      </c>
      <c r="L4884" t="s">
        <v>63</v>
      </c>
      <c r="M4884">
        <v>0</v>
      </c>
      <c r="N4884">
        <v>4.8</v>
      </c>
      <c r="O4884">
        <v>320</v>
      </c>
      <c r="P4884">
        <v>7744</v>
      </c>
      <c r="Q4884" t="s">
        <v>83</v>
      </c>
      <c r="R4884">
        <v>9</v>
      </c>
      <c r="S4884" t="s">
        <v>37</v>
      </c>
      <c r="T4884" t="s">
        <v>86</v>
      </c>
      <c r="U4884" t="str">
        <f>TRIM(CLEAN(tbl_Operations[[#This Row],[Location]]))</f>
        <v>Mumbai</v>
      </c>
      <c r="V4884" t="str">
        <f>TRIM(CLEAN(tbl_Operations[[#This Row],[Channel]]))</f>
        <v>Phone</v>
      </c>
      <c r="W4884" t="str">
        <f t="shared" si="380"/>
        <v>Employee Query</v>
      </c>
      <c r="X4884" t="str">
        <f t="shared" si="381"/>
        <v>Hr</v>
      </c>
      <c r="Y4884" t="str">
        <f t="shared" si="382"/>
        <v>SLA Breach</v>
      </c>
      <c r="Z4884" t="str">
        <f t="shared" si="383"/>
        <v>Normal</v>
      </c>
      <c r="AA4884" t="str" cm="1">
        <f t="array" ref="AA4884">_xlfn.IFS(
J4884&lt;=K4884*0.5,"Excellent",
J4884&lt;=K4884,"Good",
J4884&lt;=K4884*1.5,"At Risk",
TRUE,"Critical"
)</f>
        <v>Critical</v>
      </c>
      <c r="AB4884" t="str">
        <f t="shared" si="384"/>
        <v>No Rework</v>
      </c>
    </row>
    <row r="4885" spans="1:28" x14ac:dyDescent="0.3">
      <c r="A4885" t="s">
        <v>4967</v>
      </c>
      <c r="B4885" s="1">
        <v>45917</v>
      </c>
      <c r="C4885" t="s">
        <v>21</v>
      </c>
      <c r="D4885" t="s">
        <v>22</v>
      </c>
      <c r="E4885" t="s">
        <v>23</v>
      </c>
      <c r="F4885" t="s">
        <v>49</v>
      </c>
      <c r="G4885" t="s">
        <v>25</v>
      </c>
      <c r="H4885" t="s">
        <v>26</v>
      </c>
      <c r="I4885" t="s">
        <v>88</v>
      </c>
      <c r="J4885">
        <v>8.3000000000000007</v>
      </c>
      <c r="K4885">
        <v>48</v>
      </c>
      <c r="L4885" t="s">
        <v>28</v>
      </c>
      <c r="M4885">
        <v>1</v>
      </c>
      <c r="N4885">
        <v>4.8</v>
      </c>
      <c r="O4885">
        <v>280</v>
      </c>
      <c r="P4885">
        <v>2324</v>
      </c>
      <c r="Q4885" t="s">
        <v>83</v>
      </c>
      <c r="R4885">
        <v>9</v>
      </c>
      <c r="S4885" t="s">
        <v>37</v>
      </c>
      <c r="T4885" t="s">
        <v>86</v>
      </c>
      <c r="U4885" t="str">
        <f>TRIM(CLEAN(tbl_Operations[[#This Row],[Location]]))</f>
        <v>Noida</v>
      </c>
      <c r="V4885" t="str">
        <f>TRIM(CLEAN(tbl_Operations[[#This Row],[Channel]]))</f>
        <v>Email</v>
      </c>
      <c r="W4885" t="str">
        <f t="shared" si="380"/>
        <v>Invoice Query</v>
      </c>
      <c r="X4885" t="str">
        <f t="shared" si="381"/>
        <v>Customer Support</v>
      </c>
      <c r="Y4885" t="str">
        <f t="shared" si="382"/>
        <v>Within SLA</v>
      </c>
      <c r="Z4885" t="str">
        <f t="shared" si="383"/>
        <v>Normal</v>
      </c>
      <c r="AA4885" t="str" cm="1">
        <f t="array" ref="AA4885">_xlfn.IFS(
J4885&lt;=K4885*0.5,"Excellent",
J4885&lt;=K4885,"Good",
J4885&lt;=K4885*1.5,"At Risk",
TRUE,"Critical"
)</f>
        <v>Excellent</v>
      </c>
      <c r="AB4885" t="str">
        <f t="shared" si="384"/>
        <v>Reworked</v>
      </c>
    </row>
    <row r="4886" spans="1:28" x14ac:dyDescent="0.3">
      <c r="A4886" t="s">
        <v>4968</v>
      </c>
      <c r="B4886" s="1">
        <v>45874</v>
      </c>
      <c r="C4886" t="s">
        <v>91</v>
      </c>
      <c r="D4886" t="s">
        <v>47</v>
      </c>
      <c r="E4886" t="s">
        <v>74</v>
      </c>
      <c r="F4886" t="s">
        <v>24</v>
      </c>
      <c r="G4886" t="s">
        <v>42</v>
      </c>
      <c r="H4886" t="s">
        <v>26</v>
      </c>
      <c r="I4886" t="s">
        <v>27</v>
      </c>
      <c r="J4886">
        <v>2.8</v>
      </c>
      <c r="K4886">
        <v>24</v>
      </c>
      <c r="L4886" t="s">
        <v>28</v>
      </c>
      <c r="M4886">
        <v>0</v>
      </c>
      <c r="N4886">
        <v>5</v>
      </c>
      <c r="O4886">
        <v>280</v>
      </c>
      <c r="P4886">
        <v>784</v>
      </c>
      <c r="Q4886" t="s">
        <v>36</v>
      </c>
      <c r="R4886">
        <v>8</v>
      </c>
      <c r="S4886" t="s">
        <v>37</v>
      </c>
      <c r="T4886" t="s">
        <v>38</v>
      </c>
      <c r="U4886" t="str">
        <f>TRIM(CLEAN(tbl_Operations[[#This Row],[Location]]))</f>
        <v>Gurugram</v>
      </c>
      <c r="V4886" t="str">
        <f>TRIM(CLEAN(tbl_Operations[[#This Row],[Channel]]))</f>
        <v>Portal</v>
      </c>
      <c r="W4886" t="str">
        <f t="shared" si="380"/>
        <v>System Issue</v>
      </c>
      <c r="X4886" t="str">
        <f t="shared" si="381"/>
        <v>Operations</v>
      </c>
      <c r="Y4886" t="str">
        <f t="shared" si="382"/>
        <v>Within SLA</v>
      </c>
      <c r="Z4886" t="str">
        <f t="shared" si="383"/>
        <v>Normal</v>
      </c>
      <c r="AA4886" t="str" cm="1">
        <f t="array" ref="AA4886">_xlfn.IFS(
J4886&lt;=K4886*0.5,"Excellent",
J4886&lt;=K4886,"Good",
J4886&lt;=K4886*1.5,"At Risk",
TRUE,"Critical"
)</f>
        <v>Excellent</v>
      </c>
      <c r="AB4886" t="str">
        <f t="shared" si="384"/>
        <v>No Rework</v>
      </c>
    </row>
    <row r="4887" spans="1:28" x14ac:dyDescent="0.3">
      <c r="A4887" t="s">
        <v>4969</v>
      </c>
      <c r="B4887" s="1">
        <v>45987</v>
      </c>
      <c r="C4887" t="s">
        <v>77</v>
      </c>
      <c r="D4887" t="s">
        <v>60</v>
      </c>
      <c r="E4887" t="s">
        <v>48</v>
      </c>
      <c r="F4887" t="s">
        <v>24</v>
      </c>
      <c r="G4887" t="s">
        <v>25</v>
      </c>
      <c r="H4887" t="s">
        <v>50</v>
      </c>
      <c r="I4887" t="s">
        <v>27</v>
      </c>
      <c r="J4887">
        <v>28.1</v>
      </c>
      <c r="K4887">
        <v>24</v>
      </c>
      <c r="L4887" t="s">
        <v>63</v>
      </c>
      <c r="M4887">
        <v>1</v>
      </c>
      <c r="N4887">
        <v>4.2</v>
      </c>
      <c r="O4887">
        <v>400</v>
      </c>
      <c r="P4887">
        <v>11240</v>
      </c>
      <c r="Q4887" t="s">
        <v>67</v>
      </c>
      <c r="R4887">
        <v>11</v>
      </c>
      <c r="S4887" t="s">
        <v>52</v>
      </c>
      <c r="T4887" t="s">
        <v>86</v>
      </c>
      <c r="U4887" t="str">
        <f>TRIM(CLEAN(tbl_Operations[[#This Row],[Location]]))</f>
        <v>Pune</v>
      </c>
      <c r="V4887" t="str">
        <f>TRIM(CLEAN(tbl_Operations[[#This Row],[Channel]]))</f>
        <v>Email</v>
      </c>
      <c r="W4887" t="str">
        <f t="shared" si="380"/>
        <v>Compliance Request</v>
      </c>
      <c r="X4887" t="str">
        <f t="shared" si="381"/>
        <v>Finance</v>
      </c>
      <c r="Y4887" t="str">
        <f t="shared" si="382"/>
        <v>SLA Breach</v>
      </c>
      <c r="Z4887" t="str">
        <f t="shared" si="383"/>
        <v>Normal</v>
      </c>
      <c r="AA4887" t="str" cm="1">
        <f t="array" ref="AA4887">_xlfn.IFS(
J4887&lt;=K4887*0.5,"Excellent",
J4887&lt;=K4887,"Good",
J4887&lt;=K4887*1.5,"At Risk",
TRUE,"Critical"
)</f>
        <v>At Risk</v>
      </c>
      <c r="AB4887" t="str">
        <f t="shared" si="384"/>
        <v>Reworked</v>
      </c>
    </row>
    <row r="4888" spans="1:28" x14ac:dyDescent="0.3">
      <c r="A4888" t="s">
        <v>4970</v>
      </c>
      <c r="B4888" s="1">
        <v>45807</v>
      </c>
      <c r="C4888" t="s">
        <v>40</v>
      </c>
      <c r="D4888" t="s">
        <v>73</v>
      </c>
      <c r="E4888" t="s">
        <v>74</v>
      </c>
      <c r="F4888" t="s">
        <v>24</v>
      </c>
      <c r="G4888" t="s">
        <v>62</v>
      </c>
      <c r="H4888" t="s">
        <v>50</v>
      </c>
      <c r="I4888" t="s">
        <v>27</v>
      </c>
      <c r="J4888">
        <v>7.7</v>
      </c>
      <c r="K4888">
        <v>24</v>
      </c>
      <c r="L4888" t="s">
        <v>28</v>
      </c>
      <c r="M4888">
        <v>0</v>
      </c>
      <c r="N4888">
        <v>5</v>
      </c>
      <c r="O4888">
        <v>450</v>
      </c>
      <c r="P4888">
        <v>3465</v>
      </c>
      <c r="Q4888" t="s">
        <v>44</v>
      </c>
      <c r="R4888">
        <v>5</v>
      </c>
      <c r="S4888" t="s">
        <v>30</v>
      </c>
      <c r="T4888" t="s">
        <v>45</v>
      </c>
      <c r="U4888" t="str">
        <f>TRIM(CLEAN(tbl_Operations[[#This Row],[Location]]))</f>
        <v>Chennai</v>
      </c>
      <c r="V4888" t="str">
        <f>TRIM(CLEAN(tbl_Operations[[#This Row],[Channel]]))</f>
        <v>Teams</v>
      </c>
      <c r="W4888" t="str">
        <f t="shared" si="380"/>
        <v>System Issue</v>
      </c>
      <c r="X4888" t="str">
        <f t="shared" si="381"/>
        <v>Procurement</v>
      </c>
      <c r="Y4888" t="str">
        <f t="shared" si="382"/>
        <v>Within SLA</v>
      </c>
      <c r="Z4888" t="str">
        <f t="shared" si="383"/>
        <v>Normal</v>
      </c>
      <c r="AA4888" t="str" cm="1">
        <f t="array" ref="AA4888">_xlfn.IFS(
J4888&lt;=K4888*0.5,"Excellent",
J4888&lt;=K4888,"Good",
J4888&lt;=K4888*1.5,"At Risk",
TRUE,"Critical"
)</f>
        <v>Excellent</v>
      </c>
      <c r="AB4888" t="str">
        <f t="shared" si="384"/>
        <v>No Rework</v>
      </c>
    </row>
    <row r="4889" spans="1:28" x14ac:dyDescent="0.3">
      <c r="A4889" t="s">
        <v>4971</v>
      </c>
      <c r="B4889" s="1">
        <v>45676</v>
      </c>
      <c r="C4889" t="s">
        <v>95</v>
      </c>
      <c r="D4889" t="s">
        <v>47</v>
      </c>
      <c r="E4889" t="s">
        <v>78</v>
      </c>
      <c r="F4889" t="s">
        <v>49</v>
      </c>
      <c r="G4889" t="s">
        <v>42</v>
      </c>
      <c r="H4889" t="s">
        <v>66</v>
      </c>
      <c r="I4889" t="s">
        <v>27</v>
      </c>
      <c r="J4889">
        <v>18.7</v>
      </c>
      <c r="K4889">
        <v>48</v>
      </c>
      <c r="L4889" t="s">
        <v>28</v>
      </c>
      <c r="M4889">
        <v>1</v>
      </c>
      <c r="N4889">
        <v>4.2</v>
      </c>
      <c r="O4889">
        <v>320</v>
      </c>
      <c r="P4889">
        <v>5984</v>
      </c>
      <c r="Q4889" t="s">
        <v>64</v>
      </c>
      <c r="R4889">
        <v>1</v>
      </c>
      <c r="S4889" t="s">
        <v>58</v>
      </c>
      <c r="T4889" t="s">
        <v>102</v>
      </c>
      <c r="U4889" t="str">
        <f>TRIM(CLEAN(tbl_Operations[[#This Row],[Location]]))</f>
        <v>Gurugram</v>
      </c>
      <c r="V4889" t="str">
        <f>TRIM(CLEAN(tbl_Operations[[#This Row],[Channel]]))</f>
        <v>Portal</v>
      </c>
      <c r="W4889" t="str">
        <f t="shared" si="380"/>
        <v>Access Request</v>
      </c>
      <c r="X4889" t="str">
        <f t="shared" si="381"/>
        <v>Sales</v>
      </c>
      <c r="Y4889" t="str">
        <f t="shared" si="382"/>
        <v>Within SLA</v>
      </c>
      <c r="Z4889" t="str">
        <f t="shared" si="383"/>
        <v>Normal</v>
      </c>
      <c r="AA4889" t="str" cm="1">
        <f t="array" ref="AA4889">_xlfn.IFS(
J4889&lt;=K4889*0.5,"Excellent",
J4889&lt;=K4889,"Good",
J4889&lt;=K4889*1.5,"At Risk",
TRUE,"Critical"
)</f>
        <v>Excellent</v>
      </c>
      <c r="AB4889" t="str">
        <f t="shared" si="384"/>
        <v>Reworked</v>
      </c>
    </row>
    <row r="4890" spans="1:28" x14ac:dyDescent="0.3">
      <c r="A4890" t="s">
        <v>4972</v>
      </c>
      <c r="B4890" s="1">
        <v>45991</v>
      </c>
      <c r="C4890" t="s">
        <v>91</v>
      </c>
      <c r="D4890" t="s">
        <v>22</v>
      </c>
      <c r="E4890" t="s">
        <v>74</v>
      </c>
      <c r="F4890" t="s">
        <v>24</v>
      </c>
      <c r="G4890" t="s">
        <v>5094</v>
      </c>
      <c r="H4890" t="s">
        <v>43</v>
      </c>
      <c r="I4890" t="s">
        <v>27</v>
      </c>
      <c r="J4890">
        <v>8</v>
      </c>
      <c r="K4890">
        <v>24</v>
      </c>
      <c r="L4890" t="s">
        <v>28</v>
      </c>
      <c r="M4890">
        <v>0</v>
      </c>
      <c r="N4890">
        <v>4.5999999999999996</v>
      </c>
      <c r="O4890">
        <v>450</v>
      </c>
      <c r="P4890">
        <v>3600</v>
      </c>
      <c r="Q4890" t="s">
        <v>67</v>
      </c>
      <c r="R4890">
        <v>11</v>
      </c>
      <c r="S4890" t="s">
        <v>52</v>
      </c>
      <c r="T4890" t="s">
        <v>102</v>
      </c>
      <c r="U4890" t="str">
        <f>TRIM(CLEAN(tbl_Operations[[#This Row],[Location]]))</f>
        <v>Noida</v>
      </c>
      <c r="V4890" t="str">
        <f>TRIM(CLEAN(tbl_Operations[[#This Row],[Channel]]))</f>
        <v>Unknown</v>
      </c>
      <c r="W4890" t="str">
        <f t="shared" si="380"/>
        <v>System Issue</v>
      </c>
      <c r="X4890" t="str">
        <f t="shared" si="381"/>
        <v>Operations</v>
      </c>
      <c r="Y4890" t="str">
        <f t="shared" si="382"/>
        <v>Within SLA</v>
      </c>
      <c r="Z4890" t="str">
        <f t="shared" si="383"/>
        <v>Normal</v>
      </c>
      <c r="AA4890" t="str" cm="1">
        <f t="array" ref="AA4890">_xlfn.IFS(
J4890&lt;=K4890*0.5,"Excellent",
J4890&lt;=K4890,"Good",
J4890&lt;=K4890*1.5,"At Risk",
TRUE,"Critical"
)</f>
        <v>Excellent</v>
      </c>
      <c r="AB4890" t="str">
        <f t="shared" si="384"/>
        <v>No Rework</v>
      </c>
    </row>
    <row r="4891" spans="1:28" x14ac:dyDescent="0.3">
      <c r="A4891" t="s">
        <v>4973</v>
      </c>
      <c r="B4891" s="1">
        <v>45741</v>
      </c>
      <c r="C4891" t="s">
        <v>95</v>
      </c>
      <c r="D4891" t="s">
        <v>5094</v>
      </c>
      <c r="E4891" t="s">
        <v>78</v>
      </c>
      <c r="F4891" t="s">
        <v>61</v>
      </c>
      <c r="G4891" t="s">
        <v>42</v>
      </c>
      <c r="H4891" t="s">
        <v>66</v>
      </c>
      <c r="I4891" t="s">
        <v>27</v>
      </c>
      <c r="J4891">
        <v>7</v>
      </c>
      <c r="K4891">
        <v>12</v>
      </c>
      <c r="L4891" t="s">
        <v>28</v>
      </c>
      <c r="M4891">
        <v>1</v>
      </c>
      <c r="N4891">
        <v>4.5</v>
      </c>
      <c r="O4891">
        <v>450</v>
      </c>
      <c r="P4891">
        <v>3150</v>
      </c>
      <c r="Q4891" t="s">
        <v>79</v>
      </c>
      <c r="R4891">
        <v>3</v>
      </c>
      <c r="S4891" t="s">
        <v>58</v>
      </c>
      <c r="T4891" t="s">
        <v>38</v>
      </c>
      <c r="U4891" t="str">
        <f>TRIM(CLEAN(tbl_Operations[[#This Row],[Location]]))</f>
        <v>Unknown</v>
      </c>
      <c r="V4891" t="str">
        <f>TRIM(CLEAN(tbl_Operations[[#This Row],[Channel]]))</f>
        <v>Portal</v>
      </c>
      <c r="W4891" t="str">
        <f t="shared" si="380"/>
        <v>Access Request</v>
      </c>
      <c r="X4891" t="str">
        <f t="shared" si="381"/>
        <v>Sales</v>
      </c>
      <c r="Y4891" t="str">
        <f t="shared" si="382"/>
        <v>Within SLA</v>
      </c>
      <c r="Z4891" t="str">
        <f t="shared" si="383"/>
        <v>Normal</v>
      </c>
      <c r="AA4891" t="str" cm="1">
        <f t="array" ref="AA4891">_xlfn.IFS(
J4891&lt;=K4891*0.5,"Excellent",
J4891&lt;=K4891,"Good",
J4891&lt;=K4891*1.5,"At Risk",
TRUE,"Critical"
)</f>
        <v>Good</v>
      </c>
      <c r="AB4891" t="str">
        <f t="shared" si="384"/>
        <v>Reworked</v>
      </c>
    </row>
    <row r="4892" spans="1:28" x14ac:dyDescent="0.3">
      <c r="A4892" t="s">
        <v>4974</v>
      </c>
      <c r="B4892" s="1">
        <v>45871</v>
      </c>
      <c r="C4892" t="s">
        <v>54</v>
      </c>
      <c r="D4892" t="s">
        <v>60</v>
      </c>
      <c r="E4892" t="s">
        <v>48</v>
      </c>
      <c r="F4892" t="s">
        <v>49</v>
      </c>
      <c r="G4892" t="s">
        <v>25</v>
      </c>
      <c r="H4892" t="s">
        <v>26</v>
      </c>
      <c r="I4892" t="s">
        <v>27</v>
      </c>
      <c r="J4892">
        <v>23</v>
      </c>
      <c r="K4892">
        <v>48</v>
      </c>
      <c r="L4892" t="s">
        <v>28</v>
      </c>
      <c r="M4892">
        <v>2</v>
      </c>
      <c r="N4892">
        <v>3.6</v>
      </c>
      <c r="O4892">
        <v>450</v>
      </c>
      <c r="P4892">
        <v>10350</v>
      </c>
      <c r="Q4892" t="s">
        <v>36</v>
      </c>
      <c r="R4892">
        <v>8</v>
      </c>
      <c r="S4892" t="s">
        <v>37</v>
      </c>
      <c r="T4892" t="s">
        <v>68</v>
      </c>
      <c r="U4892" t="str">
        <f>TRIM(CLEAN(tbl_Operations[[#This Row],[Location]]))</f>
        <v>Pune</v>
      </c>
      <c r="V4892" t="str">
        <f>TRIM(CLEAN(tbl_Operations[[#This Row],[Channel]]))</f>
        <v>Email</v>
      </c>
      <c r="W4892" t="str">
        <f t="shared" si="380"/>
        <v>Compliance Request</v>
      </c>
      <c r="X4892" t="str">
        <f t="shared" si="381"/>
        <v>Hr</v>
      </c>
      <c r="Y4892" t="str">
        <f t="shared" si="382"/>
        <v>Within SLA</v>
      </c>
      <c r="Z4892" t="str">
        <f t="shared" si="383"/>
        <v>Normal</v>
      </c>
      <c r="AA4892" t="str" cm="1">
        <f t="array" ref="AA4892">_xlfn.IFS(
J4892&lt;=K4892*0.5,"Excellent",
J4892&lt;=K4892,"Good",
J4892&lt;=K4892*1.5,"At Risk",
TRUE,"Critical"
)</f>
        <v>Excellent</v>
      </c>
      <c r="AB4892" t="str">
        <f t="shared" si="384"/>
        <v>Reworked</v>
      </c>
    </row>
    <row r="4893" spans="1:28" x14ac:dyDescent="0.3">
      <c r="A4893" t="s">
        <v>4975</v>
      </c>
      <c r="B4893" s="1">
        <v>45999</v>
      </c>
      <c r="C4893" t="s">
        <v>40</v>
      </c>
      <c r="D4893" t="s">
        <v>41</v>
      </c>
      <c r="E4893" t="s">
        <v>35</v>
      </c>
      <c r="F4893" t="s">
        <v>24</v>
      </c>
      <c r="G4893" t="s">
        <v>25</v>
      </c>
      <c r="H4893" t="s">
        <v>26</v>
      </c>
      <c r="I4893" t="s">
        <v>27</v>
      </c>
      <c r="J4893">
        <v>26.2</v>
      </c>
      <c r="K4893">
        <v>24</v>
      </c>
      <c r="L4893" t="s">
        <v>63</v>
      </c>
      <c r="M4893">
        <v>0</v>
      </c>
      <c r="N4893">
        <v>4.5</v>
      </c>
      <c r="O4893">
        <v>400</v>
      </c>
      <c r="P4893">
        <v>10480</v>
      </c>
      <c r="Q4893" t="s">
        <v>71</v>
      </c>
      <c r="R4893">
        <v>12</v>
      </c>
      <c r="S4893" t="s">
        <v>52</v>
      </c>
      <c r="T4893" t="s">
        <v>31</v>
      </c>
      <c r="U4893" t="str">
        <f>TRIM(CLEAN(tbl_Operations[[#This Row],[Location]]))</f>
        <v>Bengaluru</v>
      </c>
      <c r="V4893" t="str">
        <f>TRIM(CLEAN(tbl_Operations[[#This Row],[Channel]]))</f>
        <v>Email</v>
      </c>
      <c r="W4893" t="str">
        <f t="shared" si="380"/>
        <v>Employee Query</v>
      </c>
      <c r="X4893" t="str">
        <f t="shared" si="381"/>
        <v>Procurement</v>
      </c>
      <c r="Y4893" t="str">
        <f t="shared" si="382"/>
        <v>SLA Breach</v>
      </c>
      <c r="Z4893" t="str">
        <f t="shared" si="383"/>
        <v>Normal</v>
      </c>
      <c r="AA4893" t="str" cm="1">
        <f t="array" ref="AA4893">_xlfn.IFS(
J4893&lt;=K4893*0.5,"Excellent",
J4893&lt;=K4893,"Good",
J4893&lt;=K4893*1.5,"At Risk",
TRUE,"Critical"
)</f>
        <v>At Risk</v>
      </c>
      <c r="AB4893" t="str">
        <f t="shared" si="384"/>
        <v>No Rework</v>
      </c>
    </row>
    <row r="4894" spans="1:28" x14ac:dyDescent="0.3">
      <c r="A4894" t="s">
        <v>4976</v>
      </c>
      <c r="B4894" s="1">
        <v>45790</v>
      </c>
      <c r="C4894" t="s">
        <v>40</v>
      </c>
      <c r="D4894" t="s">
        <v>60</v>
      </c>
      <c r="E4894" t="s">
        <v>48</v>
      </c>
      <c r="F4894" t="s">
        <v>49</v>
      </c>
      <c r="G4894" t="s">
        <v>25</v>
      </c>
      <c r="H4894" t="s">
        <v>50</v>
      </c>
      <c r="I4894" t="s">
        <v>101</v>
      </c>
      <c r="J4894">
        <v>17.3</v>
      </c>
      <c r="K4894">
        <v>48</v>
      </c>
      <c r="L4894" t="s">
        <v>28</v>
      </c>
      <c r="M4894">
        <v>0</v>
      </c>
      <c r="N4894">
        <v>5</v>
      </c>
      <c r="O4894">
        <v>450</v>
      </c>
      <c r="P4894">
        <v>7785</v>
      </c>
      <c r="Q4894" t="s">
        <v>44</v>
      </c>
      <c r="R4894">
        <v>5</v>
      </c>
      <c r="S4894" t="s">
        <v>30</v>
      </c>
      <c r="T4894" t="s">
        <v>38</v>
      </c>
      <c r="U4894" t="str">
        <f>TRIM(CLEAN(tbl_Operations[[#This Row],[Location]]))</f>
        <v>Pune</v>
      </c>
      <c r="V4894" t="str">
        <f>TRIM(CLEAN(tbl_Operations[[#This Row],[Channel]]))</f>
        <v>Email</v>
      </c>
      <c r="W4894" t="str">
        <f t="shared" si="380"/>
        <v>Compliance Request</v>
      </c>
      <c r="X4894" t="str">
        <f t="shared" si="381"/>
        <v>Procurement</v>
      </c>
      <c r="Y4894" t="str">
        <f t="shared" si="382"/>
        <v>Within SLA</v>
      </c>
      <c r="Z4894" t="str">
        <f t="shared" si="383"/>
        <v>Normal</v>
      </c>
      <c r="AA4894" t="str" cm="1">
        <f t="array" ref="AA4894">_xlfn.IFS(
J4894&lt;=K4894*0.5,"Excellent",
J4894&lt;=K4894,"Good",
J4894&lt;=K4894*1.5,"At Risk",
TRUE,"Critical"
)</f>
        <v>Excellent</v>
      </c>
      <c r="AB4894" t="str">
        <f t="shared" si="384"/>
        <v>No Rework</v>
      </c>
    </row>
    <row r="4895" spans="1:28" x14ac:dyDescent="0.3">
      <c r="A4895" t="s">
        <v>4977</v>
      </c>
      <c r="B4895" s="1">
        <v>45729</v>
      </c>
      <c r="C4895" t="s">
        <v>21</v>
      </c>
      <c r="D4895" t="s">
        <v>73</v>
      </c>
      <c r="E4895" t="s">
        <v>56</v>
      </c>
      <c r="F4895" t="s">
        <v>146</v>
      </c>
      <c r="G4895" t="s">
        <v>42</v>
      </c>
      <c r="H4895" t="s">
        <v>75</v>
      </c>
      <c r="I4895" t="s">
        <v>88</v>
      </c>
      <c r="J4895">
        <v>2.2999999999999998</v>
      </c>
      <c r="K4895">
        <v>4</v>
      </c>
      <c r="L4895" t="s">
        <v>28</v>
      </c>
      <c r="M4895">
        <v>2</v>
      </c>
      <c r="N4895">
        <v>4.5</v>
      </c>
      <c r="O4895">
        <v>350</v>
      </c>
      <c r="P4895">
        <v>805</v>
      </c>
      <c r="Q4895" t="s">
        <v>79</v>
      </c>
      <c r="R4895">
        <v>3</v>
      </c>
      <c r="S4895" t="s">
        <v>58</v>
      </c>
      <c r="T4895" t="s">
        <v>84</v>
      </c>
      <c r="U4895" t="str">
        <f>TRIM(CLEAN(tbl_Operations[[#This Row],[Location]]))</f>
        <v>Chennai</v>
      </c>
      <c r="V4895" t="str">
        <f>TRIM(CLEAN(tbl_Operations[[#This Row],[Channel]]))</f>
        <v>Portal</v>
      </c>
      <c r="W4895" t="str">
        <f t="shared" si="380"/>
        <v>Vendor Query</v>
      </c>
      <c r="X4895" t="str">
        <f t="shared" si="381"/>
        <v>Customer Support</v>
      </c>
      <c r="Y4895" t="str">
        <f t="shared" si="382"/>
        <v>Within SLA</v>
      </c>
      <c r="Z4895" t="str">
        <f t="shared" si="383"/>
        <v>Normal</v>
      </c>
      <c r="AA4895" t="str" cm="1">
        <f t="array" ref="AA4895">_xlfn.IFS(
J4895&lt;=K4895*0.5,"Excellent",
J4895&lt;=K4895,"Good",
J4895&lt;=K4895*1.5,"At Risk",
TRUE,"Critical"
)</f>
        <v>Good</v>
      </c>
      <c r="AB4895" t="str">
        <f t="shared" si="384"/>
        <v>Reworked</v>
      </c>
    </row>
    <row r="4896" spans="1:28" x14ac:dyDescent="0.3">
      <c r="A4896" t="s">
        <v>4978</v>
      </c>
      <c r="B4896" s="1">
        <v>45782</v>
      </c>
      <c r="C4896" t="s">
        <v>40</v>
      </c>
      <c r="D4896" t="s">
        <v>73</v>
      </c>
      <c r="E4896" t="s">
        <v>74</v>
      </c>
      <c r="F4896" t="s">
        <v>49</v>
      </c>
      <c r="G4896" t="s">
        <v>25</v>
      </c>
      <c r="H4896" t="s">
        <v>75</v>
      </c>
      <c r="I4896" t="s">
        <v>27</v>
      </c>
      <c r="J4896">
        <v>14.3</v>
      </c>
      <c r="K4896">
        <v>48</v>
      </c>
      <c r="L4896" t="s">
        <v>28</v>
      </c>
      <c r="M4896">
        <v>1</v>
      </c>
      <c r="N4896">
        <v>4.4000000000000004</v>
      </c>
      <c r="O4896">
        <v>450</v>
      </c>
      <c r="P4896">
        <v>6435</v>
      </c>
      <c r="Q4896" t="s">
        <v>44</v>
      </c>
      <c r="R4896">
        <v>5</v>
      </c>
      <c r="S4896" t="s">
        <v>30</v>
      </c>
      <c r="T4896" t="s">
        <v>31</v>
      </c>
      <c r="U4896" t="str">
        <f>TRIM(CLEAN(tbl_Operations[[#This Row],[Location]]))</f>
        <v>Chennai</v>
      </c>
      <c r="V4896" t="str">
        <f>TRIM(CLEAN(tbl_Operations[[#This Row],[Channel]]))</f>
        <v>Email</v>
      </c>
      <c r="W4896" t="str">
        <f t="shared" si="380"/>
        <v>System Issue</v>
      </c>
      <c r="X4896" t="str">
        <f t="shared" si="381"/>
        <v>Procurement</v>
      </c>
      <c r="Y4896" t="str">
        <f t="shared" si="382"/>
        <v>Within SLA</v>
      </c>
      <c r="Z4896" t="str">
        <f t="shared" si="383"/>
        <v>Normal</v>
      </c>
      <c r="AA4896" t="str" cm="1">
        <f t="array" ref="AA4896">_xlfn.IFS(
J4896&lt;=K4896*0.5,"Excellent",
J4896&lt;=K4896,"Good",
J4896&lt;=K4896*1.5,"At Risk",
TRUE,"Critical"
)</f>
        <v>Excellent</v>
      </c>
      <c r="AB4896" t="str">
        <f t="shared" si="384"/>
        <v>Reworked</v>
      </c>
    </row>
    <row r="4897" spans="1:28" x14ac:dyDescent="0.3">
      <c r="A4897" t="s">
        <v>4979</v>
      </c>
      <c r="B4897" s="1">
        <v>45995</v>
      </c>
      <c r="C4897" t="s">
        <v>33</v>
      </c>
      <c r="D4897" t="s">
        <v>47</v>
      </c>
      <c r="E4897" t="s">
        <v>23</v>
      </c>
      <c r="F4897" t="s">
        <v>61</v>
      </c>
      <c r="G4897" t="s">
        <v>25</v>
      </c>
      <c r="H4897" t="s">
        <v>43</v>
      </c>
      <c r="I4897" t="s">
        <v>101</v>
      </c>
      <c r="J4897">
        <v>4.0999999999999996</v>
      </c>
      <c r="K4897">
        <v>12</v>
      </c>
      <c r="L4897" t="s">
        <v>28</v>
      </c>
      <c r="M4897">
        <v>1</v>
      </c>
      <c r="N4897">
        <v>4.3</v>
      </c>
      <c r="O4897">
        <v>280</v>
      </c>
      <c r="P4897">
        <v>1148</v>
      </c>
      <c r="Q4897" t="s">
        <v>71</v>
      </c>
      <c r="R4897">
        <v>12</v>
      </c>
      <c r="S4897" t="s">
        <v>52</v>
      </c>
      <c r="T4897" t="s">
        <v>84</v>
      </c>
      <c r="U4897" t="str">
        <f>TRIM(CLEAN(tbl_Operations[[#This Row],[Location]]))</f>
        <v>Gurugram</v>
      </c>
      <c r="V4897" t="str">
        <f>TRIM(CLEAN(tbl_Operations[[#This Row],[Channel]]))</f>
        <v>Email</v>
      </c>
      <c r="W4897" t="str">
        <f t="shared" si="380"/>
        <v>Invoice Query</v>
      </c>
      <c r="X4897" t="str">
        <f t="shared" si="381"/>
        <v>It</v>
      </c>
      <c r="Y4897" t="str">
        <f t="shared" si="382"/>
        <v>Within SLA</v>
      </c>
      <c r="Z4897" t="str">
        <f t="shared" si="383"/>
        <v>Normal</v>
      </c>
      <c r="AA4897" t="str" cm="1">
        <f t="array" ref="AA4897">_xlfn.IFS(
J4897&lt;=K4897*0.5,"Excellent",
J4897&lt;=K4897,"Good",
J4897&lt;=K4897*1.5,"At Risk",
TRUE,"Critical"
)</f>
        <v>Excellent</v>
      </c>
      <c r="AB4897" t="str">
        <f t="shared" si="384"/>
        <v>Reworked</v>
      </c>
    </row>
    <row r="4898" spans="1:28" x14ac:dyDescent="0.3">
      <c r="A4898" t="s">
        <v>4980</v>
      </c>
      <c r="B4898" s="1">
        <v>45934</v>
      </c>
      <c r="C4898" t="s">
        <v>77</v>
      </c>
      <c r="D4898" t="s">
        <v>22</v>
      </c>
      <c r="E4898" t="s">
        <v>56</v>
      </c>
      <c r="F4898" t="s">
        <v>24</v>
      </c>
      <c r="G4898" t="s">
        <v>25</v>
      </c>
      <c r="H4898" t="s">
        <v>50</v>
      </c>
      <c r="I4898" t="s">
        <v>27</v>
      </c>
      <c r="J4898">
        <v>23.5</v>
      </c>
      <c r="K4898">
        <v>24</v>
      </c>
      <c r="L4898" t="s">
        <v>28</v>
      </c>
      <c r="M4898">
        <v>1</v>
      </c>
      <c r="N4898">
        <v>3.8</v>
      </c>
      <c r="O4898">
        <v>450</v>
      </c>
      <c r="P4898">
        <v>10575</v>
      </c>
      <c r="Q4898" t="s">
        <v>51</v>
      </c>
      <c r="R4898">
        <v>10</v>
      </c>
      <c r="S4898" t="s">
        <v>52</v>
      </c>
      <c r="T4898" t="s">
        <v>68</v>
      </c>
      <c r="U4898" t="str">
        <f>TRIM(CLEAN(tbl_Operations[[#This Row],[Location]]))</f>
        <v>Noida</v>
      </c>
      <c r="V4898" t="str">
        <f>TRIM(CLEAN(tbl_Operations[[#This Row],[Channel]]))</f>
        <v>Email</v>
      </c>
      <c r="W4898" t="str">
        <f t="shared" si="380"/>
        <v>Vendor Query</v>
      </c>
      <c r="X4898" t="str">
        <f t="shared" si="381"/>
        <v>Finance</v>
      </c>
      <c r="Y4898" t="str">
        <f t="shared" si="382"/>
        <v>Within SLA</v>
      </c>
      <c r="Z4898" t="str">
        <f t="shared" si="383"/>
        <v>Normal</v>
      </c>
      <c r="AA4898" t="str" cm="1">
        <f t="array" ref="AA4898">_xlfn.IFS(
J4898&lt;=K4898*0.5,"Excellent",
J4898&lt;=K4898,"Good",
J4898&lt;=K4898*1.5,"At Risk",
TRUE,"Critical"
)</f>
        <v>Good</v>
      </c>
      <c r="AB4898" t="str">
        <f t="shared" si="384"/>
        <v>Reworked</v>
      </c>
    </row>
    <row r="4899" spans="1:28" x14ac:dyDescent="0.3">
      <c r="A4899" t="s">
        <v>4981</v>
      </c>
      <c r="B4899" s="1">
        <v>45949</v>
      </c>
      <c r="C4899" t="s">
        <v>91</v>
      </c>
      <c r="D4899" t="s">
        <v>55</v>
      </c>
      <c r="E4899" t="s">
        <v>92</v>
      </c>
      <c r="F4899" t="s">
        <v>49</v>
      </c>
      <c r="G4899" t="s">
        <v>25</v>
      </c>
      <c r="H4899" t="s">
        <v>75</v>
      </c>
      <c r="I4899" t="s">
        <v>88</v>
      </c>
      <c r="J4899">
        <v>23.1</v>
      </c>
      <c r="K4899">
        <v>48</v>
      </c>
      <c r="L4899" t="s">
        <v>28</v>
      </c>
      <c r="M4899">
        <v>2</v>
      </c>
      <c r="N4899">
        <v>4.0999999999999996</v>
      </c>
      <c r="O4899">
        <v>320</v>
      </c>
      <c r="P4899">
        <v>7392</v>
      </c>
      <c r="Q4899" t="s">
        <v>51</v>
      </c>
      <c r="R4899">
        <v>10</v>
      </c>
      <c r="S4899" t="s">
        <v>52</v>
      </c>
      <c r="T4899" t="s">
        <v>102</v>
      </c>
      <c r="U4899" t="str">
        <f>TRIM(CLEAN(tbl_Operations[[#This Row],[Location]]))</f>
        <v>Hyderabad</v>
      </c>
      <c r="V4899" t="str">
        <f>TRIM(CLEAN(tbl_Operations[[#This Row],[Channel]]))</f>
        <v>Email</v>
      </c>
      <c r="W4899" t="str">
        <f t="shared" si="380"/>
        <v>Report Request</v>
      </c>
      <c r="X4899" t="str">
        <f t="shared" si="381"/>
        <v>Operations</v>
      </c>
      <c r="Y4899" t="str">
        <f t="shared" si="382"/>
        <v>Within SLA</v>
      </c>
      <c r="Z4899" t="str">
        <f t="shared" si="383"/>
        <v>Normal</v>
      </c>
      <c r="AA4899" t="str" cm="1">
        <f t="array" ref="AA4899">_xlfn.IFS(
J4899&lt;=K4899*0.5,"Excellent",
J4899&lt;=K4899,"Good",
J4899&lt;=K4899*1.5,"At Risk",
TRUE,"Critical"
)</f>
        <v>Excellent</v>
      </c>
      <c r="AB4899" t="str">
        <f t="shared" si="384"/>
        <v>Reworked</v>
      </c>
    </row>
    <row r="4900" spans="1:28" x14ac:dyDescent="0.3">
      <c r="A4900" t="s">
        <v>4982</v>
      </c>
      <c r="B4900" s="1">
        <v>45707</v>
      </c>
      <c r="C4900" t="s">
        <v>54</v>
      </c>
      <c r="D4900" t="s">
        <v>22</v>
      </c>
      <c r="E4900" t="s">
        <v>23</v>
      </c>
      <c r="F4900" t="s">
        <v>49</v>
      </c>
      <c r="G4900" t="s">
        <v>42</v>
      </c>
      <c r="H4900" t="s">
        <v>50</v>
      </c>
      <c r="I4900" t="s">
        <v>27</v>
      </c>
      <c r="J4900">
        <v>24.6</v>
      </c>
      <c r="K4900">
        <v>48</v>
      </c>
      <c r="L4900" t="s">
        <v>28</v>
      </c>
      <c r="M4900">
        <v>1</v>
      </c>
      <c r="N4900">
        <v>4</v>
      </c>
      <c r="O4900">
        <v>280</v>
      </c>
      <c r="P4900">
        <v>6888</v>
      </c>
      <c r="Q4900" t="s">
        <v>57</v>
      </c>
      <c r="R4900">
        <v>2</v>
      </c>
      <c r="S4900" t="s">
        <v>58</v>
      </c>
      <c r="T4900" t="s">
        <v>86</v>
      </c>
      <c r="U4900" t="str">
        <f>TRIM(CLEAN(tbl_Operations[[#This Row],[Location]]))</f>
        <v>Noida</v>
      </c>
      <c r="V4900" t="str">
        <f>TRIM(CLEAN(tbl_Operations[[#This Row],[Channel]]))</f>
        <v>Portal</v>
      </c>
      <c r="W4900" t="str">
        <f t="shared" si="380"/>
        <v>Invoice Query</v>
      </c>
      <c r="X4900" t="str">
        <f t="shared" si="381"/>
        <v>Hr</v>
      </c>
      <c r="Y4900" t="str">
        <f t="shared" si="382"/>
        <v>Within SLA</v>
      </c>
      <c r="Z4900" t="str">
        <f t="shared" si="383"/>
        <v>Normal</v>
      </c>
      <c r="AA4900" t="str" cm="1">
        <f t="array" ref="AA4900">_xlfn.IFS(
J4900&lt;=K4900*0.5,"Excellent",
J4900&lt;=K4900,"Good",
J4900&lt;=K4900*1.5,"At Risk",
TRUE,"Critical"
)</f>
        <v>Good</v>
      </c>
      <c r="AB4900" t="str">
        <f t="shared" si="384"/>
        <v>Reworked</v>
      </c>
    </row>
    <row r="4901" spans="1:28" x14ac:dyDescent="0.3">
      <c r="A4901" t="s">
        <v>4983</v>
      </c>
      <c r="B4901" s="1">
        <v>46017</v>
      </c>
      <c r="C4901" t="s">
        <v>91</v>
      </c>
      <c r="D4901" t="s">
        <v>55</v>
      </c>
      <c r="E4901" t="s">
        <v>23</v>
      </c>
      <c r="F4901" t="s">
        <v>49</v>
      </c>
      <c r="G4901" t="s">
        <v>25</v>
      </c>
      <c r="H4901" t="s">
        <v>43</v>
      </c>
      <c r="I4901" t="s">
        <v>27</v>
      </c>
      <c r="J4901">
        <v>7.9</v>
      </c>
      <c r="K4901">
        <v>48</v>
      </c>
      <c r="L4901" t="s">
        <v>28</v>
      </c>
      <c r="M4901">
        <v>0</v>
      </c>
      <c r="N4901">
        <v>5</v>
      </c>
      <c r="O4901">
        <v>280</v>
      </c>
      <c r="P4901">
        <v>2212</v>
      </c>
      <c r="Q4901" t="s">
        <v>71</v>
      </c>
      <c r="R4901">
        <v>12</v>
      </c>
      <c r="S4901" t="s">
        <v>52</v>
      </c>
      <c r="T4901" t="s">
        <v>45</v>
      </c>
      <c r="U4901" t="str">
        <f>TRIM(CLEAN(tbl_Operations[[#This Row],[Location]]))</f>
        <v>Hyderabad</v>
      </c>
      <c r="V4901" t="str">
        <f>TRIM(CLEAN(tbl_Operations[[#This Row],[Channel]]))</f>
        <v>Email</v>
      </c>
      <c r="W4901" t="str">
        <f t="shared" si="380"/>
        <v>Invoice Query</v>
      </c>
      <c r="X4901" t="str">
        <f t="shared" si="381"/>
        <v>Operations</v>
      </c>
      <c r="Y4901" t="str">
        <f t="shared" si="382"/>
        <v>Within SLA</v>
      </c>
      <c r="Z4901" t="str">
        <f t="shared" si="383"/>
        <v>Normal</v>
      </c>
      <c r="AA4901" t="str" cm="1">
        <f t="array" ref="AA4901">_xlfn.IFS(
J4901&lt;=K4901*0.5,"Excellent",
J4901&lt;=K4901,"Good",
J4901&lt;=K4901*1.5,"At Risk",
TRUE,"Critical"
)</f>
        <v>Excellent</v>
      </c>
      <c r="AB4901" t="str">
        <f t="shared" si="384"/>
        <v>No Rework</v>
      </c>
    </row>
    <row r="4902" spans="1:28" x14ac:dyDescent="0.3">
      <c r="A4902" t="s">
        <v>4984</v>
      </c>
      <c r="B4902" s="1">
        <v>46022</v>
      </c>
      <c r="C4902" t="s">
        <v>33</v>
      </c>
      <c r="D4902" t="s">
        <v>73</v>
      </c>
      <c r="E4902" t="s">
        <v>74</v>
      </c>
      <c r="F4902" t="s">
        <v>24</v>
      </c>
      <c r="G4902" t="s">
        <v>81</v>
      </c>
      <c r="H4902" t="s">
        <v>50</v>
      </c>
      <c r="I4902" t="s">
        <v>27</v>
      </c>
      <c r="J4902">
        <v>15.8</v>
      </c>
      <c r="K4902">
        <v>24</v>
      </c>
      <c r="L4902" t="s">
        <v>28</v>
      </c>
      <c r="M4902">
        <v>1</v>
      </c>
      <c r="N4902">
        <v>4.5999999999999996</v>
      </c>
      <c r="O4902">
        <v>320</v>
      </c>
      <c r="P4902">
        <v>5056</v>
      </c>
      <c r="Q4902" t="s">
        <v>71</v>
      </c>
      <c r="R4902">
        <v>12</v>
      </c>
      <c r="S4902" t="s">
        <v>52</v>
      </c>
      <c r="T4902" t="s">
        <v>86</v>
      </c>
      <c r="U4902" t="str">
        <f>TRIM(CLEAN(tbl_Operations[[#This Row],[Location]]))</f>
        <v>Chennai</v>
      </c>
      <c r="V4902" t="str">
        <f>TRIM(CLEAN(tbl_Operations[[#This Row],[Channel]]))</f>
        <v>Phone</v>
      </c>
      <c r="W4902" t="str">
        <f t="shared" si="380"/>
        <v>System Issue</v>
      </c>
      <c r="X4902" t="str">
        <f t="shared" si="381"/>
        <v>It</v>
      </c>
      <c r="Y4902" t="str">
        <f t="shared" si="382"/>
        <v>Within SLA</v>
      </c>
      <c r="Z4902" t="str">
        <f t="shared" si="383"/>
        <v>Normal</v>
      </c>
      <c r="AA4902" t="str" cm="1">
        <f t="array" ref="AA4902">_xlfn.IFS(
J4902&lt;=K4902*0.5,"Excellent",
J4902&lt;=K4902,"Good",
J4902&lt;=K4902*1.5,"At Risk",
TRUE,"Critical"
)</f>
        <v>Good</v>
      </c>
      <c r="AB4902" t="str">
        <f t="shared" si="384"/>
        <v>Reworked</v>
      </c>
    </row>
    <row r="4903" spans="1:28" x14ac:dyDescent="0.3">
      <c r="A4903" t="s">
        <v>4985</v>
      </c>
      <c r="B4903" s="1">
        <v>45968</v>
      </c>
      <c r="C4903" t="s">
        <v>21</v>
      </c>
      <c r="D4903" t="s">
        <v>73</v>
      </c>
      <c r="E4903" t="s">
        <v>92</v>
      </c>
      <c r="F4903" t="s">
        <v>49</v>
      </c>
      <c r="G4903" t="s">
        <v>81</v>
      </c>
      <c r="H4903" t="s">
        <v>66</v>
      </c>
      <c r="I4903" t="s">
        <v>27</v>
      </c>
      <c r="J4903">
        <v>6</v>
      </c>
      <c r="K4903">
        <v>48</v>
      </c>
      <c r="L4903" t="s">
        <v>28</v>
      </c>
      <c r="M4903">
        <v>0</v>
      </c>
      <c r="N4903">
        <v>5</v>
      </c>
      <c r="O4903">
        <v>450</v>
      </c>
      <c r="P4903">
        <v>2700</v>
      </c>
      <c r="Q4903" t="s">
        <v>67</v>
      </c>
      <c r="R4903">
        <v>11</v>
      </c>
      <c r="S4903" t="s">
        <v>52</v>
      </c>
      <c r="T4903" t="s">
        <v>45</v>
      </c>
      <c r="U4903" t="str">
        <f>TRIM(CLEAN(tbl_Operations[[#This Row],[Location]]))</f>
        <v>Chennai</v>
      </c>
      <c r="V4903" t="str">
        <f>TRIM(CLEAN(tbl_Operations[[#This Row],[Channel]]))</f>
        <v>Phone</v>
      </c>
      <c r="W4903" t="str">
        <f t="shared" si="380"/>
        <v>Report Request</v>
      </c>
      <c r="X4903" t="str">
        <f t="shared" si="381"/>
        <v>Customer Support</v>
      </c>
      <c r="Y4903" t="str">
        <f t="shared" si="382"/>
        <v>Within SLA</v>
      </c>
      <c r="Z4903" t="str">
        <f t="shared" si="383"/>
        <v>Normal</v>
      </c>
      <c r="AA4903" t="str" cm="1">
        <f t="array" ref="AA4903">_xlfn.IFS(
J4903&lt;=K4903*0.5,"Excellent",
J4903&lt;=K4903,"Good",
J4903&lt;=K4903*1.5,"At Risk",
TRUE,"Critical"
)</f>
        <v>Excellent</v>
      </c>
      <c r="AB4903" t="str">
        <f t="shared" si="384"/>
        <v>No Rework</v>
      </c>
    </row>
    <row r="4904" spans="1:28" x14ac:dyDescent="0.3">
      <c r="A4904" t="s">
        <v>4986</v>
      </c>
      <c r="B4904" s="1">
        <v>45699</v>
      </c>
      <c r="C4904" t="s">
        <v>21</v>
      </c>
      <c r="D4904" t="s">
        <v>73</v>
      </c>
      <c r="E4904" t="s">
        <v>56</v>
      </c>
      <c r="F4904" t="s">
        <v>146</v>
      </c>
      <c r="G4904" t="s">
        <v>42</v>
      </c>
      <c r="H4904" t="s">
        <v>26</v>
      </c>
      <c r="I4904" t="s">
        <v>27</v>
      </c>
      <c r="J4904">
        <v>2.9</v>
      </c>
      <c r="K4904">
        <v>4</v>
      </c>
      <c r="L4904" t="s">
        <v>28</v>
      </c>
      <c r="M4904">
        <v>0</v>
      </c>
      <c r="N4904">
        <v>5</v>
      </c>
      <c r="O4904">
        <v>320</v>
      </c>
      <c r="P4904">
        <v>928</v>
      </c>
      <c r="Q4904" t="s">
        <v>57</v>
      </c>
      <c r="R4904">
        <v>2</v>
      </c>
      <c r="S4904" t="s">
        <v>58</v>
      </c>
      <c r="T4904" t="s">
        <v>38</v>
      </c>
      <c r="U4904" t="str">
        <f>TRIM(CLEAN(tbl_Operations[[#This Row],[Location]]))</f>
        <v>Chennai</v>
      </c>
      <c r="V4904" t="str">
        <f>TRIM(CLEAN(tbl_Operations[[#This Row],[Channel]]))</f>
        <v>Portal</v>
      </c>
      <c r="W4904" t="str">
        <f t="shared" si="380"/>
        <v>Vendor Query</v>
      </c>
      <c r="X4904" t="str">
        <f t="shared" si="381"/>
        <v>Customer Support</v>
      </c>
      <c r="Y4904" t="str">
        <f t="shared" si="382"/>
        <v>Within SLA</v>
      </c>
      <c r="Z4904" t="str">
        <f t="shared" si="383"/>
        <v>Normal</v>
      </c>
      <c r="AA4904" t="str" cm="1">
        <f t="array" ref="AA4904">_xlfn.IFS(
J4904&lt;=K4904*0.5,"Excellent",
J4904&lt;=K4904,"Good",
J4904&lt;=K4904*1.5,"At Risk",
TRUE,"Critical"
)</f>
        <v>Good</v>
      </c>
      <c r="AB4904" t="str">
        <f t="shared" si="384"/>
        <v>No Rework</v>
      </c>
    </row>
    <row r="4905" spans="1:28" x14ac:dyDescent="0.3">
      <c r="A4905" t="s">
        <v>4987</v>
      </c>
      <c r="B4905" s="1">
        <v>45932</v>
      </c>
      <c r="C4905" t="s">
        <v>77</v>
      </c>
      <c r="D4905" t="s">
        <v>47</v>
      </c>
      <c r="E4905" t="s">
        <v>48</v>
      </c>
      <c r="F4905" t="s">
        <v>24</v>
      </c>
      <c r="G4905" t="s">
        <v>62</v>
      </c>
      <c r="H4905" t="s">
        <v>26</v>
      </c>
      <c r="I4905" t="s">
        <v>101</v>
      </c>
      <c r="J4905">
        <v>10.199999999999999</v>
      </c>
      <c r="K4905">
        <v>24</v>
      </c>
      <c r="L4905" t="s">
        <v>28</v>
      </c>
      <c r="M4905">
        <v>0</v>
      </c>
      <c r="N4905">
        <v>4.5</v>
      </c>
      <c r="O4905">
        <v>350</v>
      </c>
      <c r="P4905">
        <v>3570</v>
      </c>
      <c r="Q4905" t="s">
        <v>51</v>
      </c>
      <c r="R4905">
        <v>10</v>
      </c>
      <c r="S4905" t="s">
        <v>52</v>
      </c>
      <c r="T4905" t="s">
        <v>84</v>
      </c>
      <c r="U4905" t="str">
        <f>TRIM(CLEAN(tbl_Operations[[#This Row],[Location]]))</f>
        <v>Gurugram</v>
      </c>
      <c r="V4905" t="str">
        <f>TRIM(CLEAN(tbl_Operations[[#This Row],[Channel]]))</f>
        <v>Teams</v>
      </c>
      <c r="W4905" t="str">
        <f t="shared" si="380"/>
        <v>Compliance Request</v>
      </c>
      <c r="X4905" t="str">
        <f t="shared" si="381"/>
        <v>Finance</v>
      </c>
      <c r="Y4905" t="str">
        <f t="shared" si="382"/>
        <v>Within SLA</v>
      </c>
      <c r="Z4905" t="str">
        <f t="shared" si="383"/>
        <v>Normal</v>
      </c>
      <c r="AA4905" t="str" cm="1">
        <f t="array" ref="AA4905">_xlfn.IFS(
J4905&lt;=K4905*0.5,"Excellent",
J4905&lt;=K4905,"Good",
J4905&lt;=K4905*1.5,"At Risk",
TRUE,"Critical"
)</f>
        <v>Excellent</v>
      </c>
      <c r="AB4905" t="str">
        <f t="shared" si="384"/>
        <v>No Rework</v>
      </c>
    </row>
    <row r="4906" spans="1:28" x14ac:dyDescent="0.3">
      <c r="A4906" t="s">
        <v>4988</v>
      </c>
      <c r="B4906" s="1">
        <v>45884</v>
      </c>
      <c r="C4906" t="s">
        <v>91</v>
      </c>
      <c r="D4906" t="s">
        <v>55</v>
      </c>
      <c r="E4906" t="s">
        <v>35</v>
      </c>
      <c r="F4906" t="s">
        <v>61</v>
      </c>
      <c r="G4906" t="s">
        <v>42</v>
      </c>
      <c r="H4906" t="s">
        <v>75</v>
      </c>
      <c r="I4906" t="s">
        <v>27</v>
      </c>
      <c r="J4906">
        <v>28.9</v>
      </c>
      <c r="K4906">
        <v>12</v>
      </c>
      <c r="L4906" t="s">
        <v>63</v>
      </c>
      <c r="M4906">
        <v>0</v>
      </c>
      <c r="N4906">
        <v>4.0999999999999996</v>
      </c>
      <c r="O4906">
        <v>400</v>
      </c>
      <c r="P4906">
        <v>11560</v>
      </c>
      <c r="Q4906" t="s">
        <v>36</v>
      </c>
      <c r="R4906">
        <v>8</v>
      </c>
      <c r="S4906" t="s">
        <v>37</v>
      </c>
      <c r="T4906" t="s">
        <v>45</v>
      </c>
      <c r="U4906" t="str">
        <f>TRIM(CLEAN(tbl_Operations[[#This Row],[Location]]))</f>
        <v>Hyderabad</v>
      </c>
      <c r="V4906" t="str">
        <f>TRIM(CLEAN(tbl_Operations[[#This Row],[Channel]]))</f>
        <v>Portal</v>
      </c>
      <c r="W4906" t="str">
        <f t="shared" si="380"/>
        <v>Employee Query</v>
      </c>
      <c r="X4906" t="str">
        <f t="shared" si="381"/>
        <v>Operations</v>
      </c>
      <c r="Y4906" t="str">
        <f t="shared" si="382"/>
        <v>SLA Breach</v>
      </c>
      <c r="Z4906" t="str">
        <f t="shared" si="383"/>
        <v>Normal</v>
      </c>
      <c r="AA4906" t="str" cm="1">
        <f t="array" ref="AA4906">_xlfn.IFS(
J4906&lt;=K4906*0.5,"Excellent",
J4906&lt;=K4906,"Good",
J4906&lt;=K4906*1.5,"At Risk",
TRUE,"Critical"
)</f>
        <v>Critical</v>
      </c>
      <c r="AB4906" t="str">
        <f t="shared" si="384"/>
        <v>No Rework</v>
      </c>
    </row>
    <row r="4907" spans="1:28" x14ac:dyDescent="0.3">
      <c r="A4907" t="s">
        <v>4989</v>
      </c>
      <c r="B4907" s="1">
        <v>45993</v>
      </c>
      <c r="C4907" t="s">
        <v>21</v>
      </c>
      <c r="D4907" t="s">
        <v>47</v>
      </c>
      <c r="E4907" t="s">
        <v>48</v>
      </c>
      <c r="F4907" t="s">
        <v>61</v>
      </c>
      <c r="G4907" t="s">
        <v>25</v>
      </c>
      <c r="H4907" t="s">
        <v>75</v>
      </c>
      <c r="I4907" t="s">
        <v>27</v>
      </c>
      <c r="J4907">
        <v>15.6</v>
      </c>
      <c r="K4907">
        <v>12</v>
      </c>
      <c r="L4907" t="s">
        <v>63</v>
      </c>
      <c r="M4907">
        <v>0</v>
      </c>
      <c r="N4907">
        <v>4.7</v>
      </c>
      <c r="O4907">
        <v>280</v>
      </c>
      <c r="P4907">
        <v>4368</v>
      </c>
      <c r="Q4907" t="s">
        <v>71</v>
      </c>
      <c r="R4907">
        <v>12</v>
      </c>
      <c r="S4907" t="s">
        <v>52</v>
      </c>
      <c r="T4907" t="s">
        <v>38</v>
      </c>
      <c r="U4907" t="str">
        <f>TRIM(CLEAN(tbl_Operations[[#This Row],[Location]]))</f>
        <v>Gurugram</v>
      </c>
      <c r="V4907" t="str">
        <f>TRIM(CLEAN(tbl_Operations[[#This Row],[Channel]]))</f>
        <v>Email</v>
      </c>
      <c r="W4907" t="str">
        <f t="shared" si="380"/>
        <v>Compliance Request</v>
      </c>
      <c r="X4907" t="str">
        <f t="shared" si="381"/>
        <v>Customer Support</v>
      </c>
      <c r="Y4907" t="str">
        <f t="shared" si="382"/>
        <v>SLA Breach</v>
      </c>
      <c r="Z4907" t="str">
        <f t="shared" si="383"/>
        <v>Normal</v>
      </c>
      <c r="AA4907" t="str" cm="1">
        <f t="array" ref="AA4907">_xlfn.IFS(
J4907&lt;=K4907*0.5,"Excellent",
J4907&lt;=K4907,"Good",
J4907&lt;=K4907*1.5,"At Risk",
TRUE,"Critical"
)</f>
        <v>At Risk</v>
      </c>
      <c r="AB4907" t="str">
        <f t="shared" si="384"/>
        <v>No Rework</v>
      </c>
    </row>
    <row r="4908" spans="1:28" x14ac:dyDescent="0.3">
      <c r="A4908" t="s">
        <v>4990</v>
      </c>
      <c r="B4908" s="1">
        <v>45967</v>
      </c>
      <c r="C4908" t="s">
        <v>54</v>
      </c>
      <c r="D4908" t="s">
        <v>60</v>
      </c>
      <c r="E4908" t="s">
        <v>70</v>
      </c>
      <c r="F4908" t="s">
        <v>146</v>
      </c>
      <c r="G4908" t="s">
        <v>5094</v>
      </c>
      <c r="H4908" t="s">
        <v>26</v>
      </c>
      <c r="I4908" t="s">
        <v>27</v>
      </c>
      <c r="J4908">
        <v>7.7</v>
      </c>
      <c r="K4908">
        <v>4</v>
      </c>
      <c r="L4908" t="s">
        <v>63</v>
      </c>
      <c r="M4908">
        <v>0</v>
      </c>
      <c r="N4908">
        <v>4.4000000000000004</v>
      </c>
      <c r="O4908">
        <v>320</v>
      </c>
      <c r="P4908">
        <v>2464</v>
      </c>
      <c r="Q4908" t="s">
        <v>67</v>
      </c>
      <c r="R4908">
        <v>11</v>
      </c>
      <c r="S4908" t="s">
        <v>52</v>
      </c>
      <c r="T4908" t="s">
        <v>84</v>
      </c>
      <c r="U4908" t="str">
        <f>TRIM(CLEAN(tbl_Operations[[#This Row],[Location]]))</f>
        <v>Pune</v>
      </c>
      <c r="V4908" t="str">
        <f>TRIM(CLEAN(tbl_Operations[[#This Row],[Channel]]))</f>
        <v>Unknown</v>
      </c>
      <c r="W4908" t="str">
        <f t="shared" si="380"/>
        <v>Data Correction</v>
      </c>
      <c r="X4908" t="str">
        <f t="shared" si="381"/>
        <v>Hr</v>
      </c>
      <c r="Y4908" t="str">
        <f t="shared" si="382"/>
        <v>SLA Breach</v>
      </c>
      <c r="Z4908" t="str">
        <f t="shared" si="383"/>
        <v>Critical Risk</v>
      </c>
      <c r="AA4908" t="str" cm="1">
        <f t="array" ref="AA4908">_xlfn.IFS(
J4908&lt;=K4908*0.5,"Excellent",
J4908&lt;=K4908,"Good",
J4908&lt;=K4908*1.5,"At Risk",
TRUE,"Critical"
)</f>
        <v>Critical</v>
      </c>
      <c r="AB4908" t="str">
        <f t="shared" si="384"/>
        <v>No Rework</v>
      </c>
    </row>
    <row r="4909" spans="1:28" x14ac:dyDescent="0.3">
      <c r="A4909" t="s">
        <v>4991</v>
      </c>
      <c r="B4909" s="1">
        <v>45663</v>
      </c>
      <c r="C4909" t="s">
        <v>21</v>
      </c>
      <c r="D4909" t="s">
        <v>47</v>
      </c>
      <c r="E4909" t="s">
        <v>23</v>
      </c>
      <c r="F4909" t="s">
        <v>24</v>
      </c>
      <c r="G4909" t="s">
        <v>25</v>
      </c>
      <c r="H4909" t="s">
        <v>66</v>
      </c>
      <c r="I4909" t="s">
        <v>88</v>
      </c>
      <c r="J4909">
        <v>20.9</v>
      </c>
      <c r="K4909">
        <v>24</v>
      </c>
      <c r="L4909" t="s">
        <v>28</v>
      </c>
      <c r="M4909">
        <v>2</v>
      </c>
      <c r="N4909">
        <v>4.2</v>
      </c>
      <c r="O4909">
        <v>400</v>
      </c>
      <c r="P4909">
        <v>8360</v>
      </c>
      <c r="Q4909" t="s">
        <v>64</v>
      </c>
      <c r="R4909">
        <v>1</v>
      </c>
      <c r="S4909" t="s">
        <v>58</v>
      </c>
      <c r="T4909" t="s">
        <v>31</v>
      </c>
      <c r="U4909" t="str">
        <f>TRIM(CLEAN(tbl_Operations[[#This Row],[Location]]))</f>
        <v>Gurugram</v>
      </c>
      <c r="V4909" t="str">
        <f>TRIM(CLEAN(tbl_Operations[[#This Row],[Channel]]))</f>
        <v>Email</v>
      </c>
      <c r="W4909" t="str">
        <f t="shared" si="380"/>
        <v>Invoice Query</v>
      </c>
      <c r="X4909" t="str">
        <f t="shared" si="381"/>
        <v>Customer Support</v>
      </c>
      <c r="Y4909" t="str">
        <f t="shared" si="382"/>
        <v>Within SLA</v>
      </c>
      <c r="Z4909" t="str">
        <f t="shared" si="383"/>
        <v>Normal</v>
      </c>
      <c r="AA4909" t="str" cm="1">
        <f t="array" ref="AA4909">_xlfn.IFS(
J4909&lt;=K4909*0.5,"Excellent",
J4909&lt;=K4909,"Good",
J4909&lt;=K4909*1.5,"At Risk",
TRUE,"Critical"
)</f>
        <v>Good</v>
      </c>
      <c r="AB4909" t="str">
        <f t="shared" si="384"/>
        <v>Reworked</v>
      </c>
    </row>
    <row r="4910" spans="1:28" x14ac:dyDescent="0.3">
      <c r="A4910" t="s">
        <v>4992</v>
      </c>
      <c r="B4910" s="1">
        <v>45712</v>
      </c>
      <c r="C4910" t="s">
        <v>95</v>
      </c>
      <c r="D4910" t="s">
        <v>47</v>
      </c>
      <c r="E4910" t="s">
        <v>78</v>
      </c>
      <c r="F4910" t="s">
        <v>24</v>
      </c>
      <c r="G4910" t="s">
        <v>42</v>
      </c>
      <c r="H4910" t="s">
        <v>26</v>
      </c>
      <c r="I4910" t="s">
        <v>27</v>
      </c>
      <c r="J4910">
        <v>7.5</v>
      </c>
      <c r="K4910">
        <v>24</v>
      </c>
      <c r="L4910" t="s">
        <v>28</v>
      </c>
      <c r="M4910">
        <v>0</v>
      </c>
      <c r="N4910">
        <v>4.8</v>
      </c>
      <c r="O4910">
        <v>350</v>
      </c>
      <c r="P4910">
        <v>2625</v>
      </c>
      <c r="Q4910" t="s">
        <v>57</v>
      </c>
      <c r="R4910">
        <v>2</v>
      </c>
      <c r="S4910" t="s">
        <v>58</v>
      </c>
      <c r="T4910" t="s">
        <v>31</v>
      </c>
      <c r="U4910" t="str">
        <f>TRIM(CLEAN(tbl_Operations[[#This Row],[Location]]))</f>
        <v>Gurugram</v>
      </c>
      <c r="V4910" t="str">
        <f>TRIM(CLEAN(tbl_Operations[[#This Row],[Channel]]))</f>
        <v>Portal</v>
      </c>
      <c r="W4910" t="str">
        <f t="shared" si="380"/>
        <v>Access Request</v>
      </c>
      <c r="X4910" t="str">
        <f t="shared" si="381"/>
        <v>Sales</v>
      </c>
      <c r="Y4910" t="str">
        <f t="shared" si="382"/>
        <v>Within SLA</v>
      </c>
      <c r="Z4910" t="str">
        <f t="shared" si="383"/>
        <v>Normal</v>
      </c>
      <c r="AA4910" t="str" cm="1">
        <f t="array" ref="AA4910">_xlfn.IFS(
J4910&lt;=K4910*0.5,"Excellent",
J4910&lt;=K4910,"Good",
J4910&lt;=K4910*1.5,"At Risk",
TRUE,"Critical"
)</f>
        <v>Excellent</v>
      </c>
      <c r="AB4910" t="str">
        <f t="shared" si="384"/>
        <v>No Rework</v>
      </c>
    </row>
    <row r="4911" spans="1:28" x14ac:dyDescent="0.3">
      <c r="A4911" t="s">
        <v>4993</v>
      </c>
      <c r="B4911" s="1">
        <v>45871</v>
      </c>
      <c r="C4911" t="s">
        <v>91</v>
      </c>
      <c r="D4911" t="s">
        <v>5094</v>
      </c>
      <c r="E4911" t="s">
        <v>78</v>
      </c>
      <c r="F4911" t="s">
        <v>24</v>
      </c>
      <c r="G4911" t="s">
        <v>62</v>
      </c>
      <c r="H4911" t="s">
        <v>50</v>
      </c>
      <c r="I4911" t="s">
        <v>27</v>
      </c>
      <c r="J4911">
        <v>10.8</v>
      </c>
      <c r="K4911">
        <v>24</v>
      </c>
      <c r="L4911" t="s">
        <v>28</v>
      </c>
      <c r="M4911">
        <v>0</v>
      </c>
      <c r="N4911">
        <v>5</v>
      </c>
      <c r="O4911">
        <v>400</v>
      </c>
      <c r="P4911">
        <v>4320</v>
      </c>
      <c r="Q4911" t="s">
        <v>36</v>
      </c>
      <c r="R4911">
        <v>8</v>
      </c>
      <c r="S4911" t="s">
        <v>37</v>
      </c>
      <c r="T4911" t="s">
        <v>68</v>
      </c>
      <c r="U4911" t="str">
        <f>TRIM(CLEAN(tbl_Operations[[#This Row],[Location]]))</f>
        <v>Unknown</v>
      </c>
      <c r="V4911" t="str">
        <f>TRIM(CLEAN(tbl_Operations[[#This Row],[Channel]]))</f>
        <v>Teams</v>
      </c>
      <c r="W4911" t="str">
        <f t="shared" si="380"/>
        <v>Access Request</v>
      </c>
      <c r="X4911" t="str">
        <f t="shared" si="381"/>
        <v>Operations</v>
      </c>
      <c r="Y4911" t="str">
        <f t="shared" si="382"/>
        <v>Within SLA</v>
      </c>
      <c r="Z4911" t="str">
        <f t="shared" si="383"/>
        <v>Normal</v>
      </c>
      <c r="AA4911" t="str" cm="1">
        <f t="array" ref="AA4911">_xlfn.IFS(
J4911&lt;=K4911*0.5,"Excellent",
J4911&lt;=K4911,"Good",
J4911&lt;=K4911*1.5,"At Risk",
TRUE,"Critical"
)</f>
        <v>Excellent</v>
      </c>
      <c r="AB4911" t="str">
        <f t="shared" si="384"/>
        <v>No Rework</v>
      </c>
    </row>
    <row r="4912" spans="1:28" x14ac:dyDescent="0.3">
      <c r="A4912" t="s">
        <v>4994</v>
      </c>
      <c r="B4912" s="1">
        <v>45813</v>
      </c>
      <c r="C4912" t="s">
        <v>77</v>
      </c>
      <c r="D4912" t="s">
        <v>60</v>
      </c>
      <c r="E4912" t="s">
        <v>56</v>
      </c>
      <c r="F4912" t="s">
        <v>24</v>
      </c>
      <c r="G4912" t="s">
        <v>25</v>
      </c>
      <c r="H4912" t="s">
        <v>75</v>
      </c>
      <c r="I4912" t="s">
        <v>27</v>
      </c>
      <c r="J4912">
        <v>8.6</v>
      </c>
      <c r="K4912">
        <v>24</v>
      </c>
      <c r="L4912" t="s">
        <v>28</v>
      </c>
      <c r="M4912">
        <v>0</v>
      </c>
      <c r="N4912">
        <v>4.2</v>
      </c>
      <c r="O4912">
        <v>320</v>
      </c>
      <c r="P4912">
        <v>2752</v>
      </c>
      <c r="Q4912" t="s">
        <v>29</v>
      </c>
      <c r="R4912">
        <v>6</v>
      </c>
      <c r="S4912" t="s">
        <v>30</v>
      </c>
      <c r="T4912" t="s">
        <v>84</v>
      </c>
      <c r="U4912" t="str">
        <f>TRIM(CLEAN(tbl_Operations[[#This Row],[Location]]))</f>
        <v>Pune</v>
      </c>
      <c r="V4912" t="str">
        <f>TRIM(CLEAN(tbl_Operations[[#This Row],[Channel]]))</f>
        <v>Email</v>
      </c>
      <c r="W4912" t="str">
        <f t="shared" si="380"/>
        <v>Vendor Query</v>
      </c>
      <c r="X4912" t="str">
        <f t="shared" si="381"/>
        <v>Finance</v>
      </c>
      <c r="Y4912" t="str">
        <f t="shared" si="382"/>
        <v>Within SLA</v>
      </c>
      <c r="Z4912" t="str">
        <f t="shared" si="383"/>
        <v>Normal</v>
      </c>
      <c r="AA4912" t="str" cm="1">
        <f t="array" ref="AA4912">_xlfn.IFS(
J4912&lt;=K4912*0.5,"Excellent",
J4912&lt;=K4912,"Good",
J4912&lt;=K4912*1.5,"At Risk",
TRUE,"Critical"
)</f>
        <v>Excellent</v>
      </c>
      <c r="AB4912" t="str">
        <f t="shared" si="384"/>
        <v>No Rework</v>
      </c>
    </row>
    <row r="4913" spans="1:28" x14ac:dyDescent="0.3">
      <c r="A4913" t="s">
        <v>4995</v>
      </c>
      <c r="B4913" s="1">
        <v>45841</v>
      </c>
      <c r="C4913" t="s">
        <v>33</v>
      </c>
      <c r="D4913" t="s">
        <v>22</v>
      </c>
      <c r="E4913" t="s">
        <v>78</v>
      </c>
      <c r="F4913" t="s">
        <v>61</v>
      </c>
      <c r="G4913" t="s">
        <v>25</v>
      </c>
      <c r="H4913" t="s">
        <v>43</v>
      </c>
      <c r="I4913" t="s">
        <v>27</v>
      </c>
      <c r="J4913">
        <v>16.3</v>
      </c>
      <c r="K4913">
        <v>12</v>
      </c>
      <c r="L4913" t="s">
        <v>63</v>
      </c>
      <c r="M4913">
        <v>0</v>
      </c>
      <c r="N4913">
        <v>4.8</v>
      </c>
      <c r="O4913">
        <v>280</v>
      </c>
      <c r="P4913">
        <v>4564</v>
      </c>
      <c r="Q4913" t="s">
        <v>114</v>
      </c>
      <c r="R4913">
        <v>7</v>
      </c>
      <c r="S4913" t="s">
        <v>37</v>
      </c>
      <c r="T4913" t="s">
        <v>84</v>
      </c>
      <c r="U4913" t="str">
        <f>TRIM(CLEAN(tbl_Operations[[#This Row],[Location]]))</f>
        <v>Noida</v>
      </c>
      <c r="V4913" t="str">
        <f>TRIM(CLEAN(tbl_Operations[[#This Row],[Channel]]))</f>
        <v>Email</v>
      </c>
      <c r="W4913" t="str">
        <f t="shared" si="380"/>
        <v>Access Request</v>
      </c>
      <c r="X4913" t="str">
        <f t="shared" si="381"/>
        <v>It</v>
      </c>
      <c r="Y4913" t="str">
        <f t="shared" si="382"/>
        <v>SLA Breach</v>
      </c>
      <c r="Z4913" t="str">
        <f t="shared" si="383"/>
        <v>Normal</v>
      </c>
      <c r="AA4913" t="str" cm="1">
        <f t="array" ref="AA4913">_xlfn.IFS(
J4913&lt;=K4913*0.5,"Excellent",
J4913&lt;=K4913,"Good",
J4913&lt;=K4913*1.5,"At Risk",
TRUE,"Critical"
)</f>
        <v>At Risk</v>
      </c>
      <c r="AB4913" t="str">
        <f t="shared" si="384"/>
        <v>No Rework</v>
      </c>
    </row>
    <row r="4914" spans="1:28" x14ac:dyDescent="0.3">
      <c r="A4914" t="s">
        <v>4996</v>
      </c>
      <c r="B4914" s="1">
        <v>45665</v>
      </c>
      <c r="C4914" t="s">
        <v>33</v>
      </c>
      <c r="D4914" t="s">
        <v>47</v>
      </c>
      <c r="E4914" t="s">
        <v>35</v>
      </c>
      <c r="F4914" t="s">
        <v>49</v>
      </c>
      <c r="G4914" t="s">
        <v>42</v>
      </c>
      <c r="H4914" t="s">
        <v>66</v>
      </c>
      <c r="I4914" t="s">
        <v>88</v>
      </c>
      <c r="J4914">
        <v>21.4</v>
      </c>
      <c r="K4914">
        <v>48</v>
      </c>
      <c r="L4914" t="s">
        <v>28</v>
      </c>
      <c r="M4914">
        <v>2</v>
      </c>
      <c r="N4914">
        <v>3.8</v>
      </c>
      <c r="O4914">
        <v>400</v>
      </c>
      <c r="P4914">
        <v>8560</v>
      </c>
      <c r="Q4914" t="s">
        <v>64</v>
      </c>
      <c r="R4914">
        <v>1</v>
      </c>
      <c r="S4914" t="s">
        <v>58</v>
      </c>
      <c r="T4914" t="s">
        <v>86</v>
      </c>
      <c r="U4914" t="str">
        <f>TRIM(CLEAN(tbl_Operations[[#This Row],[Location]]))</f>
        <v>Gurugram</v>
      </c>
      <c r="V4914" t="str">
        <f>TRIM(CLEAN(tbl_Operations[[#This Row],[Channel]]))</f>
        <v>Portal</v>
      </c>
      <c r="W4914" t="str">
        <f t="shared" si="380"/>
        <v>Employee Query</v>
      </c>
      <c r="X4914" t="str">
        <f t="shared" si="381"/>
        <v>It</v>
      </c>
      <c r="Y4914" t="str">
        <f t="shared" si="382"/>
        <v>Within SLA</v>
      </c>
      <c r="Z4914" t="str">
        <f t="shared" si="383"/>
        <v>Normal</v>
      </c>
      <c r="AA4914" t="str" cm="1">
        <f t="array" ref="AA4914">_xlfn.IFS(
J4914&lt;=K4914*0.5,"Excellent",
J4914&lt;=K4914,"Good",
J4914&lt;=K4914*1.5,"At Risk",
TRUE,"Critical"
)</f>
        <v>Excellent</v>
      </c>
      <c r="AB4914" t="str">
        <f t="shared" si="384"/>
        <v>Reworked</v>
      </c>
    </row>
    <row r="4915" spans="1:28" x14ac:dyDescent="0.3">
      <c r="A4915" t="s">
        <v>4997</v>
      </c>
      <c r="B4915" s="1">
        <v>45978</v>
      </c>
      <c r="C4915" t="s">
        <v>95</v>
      </c>
      <c r="D4915" t="s">
        <v>22</v>
      </c>
      <c r="E4915" t="s">
        <v>92</v>
      </c>
      <c r="F4915" t="s">
        <v>49</v>
      </c>
      <c r="G4915" t="s">
        <v>62</v>
      </c>
      <c r="H4915" t="s">
        <v>43</v>
      </c>
      <c r="I4915" t="s">
        <v>27</v>
      </c>
      <c r="J4915">
        <v>14.4</v>
      </c>
      <c r="K4915">
        <v>48</v>
      </c>
      <c r="L4915" t="s">
        <v>28</v>
      </c>
      <c r="M4915">
        <v>1</v>
      </c>
      <c r="N4915">
        <v>4</v>
      </c>
      <c r="O4915">
        <v>320</v>
      </c>
      <c r="P4915">
        <v>4608</v>
      </c>
      <c r="Q4915" t="s">
        <v>67</v>
      </c>
      <c r="R4915">
        <v>11</v>
      </c>
      <c r="S4915" t="s">
        <v>52</v>
      </c>
      <c r="T4915" t="s">
        <v>31</v>
      </c>
      <c r="U4915" t="str">
        <f>TRIM(CLEAN(tbl_Operations[[#This Row],[Location]]))</f>
        <v>Noida</v>
      </c>
      <c r="V4915" t="str">
        <f>TRIM(CLEAN(tbl_Operations[[#This Row],[Channel]]))</f>
        <v>Teams</v>
      </c>
      <c r="W4915" t="str">
        <f t="shared" si="380"/>
        <v>Report Request</v>
      </c>
      <c r="X4915" t="str">
        <f t="shared" si="381"/>
        <v>Sales</v>
      </c>
      <c r="Y4915" t="str">
        <f t="shared" si="382"/>
        <v>Within SLA</v>
      </c>
      <c r="Z4915" t="str">
        <f t="shared" si="383"/>
        <v>Normal</v>
      </c>
      <c r="AA4915" t="str" cm="1">
        <f t="array" ref="AA4915">_xlfn.IFS(
J4915&lt;=K4915*0.5,"Excellent",
J4915&lt;=K4915,"Good",
J4915&lt;=K4915*1.5,"At Risk",
TRUE,"Critical"
)</f>
        <v>Excellent</v>
      </c>
      <c r="AB4915" t="str">
        <f t="shared" si="384"/>
        <v>Reworked</v>
      </c>
    </row>
    <row r="4916" spans="1:28" x14ac:dyDescent="0.3">
      <c r="A4916" t="s">
        <v>4998</v>
      </c>
      <c r="B4916" s="1">
        <v>45971</v>
      </c>
      <c r="C4916" t="s">
        <v>54</v>
      </c>
      <c r="D4916" t="s">
        <v>55</v>
      </c>
      <c r="E4916" t="s">
        <v>70</v>
      </c>
      <c r="F4916" t="s">
        <v>49</v>
      </c>
      <c r="G4916" t="s">
        <v>42</v>
      </c>
      <c r="H4916" t="s">
        <v>50</v>
      </c>
      <c r="I4916" t="s">
        <v>27</v>
      </c>
      <c r="J4916">
        <v>14.3</v>
      </c>
      <c r="K4916">
        <v>48</v>
      </c>
      <c r="L4916" t="s">
        <v>28</v>
      </c>
      <c r="M4916">
        <v>1</v>
      </c>
      <c r="N4916">
        <v>4.5</v>
      </c>
      <c r="O4916">
        <v>320</v>
      </c>
      <c r="P4916">
        <v>4576</v>
      </c>
      <c r="Q4916" t="s">
        <v>67</v>
      </c>
      <c r="R4916">
        <v>11</v>
      </c>
      <c r="S4916" t="s">
        <v>52</v>
      </c>
      <c r="T4916" t="s">
        <v>31</v>
      </c>
      <c r="U4916" t="str">
        <f>TRIM(CLEAN(tbl_Operations[[#This Row],[Location]]))</f>
        <v>Hyderabad</v>
      </c>
      <c r="V4916" t="str">
        <f>TRIM(CLEAN(tbl_Operations[[#This Row],[Channel]]))</f>
        <v>Portal</v>
      </c>
      <c r="W4916" t="str">
        <f t="shared" si="380"/>
        <v>Data Correction</v>
      </c>
      <c r="X4916" t="str">
        <f t="shared" si="381"/>
        <v>Hr</v>
      </c>
      <c r="Y4916" t="str">
        <f t="shared" si="382"/>
        <v>Within SLA</v>
      </c>
      <c r="Z4916" t="str">
        <f t="shared" si="383"/>
        <v>Normal</v>
      </c>
      <c r="AA4916" t="str" cm="1">
        <f t="array" ref="AA4916">_xlfn.IFS(
J4916&lt;=K4916*0.5,"Excellent",
J4916&lt;=K4916,"Good",
J4916&lt;=K4916*1.5,"At Risk",
TRUE,"Critical"
)</f>
        <v>Excellent</v>
      </c>
      <c r="AB4916" t="str">
        <f t="shared" si="384"/>
        <v>Reworked</v>
      </c>
    </row>
    <row r="4917" spans="1:28" x14ac:dyDescent="0.3">
      <c r="A4917" t="s">
        <v>4999</v>
      </c>
      <c r="B4917" s="1">
        <v>45806</v>
      </c>
      <c r="C4917" t="s">
        <v>91</v>
      </c>
      <c r="D4917" t="s">
        <v>41</v>
      </c>
      <c r="E4917" t="s">
        <v>56</v>
      </c>
      <c r="F4917" t="s">
        <v>49</v>
      </c>
      <c r="G4917" t="s">
        <v>25</v>
      </c>
      <c r="H4917" t="s">
        <v>66</v>
      </c>
      <c r="I4917" t="s">
        <v>27</v>
      </c>
      <c r="J4917">
        <v>2.7</v>
      </c>
      <c r="K4917">
        <v>48</v>
      </c>
      <c r="L4917" t="s">
        <v>28</v>
      </c>
      <c r="M4917">
        <v>0</v>
      </c>
      <c r="N4917">
        <v>5</v>
      </c>
      <c r="O4917">
        <v>280</v>
      </c>
      <c r="P4917">
        <v>756</v>
      </c>
      <c r="Q4917" t="s">
        <v>44</v>
      </c>
      <c r="R4917">
        <v>5</v>
      </c>
      <c r="S4917" t="s">
        <v>30</v>
      </c>
      <c r="T4917" t="s">
        <v>84</v>
      </c>
      <c r="U4917" t="str">
        <f>TRIM(CLEAN(tbl_Operations[[#This Row],[Location]]))</f>
        <v>Bengaluru</v>
      </c>
      <c r="V4917" t="str">
        <f>TRIM(CLEAN(tbl_Operations[[#This Row],[Channel]]))</f>
        <v>Email</v>
      </c>
      <c r="W4917" t="str">
        <f t="shared" si="380"/>
        <v>Vendor Query</v>
      </c>
      <c r="X4917" t="str">
        <f t="shared" si="381"/>
        <v>Operations</v>
      </c>
      <c r="Y4917" t="str">
        <f t="shared" si="382"/>
        <v>Within SLA</v>
      </c>
      <c r="Z4917" t="str">
        <f t="shared" si="383"/>
        <v>Normal</v>
      </c>
      <c r="AA4917" t="str" cm="1">
        <f t="array" ref="AA4917">_xlfn.IFS(
J4917&lt;=K4917*0.5,"Excellent",
J4917&lt;=K4917,"Good",
J4917&lt;=K4917*1.5,"At Risk",
TRUE,"Critical"
)</f>
        <v>Excellent</v>
      </c>
      <c r="AB4917" t="str">
        <f t="shared" si="384"/>
        <v>No Rework</v>
      </c>
    </row>
    <row r="4918" spans="1:28" x14ac:dyDescent="0.3">
      <c r="A4918" t="s">
        <v>5000</v>
      </c>
      <c r="B4918" s="1">
        <v>45886</v>
      </c>
      <c r="C4918" t="s">
        <v>77</v>
      </c>
      <c r="D4918" t="s">
        <v>47</v>
      </c>
      <c r="E4918" t="s">
        <v>35</v>
      </c>
      <c r="F4918" t="s">
        <v>61</v>
      </c>
      <c r="G4918" t="s">
        <v>81</v>
      </c>
      <c r="H4918" t="s">
        <v>26</v>
      </c>
      <c r="I4918" t="s">
        <v>27</v>
      </c>
      <c r="J4918">
        <v>8.4</v>
      </c>
      <c r="K4918">
        <v>12</v>
      </c>
      <c r="L4918" t="s">
        <v>28</v>
      </c>
      <c r="M4918">
        <v>1</v>
      </c>
      <c r="N4918">
        <v>3.9</v>
      </c>
      <c r="O4918">
        <v>350</v>
      </c>
      <c r="P4918">
        <v>2940</v>
      </c>
      <c r="Q4918" t="s">
        <v>36</v>
      </c>
      <c r="R4918">
        <v>8</v>
      </c>
      <c r="S4918" t="s">
        <v>37</v>
      </c>
      <c r="T4918" t="s">
        <v>102</v>
      </c>
      <c r="U4918" t="str">
        <f>TRIM(CLEAN(tbl_Operations[[#This Row],[Location]]))</f>
        <v>Gurugram</v>
      </c>
      <c r="V4918" t="str">
        <f>TRIM(CLEAN(tbl_Operations[[#This Row],[Channel]]))</f>
        <v>Phone</v>
      </c>
      <c r="W4918" t="str">
        <f t="shared" si="380"/>
        <v>Employee Query</v>
      </c>
      <c r="X4918" t="str">
        <f t="shared" si="381"/>
        <v>Finance</v>
      </c>
      <c r="Y4918" t="str">
        <f t="shared" si="382"/>
        <v>Within SLA</v>
      </c>
      <c r="Z4918" t="str">
        <f t="shared" si="383"/>
        <v>Normal</v>
      </c>
      <c r="AA4918" t="str" cm="1">
        <f t="array" ref="AA4918">_xlfn.IFS(
J4918&lt;=K4918*0.5,"Excellent",
J4918&lt;=K4918,"Good",
J4918&lt;=K4918*1.5,"At Risk",
TRUE,"Critical"
)</f>
        <v>Good</v>
      </c>
      <c r="AB4918" t="str">
        <f t="shared" si="384"/>
        <v>Reworked</v>
      </c>
    </row>
    <row r="4919" spans="1:28" x14ac:dyDescent="0.3">
      <c r="A4919" t="s">
        <v>5001</v>
      </c>
      <c r="B4919" s="1">
        <v>45703</v>
      </c>
      <c r="C4919" t="s">
        <v>77</v>
      </c>
      <c r="D4919" t="s">
        <v>55</v>
      </c>
      <c r="E4919" t="s">
        <v>78</v>
      </c>
      <c r="F4919" t="s">
        <v>24</v>
      </c>
      <c r="G4919" t="s">
        <v>42</v>
      </c>
      <c r="H4919" t="s">
        <v>66</v>
      </c>
      <c r="I4919" t="s">
        <v>88</v>
      </c>
      <c r="J4919">
        <v>11.7</v>
      </c>
      <c r="K4919">
        <v>24</v>
      </c>
      <c r="L4919" t="s">
        <v>28</v>
      </c>
      <c r="M4919">
        <v>3</v>
      </c>
      <c r="N4919">
        <v>3.9</v>
      </c>
      <c r="O4919">
        <v>320</v>
      </c>
      <c r="P4919">
        <v>3744</v>
      </c>
      <c r="Q4919" t="s">
        <v>57</v>
      </c>
      <c r="R4919">
        <v>2</v>
      </c>
      <c r="S4919" t="s">
        <v>58</v>
      </c>
      <c r="T4919" t="s">
        <v>68</v>
      </c>
      <c r="U4919" t="str">
        <f>TRIM(CLEAN(tbl_Operations[[#This Row],[Location]]))</f>
        <v>Hyderabad</v>
      </c>
      <c r="V4919" t="str">
        <f>TRIM(CLEAN(tbl_Operations[[#This Row],[Channel]]))</f>
        <v>Portal</v>
      </c>
      <c r="W4919" t="str">
        <f t="shared" si="380"/>
        <v>Access Request</v>
      </c>
      <c r="X4919" t="str">
        <f t="shared" si="381"/>
        <v>Finance</v>
      </c>
      <c r="Y4919" t="str">
        <f t="shared" si="382"/>
        <v>Within SLA</v>
      </c>
      <c r="Z4919" t="str">
        <f t="shared" si="383"/>
        <v>Normal</v>
      </c>
      <c r="AA4919" t="str" cm="1">
        <f t="array" ref="AA4919">_xlfn.IFS(
J4919&lt;=K4919*0.5,"Excellent",
J4919&lt;=K4919,"Good",
J4919&lt;=K4919*1.5,"At Risk",
TRUE,"Critical"
)</f>
        <v>Excellent</v>
      </c>
      <c r="AB4919" t="str">
        <f t="shared" si="384"/>
        <v>Reworked</v>
      </c>
    </row>
    <row r="4920" spans="1:28" x14ac:dyDescent="0.3">
      <c r="A4920" t="s">
        <v>5002</v>
      </c>
      <c r="B4920" s="1">
        <v>45941</v>
      </c>
      <c r="C4920" t="s">
        <v>54</v>
      </c>
      <c r="D4920" t="s">
        <v>55</v>
      </c>
      <c r="E4920" t="s">
        <v>56</v>
      </c>
      <c r="F4920" t="s">
        <v>24</v>
      </c>
      <c r="G4920" t="s">
        <v>25</v>
      </c>
      <c r="H4920" t="s">
        <v>26</v>
      </c>
      <c r="I4920" t="s">
        <v>27</v>
      </c>
      <c r="J4920">
        <v>32.1</v>
      </c>
      <c r="K4920">
        <v>24</v>
      </c>
      <c r="L4920" t="s">
        <v>63</v>
      </c>
      <c r="M4920">
        <v>1</v>
      </c>
      <c r="N4920">
        <v>3.2</v>
      </c>
      <c r="O4920">
        <v>450</v>
      </c>
      <c r="P4920">
        <v>14445</v>
      </c>
      <c r="Q4920" t="s">
        <v>51</v>
      </c>
      <c r="R4920">
        <v>10</v>
      </c>
      <c r="S4920" t="s">
        <v>52</v>
      </c>
      <c r="T4920" t="s">
        <v>68</v>
      </c>
      <c r="U4920" t="str">
        <f>TRIM(CLEAN(tbl_Operations[[#This Row],[Location]]))</f>
        <v>Hyderabad</v>
      </c>
      <c r="V4920" t="str">
        <f>TRIM(CLEAN(tbl_Operations[[#This Row],[Channel]]))</f>
        <v>Email</v>
      </c>
      <c r="W4920" t="str">
        <f t="shared" si="380"/>
        <v>Vendor Query</v>
      </c>
      <c r="X4920" t="str">
        <f t="shared" si="381"/>
        <v>Hr</v>
      </c>
      <c r="Y4920" t="str">
        <f t="shared" si="382"/>
        <v>SLA Breach</v>
      </c>
      <c r="Z4920" t="str">
        <f t="shared" si="383"/>
        <v>Normal</v>
      </c>
      <c r="AA4920" t="str" cm="1">
        <f t="array" ref="AA4920">_xlfn.IFS(
J4920&lt;=K4920*0.5,"Excellent",
J4920&lt;=K4920,"Good",
J4920&lt;=K4920*1.5,"At Risk",
TRUE,"Critical"
)</f>
        <v>At Risk</v>
      </c>
      <c r="AB4920" t="str">
        <f t="shared" si="384"/>
        <v>Reworked</v>
      </c>
    </row>
    <row r="4921" spans="1:28" x14ac:dyDescent="0.3">
      <c r="A4921" t="s">
        <v>5003</v>
      </c>
      <c r="B4921" s="1">
        <v>45785</v>
      </c>
      <c r="C4921" t="s">
        <v>40</v>
      </c>
      <c r="D4921" t="s">
        <v>47</v>
      </c>
      <c r="E4921" t="s">
        <v>48</v>
      </c>
      <c r="F4921" t="s">
        <v>49</v>
      </c>
      <c r="G4921" t="s">
        <v>42</v>
      </c>
      <c r="H4921" t="s">
        <v>75</v>
      </c>
      <c r="I4921" t="s">
        <v>27</v>
      </c>
      <c r="J4921">
        <v>10.6</v>
      </c>
      <c r="K4921">
        <v>48</v>
      </c>
      <c r="L4921" t="s">
        <v>28</v>
      </c>
      <c r="M4921">
        <v>0</v>
      </c>
      <c r="N4921">
        <v>4.0999999999999996</v>
      </c>
      <c r="O4921">
        <v>450</v>
      </c>
      <c r="P4921">
        <v>4770</v>
      </c>
      <c r="Q4921" t="s">
        <v>44</v>
      </c>
      <c r="R4921">
        <v>5</v>
      </c>
      <c r="S4921" t="s">
        <v>30</v>
      </c>
      <c r="T4921" t="s">
        <v>84</v>
      </c>
      <c r="U4921" t="str">
        <f>TRIM(CLEAN(tbl_Operations[[#This Row],[Location]]))</f>
        <v>Gurugram</v>
      </c>
      <c r="V4921" t="str">
        <f>TRIM(CLEAN(tbl_Operations[[#This Row],[Channel]]))</f>
        <v>Portal</v>
      </c>
      <c r="W4921" t="str">
        <f t="shared" si="380"/>
        <v>Compliance Request</v>
      </c>
      <c r="X4921" t="str">
        <f t="shared" si="381"/>
        <v>Procurement</v>
      </c>
      <c r="Y4921" t="str">
        <f t="shared" si="382"/>
        <v>Within SLA</v>
      </c>
      <c r="Z4921" t="str">
        <f t="shared" si="383"/>
        <v>Normal</v>
      </c>
      <c r="AA4921" t="str" cm="1">
        <f t="array" ref="AA4921">_xlfn.IFS(
J4921&lt;=K4921*0.5,"Excellent",
J4921&lt;=K4921,"Good",
J4921&lt;=K4921*1.5,"At Risk",
TRUE,"Critical"
)</f>
        <v>Excellent</v>
      </c>
      <c r="AB4921" t="str">
        <f t="shared" si="384"/>
        <v>No Rework</v>
      </c>
    </row>
    <row r="4922" spans="1:28" x14ac:dyDescent="0.3">
      <c r="A4922" t="s">
        <v>5004</v>
      </c>
      <c r="B4922" s="1">
        <v>45781</v>
      </c>
      <c r="C4922" t="s">
        <v>77</v>
      </c>
      <c r="D4922" t="s">
        <v>55</v>
      </c>
      <c r="E4922" t="s">
        <v>78</v>
      </c>
      <c r="F4922" t="s">
        <v>49</v>
      </c>
      <c r="G4922" t="s">
        <v>81</v>
      </c>
      <c r="H4922" t="s">
        <v>66</v>
      </c>
      <c r="I4922" t="s">
        <v>88</v>
      </c>
      <c r="J4922">
        <v>19.399999999999999</v>
      </c>
      <c r="K4922">
        <v>48</v>
      </c>
      <c r="L4922" t="s">
        <v>28</v>
      </c>
      <c r="M4922">
        <v>1</v>
      </c>
      <c r="N4922">
        <v>4.2</v>
      </c>
      <c r="O4922">
        <v>350</v>
      </c>
      <c r="P4922">
        <v>6790</v>
      </c>
      <c r="Q4922" t="s">
        <v>44</v>
      </c>
      <c r="R4922">
        <v>5</v>
      </c>
      <c r="S4922" t="s">
        <v>30</v>
      </c>
      <c r="T4922" t="s">
        <v>102</v>
      </c>
      <c r="U4922" t="str">
        <f>TRIM(CLEAN(tbl_Operations[[#This Row],[Location]]))</f>
        <v>Hyderabad</v>
      </c>
      <c r="V4922" t="str">
        <f>TRIM(CLEAN(tbl_Operations[[#This Row],[Channel]]))</f>
        <v>Phone</v>
      </c>
      <c r="W4922" t="str">
        <f t="shared" si="380"/>
        <v>Access Request</v>
      </c>
      <c r="X4922" t="str">
        <f t="shared" si="381"/>
        <v>Finance</v>
      </c>
      <c r="Y4922" t="str">
        <f t="shared" si="382"/>
        <v>Within SLA</v>
      </c>
      <c r="Z4922" t="str">
        <f t="shared" si="383"/>
        <v>Normal</v>
      </c>
      <c r="AA4922" t="str" cm="1">
        <f t="array" ref="AA4922">_xlfn.IFS(
J4922&lt;=K4922*0.5,"Excellent",
J4922&lt;=K4922,"Good",
J4922&lt;=K4922*1.5,"At Risk",
TRUE,"Critical"
)</f>
        <v>Excellent</v>
      </c>
      <c r="AB4922" t="str">
        <f t="shared" si="384"/>
        <v>Reworked</v>
      </c>
    </row>
    <row r="4923" spans="1:28" x14ac:dyDescent="0.3">
      <c r="A4923" t="s">
        <v>5005</v>
      </c>
      <c r="B4923" s="1">
        <v>45926</v>
      </c>
      <c r="C4923" t="s">
        <v>40</v>
      </c>
      <c r="D4923" t="s">
        <v>34</v>
      </c>
      <c r="E4923" t="s">
        <v>78</v>
      </c>
      <c r="F4923" t="s">
        <v>49</v>
      </c>
      <c r="G4923" t="s">
        <v>81</v>
      </c>
      <c r="H4923" t="s">
        <v>66</v>
      </c>
      <c r="I4923" t="s">
        <v>101</v>
      </c>
      <c r="J4923">
        <v>3.1</v>
      </c>
      <c r="K4923">
        <v>48</v>
      </c>
      <c r="L4923" t="s">
        <v>28</v>
      </c>
      <c r="M4923">
        <v>0</v>
      </c>
      <c r="N4923">
        <v>4.8</v>
      </c>
      <c r="O4923">
        <v>400</v>
      </c>
      <c r="P4923">
        <v>1240</v>
      </c>
      <c r="Q4923" t="s">
        <v>83</v>
      </c>
      <c r="R4923">
        <v>9</v>
      </c>
      <c r="S4923" t="s">
        <v>37</v>
      </c>
      <c r="T4923" t="s">
        <v>45</v>
      </c>
      <c r="U4923" t="str">
        <f>TRIM(CLEAN(tbl_Operations[[#This Row],[Location]]))</f>
        <v>Mumbai</v>
      </c>
      <c r="V4923" t="str">
        <f>TRIM(CLEAN(tbl_Operations[[#This Row],[Channel]]))</f>
        <v>Phone</v>
      </c>
      <c r="W4923" t="str">
        <f t="shared" si="380"/>
        <v>Access Request</v>
      </c>
      <c r="X4923" t="str">
        <f t="shared" si="381"/>
        <v>Procurement</v>
      </c>
      <c r="Y4923" t="str">
        <f t="shared" si="382"/>
        <v>Within SLA</v>
      </c>
      <c r="Z4923" t="str">
        <f t="shared" si="383"/>
        <v>Normal</v>
      </c>
      <c r="AA4923" t="str" cm="1">
        <f t="array" ref="AA4923">_xlfn.IFS(
J4923&lt;=K4923*0.5,"Excellent",
J4923&lt;=K4923,"Good",
J4923&lt;=K4923*1.5,"At Risk",
TRUE,"Critical"
)</f>
        <v>Excellent</v>
      </c>
      <c r="AB4923" t="str">
        <f t="shared" si="384"/>
        <v>No Rework</v>
      </c>
    </row>
    <row r="4924" spans="1:28" x14ac:dyDescent="0.3">
      <c r="A4924" t="s">
        <v>5006</v>
      </c>
      <c r="B4924" s="1">
        <v>45663</v>
      </c>
      <c r="C4924" t="s">
        <v>54</v>
      </c>
      <c r="D4924" t="s">
        <v>5094</v>
      </c>
      <c r="E4924" t="s">
        <v>35</v>
      </c>
      <c r="F4924" t="s">
        <v>146</v>
      </c>
      <c r="G4924" t="s">
        <v>25</v>
      </c>
      <c r="H4924" t="s">
        <v>75</v>
      </c>
      <c r="I4924" t="s">
        <v>27</v>
      </c>
      <c r="J4924">
        <v>7</v>
      </c>
      <c r="K4924">
        <v>4</v>
      </c>
      <c r="L4924" t="s">
        <v>63</v>
      </c>
      <c r="M4924">
        <v>1</v>
      </c>
      <c r="N4924">
        <v>4.9000000000000004</v>
      </c>
      <c r="O4924">
        <v>400</v>
      </c>
      <c r="P4924">
        <v>2800</v>
      </c>
      <c r="Q4924" t="s">
        <v>64</v>
      </c>
      <c r="R4924">
        <v>1</v>
      </c>
      <c r="S4924" t="s">
        <v>58</v>
      </c>
      <c r="T4924" t="s">
        <v>31</v>
      </c>
      <c r="U4924" t="str">
        <f>TRIM(CLEAN(tbl_Operations[[#This Row],[Location]]))</f>
        <v>Unknown</v>
      </c>
      <c r="V4924" t="str">
        <f>TRIM(CLEAN(tbl_Operations[[#This Row],[Channel]]))</f>
        <v>Email</v>
      </c>
      <c r="W4924" t="str">
        <f t="shared" si="380"/>
        <v>Employee Query</v>
      </c>
      <c r="X4924" t="str">
        <f t="shared" si="381"/>
        <v>Hr</v>
      </c>
      <c r="Y4924" t="str">
        <f t="shared" si="382"/>
        <v>SLA Breach</v>
      </c>
      <c r="Z4924" t="str">
        <f t="shared" si="383"/>
        <v>Normal</v>
      </c>
      <c r="AA4924" t="str" cm="1">
        <f t="array" ref="AA4924">_xlfn.IFS(
J4924&lt;=K4924*0.5,"Excellent",
J4924&lt;=K4924,"Good",
J4924&lt;=K4924*1.5,"At Risk",
TRUE,"Critical"
)</f>
        <v>Critical</v>
      </c>
      <c r="AB4924" t="str">
        <f t="shared" si="384"/>
        <v>Reworked</v>
      </c>
    </row>
    <row r="4925" spans="1:28" x14ac:dyDescent="0.3">
      <c r="A4925" t="s">
        <v>5007</v>
      </c>
      <c r="B4925" s="1">
        <v>45985</v>
      </c>
      <c r="C4925" t="s">
        <v>21</v>
      </c>
      <c r="D4925" t="s">
        <v>41</v>
      </c>
      <c r="E4925" t="s">
        <v>92</v>
      </c>
      <c r="F4925" t="s">
        <v>24</v>
      </c>
      <c r="G4925" t="s">
        <v>25</v>
      </c>
      <c r="H4925" t="s">
        <v>43</v>
      </c>
      <c r="I4925" t="s">
        <v>88</v>
      </c>
      <c r="J4925">
        <v>5.6</v>
      </c>
      <c r="K4925">
        <v>24</v>
      </c>
      <c r="L4925" t="s">
        <v>28</v>
      </c>
      <c r="M4925">
        <v>1</v>
      </c>
      <c r="N4925">
        <v>4.8</v>
      </c>
      <c r="O4925">
        <v>280</v>
      </c>
      <c r="P4925">
        <v>1568</v>
      </c>
      <c r="Q4925" t="s">
        <v>67</v>
      </c>
      <c r="R4925">
        <v>11</v>
      </c>
      <c r="S4925" t="s">
        <v>52</v>
      </c>
      <c r="T4925" t="s">
        <v>31</v>
      </c>
      <c r="U4925" t="str">
        <f>TRIM(CLEAN(tbl_Operations[[#This Row],[Location]]))</f>
        <v>Bengaluru</v>
      </c>
      <c r="V4925" t="str">
        <f>TRIM(CLEAN(tbl_Operations[[#This Row],[Channel]]))</f>
        <v>Email</v>
      </c>
      <c r="W4925" t="str">
        <f t="shared" si="380"/>
        <v>Report Request</v>
      </c>
      <c r="X4925" t="str">
        <f t="shared" si="381"/>
        <v>Customer Support</v>
      </c>
      <c r="Y4925" t="str">
        <f t="shared" si="382"/>
        <v>Within SLA</v>
      </c>
      <c r="Z4925" t="str">
        <f t="shared" si="383"/>
        <v>Normal</v>
      </c>
      <c r="AA4925" t="str" cm="1">
        <f t="array" ref="AA4925">_xlfn.IFS(
J4925&lt;=K4925*0.5,"Excellent",
J4925&lt;=K4925,"Good",
J4925&lt;=K4925*1.5,"At Risk",
TRUE,"Critical"
)</f>
        <v>Excellent</v>
      </c>
      <c r="AB4925" t="str">
        <f t="shared" si="384"/>
        <v>Reworked</v>
      </c>
    </row>
    <row r="4926" spans="1:28" x14ac:dyDescent="0.3">
      <c r="A4926" t="s">
        <v>5008</v>
      </c>
      <c r="B4926" s="1">
        <v>45896</v>
      </c>
      <c r="C4926" t="s">
        <v>40</v>
      </c>
      <c r="D4926" t="s">
        <v>73</v>
      </c>
      <c r="E4926" t="s">
        <v>92</v>
      </c>
      <c r="F4926" t="s">
        <v>24</v>
      </c>
      <c r="G4926" t="s">
        <v>25</v>
      </c>
      <c r="H4926" t="s">
        <v>43</v>
      </c>
      <c r="I4926" t="s">
        <v>27</v>
      </c>
      <c r="J4926">
        <v>12.7</v>
      </c>
      <c r="K4926">
        <v>24</v>
      </c>
      <c r="L4926" t="s">
        <v>28</v>
      </c>
      <c r="M4926">
        <v>0</v>
      </c>
      <c r="N4926">
        <v>4.7</v>
      </c>
      <c r="O4926">
        <v>280</v>
      </c>
      <c r="P4926">
        <v>3556</v>
      </c>
      <c r="Q4926" t="s">
        <v>36</v>
      </c>
      <c r="R4926">
        <v>8</v>
      </c>
      <c r="S4926" t="s">
        <v>37</v>
      </c>
      <c r="T4926" t="s">
        <v>86</v>
      </c>
      <c r="U4926" t="str">
        <f>TRIM(CLEAN(tbl_Operations[[#This Row],[Location]]))</f>
        <v>Chennai</v>
      </c>
      <c r="V4926" t="str">
        <f>TRIM(CLEAN(tbl_Operations[[#This Row],[Channel]]))</f>
        <v>Email</v>
      </c>
      <c r="W4926" t="str">
        <f t="shared" si="380"/>
        <v>Report Request</v>
      </c>
      <c r="X4926" t="str">
        <f t="shared" si="381"/>
        <v>Procurement</v>
      </c>
      <c r="Y4926" t="str">
        <f t="shared" si="382"/>
        <v>Within SLA</v>
      </c>
      <c r="Z4926" t="str">
        <f t="shared" si="383"/>
        <v>Normal</v>
      </c>
      <c r="AA4926" t="str" cm="1">
        <f t="array" ref="AA4926">_xlfn.IFS(
J4926&lt;=K4926*0.5,"Excellent",
J4926&lt;=K4926,"Good",
J4926&lt;=K4926*1.5,"At Risk",
TRUE,"Critical"
)</f>
        <v>Good</v>
      </c>
      <c r="AB4926" t="str">
        <f t="shared" si="384"/>
        <v>No Rework</v>
      </c>
    </row>
    <row r="4927" spans="1:28" x14ac:dyDescent="0.3">
      <c r="A4927" t="s">
        <v>5009</v>
      </c>
      <c r="B4927" s="1">
        <v>45775</v>
      </c>
      <c r="C4927" t="s">
        <v>91</v>
      </c>
      <c r="D4927" t="s">
        <v>47</v>
      </c>
      <c r="E4927" t="s">
        <v>78</v>
      </c>
      <c r="F4927" t="s">
        <v>24</v>
      </c>
      <c r="G4927" t="s">
        <v>25</v>
      </c>
      <c r="H4927" t="s">
        <v>26</v>
      </c>
      <c r="I4927" t="s">
        <v>27</v>
      </c>
      <c r="J4927">
        <v>6.2</v>
      </c>
      <c r="K4927">
        <v>24</v>
      </c>
      <c r="L4927" t="s">
        <v>28</v>
      </c>
      <c r="M4927">
        <v>1</v>
      </c>
      <c r="N4927">
        <v>5</v>
      </c>
      <c r="O4927">
        <v>450</v>
      </c>
      <c r="P4927">
        <v>2790</v>
      </c>
      <c r="Q4927" t="s">
        <v>89</v>
      </c>
      <c r="R4927">
        <v>4</v>
      </c>
      <c r="S4927" t="s">
        <v>30</v>
      </c>
      <c r="T4927" t="s">
        <v>31</v>
      </c>
      <c r="U4927" t="str">
        <f>TRIM(CLEAN(tbl_Operations[[#This Row],[Location]]))</f>
        <v>Gurugram</v>
      </c>
      <c r="V4927" t="str">
        <f>TRIM(CLEAN(tbl_Operations[[#This Row],[Channel]]))</f>
        <v>Email</v>
      </c>
      <c r="W4927" t="str">
        <f t="shared" si="380"/>
        <v>Access Request</v>
      </c>
      <c r="X4927" t="str">
        <f t="shared" si="381"/>
        <v>Operations</v>
      </c>
      <c r="Y4927" t="str">
        <f t="shared" si="382"/>
        <v>Within SLA</v>
      </c>
      <c r="Z4927" t="str">
        <f t="shared" si="383"/>
        <v>Normal</v>
      </c>
      <c r="AA4927" t="str" cm="1">
        <f t="array" ref="AA4927">_xlfn.IFS(
J4927&lt;=K4927*0.5,"Excellent",
J4927&lt;=K4927,"Good",
J4927&lt;=K4927*1.5,"At Risk",
TRUE,"Critical"
)</f>
        <v>Excellent</v>
      </c>
      <c r="AB4927" t="str">
        <f t="shared" si="384"/>
        <v>Reworked</v>
      </c>
    </row>
    <row r="4928" spans="1:28" x14ac:dyDescent="0.3">
      <c r="A4928" t="s">
        <v>5010</v>
      </c>
      <c r="B4928" s="1">
        <v>45707</v>
      </c>
      <c r="C4928" t="s">
        <v>91</v>
      </c>
      <c r="D4928" t="s">
        <v>60</v>
      </c>
      <c r="E4928" t="s">
        <v>78</v>
      </c>
      <c r="F4928" t="s">
        <v>49</v>
      </c>
      <c r="G4928" t="s">
        <v>42</v>
      </c>
      <c r="H4928" t="s">
        <v>75</v>
      </c>
      <c r="I4928" t="s">
        <v>27</v>
      </c>
      <c r="J4928">
        <v>22.1</v>
      </c>
      <c r="K4928">
        <v>48</v>
      </c>
      <c r="L4928" t="s">
        <v>28</v>
      </c>
      <c r="M4928">
        <v>0</v>
      </c>
      <c r="N4928">
        <v>4.7</v>
      </c>
      <c r="O4928">
        <v>350</v>
      </c>
      <c r="P4928">
        <v>7735</v>
      </c>
      <c r="Q4928" t="s">
        <v>57</v>
      </c>
      <c r="R4928">
        <v>2</v>
      </c>
      <c r="S4928" t="s">
        <v>58</v>
      </c>
      <c r="T4928" t="s">
        <v>86</v>
      </c>
      <c r="U4928" t="str">
        <f>TRIM(CLEAN(tbl_Operations[[#This Row],[Location]]))</f>
        <v>Pune</v>
      </c>
      <c r="V4928" t="str">
        <f>TRIM(CLEAN(tbl_Operations[[#This Row],[Channel]]))</f>
        <v>Portal</v>
      </c>
      <c r="W4928" t="str">
        <f t="shared" si="380"/>
        <v>Access Request</v>
      </c>
      <c r="X4928" t="str">
        <f t="shared" si="381"/>
        <v>Operations</v>
      </c>
      <c r="Y4928" t="str">
        <f t="shared" si="382"/>
        <v>Within SLA</v>
      </c>
      <c r="Z4928" t="str">
        <f t="shared" si="383"/>
        <v>Normal</v>
      </c>
      <c r="AA4928" t="str" cm="1">
        <f t="array" ref="AA4928">_xlfn.IFS(
J4928&lt;=K4928*0.5,"Excellent",
J4928&lt;=K4928,"Good",
J4928&lt;=K4928*1.5,"At Risk",
TRUE,"Critical"
)</f>
        <v>Excellent</v>
      </c>
      <c r="AB4928" t="str">
        <f t="shared" si="384"/>
        <v>No Rework</v>
      </c>
    </row>
    <row r="4929" spans="1:28" x14ac:dyDescent="0.3">
      <c r="A4929" t="s">
        <v>5011</v>
      </c>
      <c r="B4929" s="1">
        <v>45945</v>
      </c>
      <c r="C4929" t="s">
        <v>77</v>
      </c>
      <c r="D4929" t="s">
        <v>41</v>
      </c>
      <c r="E4929" t="s">
        <v>48</v>
      </c>
      <c r="F4929" t="s">
        <v>24</v>
      </c>
      <c r="G4929" t="s">
        <v>62</v>
      </c>
      <c r="H4929" t="s">
        <v>66</v>
      </c>
      <c r="I4929" t="s">
        <v>27</v>
      </c>
      <c r="J4929">
        <v>3.2</v>
      </c>
      <c r="K4929">
        <v>24</v>
      </c>
      <c r="L4929" t="s">
        <v>28</v>
      </c>
      <c r="M4929">
        <v>0</v>
      </c>
      <c r="N4929">
        <v>4.4000000000000004</v>
      </c>
      <c r="O4929">
        <v>350</v>
      </c>
      <c r="P4929">
        <v>1120</v>
      </c>
      <c r="Q4929" t="s">
        <v>51</v>
      </c>
      <c r="R4929">
        <v>10</v>
      </c>
      <c r="S4929" t="s">
        <v>52</v>
      </c>
      <c r="T4929" t="s">
        <v>86</v>
      </c>
      <c r="U4929" t="str">
        <f>TRIM(CLEAN(tbl_Operations[[#This Row],[Location]]))</f>
        <v>Bengaluru</v>
      </c>
      <c r="V4929" t="str">
        <f>TRIM(CLEAN(tbl_Operations[[#This Row],[Channel]]))</f>
        <v>Teams</v>
      </c>
      <c r="W4929" t="str">
        <f t="shared" si="380"/>
        <v>Compliance Request</v>
      </c>
      <c r="X4929" t="str">
        <f t="shared" si="381"/>
        <v>Finance</v>
      </c>
      <c r="Y4929" t="str">
        <f t="shared" si="382"/>
        <v>Within SLA</v>
      </c>
      <c r="Z4929" t="str">
        <f t="shared" si="383"/>
        <v>Normal</v>
      </c>
      <c r="AA4929" t="str" cm="1">
        <f t="array" ref="AA4929">_xlfn.IFS(
J4929&lt;=K4929*0.5,"Excellent",
J4929&lt;=K4929,"Good",
J4929&lt;=K4929*1.5,"At Risk",
TRUE,"Critical"
)</f>
        <v>Excellent</v>
      </c>
      <c r="AB4929" t="str">
        <f t="shared" si="384"/>
        <v>No Rework</v>
      </c>
    </row>
    <row r="4930" spans="1:28" x14ac:dyDescent="0.3">
      <c r="A4930" t="s">
        <v>5012</v>
      </c>
      <c r="B4930" s="1">
        <v>45992</v>
      </c>
      <c r="C4930" t="s">
        <v>40</v>
      </c>
      <c r="D4930" t="s">
        <v>60</v>
      </c>
      <c r="E4930" t="s">
        <v>74</v>
      </c>
      <c r="F4930" t="s">
        <v>24</v>
      </c>
      <c r="G4930" t="s">
        <v>62</v>
      </c>
      <c r="H4930" t="s">
        <v>75</v>
      </c>
      <c r="I4930" t="s">
        <v>27</v>
      </c>
      <c r="J4930">
        <v>6.2</v>
      </c>
      <c r="K4930">
        <v>24</v>
      </c>
      <c r="L4930" t="s">
        <v>28</v>
      </c>
      <c r="M4930">
        <v>0</v>
      </c>
      <c r="N4930">
        <v>5</v>
      </c>
      <c r="O4930">
        <v>450</v>
      </c>
      <c r="P4930">
        <v>2790</v>
      </c>
      <c r="Q4930" t="s">
        <v>71</v>
      </c>
      <c r="R4930">
        <v>12</v>
      </c>
      <c r="S4930" t="s">
        <v>52</v>
      </c>
      <c r="T4930" t="s">
        <v>31</v>
      </c>
      <c r="U4930" t="str">
        <f>TRIM(CLEAN(tbl_Operations[[#This Row],[Location]]))</f>
        <v>Pune</v>
      </c>
      <c r="V4930" t="str">
        <f>TRIM(CLEAN(tbl_Operations[[#This Row],[Channel]]))</f>
        <v>Teams</v>
      </c>
      <c r="W4930" t="str">
        <f t="shared" ref="W4930:W4993" si="385">TRIM(CLEAN(E4930))</f>
        <v>System Issue</v>
      </c>
      <c r="X4930" t="str">
        <f t="shared" ref="X4930:X4993" si="386">PROPER(TRIM(CLEAN(C4930)))</f>
        <v>Procurement</v>
      </c>
      <c r="Y4930" t="str">
        <f t="shared" ref="Y4930:Y4993" si="387">IF(J4930&lt;=K4930,"Within SLA","SLA Breach")</f>
        <v>Within SLA</v>
      </c>
      <c r="Z4930" t="str">
        <f t="shared" ref="Z4930:Z4993" si="388">IF(AND(F4930="Critical",Y4929="SLA Breach"),"Critical Risk","Normal")</f>
        <v>Normal</v>
      </c>
      <c r="AA4930" t="str" cm="1">
        <f t="array" ref="AA4930">_xlfn.IFS(
J4930&lt;=K4930*0.5,"Excellent",
J4930&lt;=K4930,"Good",
J4930&lt;=K4930*1.5,"At Risk",
TRUE,"Critical"
)</f>
        <v>Excellent</v>
      </c>
      <c r="AB4930" t="str">
        <f t="shared" ref="AB4930:AB4993" si="389">IF(M4930&gt;0,"Reworked","No Rework")</f>
        <v>No Rework</v>
      </c>
    </row>
    <row r="4931" spans="1:28" x14ac:dyDescent="0.3">
      <c r="A4931" t="s">
        <v>5013</v>
      </c>
      <c r="B4931" s="1">
        <v>45819</v>
      </c>
      <c r="C4931" t="s">
        <v>40</v>
      </c>
      <c r="D4931" t="s">
        <v>60</v>
      </c>
      <c r="E4931" t="s">
        <v>78</v>
      </c>
      <c r="F4931" t="s">
        <v>24</v>
      </c>
      <c r="G4931" t="s">
        <v>25</v>
      </c>
      <c r="H4931" t="s">
        <v>50</v>
      </c>
      <c r="I4931" t="s">
        <v>27</v>
      </c>
      <c r="J4931">
        <v>9.4</v>
      </c>
      <c r="K4931">
        <v>24</v>
      </c>
      <c r="L4931" t="s">
        <v>28</v>
      </c>
      <c r="M4931">
        <v>1</v>
      </c>
      <c r="N4931">
        <v>4.3</v>
      </c>
      <c r="O4931">
        <v>350</v>
      </c>
      <c r="P4931">
        <v>3290</v>
      </c>
      <c r="Q4931" t="s">
        <v>29</v>
      </c>
      <c r="R4931">
        <v>6</v>
      </c>
      <c r="S4931" t="s">
        <v>30</v>
      </c>
      <c r="T4931" t="s">
        <v>86</v>
      </c>
      <c r="U4931" t="str">
        <f>TRIM(CLEAN(tbl_Operations[[#This Row],[Location]]))</f>
        <v>Pune</v>
      </c>
      <c r="V4931" t="str">
        <f>TRIM(CLEAN(tbl_Operations[[#This Row],[Channel]]))</f>
        <v>Email</v>
      </c>
      <c r="W4931" t="str">
        <f t="shared" si="385"/>
        <v>Access Request</v>
      </c>
      <c r="X4931" t="str">
        <f t="shared" si="386"/>
        <v>Procurement</v>
      </c>
      <c r="Y4931" t="str">
        <f t="shared" si="387"/>
        <v>Within SLA</v>
      </c>
      <c r="Z4931" t="str">
        <f t="shared" si="388"/>
        <v>Normal</v>
      </c>
      <c r="AA4931" t="str" cm="1">
        <f t="array" ref="AA4931">_xlfn.IFS(
J4931&lt;=K4931*0.5,"Excellent",
J4931&lt;=K4931,"Good",
J4931&lt;=K4931*1.5,"At Risk",
TRUE,"Critical"
)</f>
        <v>Excellent</v>
      </c>
      <c r="AB4931" t="str">
        <f t="shared" si="389"/>
        <v>Reworked</v>
      </c>
    </row>
    <row r="4932" spans="1:28" x14ac:dyDescent="0.3">
      <c r="A4932" t="s">
        <v>5014</v>
      </c>
      <c r="B4932" s="1">
        <v>45836</v>
      </c>
      <c r="C4932" t="s">
        <v>21</v>
      </c>
      <c r="D4932" t="s">
        <v>60</v>
      </c>
      <c r="E4932" t="s">
        <v>56</v>
      </c>
      <c r="F4932" t="s">
        <v>61</v>
      </c>
      <c r="G4932" t="s">
        <v>42</v>
      </c>
      <c r="H4932" t="s">
        <v>66</v>
      </c>
      <c r="I4932" t="s">
        <v>27</v>
      </c>
      <c r="J4932">
        <v>3.8</v>
      </c>
      <c r="K4932">
        <v>12</v>
      </c>
      <c r="L4932" t="s">
        <v>28</v>
      </c>
      <c r="M4932">
        <v>0</v>
      </c>
      <c r="N4932">
        <v>4.9000000000000004</v>
      </c>
      <c r="O4932">
        <v>400</v>
      </c>
      <c r="P4932">
        <v>1520</v>
      </c>
      <c r="Q4932" t="s">
        <v>29</v>
      </c>
      <c r="R4932">
        <v>6</v>
      </c>
      <c r="S4932" t="s">
        <v>30</v>
      </c>
      <c r="T4932" t="s">
        <v>68</v>
      </c>
      <c r="U4932" t="str">
        <f>TRIM(CLEAN(tbl_Operations[[#This Row],[Location]]))</f>
        <v>Pune</v>
      </c>
      <c r="V4932" t="str">
        <f>TRIM(CLEAN(tbl_Operations[[#This Row],[Channel]]))</f>
        <v>Portal</v>
      </c>
      <c r="W4932" t="str">
        <f t="shared" si="385"/>
        <v>Vendor Query</v>
      </c>
      <c r="X4932" t="str">
        <f t="shared" si="386"/>
        <v>Customer Support</v>
      </c>
      <c r="Y4932" t="str">
        <f t="shared" si="387"/>
        <v>Within SLA</v>
      </c>
      <c r="Z4932" t="str">
        <f t="shared" si="388"/>
        <v>Normal</v>
      </c>
      <c r="AA4932" t="str" cm="1">
        <f t="array" ref="AA4932">_xlfn.IFS(
J4932&lt;=K4932*0.5,"Excellent",
J4932&lt;=K4932,"Good",
J4932&lt;=K4932*1.5,"At Risk",
TRUE,"Critical"
)</f>
        <v>Excellent</v>
      </c>
      <c r="AB4932" t="str">
        <f t="shared" si="389"/>
        <v>No Rework</v>
      </c>
    </row>
    <row r="4933" spans="1:28" x14ac:dyDescent="0.3">
      <c r="A4933" t="s">
        <v>5015</v>
      </c>
      <c r="B4933" s="1">
        <v>45821</v>
      </c>
      <c r="C4933" t="s">
        <v>54</v>
      </c>
      <c r="D4933" t="s">
        <v>55</v>
      </c>
      <c r="E4933" t="s">
        <v>92</v>
      </c>
      <c r="F4933" t="s">
        <v>24</v>
      </c>
      <c r="G4933" t="s">
        <v>42</v>
      </c>
      <c r="H4933" t="s">
        <v>50</v>
      </c>
      <c r="I4933" t="s">
        <v>27</v>
      </c>
      <c r="J4933">
        <v>15.6</v>
      </c>
      <c r="K4933">
        <v>24</v>
      </c>
      <c r="L4933" t="s">
        <v>28</v>
      </c>
      <c r="M4933">
        <v>0</v>
      </c>
      <c r="N4933">
        <v>4</v>
      </c>
      <c r="O4933">
        <v>450</v>
      </c>
      <c r="P4933">
        <v>7020</v>
      </c>
      <c r="Q4933" t="s">
        <v>29</v>
      </c>
      <c r="R4933">
        <v>6</v>
      </c>
      <c r="S4933" t="s">
        <v>30</v>
      </c>
      <c r="T4933" t="s">
        <v>45</v>
      </c>
      <c r="U4933" t="str">
        <f>TRIM(CLEAN(tbl_Operations[[#This Row],[Location]]))</f>
        <v>Hyderabad</v>
      </c>
      <c r="V4933" t="str">
        <f>TRIM(CLEAN(tbl_Operations[[#This Row],[Channel]]))</f>
        <v>Portal</v>
      </c>
      <c r="W4933" t="str">
        <f t="shared" si="385"/>
        <v>Report Request</v>
      </c>
      <c r="X4933" t="str">
        <f t="shared" si="386"/>
        <v>Hr</v>
      </c>
      <c r="Y4933" t="str">
        <f t="shared" si="387"/>
        <v>Within SLA</v>
      </c>
      <c r="Z4933" t="str">
        <f t="shared" si="388"/>
        <v>Normal</v>
      </c>
      <c r="AA4933" t="str" cm="1">
        <f t="array" ref="AA4933">_xlfn.IFS(
J4933&lt;=K4933*0.5,"Excellent",
J4933&lt;=K4933,"Good",
J4933&lt;=K4933*1.5,"At Risk",
TRUE,"Critical"
)</f>
        <v>Good</v>
      </c>
      <c r="AB4933" t="str">
        <f t="shared" si="389"/>
        <v>No Rework</v>
      </c>
    </row>
    <row r="4934" spans="1:28" x14ac:dyDescent="0.3">
      <c r="A4934" t="s">
        <v>5016</v>
      </c>
      <c r="B4934" s="1">
        <v>45755</v>
      </c>
      <c r="C4934" t="s">
        <v>21</v>
      </c>
      <c r="D4934" t="s">
        <v>41</v>
      </c>
      <c r="E4934" t="s">
        <v>74</v>
      </c>
      <c r="F4934" t="s">
        <v>24</v>
      </c>
      <c r="G4934" t="s">
        <v>25</v>
      </c>
      <c r="H4934" t="s">
        <v>50</v>
      </c>
      <c r="I4934" t="s">
        <v>27</v>
      </c>
      <c r="J4934">
        <v>9.3000000000000007</v>
      </c>
      <c r="K4934">
        <v>24</v>
      </c>
      <c r="L4934" t="s">
        <v>28</v>
      </c>
      <c r="M4934">
        <v>0</v>
      </c>
      <c r="N4934">
        <v>5</v>
      </c>
      <c r="O4934">
        <v>450</v>
      </c>
      <c r="P4934">
        <v>4185</v>
      </c>
      <c r="Q4934" t="s">
        <v>89</v>
      </c>
      <c r="R4934">
        <v>4</v>
      </c>
      <c r="S4934" t="s">
        <v>30</v>
      </c>
      <c r="T4934" t="s">
        <v>38</v>
      </c>
      <c r="U4934" t="str">
        <f>TRIM(CLEAN(tbl_Operations[[#This Row],[Location]]))</f>
        <v>Bengaluru</v>
      </c>
      <c r="V4934" t="str">
        <f>TRIM(CLEAN(tbl_Operations[[#This Row],[Channel]]))</f>
        <v>Email</v>
      </c>
      <c r="W4934" t="str">
        <f t="shared" si="385"/>
        <v>System Issue</v>
      </c>
      <c r="X4934" t="str">
        <f t="shared" si="386"/>
        <v>Customer Support</v>
      </c>
      <c r="Y4934" t="str">
        <f t="shared" si="387"/>
        <v>Within SLA</v>
      </c>
      <c r="Z4934" t="str">
        <f t="shared" si="388"/>
        <v>Normal</v>
      </c>
      <c r="AA4934" t="str" cm="1">
        <f t="array" ref="AA4934">_xlfn.IFS(
J4934&lt;=K4934*0.5,"Excellent",
J4934&lt;=K4934,"Good",
J4934&lt;=K4934*1.5,"At Risk",
TRUE,"Critical"
)</f>
        <v>Excellent</v>
      </c>
      <c r="AB4934" t="str">
        <f t="shared" si="389"/>
        <v>No Rework</v>
      </c>
    </row>
    <row r="4935" spans="1:28" x14ac:dyDescent="0.3">
      <c r="A4935" t="s">
        <v>5017</v>
      </c>
      <c r="B4935" s="1">
        <v>45981</v>
      </c>
      <c r="C4935" t="s">
        <v>33</v>
      </c>
      <c r="D4935" t="s">
        <v>60</v>
      </c>
      <c r="E4935" t="s">
        <v>48</v>
      </c>
      <c r="F4935" t="s">
        <v>49</v>
      </c>
      <c r="G4935" t="s">
        <v>42</v>
      </c>
      <c r="H4935" t="s">
        <v>50</v>
      </c>
      <c r="I4935" t="s">
        <v>27</v>
      </c>
      <c r="J4935">
        <v>8.3000000000000007</v>
      </c>
      <c r="K4935">
        <v>48</v>
      </c>
      <c r="L4935" t="s">
        <v>28</v>
      </c>
      <c r="M4935">
        <v>1</v>
      </c>
      <c r="N4935">
        <v>4.5999999999999996</v>
      </c>
      <c r="O4935">
        <v>400</v>
      </c>
      <c r="P4935">
        <v>3320</v>
      </c>
      <c r="Q4935" t="s">
        <v>67</v>
      </c>
      <c r="R4935">
        <v>11</v>
      </c>
      <c r="S4935" t="s">
        <v>52</v>
      </c>
      <c r="T4935" t="s">
        <v>84</v>
      </c>
      <c r="U4935" t="str">
        <f>TRIM(CLEAN(tbl_Operations[[#This Row],[Location]]))</f>
        <v>Pune</v>
      </c>
      <c r="V4935" t="str">
        <f>TRIM(CLEAN(tbl_Operations[[#This Row],[Channel]]))</f>
        <v>Portal</v>
      </c>
      <c r="W4935" t="str">
        <f t="shared" si="385"/>
        <v>Compliance Request</v>
      </c>
      <c r="X4935" t="str">
        <f t="shared" si="386"/>
        <v>It</v>
      </c>
      <c r="Y4935" t="str">
        <f t="shared" si="387"/>
        <v>Within SLA</v>
      </c>
      <c r="Z4935" t="str">
        <f t="shared" si="388"/>
        <v>Normal</v>
      </c>
      <c r="AA4935" t="str" cm="1">
        <f t="array" ref="AA4935">_xlfn.IFS(
J4935&lt;=K4935*0.5,"Excellent",
J4935&lt;=K4935,"Good",
J4935&lt;=K4935*1.5,"At Risk",
TRUE,"Critical"
)</f>
        <v>Excellent</v>
      </c>
      <c r="AB4935" t="str">
        <f t="shared" si="389"/>
        <v>Reworked</v>
      </c>
    </row>
    <row r="4936" spans="1:28" x14ac:dyDescent="0.3">
      <c r="A4936" t="s">
        <v>5018</v>
      </c>
      <c r="B4936" s="1">
        <v>45963</v>
      </c>
      <c r="C4936" t="s">
        <v>40</v>
      </c>
      <c r="D4936" t="s">
        <v>34</v>
      </c>
      <c r="E4936" t="s">
        <v>48</v>
      </c>
      <c r="F4936" t="s">
        <v>61</v>
      </c>
      <c r="G4936" t="s">
        <v>25</v>
      </c>
      <c r="H4936" t="s">
        <v>43</v>
      </c>
      <c r="I4936" t="s">
        <v>27</v>
      </c>
      <c r="J4936">
        <v>18.100000000000001</v>
      </c>
      <c r="K4936">
        <v>12</v>
      </c>
      <c r="L4936" t="s">
        <v>63</v>
      </c>
      <c r="M4936">
        <v>1</v>
      </c>
      <c r="N4936">
        <v>4.2</v>
      </c>
      <c r="O4936">
        <v>400</v>
      </c>
      <c r="P4936">
        <v>7240</v>
      </c>
      <c r="Q4936" t="s">
        <v>67</v>
      </c>
      <c r="R4936">
        <v>11</v>
      </c>
      <c r="S4936" t="s">
        <v>52</v>
      </c>
      <c r="T4936" t="s">
        <v>102</v>
      </c>
      <c r="U4936" t="str">
        <f>TRIM(CLEAN(tbl_Operations[[#This Row],[Location]]))</f>
        <v>Mumbai</v>
      </c>
      <c r="V4936" t="str">
        <f>TRIM(CLEAN(tbl_Operations[[#This Row],[Channel]]))</f>
        <v>Email</v>
      </c>
      <c r="W4936" t="str">
        <f t="shared" si="385"/>
        <v>Compliance Request</v>
      </c>
      <c r="X4936" t="str">
        <f t="shared" si="386"/>
        <v>Procurement</v>
      </c>
      <c r="Y4936" t="str">
        <f t="shared" si="387"/>
        <v>SLA Breach</v>
      </c>
      <c r="Z4936" t="str">
        <f t="shared" si="388"/>
        <v>Normal</v>
      </c>
      <c r="AA4936" t="str" cm="1">
        <f t="array" ref="AA4936">_xlfn.IFS(
J4936&lt;=K4936*0.5,"Excellent",
J4936&lt;=K4936,"Good",
J4936&lt;=K4936*1.5,"At Risk",
TRUE,"Critical"
)</f>
        <v>Critical</v>
      </c>
      <c r="AB4936" t="str">
        <f t="shared" si="389"/>
        <v>Reworked</v>
      </c>
    </row>
    <row r="4937" spans="1:28" x14ac:dyDescent="0.3">
      <c r="A4937" t="s">
        <v>5019</v>
      </c>
      <c r="B4937" s="1">
        <v>45706</v>
      </c>
      <c r="C4937" t="s">
        <v>40</v>
      </c>
      <c r="D4937" t="s">
        <v>60</v>
      </c>
      <c r="E4937" t="s">
        <v>74</v>
      </c>
      <c r="F4937" t="s">
        <v>49</v>
      </c>
      <c r="G4937" t="s">
        <v>81</v>
      </c>
      <c r="H4937" t="s">
        <v>75</v>
      </c>
      <c r="I4937" t="s">
        <v>27</v>
      </c>
      <c r="J4937">
        <v>3.2</v>
      </c>
      <c r="K4937">
        <v>48</v>
      </c>
      <c r="L4937" t="s">
        <v>28</v>
      </c>
      <c r="M4937">
        <v>0</v>
      </c>
      <c r="N4937">
        <v>4.5</v>
      </c>
      <c r="O4937">
        <v>400</v>
      </c>
      <c r="P4937">
        <v>1280</v>
      </c>
      <c r="Q4937" t="s">
        <v>57</v>
      </c>
      <c r="R4937">
        <v>2</v>
      </c>
      <c r="S4937" t="s">
        <v>58</v>
      </c>
      <c r="T4937" t="s">
        <v>38</v>
      </c>
      <c r="U4937" t="str">
        <f>TRIM(CLEAN(tbl_Operations[[#This Row],[Location]]))</f>
        <v>Pune</v>
      </c>
      <c r="V4937" t="str">
        <f>TRIM(CLEAN(tbl_Operations[[#This Row],[Channel]]))</f>
        <v>Phone</v>
      </c>
      <c r="W4937" t="str">
        <f t="shared" si="385"/>
        <v>System Issue</v>
      </c>
      <c r="X4937" t="str">
        <f t="shared" si="386"/>
        <v>Procurement</v>
      </c>
      <c r="Y4937" t="str">
        <f t="shared" si="387"/>
        <v>Within SLA</v>
      </c>
      <c r="Z4937" t="str">
        <f t="shared" si="388"/>
        <v>Normal</v>
      </c>
      <c r="AA4937" t="str" cm="1">
        <f t="array" ref="AA4937">_xlfn.IFS(
J4937&lt;=K4937*0.5,"Excellent",
J4937&lt;=K4937,"Good",
J4937&lt;=K4937*1.5,"At Risk",
TRUE,"Critical"
)</f>
        <v>Excellent</v>
      </c>
      <c r="AB4937" t="str">
        <f t="shared" si="389"/>
        <v>No Rework</v>
      </c>
    </row>
    <row r="4938" spans="1:28" x14ac:dyDescent="0.3">
      <c r="A4938" t="s">
        <v>5020</v>
      </c>
      <c r="B4938" s="1">
        <v>45975</v>
      </c>
      <c r="C4938" t="s">
        <v>95</v>
      </c>
      <c r="D4938" t="s">
        <v>34</v>
      </c>
      <c r="E4938" t="s">
        <v>70</v>
      </c>
      <c r="F4938" t="s">
        <v>24</v>
      </c>
      <c r="G4938" t="s">
        <v>25</v>
      </c>
      <c r="H4938" t="s">
        <v>66</v>
      </c>
      <c r="I4938" t="s">
        <v>88</v>
      </c>
      <c r="J4938">
        <v>13.6</v>
      </c>
      <c r="K4938">
        <v>24</v>
      </c>
      <c r="L4938" t="s">
        <v>28</v>
      </c>
      <c r="M4938">
        <v>2</v>
      </c>
      <c r="N4938" t="s">
        <v>5094</v>
      </c>
      <c r="O4938">
        <v>320</v>
      </c>
      <c r="P4938">
        <v>4352</v>
      </c>
      <c r="Q4938" t="s">
        <v>67</v>
      </c>
      <c r="R4938">
        <v>11</v>
      </c>
      <c r="S4938" t="s">
        <v>52</v>
      </c>
      <c r="T4938" t="s">
        <v>45</v>
      </c>
      <c r="U4938" t="str">
        <f>TRIM(CLEAN(tbl_Operations[[#This Row],[Location]]))</f>
        <v>Mumbai</v>
      </c>
      <c r="V4938" t="str">
        <f>TRIM(CLEAN(tbl_Operations[[#This Row],[Channel]]))</f>
        <v>Email</v>
      </c>
      <c r="W4938" t="str">
        <f t="shared" si="385"/>
        <v>Data Correction</v>
      </c>
      <c r="X4938" t="str">
        <f t="shared" si="386"/>
        <v>Sales</v>
      </c>
      <c r="Y4938" t="str">
        <f t="shared" si="387"/>
        <v>Within SLA</v>
      </c>
      <c r="Z4938" t="str">
        <f t="shared" si="388"/>
        <v>Normal</v>
      </c>
      <c r="AA4938" t="str" cm="1">
        <f t="array" ref="AA4938">_xlfn.IFS(
J4938&lt;=K4938*0.5,"Excellent",
J4938&lt;=K4938,"Good",
J4938&lt;=K4938*1.5,"At Risk",
TRUE,"Critical"
)</f>
        <v>Good</v>
      </c>
      <c r="AB4938" t="str">
        <f t="shared" si="389"/>
        <v>Reworked</v>
      </c>
    </row>
    <row r="4939" spans="1:28" x14ac:dyDescent="0.3">
      <c r="A4939" t="s">
        <v>5021</v>
      </c>
      <c r="B4939" s="1">
        <v>45793</v>
      </c>
      <c r="C4939" t="s">
        <v>21</v>
      </c>
      <c r="D4939" t="s">
        <v>41</v>
      </c>
      <c r="E4939" t="s">
        <v>23</v>
      </c>
      <c r="F4939" t="s">
        <v>24</v>
      </c>
      <c r="G4939" t="s">
        <v>25</v>
      </c>
      <c r="H4939" t="s">
        <v>75</v>
      </c>
      <c r="I4939" t="s">
        <v>27</v>
      </c>
      <c r="J4939">
        <v>6.7</v>
      </c>
      <c r="K4939">
        <v>24</v>
      </c>
      <c r="L4939" t="s">
        <v>28</v>
      </c>
      <c r="M4939">
        <v>0</v>
      </c>
      <c r="N4939">
        <v>4.2</v>
      </c>
      <c r="O4939">
        <v>280</v>
      </c>
      <c r="P4939">
        <v>1876</v>
      </c>
      <c r="Q4939" t="s">
        <v>44</v>
      </c>
      <c r="R4939">
        <v>5</v>
      </c>
      <c r="S4939" t="s">
        <v>30</v>
      </c>
      <c r="T4939" t="s">
        <v>45</v>
      </c>
      <c r="U4939" t="str">
        <f>TRIM(CLEAN(tbl_Operations[[#This Row],[Location]]))</f>
        <v>Bengaluru</v>
      </c>
      <c r="V4939" t="str">
        <f>TRIM(CLEAN(tbl_Operations[[#This Row],[Channel]]))</f>
        <v>Email</v>
      </c>
      <c r="W4939" t="str">
        <f t="shared" si="385"/>
        <v>Invoice Query</v>
      </c>
      <c r="X4939" t="str">
        <f t="shared" si="386"/>
        <v>Customer Support</v>
      </c>
      <c r="Y4939" t="str">
        <f t="shared" si="387"/>
        <v>Within SLA</v>
      </c>
      <c r="Z4939" t="str">
        <f t="shared" si="388"/>
        <v>Normal</v>
      </c>
      <c r="AA4939" t="str" cm="1">
        <f t="array" ref="AA4939">_xlfn.IFS(
J4939&lt;=K4939*0.5,"Excellent",
J4939&lt;=K4939,"Good",
J4939&lt;=K4939*1.5,"At Risk",
TRUE,"Critical"
)</f>
        <v>Excellent</v>
      </c>
      <c r="AB4939" t="str">
        <f t="shared" si="389"/>
        <v>No Rework</v>
      </c>
    </row>
    <row r="4940" spans="1:28" x14ac:dyDescent="0.3">
      <c r="A4940" t="s">
        <v>5022</v>
      </c>
      <c r="B4940" s="1">
        <v>45903</v>
      </c>
      <c r="C4940" t="s">
        <v>21</v>
      </c>
      <c r="D4940" t="s">
        <v>22</v>
      </c>
      <c r="E4940" t="s">
        <v>35</v>
      </c>
      <c r="F4940" t="s">
        <v>146</v>
      </c>
      <c r="G4940" t="s">
        <v>62</v>
      </c>
      <c r="H4940" t="s">
        <v>75</v>
      </c>
      <c r="I4940" t="s">
        <v>27</v>
      </c>
      <c r="J4940">
        <v>4.7</v>
      </c>
      <c r="K4940">
        <v>4</v>
      </c>
      <c r="L4940" t="s">
        <v>63</v>
      </c>
      <c r="M4940">
        <v>1</v>
      </c>
      <c r="N4940">
        <v>4.5999999999999996</v>
      </c>
      <c r="O4940">
        <v>400</v>
      </c>
      <c r="P4940">
        <v>1880</v>
      </c>
      <c r="Q4940" t="s">
        <v>83</v>
      </c>
      <c r="R4940">
        <v>9</v>
      </c>
      <c r="S4940" t="s">
        <v>37</v>
      </c>
      <c r="T4940" t="s">
        <v>86</v>
      </c>
      <c r="U4940" t="str">
        <f>TRIM(CLEAN(tbl_Operations[[#This Row],[Location]]))</f>
        <v>Noida</v>
      </c>
      <c r="V4940" t="str">
        <f>TRIM(CLEAN(tbl_Operations[[#This Row],[Channel]]))</f>
        <v>Teams</v>
      </c>
      <c r="W4940" t="str">
        <f t="shared" si="385"/>
        <v>Employee Query</v>
      </c>
      <c r="X4940" t="str">
        <f t="shared" si="386"/>
        <v>Customer Support</v>
      </c>
      <c r="Y4940" t="str">
        <f t="shared" si="387"/>
        <v>SLA Breach</v>
      </c>
      <c r="Z4940" t="str">
        <f t="shared" si="388"/>
        <v>Normal</v>
      </c>
      <c r="AA4940" t="str" cm="1">
        <f t="array" ref="AA4940">_xlfn.IFS(
J4940&lt;=K4940*0.5,"Excellent",
J4940&lt;=K4940,"Good",
J4940&lt;=K4940*1.5,"At Risk",
TRUE,"Critical"
)</f>
        <v>At Risk</v>
      </c>
      <c r="AB4940" t="str">
        <f t="shared" si="389"/>
        <v>Reworked</v>
      </c>
    </row>
    <row r="4941" spans="1:28" x14ac:dyDescent="0.3">
      <c r="A4941" t="s">
        <v>5023</v>
      </c>
      <c r="B4941" s="1">
        <v>45872</v>
      </c>
      <c r="C4941" t="s">
        <v>54</v>
      </c>
      <c r="D4941" t="s">
        <v>34</v>
      </c>
      <c r="E4941" t="s">
        <v>70</v>
      </c>
      <c r="F4941" t="s">
        <v>49</v>
      </c>
      <c r="G4941" t="s">
        <v>25</v>
      </c>
      <c r="H4941" t="s">
        <v>43</v>
      </c>
      <c r="I4941" t="s">
        <v>27</v>
      </c>
      <c r="J4941">
        <v>23.7</v>
      </c>
      <c r="K4941">
        <v>48</v>
      </c>
      <c r="L4941" t="s">
        <v>28</v>
      </c>
      <c r="M4941">
        <v>0</v>
      </c>
      <c r="N4941">
        <v>3.8</v>
      </c>
      <c r="O4941">
        <v>280</v>
      </c>
      <c r="P4941">
        <v>6636</v>
      </c>
      <c r="Q4941" t="s">
        <v>36</v>
      </c>
      <c r="R4941">
        <v>8</v>
      </c>
      <c r="S4941" t="s">
        <v>37</v>
      </c>
      <c r="T4941" t="s">
        <v>102</v>
      </c>
      <c r="U4941" t="str">
        <f>TRIM(CLEAN(tbl_Operations[[#This Row],[Location]]))</f>
        <v>Mumbai</v>
      </c>
      <c r="V4941" t="str">
        <f>TRIM(CLEAN(tbl_Operations[[#This Row],[Channel]]))</f>
        <v>Email</v>
      </c>
      <c r="W4941" t="str">
        <f t="shared" si="385"/>
        <v>Data Correction</v>
      </c>
      <c r="X4941" t="str">
        <f t="shared" si="386"/>
        <v>Hr</v>
      </c>
      <c r="Y4941" t="str">
        <f t="shared" si="387"/>
        <v>Within SLA</v>
      </c>
      <c r="Z4941" t="str">
        <f t="shared" si="388"/>
        <v>Normal</v>
      </c>
      <c r="AA4941" t="str" cm="1">
        <f t="array" ref="AA4941">_xlfn.IFS(
J4941&lt;=K4941*0.5,"Excellent",
J4941&lt;=K4941,"Good",
J4941&lt;=K4941*1.5,"At Risk",
TRUE,"Critical"
)</f>
        <v>Excellent</v>
      </c>
      <c r="AB4941" t="str">
        <f t="shared" si="389"/>
        <v>No Rework</v>
      </c>
    </row>
    <row r="4942" spans="1:28" x14ac:dyDescent="0.3">
      <c r="A4942" t="s">
        <v>5024</v>
      </c>
      <c r="B4942" s="1">
        <v>45727</v>
      </c>
      <c r="C4942" t="s">
        <v>33</v>
      </c>
      <c r="D4942" t="s">
        <v>47</v>
      </c>
      <c r="E4942" t="s">
        <v>70</v>
      </c>
      <c r="F4942" t="s">
        <v>49</v>
      </c>
      <c r="G4942" t="s">
        <v>25</v>
      </c>
      <c r="H4942" t="s">
        <v>26</v>
      </c>
      <c r="I4942" t="s">
        <v>27</v>
      </c>
      <c r="J4942">
        <v>1.3</v>
      </c>
      <c r="K4942">
        <v>48</v>
      </c>
      <c r="L4942" t="s">
        <v>28</v>
      </c>
      <c r="M4942">
        <v>2</v>
      </c>
      <c r="N4942">
        <v>4.5</v>
      </c>
      <c r="O4942">
        <v>450</v>
      </c>
      <c r="P4942">
        <v>585</v>
      </c>
      <c r="Q4942" t="s">
        <v>79</v>
      </c>
      <c r="R4942">
        <v>3</v>
      </c>
      <c r="S4942" t="s">
        <v>58</v>
      </c>
      <c r="T4942" t="s">
        <v>38</v>
      </c>
      <c r="U4942" t="str">
        <f>TRIM(CLEAN(tbl_Operations[[#This Row],[Location]]))</f>
        <v>Gurugram</v>
      </c>
      <c r="V4942" t="str">
        <f>TRIM(CLEAN(tbl_Operations[[#This Row],[Channel]]))</f>
        <v>Email</v>
      </c>
      <c r="W4942" t="str">
        <f t="shared" si="385"/>
        <v>Data Correction</v>
      </c>
      <c r="X4942" t="str">
        <f t="shared" si="386"/>
        <v>It</v>
      </c>
      <c r="Y4942" t="str">
        <f t="shared" si="387"/>
        <v>Within SLA</v>
      </c>
      <c r="Z4942" t="str">
        <f t="shared" si="388"/>
        <v>Normal</v>
      </c>
      <c r="AA4942" t="str" cm="1">
        <f t="array" ref="AA4942">_xlfn.IFS(
J4942&lt;=K4942*0.5,"Excellent",
J4942&lt;=K4942,"Good",
J4942&lt;=K4942*1.5,"At Risk",
TRUE,"Critical"
)</f>
        <v>Excellent</v>
      </c>
      <c r="AB4942" t="str">
        <f t="shared" si="389"/>
        <v>Reworked</v>
      </c>
    </row>
    <row r="4943" spans="1:28" x14ac:dyDescent="0.3">
      <c r="A4943" t="s">
        <v>5025</v>
      </c>
      <c r="B4943" s="1">
        <v>45806</v>
      </c>
      <c r="C4943" t="s">
        <v>54</v>
      </c>
      <c r="D4943" t="s">
        <v>60</v>
      </c>
      <c r="E4943" t="s">
        <v>48</v>
      </c>
      <c r="F4943" t="s">
        <v>146</v>
      </c>
      <c r="G4943" t="s">
        <v>81</v>
      </c>
      <c r="H4943" t="s">
        <v>26</v>
      </c>
      <c r="I4943" t="s">
        <v>27</v>
      </c>
      <c r="J4943">
        <v>5.7</v>
      </c>
      <c r="K4943">
        <v>4</v>
      </c>
      <c r="L4943" t="s">
        <v>63</v>
      </c>
      <c r="M4943">
        <v>0</v>
      </c>
      <c r="N4943">
        <v>5</v>
      </c>
      <c r="O4943">
        <v>400</v>
      </c>
      <c r="P4943">
        <v>2280</v>
      </c>
      <c r="Q4943" t="s">
        <v>44</v>
      </c>
      <c r="R4943">
        <v>5</v>
      </c>
      <c r="S4943" t="s">
        <v>30</v>
      </c>
      <c r="T4943" t="s">
        <v>84</v>
      </c>
      <c r="U4943" t="str">
        <f>TRIM(CLEAN(tbl_Operations[[#This Row],[Location]]))</f>
        <v>Pune</v>
      </c>
      <c r="V4943" t="str">
        <f>TRIM(CLEAN(tbl_Operations[[#This Row],[Channel]]))</f>
        <v>Phone</v>
      </c>
      <c r="W4943" t="str">
        <f t="shared" si="385"/>
        <v>Compliance Request</v>
      </c>
      <c r="X4943" t="str">
        <f t="shared" si="386"/>
        <v>Hr</v>
      </c>
      <c r="Y4943" t="str">
        <f t="shared" si="387"/>
        <v>SLA Breach</v>
      </c>
      <c r="Z4943" t="str">
        <f t="shared" si="388"/>
        <v>Normal</v>
      </c>
      <c r="AA4943" t="str" cm="1">
        <f t="array" ref="AA4943">_xlfn.IFS(
J4943&lt;=K4943*0.5,"Excellent",
J4943&lt;=K4943,"Good",
J4943&lt;=K4943*1.5,"At Risk",
TRUE,"Critical"
)</f>
        <v>At Risk</v>
      </c>
      <c r="AB4943" t="str">
        <f t="shared" si="389"/>
        <v>No Rework</v>
      </c>
    </row>
    <row r="4944" spans="1:28" x14ac:dyDescent="0.3">
      <c r="A4944" t="s">
        <v>5026</v>
      </c>
      <c r="B4944" s="1">
        <v>45814</v>
      </c>
      <c r="C4944" t="s">
        <v>40</v>
      </c>
      <c r="D4944" t="s">
        <v>22</v>
      </c>
      <c r="E4944" t="s">
        <v>56</v>
      </c>
      <c r="F4944" t="s">
        <v>24</v>
      </c>
      <c r="G4944" t="s">
        <v>25</v>
      </c>
      <c r="H4944" t="s">
        <v>43</v>
      </c>
      <c r="I4944" t="s">
        <v>27</v>
      </c>
      <c r="J4944">
        <v>4.5</v>
      </c>
      <c r="K4944">
        <v>24</v>
      </c>
      <c r="L4944" t="s">
        <v>28</v>
      </c>
      <c r="M4944">
        <v>2</v>
      </c>
      <c r="N4944">
        <v>4</v>
      </c>
      <c r="O4944">
        <v>350</v>
      </c>
      <c r="P4944">
        <v>1575</v>
      </c>
      <c r="Q4944" t="s">
        <v>29</v>
      </c>
      <c r="R4944">
        <v>6</v>
      </c>
      <c r="S4944" t="s">
        <v>30</v>
      </c>
      <c r="T4944" t="s">
        <v>45</v>
      </c>
      <c r="U4944" t="str">
        <f>TRIM(CLEAN(tbl_Operations[[#This Row],[Location]]))</f>
        <v>Noida</v>
      </c>
      <c r="V4944" t="str">
        <f>TRIM(CLEAN(tbl_Operations[[#This Row],[Channel]]))</f>
        <v>Email</v>
      </c>
      <c r="W4944" t="str">
        <f t="shared" si="385"/>
        <v>Vendor Query</v>
      </c>
      <c r="X4944" t="str">
        <f t="shared" si="386"/>
        <v>Procurement</v>
      </c>
      <c r="Y4944" t="str">
        <f t="shared" si="387"/>
        <v>Within SLA</v>
      </c>
      <c r="Z4944" t="str">
        <f t="shared" si="388"/>
        <v>Normal</v>
      </c>
      <c r="AA4944" t="str" cm="1">
        <f t="array" ref="AA4944">_xlfn.IFS(
J4944&lt;=K4944*0.5,"Excellent",
J4944&lt;=K4944,"Good",
J4944&lt;=K4944*1.5,"At Risk",
TRUE,"Critical"
)</f>
        <v>Excellent</v>
      </c>
      <c r="AB4944" t="str">
        <f t="shared" si="389"/>
        <v>Reworked</v>
      </c>
    </row>
    <row r="4945" spans="1:28" x14ac:dyDescent="0.3">
      <c r="A4945" t="s">
        <v>5027</v>
      </c>
      <c r="B4945" s="1">
        <v>45880</v>
      </c>
      <c r="C4945" t="s">
        <v>21</v>
      </c>
      <c r="D4945" t="s">
        <v>34</v>
      </c>
      <c r="E4945" t="s">
        <v>23</v>
      </c>
      <c r="F4945" t="s">
        <v>49</v>
      </c>
      <c r="G4945" t="s">
        <v>25</v>
      </c>
      <c r="H4945" t="s">
        <v>26</v>
      </c>
      <c r="I4945" t="s">
        <v>27</v>
      </c>
      <c r="J4945">
        <v>2.2999999999999998</v>
      </c>
      <c r="K4945">
        <v>48</v>
      </c>
      <c r="L4945" t="s">
        <v>28</v>
      </c>
      <c r="M4945">
        <v>0</v>
      </c>
      <c r="N4945">
        <v>5</v>
      </c>
      <c r="O4945">
        <v>280</v>
      </c>
      <c r="P4945">
        <v>644</v>
      </c>
      <c r="Q4945" t="s">
        <v>36</v>
      </c>
      <c r="R4945">
        <v>8</v>
      </c>
      <c r="S4945" t="s">
        <v>37</v>
      </c>
      <c r="T4945" t="s">
        <v>31</v>
      </c>
      <c r="U4945" t="str">
        <f>TRIM(CLEAN(tbl_Operations[[#This Row],[Location]]))</f>
        <v>Mumbai</v>
      </c>
      <c r="V4945" t="str">
        <f>TRIM(CLEAN(tbl_Operations[[#This Row],[Channel]]))</f>
        <v>Email</v>
      </c>
      <c r="W4945" t="str">
        <f t="shared" si="385"/>
        <v>Invoice Query</v>
      </c>
      <c r="X4945" t="str">
        <f t="shared" si="386"/>
        <v>Customer Support</v>
      </c>
      <c r="Y4945" t="str">
        <f t="shared" si="387"/>
        <v>Within SLA</v>
      </c>
      <c r="Z4945" t="str">
        <f t="shared" si="388"/>
        <v>Normal</v>
      </c>
      <c r="AA4945" t="str" cm="1">
        <f t="array" ref="AA4945">_xlfn.IFS(
J4945&lt;=K4945*0.5,"Excellent",
J4945&lt;=K4945,"Good",
J4945&lt;=K4945*1.5,"At Risk",
TRUE,"Critical"
)</f>
        <v>Excellent</v>
      </c>
      <c r="AB4945" t="str">
        <f t="shared" si="389"/>
        <v>No Rework</v>
      </c>
    </row>
    <row r="4946" spans="1:28" x14ac:dyDescent="0.3">
      <c r="A4946" t="s">
        <v>5028</v>
      </c>
      <c r="B4946" s="1">
        <v>45940</v>
      </c>
      <c r="C4946" t="s">
        <v>77</v>
      </c>
      <c r="D4946" t="s">
        <v>60</v>
      </c>
      <c r="E4946" t="s">
        <v>23</v>
      </c>
      <c r="F4946" t="s">
        <v>24</v>
      </c>
      <c r="G4946" t="s">
        <v>25</v>
      </c>
      <c r="H4946" t="s">
        <v>26</v>
      </c>
      <c r="I4946" t="s">
        <v>101</v>
      </c>
      <c r="J4946">
        <v>15.9</v>
      </c>
      <c r="K4946">
        <v>24</v>
      </c>
      <c r="L4946" t="s">
        <v>28</v>
      </c>
      <c r="M4946">
        <v>0</v>
      </c>
      <c r="N4946">
        <v>4.8</v>
      </c>
      <c r="O4946">
        <v>450</v>
      </c>
      <c r="P4946">
        <v>7155</v>
      </c>
      <c r="Q4946" t="s">
        <v>51</v>
      </c>
      <c r="R4946">
        <v>10</v>
      </c>
      <c r="S4946" t="s">
        <v>52</v>
      </c>
      <c r="T4946" t="s">
        <v>45</v>
      </c>
      <c r="U4946" t="str">
        <f>TRIM(CLEAN(tbl_Operations[[#This Row],[Location]]))</f>
        <v>Pune</v>
      </c>
      <c r="V4946" t="str">
        <f>TRIM(CLEAN(tbl_Operations[[#This Row],[Channel]]))</f>
        <v>Email</v>
      </c>
      <c r="W4946" t="str">
        <f t="shared" si="385"/>
        <v>Invoice Query</v>
      </c>
      <c r="X4946" t="str">
        <f t="shared" si="386"/>
        <v>Finance</v>
      </c>
      <c r="Y4946" t="str">
        <f t="shared" si="387"/>
        <v>Within SLA</v>
      </c>
      <c r="Z4946" t="str">
        <f t="shared" si="388"/>
        <v>Normal</v>
      </c>
      <c r="AA4946" t="str" cm="1">
        <f t="array" ref="AA4946">_xlfn.IFS(
J4946&lt;=K4946*0.5,"Excellent",
J4946&lt;=K4946,"Good",
J4946&lt;=K4946*1.5,"At Risk",
TRUE,"Critical"
)</f>
        <v>Good</v>
      </c>
      <c r="AB4946" t="str">
        <f t="shared" si="389"/>
        <v>No Rework</v>
      </c>
    </row>
    <row r="4947" spans="1:28" x14ac:dyDescent="0.3">
      <c r="A4947" t="s">
        <v>5029</v>
      </c>
      <c r="B4947" s="1">
        <v>45809</v>
      </c>
      <c r="C4947" t="s">
        <v>95</v>
      </c>
      <c r="D4947" t="s">
        <v>47</v>
      </c>
      <c r="E4947" t="s">
        <v>56</v>
      </c>
      <c r="F4947" t="s">
        <v>24</v>
      </c>
      <c r="G4947" t="s">
        <v>25</v>
      </c>
      <c r="H4947" t="s">
        <v>26</v>
      </c>
      <c r="I4947" t="s">
        <v>27</v>
      </c>
      <c r="J4947">
        <v>8.1</v>
      </c>
      <c r="K4947">
        <v>24</v>
      </c>
      <c r="L4947" t="s">
        <v>28</v>
      </c>
      <c r="M4947">
        <v>0</v>
      </c>
      <c r="N4947">
        <v>5</v>
      </c>
      <c r="O4947">
        <v>450</v>
      </c>
      <c r="P4947">
        <v>3645</v>
      </c>
      <c r="Q4947" t="s">
        <v>29</v>
      </c>
      <c r="R4947">
        <v>6</v>
      </c>
      <c r="S4947" t="s">
        <v>30</v>
      </c>
      <c r="T4947" t="s">
        <v>102</v>
      </c>
      <c r="U4947" t="str">
        <f>TRIM(CLEAN(tbl_Operations[[#This Row],[Location]]))</f>
        <v>Gurugram</v>
      </c>
      <c r="V4947" t="str">
        <f>TRIM(CLEAN(tbl_Operations[[#This Row],[Channel]]))</f>
        <v>Email</v>
      </c>
      <c r="W4947" t="str">
        <f t="shared" si="385"/>
        <v>Vendor Query</v>
      </c>
      <c r="X4947" t="str">
        <f t="shared" si="386"/>
        <v>Sales</v>
      </c>
      <c r="Y4947" t="str">
        <f t="shared" si="387"/>
        <v>Within SLA</v>
      </c>
      <c r="Z4947" t="str">
        <f t="shared" si="388"/>
        <v>Normal</v>
      </c>
      <c r="AA4947" t="str" cm="1">
        <f t="array" ref="AA4947">_xlfn.IFS(
J4947&lt;=K4947*0.5,"Excellent",
J4947&lt;=K4947,"Good",
J4947&lt;=K4947*1.5,"At Risk",
TRUE,"Critical"
)</f>
        <v>Excellent</v>
      </c>
      <c r="AB4947" t="str">
        <f t="shared" si="389"/>
        <v>No Rework</v>
      </c>
    </row>
    <row r="4948" spans="1:28" x14ac:dyDescent="0.3">
      <c r="A4948" t="s">
        <v>5030</v>
      </c>
      <c r="B4948" s="1">
        <v>45693</v>
      </c>
      <c r="C4948" t="s">
        <v>91</v>
      </c>
      <c r="D4948" t="s">
        <v>73</v>
      </c>
      <c r="E4948" t="s">
        <v>35</v>
      </c>
      <c r="F4948" t="s">
        <v>49</v>
      </c>
      <c r="G4948" t="s">
        <v>42</v>
      </c>
      <c r="H4948" t="s">
        <v>75</v>
      </c>
      <c r="I4948" t="s">
        <v>27</v>
      </c>
      <c r="J4948">
        <v>14.1</v>
      </c>
      <c r="K4948">
        <v>48</v>
      </c>
      <c r="L4948" t="s">
        <v>28</v>
      </c>
      <c r="M4948">
        <v>1</v>
      </c>
      <c r="N4948">
        <v>4.2</v>
      </c>
      <c r="O4948">
        <v>450</v>
      </c>
      <c r="P4948">
        <v>6345</v>
      </c>
      <c r="Q4948" t="s">
        <v>57</v>
      </c>
      <c r="R4948">
        <v>2</v>
      </c>
      <c r="S4948" t="s">
        <v>58</v>
      </c>
      <c r="T4948" t="s">
        <v>86</v>
      </c>
      <c r="U4948" t="str">
        <f>TRIM(CLEAN(tbl_Operations[[#This Row],[Location]]))</f>
        <v>Chennai</v>
      </c>
      <c r="V4948" t="str">
        <f>TRIM(CLEAN(tbl_Operations[[#This Row],[Channel]]))</f>
        <v>Portal</v>
      </c>
      <c r="W4948" t="str">
        <f t="shared" si="385"/>
        <v>Employee Query</v>
      </c>
      <c r="X4948" t="str">
        <f t="shared" si="386"/>
        <v>Operations</v>
      </c>
      <c r="Y4948" t="str">
        <f t="shared" si="387"/>
        <v>Within SLA</v>
      </c>
      <c r="Z4948" t="str">
        <f t="shared" si="388"/>
        <v>Normal</v>
      </c>
      <c r="AA4948" t="str" cm="1">
        <f t="array" ref="AA4948">_xlfn.IFS(
J4948&lt;=K4948*0.5,"Excellent",
J4948&lt;=K4948,"Good",
J4948&lt;=K4948*1.5,"At Risk",
TRUE,"Critical"
)</f>
        <v>Excellent</v>
      </c>
      <c r="AB4948" t="str">
        <f t="shared" si="389"/>
        <v>Reworked</v>
      </c>
    </row>
    <row r="4949" spans="1:28" x14ac:dyDescent="0.3">
      <c r="A4949" t="s">
        <v>5031</v>
      </c>
      <c r="B4949" s="1">
        <v>46001</v>
      </c>
      <c r="C4949" t="s">
        <v>33</v>
      </c>
      <c r="D4949" t="s">
        <v>47</v>
      </c>
      <c r="E4949" t="s">
        <v>56</v>
      </c>
      <c r="F4949" t="s">
        <v>24</v>
      </c>
      <c r="G4949" t="s">
        <v>42</v>
      </c>
      <c r="H4949" t="s">
        <v>26</v>
      </c>
      <c r="I4949" t="s">
        <v>27</v>
      </c>
      <c r="J4949">
        <v>13.2</v>
      </c>
      <c r="K4949">
        <v>24</v>
      </c>
      <c r="L4949" t="s">
        <v>28</v>
      </c>
      <c r="M4949">
        <v>0</v>
      </c>
      <c r="N4949">
        <v>4.7</v>
      </c>
      <c r="O4949">
        <v>450</v>
      </c>
      <c r="P4949">
        <v>5940</v>
      </c>
      <c r="Q4949" t="s">
        <v>71</v>
      </c>
      <c r="R4949">
        <v>12</v>
      </c>
      <c r="S4949" t="s">
        <v>52</v>
      </c>
      <c r="T4949" t="s">
        <v>86</v>
      </c>
      <c r="U4949" t="str">
        <f>TRIM(CLEAN(tbl_Operations[[#This Row],[Location]]))</f>
        <v>Gurugram</v>
      </c>
      <c r="V4949" t="str">
        <f>TRIM(CLEAN(tbl_Operations[[#This Row],[Channel]]))</f>
        <v>Portal</v>
      </c>
      <c r="W4949" t="str">
        <f t="shared" si="385"/>
        <v>Vendor Query</v>
      </c>
      <c r="X4949" t="str">
        <f t="shared" si="386"/>
        <v>It</v>
      </c>
      <c r="Y4949" t="str">
        <f t="shared" si="387"/>
        <v>Within SLA</v>
      </c>
      <c r="Z4949" t="str">
        <f t="shared" si="388"/>
        <v>Normal</v>
      </c>
      <c r="AA4949" t="str" cm="1">
        <f t="array" ref="AA4949">_xlfn.IFS(
J4949&lt;=K4949*0.5,"Excellent",
J4949&lt;=K4949,"Good",
J4949&lt;=K4949*1.5,"At Risk",
TRUE,"Critical"
)</f>
        <v>Good</v>
      </c>
      <c r="AB4949" t="str">
        <f t="shared" si="389"/>
        <v>No Rework</v>
      </c>
    </row>
    <row r="4950" spans="1:28" x14ac:dyDescent="0.3">
      <c r="A4950" t="s">
        <v>5032</v>
      </c>
      <c r="B4950" s="1">
        <v>46007</v>
      </c>
      <c r="C4950" t="s">
        <v>91</v>
      </c>
      <c r="D4950" t="s">
        <v>47</v>
      </c>
      <c r="E4950" t="s">
        <v>56</v>
      </c>
      <c r="F4950" t="s">
        <v>24</v>
      </c>
      <c r="G4950" t="s">
        <v>81</v>
      </c>
      <c r="H4950" t="s">
        <v>66</v>
      </c>
      <c r="I4950" t="s">
        <v>101</v>
      </c>
      <c r="J4950">
        <v>14.7</v>
      </c>
      <c r="K4950">
        <v>24</v>
      </c>
      <c r="L4950" t="s">
        <v>28</v>
      </c>
      <c r="M4950">
        <v>0</v>
      </c>
      <c r="N4950">
        <v>4.8</v>
      </c>
      <c r="O4950">
        <v>400</v>
      </c>
      <c r="P4950">
        <v>5880</v>
      </c>
      <c r="Q4950" t="s">
        <v>71</v>
      </c>
      <c r="R4950">
        <v>12</v>
      </c>
      <c r="S4950" t="s">
        <v>52</v>
      </c>
      <c r="T4950" t="s">
        <v>38</v>
      </c>
      <c r="U4950" t="str">
        <f>TRIM(CLEAN(tbl_Operations[[#This Row],[Location]]))</f>
        <v>Gurugram</v>
      </c>
      <c r="V4950" t="str">
        <f>TRIM(CLEAN(tbl_Operations[[#This Row],[Channel]]))</f>
        <v>Phone</v>
      </c>
      <c r="W4950" t="str">
        <f t="shared" si="385"/>
        <v>Vendor Query</v>
      </c>
      <c r="X4950" t="str">
        <f t="shared" si="386"/>
        <v>Operations</v>
      </c>
      <c r="Y4950" t="str">
        <f t="shared" si="387"/>
        <v>Within SLA</v>
      </c>
      <c r="Z4950" t="str">
        <f t="shared" si="388"/>
        <v>Normal</v>
      </c>
      <c r="AA4950" t="str" cm="1">
        <f t="array" ref="AA4950">_xlfn.IFS(
J4950&lt;=K4950*0.5,"Excellent",
J4950&lt;=K4950,"Good",
J4950&lt;=K4950*1.5,"At Risk",
TRUE,"Critical"
)</f>
        <v>Good</v>
      </c>
      <c r="AB4950" t="str">
        <f t="shared" si="389"/>
        <v>No Rework</v>
      </c>
    </row>
    <row r="4951" spans="1:28" x14ac:dyDescent="0.3">
      <c r="A4951" t="s">
        <v>5033</v>
      </c>
      <c r="B4951" s="1">
        <v>45845</v>
      </c>
      <c r="C4951" t="s">
        <v>54</v>
      </c>
      <c r="D4951" t="s">
        <v>55</v>
      </c>
      <c r="E4951" t="s">
        <v>35</v>
      </c>
      <c r="F4951" t="s">
        <v>24</v>
      </c>
      <c r="G4951" t="s">
        <v>25</v>
      </c>
      <c r="H4951" t="s">
        <v>43</v>
      </c>
      <c r="I4951" t="s">
        <v>27</v>
      </c>
      <c r="J4951">
        <v>20.2</v>
      </c>
      <c r="K4951">
        <v>24</v>
      </c>
      <c r="L4951" t="s">
        <v>28</v>
      </c>
      <c r="M4951">
        <v>0</v>
      </c>
      <c r="N4951">
        <v>4.3</v>
      </c>
      <c r="O4951">
        <v>450</v>
      </c>
      <c r="P4951">
        <v>9090</v>
      </c>
      <c r="Q4951" t="s">
        <v>114</v>
      </c>
      <c r="R4951">
        <v>7</v>
      </c>
      <c r="S4951" t="s">
        <v>37</v>
      </c>
      <c r="T4951" t="s">
        <v>31</v>
      </c>
      <c r="U4951" t="str">
        <f>TRIM(CLEAN(tbl_Operations[[#This Row],[Location]]))</f>
        <v>Hyderabad</v>
      </c>
      <c r="V4951" t="str">
        <f>TRIM(CLEAN(tbl_Operations[[#This Row],[Channel]]))</f>
        <v>Email</v>
      </c>
      <c r="W4951" t="str">
        <f t="shared" si="385"/>
        <v>Employee Query</v>
      </c>
      <c r="X4951" t="str">
        <f t="shared" si="386"/>
        <v>Hr</v>
      </c>
      <c r="Y4951" t="str">
        <f t="shared" si="387"/>
        <v>Within SLA</v>
      </c>
      <c r="Z4951" t="str">
        <f t="shared" si="388"/>
        <v>Normal</v>
      </c>
      <c r="AA4951" t="str" cm="1">
        <f t="array" ref="AA4951">_xlfn.IFS(
J4951&lt;=K4951*0.5,"Excellent",
J4951&lt;=K4951,"Good",
J4951&lt;=K4951*1.5,"At Risk",
TRUE,"Critical"
)</f>
        <v>Good</v>
      </c>
      <c r="AB4951" t="str">
        <f t="shared" si="389"/>
        <v>No Rework</v>
      </c>
    </row>
    <row r="4952" spans="1:28" x14ac:dyDescent="0.3">
      <c r="A4952" t="s">
        <v>5034</v>
      </c>
      <c r="B4952" s="1">
        <v>45680</v>
      </c>
      <c r="C4952" t="s">
        <v>40</v>
      </c>
      <c r="D4952" t="s">
        <v>41</v>
      </c>
      <c r="E4952" t="s">
        <v>56</v>
      </c>
      <c r="F4952" t="s">
        <v>49</v>
      </c>
      <c r="G4952" t="s">
        <v>25</v>
      </c>
      <c r="H4952" t="s">
        <v>75</v>
      </c>
      <c r="I4952" t="s">
        <v>88</v>
      </c>
      <c r="J4952">
        <v>25.3</v>
      </c>
      <c r="K4952">
        <v>48</v>
      </c>
      <c r="L4952" t="s">
        <v>28</v>
      </c>
      <c r="M4952">
        <v>1</v>
      </c>
      <c r="N4952">
        <v>4</v>
      </c>
      <c r="O4952">
        <v>350</v>
      </c>
      <c r="P4952">
        <v>8855</v>
      </c>
      <c r="Q4952" t="s">
        <v>64</v>
      </c>
      <c r="R4952">
        <v>1</v>
      </c>
      <c r="S4952" t="s">
        <v>58</v>
      </c>
      <c r="T4952" t="s">
        <v>84</v>
      </c>
      <c r="U4952" t="str">
        <f>TRIM(CLEAN(tbl_Operations[[#This Row],[Location]]))</f>
        <v>Bengaluru</v>
      </c>
      <c r="V4952" t="str">
        <f>TRIM(CLEAN(tbl_Operations[[#This Row],[Channel]]))</f>
        <v>Email</v>
      </c>
      <c r="W4952" t="str">
        <f t="shared" si="385"/>
        <v>Vendor Query</v>
      </c>
      <c r="X4952" t="str">
        <f t="shared" si="386"/>
        <v>Procurement</v>
      </c>
      <c r="Y4952" t="str">
        <f t="shared" si="387"/>
        <v>Within SLA</v>
      </c>
      <c r="Z4952" t="str">
        <f t="shared" si="388"/>
        <v>Normal</v>
      </c>
      <c r="AA4952" t="str" cm="1">
        <f t="array" ref="AA4952">_xlfn.IFS(
J4952&lt;=K4952*0.5,"Excellent",
J4952&lt;=K4952,"Good",
J4952&lt;=K4952*1.5,"At Risk",
TRUE,"Critical"
)</f>
        <v>Good</v>
      </c>
      <c r="AB4952" t="str">
        <f t="shared" si="389"/>
        <v>Reworked</v>
      </c>
    </row>
    <row r="4953" spans="1:28" x14ac:dyDescent="0.3">
      <c r="A4953" t="s">
        <v>5035</v>
      </c>
      <c r="B4953" s="1">
        <v>45779</v>
      </c>
      <c r="C4953" t="s">
        <v>91</v>
      </c>
      <c r="D4953" t="s">
        <v>47</v>
      </c>
      <c r="E4953" t="s">
        <v>23</v>
      </c>
      <c r="F4953" t="s">
        <v>61</v>
      </c>
      <c r="G4953" t="s">
        <v>25</v>
      </c>
      <c r="H4953" t="s">
        <v>50</v>
      </c>
      <c r="I4953" t="s">
        <v>101</v>
      </c>
      <c r="J4953">
        <v>13.6</v>
      </c>
      <c r="K4953">
        <v>12</v>
      </c>
      <c r="L4953" t="s">
        <v>63</v>
      </c>
      <c r="M4953">
        <v>1</v>
      </c>
      <c r="N4953">
        <v>4.5999999999999996</v>
      </c>
      <c r="O4953">
        <v>400</v>
      </c>
      <c r="P4953">
        <v>5440</v>
      </c>
      <c r="Q4953" t="s">
        <v>44</v>
      </c>
      <c r="R4953">
        <v>5</v>
      </c>
      <c r="S4953" t="s">
        <v>30</v>
      </c>
      <c r="T4953" t="s">
        <v>45</v>
      </c>
      <c r="U4953" t="str">
        <f>TRIM(CLEAN(tbl_Operations[[#This Row],[Location]]))</f>
        <v>Gurugram</v>
      </c>
      <c r="V4953" t="str">
        <f>TRIM(CLEAN(tbl_Operations[[#This Row],[Channel]]))</f>
        <v>Email</v>
      </c>
      <c r="W4953" t="str">
        <f t="shared" si="385"/>
        <v>Invoice Query</v>
      </c>
      <c r="X4953" t="str">
        <f t="shared" si="386"/>
        <v>Operations</v>
      </c>
      <c r="Y4953" t="str">
        <f t="shared" si="387"/>
        <v>SLA Breach</v>
      </c>
      <c r="Z4953" t="str">
        <f t="shared" si="388"/>
        <v>Normal</v>
      </c>
      <c r="AA4953" t="str" cm="1">
        <f t="array" ref="AA4953">_xlfn.IFS(
J4953&lt;=K4953*0.5,"Excellent",
J4953&lt;=K4953,"Good",
J4953&lt;=K4953*1.5,"At Risk",
TRUE,"Critical"
)</f>
        <v>At Risk</v>
      </c>
      <c r="AB4953" t="str">
        <f t="shared" si="389"/>
        <v>Reworked</v>
      </c>
    </row>
    <row r="4954" spans="1:28" x14ac:dyDescent="0.3">
      <c r="A4954" t="s">
        <v>5036</v>
      </c>
      <c r="B4954" s="1">
        <v>45835</v>
      </c>
      <c r="C4954" t="s">
        <v>95</v>
      </c>
      <c r="D4954" t="s">
        <v>47</v>
      </c>
      <c r="E4954" t="s">
        <v>56</v>
      </c>
      <c r="F4954" t="s">
        <v>49</v>
      </c>
      <c r="G4954" t="s">
        <v>25</v>
      </c>
      <c r="H4954" t="s">
        <v>75</v>
      </c>
      <c r="I4954" t="s">
        <v>27</v>
      </c>
      <c r="J4954">
        <v>8.3000000000000007</v>
      </c>
      <c r="K4954">
        <v>48</v>
      </c>
      <c r="L4954" t="s">
        <v>28</v>
      </c>
      <c r="M4954">
        <v>0</v>
      </c>
      <c r="N4954">
        <v>4.7</v>
      </c>
      <c r="O4954">
        <v>320</v>
      </c>
      <c r="P4954">
        <v>2656</v>
      </c>
      <c r="Q4954" t="s">
        <v>29</v>
      </c>
      <c r="R4954">
        <v>6</v>
      </c>
      <c r="S4954" t="s">
        <v>30</v>
      </c>
      <c r="T4954" t="s">
        <v>45</v>
      </c>
      <c r="U4954" t="str">
        <f>TRIM(CLEAN(tbl_Operations[[#This Row],[Location]]))</f>
        <v>Gurugram</v>
      </c>
      <c r="V4954" t="str">
        <f>TRIM(CLEAN(tbl_Operations[[#This Row],[Channel]]))</f>
        <v>Email</v>
      </c>
      <c r="W4954" t="str">
        <f t="shared" si="385"/>
        <v>Vendor Query</v>
      </c>
      <c r="X4954" t="str">
        <f t="shared" si="386"/>
        <v>Sales</v>
      </c>
      <c r="Y4954" t="str">
        <f t="shared" si="387"/>
        <v>Within SLA</v>
      </c>
      <c r="Z4954" t="str">
        <f t="shared" si="388"/>
        <v>Normal</v>
      </c>
      <c r="AA4954" t="str" cm="1">
        <f t="array" ref="AA4954">_xlfn.IFS(
J4954&lt;=K4954*0.5,"Excellent",
J4954&lt;=K4954,"Good",
J4954&lt;=K4954*1.5,"At Risk",
TRUE,"Critical"
)</f>
        <v>Excellent</v>
      </c>
      <c r="AB4954" t="str">
        <f t="shared" si="389"/>
        <v>No Rework</v>
      </c>
    </row>
    <row r="4955" spans="1:28" x14ac:dyDescent="0.3">
      <c r="A4955" t="s">
        <v>5037</v>
      </c>
      <c r="B4955" s="1">
        <v>45939</v>
      </c>
      <c r="C4955" t="s">
        <v>77</v>
      </c>
      <c r="D4955" t="s">
        <v>47</v>
      </c>
      <c r="E4955" t="s">
        <v>92</v>
      </c>
      <c r="F4955" t="s">
        <v>24</v>
      </c>
      <c r="G4955" t="s">
        <v>25</v>
      </c>
      <c r="H4955" t="s">
        <v>26</v>
      </c>
      <c r="I4955" t="s">
        <v>27</v>
      </c>
      <c r="J4955">
        <v>9.3000000000000007</v>
      </c>
      <c r="K4955">
        <v>24</v>
      </c>
      <c r="L4955" t="s">
        <v>28</v>
      </c>
      <c r="M4955">
        <v>0</v>
      </c>
      <c r="N4955">
        <v>4.5999999999999996</v>
      </c>
      <c r="O4955">
        <v>280</v>
      </c>
      <c r="P4955">
        <v>2604</v>
      </c>
      <c r="Q4955" t="s">
        <v>51</v>
      </c>
      <c r="R4955">
        <v>10</v>
      </c>
      <c r="S4955" t="s">
        <v>52</v>
      </c>
      <c r="T4955" t="s">
        <v>84</v>
      </c>
      <c r="U4955" t="str">
        <f>TRIM(CLEAN(tbl_Operations[[#This Row],[Location]]))</f>
        <v>Gurugram</v>
      </c>
      <c r="V4955" t="str">
        <f>TRIM(CLEAN(tbl_Operations[[#This Row],[Channel]]))</f>
        <v>Email</v>
      </c>
      <c r="W4955" t="str">
        <f t="shared" si="385"/>
        <v>Report Request</v>
      </c>
      <c r="X4955" t="str">
        <f t="shared" si="386"/>
        <v>Finance</v>
      </c>
      <c r="Y4955" t="str">
        <f t="shared" si="387"/>
        <v>Within SLA</v>
      </c>
      <c r="Z4955" t="str">
        <f t="shared" si="388"/>
        <v>Normal</v>
      </c>
      <c r="AA4955" t="str" cm="1">
        <f t="array" ref="AA4955">_xlfn.IFS(
J4955&lt;=K4955*0.5,"Excellent",
J4955&lt;=K4955,"Good",
J4955&lt;=K4955*1.5,"At Risk",
TRUE,"Critical"
)</f>
        <v>Excellent</v>
      </c>
      <c r="AB4955" t="str">
        <f t="shared" si="389"/>
        <v>No Rework</v>
      </c>
    </row>
    <row r="4956" spans="1:28" x14ac:dyDescent="0.3">
      <c r="A4956" t="s">
        <v>5038</v>
      </c>
      <c r="B4956" s="1">
        <v>45949</v>
      </c>
      <c r="C4956" t="s">
        <v>91</v>
      </c>
      <c r="D4956" t="s">
        <v>55</v>
      </c>
      <c r="E4956" t="s">
        <v>92</v>
      </c>
      <c r="F4956" t="s">
        <v>61</v>
      </c>
      <c r="G4956" t="s">
        <v>25</v>
      </c>
      <c r="H4956" t="s">
        <v>50</v>
      </c>
      <c r="I4956" t="s">
        <v>27</v>
      </c>
      <c r="J4956">
        <v>2.2999999999999998</v>
      </c>
      <c r="K4956">
        <v>12</v>
      </c>
      <c r="L4956" t="s">
        <v>28</v>
      </c>
      <c r="M4956">
        <v>2</v>
      </c>
      <c r="N4956">
        <v>4.3</v>
      </c>
      <c r="O4956">
        <v>320</v>
      </c>
      <c r="P4956">
        <v>736</v>
      </c>
      <c r="Q4956" t="s">
        <v>51</v>
      </c>
      <c r="R4956">
        <v>10</v>
      </c>
      <c r="S4956" t="s">
        <v>52</v>
      </c>
      <c r="T4956" t="s">
        <v>102</v>
      </c>
      <c r="U4956" t="str">
        <f>TRIM(CLEAN(tbl_Operations[[#This Row],[Location]]))</f>
        <v>Hyderabad</v>
      </c>
      <c r="V4956" t="str">
        <f>TRIM(CLEAN(tbl_Operations[[#This Row],[Channel]]))</f>
        <v>Email</v>
      </c>
      <c r="W4956" t="str">
        <f t="shared" si="385"/>
        <v>Report Request</v>
      </c>
      <c r="X4956" t="str">
        <f t="shared" si="386"/>
        <v>Operations</v>
      </c>
      <c r="Y4956" t="str">
        <f t="shared" si="387"/>
        <v>Within SLA</v>
      </c>
      <c r="Z4956" t="str">
        <f t="shared" si="388"/>
        <v>Normal</v>
      </c>
      <c r="AA4956" t="str" cm="1">
        <f t="array" ref="AA4956">_xlfn.IFS(
J4956&lt;=K4956*0.5,"Excellent",
J4956&lt;=K4956,"Good",
J4956&lt;=K4956*1.5,"At Risk",
TRUE,"Critical"
)</f>
        <v>Excellent</v>
      </c>
      <c r="AB4956" t="str">
        <f t="shared" si="389"/>
        <v>Reworked</v>
      </c>
    </row>
    <row r="4957" spans="1:28" x14ac:dyDescent="0.3">
      <c r="A4957" t="s">
        <v>5039</v>
      </c>
      <c r="B4957" s="1">
        <v>45787</v>
      </c>
      <c r="C4957" t="s">
        <v>33</v>
      </c>
      <c r="D4957" t="s">
        <v>34</v>
      </c>
      <c r="E4957" t="s">
        <v>78</v>
      </c>
      <c r="F4957" t="s">
        <v>49</v>
      </c>
      <c r="G4957" t="s">
        <v>25</v>
      </c>
      <c r="H4957" t="s">
        <v>43</v>
      </c>
      <c r="I4957" t="s">
        <v>88</v>
      </c>
      <c r="J4957">
        <v>20.2</v>
      </c>
      <c r="K4957">
        <v>48</v>
      </c>
      <c r="L4957" t="s">
        <v>28</v>
      </c>
      <c r="M4957">
        <v>2</v>
      </c>
      <c r="N4957">
        <v>4.0999999999999996</v>
      </c>
      <c r="O4957">
        <v>450</v>
      </c>
      <c r="P4957">
        <v>9090</v>
      </c>
      <c r="Q4957" t="s">
        <v>44</v>
      </c>
      <c r="R4957">
        <v>5</v>
      </c>
      <c r="S4957" t="s">
        <v>30</v>
      </c>
      <c r="T4957" t="s">
        <v>68</v>
      </c>
      <c r="U4957" t="str">
        <f>TRIM(CLEAN(tbl_Operations[[#This Row],[Location]]))</f>
        <v>Mumbai</v>
      </c>
      <c r="V4957" t="str">
        <f>TRIM(CLEAN(tbl_Operations[[#This Row],[Channel]]))</f>
        <v>Email</v>
      </c>
      <c r="W4957" t="str">
        <f t="shared" si="385"/>
        <v>Access Request</v>
      </c>
      <c r="X4957" t="str">
        <f t="shared" si="386"/>
        <v>It</v>
      </c>
      <c r="Y4957" t="str">
        <f t="shared" si="387"/>
        <v>Within SLA</v>
      </c>
      <c r="Z4957" t="str">
        <f t="shared" si="388"/>
        <v>Normal</v>
      </c>
      <c r="AA4957" t="str" cm="1">
        <f t="array" ref="AA4957">_xlfn.IFS(
J4957&lt;=K4957*0.5,"Excellent",
J4957&lt;=K4957,"Good",
J4957&lt;=K4957*1.5,"At Risk",
TRUE,"Critical"
)</f>
        <v>Excellent</v>
      </c>
      <c r="AB4957" t="str">
        <f t="shared" si="389"/>
        <v>Reworked</v>
      </c>
    </row>
    <row r="4958" spans="1:28" x14ac:dyDescent="0.3">
      <c r="A4958" t="s">
        <v>5040</v>
      </c>
      <c r="B4958" s="1">
        <v>45696</v>
      </c>
      <c r="C4958" t="s">
        <v>21</v>
      </c>
      <c r="D4958" t="s">
        <v>34</v>
      </c>
      <c r="E4958" t="s">
        <v>56</v>
      </c>
      <c r="F4958" t="s">
        <v>49</v>
      </c>
      <c r="G4958" t="s">
        <v>25</v>
      </c>
      <c r="H4958" t="s">
        <v>26</v>
      </c>
      <c r="I4958" t="s">
        <v>27</v>
      </c>
      <c r="J4958">
        <v>4.3</v>
      </c>
      <c r="K4958">
        <v>48</v>
      </c>
      <c r="L4958" t="s">
        <v>28</v>
      </c>
      <c r="M4958">
        <v>0</v>
      </c>
      <c r="N4958">
        <v>3.9</v>
      </c>
      <c r="O4958">
        <v>450</v>
      </c>
      <c r="P4958">
        <v>1935</v>
      </c>
      <c r="Q4958" t="s">
        <v>57</v>
      </c>
      <c r="R4958">
        <v>2</v>
      </c>
      <c r="S4958" t="s">
        <v>58</v>
      </c>
      <c r="T4958" t="s">
        <v>68</v>
      </c>
      <c r="U4958" t="str">
        <f>TRIM(CLEAN(tbl_Operations[[#This Row],[Location]]))</f>
        <v>Mumbai</v>
      </c>
      <c r="V4958" t="str">
        <f>TRIM(CLEAN(tbl_Operations[[#This Row],[Channel]]))</f>
        <v>Email</v>
      </c>
      <c r="W4958" t="str">
        <f t="shared" si="385"/>
        <v>Vendor Query</v>
      </c>
      <c r="X4958" t="str">
        <f t="shared" si="386"/>
        <v>Customer Support</v>
      </c>
      <c r="Y4958" t="str">
        <f t="shared" si="387"/>
        <v>Within SLA</v>
      </c>
      <c r="Z4958" t="str">
        <f t="shared" si="388"/>
        <v>Normal</v>
      </c>
      <c r="AA4958" t="str" cm="1">
        <f t="array" ref="AA4958">_xlfn.IFS(
J4958&lt;=K4958*0.5,"Excellent",
J4958&lt;=K4958,"Good",
J4958&lt;=K4958*1.5,"At Risk",
TRUE,"Critical"
)</f>
        <v>Excellent</v>
      </c>
      <c r="AB4958" t="str">
        <f t="shared" si="389"/>
        <v>No Rework</v>
      </c>
    </row>
    <row r="4959" spans="1:28" x14ac:dyDescent="0.3">
      <c r="A4959" t="s">
        <v>5041</v>
      </c>
      <c r="B4959" s="1">
        <v>45905</v>
      </c>
      <c r="C4959" t="s">
        <v>77</v>
      </c>
      <c r="D4959" t="s">
        <v>41</v>
      </c>
      <c r="E4959" t="s">
        <v>35</v>
      </c>
      <c r="F4959" t="s">
        <v>24</v>
      </c>
      <c r="G4959" t="s">
        <v>25</v>
      </c>
      <c r="H4959" t="s">
        <v>26</v>
      </c>
      <c r="I4959" t="s">
        <v>27</v>
      </c>
      <c r="J4959">
        <v>6.5</v>
      </c>
      <c r="K4959">
        <v>24</v>
      </c>
      <c r="L4959" t="s">
        <v>28</v>
      </c>
      <c r="M4959">
        <v>0</v>
      </c>
      <c r="N4959">
        <v>5</v>
      </c>
      <c r="O4959">
        <v>450</v>
      </c>
      <c r="P4959">
        <v>2925</v>
      </c>
      <c r="Q4959" t="s">
        <v>83</v>
      </c>
      <c r="R4959">
        <v>9</v>
      </c>
      <c r="S4959" t="s">
        <v>37</v>
      </c>
      <c r="T4959" t="s">
        <v>45</v>
      </c>
      <c r="U4959" t="str">
        <f>TRIM(CLEAN(tbl_Operations[[#This Row],[Location]]))</f>
        <v>Bengaluru</v>
      </c>
      <c r="V4959" t="str">
        <f>TRIM(CLEAN(tbl_Operations[[#This Row],[Channel]]))</f>
        <v>Email</v>
      </c>
      <c r="W4959" t="str">
        <f t="shared" si="385"/>
        <v>Employee Query</v>
      </c>
      <c r="X4959" t="str">
        <f t="shared" si="386"/>
        <v>Finance</v>
      </c>
      <c r="Y4959" t="str">
        <f t="shared" si="387"/>
        <v>Within SLA</v>
      </c>
      <c r="Z4959" t="str">
        <f t="shared" si="388"/>
        <v>Normal</v>
      </c>
      <c r="AA4959" t="str" cm="1">
        <f t="array" ref="AA4959">_xlfn.IFS(
J4959&lt;=K4959*0.5,"Excellent",
J4959&lt;=K4959,"Good",
J4959&lt;=K4959*1.5,"At Risk",
TRUE,"Critical"
)</f>
        <v>Excellent</v>
      </c>
      <c r="AB4959" t="str">
        <f t="shared" si="389"/>
        <v>No Rework</v>
      </c>
    </row>
    <row r="4960" spans="1:28" x14ac:dyDescent="0.3">
      <c r="A4960" t="s">
        <v>5042</v>
      </c>
      <c r="B4960" s="1">
        <v>45973</v>
      </c>
      <c r="C4960" t="s">
        <v>21</v>
      </c>
      <c r="D4960" t="s">
        <v>22</v>
      </c>
      <c r="E4960" t="s">
        <v>70</v>
      </c>
      <c r="F4960" t="s">
        <v>49</v>
      </c>
      <c r="G4960" t="s">
        <v>25</v>
      </c>
      <c r="H4960" t="s">
        <v>75</v>
      </c>
      <c r="I4960" t="s">
        <v>27</v>
      </c>
      <c r="J4960">
        <v>10.8</v>
      </c>
      <c r="K4960">
        <v>48</v>
      </c>
      <c r="L4960" t="s">
        <v>28</v>
      </c>
      <c r="M4960">
        <v>0</v>
      </c>
      <c r="N4960">
        <v>5</v>
      </c>
      <c r="O4960">
        <v>450</v>
      </c>
      <c r="P4960">
        <v>4860</v>
      </c>
      <c r="Q4960" t="s">
        <v>67</v>
      </c>
      <c r="R4960">
        <v>11</v>
      </c>
      <c r="S4960" t="s">
        <v>52</v>
      </c>
      <c r="T4960" t="s">
        <v>86</v>
      </c>
      <c r="U4960" t="str">
        <f>TRIM(CLEAN(tbl_Operations[[#This Row],[Location]]))</f>
        <v>Noida</v>
      </c>
      <c r="V4960" t="str">
        <f>TRIM(CLEAN(tbl_Operations[[#This Row],[Channel]]))</f>
        <v>Email</v>
      </c>
      <c r="W4960" t="str">
        <f t="shared" si="385"/>
        <v>Data Correction</v>
      </c>
      <c r="X4960" t="str">
        <f t="shared" si="386"/>
        <v>Customer Support</v>
      </c>
      <c r="Y4960" t="str">
        <f t="shared" si="387"/>
        <v>Within SLA</v>
      </c>
      <c r="Z4960" t="str">
        <f t="shared" si="388"/>
        <v>Normal</v>
      </c>
      <c r="AA4960" t="str" cm="1">
        <f t="array" ref="AA4960">_xlfn.IFS(
J4960&lt;=K4960*0.5,"Excellent",
J4960&lt;=K4960,"Good",
J4960&lt;=K4960*1.5,"At Risk",
TRUE,"Critical"
)</f>
        <v>Excellent</v>
      </c>
      <c r="AB4960" t="str">
        <f t="shared" si="389"/>
        <v>No Rework</v>
      </c>
    </row>
    <row r="4961" spans="1:28" x14ac:dyDescent="0.3">
      <c r="A4961" t="s">
        <v>5043</v>
      </c>
      <c r="B4961" s="1">
        <v>45678</v>
      </c>
      <c r="C4961" t="s">
        <v>40</v>
      </c>
      <c r="D4961" t="s">
        <v>22</v>
      </c>
      <c r="E4961" t="s">
        <v>92</v>
      </c>
      <c r="F4961" t="s">
        <v>49</v>
      </c>
      <c r="G4961" t="s">
        <v>42</v>
      </c>
      <c r="H4961" t="s">
        <v>66</v>
      </c>
      <c r="I4961" t="s">
        <v>27</v>
      </c>
      <c r="J4961">
        <v>12.5</v>
      </c>
      <c r="K4961">
        <v>48</v>
      </c>
      <c r="L4961" t="s">
        <v>28</v>
      </c>
      <c r="M4961">
        <v>0</v>
      </c>
      <c r="N4961">
        <v>4.5</v>
      </c>
      <c r="O4961">
        <v>320</v>
      </c>
      <c r="P4961">
        <v>4000</v>
      </c>
      <c r="Q4961" t="s">
        <v>64</v>
      </c>
      <c r="R4961">
        <v>1</v>
      </c>
      <c r="S4961" t="s">
        <v>58</v>
      </c>
      <c r="T4961" t="s">
        <v>38</v>
      </c>
      <c r="U4961" t="str">
        <f>TRIM(CLEAN(tbl_Operations[[#This Row],[Location]]))</f>
        <v>Noida</v>
      </c>
      <c r="V4961" t="str">
        <f>TRIM(CLEAN(tbl_Operations[[#This Row],[Channel]]))</f>
        <v>Portal</v>
      </c>
      <c r="W4961" t="str">
        <f t="shared" si="385"/>
        <v>Report Request</v>
      </c>
      <c r="X4961" t="str">
        <f t="shared" si="386"/>
        <v>Procurement</v>
      </c>
      <c r="Y4961" t="str">
        <f t="shared" si="387"/>
        <v>Within SLA</v>
      </c>
      <c r="Z4961" t="str">
        <f t="shared" si="388"/>
        <v>Normal</v>
      </c>
      <c r="AA4961" t="str" cm="1">
        <f t="array" ref="AA4961">_xlfn.IFS(
J4961&lt;=K4961*0.5,"Excellent",
J4961&lt;=K4961,"Good",
J4961&lt;=K4961*1.5,"At Risk",
TRUE,"Critical"
)</f>
        <v>Excellent</v>
      </c>
      <c r="AB4961" t="str">
        <f t="shared" si="389"/>
        <v>No Rework</v>
      </c>
    </row>
    <row r="4962" spans="1:28" x14ac:dyDescent="0.3">
      <c r="A4962" t="s">
        <v>5044</v>
      </c>
      <c r="B4962" s="1">
        <v>45925</v>
      </c>
      <c r="C4962" t="s">
        <v>95</v>
      </c>
      <c r="D4962" t="s">
        <v>55</v>
      </c>
      <c r="E4962" t="s">
        <v>23</v>
      </c>
      <c r="F4962" t="s">
        <v>49</v>
      </c>
      <c r="G4962" t="s">
        <v>42</v>
      </c>
      <c r="H4962" t="s">
        <v>50</v>
      </c>
      <c r="I4962" t="s">
        <v>27</v>
      </c>
      <c r="J4962">
        <v>0.9</v>
      </c>
      <c r="K4962">
        <v>48</v>
      </c>
      <c r="L4962" t="s">
        <v>28</v>
      </c>
      <c r="M4962">
        <v>0</v>
      </c>
      <c r="N4962">
        <v>4.9000000000000004</v>
      </c>
      <c r="O4962">
        <v>350</v>
      </c>
      <c r="P4962">
        <v>315</v>
      </c>
      <c r="Q4962" t="s">
        <v>83</v>
      </c>
      <c r="R4962">
        <v>9</v>
      </c>
      <c r="S4962" t="s">
        <v>37</v>
      </c>
      <c r="T4962" t="s">
        <v>84</v>
      </c>
      <c r="U4962" t="str">
        <f>TRIM(CLEAN(tbl_Operations[[#This Row],[Location]]))</f>
        <v>Hyderabad</v>
      </c>
      <c r="V4962" t="str">
        <f>TRIM(CLEAN(tbl_Operations[[#This Row],[Channel]]))</f>
        <v>Portal</v>
      </c>
      <c r="W4962" t="str">
        <f t="shared" si="385"/>
        <v>Invoice Query</v>
      </c>
      <c r="X4962" t="str">
        <f t="shared" si="386"/>
        <v>Sales</v>
      </c>
      <c r="Y4962" t="str">
        <f t="shared" si="387"/>
        <v>Within SLA</v>
      </c>
      <c r="Z4962" t="str">
        <f t="shared" si="388"/>
        <v>Normal</v>
      </c>
      <c r="AA4962" t="str" cm="1">
        <f t="array" ref="AA4962">_xlfn.IFS(
J4962&lt;=K4962*0.5,"Excellent",
J4962&lt;=K4962,"Good",
J4962&lt;=K4962*1.5,"At Risk",
TRUE,"Critical"
)</f>
        <v>Excellent</v>
      </c>
      <c r="AB4962" t="str">
        <f t="shared" si="389"/>
        <v>No Rework</v>
      </c>
    </row>
    <row r="4963" spans="1:28" x14ac:dyDescent="0.3">
      <c r="A4963" t="s">
        <v>5045</v>
      </c>
      <c r="B4963" s="1">
        <v>45745</v>
      </c>
      <c r="C4963" t="s">
        <v>54</v>
      </c>
      <c r="D4963" t="s">
        <v>60</v>
      </c>
      <c r="E4963" t="s">
        <v>48</v>
      </c>
      <c r="F4963" t="s">
        <v>61</v>
      </c>
      <c r="G4963" t="s">
        <v>25</v>
      </c>
      <c r="H4963" t="s">
        <v>50</v>
      </c>
      <c r="I4963" t="s">
        <v>27</v>
      </c>
      <c r="J4963">
        <v>3</v>
      </c>
      <c r="K4963">
        <v>12</v>
      </c>
      <c r="L4963" t="s">
        <v>28</v>
      </c>
      <c r="M4963">
        <v>0</v>
      </c>
      <c r="N4963">
        <v>4.5</v>
      </c>
      <c r="O4963">
        <v>280</v>
      </c>
      <c r="P4963">
        <v>840</v>
      </c>
      <c r="Q4963" t="s">
        <v>79</v>
      </c>
      <c r="R4963">
        <v>3</v>
      </c>
      <c r="S4963" t="s">
        <v>58</v>
      </c>
      <c r="T4963" t="s">
        <v>68</v>
      </c>
      <c r="U4963" t="str">
        <f>TRIM(CLEAN(tbl_Operations[[#This Row],[Location]]))</f>
        <v>Pune</v>
      </c>
      <c r="V4963" t="str">
        <f>TRIM(CLEAN(tbl_Operations[[#This Row],[Channel]]))</f>
        <v>Email</v>
      </c>
      <c r="W4963" t="str">
        <f t="shared" si="385"/>
        <v>Compliance Request</v>
      </c>
      <c r="X4963" t="str">
        <f t="shared" si="386"/>
        <v>Hr</v>
      </c>
      <c r="Y4963" t="str">
        <f t="shared" si="387"/>
        <v>Within SLA</v>
      </c>
      <c r="Z4963" t="str">
        <f t="shared" si="388"/>
        <v>Normal</v>
      </c>
      <c r="AA4963" t="str" cm="1">
        <f t="array" ref="AA4963">_xlfn.IFS(
J4963&lt;=K4963*0.5,"Excellent",
J4963&lt;=K4963,"Good",
J4963&lt;=K4963*1.5,"At Risk",
TRUE,"Critical"
)</f>
        <v>Excellent</v>
      </c>
      <c r="AB4963" t="str">
        <f t="shared" si="389"/>
        <v>No Rework</v>
      </c>
    </row>
    <row r="4964" spans="1:28" x14ac:dyDescent="0.3">
      <c r="A4964" t="s">
        <v>5046</v>
      </c>
      <c r="B4964" s="1">
        <v>45832</v>
      </c>
      <c r="C4964" t="s">
        <v>21</v>
      </c>
      <c r="D4964" t="s">
        <v>34</v>
      </c>
      <c r="E4964" t="s">
        <v>35</v>
      </c>
      <c r="F4964" t="s">
        <v>61</v>
      </c>
      <c r="G4964" t="s">
        <v>25</v>
      </c>
      <c r="H4964" t="s">
        <v>50</v>
      </c>
      <c r="I4964" t="s">
        <v>27</v>
      </c>
      <c r="J4964">
        <v>14.6</v>
      </c>
      <c r="K4964">
        <v>12</v>
      </c>
      <c r="L4964" t="s">
        <v>63</v>
      </c>
      <c r="M4964">
        <v>1</v>
      </c>
      <c r="N4964">
        <v>4.2</v>
      </c>
      <c r="O4964">
        <v>450</v>
      </c>
      <c r="P4964">
        <v>6570</v>
      </c>
      <c r="Q4964" t="s">
        <v>29</v>
      </c>
      <c r="R4964">
        <v>6</v>
      </c>
      <c r="S4964" t="s">
        <v>30</v>
      </c>
      <c r="T4964" t="s">
        <v>38</v>
      </c>
      <c r="U4964" t="str">
        <f>TRIM(CLEAN(tbl_Operations[[#This Row],[Location]]))</f>
        <v>Mumbai</v>
      </c>
      <c r="V4964" t="str">
        <f>TRIM(CLEAN(tbl_Operations[[#This Row],[Channel]]))</f>
        <v>Email</v>
      </c>
      <c r="W4964" t="str">
        <f t="shared" si="385"/>
        <v>Employee Query</v>
      </c>
      <c r="X4964" t="str">
        <f t="shared" si="386"/>
        <v>Customer Support</v>
      </c>
      <c r="Y4964" t="str">
        <f t="shared" si="387"/>
        <v>SLA Breach</v>
      </c>
      <c r="Z4964" t="str">
        <f t="shared" si="388"/>
        <v>Normal</v>
      </c>
      <c r="AA4964" t="str" cm="1">
        <f t="array" ref="AA4964">_xlfn.IFS(
J4964&lt;=K4964*0.5,"Excellent",
J4964&lt;=K4964,"Good",
J4964&lt;=K4964*1.5,"At Risk",
TRUE,"Critical"
)</f>
        <v>At Risk</v>
      </c>
      <c r="AB4964" t="str">
        <f t="shared" si="389"/>
        <v>Reworked</v>
      </c>
    </row>
    <row r="4965" spans="1:28" x14ac:dyDescent="0.3">
      <c r="A4965" t="s">
        <v>5047</v>
      </c>
      <c r="B4965" s="1">
        <v>45749</v>
      </c>
      <c r="C4965" t="s">
        <v>77</v>
      </c>
      <c r="D4965" t="s">
        <v>73</v>
      </c>
      <c r="E4965" t="s">
        <v>35</v>
      </c>
      <c r="F4965" t="s">
        <v>24</v>
      </c>
      <c r="G4965" t="s">
        <v>81</v>
      </c>
      <c r="H4965" t="s">
        <v>50</v>
      </c>
      <c r="I4965" t="s">
        <v>27</v>
      </c>
      <c r="J4965">
        <v>11.5</v>
      </c>
      <c r="K4965">
        <v>24</v>
      </c>
      <c r="L4965" t="s">
        <v>28</v>
      </c>
      <c r="M4965">
        <v>0</v>
      </c>
      <c r="N4965">
        <v>4.9000000000000004</v>
      </c>
      <c r="O4965">
        <v>280</v>
      </c>
      <c r="P4965">
        <v>3220</v>
      </c>
      <c r="Q4965" t="s">
        <v>89</v>
      </c>
      <c r="R4965">
        <v>4</v>
      </c>
      <c r="S4965" t="s">
        <v>30</v>
      </c>
      <c r="T4965" t="s">
        <v>86</v>
      </c>
      <c r="U4965" t="str">
        <f>TRIM(CLEAN(tbl_Operations[[#This Row],[Location]]))</f>
        <v>Chennai</v>
      </c>
      <c r="V4965" t="str">
        <f>TRIM(CLEAN(tbl_Operations[[#This Row],[Channel]]))</f>
        <v>Phone</v>
      </c>
      <c r="W4965" t="str">
        <f t="shared" si="385"/>
        <v>Employee Query</v>
      </c>
      <c r="X4965" t="str">
        <f t="shared" si="386"/>
        <v>Finance</v>
      </c>
      <c r="Y4965" t="str">
        <f t="shared" si="387"/>
        <v>Within SLA</v>
      </c>
      <c r="Z4965" t="str">
        <f t="shared" si="388"/>
        <v>Normal</v>
      </c>
      <c r="AA4965" t="str" cm="1">
        <f t="array" ref="AA4965">_xlfn.IFS(
J4965&lt;=K4965*0.5,"Excellent",
J4965&lt;=K4965,"Good",
J4965&lt;=K4965*1.5,"At Risk",
TRUE,"Critical"
)</f>
        <v>Excellent</v>
      </c>
      <c r="AB4965" t="str">
        <f t="shared" si="389"/>
        <v>No Rework</v>
      </c>
    </row>
    <row r="4966" spans="1:28" x14ac:dyDescent="0.3">
      <c r="A4966" t="s">
        <v>5048</v>
      </c>
      <c r="B4966" s="1">
        <v>45945</v>
      </c>
      <c r="C4966" t="s">
        <v>95</v>
      </c>
      <c r="D4966" t="s">
        <v>41</v>
      </c>
      <c r="E4966" t="s">
        <v>92</v>
      </c>
      <c r="F4966" t="s">
        <v>146</v>
      </c>
      <c r="G4966" t="s">
        <v>25</v>
      </c>
      <c r="H4966" t="s">
        <v>75</v>
      </c>
      <c r="I4966" t="s">
        <v>27</v>
      </c>
      <c r="J4966">
        <v>14.9</v>
      </c>
      <c r="K4966">
        <v>4</v>
      </c>
      <c r="L4966" t="s">
        <v>63</v>
      </c>
      <c r="M4966">
        <v>2</v>
      </c>
      <c r="N4966">
        <v>4</v>
      </c>
      <c r="O4966">
        <v>280</v>
      </c>
      <c r="P4966">
        <v>4172</v>
      </c>
      <c r="Q4966" t="s">
        <v>51</v>
      </c>
      <c r="R4966">
        <v>10</v>
      </c>
      <c r="S4966" t="s">
        <v>52</v>
      </c>
      <c r="T4966" t="s">
        <v>86</v>
      </c>
      <c r="U4966" t="str">
        <f>TRIM(CLEAN(tbl_Operations[[#This Row],[Location]]))</f>
        <v>Bengaluru</v>
      </c>
      <c r="V4966" t="str">
        <f>TRIM(CLEAN(tbl_Operations[[#This Row],[Channel]]))</f>
        <v>Email</v>
      </c>
      <c r="W4966" t="str">
        <f t="shared" si="385"/>
        <v>Report Request</v>
      </c>
      <c r="X4966" t="str">
        <f t="shared" si="386"/>
        <v>Sales</v>
      </c>
      <c r="Y4966" t="str">
        <f t="shared" si="387"/>
        <v>SLA Breach</v>
      </c>
      <c r="Z4966" t="str">
        <f t="shared" si="388"/>
        <v>Normal</v>
      </c>
      <c r="AA4966" t="str" cm="1">
        <f t="array" ref="AA4966">_xlfn.IFS(
J4966&lt;=K4966*0.5,"Excellent",
J4966&lt;=K4966,"Good",
J4966&lt;=K4966*1.5,"At Risk",
TRUE,"Critical"
)</f>
        <v>Critical</v>
      </c>
      <c r="AB4966" t="str">
        <f t="shared" si="389"/>
        <v>Reworked</v>
      </c>
    </row>
    <row r="4967" spans="1:28" x14ac:dyDescent="0.3">
      <c r="A4967" t="s">
        <v>5049</v>
      </c>
      <c r="B4967" s="1">
        <v>45852</v>
      </c>
      <c r="C4967" t="s">
        <v>95</v>
      </c>
      <c r="D4967" t="s">
        <v>47</v>
      </c>
      <c r="E4967" t="s">
        <v>35</v>
      </c>
      <c r="F4967" t="s">
        <v>61</v>
      </c>
      <c r="G4967" t="s">
        <v>25</v>
      </c>
      <c r="H4967" t="s">
        <v>50</v>
      </c>
      <c r="I4967" t="s">
        <v>27</v>
      </c>
      <c r="J4967">
        <v>8.6</v>
      </c>
      <c r="K4967">
        <v>12</v>
      </c>
      <c r="L4967" t="s">
        <v>28</v>
      </c>
      <c r="M4967">
        <v>0</v>
      </c>
      <c r="N4967">
        <v>4.5999999999999996</v>
      </c>
      <c r="O4967">
        <v>320</v>
      </c>
      <c r="P4967">
        <v>2752</v>
      </c>
      <c r="Q4967" t="s">
        <v>114</v>
      </c>
      <c r="R4967">
        <v>7</v>
      </c>
      <c r="S4967" t="s">
        <v>37</v>
      </c>
      <c r="T4967" t="s">
        <v>31</v>
      </c>
      <c r="U4967" t="str">
        <f>TRIM(CLEAN(tbl_Operations[[#This Row],[Location]]))</f>
        <v>Gurugram</v>
      </c>
      <c r="V4967" t="str">
        <f>TRIM(CLEAN(tbl_Operations[[#This Row],[Channel]]))</f>
        <v>Email</v>
      </c>
      <c r="W4967" t="str">
        <f t="shared" si="385"/>
        <v>Employee Query</v>
      </c>
      <c r="X4967" t="str">
        <f t="shared" si="386"/>
        <v>Sales</v>
      </c>
      <c r="Y4967" t="str">
        <f t="shared" si="387"/>
        <v>Within SLA</v>
      </c>
      <c r="Z4967" t="str">
        <f t="shared" si="388"/>
        <v>Normal</v>
      </c>
      <c r="AA4967" t="str" cm="1">
        <f t="array" ref="AA4967">_xlfn.IFS(
J4967&lt;=K4967*0.5,"Excellent",
J4967&lt;=K4967,"Good",
J4967&lt;=K4967*1.5,"At Risk",
TRUE,"Critical"
)</f>
        <v>Good</v>
      </c>
      <c r="AB4967" t="str">
        <f t="shared" si="389"/>
        <v>No Rework</v>
      </c>
    </row>
    <row r="4968" spans="1:28" x14ac:dyDescent="0.3">
      <c r="A4968" t="s">
        <v>5050</v>
      </c>
      <c r="B4968" s="1">
        <v>46001</v>
      </c>
      <c r="C4968" t="s">
        <v>54</v>
      </c>
      <c r="D4968" t="s">
        <v>47</v>
      </c>
      <c r="E4968" t="s">
        <v>56</v>
      </c>
      <c r="F4968" t="s">
        <v>146</v>
      </c>
      <c r="G4968" t="s">
        <v>25</v>
      </c>
      <c r="H4968" t="s">
        <v>26</v>
      </c>
      <c r="I4968" t="s">
        <v>27</v>
      </c>
      <c r="J4968">
        <v>2.8</v>
      </c>
      <c r="K4968">
        <v>4</v>
      </c>
      <c r="L4968" t="s">
        <v>28</v>
      </c>
      <c r="M4968">
        <v>0</v>
      </c>
      <c r="N4968">
        <v>5</v>
      </c>
      <c r="O4968">
        <v>350</v>
      </c>
      <c r="P4968">
        <v>980</v>
      </c>
      <c r="Q4968" t="s">
        <v>71</v>
      </c>
      <c r="R4968">
        <v>12</v>
      </c>
      <c r="S4968" t="s">
        <v>52</v>
      </c>
      <c r="T4968" t="s">
        <v>86</v>
      </c>
      <c r="U4968" t="str">
        <f>TRIM(CLEAN(tbl_Operations[[#This Row],[Location]]))</f>
        <v>Gurugram</v>
      </c>
      <c r="V4968" t="str">
        <f>TRIM(CLEAN(tbl_Operations[[#This Row],[Channel]]))</f>
        <v>Email</v>
      </c>
      <c r="W4968" t="str">
        <f t="shared" si="385"/>
        <v>Vendor Query</v>
      </c>
      <c r="X4968" t="str">
        <f t="shared" si="386"/>
        <v>Hr</v>
      </c>
      <c r="Y4968" t="str">
        <f t="shared" si="387"/>
        <v>Within SLA</v>
      </c>
      <c r="Z4968" t="str">
        <f t="shared" si="388"/>
        <v>Normal</v>
      </c>
      <c r="AA4968" t="str" cm="1">
        <f t="array" ref="AA4968">_xlfn.IFS(
J4968&lt;=K4968*0.5,"Excellent",
J4968&lt;=K4968,"Good",
J4968&lt;=K4968*1.5,"At Risk",
TRUE,"Critical"
)</f>
        <v>Good</v>
      </c>
      <c r="AB4968" t="str">
        <f t="shared" si="389"/>
        <v>No Rework</v>
      </c>
    </row>
    <row r="4969" spans="1:28" x14ac:dyDescent="0.3">
      <c r="A4969" t="s">
        <v>5051</v>
      </c>
      <c r="B4969" s="1">
        <v>45978</v>
      </c>
      <c r="C4969" t="s">
        <v>95</v>
      </c>
      <c r="D4969" t="s">
        <v>22</v>
      </c>
      <c r="E4969" t="s">
        <v>74</v>
      </c>
      <c r="F4969" t="s">
        <v>24</v>
      </c>
      <c r="G4969" t="s">
        <v>81</v>
      </c>
      <c r="H4969" t="s">
        <v>43</v>
      </c>
      <c r="I4969" t="s">
        <v>27</v>
      </c>
      <c r="J4969">
        <v>6.5</v>
      </c>
      <c r="K4969">
        <v>24</v>
      </c>
      <c r="L4969" t="s">
        <v>28</v>
      </c>
      <c r="M4969">
        <v>0</v>
      </c>
      <c r="N4969">
        <v>5</v>
      </c>
      <c r="O4969">
        <v>450</v>
      </c>
      <c r="P4969">
        <v>2925</v>
      </c>
      <c r="Q4969" t="s">
        <v>67</v>
      </c>
      <c r="R4969">
        <v>11</v>
      </c>
      <c r="S4969" t="s">
        <v>52</v>
      </c>
      <c r="T4969" t="s">
        <v>31</v>
      </c>
      <c r="U4969" t="str">
        <f>TRIM(CLEAN(tbl_Operations[[#This Row],[Location]]))</f>
        <v>Noida</v>
      </c>
      <c r="V4969" t="str">
        <f>TRIM(CLEAN(tbl_Operations[[#This Row],[Channel]]))</f>
        <v>Phone</v>
      </c>
      <c r="W4969" t="str">
        <f t="shared" si="385"/>
        <v>System Issue</v>
      </c>
      <c r="X4969" t="str">
        <f t="shared" si="386"/>
        <v>Sales</v>
      </c>
      <c r="Y4969" t="str">
        <f t="shared" si="387"/>
        <v>Within SLA</v>
      </c>
      <c r="Z4969" t="str">
        <f t="shared" si="388"/>
        <v>Normal</v>
      </c>
      <c r="AA4969" t="str" cm="1">
        <f t="array" ref="AA4969">_xlfn.IFS(
J4969&lt;=K4969*0.5,"Excellent",
J4969&lt;=K4969,"Good",
J4969&lt;=K4969*1.5,"At Risk",
TRUE,"Critical"
)</f>
        <v>Excellent</v>
      </c>
      <c r="AB4969" t="str">
        <f t="shared" si="389"/>
        <v>No Rework</v>
      </c>
    </row>
    <row r="4970" spans="1:28" x14ac:dyDescent="0.3">
      <c r="A4970" t="s">
        <v>5052</v>
      </c>
      <c r="B4970" s="1">
        <v>45732</v>
      </c>
      <c r="C4970" t="s">
        <v>77</v>
      </c>
      <c r="D4970" t="s">
        <v>73</v>
      </c>
      <c r="E4970" t="s">
        <v>35</v>
      </c>
      <c r="F4970" t="s">
        <v>49</v>
      </c>
      <c r="G4970" t="s">
        <v>25</v>
      </c>
      <c r="H4970" t="s">
        <v>26</v>
      </c>
      <c r="I4970" t="s">
        <v>27</v>
      </c>
      <c r="J4970">
        <v>1.7</v>
      </c>
      <c r="K4970">
        <v>48</v>
      </c>
      <c r="L4970" t="s">
        <v>28</v>
      </c>
      <c r="M4970">
        <v>0</v>
      </c>
      <c r="N4970">
        <v>4.7</v>
      </c>
      <c r="O4970">
        <v>400</v>
      </c>
      <c r="P4970">
        <v>680</v>
      </c>
      <c r="Q4970" t="s">
        <v>79</v>
      </c>
      <c r="R4970">
        <v>3</v>
      </c>
      <c r="S4970" t="s">
        <v>58</v>
      </c>
      <c r="T4970" t="s">
        <v>102</v>
      </c>
      <c r="U4970" t="str">
        <f>TRIM(CLEAN(tbl_Operations[[#This Row],[Location]]))</f>
        <v>Chennai</v>
      </c>
      <c r="V4970" t="str">
        <f>TRIM(CLEAN(tbl_Operations[[#This Row],[Channel]]))</f>
        <v>Email</v>
      </c>
      <c r="W4970" t="str">
        <f t="shared" si="385"/>
        <v>Employee Query</v>
      </c>
      <c r="X4970" t="str">
        <f t="shared" si="386"/>
        <v>Finance</v>
      </c>
      <c r="Y4970" t="str">
        <f t="shared" si="387"/>
        <v>Within SLA</v>
      </c>
      <c r="Z4970" t="str">
        <f t="shared" si="388"/>
        <v>Normal</v>
      </c>
      <c r="AA4970" t="str" cm="1">
        <f t="array" ref="AA4970">_xlfn.IFS(
J4970&lt;=K4970*0.5,"Excellent",
J4970&lt;=K4970,"Good",
J4970&lt;=K4970*1.5,"At Risk",
TRUE,"Critical"
)</f>
        <v>Excellent</v>
      </c>
      <c r="AB4970" t="str">
        <f t="shared" si="389"/>
        <v>No Rework</v>
      </c>
    </row>
    <row r="4971" spans="1:28" x14ac:dyDescent="0.3">
      <c r="A4971" t="s">
        <v>5053</v>
      </c>
      <c r="B4971" s="1">
        <v>45711</v>
      </c>
      <c r="C4971" t="s">
        <v>54</v>
      </c>
      <c r="D4971" t="s">
        <v>22</v>
      </c>
      <c r="E4971" t="s">
        <v>35</v>
      </c>
      <c r="F4971" t="s">
        <v>61</v>
      </c>
      <c r="G4971" t="s">
        <v>25</v>
      </c>
      <c r="H4971" t="s">
        <v>50</v>
      </c>
      <c r="I4971" t="s">
        <v>27</v>
      </c>
      <c r="J4971">
        <v>8.4</v>
      </c>
      <c r="K4971">
        <v>12</v>
      </c>
      <c r="L4971" t="s">
        <v>28</v>
      </c>
      <c r="M4971">
        <v>1</v>
      </c>
      <c r="N4971">
        <v>4.2</v>
      </c>
      <c r="O4971">
        <v>350</v>
      </c>
      <c r="P4971">
        <v>2940</v>
      </c>
      <c r="Q4971" t="s">
        <v>57</v>
      </c>
      <c r="R4971">
        <v>2</v>
      </c>
      <c r="S4971" t="s">
        <v>58</v>
      </c>
      <c r="T4971" t="s">
        <v>102</v>
      </c>
      <c r="U4971" t="str">
        <f>TRIM(CLEAN(tbl_Operations[[#This Row],[Location]]))</f>
        <v>Noida</v>
      </c>
      <c r="V4971" t="str">
        <f>TRIM(CLEAN(tbl_Operations[[#This Row],[Channel]]))</f>
        <v>Email</v>
      </c>
      <c r="W4971" t="str">
        <f t="shared" si="385"/>
        <v>Employee Query</v>
      </c>
      <c r="X4971" t="str">
        <f t="shared" si="386"/>
        <v>Hr</v>
      </c>
      <c r="Y4971" t="str">
        <f t="shared" si="387"/>
        <v>Within SLA</v>
      </c>
      <c r="Z4971" t="str">
        <f t="shared" si="388"/>
        <v>Normal</v>
      </c>
      <c r="AA4971" t="str" cm="1">
        <f t="array" ref="AA4971">_xlfn.IFS(
J4971&lt;=K4971*0.5,"Excellent",
J4971&lt;=K4971,"Good",
J4971&lt;=K4971*1.5,"At Risk",
TRUE,"Critical"
)</f>
        <v>Good</v>
      </c>
      <c r="AB4971" t="str">
        <f t="shared" si="389"/>
        <v>Reworked</v>
      </c>
    </row>
    <row r="4972" spans="1:28" x14ac:dyDescent="0.3">
      <c r="A4972" t="s">
        <v>5054</v>
      </c>
      <c r="B4972" s="1">
        <v>45861</v>
      </c>
      <c r="C4972" t="s">
        <v>54</v>
      </c>
      <c r="D4972" t="s">
        <v>60</v>
      </c>
      <c r="E4972" t="s">
        <v>23</v>
      </c>
      <c r="F4972" t="s">
        <v>49</v>
      </c>
      <c r="G4972" t="s">
        <v>62</v>
      </c>
      <c r="H4972" t="s">
        <v>50</v>
      </c>
      <c r="I4972" t="s">
        <v>27</v>
      </c>
      <c r="J4972">
        <v>20.8</v>
      </c>
      <c r="K4972">
        <v>48</v>
      </c>
      <c r="L4972" t="s">
        <v>28</v>
      </c>
      <c r="M4972">
        <v>1</v>
      </c>
      <c r="N4972">
        <v>3.3</v>
      </c>
      <c r="O4972">
        <v>400</v>
      </c>
      <c r="P4972">
        <v>8320</v>
      </c>
      <c r="Q4972" t="s">
        <v>114</v>
      </c>
      <c r="R4972">
        <v>7</v>
      </c>
      <c r="S4972" t="s">
        <v>37</v>
      </c>
      <c r="T4972" t="s">
        <v>86</v>
      </c>
      <c r="U4972" t="str">
        <f>TRIM(CLEAN(tbl_Operations[[#This Row],[Location]]))</f>
        <v>Pune</v>
      </c>
      <c r="V4972" t="str">
        <f>TRIM(CLEAN(tbl_Operations[[#This Row],[Channel]]))</f>
        <v>Teams</v>
      </c>
      <c r="W4972" t="str">
        <f t="shared" si="385"/>
        <v>Invoice Query</v>
      </c>
      <c r="X4972" t="str">
        <f t="shared" si="386"/>
        <v>Hr</v>
      </c>
      <c r="Y4972" t="str">
        <f t="shared" si="387"/>
        <v>Within SLA</v>
      </c>
      <c r="Z4972" t="str">
        <f t="shared" si="388"/>
        <v>Normal</v>
      </c>
      <c r="AA4972" t="str" cm="1">
        <f t="array" ref="AA4972">_xlfn.IFS(
J4972&lt;=K4972*0.5,"Excellent",
J4972&lt;=K4972,"Good",
J4972&lt;=K4972*1.5,"At Risk",
TRUE,"Critical"
)</f>
        <v>Excellent</v>
      </c>
      <c r="AB4972" t="str">
        <f t="shared" si="389"/>
        <v>Reworked</v>
      </c>
    </row>
    <row r="4973" spans="1:28" x14ac:dyDescent="0.3">
      <c r="A4973" t="s">
        <v>5055</v>
      </c>
      <c r="B4973" s="1">
        <v>45951</v>
      </c>
      <c r="C4973" t="s">
        <v>33</v>
      </c>
      <c r="D4973" t="s">
        <v>22</v>
      </c>
      <c r="E4973" t="s">
        <v>70</v>
      </c>
      <c r="F4973" t="s">
        <v>24</v>
      </c>
      <c r="G4973" t="s">
        <v>25</v>
      </c>
      <c r="H4973" t="s">
        <v>26</v>
      </c>
      <c r="I4973" t="s">
        <v>27</v>
      </c>
      <c r="J4973">
        <v>10.9</v>
      </c>
      <c r="K4973">
        <v>24</v>
      </c>
      <c r="L4973" t="s">
        <v>28</v>
      </c>
      <c r="M4973">
        <v>0</v>
      </c>
      <c r="N4973">
        <v>4.5999999999999996</v>
      </c>
      <c r="O4973">
        <v>450</v>
      </c>
      <c r="P4973">
        <v>4905</v>
      </c>
      <c r="Q4973" t="s">
        <v>51</v>
      </c>
      <c r="R4973">
        <v>10</v>
      </c>
      <c r="S4973" t="s">
        <v>52</v>
      </c>
      <c r="T4973" t="s">
        <v>38</v>
      </c>
      <c r="U4973" t="str">
        <f>TRIM(CLEAN(tbl_Operations[[#This Row],[Location]]))</f>
        <v>Noida</v>
      </c>
      <c r="V4973" t="str">
        <f>TRIM(CLEAN(tbl_Operations[[#This Row],[Channel]]))</f>
        <v>Email</v>
      </c>
      <c r="W4973" t="str">
        <f t="shared" si="385"/>
        <v>Data Correction</v>
      </c>
      <c r="X4973" t="str">
        <f t="shared" si="386"/>
        <v>It</v>
      </c>
      <c r="Y4973" t="str">
        <f t="shared" si="387"/>
        <v>Within SLA</v>
      </c>
      <c r="Z4973" t="str">
        <f t="shared" si="388"/>
        <v>Normal</v>
      </c>
      <c r="AA4973" t="str" cm="1">
        <f t="array" ref="AA4973">_xlfn.IFS(
J4973&lt;=K4973*0.5,"Excellent",
J4973&lt;=K4973,"Good",
J4973&lt;=K4973*1.5,"At Risk",
TRUE,"Critical"
)</f>
        <v>Excellent</v>
      </c>
      <c r="AB4973" t="str">
        <f t="shared" si="389"/>
        <v>No Rework</v>
      </c>
    </row>
    <row r="4974" spans="1:28" x14ac:dyDescent="0.3">
      <c r="A4974" t="s">
        <v>5056</v>
      </c>
      <c r="B4974" s="1">
        <v>45987</v>
      </c>
      <c r="C4974" t="s">
        <v>21</v>
      </c>
      <c r="D4974" t="s">
        <v>55</v>
      </c>
      <c r="E4974" t="s">
        <v>78</v>
      </c>
      <c r="F4974" t="s">
        <v>24</v>
      </c>
      <c r="G4974" t="s">
        <v>62</v>
      </c>
      <c r="H4974" t="s">
        <v>66</v>
      </c>
      <c r="I4974" t="s">
        <v>27</v>
      </c>
      <c r="J4974">
        <v>14.5</v>
      </c>
      <c r="K4974">
        <v>24</v>
      </c>
      <c r="L4974" t="s">
        <v>28</v>
      </c>
      <c r="M4974">
        <v>1</v>
      </c>
      <c r="N4974">
        <v>4.9000000000000004</v>
      </c>
      <c r="O4974">
        <v>320</v>
      </c>
      <c r="P4974">
        <v>4640</v>
      </c>
      <c r="Q4974" t="s">
        <v>67</v>
      </c>
      <c r="R4974">
        <v>11</v>
      </c>
      <c r="S4974" t="s">
        <v>52</v>
      </c>
      <c r="T4974" t="s">
        <v>86</v>
      </c>
      <c r="U4974" t="str">
        <f>TRIM(CLEAN(tbl_Operations[[#This Row],[Location]]))</f>
        <v>Hyderabad</v>
      </c>
      <c r="V4974" t="str">
        <f>TRIM(CLEAN(tbl_Operations[[#This Row],[Channel]]))</f>
        <v>Teams</v>
      </c>
      <c r="W4974" t="str">
        <f t="shared" si="385"/>
        <v>Access Request</v>
      </c>
      <c r="X4974" t="str">
        <f t="shared" si="386"/>
        <v>Customer Support</v>
      </c>
      <c r="Y4974" t="str">
        <f t="shared" si="387"/>
        <v>Within SLA</v>
      </c>
      <c r="Z4974" t="str">
        <f t="shared" si="388"/>
        <v>Normal</v>
      </c>
      <c r="AA4974" t="str" cm="1">
        <f t="array" ref="AA4974">_xlfn.IFS(
J4974&lt;=K4974*0.5,"Excellent",
J4974&lt;=K4974,"Good",
J4974&lt;=K4974*1.5,"At Risk",
TRUE,"Critical"
)</f>
        <v>Good</v>
      </c>
      <c r="AB4974" t="str">
        <f t="shared" si="389"/>
        <v>Reworked</v>
      </c>
    </row>
    <row r="4975" spans="1:28" x14ac:dyDescent="0.3">
      <c r="A4975" t="s">
        <v>5057</v>
      </c>
      <c r="B4975" s="1">
        <v>45710</v>
      </c>
      <c r="C4975" t="s">
        <v>95</v>
      </c>
      <c r="D4975" t="s">
        <v>55</v>
      </c>
      <c r="E4975" t="s">
        <v>35</v>
      </c>
      <c r="F4975" t="s">
        <v>61</v>
      </c>
      <c r="G4975" t="s">
        <v>81</v>
      </c>
      <c r="H4975" t="s">
        <v>75</v>
      </c>
      <c r="I4975" t="s">
        <v>101</v>
      </c>
      <c r="J4975">
        <v>9.5</v>
      </c>
      <c r="K4975">
        <v>12</v>
      </c>
      <c r="L4975" t="s">
        <v>28</v>
      </c>
      <c r="M4975">
        <v>0</v>
      </c>
      <c r="N4975">
        <v>5</v>
      </c>
      <c r="O4975">
        <v>400</v>
      </c>
      <c r="P4975">
        <v>3800</v>
      </c>
      <c r="Q4975" t="s">
        <v>57</v>
      </c>
      <c r="R4975">
        <v>2</v>
      </c>
      <c r="S4975" t="s">
        <v>58</v>
      </c>
      <c r="T4975" t="s">
        <v>68</v>
      </c>
      <c r="U4975" t="str">
        <f>TRIM(CLEAN(tbl_Operations[[#This Row],[Location]]))</f>
        <v>Hyderabad</v>
      </c>
      <c r="V4975" t="str">
        <f>TRIM(CLEAN(tbl_Operations[[#This Row],[Channel]]))</f>
        <v>Phone</v>
      </c>
      <c r="W4975" t="str">
        <f t="shared" si="385"/>
        <v>Employee Query</v>
      </c>
      <c r="X4975" t="str">
        <f t="shared" si="386"/>
        <v>Sales</v>
      </c>
      <c r="Y4975" t="str">
        <f t="shared" si="387"/>
        <v>Within SLA</v>
      </c>
      <c r="Z4975" t="str">
        <f t="shared" si="388"/>
        <v>Normal</v>
      </c>
      <c r="AA4975" t="str" cm="1">
        <f t="array" ref="AA4975">_xlfn.IFS(
J4975&lt;=K4975*0.5,"Excellent",
J4975&lt;=K4975,"Good",
J4975&lt;=K4975*1.5,"At Risk",
TRUE,"Critical"
)</f>
        <v>Good</v>
      </c>
      <c r="AB4975" t="str">
        <f t="shared" si="389"/>
        <v>No Rework</v>
      </c>
    </row>
    <row r="4976" spans="1:28" x14ac:dyDescent="0.3">
      <c r="A4976" t="s">
        <v>5058</v>
      </c>
      <c r="B4976" s="1">
        <v>45951</v>
      </c>
      <c r="C4976" t="s">
        <v>40</v>
      </c>
      <c r="D4976" t="s">
        <v>55</v>
      </c>
      <c r="E4976" t="s">
        <v>74</v>
      </c>
      <c r="F4976" t="s">
        <v>24</v>
      </c>
      <c r="G4976" t="s">
        <v>42</v>
      </c>
      <c r="H4976" t="s">
        <v>5095</v>
      </c>
      <c r="I4976" t="s">
        <v>27</v>
      </c>
      <c r="J4976">
        <v>16</v>
      </c>
      <c r="K4976">
        <v>24</v>
      </c>
      <c r="L4976" t="s">
        <v>28</v>
      </c>
      <c r="M4976">
        <v>1</v>
      </c>
      <c r="N4976">
        <v>4.0999999999999996</v>
      </c>
      <c r="O4976">
        <v>450</v>
      </c>
      <c r="P4976">
        <v>7200</v>
      </c>
      <c r="Q4976" t="s">
        <v>51</v>
      </c>
      <c r="R4976">
        <v>10</v>
      </c>
      <c r="S4976" t="s">
        <v>52</v>
      </c>
      <c r="T4976" t="s">
        <v>38</v>
      </c>
      <c r="U4976" t="str">
        <f>TRIM(CLEAN(tbl_Operations[[#This Row],[Location]]))</f>
        <v>Hyderabad</v>
      </c>
      <c r="V4976" t="str">
        <f>TRIM(CLEAN(tbl_Operations[[#This Row],[Channel]]))</f>
        <v>Portal</v>
      </c>
      <c r="W4976" t="str">
        <f t="shared" si="385"/>
        <v>System Issue</v>
      </c>
      <c r="X4976" t="str">
        <f t="shared" si="386"/>
        <v>Procurement</v>
      </c>
      <c r="Y4976" t="str">
        <f t="shared" si="387"/>
        <v>Within SLA</v>
      </c>
      <c r="Z4976" t="str">
        <f t="shared" si="388"/>
        <v>Normal</v>
      </c>
      <c r="AA4976" t="str" cm="1">
        <f t="array" ref="AA4976">_xlfn.IFS(
J4976&lt;=K4976*0.5,"Excellent",
J4976&lt;=K4976,"Good",
J4976&lt;=K4976*1.5,"At Risk",
TRUE,"Critical"
)</f>
        <v>Good</v>
      </c>
      <c r="AB4976" t="str">
        <f t="shared" si="389"/>
        <v>Reworked</v>
      </c>
    </row>
    <row r="4977" spans="1:28" x14ac:dyDescent="0.3">
      <c r="A4977" t="s">
        <v>5059</v>
      </c>
      <c r="B4977" s="1">
        <v>45767</v>
      </c>
      <c r="C4977" t="s">
        <v>40</v>
      </c>
      <c r="D4977" t="s">
        <v>41</v>
      </c>
      <c r="E4977" t="s">
        <v>74</v>
      </c>
      <c r="F4977" t="s">
        <v>24</v>
      </c>
      <c r="G4977" t="s">
        <v>42</v>
      </c>
      <c r="H4977" t="s">
        <v>66</v>
      </c>
      <c r="I4977" t="s">
        <v>27</v>
      </c>
      <c r="J4977">
        <v>14.9</v>
      </c>
      <c r="K4977">
        <v>24</v>
      </c>
      <c r="L4977" t="s">
        <v>28</v>
      </c>
      <c r="M4977">
        <v>1</v>
      </c>
      <c r="N4977">
        <v>4.9000000000000004</v>
      </c>
      <c r="O4977">
        <v>400</v>
      </c>
      <c r="P4977">
        <v>5960</v>
      </c>
      <c r="Q4977" t="s">
        <v>89</v>
      </c>
      <c r="R4977">
        <v>4</v>
      </c>
      <c r="S4977" t="s">
        <v>30</v>
      </c>
      <c r="T4977" t="s">
        <v>102</v>
      </c>
      <c r="U4977" t="str">
        <f>TRIM(CLEAN(tbl_Operations[[#This Row],[Location]]))</f>
        <v>Bengaluru</v>
      </c>
      <c r="V4977" t="str">
        <f>TRIM(CLEAN(tbl_Operations[[#This Row],[Channel]]))</f>
        <v>Portal</v>
      </c>
      <c r="W4977" t="str">
        <f t="shared" si="385"/>
        <v>System Issue</v>
      </c>
      <c r="X4977" t="str">
        <f t="shared" si="386"/>
        <v>Procurement</v>
      </c>
      <c r="Y4977" t="str">
        <f t="shared" si="387"/>
        <v>Within SLA</v>
      </c>
      <c r="Z4977" t="str">
        <f t="shared" si="388"/>
        <v>Normal</v>
      </c>
      <c r="AA4977" t="str" cm="1">
        <f t="array" ref="AA4977">_xlfn.IFS(
J4977&lt;=K4977*0.5,"Excellent",
J4977&lt;=K4977,"Good",
J4977&lt;=K4977*1.5,"At Risk",
TRUE,"Critical"
)</f>
        <v>Good</v>
      </c>
      <c r="AB4977" t="str">
        <f t="shared" si="389"/>
        <v>Reworked</v>
      </c>
    </row>
    <row r="4978" spans="1:28" x14ac:dyDescent="0.3">
      <c r="A4978" t="s">
        <v>5060</v>
      </c>
      <c r="B4978" s="1">
        <v>45987</v>
      </c>
      <c r="C4978" t="s">
        <v>21</v>
      </c>
      <c r="D4978" t="s">
        <v>60</v>
      </c>
      <c r="E4978" t="s">
        <v>48</v>
      </c>
      <c r="F4978" t="s">
        <v>61</v>
      </c>
      <c r="G4978" t="s">
        <v>25</v>
      </c>
      <c r="H4978" t="s">
        <v>66</v>
      </c>
      <c r="I4978" t="s">
        <v>88</v>
      </c>
      <c r="J4978">
        <v>16.8</v>
      </c>
      <c r="K4978">
        <v>12</v>
      </c>
      <c r="L4978" t="s">
        <v>63</v>
      </c>
      <c r="M4978">
        <v>2</v>
      </c>
      <c r="N4978">
        <v>3.7</v>
      </c>
      <c r="O4978">
        <v>400</v>
      </c>
      <c r="P4978">
        <v>6720</v>
      </c>
      <c r="Q4978" t="s">
        <v>67</v>
      </c>
      <c r="R4978">
        <v>11</v>
      </c>
      <c r="S4978" t="s">
        <v>52</v>
      </c>
      <c r="T4978" t="s">
        <v>86</v>
      </c>
      <c r="U4978" t="str">
        <f>TRIM(CLEAN(tbl_Operations[[#This Row],[Location]]))</f>
        <v>Pune</v>
      </c>
      <c r="V4978" t="str">
        <f>TRIM(CLEAN(tbl_Operations[[#This Row],[Channel]]))</f>
        <v>Email</v>
      </c>
      <c r="W4978" t="str">
        <f t="shared" si="385"/>
        <v>Compliance Request</v>
      </c>
      <c r="X4978" t="str">
        <f t="shared" si="386"/>
        <v>Customer Support</v>
      </c>
      <c r="Y4978" t="str">
        <f t="shared" si="387"/>
        <v>SLA Breach</v>
      </c>
      <c r="Z4978" t="str">
        <f t="shared" si="388"/>
        <v>Normal</v>
      </c>
      <c r="AA4978" t="str" cm="1">
        <f t="array" ref="AA4978">_xlfn.IFS(
J4978&lt;=K4978*0.5,"Excellent",
J4978&lt;=K4978,"Good",
J4978&lt;=K4978*1.5,"At Risk",
TRUE,"Critical"
)</f>
        <v>At Risk</v>
      </c>
      <c r="AB4978" t="str">
        <f t="shared" si="389"/>
        <v>Reworked</v>
      </c>
    </row>
    <row r="4979" spans="1:28" x14ac:dyDescent="0.3">
      <c r="A4979" t="s">
        <v>5061</v>
      </c>
      <c r="B4979" s="1">
        <v>45974</v>
      </c>
      <c r="C4979" t="s">
        <v>95</v>
      </c>
      <c r="D4979" t="s">
        <v>73</v>
      </c>
      <c r="E4979" t="s">
        <v>78</v>
      </c>
      <c r="F4979" t="s">
        <v>24</v>
      </c>
      <c r="G4979" t="s">
        <v>81</v>
      </c>
      <c r="H4979" t="s">
        <v>75</v>
      </c>
      <c r="I4979" t="s">
        <v>27</v>
      </c>
      <c r="J4979">
        <v>12.3</v>
      </c>
      <c r="K4979">
        <v>24</v>
      </c>
      <c r="L4979" t="s">
        <v>28</v>
      </c>
      <c r="M4979">
        <v>0</v>
      </c>
      <c r="N4979">
        <v>5</v>
      </c>
      <c r="O4979">
        <v>400</v>
      </c>
      <c r="P4979">
        <v>4920</v>
      </c>
      <c r="Q4979" t="s">
        <v>67</v>
      </c>
      <c r="R4979">
        <v>11</v>
      </c>
      <c r="S4979" t="s">
        <v>52</v>
      </c>
      <c r="T4979" t="s">
        <v>84</v>
      </c>
      <c r="U4979" t="str">
        <f>TRIM(CLEAN(tbl_Operations[[#This Row],[Location]]))</f>
        <v>Chennai</v>
      </c>
      <c r="V4979" t="str">
        <f>TRIM(CLEAN(tbl_Operations[[#This Row],[Channel]]))</f>
        <v>Phone</v>
      </c>
      <c r="W4979" t="str">
        <f t="shared" si="385"/>
        <v>Access Request</v>
      </c>
      <c r="X4979" t="str">
        <f t="shared" si="386"/>
        <v>Sales</v>
      </c>
      <c r="Y4979" t="str">
        <f t="shared" si="387"/>
        <v>Within SLA</v>
      </c>
      <c r="Z4979" t="str">
        <f t="shared" si="388"/>
        <v>Normal</v>
      </c>
      <c r="AA4979" t="str" cm="1">
        <f t="array" ref="AA4979">_xlfn.IFS(
J4979&lt;=K4979*0.5,"Excellent",
J4979&lt;=K4979,"Good",
J4979&lt;=K4979*1.5,"At Risk",
TRUE,"Critical"
)</f>
        <v>Good</v>
      </c>
      <c r="AB4979" t="str">
        <f t="shared" si="389"/>
        <v>No Rework</v>
      </c>
    </row>
    <row r="4980" spans="1:28" x14ac:dyDescent="0.3">
      <c r="A4980" t="s">
        <v>5062</v>
      </c>
      <c r="B4980" s="1">
        <v>45865</v>
      </c>
      <c r="C4980" t="s">
        <v>54</v>
      </c>
      <c r="D4980" t="s">
        <v>41</v>
      </c>
      <c r="E4980" t="s">
        <v>78</v>
      </c>
      <c r="F4980" t="s">
        <v>61</v>
      </c>
      <c r="G4980" t="s">
        <v>42</v>
      </c>
      <c r="H4980" t="s">
        <v>50</v>
      </c>
      <c r="I4980" t="s">
        <v>27</v>
      </c>
      <c r="J4980">
        <v>6.3</v>
      </c>
      <c r="K4980">
        <v>12</v>
      </c>
      <c r="L4980" t="s">
        <v>28</v>
      </c>
      <c r="M4980">
        <v>1</v>
      </c>
      <c r="N4980">
        <v>4.8</v>
      </c>
      <c r="O4980">
        <v>400</v>
      </c>
      <c r="P4980">
        <v>2520</v>
      </c>
      <c r="Q4980" t="s">
        <v>114</v>
      </c>
      <c r="R4980">
        <v>7</v>
      </c>
      <c r="S4980" t="s">
        <v>37</v>
      </c>
      <c r="T4980" t="s">
        <v>102</v>
      </c>
      <c r="U4980" t="str">
        <f>TRIM(CLEAN(tbl_Operations[[#This Row],[Location]]))</f>
        <v>Bengaluru</v>
      </c>
      <c r="V4980" t="str">
        <f>TRIM(CLEAN(tbl_Operations[[#This Row],[Channel]]))</f>
        <v>Portal</v>
      </c>
      <c r="W4980" t="str">
        <f t="shared" si="385"/>
        <v>Access Request</v>
      </c>
      <c r="X4980" t="str">
        <f t="shared" si="386"/>
        <v>Hr</v>
      </c>
      <c r="Y4980" t="str">
        <f t="shared" si="387"/>
        <v>Within SLA</v>
      </c>
      <c r="Z4980" t="str">
        <f t="shared" si="388"/>
        <v>Normal</v>
      </c>
      <c r="AA4980" t="str" cm="1">
        <f t="array" ref="AA4980">_xlfn.IFS(
J4980&lt;=K4980*0.5,"Excellent",
J4980&lt;=K4980,"Good",
J4980&lt;=K4980*1.5,"At Risk",
TRUE,"Critical"
)</f>
        <v>Good</v>
      </c>
      <c r="AB4980" t="str">
        <f t="shared" si="389"/>
        <v>Reworked</v>
      </c>
    </row>
    <row r="4981" spans="1:28" x14ac:dyDescent="0.3">
      <c r="A4981" t="s">
        <v>5063</v>
      </c>
      <c r="B4981" s="1">
        <v>45726</v>
      </c>
      <c r="C4981" t="s">
        <v>40</v>
      </c>
      <c r="D4981" t="s">
        <v>47</v>
      </c>
      <c r="E4981" t="s">
        <v>78</v>
      </c>
      <c r="F4981" t="s">
        <v>49</v>
      </c>
      <c r="G4981" t="s">
        <v>25</v>
      </c>
      <c r="H4981" t="s">
        <v>75</v>
      </c>
      <c r="I4981" t="s">
        <v>27</v>
      </c>
      <c r="J4981">
        <v>8.9</v>
      </c>
      <c r="K4981">
        <v>48</v>
      </c>
      <c r="L4981" t="s">
        <v>28</v>
      </c>
      <c r="M4981">
        <v>0</v>
      </c>
      <c r="N4981">
        <v>4.9000000000000004</v>
      </c>
      <c r="O4981">
        <v>450</v>
      </c>
      <c r="P4981">
        <v>4005</v>
      </c>
      <c r="Q4981" t="s">
        <v>79</v>
      </c>
      <c r="R4981">
        <v>3</v>
      </c>
      <c r="S4981" t="s">
        <v>58</v>
      </c>
      <c r="T4981" t="s">
        <v>31</v>
      </c>
      <c r="U4981" t="str">
        <f>TRIM(CLEAN(tbl_Operations[[#This Row],[Location]]))</f>
        <v>Gurugram</v>
      </c>
      <c r="V4981" t="str">
        <f>TRIM(CLEAN(tbl_Operations[[#This Row],[Channel]]))</f>
        <v>Email</v>
      </c>
      <c r="W4981" t="str">
        <f t="shared" si="385"/>
        <v>Access Request</v>
      </c>
      <c r="X4981" t="str">
        <f t="shared" si="386"/>
        <v>Procurement</v>
      </c>
      <c r="Y4981" t="str">
        <f t="shared" si="387"/>
        <v>Within SLA</v>
      </c>
      <c r="Z4981" t="str">
        <f t="shared" si="388"/>
        <v>Normal</v>
      </c>
      <c r="AA4981" t="str" cm="1">
        <f t="array" ref="AA4981">_xlfn.IFS(
J4981&lt;=K4981*0.5,"Excellent",
J4981&lt;=K4981,"Good",
J4981&lt;=K4981*1.5,"At Risk",
TRUE,"Critical"
)</f>
        <v>Excellent</v>
      </c>
      <c r="AB4981" t="str">
        <f t="shared" si="389"/>
        <v>No Rework</v>
      </c>
    </row>
    <row r="4982" spans="1:28" x14ac:dyDescent="0.3">
      <c r="A4982" t="s">
        <v>5064</v>
      </c>
      <c r="B4982" s="1">
        <v>45818</v>
      </c>
      <c r="C4982" t="s">
        <v>91</v>
      </c>
      <c r="D4982" t="s">
        <v>41</v>
      </c>
      <c r="E4982" t="s">
        <v>48</v>
      </c>
      <c r="F4982" t="s">
        <v>24</v>
      </c>
      <c r="G4982" t="s">
        <v>42</v>
      </c>
      <c r="H4982" t="s">
        <v>75</v>
      </c>
      <c r="I4982" t="s">
        <v>27</v>
      </c>
      <c r="J4982">
        <v>4</v>
      </c>
      <c r="K4982">
        <v>24</v>
      </c>
      <c r="L4982" t="s">
        <v>28</v>
      </c>
      <c r="M4982">
        <v>0</v>
      </c>
      <c r="N4982">
        <v>5</v>
      </c>
      <c r="O4982">
        <v>280</v>
      </c>
      <c r="P4982">
        <v>1120</v>
      </c>
      <c r="Q4982" t="s">
        <v>29</v>
      </c>
      <c r="R4982">
        <v>6</v>
      </c>
      <c r="S4982" t="s">
        <v>30</v>
      </c>
      <c r="T4982" t="s">
        <v>38</v>
      </c>
      <c r="U4982" t="str">
        <f>TRIM(CLEAN(tbl_Operations[[#This Row],[Location]]))</f>
        <v>Bengaluru</v>
      </c>
      <c r="V4982" t="str">
        <f>TRIM(CLEAN(tbl_Operations[[#This Row],[Channel]]))</f>
        <v>Portal</v>
      </c>
      <c r="W4982" t="str">
        <f t="shared" si="385"/>
        <v>Compliance Request</v>
      </c>
      <c r="X4982" t="str">
        <f t="shared" si="386"/>
        <v>Operations</v>
      </c>
      <c r="Y4982" t="str">
        <f t="shared" si="387"/>
        <v>Within SLA</v>
      </c>
      <c r="Z4982" t="str">
        <f t="shared" si="388"/>
        <v>Normal</v>
      </c>
      <c r="AA4982" t="str" cm="1">
        <f t="array" ref="AA4982">_xlfn.IFS(
J4982&lt;=K4982*0.5,"Excellent",
J4982&lt;=K4982,"Good",
J4982&lt;=K4982*1.5,"At Risk",
TRUE,"Critical"
)</f>
        <v>Excellent</v>
      </c>
      <c r="AB4982" t="str">
        <f t="shared" si="389"/>
        <v>No Rework</v>
      </c>
    </row>
    <row r="4983" spans="1:28" x14ac:dyDescent="0.3">
      <c r="A4983" t="s">
        <v>5065</v>
      </c>
      <c r="B4983" s="1">
        <v>45918</v>
      </c>
      <c r="C4983" t="s">
        <v>40</v>
      </c>
      <c r="D4983" t="s">
        <v>22</v>
      </c>
      <c r="E4983" t="s">
        <v>70</v>
      </c>
      <c r="F4983" t="s">
        <v>24</v>
      </c>
      <c r="G4983" t="s">
        <v>25</v>
      </c>
      <c r="H4983" t="s">
        <v>66</v>
      </c>
      <c r="I4983" t="s">
        <v>88</v>
      </c>
      <c r="J4983">
        <v>10.9</v>
      </c>
      <c r="K4983">
        <v>24</v>
      </c>
      <c r="L4983" t="s">
        <v>28</v>
      </c>
      <c r="M4983">
        <v>2</v>
      </c>
      <c r="N4983">
        <v>4.3</v>
      </c>
      <c r="O4983">
        <v>350</v>
      </c>
      <c r="P4983">
        <v>3815</v>
      </c>
      <c r="Q4983" t="s">
        <v>83</v>
      </c>
      <c r="R4983">
        <v>9</v>
      </c>
      <c r="S4983" t="s">
        <v>37</v>
      </c>
      <c r="T4983" t="s">
        <v>84</v>
      </c>
      <c r="U4983" t="str">
        <f>TRIM(CLEAN(tbl_Operations[[#This Row],[Location]]))</f>
        <v>Noida</v>
      </c>
      <c r="V4983" t="str">
        <f>TRIM(CLEAN(tbl_Operations[[#This Row],[Channel]]))</f>
        <v>Email</v>
      </c>
      <c r="W4983" t="str">
        <f t="shared" si="385"/>
        <v>Data Correction</v>
      </c>
      <c r="X4983" t="str">
        <f t="shared" si="386"/>
        <v>Procurement</v>
      </c>
      <c r="Y4983" t="str">
        <f t="shared" si="387"/>
        <v>Within SLA</v>
      </c>
      <c r="Z4983" t="str">
        <f t="shared" si="388"/>
        <v>Normal</v>
      </c>
      <c r="AA4983" t="str" cm="1">
        <f t="array" ref="AA4983">_xlfn.IFS(
J4983&lt;=K4983*0.5,"Excellent",
J4983&lt;=K4983,"Good",
J4983&lt;=K4983*1.5,"At Risk",
TRUE,"Critical"
)</f>
        <v>Excellent</v>
      </c>
      <c r="AB4983" t="str">
        <f t="shared" si="389"/>
        <v>Reworked</v>
      </c>
    </row>
    <row r="4984" spans="1:28" x14ac:dyDescent="0.3">
      <c r="A4984" t="s">
        <v>5066</v>
      </c>
      <c r="B4984" s="1">
        <v>45779</v>
      </c>
      <c r="C4984" t="s">
        <v>21</v>
      </c>
      <c r="D4984" t="s">
        <v>73</v>
      </c>
      <c r="E4984" t="s">
        <v>70</v>
      </c>
      <c r="F4984" t="s">
        <v>61</v>
      </c>
      <c r="G4984" t="s">
        <v>42</v>
      </c>
      <c r="H4984" t="s">
        <v>43</v>
      </c>
      <c r="I4984" t="s">
        <v>27</v>
      </c>
      <c r="J4984">
        <v>20.3</v>
      </c>
      <c r="K4984">
        <v>12</v>
      </c>
      <c r="L4984" t="s">
        <v>63</v>
      </c>
      <c r="M4984">
        <v>0</v>
      </c>
      <c r="N4984">
        <v>4.2</v>
      </c>
      <c r="O4984">
        <v>280</v>
      </c>
      <c r="P4984">
        <v>5684</v>
      </c>
      <c r="Q4984" t="s">
        <v>44</v>
      </c>
      <c r="R4984">
        <v>5</v>
      </c>
      <c r="S4984" t="s">
        <v>30</v>
      </c>
      <c r="T4984" t="s">
        <v>45</v>
      </c>
      <c r="U4984" t="str">
        <f>TRIM(CLEAN(tbl_Operations[[#This Row],[Location]]))</f>
        <v>Chennai</v>
      </c>
      <c r="V4984" t="str">
        <f>TRIM(CLEAN(tbl_Operations[[#This Row],[Channel]]))</f>
        <v>Portal</v>
      </c>
      <c r="W4984" t="str">
        <f t="shared" si="385"/>
        <v>Data Correction</v>
      </c>
      <c r="X4984" t="str">
        <f t="shared" si="386"/>
        <v>Customer Support</v>
      </c>
      <c r="Y4984" t="str">
        <f t="shared" si="387"/>
        <v>SLA Breach</v>
      </c>
      <c r="Z4984" t="str">
        <f t="shared" si="388"/>
        <v>Normal</v>
      </c>
      <c r="AA4984" t="str" cm="1">
        <f t="array" ref="AA4984">_xlfn.IFS(
J4984&lt;=K4984*0.5,"Excellent",
J4984&lt;=K4984,"Good",
J4984&lt;=K4984*1.5,"At Risk",
TRUE,"Critical"
)</f>
        <v>Critical</v>
      </c>
      <c r="AB4984" t="str">
        <f t="shared" si="389"/>
        <v>No Rework</v>
      </c>
    </row>
    <row r="4985" spans="1:28" x14ac:dyDescent="0.3">
      <c r="A4985" t="s">
        <v>5067</v>
      </c>
      <c r="B4985" s="1">
        <v>45871</v>
      </c>
      <c r="C4985" t="s">
        <v>95</v>
      </c>
      <c r="D4985" t="s">
        <v>47</v>
      </c>
      <c r="E4985" t="s">
        <v>56</v>
      </c>
      <c r="F4985" t="s">
        <v>49</v>
      </c>
      <c r="G4985" t="s">
        <v>42</v>
      </c>
      <c r="H4985" t="s">
        <v>26</v>
      </c>
      <c r="I4985" t="s">
        <v>27</v>
      </c>
      <c r="J4985">
        <v>7.7</v>
      </c>
      <c r="K4985">
        <v>48</v>
      </c>
      <c r="L4985" t="s">
        <v>28</v>
      </c>
      <c r="M4985">
        <v>1</v>
      </c>
      <c r="N4985" t="s">
        <v>5094</v>
      </c>
      <c r="O4985">
        <v>350</v>
      </c>
      <c r="P4985">
        <v>2695</v>
      </c>
      <c r="Q4985" t="s">
        <v>36</v>
      </c>
      <c r="R4985">
        <v>8</v>
      </c>
      <c r="S4985" t="s">
        <v>37</v>
      </c>
      <c r="T4985" t="s">
        <v>68</v>
      </c>
      <c r="U4985" t="str">
        <f>TRIM(CLEAN(tbl_Operations[[#This Row],[Location]]))</f>
        <v>Gurugram</v>
      </c>
      <c r="V4985" t="str">
        <f>TRIM(CLEAN(tbl_Operations[[#This Row],[Channel]]))</f>
        <v>Portal</v>
      </c>
      <c r="W4985" t="str">
        <f t="shared" si="385"/>
        <v>Vendor Query</v>
      </c>
      <c r="X4985" t="str">
        <f t="shared" si="386"/>
        <v>Sales</v>
      </c>
      <c r="Y4985" t="str">
        <f t="shared" si="387"/>
        <v>Within SLA</v>
      </c>
      <c r="Z4985" t="str">
        <f t="shared" si="388"/>
        <v>Normal</v>
      </c>
      <c r="AA4985" t="str" cm="1">
        <f t="array" ref="AA4985">_xlfn.IFS(
J4985&lt;=K4985*0.5,"Excellent",
J4985&lt;=K4985,"Good",
J4985&lt;=K4985*1.5,"At Risk",
TRUE,"Critical"
)</f>
        <v>Excellent</v>
      </c>
      <c r="AB4985" t="str">
        <f t="shared" si="389"/>
        <v>Reworked</v>
      </c>
    </row>
    <row r="4986" spans="1:28" x14ac:dyDescent="0.3">
      <c r="A4986" t="s">
        <v>5068</v>
      </c>
      <c r="B4986" s="1">
        <v>45662</v>
      </c>
      <c r="C4986" t="s">
        <v>21</v>
      </c>
      <c r="D4986" t="s">
        <v>60</v>
      </c>
      <c r="E4986" t="s">
        <v>48</v>
      </c>
      <c r="F4986" t="s">
        <v>24</v>
      </c>
      <c r="G4986" t="s">
        <v>25</v>
      </c>
      <c r="H4986" t="s">
        <v>50</v>
      </c>
      <c r="I4986" t="s">
        <v>27</v>
      </c>
      <c r="J4986">
        <v>2.5</v>
      </c>
      <c r="K4986">
        <v>24</v>
      </c>
      <c r="L4986" t="s">
        <v>28</v>
      </c>
      <c r="M4986">
        <v>1</v>
      </c>
      <c r="N4986">
        <v>5</v>
      </c>
      <c r="O4986">
        <v>450</v>
      </c>
      <c r="P4986">
        <v>1125</v>
      </c>
      <c r="Q4986" t="s">
        <v>64</v>
      </c>
      <c r="R4986">
        <v>1</v>
      </c>
      <c r="S4986" t="s">
        <v>58</v>
      </c>
      <c r="T4986" t="s">
        <v>102</v>
      </c>
      <c r="U4986" t="str">
        <f>TRIM(CLEAN(tbl_Operations[[#This Row],[Location]]))</f>
        <v>Pune</v>
      </c>
      <c r="V4986" t="str">
        <f>TRIM(CLEAN(tbl_Operations[[#This Row],[Channel]]))</f>
        <v>Email</v>
      </c>
      <c r="W4986" t="str">
        <f t="shared" si="385"/>
        <v>Compliance Request</v>
      </c>
      <c r="X4986" t="str">
        <f t="shared" si="386"/>
        <v>Customer Support</v>
      </c>
      <c r="Y4986" t="str">
        <f t="shared" si="387"/>
        <v>Within SLA</v>
      </c>
      <c r="Z4986" t="str">
        <f t="shared" si="388"/>
        <v>Normal</v>
      </c>
      <c r="AA4986" t="str" cm="1">
        <f t="array" ref="AA4986">_xlfn.IFS(
J4986&lt;=K4986*0.5,"Excellent",
J4986&lt;=K4986,"Good",
J4986&lt;=K4986*1.5,"At Risk",
TRUE,"Critical"
)</f>
        <v>Excellent</v>
      </c>
      <c r="AB4986" t="str">
        <f t="shared" si="389"/>
        <v>Reworked</v>
      </c>
    </row>
    <row r="4987" spans="1:28" x14ac:dyDescent="0.3">
      <c r="A4987" t="s">
        <v>5069</v>
      </c>
      <c r="B4987" s="1">
        <v>45830</v>
      </c>
      <c r="C4987" t="s">
        <v>33</v>
      </c>
      <c r="D4987" t="s">
        <v>41</v>
      </c>
      <c r="E4987" t="s">
        <v>23</v>
      </c>
      <c r="F4987" t="s">
        <v>24</v>
      </c>
      <c r="G4987" t="s">
        <v>62</v>
      </c>
      <c r="H4987" t="s">
        <v>66</v>
      </c>
      <c r="I4987" t="s">
        <v>27</v>
      </c>
      <c r="J4987">
        <v>4.9000000000000004</v>
      </c>
      <c r="K4987">
        <v>24</v>
      </c>
      <c r="L4987" t="s">
        <v>28</v>
      </c>
      <c r="M4987">
        <v>1</v>
      </c>
      <c r="N4987">
        <v>4.5999999999999996</v>
      </c>
      <c r="O4987">
        <v>400</v>
      </c>
      <c r="P4987">
        <v>1960</v>
      </c>
      <c r="Q4987" t="s">
        <v>29</v>
      </c>
      <c r="R4987">
        <v>6</v>
      </c>
      <c r="S4987" t="s">
        <v>30</v>
      </c>
      <c r="T4987" t="s">
        <v>102</v>
      </c>
      <c r="U4987" t="str">
        <f>TRIM(CLEAN(tbl_Operations[[#This Row],[Location]]))</f>
        <v>Bengaluru</v>
      </c>
      <c r="V4987" t="str">
        <f>TRIM(CLEAN(tbl_Operations[[#This Row],[Channel]]))</f>
        <v>Teams</v>
      </c>
      <c r="W4987" t="str">
        <f t="shared" si="385"/>
        <v>Invoice Query</v>
      </c>
      <c r="X4987" t="str">
        <f t="shared" si="386"/>
        <v>It</v>
      </c>
      <c r="Y4987" t="str">
        <f t="shared" si="387"/>
        <v>Within SLA</v>
      </c>
      <c r="Z4987" t="str">
        <f t="shared" si="388"/>
        <v>Normal</v>
      </c>
      <c r="AA4987" t="str" cm="1">
        <f t="array" ref="AA4987">_xlfn.IFS(
J4987&lt;=K4987*0.5,"Excellent",
J4987&lt;=K4987,"Good",
J4987&lt;=K4987*1.5,"At Risk",
TRUE,"Critical"
)</f>
        <v>Excellent</v>
      </c>
      <c r="AB4987" t="str">
        <f t="shared" si="389"/>
        <v>Reworked</v>
      </c>
    </row>
    <row r="4988" spans="1:28" x14ac:dyDescent="0.3">
      <c r="A4988" t="s">
        <v>5070</v>
      </c>
      <c r="B4988" s="1">
        <v>45894</v>
      </c>
      <c r="C4988" t="s">
        <v>21</v>
      </c>
      <c r="D4988" t="s">
        <v>55</v>
      </c>
      <c r="E4988" t="s">
        <v>48</v>
      </c>
      <c r="F4988" t="s">
        <v>49</v>
      </c>
      <c r="G4988" t="s">
        <v>25</v>
      </c>
      <c r="H4988" t="s">
        <v>75</v>
      </c>
      <c r="I4988" t="s">
        <v>27</v>
      </c>
      <c r="J4988">
        <v>27</v>
      </c>
      <c r="K4988">
        <v>48</v>
      </c>
      <c r="L4988" t="s">
        <v>28</v>
      </c>
      <c r="M4988">
        <v>3</v>
      </c>
      <c r="N4988">
        <v>3.4</v>
      </c>
      <c r="O4988">
        <v>450</v>
      </c>
      <c r="P4988">
        <v>12150</v>
      </c>
      <c r="Q4988" t="s">
        <v>36</v>
      </c>
      <c r="R4988">
        <v>8</v>
      </c>
      <c r="S4988" t="s">
        <v>37</v>
      </c>
      <c r="T4988" t="s">
        <v>31</v>
      </c>
      <c r="U4988" t="str">
        <f>TRIM(CLEAN(tbl_Operations[[#This Row],[Location]]))</f>
        <v>Hyderabad</v>
      </c>
      <c r="V4988" t="str">
        <f>TRIM(CLEAN(tbl_Operations[[#This Row],[Channel]]))</f>
        <v>Email</v>
      </c>
      <c r="W4988" t="str">
        <f t="shared" si="385"/>
        <v>Compliance Request</v>
      </c>
      <c r="X4988" t="str">
        <f t="shared" si="386"/>
        <v>Customer Support</v>
      </c>
      <c r="Y4988" t="str">
        <f t="shared" si="387"/>
        <v>Within SLA</v>
      </c>
      <c r="Z4988" t="str">
        <f t="shared" si="388"/>
        <v>Normal</v>
      </c>
      <c r="AA4988" t="str" cm="1">
        <f t="array" ref="AA4988">_xlfn.IFS(
J4988&lt;=K4988*0.5,"Excellent",
J4988&lt;=K4988,"Good",
J4988&lt;=K4988*1.5,"At Risk",
TRUE,"Critical"
)</f>
        <v>Good</v>
      </c>
      <c r="AB4988" t="str">
        <f t="shared" si="389"/>
        <v>Reworked</v>
      </c>
    </row>
    <row r="4989" spans="1:28" x14ac:dyDescent="0.3">
      <c r="A4989" t="s">
        <v>5071</v>
      </c>
      <c r="B4989" s="1">
        <v>45805</v>
      </c>
      <c r="C4989" t="s">
        <v>95</v>
      </c>
      <c r="D4989" t="s">
        <v>41</v>
      </c>
      <c r="E4989" t="s">
        <v>92</v>
      </c>
      <c r="F4989" t="s">
        <v>49</v>
      </c>
      <c r="G4989" t="s">
        <v>42</v>
      </c>
      <c r="H4989" t="s">
        <v>75</v>
      </c>
      <c r="I4989" t="s">
        <v>27</v>
      </c>
      <c r="J4989">
        <v>9.5</v>
      </c>
      <c r="K4989">
        <v>48</v>
      </c>
      <c r="L4989" t="s">
        <v>28</v>
      </c>
      <c r="M4989">
        <v>0</v>
      </c>
      <c r="N4989">
        <v>5</v>
      </c>
      <c r="O4989">
        <v>280</v>
      </c>
      <c r="P4989">
        <v>2660</v>
      </c>
      <c r="Q4989" t="s">
        <v>44</v>
      </c>
      <c r="R4989">
        <v>5</v>
      </c>
      <c r="S4989" t="s">
        <v>30</v>
      </c>
      <c r="T4989" t="s">
        <v>86</v>
      </c>
      <c r="U4989" t="str">
        <f>TRIM(CLEAN(tbl_Operations[[#This Row],[Location]]))</f>
        <v>Bengaluru</v>
      </c>
      <c r="V4989" t="str">
        <f>TRIM(CLEAN(tbl_Operations[[#This Row],[Channel]]))</f>
        <v>Portal</v>
      </c>
      <c r="W4989" t="str">
        <f t="shared" si="385"/>
        <v>Report Request</v>
      </c>
      <c r="X4989" t="str">
        <f t="shared" si="386"/>
        <v>Sales</v>
      </c>
      <c r="Y4989" t="str">
        <f t="shared" si="387"/>
        <v>Within SLA</v>
      </c>
      <c r="Z4989" t="str">
        <f t="shared" si="388"/>
        <v>Normal</v>
      </c>
      <c r="AA4989" t="str" cm="1">
        <f t="array" ref="AA4989">_xlfn.IFS(
J4989&lt;=K4989*0.5,"Excellent",
J4989&lt;=K4989,"Good",
J4989&lt;=K4989*1.5,"At Risk",
TRUE,"Critical"
)</f>
        <v>Excellent</v>
      </c>
      <c r="AB4989" t="str">
        <f t="shared" si="389"/>
        <v>No Rework</v>
      </c>
    </row>
    <row r="4990" spans="1:28" x14ac:dyDescent="0.3">
      <c r="A4990" t="s">
        <v>5072</v>
      </c>
      <c r="B4990" s="1">
        <v>45755</v>
      </c>
      <c r="C4990" t="s">
        <v>33</v>
      </c>
      <c r="D4990" t="s">
        <v>41</v>
      </c>
      <c r="E4990" t="s">
        <v>56</v>
      </c>
      <c r="F4990" t="s">
        <v>24</v>
      </c>
      <c r="G4990" t="s">
        <v>42</v>
      </c>
      <c r="H4990" t="s">
        <v>26</v>
      </c>
      <c r="I4990" t="s">
        <v>88</v>
      </c>
      <c r="J4990">
        <v>10</v>
      </c>
      <c r="K4990">
        <v>24</v>
      </c>
      <c r="L4990" t="s">
        <v>28</v>
      </c>
      <c r="M4990">
        <v>2</v>
      </c>
      <c r="N4990">
        <v>4.5</v>
      </c>
      <c r="O4990">
        <v>320</v>
      </c>
      <c r="P4990">
        <v>3200</v>
      </c>
      <c r="Q4990" t="s">
        <v>89</v>
      </c>
      <c r="R4990">
        <v>4</v>
      </c>
      <c r="S4990" t="s">
        <v>30</v>
      </c>
      <c r="T4990" t="s">
        <v>38</v>
      </c>
      <c r="U4990" t="str">
        <f>TRIM(CLEAN(tbl_Operations[[#This Row],[Location]]))</f>
        <v>Bengaluru</v>
      </c>
      <c r="V4990" t="str">
        <f>TRIM(CLEAN(tbl_Operations[[#This Row],[Channel]]))</f>
        <v>Portal</v>
      </c>
      <c r="W4990" t="str">
        <f t="shared" si="385"/>
        <v>Vendor Query</v>
      </c>
      <c r="X4990" t="str">
        <f t="shared" si="386"/>
        <v>It</v>
      </c>
      <c r="Y4990" t="str">
        <f t="shared" si="387"/>
        <v>Within SLA</v>
      </c>
      <c r="Z4990" t="str">
        <f t="shared" si="388"/>
        <v>Normal</v>
      </c>
      <c r="AA4990" t="str" cm="1">
        <f t="array" ref="AA4990">_xlfn.IFS(
J4990&lt;=K4990*0.5,"Excellent",
J4990&lt;=K4990,"Good",
J4990&lt;=K4990*1.5,"At Risk",
TRUE,"Critical"
)</f>
        <v>Excellent</v>
      </c>
      <c r="AB4990" t="str">
        <f t="shared" si="389"/>
        <v>Reworked</v>
      </c>
    </row>
    <row r="4991" spans="1:28" x14ac:dyDescent="0.3">
      <c r="A4991" t="s">
        <v>5073</v>
      </c>
      <c r="B4991" s="1">
        <v>45838</v>
      </c>
      <c r="C4991" t="s">
        <v>77</v>
      </c>
      <c r="D4991" t="s">
        <v>41</v>
      </c>
      <c r="E4991" t="s">
        <v>56</v>
      </c>
      <c r="F4991" t="s">
        <v>24</v>
      </c>
      <c r="G4991" t="s">
        <v>42</v>
      </c>
      <c r="H4991" t="s">
        <v>26</v>
      </c>
      <c r="I4991" t="s">
        <v>27</v>
      </c>
      <c r="J4991">
        <v>7.2</v>
      </c>
      <c r="K4991">
        <v>24</v>
      </c>
      <c r="L4991" t="s">
        <v>28</v>
      </c>
      <c r="M4991">
        <v>1</v>
      </c>
      <c r="N4991">
        <v>4.3</v>
      </c>
      <c r="O4991">
        <v>280</v>
      </c>
      <c r="P4991">
        <v>2016</v>
      </c>
      <c r="Q4991" t="s">
        <v>29</v>
      </c>
      <c r="R4991">
        <v>6</v>
      </c>
      <c r="S4991" t="s">
        <v>30</v>
      </c>
      <c r="T4991" t="s">
        <v>31</v>
      </c>
      <c r="U4991" t="str">
        <f>TRIM(CLEAN(tbl_Operations[[#This Row],[Location]]))</f>
        <v>Bengaluru</v>
      </c>
      <c r="V4991" t="str">
        <f>TRIM(CLEAN(tbl_Operations[[#This Row],[Channel]]))</f>
        <v>Portal</v>
      </c>
      <c r="W4991" t="str">
        <f t="shared" si="385"/>
        <v>Vendor Query</v>
      </c>
      <c r="X4991" t="str">
        <f t="shared" si="386"/>
        <v>Finance</v>
      </c>
      <c r="Y4991" t="str">
        <f t="shared" si="387"/>
        <v>Within SLA</v>
      </c>
      <c r="Z4991" t="str">
        <f t="shared" si="388"/>
        <v>Normal</v>
      </c>
      <c r="AA4991" t="str" cm="1">
        <f t="array" ref="AA4991">_xlfn.IFS(
J4991&lt;=K4991*0.5,"Excellent",
J4991&lt;=K4991,"Good",
J4991&lt;=K4991*1.5,"At Risk",
TRUE,"Critical"
)</f>
        <v>Excellent</v>
      </c>
      <c r="AB4991" t="str">
        <f t="shared" si="389"/>
        <v>Reworked</v>
      </c>
    </row>
    <row r="4992" spans="1:28" x14ac:dyDescent="0.3">
      <c r="A4992" t="s">
        <v>5074</v>
      </c>
      <c r="B4992" s="1">
        <v>45863</v>
      </c>
      <c r="C4992" t="s">
        <v>21</v>
      </c>
      <c r="D4992" t="s">
        <v>55</v>
      </c>
      <c r="E4992" t="s">
        <v>35</v>
      </c>
      <c r="F4992" t="s">
        <v>61</v>
      </c>
      <c r="G4992" t="s">
        <v>42</v>
      </c>
      <c r="H4992" t="s">
        <v>43</v>
      </c>
      <c r="I4992" t="s">
        <v>101</v>
      </c>
      <c r="J4992">
        <v>2.4</v>
      </c>
      <c r="K4992">
        <v>12</v>
      </c>
      <c r="L4992" t="s">
        <v>28</v>
      </c>
      <c r="M4992">
        <v>0</v>
      </c>
      <c r="N4992">
        <v>5</v>
      </c>
      <c r="O4992">
        <v>320</v>
      </c>
      <c r="P4992">
        <v>768</v>
      </c>
      <c r="Q4992" t="s">
        <v>114</v>
      </c>
      <c r="R4992">
        <v>7</v>
      </c>
      <c r="S4992" t="s">
        <v>37</v>
      </c>
      <c r="T4992" t="s">
        <v>45</v>
      </c>
      <c r="U4992" t="str">
        <f>TRIM(CLEAN(tbl_Operations[[#This Row],[Location]]))</f>
        <v>Hyderabad</v>
      </c>
      <c r="V4992" t="str">
        <f>TRIM(CLEAN(tbl_Operations[[#This Row],[Channel]]))</f>
        <v>Portal</v>
      </c>
      <c r="W4992" t="str">
        <f t="shared" si="385"/>
        <v>Employee Query</v>
      </c>
      <c r="X4992" t="str">
        <f t="shared" si="386"/>
        <v>Customer Support</v>
      </c>
      <c r="Y4992" t="str">
        <f t="shared" si="387"/>
        <v>Within SLA</v>
      </c>
      <c r="Z4992" t="str">
        <f t="shared" si="388"/>
        <v>Normal</v>
      </c>
      <c r="AA4992" t="str" cm="1">
        <f t="array" ref="AA4992">_xlfn.IFS(
J4992&lt;=K4992*0.5,"Excellent",
J4992&lt;=K4992,"Good",
J4992&lt;=K4992*1.5,"At Risk",
TRUE,"Critical"
)</f>
        <v>Excellent</v>
      </c>
      <c r="AB4992" t="str">
        <f t="shared" si="389"/>
        <v>No Rework</v>
      </c>
    </row>
    <row r="4993" spans="1:28" x14ac:dyDescent="0.3">
      <c r="A4993" t="s">
        <v>5075</v>
      </c>
      <c r="B4993" s="1">
        <v>45778</v>
      </c>
      <c r="C4993" t="s">
        <v>40</v>
      </c>
      <c r="D4993" t="s">
        <v>55</v>
      </c>
      <c r="E4993" t="s">
        <v>70</v>
      </c>
      <c r="F4993" t="s">
        <v>24</v>
      </c>
      <c r="G4993" t="s">
        <v>62</v>
      </c>
      <c r="H4993" t="s">
        <v>50</v>
      </c>
      <c r="I4993" t="s">
        <v>101</v>
      </c>
      <c r="J4993">
        <v>14.4</v>
      </c>
      <c r="K4993">
        <v>24</v>
      </c>
      <c r="L4993" t="s">
        <v>28</v>
      </c>
      <c r="M4993">
        <v>0</v>
      </c>
      <c r="N4993">
        <v>4.8</v>
      </c>
      <c r="O4993">
        <v>280</v>
      </c>
      <c r="P4993">
        <v>4032</v>
      </c>
      <c r="Q4993" t="s">
        <v>44</v>
      </c>
      <c r="R4993">
        <v>5</v>
      </c>
      <c r="S4993" t="s">
        <v>30</v>
      </c>
      <c r="T4993" t="s">
        <v>84</v>
      </c>
      <c r="U4993" t="str">
        <f>TRIM(CLEAN(tbl_Operations[[#This Row],[Location]]))</f>
        <v>Hyderabad</v>
      </c>
      <c r="V4993" t="str">
        <f>TRIM(CLEAN(tbl_Operations[[#This Row],[Channel]]))</f>
        <v>Teams</v>
      </c>
      <c r="W4993" t="str">
        <f t="shared" si="385"/>
        <v>Data Correction</v>
      </c>
      <c r="X4993" t="str">
        <f t="shared" si="386"/>
        <v>Procurement</v>
      </c>
      <c r="Y4993" t="str">
        <f t="shared" si="387"/>
        <v>Within SLA</v>
      </c>
      <c r="Z4993" t="str">
        <f t="shared" si="388"/>
        <v>Normal</v>
      </c>
      <c r="AA4993" t="str" cm="1">
        <f t="array" ref="AA4993">_xlfn.IFS(
J4993&lt;=K4993*0.5,"Excellent",
J4993&lt;=K4993,"Good",
J4993&lt;=K4993*1.5,"At Risk",
TRUE,"Critical"
)</f>
        <v>Good</v>
      </c>
      <c r="AB4993" t="str">
        <f t="shared" si="389"/>
        <v>No Rework</v>
      </c>
    </row>
    <row r="4994" spans="1:28" x14ac:dyDescent="0.3">
      <c r="A4994" t="s">
        <v>5076</v>
      </c>
      <c r="B4994" s="1">
        <v>45753</v>
      </c>
      <c r="C4994" t="s">
        <v>33</v>
      </c>
      <c r="D4994" t="s">
        <v>60</v>
      </c>
      <c r="E4994" t="s">
        <v>56</v>
      </c>
      <c r="F4994" t="s">
        <v>146</v>
      </c>
      <c r="G4994" t="s">
        <v>25</v>
      </c>
      <c r="H4994" t="s">
        <v>43</v>
      </c>
      <c r="I4994" t="s">
        <v>88</v>
      </c>
      <c r="J4994">
        <v>3.8</v>
      </c>
      <c r="K4994">
        <v>4</v>
      </c>
      <c r="L4994" t="s">
        <v>28</v>
      </c>
      <c r="M4994">
        <v>4</v>
      </c>
      <c r="N4994">
        <v>4</v>
      </c>
      <c r="O4994">
        <v>400</v>
      </c>
      <c r="P4994">
        <v>1520</v>
      </c>
      <c r="Q4994" t="s">
        <v>89</v>
      </c>
      <c r="R4994">
        <v>4</v>
      </c>
      <c r="S4994" t="s">
        <v>30</v>
      </c>
      <c r="T4994" t="s">
        <v>102</v>
      </c>
      <c r="U4994" t="str">
        <f>TRIM(CLEAN(tbl_Operations[[#This Row],[Location]]))</f>
        <v>Pune</v>
      </c>
      <c r="V4994" t="str">
        <f>TRIM(CLEAN(tbl_Operations[[#This Row],[Channel]]))</f>
        <v>Email</v>
      </c>
      <c r="W4994" t="str">
        <f t="shared" ref="W4994:W5001" si="390">TRIM(CLEAN(E4994))</f>
        <v>Vendor Query</v>
      </c>
      <c r="X4994" t="str">
        <f t="shared" ref="X4994:X5001" si="391">PROPER(TRIM(CLEAN(C4994)))</f>
        <v>It</v>
      </c>
      <c r="Y4994" t="str">
        <f t="shared" ref="Y4994:Y5001" si="392">IF(J4994&lt;=K4994,"Within SLA","SLA Breach")</f>
        <v>Within SLA</v>
      </c>
      <c r="Z4994" t="str">
        <f t="shared" ref="Z4994:Z5001" si="393">IF(AND(F4994="Critical",Y4993="SLA Breach"),"Critical Risk","Normal")</f>
        <v>Normal</v>
      </c>
      <c r="AA4994" t="str" cm="1">
        <f t="array" ref="AA4994">_xlfn.IFS(
J4994&lt;=K4994*0.5,"Excellent",
J4994&lt;=K4994,"Good",
J4994&lt;=K4994*1.5,"At Risk",
TRUE,"Critical"
)</f>
        <v>Good</v>
      </c>
      <c r="AB4994" t="str">
        <f t="shared" ref="AB4994:AB5001" si="394">IF(M4994&gt;0,"Reworked","No Rework")</f>
        <v>Reworked</v>
      </c>
    </row>
    <row r="4995" spans="1:28" x14ac:dyDescent="0.3">
      <c r="A4995" t="s">
        <v>5077</v>
      </c>
      <c r="B4995" s="1">
        <v>45789</v>
      </c>
      <c r="C4995" t="s">
        <v>21</v>
      </c>
      <c r="D4995" t="s">
        <v>60</v>
      </c>
      <c r="E4995" t="s">
        <v>92</v>
      </c>
      <c r="F4995" t="s">
        <v>61</v>
      </c>
      <c r="G4995" t="s">
        <v>81</v>
      </c>
      <c r="H4995" t="s">
        <v>26</v>
      </c>
      <c r="I4995" t="s">
        <v>27</v>
      </c>
      <c r="J4995">
        <v>6.1</v>
      </c>
      <c r="K4995">
        <v>12</v>
      </c>
      <c r="L4995" t="s">
        <v>28</v>
      </c>
      <c r="M4995">
        <v>1</v>
      </c>
      <c r="N4995">
        <v>4.2</v>
      </c>
      <c r="O4995">
        <v>450</v>
      </c>
      <c r="P4995">
        <v>2745</v>
      </c>
      <c r="Q4995" t="s">
        <v>44</v>
      </c>
      <c r="R4995">
        <v>5</v>
      </c>
      <c r="S4995" t="s">
        <v>30</v>
      </c>
      <c r="T4995" t="s">
        <v>31</v>
      </c>
      <c r="U4995" t="str">
        <f>TRIM(CLEAN(tbl_Operations[[#This Row],[Location]]))</f>
        <v>Pune</v>
      </c>
      <c r="V4995" t="str">
        <f>TRIM(CLEAN(tbl_Operations[[#This Row],[Channel]]))</f>
        <v>Phone</v>
      </c>
      <c r="W4995" t="str">
        <f t="shared" si="390"/>
        <v>Report Request</v>
      </c>
      <c r="X4995" t="str">
        <f t="shared" si="391"/>
        <v>Customer Support</v>
      </c>
      <c r="Y4995" t="str">
        <f t="shared" si="392"/>
        <v>Within SLA</v>
      </c>
      <c r="Z4995" t="str">
        <f t="shared" si="393"/>
        <v>Normal</v>
      </c>
      <c r="AA4995" t="str" cm="1">
        <f t="array" ref="AA4995">_xlfn.IFS(
J4995&lt;=K4995*0.5,"Excellent",
J4995&lt;=K4995,"Good",
J4995&lt;=K4995*1.5,"At Risk",
TRUE,"Critical"
)</f>
        <v>Good</v>
      </c>
      <c r="AB4995" t="str">
        <f t="shared" si="394"/>
        <v>Reworked</v>
      </c>
    </row>
    <row r="4996" spans="1:28" x14ac:dyDescent="0.3">
      <c r="A4996" t="s">
        <v>5078</v>
      </c>
      <c r="B4996" s="1">
        <v>45997</v>
      </c>
      <c r="C4996" t="s">
        <v>77</v>
      </c>
      <c r="D4996" t="s">
        <v>22</v>
      </c>
      <c r="E4996" t="s">
        <v>56</v>
      </c>
      <c r="F4996" t="s">
        <v>24</v>
      </c>
      <c r="G4996" t="s">
        <v>42</v>
      </c>
      <c r="H4996" t="s">
        <v>50</v>
      </c>
      <c r="I4996" t="s">
        <v>27</v>
      </c>
      <c r="J4996">
        <v>12.5</v>
      </c>
      <c r="K4996">
        <v>24</v>
      </c>
      <c r="L4996" t="s">
        <v>28</v>
      </c>
      <c r="M4996">
        <v>0</v>
      </c>
      <c r="N4996">
        <v>4.0999999999999996</v>
      </c>
      <c r="O4996">
        <v>280</v>
      </c>
      <c r="P4996">
        <v>3500</v>
      </c>
      <c r="Q4996" t="s">
        <v>71</v>
      </c>
      <c r="R4996">
        <v>12</v>
      </c>
      <c r="S4996" t="s">
        <v>52</v>
      </c>
      <c r="T4996" t="s">
        <v>68</v>
      </c>
      <c r="U4996" t="str">
        <f>TRIM(CLEAN(tbl_Operations[[#This Row],[Location]]))</f>
        <v>Noida</v>
      </c>
      <c r="V4996" t="str">
        <f>TRIM(CLEAN(tbl_Operations[[#This Row],[Channel]]))</f>
        <v>Portal</v>
      </c>
      <c r="W4996" t="str">
        <f t="shared" si="390"/>
        <v>Vendor Query</v>
      </c>
      <c r="X4996" t="str">
        <f t="shared" si="391"/>
        <v>Finance</v>
      </c>
      <c r="Y4996" t="str">
        <f t="shared" si="392"/>
        <v>Within SLA</v>
      </c>
      <c r="Z4996" t="str">
        <f t="shared" si="393"/>
        <v>Normal</v>
      </c>
      <c r="AA4996" t="str" cm="1">
        <f t="array" ref="AA4996">_xlfn.IFS(
J4996&lt;=K4996*0.5,"Excellent",
J4996&lt;=K4996,"Good",
J4996&lt;=K4996*1.5,"At Risk",
TRUE,"Critical"
)</f>
        <v>Good</v>
      </c>
      <c r="AB4996" t="str">
        <f t="shared" si="394"/>
        <v>No Rework</v>
      </c>
    </row>
    <row r="4997" spans="1:28" x14ac:dyDescent="0.3">
      <c r="A4997" t="s">
        <v>5079</v>
      </c>
      <c r="B4997" s="1">
        <v>45749</v>
      </c>
      <c r="C4997" t="s">
        <v>91</v>
      </c>
      <c r="D4997" t="s">
        <v>55</v>
      </c>
      <c r="E4997" t="s">
        <v>48</v>
      </c>
      <c r="F4997" t="s">
        <v>49</v>
      </c>
      <c r="G4997" t="s">
        <v>42</v>
      </c>
      <c r="H4997" t="s">
        <v>66</v>
      </c>
      <c r="I4997" t="s">
        <v>88</v>
      </c>
      <c r="J4997">
        <v>8</v>
      </c>
      <c r="K4997">
        <v>48</v>
      </c>
      <c r="L4997" t="s">
        <v>28</v>
      </c>
      <c r="M4997">
        <v>2</v>
      </c>
      <c r="N4997">
        <v>4.4000000000000004</v>
      </c>
      <c r="O4997">
        <v>320</v>
      </c>
      <c r="P4997">
        <v>2560</v>
      </c>
      <c r="Q4997" t="s">
        <v>89</v>
      </c>
      <c r="R4997">
        <v>4</v>
      </c>
      <c r="S4997" t="s">
        <v>30</v>
      </c>
      <c r="T4997" t="s">
        <v>86</v>
      </c>
      <c r="U4997" t="str">
        <f>TRIM(CLEAN(tbl_Operations[[#This Row],[Location]]))</f>
        <v>Hyderabad</v>
      </c>
      <c r="V4997" t="str">
        <f>TRIM(CLEAN(tbl_Operations[[#This Row],[Channel]]))</f>
        <v>Portal</v>
      </c>
      <c r="W4997" t="str">
        <f t="shared" si="390"/>
        <v>Compliance Request</v>
      </c>
      <c r="X4997" t="str">
        <f t="shared" si="391"/>
        <v>Operations</v>
      </c>
      <c r="Y4997" t="str">
        <f t="shared" si="392"/>
        <v>Within SLA</v>
      </c>
      <c r="Z4997" t="str">
        <f t="shared" si="393"/>
        <v>Normal</v>
      </c>
      <c r="AA4997" t="str" cm="1">
        <f t="array" ref="AA4997">_xlfn.IFS(
J4997&lt;=K4997*0.5,"Excellent",
J4997&lt;=K4997,"Good",
J4997&lt;=K4997*1.5,"At Risk",
TRUE,"Critical"
)</f>
        <v>Excellent</v>
      </c>
      <c r="AB4997" t="str">
        <f t="shared" si="394"/>
        <v>Reworked</v>
      </c>
    </row>
    <row r="4998" spans="1:28" x14ac:dyDescent="0.3">
      <c r="A4998" t="s">
        <v>5080</v>
      </c>
      <c r="B4998" s="1">
        <v>45707</v>
      </c>
      <c r="C4998" t="s">
        <v>77</v>
      </c>
      <c r="D4998" t="s">
        <v>60</v>
      </c>
      <c r="E4998" t="s">
        <v>78</v>
      </c>
      <c r="F4998" t="s">
        <v>49</v>
      </c>
      <c r="G4998" t="s">
        <v>42</v>
      </c>
      <c r="H4998" t="s">
        <v>50</v>
      </c>
      <c r="I4998" t="s">
        <v>27</v>
      </c>
      <c r="J4998">
        <v>26.9</v>
      </c>
      <c r="K4998">
        <v>48</v>
      </c>
      <c r="L4998" t="s">
        <v>28</v>
      </c>
      <c r="M4998">
        <v>0</v>
      </c>
      <c r="N4998">
        <v>4.2</v>
      </c>
      <c r="O4998">
        <v>320</v>
      </c>
      <c r="P4998">
        <v>8608</v>
      </c>
      <c r="Q4998" t="s">
        <v>57</v>
      </c>
      <c r="R4998">
        <v>2</v>
      </c>
      <c r="S4998" t="s">
        <v>58</v>
      </c>
      <c r="T4998" t="s">
        <v>86</v>
      </c>
      <c r="U4998" t="str">
        <f>TRIM(CLEAN(tbl_Operations[[#This Row],[Location]]))</f>
        <v>Pune</v>
      </c>
      <c r="V4998" t="str">
        <f>TRIM(CLEAN(tbl_Operations[[#This Row],[Channel]]))</f>
        <v>Portal</v>
      </c>
      <c r="W4998" t="str">
        <f t="shared" si="390"/>
        <v>Access Request</v>
      </c>
      <c r="X4998" t="str">
        <f t="shared" si="391"/>
        <v>Finance</v>
      </c>
      <c r="Y4998" t="str">
        <f t="shared" si="392"/>
        <v>Within SLA</v>
      </c>
      <c r="Z4998" t="str">
        <f t="shared" si="393"/>
        <v>Normal</v>
      </c>
      <c r="AA4998" t="str" cm="1">
        <f t="array" ref="AA4998">_xlfn.IFS(
J4998&lt;=K4998*0.5,"Excellent",
J4998&lt;=K4998,"Good",
J4998&lt;=K4998*1.5,"At Risk",
TRUE,"Critical"
)</f>
        <v>Good</v>
      </c>
      <c r="AB4998" t="str">
        <f t="shared" si="394"/>
        <v>No Rework</v>
      </c>
    </row>
    <row r="4999" spans="1:28" x14ac:dyDescent="0.3">
      <c r="A4999" t="s">
        <v>5081</v>
      </c>
      <c r="B4999" s="1">
        <v>45994</v>
      </c>
      <c r="C4999" t="s">
        <v>95</v>
      </c>
      <c r="D4999" t="s">
        <v>55</v>
      </c>
      <c r="E4999" t="s">
        <v>70</v>
      </c>
      <c r="F4999" t="s">
        <v>146</v>
      </c>
      <c r="G4999" t="s">
        <v>81</v>
      </c>
      <c r="H4999" t="s">
        <v>66</v>
      </c>
      <c r="I4999" t="s">
        <v>27</v>
      </c>
      <c r="J4999">
        <v>1.3</v>
      </c>
      <c r="K4999">
        <v>4</v>
      </c>
      <c r="L4999" t="s">
        <v>28</v>
      </c>
      <c r="M4999">
        <v>1</v>
      </c>
      <c r="N4999">
        <v>4.4000000000000004</v>
      </c>
      <c r="O4999">
        <v>450</v>
      </c>
      <c r="P4999">
        <v>585</v>
      </c>
      <c r="Q4999" t="s">
        <v>71</v>
      </c>
      <c r="R4999">
        <v>12</v>
      </c>
      <c r="S4999" t="s">
        <v>52</v>
      </c>
      <c r="T4999" t="s">
        <v>86</v>
      </c>
      <c r="U4999" t="str">
        <f>TRIM(CLEAN(tbl_Operations[[#This Row],[Location]]))</f>
        <v>Hyderabad</v>
      </c>
      <c r="V4999" t="str">
        <f>TRIM(CLEAN(tbl_Operations[[#This Row],[Channel]]))</f>
        <v>Phone</v>
      </c>
      <c r="W4999" t="str">
        <f t="shared" si="390"/>
        <v>Data Correction</v>
      </c>
      <c r="X4999" t="str">
        <f t="shared" si="391"/>
        <v>Sales</v>
      </c>
      <c r="Y4999" t="str">
        <f t="shared" si="392"/>
        <v>Within SLA</v>
      </c>
      <c r="Z4999" t="str">
        <f t="shared" si="393"/>
        <v>Normal</v>
      </c>
      <c r="AA4999" t="str" cm="1">
        <f t="array" ref="AA4999">_xlfn.IFS(
J4999&lt;=K4999*0.5,"Excellent",
J4999&lt;=K4999,"Good",
J4999&lt;=K4999*1.5,"At Risk",
TRUE,"Critical"
)</f>
        <v>Excellent</v>
      </c>
      <c r="AB4999" t="str">
        <f t="shared" si="394"/>
        <v>Reworked</v>
      </c>
    </row>
    <row r="5000" spans="1:28" x14ac:dyDescent="0.3">
      <c r="A5000" t="s">
        <v>5082</v>
      </c>
      <c r="B5000" s="1">
        <v>45959</v>
      </c>
      <c r="C5000" t="s">
        <v>40</v>
      </c>
      <c r="D5000" t="s">
        <v>73</v>
      </c>
      <c r="E5000" t="s">
        <v>56</v>
      </c>
      <c r="F5000" t="s">
        <v>61</v>
      </c>
      <c r="G5000" t="s">
        <v>42</v>
      </c>
      <c r="H5000" t="s">
        <v>43</v>
      </c>
      <c r="I5000" t="s">
        <v>27</v>
      </c>
      <c r="J5000">
        <v>53.6</v>
      </c>
      <c r="K5000">
        <v>12</v>
      </c>
      <c r="L5000" t="s">
        <v>63</v>
      </c>
      <c r="M5000">
        <v>0</v>
      </c>
      <c r="N5000">
        <v>3.5</v>
      </c>
      <c r="O5000">
        <v>450</v>
      </c>
      <c r="P5000">
        <v>24120</v>
      </c>
      <c r="Q5000" t="s">
        <v>51</v>
      </c>
      <c r="R5000">
        <v>10</v>
      </c>
      <c r="S5000" t="s">
        <v>52</v>
      </c>
      <c r="T5000" t="s">
        <v>86</v>
      </c>
      <c r="U5000" t="str">
        <f>TRIM(CLEAN(tbl_Operations[[#This Row],[Location]]))</f>
        <v>Chennai</v>
      </c>
      <c r="V5000" t="str">
        <f>TRIM(CLEAN(tbl_Operations[[#This Row],[Channel]]))</f>
        <v>Portal</v>
      </c>
      <c r="W5000" t="str">
        <f t="shared" si="390"/>
        <v>Vendor Query</v>
      </c>
      <c r="X5000" t="str">
        <f t="shared" si="391"/>
        <v>Procurement</v>
      </c>
      <c r="Y5000" t="str">
        <f t="shared" si="392"/>
        <v>SLA Breach</v>
      </c>
      <c r="Z5000" t="str">
        <f t="shared" si="393"/>
        <v>Normal</v>
      </c>
      <c r="AA5000" t="str" cm="1">
        <f t="array" ref="AA5000">_xlfn.IFS(
J5000&lt;=K5000*0.5,"Excellent",
J5000&lt;=K5000,"Good",
J5000&lt;=K5000*1.5,"At Risk",
TRUE,"Critical"
)</f>
        <v>Critical</v>
      </c>
      <c r="AB5000" t="str">
        <f t="shared" si="394"/>
        <v>No Rework</v>
      </c>
    </row>
    <row r="5001" spans="1:28" x14ac:dyDescent="0.3">
      <c r="A5001" t="s">
        <v>5083</v>
      </c>
      <c r="B5001" s="1">
        <v>45989</v>
      </c>
      <c r="C5001" t="s">
        <v>95</v>
      </c>
      <c r="D5001" t="s">
        <v>60</v>
      </c>
      <c r="E5001" t="s">
        <v>78</v>
      </c>
      <c r="F5001" t="s">
        <v>24</v>
      </c>
      <c r="G5001" t="s">
        <v>25</v>
      </c>
      <c r="H5001" t="s">
        <v>43</v>
      </c>
      <c r="I5001" t="s">
        <v>27</v>
      </c>
      <c r="J5001">
        <v>13</v>
      </c>
      <c r="K5001">
        <v>24</v>
      </c>
      <c r="L5001" t="s">
        <v>28</v>
      </c>
      <c r="M5001">
        <v>0</v>
      </c>
      <c r="N5001">
        <v>5</v>
      </c>
      <c r="O5001">
        <v>350</v>
      </c>
      <c r="P5001">
        <v>4550</v>
      </c>
      <c r="Q5001" t="s">
        <v>67</v>
      </c>
      <c r="R5001">
        <v>11</v>
      </c>
      <c r="S5001" t="s">
        <v>52</v>
      </c>
      <c r="T5001" t="s">
        <v>45</v>
      </c>
      <c r="U5001" t="str">
        <f>TRIM(CLEAN(tbl_Operations[[#This Row],[Location]]))</f>
        <v>Pune</v>
      </c>
      <c r="V5001" t="str">
        <f>TRIM(CLEAN(tbl_Operations[[#This Row],[Channel]]))</f>
        <v>Email</v>
      </c>
      <c r="W5001" t="str">
        <f t="shared" si="390"/>
        <v>Access Request</v>
      </c>
      <c r="X5001" t="str">
        <f t="shared" si="391"/>
        <v>Sales</v>
      </c>
      <c r="Y5001" t="str">
        <f t="shared" si="392"/>
        <v>Within SLA</v>
      </c>
      <c r="Z5001" t="str">
        <f t="shared" si="393"/>
        <v>Normal</v>
      </c>
      <c r="AA5001" t="str" cm="1">
        <f t="array" ref="AA5001">_xlfn.IFS(
J5001&lt;=K5001*0.5,"Excellent",
J5001&lt;=K5001,"Good",
J5001&lt;=K5001*1.5,"At Risk",
TRUE,"Critical"
)</f>
        <v>Good</v>
      </c>
      <c r="AB5001" t="str">
        <f t="shared" si="394"/>
        <v>No Rework</v>
      </c>
    </row>
    <row r="5002" spans="1:28" x14ac:dyDescent="0.3">
      <c r="A5002" t="s">
        <v>5094</v>
      </c>
      <c r="B5002" t="s">
        <v>5094</v>
      </c>
      <c r="C5002" t="s">
        <v>5094</v>
      </c>
      <c r="D5002" t="s">
        <v>5094</v>
      </c>
      <c r="E5002" t="s">
        <v>5094</v>
      </c>
      <c r="F5002" t="s">
        <v>5094</v>
      </c>
      <c r="G5002" t="s">
        <v>5094</v>
      </c>
      <c r="H5002" t="s">
        <v>5094</v>
      </c>
      <c r="I5002" t="s">
        <v>5094</v>
      </c>
      <c r="J5002" t="s">
        <v>5094</v>
      </c>
      <c r="K5002" t="s">
        <v>5094</v>
      </c>
      <c r="L5002" t="s">
        <v>5094</v>
      </c>
      <c r="M5002" t="s">
        <v>5094</v>
      </c>
      <c r="N5002" t="s">
        <v>5094</v>
      </c>
      <c r="O5002" t="s">
        <v>5094</v>
      </c>
      <c r="P5002" t="s">
        <v>5094</v>
      </c>
      <c r="Q5002" t="s">
        <v>5094</v>
      </c>
      <c r="R5002" t="s">
        <v>5094</v>
      </c>
      <c r="S5002" t="s">
        <v>5094</v>
      </c>
      <c r="T5002" t="s">
        <v>5094</v>
      </c>
    </row>
    <row r="5003" spans="1:28" x14ac:dyDescent="0.3">
      <c r="A5003" t="s">
        <v>5094</v>
      </c>
      <c r="B5003" t="s">
        <v>5094</v>
      </c>
      <c r="C5003" t="s">
        <v>5094</v>
      </c>
      <c r="D5003" t="s">
        <v>5094</v>
      </c>
      <c r="E5003" t="s">
        <v>5094</v>
      </c>
      <c r="F5003" t="s">
        <v>5094</v>
      </c>
      <c r="G5003" t="s">
        <v>5094</v>
      </c>
      <c r="H5003" t="s">
        <v>5094</v>
      </c>
      <c r="I5003" t="s">
        <v>5094</v>
      </c>
      <c r="J5003" t="s">
        <v>5094</v>
      </c>
      <c r="K5003" t="s">
        <v>5094</v>
      </c>
      <c r="L5003" t="s">
        <v>5094</v>
      </c>
      <c r="M5003" t="s">
        <v>5094</v>
      </c>
      <c r="N5003" t="s">
        <v>5094</v>
      </c>
      <c r="O5003" t="s">
        <v>5094</v>
      </c>
      <c r="P5003" t="s">
        <v>5094</v>
      </c>
      <c r="Q5003" t="s">
        <v>5094</v>
      </c>
      <c r="R5003" t="s">
        <v>5094</v>
      </c>
      <c r="S5003" t="s">
        <v>5094</v>
      </c>
      <c r="T5003" t="s">
        <v>5094</v>
      </c>
    </row>
    <row r="5004" spans="1:28" x14ac:dyDescent="0.3">
      <c r="A5004" t="s">
        <v>5094</v>
      </c>
      <c r="B5004" t="s">
        <v>5094</v>
      </c>
      <c r="C5004" t="s">
        <v>5094</v>
      </c>
      <c r="D5004" t="s">
        <v>5094</v>
      </c>
      <c r="E5004" t="s">
        <v>5094</v>
      </c>
      <c r="F5004" t="s">
        <v>5094</v>
      </c>
      <c r="G5004" t="s">
        <v>5094</v>
      </c>
      <c r="H5004" t="s">
        <v>5094</v>
      </c>
      <c r="I5004" t="s">
        <v>5094</v>
      </c>
      <c r="J5004" t="s">
        <v>5094</v>
      </c>
      <c r="K5004" t="s">
        <v>5094</v>
      </c>
      <c r="L5004" t="s">
        <v>5094</v>
      </c>
      <c r="M5004" t="s">
        <v>5094</v>
      </c>
      <c r="N5004" t="s">
        <v>5094</v>
      </c>
      <c r="O5004" t="s">
        <v>5094</v>
      </c>
      <c r="P5004" t="s">
        <v>5094</v>
      </c>
      <c r="Q5004" t="s">
        <v>5094</v>
      </c>
      <c r="R5004" t="s">
        <v>5094</v>
      </c>
      <c r="S5004" t="s">
        <v>5094</v>
      </c>
      <c r="T5004" t="s">
        <v>5094</v>
      </c>
    </row>
    <row r="5005" spans="1:28" x14ac:dyDescent="0.3">
      <c r="A5005" t="s">
        <v>5094</v>
      </c>
      <c r="B5005" t="s">
        <v>5094</v>
      </c>
      <c r="C5005" t="s">
        <v>5094</v>
      </c>
      <c r="D5005" t="s">
        <v>5094</v>
      </c>
      <c r="E5005" t="s">
        <v>5094</v>
      </c>
      <c r="F5005" t="s">
        <v>5094</v>
      </c>
      <c r="G5005" t="s">
        <v>5094</v>
      </c>
      <c r="H5005" t="s">
        <v>5094</v>
      </c>
      <c r="I5005" t="s">
        <v>5094</v>
      </c>
      <c r="J5005" t="s">
        <v>5094</v>
      </c>
      <c r="K5005" t="s">
        <v>5094</v>
      </c>
      <c r="L5005" t="s">
        <v>5094</v>
      </c>
      <c r="M5005" t="s">
        <v>5094</v>
      </c>
      <c r="N5005" t="s">
        <v>5094</v>
      </c>
      <c r="O5005" t="s">
        <v>5094</v>
      </c>
      <c r="P5005" t="s">
        <v>5094</v>
      </c>
      <c r="Q5005" t="s">
        <v>5094</v>
      </c>
      <c r="R5005" t="s">
        <v>5094</v>
      </c>
      <c r="S5005" t="s">
        <v>5094</v>
      </c>
      <c r="T5005" t="s">
        <v>5094</v>
      </c>
    </row>
    <row r="5006" spans="1:28" x14ac:dyDescent="0.3">
      <c r="A5006" t="s">
        <v>5094</v>
      </c>
      <c r="B5006" t="s">
        <v>5094</v>
      </c>
      <c r="C5006" t="s">
        <v>5094</v>
      </c>
      <c r="D5006" t="s">
        <v>5094</v>
      </c>
      <c r="E5006" t="s">
        <v>5094</v>
      </c>
      <c r="F5006" t="s">
        <v>5094</v>
      </c>
      <c r="G5006" t="s">
        <v>5094</v>
      </c>
      <c r="H5006" t="s">
        <v>5094</v>
      </c>
      <c r="I5006" t="s">
        <v>5094</v>
      </c>
      <c r="J5006" t="s">
        <v>5094</v>
      </c>
      <c r="K5006" t="s">
        <v>5094</v>
      </c>
      <c r="L5006" t="s">
        <v>5094</v>
      </c>
      <c r="M5006" t="s">
        <v>5094</v>
      </c>
      <c r="N5006" t="s">
        <v>5094</v>
      </c>
      <c r="O5006" t="s">
        <v>5094</v>
      </c>
      <c r="P5006" t="s">
        <v>5094</v>
      </c>
      <c r="Q5006" t="s">
        <v>5094</v>
      </c>
      <c r="R5006" t="s">
        <v>5094</v>
      </c>
      <c r="S5006" t="s">
        <v>5094</v>
      </c>
      <c r="T5006" t="s">
        <v>5094</v>
      </c>
    </row>
    <row r="5007" spans="1:28" x14ac:dyDescent="0.3">
      <c r="A5007" t="s">
        <v>5094</v>
      </c>
      <c r="B5007" t="s">
        <v>5094</v>
      </c>
      <c r="C5007" t="s">
        <v>5094</v>
      </c>
      <c r="D5007" t="s">
        <v>5094</v>
      </c>
      <c r="E5007" t="s">
        <v>5094</v>
      </c>
      <c r="F5007" t="s">
        <v>5094</v>
      </c>
      <c r="G5007" t="s">
        <v>5094</v>
      </c>
      <c r="H5007" t="s">
        <v>5094</v>
      </c>
      <c r="I5007" t="s">
        <v>5094</v>
      </c>
      <c r="J5007" t="s">
        <v>5094</v>
      </c>
      <c r="K5007" t="s">
        <v>5094</v>
      </c>
      <c r="L5007" t="s">
        <v>5094</v>
      </c>
      <c r="M5007" t="s">
        <v>5094</v>
      </c>
      <c r="N5007" t="s">
        <v>5094</v>
      </c>
      <c r="O5007" t="s">
        <v>5094</v>
      </c>
      <c r="P5007" t="s">
        <v>5094</v>
      </c>
      <c r="Q5007" t="s">
        <v>5094</v>
      </c>
      <c r="R5007" t="s">
        <v>5094</v>
      </c>
      <c r="S5007" t="s">
        <v>5094</v>
      </c>
      <c r="T5007" t="s">
        <v>5094</v>
      </c>
    </row>
    <row r="5008" spans="1:28" x14ac:dyDescent="0.3">
      <c r="A5008" t="s">
        <v>5094</v>
      </c>
      <c r="B5008" t="s">
        <v>5094</v>
      </c>
      <c r="C5008" t="s">
        <v>5094</v>
      </c>
      <c r="D5008" t="s">
        <v>5094</v>
      </c>
      <c r="E5008" t="s">
        <v>5094</v>
      </c>
      <c r="F5008" t="s">
        <v>5094</v>
      </c>
      <c r="G5008" t="s">
        <v>5094</v>
      </c>
      <c r="H5008" t="s">
        <v>5094</v>
      </c>
      <c r="I5008" t="s">
        <v>5094</v>
      </c>
      <c r="J5008" t="s">
        <v>5094</v>
      </c>
      <c r="K5008" t="s">
        <v>5094</v>
      </c>
      <c r="L5008" t="s">
        <v>5094</v>
      </c>
      <c r="M5008" t="s">
        <v>5094</v>
      </c>
      <c r="N5008" t="s">
        <v>5094</v>
      </c>
      <c r="O5008" t="s">
        <v>5094</v>
      </c>
      <c r="P5008" t="s">
        <v>5094</v>
      </c>
      <c r="Q5008" t="s">
        <v>5094</v>
      </c>
      <c r="R5008" t="s">
        <v>5094</v>
      </c>
      <c r="S5008" t="s">
        <v>5094</v>
      </c>
      <c r="T5008" t="s">
        <v>5094</v>
      </c>
    </row>
    <row r="5009" spans="1:20" x14ac:dyDescent="0.3">
      <c r="A5009" t="s">
        <v>5094</v>
      </c>
      <c r="B5009" t="s">
        <v>5094</v>
      </c>
      <c r="C5009" t="s">
        <v>5094</v>
      </c>
      <c r="D5009" t="s">
        <v>5094</v>
      </c>
      <c r="E5009" t="s">
        <v>5094</v>
      </c>
      <c r="F5009" t="s">
        <v>5094</v>
      </c>
      <c r="G5009" t="s">
        <v>5094</v>
      </c>
      <c r="H5009" t="s">
        <v>5094</v>
      </c>
      <c r="I5009" t="s">
        <v>5094</v>
      </c>
      <c r="J5009" t="s">
        <v>5094</v>
      </c>
      <c r="K5009" t="s">
        <v>5094</v>
      </c>
      <c r="L5009" t="s">
        <v>5094</v>
      </c>
      <c r="M5009" t="s">
        <v>5094</v>
      </c>
      <c r="N5009" t="s">
        <v>5094</v>
      </c>
      <c r="O5009" t="s">
        <v>5094</v>
      </c>
      <c r="P5009" t="s">
        <v>5094</v>
      </c>
      <c r="Q5009" t="s">
        <v>5094</v>
      </c>
      <c r="R5009" t="s">
        <v>5094</v>
      </c>
      <c r="S5009" t="s">
        <v>5094</v>
      </c>
      <c r="T5009" t="s">
        <v>5094</v>
      </c>
    </row>
    <row r="5010" spans="1:20" x14ac:dyDescent="0.3">
      <c r="A5010" t="s">
        <v>5094</v>
      </c>
      <c r="B5010" t="s">
        <v>5094</v>
      </c>
      <c r="C5010" t="s">
        <v>5094</v>
      </c>
      <c r="D5010" t="s">
        <v>5094</v>
      </c>
      <c r="E5010" t="s">
        <v>5094</v>
      </c>
      <c r="F5010" t="s">
        <v>5094</v>
      </c>
      <c r="G5010" t="s">
        <v>5094</v>
      </c>
      <c r="H5010" t="s">
        <v>5094</v>
      </c>
      <c r="I5010" t="s">
        <v>5094</v>
      </c>
      <c r="J5010" t="s">
        <v>5094</v>
      </c>
      <c r="K5010" t="s">
        <v>5094</v>
      </c>
      <c r="L5010" t="s">
        <v>5094</v>
      </c>
      <c r="M5010" t="s">
        <v>5094</v>
      </c>
      <c r="N5010" t="s">
        <v>5094</v>
      </c>
      <c r="O5010" t="s">
        <v>5094</v>
      </c>
      <c r="P5010" t="s">
        <v>5094</v>
      </c>
      <c r="Q5010" t="s">
        <v>5094</v>
      </c>
      <c r="R5010" t="s">
        <v>5094</v>
      </c>
      <c r="S5010" t="s">
        <v>5094</v>
      </c>
      <c r="T5010" t="s">
        <v>5094</v>
      </c>
    </row>
    <row r="5011" spans="1:20" x14ac:dyDescent="0.3">
      <c r="A5011" t="s">
        <v>5094</v>
      </c>
      <c r="B5011" t="s">
        <v>5094</v>
      </c>
      <c r="C5011" t="s">
        <v>5094</v>
      </c>
      <c r="D5011" t="s">
        <v>5094</v>
      </c>
      <c r="E5011" t="s">
        <v>5094</v>
      </c>
      <c r="F5011" t="s">
        <v>5094</v>
      </c>
      <c r="G5011" t="s">
        <v>5094</v>
      </c>
      <c r="H5011" t="s">
        <v>5094</v>
      </c>
      <c r="I5011" t="s">
        <v>5094</v>
      </c>
      <c r="J5011" t="s">
        <v>5094</v>
      </c>
      <c r="K5011" t="s">
        <v>5094</v>
      </c>
      <c r="L5011" t="s">
        <v>5094</v>
      </c>
      <c r="M5011" t="s">
        <v>5094</v>
      </c>
      <c r="N5011" t="s">
        <v>5094</v>
      </c>
      <c r="O5011" t="s">
        <v>5094</v>
      </c>
      <c r="P5011" t="s">
        <v>5094</v>
      </c>
      <c r="Q5011" t="s">
        <v>5094</v>
      </c>
      <c r="R5011" t="s">
        <v>5094</v>
      </c>
      <c r="S5011" t="s">
        <v>5094</v>
      </c>
      <c r="T5011" t="s">
        <v>5094</v>
      </c>
    </row>
    <row r="5012" spans="1:20" x14ac:dyDescent="0.3">
      <c r="A5012" t="s">
        <v>5094</v>
      </c>
      <c r="B5012" t="s">
        <v>5094</v>
      </c>
      <c r="C5012" t="s">
        <v>5094</v>
      </c>
      <c r="D5012" t="s">
        <v>5094</v>
      </c>
      <c r="E5012" t="s">
        <v>5094</v>
      </c>
      <c r="F5012" t="s">
        <v>5094</v>
      </c>
      <c r="G5012" t="s">
        <v>5094</v>
      </c>
      <c r="H5012" t="s">
        <v>5094</v>
      </c>
      <c r="I5012" t="s">
        <v>5094</v>
      </c>
      <c r="J5012" t="s">
        <v>5094</v>
      </c>
      <c r="K5012" t="s">
        <v>5094</v>
      </c>
      <c r="L5012" t="s">
        <v>5094</v>
      </c>
      <c r="M5012" t="s">
        <v>5094</v>
      </c>
      <c r="N5012" t="s">
        <v>5094</v>
      </c>
      <c r="O5012" t="s">
        <v>5094</v>
      </c>
      <c r="P5012" t="s">
        <v>5094</v>
      </c>
      <c r="Q5012" t="s">
        <v>5094</v>
      </c>
      <c r="R5012" t="s">
        <v>5094</v>
      </c>
      <c r="S5012" t="s">
        <v>5094</v>
      </c>
      <c r="T5012" t="s">
        <v>5094</v>
      </c>
    </row>
    <row r="5013" spans="1:20" x14ac:dyDescent="0.3">
      <c r="A5013" t="s">
        <v>5094</v>
      </c>
      <c r="B5013" t="s">
        <v>5094</v>
      </c>
      <c r="C5013" t="s">
        <v>5094</v>
      </c>
      <c r="D5013" t="s">
        <v>5094</v>
      </c>
      <c r="E5013" t="s">
        <v>5094</v>
      </c>
      <c r="F5013" t="s">
        <v>5094</v>
      </c>
      <c r="G5013" t="s">
        <v>5094</v>
      </c>
      <c r="H5013" t="s">
        <v>5094</v>
      </c>
      <c r="I5013" t="s">
        <v>5094</v>
      </c>
      <c r="J5013" t="s">
        <v>5094</v>
      </c>
      <c r="K5013" t="s">
        <v>5094</v>
      </c>
      <c r="L5013" t="s">
        <v>5094</v>
      </c>
      <c r="M5013" t="s">
        <v>5094</v>
      </c>
      <c r="N5013" t="s">
        <v>5094</v>
      </c>
      <c r="O5013" t="s">
        <v>5094</v>
      </c>
      <c r="P5013" t="s">
        <v>5094</v>
      </c>
      <c r="Q5013" t="s">
        <v>5094</v>
      </c>
      <c r="R5013" t="s">
        <v>5094</v>
      </c>
      <c r="S5013" t="s">
        <v>5094</v>
      </c>
      <c r="T5013" t="s">
        <v>5094</v>
      </c>
    </row>
  </sheetData>
  <conditionalFormatting sqref="A1:A5001 A5014:A1048576">
    <cfRule type="duplicateValues" dxfId="9" priority="1"/>
    <cfRule type="duplicateValues" dxfId="8" priority="2"/>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087D4-ABCB-44FB-B0AE-324A18E4381B}">
  <dimension ref="A1:B15"/>
  <sheetViews>
    <sheetView workbookViewId="0">
      <selection activeCell="B3" sqref="B3"/>
    </sheetView>
  </sheetViews>
  <sheetFormatPr defaultRowHeight="14.4" x14ac:dyDescent="0.3"/>
  <cols>
    <col min="1" max="1" width="18" bestFit="1" customWidth="1"/>
    <col min="2" max="2" width="11.5546875" bestFit="1" customWidth="1"/>
  </cols>
  <sheetData>
    <row r="1" spans="1:2" x14ac:dyDescent="0.3">
      <c r="A1" s="7" t="s">
        <v>5104</v>
      </c>
      <c r="B1" s="7" t="s">
        <v>5105</v>
      </c>
    </row>
    <row r="2" spans="1:2" x14ac:dyDescent="0.3">
      <c r="A2" s="5" t="s">
        <v>5106</v>
      </c>
      <c r="B2" s="5">
        <f>COUNTA(tbl_Operations[Ticket_ID])</f>
        <v>5000</v>
      </c>
    </row>
    <row r="3" spans="1:2" x14ac:dyDescent="0.3">
      <c r="A3" s="5" t="s">
        <v>5107</v>
      </c>
      <c r="B3" s="5">
        <f>COUNTIF(tbl_Operations[Status], "Closed")</f>
        <v>3969</v>
      </c>
    </row>
    <row r="4" spans="1:2" x14ac:dyDescent="0.3">
      <c r="A4" s="5" t="s">
        <v>5108</v>
      </c>
      <c r="B4" s="5">
        <f>COUNTIF(tbl_Operations[Status], "Pending")</f>
        <v>429</v>
      </c>
    </row>
    <row r="5" spans="1:2" x14ac:dyDescent="0.3">
      <c r="A5" s="5" t="s">
        <v>5109</v>
      </c>
      <c r="B5" s="5">
        <f>COUNTIF(tbl_Operations[Status],"Escalated")</f>
        <v>602</v>
      </c>
    </row>
    <row r="6" spans="1:2" x14ac:dyDescent="0.3">
      <c r="A6" s="5" t="s">
        <v>5110</v>
      </c>
      <c r="B6" s="5">
        <f>B3/B2</f>
        <v>0.79379999999999995</v>
      </c>
    </row>
    <row r="7" spans="1:2" x14ac:dyDescent="0.3">
      <c r="A7" s="5" t="s">
        <v>5111</v>
      </c>
      <c r="B7" s="8">
        <f>COUNTIF(tbl_Operations[SLA_Status],"Within SLA")/B2</f>
        <v>0.85399999999999998</v>
      </c>
    </row>
    <row r="8" spans="1:2" x14ac:dyDescent="0.3">
      <c r="A8" s="5" t="s">
        <v>5112</v>
      </c>
      <c r="B8" s="5">
        <f>AVERAGE(tbl_Operations[Resolution_Hours])</f>
        <v>12.794360000000035</v>
      </c>
    </row>
    <row r="9" spans="1:2" x14ac:dyDescent="0.3">
      <c r="A9" s="5" t="s">
        <v>5113</v>
      </c>
      <c r="B9" s="5">
        <f>AVERAGE(tbl_Operations[Customer_Satisfaction])</f>
        <v>4.4504024144869145</v>
      </c>
    </row>
    <row r="10" spans="1:2" ht="28.8" x14ac:dyDescent="0.3">
      <c r="A10" s="5" t="s">
        <v>5114</v>
      </c>
      <c r="B10" s="5">
        <f>SUM(tbl_Operations[Estimated_Cost])</f>
        <v>23042401</v>
      </c>
    </row>
    <row r="11" spans="1:2" x14ac:dyDescent="0.3">
      <c r="A11" s="5" t="s">
        <v>5115</v>
      </c>
      <c r="B11" s="5">
        <f>SUM(tbl_Operations[Rework_Count])</f>
        <v>3152</v>
      </c>
    </row>
    <row r="12" spans="1:2" x14ac:dyDescent="0.3">
      <c r="A12" s="5" t="s">
        <v>5116</v>
      </c>
      <c r="B12" s="8">
        <f>B11/B2</f>
        <v>0.63039999999999996</v>
      </c>
    </row>
    <row r="13" spans="1:2" x14ac:dyDescent="0.3">
      <c r="A13" s="5" t="s">
        <v>5147</v>
      </c>
      <c r="B13" s="5">
        <f>COUNTIF(tbl_Operations[Rework_Status],"Reworked")</f>
        <v>2171</v>
      </c>
    </row>
    <row r="14" spans="1:2" ht="28.8" x14ac:dyDescent="0.3">
      <c r="A14" s="5" t="s">
        <v>5148</v>
      </c>
      <c r="B14" s="5">
        <f>B13/B2</f>
        <v>0.43419999999999997</v>
      </c>
    </row>
    <row r="15" spans="1:2" x14ac:dyDescent="0.3">
      <c r="A15" s="5" t="s">
        <v>5149</v>
      </c>
      <c r="B15" s="6">
        <f>SUM(tbl_Operations[Rework_Count])</f>
        <v>3152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3CF81-4BC7-4049-A513-AEDFD794C109}">
  <dimension ref="A1:G6"/>
  <sheetViews>
    <sheetView workbookViewId="0">
      <selection activeCell="M22" sqref="M22"/>
    </sheetView>
  </sheetViews>
  <sheetFormatPr defaultRowHeight="14.4" x14ac:dyDescent="0.3"/>
  <cols>
    <col min="1" max="1" width="18.77734375" bestFit="1" customWidth="1"/>
    <col min="2" max="2" width="6.109375" bestFit="1" customWidth="1"/>
    <col min="3" max="3" width="5.6640625" bestFit="1" customWidth="1"/>
    <col min="4" max="4" width="8.6640625" bestFit="1" customWidth="1"/>
    <col min="5" max="5" width="4.5546875" bestFit="1" customWidth="1"/>
    <col min="6" max="6" width="12" bestFit="1" customWidth="1"/>
    <col min="7" max="7" width="4.109375" bestFit="1" customWidth="1"/>
  </cols>
  <sheetData>
    <row r="1" spans="1:7" ht="43.2" x14ac:dyDescent="0.3">
      <c r="A1" s="3" t="s">
        <v>5122</v>
      </c>
      <c r="B1" s="3" t="s">
        <v>5118</v>
      </c>
      <c r="C1" s="3" t="s">
        <v>27</v>
      </c>
      <c r="D1" s="3" t="s">
        <v>5119</v>
      </c>
      <c r="E1" s="3" t="s">
        <v>5123</v>
      </c>
      <c r="F1" s="3" t="s">
        <v>5120</v>
      </c>
      <c r="G1" s="3" t="s">
        <v>5124</v>
      </c>
    </row>
    <row r="2" spans="1:7" x14ac:dyDescent="0.3">
      <c r="A2" s="9" t="s">
        <v>43</v>
      </c>
      <c r="B2">
        <f>COUNTIF(tbl_Operations[Assigned_Team],A2)</f>
        <v>958</v>
      </c>
      <c r="C2">
        <f>COUNTIFS(tbl_Operations[Assigned_Team],A2,tbl_Operations[Status],"Closed")</f>
        <v>782</v>
      </c>
      <c r="D2">
        <f>COUNTIFS(tbl_Operations[Assigned_Team],A2,tbl_Operations[SLA_Status],"SLA Breach")</f>
        <v>129</v>
      </c>
      <c r="E2" s="10">
        <f>(B2-D2)/B2</f>
        <v>0.86534446764091855</v>
      </c>
      <c r="F2">
        <f>AVERAGEIF(tbl_Operations[Assigned_Team],A2,tbl_Operations[Resolution_Hours])</f>
        <v>12.988204592901893</v>
      </c>
      <c r="G2">
        <f>RANK(E2,$E$2:$E$6,0)</f>
        <v>1</v>
      </c>
    </row>
    <row r="3" spans="1:7" x14ac:dyDescent="0.3">
      <c r="A3" s="9" t="s">
        <v>75</v>
      </c>
      <c r="B3">
        <f>COUNTIF(tbl_Operations[Assigned_Team],A3)</f>
        <v>949</v>
      </c>
      <c r="C3">
        <f>COUNTIFS(tbl_Operations[Assigned_Team],A3,tbl_Operations[Status],"Closed")</f>
        <v>769</v>
      </c>
      <c r="D3">
        <f>COUNTIFS(tbl_Operations[Assigned_Team],A3,tbl_Operations[SLA_Status],"SLA Breach")</f>
        <v>146</v>
      </c>
      <c r="E3" s="10">
        <f t="shared" ref="E3:E6" si="0">(B3-D3)/B3</f>
        <v>0.84615384615384615</v>
      </c>
      <c r="F3">
        <f>AVERAGEIF(tbl_Operations[Assigned_Team],A3,tbl_Operations[Resolution_Hours])</f>
        <v>12.4477344573235</v>
      </c>
      <c r="G3">
        <f t="shared" ref="G3:G6" si="1">RANK(E3,$E$2:$E$6,0)</f>
        <v>4</v>
      </c>
    </row>
    <row r="4" spans="1:7" x14ac:dyDescent="0.3">
      <c r="A4" s="9" t="s">
        <v>50</v>
      </c>
      <c r="B4">
        <f>COUNTIF(tbl_Operations[Assigned_Team],A4)</f>
        <v>1021</v>
      </c>
      <c r="C4">
        <f>COUNTIFS(tbl_Operations[Assigned_Team],A4,tbl_Operations[Status],"Closed")</f>
        <v>803</v>
      </c>
      <c r="D4">
        <f>COUNTIFS(tbl_Operations[Assigned_Team],A4,tbl_Operations[SLA_Status],"SLA Breach")</f>
        <v>144</v>
      </c>
      <c r="E4" s="10">
        <f t="shared" si="0"/>
        <v>0.85896180215475026</v>
      </c>
      <c r="F4">
        <f>AVERAGEIF(tbl_Operations[Assigned_Team],A4,tbl_Operations[Resolution_Hours])</f>
        <v>13.08795298726738</v>
      </c>
      <c r="G4">
        <f t="shared" si="1"/>
        <v>2</v>
      </c>
    </row>
    <row r="5" spans="1:7" x14ac:dyDescent="0.3">
      <c r="A5" s="9" t="s">
        <v>66</v>
      </c>
      <c r="B5">
        <f>COUNTIF(tbl_Operations[Assigned_Team],A5)</f>
        <v>961</v>
      </c>
      <c r="C5">
        <f>COUNTIFS(tbl_Operations[Assigned_Team],A5,tbl_Operations[Status],"Closed")</f>
        <v>729</v>
      </c>
      <c r="D5">
        <f>COUNTIFS(tbl_Operations[Assigned_Team],A5,tbl_Operations[SLA_Status],"SLA Breach")</f>
        <v>148</v>
      </c>
      <c r="E5" s="10">
        <f t="shared" si="0"/>
        <v>0.84599375650364206</v>
      </c>
      <c r="F5">
        <f>AVERAGEIF(tbl_Operations[Assigned_Team],A5,tbl_Operations[Resolution_Hours])</f>
        <v>13.013215400624345</v>
      </c>
      <c r="G5">
        <f t="shared" si="1"/>
        <v>5</v>
      </c>
    </row>
    <row r="6" spans="1:7" x14ac:dyDescent="0.3">
      <c r="A6" s="9" t="s">
        <v>26</v>
      </c>
      <c r="B6">
        <f>COUNTIF(tbl_Operations[Assigned_Team],A6)</f>
        <v>1066</v>
      </c>
      <c r="C6">
        <f>COUNTIFS(tbl_Operations[Assigned_Team],A6,tbl_Operations[Status],"Closed")</f>
        <v>849</v>
      </c>
      <c r="D6">
        <f>COUNTIFS(tbl_Operations[Assigned_Team],A6,tbl_Operations[SLA_Status],"SLA Breach")</f>
        <v>157</v>
      </c>
      <c r="E6" s="10">
        <f t="shared" si="0"/>
        <v>0.85272045028142585</v>
      </c>
      <c r="F6">
        <f>AVERAGEIF(tbl_Operations[Assigned_Team],A6,tbl_Operations[Resolution_Hours])</f>
        <v>12.533114446529062</v>
      </c>
      <c r="G6">
        <f t="shared" si="1"/>
        <v>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5BDA7-BD70-4995-8156-9DB6F13F7473}">
  <dimension ref="A1:F8"/>
  <sheetViews>
    <sheetView workbookViewId="0">
      <selection activeCell="B4" sqref="A1:F8"/>
    </sheetView>
  </sheetViews>
  <sheetFormatPr defaultRowHeight="14.4" x14ac:dyDescent="0.3"/>
  <cols>
    <col min="1" max="1" width="15.5546875" bestFit="1" customWidth="1"/>
    <col min="2" max="2" width="6.109375" bestFit="1" customWidth="1"/>
    <col min="3" max="3" width="5.6640625" bestFit="1" customWidth="1"/>
    <col min="4" max="4" width="8.6640625" bestFit="1" customWidth="1"/>
    <col min="5" max="5" width="13.109375" bestFit="1" customWidth="1"/>
    <col min="6" max="6" width="8" bestFit="1" customWidth="1"/>
  </cols>
  <sheetData>
    <row r="1" spans="1:6" s="2" customFormat="1" ht="28.8" x14ac:dyDescent="0.3">
      <c r="A1" s="3" t="s">
        <v>5117</v>
      </c>
      <c r="B1" s="3" t="s">
        <v>5118</v>
      </c>
      <c r="C1" s="3" t="s">
        <v>27</v>
      </c>
      <c r="D1" s="3" t="s">
        <v>5119</v>
      </c>
      <c r="E1" s="3" t="s">
        <v>5120</v>
      </c>
      <c r="F1" s="3" t="s">
        <v>5121</v>
      </c>
    </row>
    <row r="2" spans="1:6" x14ac:dyDescent="0.3">
      <c r="A2" t="s">
        <v>77</v>
      </c>
      <c r="B2">
        <f>COUNTIF(tbl_Operations[Business_Unit],A2)</f>
        <v>683</v>
      </c>
      <c r="C2">
        <f>COUNTIFS(tbl_Operations[Business_Unit],A2,tbl_Operations[Status],"Closed")</f>
        <v>539</v>
      </c>
      <c r="D2">
        <f>COUNTIFS(tbl_Operations[Business_Unit],A2,tbl_Operations[SLA_Status],"SLA Breach")</f>
        <v>99</v>
      </c>
      <c r="E2">
        <f>AVERAGEIF(tbl_Operations[Business_Unit],A2,tbl_Operations[Resolution_Hours])</f>
        <v>12.862664714494882</v>
      </c>
      <c r="F2">
        <f>SUMIF(tbl_Operations[Business_Unit],A2,tbl_Operations[Estimated_Cost])</f>
        <v>3161483</v>
      </c>
    </row>
    <row r="3" spans="1:6" x14ac:dyDescent="0.3">
      <c r="A3" t="s">
        <v>54</v>
      </c>
      <c r="B3">
        <f>COUNTIF(tbl_Operations[Business_Unit],A3)</f>
        <v>768</v>
      </c>
      <c r="C3">
        <f>COUNTIFS(tbl_Operations[Business_Unit],A3,tbl_Operations[Status],"Closed")</f>
        <v>631</v>
      </c>
      <c r="D3">
        <f>COUNTIFS(tbl_Operations[Business_Unit],A3,tbl_Operations[SLA_Status],"SLA Breach")</f>
        <v>97</v>
      </c>
      <c r="E3">
        <f>AVERAGEIF(tbl_Operations[Business_Unit],A3,tbl_Operations[Resolution_Hours])</f>
        <v>12.486718750000014</v>
      </c>
      <c r="F3">
        <f>SUMIF(tbl_Operations[Business_Unit],A3,tbl_Operations[Estimated_Cost])</f>
        <v>3446642</v>
      </c>
    </row>
    <row r="4" spans="1:6" x14ac:dyDescent="0.3">
      <c r="A4" t="s">
        <v>95</v>
      </c>
      <c r="B4">
        <f>COUNTIF(tbl_Operations[Business_Unit],A4)</f>
        <v>680</v>
      </c>
      <c r="C4">
        <f>COUNTIFS(tbl_Operations[Business_Unit],A4,tbl_Operations[Status],"Closed")</f>
        <v>554</v>
      </c>
      <c r="D4">
        <f>COUNTIFS(tbl_Operations[Business_Unit],A4,tbl_Operations[SLA_Status],"SLA Breach")</f>
        <v>96</v>
      </c>
      <c r="E4">
        <f>AVERAGEIF(tbl_Operations[Business_Unit],A4,tbl_Operations[Resolution_Hours])</f>
        <v>12.274558823529416</v>
      </c>
      <c r="F4">
        <f>SUMIF(tbl_Operations[Business_Unit],A4,tbl_Operations[Estimated_Cost])</f>
        <v>2997714</v>
      </c>
    </row>
    <row r="5" spans="1:6" x14ac:dyDescent="0.3">
      <c r="A5" t="s">
        <v>91</v>
      </c>
      <c r="B5">
        <f>COUNTIF(tbl_Operations[Business_Unit],A5)</f>
        <v>702</v>
      </c>
      <c r="C5">
        <f>COUNTIFS(tbl_Operations[Business_Unit],A5,tbl_Operations[Status],"Closed")</f>
        <v>530</v>
      </c>
      <c r="D5">
        <f>COUNTIFS(tbl_Operations[Business_Unit],A5,tbl_Operations[SLA_Status],"SLA Breach")</f>
        <v>104</v>
      </c>
      <c r="E5">
        <f>AVERAGEIF(tbl_Operations[Business_Unit],A5,tbl_Operations[Resolution_Hours])</f>
        <v>12.927065527065526</v>
      </c>
      <c r="F5">
        <f>SUMIF(tbl_Operations[Business_Unit],A5,tbl_Operations[Estimated_Cost])</f>
        <v>3299592</v>
      </c>
    </row>
    <row r="6" spans="1:6" x14ac:dyDescent="0.3">
      <c r="A6" t="s">
        <v>33</v>
      </c>
      <c r="B6">
        <f>COUNTIF(tbl_Operations[Business_Unit],A6)</f>
        <v>715</v>
      </c>
      <c r="C6">
        <f>COUNTIFS(tbl_Operations[Business_Unit],A6,tbl_Operations[Status],"Closed")</f>
        <v>576</v>
      </c>
      <c r="D6">
        <f>COUNTIFS(tbl_Operations[Business_Unit],A6,tbl_Operations[SLA_Status],"SLA Breach")</f>
        <v>108</v>
      </c>
      <c r="E6">
        <f>AVERAGEIF(tbl_Operations[Business_Unit],A6,tbl_Operations[Resolution_Hours])</f>
        <v>12.914825174825163</v>
      </c>
      <c r="F6">
        <f>SUMIF(tbl_Operations[Business_Unit],A6,tbl_Operations[Estimated_Cost])</f>
        <v>3301070</v>
      </c>
    </row>
    <row r="7" spans="1:6" x14ac:dyDescent="0.3">
      <c r="A7" t="s">
        <v>40</v>
      </c>
      <c r="B7">
        <f>COUNTIF(tbl_Operations[Business_Unit],A7)</f>
        <v>701</v>
      </c>
      <c r="C7">
        <f>COUNTIFS(tbl_Operations[Business_Unit],A7,tbl_Operations[Status],"Closed")</f>
        <v>548</v>
      </c>
      <c r="D7">
        <f>COUNTIFS(tbl_Operations[Business_Unit],A7,tbl_Operations[SLA_Status],"SLA Breach")</f>
        <v>109</v>
      </c>
      <c r="E7">
        <f>AVERAGEIF(tbl_Operations[Business_Unit],A7,tbl_Operations[Resolution_Hours])</f>
        <v>13.109985734664765</v>
      </c>
      <c r="F7">
        <f>SUMIF(tbl_Operations[Business_Unit],A7,tbl_Operations[Estimated_Cost])</f>
        <v>3326307</v>
      </c>
    </row>
    <row r="8" spans="1:6" x14ac:dyDescent="0.3">
      <c r="A8" t="s">
        <v>21</v>
      </c>
      <c r="B8">
        <f>COUNTIF(tbl_Operations[Business_Unit],A8)</f>
        <v>751</v>
      </c>
      <c r="C8">
        <f>COUNTIFS(tbl_Operations[Business_Unit],A8,tbl_Operations[Status],"Closed")</f>
        <v>591</v>
      </c>
      <c r="D8">
        <f>COUNTIFS(tbl_Operations[Business_Unit],A8,tbl_Operations[SLA_Status],"SLA Breach")</f>
        <v>117</v>
      </c>
      <c r="E8">
        <f>AVERAGEIF(tbl_Operations[Business_Unit],A8,tbl_Operations[Resolution_Hours])</f>
        <v>12.984154460719035</v>
      </c>
      <c r="F8">
        <f>SUMIF(tbl_Operations[Business_Unit],A8,tbl_Operations[Estimated_Cost])</f>
        <v>3509593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CCCBB-C625-4331-9860-7F55C93F53AF}">
  <dimension ref="A1:H13"/>
  <sheetViews>
    <sheetView workbookViewId="0">
      <selection activeCell="K17" sqref="K17"/>
    </sheetView>
  </sheetViews>
  <sheetFormatPr defaultRowHeight="14.4" x14ac:dyDescent="0.3"/>
  <cols>
    <col min="1" max="1" width="6.109375" bestFit="1" customWidth="1"/>
    <col min="2" max="2" width="7" bestFit="1" customWidth="1"/>
    <col min="3" max="3" width="6.77734375" bestFit="1" customWidth="1"/>
    <col min="4" max="4" width="8.6640625" bestFit="1" customWidth="1"/>
    <col min="5" max="5" width="6" bestFit="1" customWidth="1"/>
    <col min="6" max="6" width="12" bestFit="1" customWidth="1"/>
  </cols>
  <sheetData>
    <row r="1" spans="1:8" ht="43.2" x14ac:dyDescent="0.3">
      <c r="A1" s="3" t="s">
        <v>16</v>
      </c>
      <c r="B1" s="3" t="s">
        <v>5118</v>
      </c>
      <c r="C1" s="3" t="s">
        <v>27</v>
      </c>
      <c r="D1" s="3" t="s">
        <v>5119</v>
      </c>
      <c r="E1" s="3" t="s">
        <v>5123</v>
      </c>
      <c r="F1" s="3" t="s">
        <v>5120</v>
      </c>
      <c r="G1" s="3" t="s">
        <v>5125</v>
      </c>
      <c r="H1" s="3" t="s">
        <v>5126</v>
      </c>
    </row>
    <row r="2" spans="1:8" x14ac:dyDescent="0.3">
      <c r="A2" t="s">
        <v>64</v>
      </c>
      <c r="B2">
        <f>COUNTIF(tbl_Operations[Month],A2)</f>
        <v>420</v>
      </c>
      <c r="C2">
        <f>COUNTIFS(tbl_Operations[Month],A2,tbl_Operations[Status],"Closed")</f>
        <v>346</v>
      </c>
      <c r="D2">
        <f>COUNTIFS(tbl_Operations[Month],A2,tbl_Operations[SLA_Status],"SLA Breach")</f>
        <v>75</v>
      </c>
      <c r="E2" s="10">
        <f>(B2-D2)/B2</f>
        <v>0.8214285714285714</v>
      </c>
      <c r="F2">
        <f>AVERAGEIF(tbl_Operations[Month],A2,tbl_Operations[Resolution_Hours])</f>
        <v>13.212380952380956</v>
      </c>
      <c r="G2" s="10"/>
      <c r="H2" s="11"/>
    </row>
    <row r="3" spans="1:8" x14ac:dyDescent="0.3">
      <c r="A3" t="s">
        <v>57</v>
      </c>
      <c r="B3">
        <f>COUNTIF(tbl_Operations[Month],A3)</f>
        <v>392</v>
      </c>
      <c r="C3">
        <f>COUNTIFS(tbl_Operations[Month],A3,tbl_Operations[Status],"Closed")</f>
        <v>312</v>
      </c>
      <c r="D3">
        <f>COUNTIFS(tbl_Operations[Month],A3,tbl_Operations[SLA_Status],"SLA Breach")</f>
        <v>54</v>
      </c>
      <c r="E3" s="10">
        <f t="shared" ref="E3:E13" si="0">(B3-D3)/B3</f>
        <v>0.86224489795918369</v>
      </c>
      <c r="F3">
        <f>AVERAGEIF(tbl_Operations[Month],A3,tbl_Operations[Resolution_Hours])</f>
        <v>12.666071428571438</v>
      </c>
      <c r="G3" s="10">
        <f>(B3/B2)-1</f>
        <v>-6.6666666666666652E-2</v>
      </c>
      <c r="H3" s="11">
        <f>E3-E2</f>
        <v>4.081632653061229E-2</v>
      </c>
    </row>
    <row r="4" spans="1:8" x14ac:dyDescent="0.3">
      <c r="A4" t="s">
        <v>79</v>
      </c>
      <c r="B4">
        <f>COUNTIF(tbl_Operations[Month],A4)</f>
        <v>404</v>
      </c>
      <c r="C4">
        <f>COUNTIFS(tbl_Operations[Month],A4,tbl_Operations[Status],"Closed")</f>
        <v>320</v>
      </c>
      <c r="D4">
        <f>COUNTIFS(tbl_Operations[Month],A4,tbl_Operations[SLA_Status],"SLA Breach")</f>
        <v>66</v>
      </c>
      <c r="E4" s="10">
        <f t="shared" si="0"/>
        <v>0.8366336633663366</v>
      </c>
      <c r="F4">
        <f>AVERAGEIF(tbl_Operations[Month],A4,tbl_Operations[Resolution_Hours])</f>
        <v>12.726237623762366</v>
      </c>
      <c r="G4" s="10">
        <f t="shared" ref="G4:G13" si="1">(B4/B3)-1</f>
        <v>3.0612244897959107E-2</v>
      </c>
      <c r="H4" s="11">
        <f t="shared" ref="H4:H13" si="2">E4-E3</f>
        <v>-2.5611234592847087E-2</v>
      </c>
    </row>
    <row r="5" spans="1:8" x14ac:dyDescent="0.3">
      <c r="A5" t="s">
        <v>89</v>
      </c>
      <c r="B5">
        <f>COUNTIF(tbl_Operations[Month],A5)</f>
        <v>433</v>
      </c>
      <c r="C5">
        <f>COUNTIFS(tbl_Operations[Month],A5,tbl_Operations[Status],"Closed")</f>
        <v>339</v>
      </c>
      <c r="D5">
        <f>COUNTIFS(tbl_Operations[Month],A5,tbl_Operations[SLA_Status],"SLA Breach")</f>
        <v>60</v>
      </c>
      <c r="E5" s="10">
        <f t="shared" si="0"/>
        <v>0.86143187066974591</v>
      </c>
      <c r="F5">
        <f>AVERAGEIF(tbl_Operations[Month],A5,tbl_Operations[Resolution_Hours])</f>
        <v>12.64272517321016</v>
      </c>
      <c r="G5" s="10">
        <f t="shared" si="1"/>
        <v>7.1782178217821846E-2</v>
      </c>
      <c r="H5" s="11">
        <f t="shared" si="2"/>
        <v>2.4798207303409314E-2</v>
      </c>
    </row>
    <row r="6" spans="1:8" x14ac:dyDescent="0.3">
      <c r="A6" t="s">
        <v>44</v>
      </c>
      <c r="B6">
        <f>COUNTIF(tbl_Operations[Month],A6)</f>
        <v>441</v>
      </c>
      <c r="C6">
        <f>COUNTIFS(tbl_Operations[Month],A6,tbl_Operations[Status],"Closed")</f>
        <v>351</v>
      </c>
      <c r="D6">
        <f>COUNTIFS(tbl_Operations[Month],A6,tbl_Operations[SLA_Status],"SLA Breach")</f>
        <v>75</v>
      </c>
      <c r="E6" s="10">
        <f t="shared" si="0"/>
        <v>0.82993197278911568</v>
      </c>
      <c r="F6">
        <f>AVERAGEIF(tbl_Operations[Month],A6,tbl_Operations[Resolution_Hours])</f>
        <v>12.989115646258512</v>
      </c>
      <c r="G6" s="10">
        <f t="shared" si="1"/>
        <v>1.8475750577367167E-2</v>
      </c>
      <c r="H6" s="11">
        <f t="shared" si="2"/>
        <v>-3.1499897880630234E-2</v>
      </c>
    </row>
    <row r="7" spans="1:8" x14ac:dyDescent="0.3">
      <c r="A7" t="s">
        <v>29</v>
      </c>
      <c r="B7">
        <f>COUNTIF(tbl_Operations[Month],A7)</f>
        <v>440</v>
      </c>
      <c r="C7">
        <f>COUNTIFS(tbl_Operations[Month],A7,tbl_Operations[Status],"Closed")</f>
        <v>342</v>
      </c>
      <c r="D7">
        <f>COUNTIFS(tbl_Operations[Month],A7,tbl_Operations[SLA_Status],"SLA Breach")</f>
        <v>60</v>
      </c>
      <c r="E7" s="10">
        <f t="shared" si="0"/>
        <v>0.86363636363636365</v>
      </c>
      <c r="F7">
        <f>AVERAGEIF(tbl_Operations[Month],A7,tbl_Operations[Resolution_Hours])</f>
        <v>12.924545454545457</v>
      </c>
      <c r="G7" s="10">
        <f t="shared" si="1"/>
        <v>-2.2675736961451642E-3</v>
      </c>
      <c r="H7" s="11">
        <f t="shared" si="2"/>
        <v>3.3704390847247967E-2</v>
      </c>
    </row>
    <row r="8" spans="1:8" x14ac:dyDescent="0.3">
      <c r="A8" t="s">
        <v>114</v>
      </c>
      <c r="B8">
        <f>COUNTIF(tbl_Operations[Month],A8)</f>
        <v>375</v>
      </c>
      <c r="C8">
        <f>COUNTIFS(tbl_Operations[Month],A8,tbl_Operations[Status],"Closed")</f>
        <v>299</v>
      </c>
      <c r="D8">
        <f>COUNTIFS(tbl_Operations[Month],A8,tbl_Operations[SLA_Status],"SLA Breach")</f>
        <v>57</v>
      </c>
      <c r="E8" s="10">
        <f t="shared" si="0"/>
        <v>0.84799999999999998</v>
      </c>
      <c r="F8">
        <f>AVERAGEIF(tbl_Operations[Month],A8,tbl_Operations[Resolution_Hours])</f>
        <v>13.410133333333338</v>
      </c>
      <c r="G8" s="10">
        <f t="shared" si="1"/>
        <v>-0.14772727272727271</v>
      </c>
      <c r="H8" s="11">
        <f t="shared" si="2"/>
        <v>-1.563636363636367E-2</v>
      </c>
    </row>
    <row r="9" spans="1:8" x14ac:dyDescent="0.3">
      <c r="A9" t="s">
        <v>36</v>
      </c>
      <c r="B9">
        <f>COUNTIF(tbl_Operations[Month],A9)</f>
        <v>441</v>
      </c>
      <c r="C9">
        <f>COUNTIFS(tbl_Operations[Month],A9,tbl_Operations[Status],"Closed")</f>
        <v>362</v>
      </c>
      <c r="D9">
        <f>COUNTIFS(tbl_Operations[Month],A9,tbl_Operations[SLA_Status],"SLA Breach")</f>
        <v>54</v>
      </c>
      <c r="E9" s="10">
        <f t="shared" si="0"/>
        <v>0.87755102040816324</v>
      </c>
      <c r="F9">
        <f>AVERAGEIF(tbl_Operations[Month],A9,tbl_Operations[Resolution_Hours])</f>
        <v>12.636961451247155</v>
      </c>
      <c r="G9" s="10">
        <f t="shared" si="1"/>
        <v>0.17599999999999993</v>
      </c>
      <c r="H9" s="11">
        <f t="shared" si="2"/>
        <v>2.9551020408163264E-2</v>
      </c>
    </row>
    <row r="10" spans="1:8" x14ac:dyDescent="0.3">
      <c r="A10" t="s">
        <v>83</v>
      </c>
      <c r="B10">
        <f>COUNTIF(tbl_Operations[Month],A10)</f>
        <v>395</v>
      </c>
      <c r="C10">
        <f>COUNTIFS(tbl_Operations[Month],A10,tbl_Operations[Status],"Closed")</f>
        <v>312</v>
      </c>
      <c r="D10">
        <f>COUNTIFS(tbl_Operations[Month],A10,tbl_Operations[SLA_Status],"SLA Breach")</f>
        <v>59</v>
      </c>
      <c r="E10" s="10">
        <f t="shared" si="0"/>
        <v>0.85063291139240504</v>
      </c>
      <c r="F10">
        <f>AVERAGEIF(tbl_Operations[Month],A10,tbl_Operations[Resolution_Hours])</f>
        <v>13.0073417721519</v>
      </c>
      <c r="G10" s="10">
        <f t="shared" si="1"/>
        <v>-0.10430839002267578</v>
      </c>
      <c r="H10" s="11">
        <f t="shared" si="2"/>
        <v>-2.6918109015758196E-2</v>
      </c>
    </row>
    <row r="11" spans="1:8" x14ac:dyDescent="0.3">
      <c r="A11" t="s">
        <v>51</v>
      </c>
      <c r="B11">
        <f>COUNTIF(tbl_Operations[Month],A11)</f>
        <v>418</v>
      </c>
      <c r="C11">
        <f>COUNTIFS(tbl_Operations[Month],A11,tbl_Operations[Status],"Closed")</f>
        <v>324</v>
      </c>
      <c r="D11">
        <f>COUNTIFS(tbl_Operations[Month],A11,tbl_Operations[SLA_Status],"SLA Breach")</f>
        <v>58</v>
      </c>
      <c r="E11" s="10">
        <f t="shared" si="0"/>
        <v>0.86124401913875603</v>
      </c>
      <c r="F11">
        <f>AVERAGEIF(tbl_Operations[Month],A11,tbl_Operations[Resolution_Hours])</f>
        <v>12.306220095693778</v>
      </c>
      <c r="G11" s="10">
        <f t="shared" si="1"/>
        <v>5.8227848101265911E-2</v>
      </c>
      <c r="H11" s="11">
        <f t="shared" si="2"/>
        <v>1.061110774635099E-2</v>
      </c>
    </row>
    <row r="12" spans="1:8" x14ac:dyDescent="0.3">
      <c r="A12" t="s">
        <v>67</v>
      </c>
      <c r="B12">
        <f>COUNTIF(tbl_Operations[Month],A12)</f>
        <v>411</v>
      </c>
      <c r="C12">
        <f>COUNTIFS(tbl_Operations[Month],A12,tbl_Operations[Status],"Closed")</f>
        <v>331</v>
      </c>
      <c r="D12">
        <f>COUNTIFS(tbl_Operations[Month],A12,tbl_Operations[SLA_Status],"SLA Breach")</f>
        <v>55</v>
      </c>
      <c r="E12" s="10">
        <f t="shared" si="0"/>
        <v>0.86618004866180054</v>
      </c>
      <c r="F12">
        <f>AVERAGEIF(tbl_Operations[Month],A12,tbl_Operations[Resolution_Hours])</f>
        <v>12.318978102189787</v>
      </c>
      <c r="G12" s="10">
        <f t="shared" si="1"/>
        <v>-1.674641148325362E-2</v>
      </c>
      <c r="H12" s="11">
        <f t="shared" si="2"/>
        <v>4.936029523044505E-3</v>
      </c>
    </row>
    <row r="13" spans="1:8" x14ac:dyDescent="0.3">
      <c r="A13" t="s">
        <v>71</v>
      </c>
      <c r="B13">
        <f>COUNTIF(tbl_Operations[Month],A13)</f>
        <v>430</v>
      </c>
      <c r="C13">
        <f>COUNTIFS(tbl_Operations[Month],A13,tbl_Operations[Status],"Closed")</f>
        <v>331</v>
      </c>
      <c r="D13">
        <f>COUNTIFS(tbl_Operations[Month],A13,tbl_Operations[SLA_Status],"SLA Breach")</f>
        <v>57</v>
      </c>
      <c r="E13" s="10">
        <f t="shared" si="0"/>
        <v>0.86744186046511629</v>
      </c>
      <c r="F13">
        <f>AVERAGEIF(tbl_Operations[Month],A13,tbl_Operations[Resolution_Hours])</f>
        <v>12.744418604651178</v>
      </c>
      <c r="G13" s="10">
        <f t="shared" si="1"/>
        <v>4.6228710462287159E-2</v>
      </c>
      <c r="H13" s="11">
        <f t="shared" si="2"/>
        <v>1.2618118033157488E-3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65985-A11A-411B-8546-FB9A39E7248D}">
  <dimension ref="A1:F7"/>
  <sheetViews>
    <sheetView workbookViewId="0">
      <selection activeCell="F11" sqref="F11"/>
    </sheetView>
  </sheetViews>
  <sheetFormatPr defaultRowHeight="14.4" x14ac:dyDescent="0.3"/>
  <cols>
    <col min="2" max="2" width="6.109375" bestFit="1" customWidth="1"/>
    <col min="3" max="3" width="8.5546875" bestFit="1" customWidth="1"/>
    <col min="4" max="4" width="8.21875" bestFit="1" customWidth="1"/>
    <col min="5" max="5" width="7.21875" bestFit="1" customWidth="1"/>
    <col min="6" max="6" width="39" customWidth="1"/>
  </cols>
  <sheetData>
    <row r="1" spans="1:6" x14ac:dyDescent="0.3">
      <c r="A1" s="35" t="str">
        <f>IF(COUNTIF(E5:E7,"Not Met")=0,"All Targets Met","Management Attention Required")</f>
        <v>Management Attention Required</v>
      </c>
      <c r="B1" s="35"/>
      <c r="C1" s="35"/>
      <c r="D1" s="35"/>
      <c r="E1" s="35"/>
      <c r="F1" s="35"/>
    </row>
    <row r="2" spans="1:6" x14ac:dyDescent="0.3">
      <c r="A2" s="35"/>
      <c r="B2" s="35"/>
      <c r="C2" s="35"/>
      <c r="D2" s="35"/>
      <c r="E2" s="35"/>
      <c r="F2" s="35"/>
    </row>
    <row r="3" spans="1:6" x14ac:dyDescent="0.3">
      <c r="A3" s="36"/>
      <c r="B3" s="36"/>
      <c r="C3" s="36"/>
      <c r="D3" s="36"/>
      <c r="E3" s="36"/>
      <c r="F3" s="36"/>
    </row>
    <row r="4" spans="1:6" ht="28.8" x14ac:dyDescent="0.3">
      <c r="A4" s="7" t="s">
        <v>5127</v>
      </c>
      <c r="B4" s="14" t="s">
        <v>5128</v>
      </c>
      <c r="C4" s="14" t="s">
        <v>5129</v>
      </c>
      <c r="D4" s="14" t="s">
        <v>5130</v>
      </c>
      <c r="E4" s="7" t="s">
        <v>8</v>
      </c>
      <c r="F4" s="14" t="s">
        <v>5131</v>
      </c>
    </row>
    <row r="5" spans="1:6" ht="43.2" x14ac:dyDescent="0.3">
      <c r="A5" s="5" t="s">
        <v>5111</v>
      </c>
      <c r="B5" s="13">
        <v>0.9</v>
      </c>
      <c r="C5" s="13">
        <f>MIS_KPI!B7</f>
        <v>0.85399999999999998</v>
      </c>
      <c r="D5" s="13">
        <f>C5-B5</f>
        <v>-4.6000000000000041E-2</v>
      </c>
      <c r="E5" s="5" t="str">
        <f>IF(C5&gt;=B5,"Met","Not Met")</f>
        <v>Not Met</v>
      </c>
      <c r="F5" s="6" t="str">
        <f>IF(E5="Met","Target achieved","Action required")</f>
        <v>Action required</v>
      </c>
    </row>
    <row r="6" spans="1:6" ht="28.8" x14ac:dyDescent="0.3">
      <c r="A6" s="5" t="s">
        <v>5110</v>
      </c>
      <c r="B6" s="13">
        <v>0.8</v>
      </c>
      <c r="C6" s="12">
        <f>MIS_KPI!B6</f>
        <v>0.79379999999999995</v>
      </c>
      <c r="D6" s="13">
        <f>C6-B6</f>
        <v>-6.2000000000000943E-3</v>
      </c>
      <c r="E6" s="5" t="str">
        <f>IF(C6&gt;=B6,"Met","Not Met")</f>
        <v>Not Met</v>
      </c>
      <c r="F6" s="6" t="str">
        <f t="shared" ref="F6:F7" si="0">IF(E6="Met","Target achieved","Action required")</f>
        <v>Action required</v>
      </c>
    </row>
    <row r="7" spans="1:6" ht="43.2" x14ac:dyDescent="0.3">
      <c r="A7" s="5" t="s">
        <v>5112</v>
      </c>
      <c r="B7" s="12">
        <v>12</v>
      </c>
      <c r="C7" s="12">
        <f>MIS_KPI!B8</f>
        <v>12.794360000000035</v>
      </c>
      <c r="D7" s="12">
        <f>B7-C7</f>
        <v>-0.79436000000003482</v>
      </c>
      <c r="E7" s="5" t="str">
        <f>IF(C7&lt;=B7,"Met","Not Met")</f>
        <v>Not Met</v>
      </c>
      <c r="F7" s="6" t="str">
        <f t="shared" si="0"/>
        <v>Action required</v>
      </c>
    </row>
  </sheetData>
  <mergeCells count="1">
    <mergeCell ref="A1:F3"/>
  </mergeCells>
  <conditionalFormatting sqref="E5:E7">
    <cfRule type="containsText" dxfId="7" priority="1" operator="containsText" text="Not Met">
      <formula>NOT(ISERROR(SEARCH("Not Met",E5)))</formula>
    </cfRule>
    <cfRule type="containsText" dxfId="6" priority="2" operator="containsText" text="Met">
      <formula>NOT(ISERROR(SEARCH("Met",E5)))</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3E5F0-B058-4851-802A-6165392F4155}">
  <dimension ref="A3:G15"/>
  <sheetViews>
    <sheetView topLeftCell="A5" workbookViewId="0">
      <selection activeCell="F10" sqref="F10"/>
    </sheetView>
  </sheetViews>
  <sheetFormatPr defaultRowHeight="14.4" x14ac:dyDescent="0.3"/>
  <cols>
    <col min="1" max="1" width="15.5546875" bestFit="1" customWidth="1"/>
    <col min="2" max="2" width="15.88671875" bestFit="1" customWidth="1"/>
    <col min="3" max="3" width="16.33203125" bestFit="1" customWidth="1"/>
    <col min="4" max="4" width="15.88671875" bestFit="1" customWidth="1"/>
    <col min="5" max="5" width="16.33203125" bestFit="1" customWidth="1"/>
    <col min="6" max="6" width="20.44140625" bestFit="1" customWidth="1"/>
    <col min="7" max="7" width="20.88671875" bestFit="1" customWidth="1"/>
  </cols>
  <sheetData>
    <row r="3" spans="1:7" x14ac:dyDescent="0.3">
      <c r="A3" s="15" t="s">
        <v>11</v>
      </c>
      <c r="B3" t="s">
        <v>5135</v>
      </c>
    </row>
    <row r="5" spans="1:7" x14ac:dyDescent="0.3">
      <c r="B5" s="15" t="s">
        <v>5136</v>
      </c>
    </row>
    <row r="6" spans="1:7" x14ac:dyDescent="0.3">
      <c r="B6" t="s">
        <v>5137</v>
      </c>
      <c r="D6" t="s">
        <v>5138</v>
      </c>
      <c r="F6" t="s">
        <v>5139</v>
      </c>
      <c r="G6" t="s">
        <v>5140</v>
      </c>
    </row>
    <row r="7" spans="1:7" x14ac:dyDescent="0.3">
      <c r="A7" s="15" t="s">
        <v>5132</v>
      </c>
      <c r="B7" t="s">
        <v>5134</v>
      </c>
      <c r="C7" t="s">
        <v>5120</v>
      </c>
      <c r="D7" t="s">
        <v>5134</v>
      </c>
      <c r="E7" t="s">
        <v>5120</v>
      </c>
    </row>
    <row r="8" spans="1:7" x14ac:dyDescent="0.3">
      <c r="A8" s="16" t="s">
        <v>21</v>
      </c>
      <c r="B8" s="17">
        <v>0.15579227696404793</v>
      </c>
      <c r="C8" s="37">
        <v>22.758119658119654</v>
      </c>
      <c r="D8" s="17">
        <v>0.84420772303595204</v>
      </c>
      <c r="E8" s="18">
        <v>11.180441640378543</v>
      </c>
      <c r="F8" s="11">
        <v>1</v>
      </c>
      <c r="G8" s="18">
        <v>12.984154460719033</v>
      </c>
    </row>
    <row r="9" spans="1:7" x14ac:dyDescent="0.3">
      <c r="A9" s="16" t="s">
        <v>77</v>
      </c>
      <c r="B9" s="17">
        <v>0.14494875549048317</v>
      </c>
      <c r="C9" s="37">
        <v>25.187878787878795</v>
      </c>
      <c r="D9" s="17">
        <v>0.85505124450951686</v>
      </c>
      <c r="E9" s="18">
        <v>10.773287671232879</v>
      </c>
      <c r="F9" s="11">
        <v>1</v>
      </c>
      <c r="G9" s="18">
        <v>12.86266471449488</v>
      </c>
    </row>
    <row r="10" spans="1:7" x14ac:dyDescent="0.3">
      <c r="A10" s="16" t="s">
        <v>5145</v>
      </c>
      <c r="B10" s="17">
        <v>0.12630208333333334</v>
      </c>
      <c r="C10" s="37">
        <v>22.891752577319579</v>
      </c>
      <c r="D10" s="17">
        <v>0.87369791666666663</v>
      </c>
      <c r="E10" s="18">
        <v>10.982563338301052</v>
      </c>
      <c r="F10" s="11">
        <v>1</v>
      </c>
      <c r="G10" s="18">
        <v>12.48671875000001</v>
      </c>
    </row>
    <row r="11" spans="1:7" x14ac:dyDescent="0.3">
      <c r="A11" s="16" t="s">
        <v>5144</v>
      </c>
      <c r="B11" s="17">
        <v>0.15104895104895105</v>
      </c>
      <c r="C11" s="37">
        <v>24.708333333333329</v>
      </c>
      <c r="D11" s="17">
        <v>0.848951048951049</v>
      </c>
      <c r="E11" s="18">
        <v>10.816474464579901</v>
      </c>
      <c r="F11" s="11">
        <v>1</v>
      </c>
      <c r="G11" s="18">
        <v>12.914825174825168</v>
      </c>
    </row>
    <row r="12" spans="1:7" x14ac:dyDescent="0.3">
      <c r="A12" s="16" t="s">
        <v>91</v>
      </c>
      <c r="B12" s="17">
        <v>0.14814814814814814</v>
      </c>
      <c r="C12" s="37">
        <v>23.268269230769224</v>
      </c>
      <c r="D12" s="17">
        <v>0.85185185185185186</v>
      </c>
      <c r="E12" s="18">
        <v>11.128595317725759</v>
      </c>
      <c r="F12" s="11">
        <v>1</v>
      </c>
      <c r="G12" s="18">
        <v>12.927065527065514</v>
      </c>
    </row>
    <row r="13" spans="1:7" x14ac:dyDescent="0.3">
      <c r="A13" s="16" t="s">
        <v>40</v>
      </c>
      <c r="B13" s="17">
        <v>0.15549215406562053</v>
      </c>
      <c r="C13" s="37">
        <v>24.360550458715593</v>
      </c>
      <c r="D13" s="17">
        <v>0.84450784593437944</v>
      </c>
      <c r="E13" s="18">
        <v>11.038513513513513</v>
      </c>
      <c r="F13" s="11">
        <v>1</v>
      </c>
      <c r="G13" s="18">
        <v>13.109985734664747</v>
      </c>
    </row>
    <row r="14" spans="1:7" x14ac:dyDescent="0.3">
      <c r="A14" s="16" t="s">
        <v>95</v>
      </c>
      <c r="B14" s="17">
        <v>0.14117647058823529</v>
      </c>
      <c r="C14" s="37">
        <v>21.396874999999991</v>
      </c>
      <c r="D14" s="17">
        <v>0.85882352941176465</v>
      </c>
      <c r="E14" s="18">
        <v>10.774999999999999</v>
      </c>
      <c r="F14" s="11">
        <v>1</v>
      </c>
      <c r="G14" s="18">
        <v>12.274558823529411</v>
      </c>
    </row>
    <row r="15" spans="1:7" x14ac:dyDescent="0.3">
      <c r="A15" s="16" t="s">
        <v>5133</v>
      </c>
      <c r="B15" s="17">
        <v>0.14599999999999999</v>
      </c>
      <c r="C15" s="37">
        <v>23.526849315068485</v>
      </c>
      <c r="D15" s="17">
        <v>0.85399999999999998</v>
      </c>
      <c r="E15" s="18">
        <v>10.959531615925076</v>
      </c>
      <c r="F15" s="11">
        <v>1</v>
      </c>
      <c r="G15" s="18">
        <v>12.794359999999994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D7B85-F737-409E-80CD-42BC635BA310}">
  <dimension ref="A1:N12"/>
  <sheetViews>
    <sheetView showGridLines="0" tabSelected="1" topLeftCell="A41" workbookViewId="0">
      <selection activeCell="P52" sqref="P52"/>
    </sheetView>
  </sheetViews>
  <sheetFormatPr defaultRowHeight="14.4" x14ac:dyDescent="0.3"/>
  <cols>
    <col min="14" max="14" width="10" customWidth="1"/>
  </cols>
  <sheetData>
    <row r="1" spans="1:14" ht="14.4" customHeight="1" x14ac:dyDescent="0.3">
      <c r="A1" s="27" t="s">
        <v>5156</v>
      </c>
      <c r="B1" s="27"/>
      <c r="C1" s="27"/>
      <c r="D1" s="27"/>
      <c r="E1" s="27"/>
      <c r="F1" s="27"/>
      <c r="G1" s="27"/>
      <c r="H1" s="27"/>
      <c r="I1" s="27"/>
      <c r="J1" s="27"/>
      <c r="K1" s="27"/>
      <c r="L1" s="27"/>
      <c r="M1" s="27"/>
      <c r="N1" s="27"/>
    </row>
    <row r="2" spans="1:14" ht="14.4" customHeight="1" x14ac:dyDescent="0.3">
      <c r="A2" s="27"/>
      <c r="B2" s="27"/>
      <c r="C2" s="27"/>
      <c r="D2" s="27"/>
      <c r="E2" s="27"/>
      <c r="F2" s="27"/>
      <c r="G2" s="27"/>
      <c r="H2" s="27"/>
      <c r="I2" s="27"/>
      <c r="J2" s="27"/>
      <c r="K2" s="27"/>
      <c r="L2" s="27"/>
      <c r="M2" s="27"/>
      <c r="N2" s="27"/>
    </row>
    <row r="3" spans="1:14" x14ac:dyDescent="0.3">
      <c r="A3" s="26" t="s">
        <v>5157</v>
      </c>
      <c r="B3" s="26"/>
      <c r="C3" s="26"/>
      <c r="D3" s="26"/>
      <c r="E3" s="26"/>
      <c r="F3" s="26"/>
      <c r="G3" s="26"/>
      <c r="H3" s="26"/>
      <c r="I3" s="26"/>
      <c r="J3" s="26"/>
      <c r="K3" s="26"/>
      <c r="L3" s="26"/>
      <c r="M3" s="26"/>
      <c r="N3" s="26"/>
    </row>
    <row r="4" spans="1:14" x14ac:dyDescent="0.3">
      <c r="A4" s="25"/>
      <c r="B4" s="25"/>
      <c r="C4" s="25"/>
      <c r="D4" s="25"/>
      <c r="E4" s="25"/>
      <c r="F4" s="25"/>
      <c r="G4" s="25"/>
      <c r="H4" s="25"/>
      <c r="I4" s="25"/>
      <c r="J4" s="25"/>
      <c r="K4" s="25"/>
      <c r="L4" s="25"/>
      <c r="M4" s="25"/>
      <c r="N4" s="25"/>
    </row>
    <row r="5" spans="1:14" ht="14.4" customHeight="1" x14ac:dyDescent="0.3">
      <c r="A5" s="28" t="s">
        <v>5158</v>
      </c>
      <c r="B5" s="28"/>
      <c r="C5" s="30" t="s">
        <v>5159</v>
      </c>
      <c r="D5" s="30"/>
      <c r="E5" s="30" t="s">
        <v>5160</v>
      </c>
      <c r="F5" s="30"/>
      <c r="G5" s="30" t="s">
        <v>5161</v>
      </c>
      <c r="H5" s="30"/>
      <c r="I5" s="30" t="s">
        <v>5162</v>
      </c>
      <c r="J5" s="30"/>
      <c r="K5" s="30" t="s">
        <v>5163</v>
      </c>
      <c r="L5" s="30"/>
      <c r="M5" s="30" t="s">
        <v>5164</v>
      </c>
      <c r="N5" s="30"/>
    </row>
    <row r="6" spans="1:14" ht="14.4" customHeight="1" x14ac:dyDescent="0.3">
      <c r="A6" s="28"/>
      <c r="B6" s="28"/>
      <c r="C6" s="30"/>
      <c r="D6" s="30"/>
      <c r="E6" s="30"/>
      <c r="F6" s="30"/>
      <c r="G6" s="30"/>
      <c r="H6" s="30"/>
      <c r="I6" s="30"/>
      <c r="J6" s="30"/>
      <c r="K6" s="30"/>
      <c r="L6" s="30"/>
      <c r="M6" s="30"/>
      <c r="N6" s="30"/>
    </row>
    <row r="7" spans="1:14" ht="14.4" customHeight="1" x14ac:dyDescent="0.3">
      <c r="A7" s="28"/>
      <c r="B7" s="28"/>
      <c r="C7" s="30"/>
      <c r="D7" s="30"/>
      <c r="E7" s="30"/>
      <c r="F7" s="30"/>
      <c r="G7" s="30"/>
      <c r="H7" s="30"/>
      <c r="I7" s="30"/>
      <c r="J7" s="30"/>
      <c r="K7" s="30"/>
      <c r="L7" s="30"/>
      <c r="M7" s="30"/>
      <c r="N7" s="30"/>
    </row>
    <row r="8" spans="1:14" ht="14.4" customHeight="1" x14ac:dyDescent="0.3">
      <c r="A8" s="28"/>
      <c r="B8" s="28"/>
      <c r="C8" s="30"/>
      <c r="D8" s="30"/>
      <c r="E8" s="30"/>
      <c r="F8" s="30"/>
      <c r="G8" s="30"/>
      <c r="H8" s="30"/>
      <c r="I8" s="30"/>
      <c r="J8" s="30"/>
      <c r="K8" s="30"/>
      <c r="L8" s="30"/>
      <c r="M8" s="30"/>
      <c r="N8" s="30"/>
    </row>
    <row r="9" spans="1:14" x14ac:dyDescent="0.3">
      <c r="A9" s="29">
        <f>MIS_KPI!B2</f>
        <v>5000</v>
      </c>
      <c r="B9" s="29"/>
      <c r="C9" s="31">
        <f>MIS_KPI!B6</f>
        <v>0.79379999999999995</v>
      </c>
      <c r="D9" s="31"/>
      <c r="E9" s="32">
        <f>MIS_KPI!B7</f>
        <v>0.85399999999999998</v>
      </c>
      <c r="F9" s="32"/>
      <c r="G9" s="33">
        <f>MIS_KPI!B8</f>
        <v>12.794360000000035</v>
      </c>
      <c r="H9" s="33"/>
      <c r="I9" s="33">
        <f>MIS_KPI!B9</f>
        <v>4.4504024144869145</v>
      </c>
      <c r="J9" s="33"/>
      <c r="K9" s="31">
        <f>MIS_KPI!B13/MIS_KPI!B2</f>
        <v>0.43419999999999997</v>
      </c>
      <c r="L9" s="31"/>
      <c r="M9" s="34">
        <f>MIS_KPI!B10</f>
        <v>23042401</v>
      </c>
      <c r="N9" s="34"/>
    </row>
    <row r="10" spans="1:14" x14ac:dyDescent="0.3">
      <c r="A10" s="29"/>
      <c r="B10" s="29"/>
      <c r="C10" s="31"/>
      <c r="D10" s="31"/>
      <c r="E10" s="32"/>
      <c r="F10" s="32"/>
      <c r="G10" s="33"/>
      <c r="H10" s="33"/>
      <c r="I10" s="33"/>
      <c r="J10" s="33"/>
      <c r="K10" s="31"/>
      <c r="L10" s="31"/>
      <c r="M10" s="34"/>
      <c r="N10" s="34"/>
    </row>
    <row r="11" spans="1:14" x14ac:dyDescent="0.3">
      <c r="A11" s="29"/>
      <c r="B11" s="29"/>
      <c r="C11" s="31"/>
      <c r="D11" s="31"/>
      <c r="E11" s="32"/>
      <c r="F11" s="32"/>
      <c r="G11" s="33"/>
      <c r="H11" s="33"/>
      <c r="I11" s="33"/>
      <c r="J11" s="33"/>
      <c r="K11" s="31"/>
      <c r="L11" s="31"/>
      <c r="M11" s="34"/>
      <c r="N11" s="34"/>
    </row>
    <row r="12" spans="1:14" x14ac:dyDescent="0.3">
      <c r="E12" s="26"/>
      <c r="F12" s="26"/>
    </row>
  </sheetData>
  <mergeCells count="17">
    <mergeCell ref="M9:N11"/>
    <mergeCell ref="E12:F12"/>
    <mergeCell ref="A1:N2"/>
    <mergeCell ref="A3:N3"/>
    <mergeCell ref="A5:B8"/>
    <mergeCell ref="A9:B11"/>
    <mergeCell ref="C5:D8"/>
    <mergeCell ref="C9:D11"/>
    <mergeCell ref="E5:F8"/>
    <mergeCell ref="E9:F11"/>
    <mergeCell ref="G5:H8"/>
    <mergeCell ref="G9:H11"/>
    <mergeCell ref="I5:J8"/>
    <mergeCell ref="I9:J11"/>
    <mergeCell ref="K5:L8"/>
    <mergeCell ref="K9:L11"/>
    <mergeCell ref="M5:N8"/>
  </mergeCells>
  <phoneticPr fontId="5"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Data_Quality</vt:lpstr>
      <vt:lpstr>Pivot_Resolution</vt:lpstr>
      <vt:lpstr>Pivot_SLA</vt:lpstr>
      <vt:lpstr>SLA_Chart_Data   </vt:lpstr>
      <vt:lpstr>Pivot_Monthly</vt:lpstr>
      <vt:lpstr>Pivot_Rework</vt:lpstr>
      <vt:lpstr>Pivot_Cost</vt:lpstr>
      <vt:lpstr>Raw_Data</vt:lpstr>
      <vt:lpstr>MIS_KPI</vt:lpstr>
      <vt:lpstr>Team_Analysis</vt:lpstr>
      <vt:lpstr>BU_Analysis</vt:lpstr>
      <vt:lpstr>Monthly_Analysis</vt:lpstr>
      <vt:lpstr>Target_Analysis</vt:lpstr>
      <vt:lpstr>Pivot_BU</vt:lpstr>
      <vt:lpstr>MIS_Dashboard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navin joshi</dc:creator>
  <cp:lastModifiedBy>navin joshi</cp:lastModifiedBy>
  <dcterms:created xsi:type="dcterms:W3CDTF">2026-08-20T13:48:50Z</dcterms:created>
  <dcterms:modified xsi:type="dcterms:W3CDTF">2026-08-23T08:21:03Z</dcterms:modified>
</cp:coreProperties>
</file>